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fileSharing readOnlyRecommended="1"/>
  <workbookPr/>
  <mc:AlternateContent xmlns:mc="http://schemas.openxmlformats.org/markup-compatibility/2006">
    <mc:Choice Requires="x15">
      <x15ac:absPath xmlns:x15ac="http://schemas.microsoft.com/office/spreadsheetml/2010/11/ac" url="https://vrrcloud-my.sharepoint.com/personal/wendy_vanrijn_vr-rr_nl/Documents/Documenten/Lokale documenten Wendy/1.VRR Inkoop mappen/Projecten EA/1a.EA Schoonmaak en glasbewassing 2025/1.Schoonmaakdienstverlening 2025/2d. NvI2 publicatie/"/>
    </mc:Choice>
  </mc:AlternateContent>
  <xr:revisionPtr revIDLastSave="0" documentId="8_{37E8F698-64C9-46D9-9C1D-DEEEE6BF5E2E}" xr6:coauthVersionLast="47" xr6:coauthVersionMax="47" xr10:uidLastSave="{00000000-0000-0000-0000-000000000000}"/>
  <bookViews>
    <workbookView xWindow="43080" yWindow="-120" windowWidth="29040" windowHeight="15720" tabRatio="946" xr2:uid="{00000000-000D-0000-FFFF-FFFF00000000}"/>
  </bookViews>
  <sheets>
    <sheet name="0-prijsformulier" sheetId="48" r:id="rId1"/>
    <sheet name="1-Uitgangspunten" sheetId="41" r:id="rId2"/>
    <sheet name="2-Kosten per locatie" sheetId="37" r:id="rId3"/>
    <sheet name="3-Productie normen" sheetId="28" r:id="rId4"/>
    <sheet name="4-Basis ruimtestaat" sheetId="2" r:id="rId5"/>
    <sheet name="5-Premies en opslagen" sheetId="17" r:id="rId6"/>
    <sheet name="6-Opbouw uurtarief productie" sheetId="18" r:id="rId7"/>
    <sheet name="7-Opbouw uurtarief toezicht" sheetId="38" r:id="rId8"/>
    <sheet name="8-Additionele kosten" sheetId="31" r:id="rId9"/>
    <sheet name="9-Afroepprijs" sheetId="5" r:id="rId10"/>
    <sheet name="10-Glasbewassing" sheetId="35" r:id="rId11"/>
    <sheet name="11-Vloeronderhoud" sheetId="39" r:id="rId12"/>
    <sheet name="12-Diepreiniging sanitair" sheetId="45" r:id="rId13"/>
    <sheet name="13-Diepreiniging keuken" sheetId="44" r:id="rId14"/>
    <sheet name="13a-Diepreiniging keuken" sheetId="49" r:id="rId15"/>
  </sheets>
  <externalReferences>
    <externalReference r:id="rId16"/>
    <externalReference r:id="rId17"/>
    <externalReference r:id="rId18"/>
    <externalReference r:id="rId19"/>
  </externalReferences>
  <definedNames>
    <definedName name="__1F" localSheetId="12" hidden="1">#REF!</definedName>
    <definedName name="__1F" hidden="1">[1]Psychiatrie!#REF!</definedName>
    <definedName name="__2_0_F" localSheetId="12" hidden="1">#REF!</definedName>
    <definedName name="__2_0_F" hidden="1">[1]Psychiatrie!#REF!</definedName>
    <definedName name="_1_________F" localSheetId="12" hidden="1">#REF!</definedName>
    <definedName name="_1_________F" hidden="1">[1]Psychiatrie!#REF!</definedName>
    <definedName name="_1F" localSheetId="12" hidden="1">#REF!</definedName>
    <definedName name="_1F" localSheetId="2" hidden="1">[1]Blad1!#REF!</definedName>
    <definedName name="_1F" hidden="1">[1]Blad1!#REF!</definedName>
    <definedName name="_2_______0_F" localSheetId="12" hidden="1">#REF!</definedName>
    <definedName name="_2_______0_F" hidden="1">[1]Psychiatrie!#REF!</definedName>
    <definedName name="_2_0_F" localSheetId="12" hidden="1">#REF!</definedName>
    <definedName name="_2_0_F" hidden="1">[1]Psychiatrie!#REF!</definedName>
    <definedName name="_2F" localSheetId="12" hidden="1">#REF!</definedName>
    <definedName name="_2F" hidden="1">[1]Psychiatrie!#REF!</definedName>
    <definedName name="_3_0_F" localSheetId="12" hidden="1">#REF!</definedName>
    <definedName name="_3_0_F" hidden="1">[1]Psychiatrie!#REF!</definedName>
    <definedName name="_3F" localSheetId="12" hidden="1">#REF!</definedName>
    <definedName name="_3F" hidden="1">[1]Psychiatrie!#REF!</definedName>
    <definedName name="_4F" localSheetId="12" hidden="1">#REF!</definedName>
    <definedName name="_4F" hidden="1">[1]Blad1!#REF!</definedName>
    <definedName name="_5_0_F" localSheetId="12" hidden="1">#REF!</definedName>
    <definedName name="_5_0_F" hidden="1">[1]Psychiatrie!#REF!</definedName>
    <definedName name="_8_0_F" localSheetId="12" hidden="1">#REF!</definedName>
    <definedName name="_8_0_F" hidden="1">[1]Psychiatrie!#REF!</definedName>
    <definedName name="_Dist_Bin" hidden="1">#REF!</definedName>
    <definedName name="_Dist_Values" hidden="1">#REF!</definedName>
    <definedName name="_Fill" localSheetId="10" hidden="1">'[2]#REF'!#REF!</definedName>
    <definedName name="_Fill" localSheetId="11" hidden="1">'[2]#REF'!#REF!</definedName>
    <definedName name="_Fill" localSheetId="12" hidden="1">#REF!</definedName>
    <definedName name="_Fill" localSheetId="2" hidden="1">'[3]#REF'!#REF!</definedName>
    <definedName name="_Fill" hidden="1">'[3]#REF'!#REF!</definedName>
    <definedName name="_filll" localSheetId="12" hidden="1">#REF!</definedName>
    <definedName name="_filll" hidden="1">'[4]#REF'!#REF!</definedName>
    <definedName name="_xlnm._FilterDatabase" localSheetId="10" hidden="1">'10-Glasbewassing'!$A$10:$Y$191</definedName>
    <definedName name="_xlnm._FilterDatabase" localSheetId="11" hidden="1">'11-Vloeronderhoud'!$A$10:$Z$58</definedName>
    <definedName name="_xlnm._FilterDatabase" localSheetId="12" hidden="1">'12-Diepreiniging sanitair'!$A$14:$Q$59</definedName>
    <definedName name="_xlnm._FilterDatabase" localSheetId="2" hidden="1">'2-Kosten per locatie'!$A$13:$AH$64</definedName>
    <definedName name="_xlnm._FilterDatabase" localSheetId="4" hidden="1">'4-Basis ruimtestaat'!$B$9:$AC$1210</definedName>
    <definedName name="_Hlk39130726" localSheetId="1">'1-Uitgangspunten'!$A$16</definedName>
    <definedName name="_Key1" localSheetId="10" hidden="1">'[2]#REF'!#REF!</definedName>
    <definedName name="_Key1" localSheetId="11" hidden="1">'[2]#REF'!#REF!</definedName>
    <definedName name="_Key1" localSheetId="12" hidden="1">#REF!</definedName>
    <definedName name="_Key1" localSheetId="2" hidden="1">'[3]#REF'!#REF!</definedName>
    <definedName name="_Key1" hidden="1">'[3]#REF'!#REF!</definedName>
    <definedName name="_Key2" localSheetId="12" hidden="1">#REF!</definedName>
    <definedName name="_Key2" localSheetId="2" hidden="1">#REF!</definedName>
    <definedName name="_Key2" hidden="1">#REF!</definedName>
    <definedName name="_Order1" hidden="1">255</definedName>
    <definedName name="_Order2" hidden="1">255</definedName>
    <definedName name="_Sort" localSheetId="12" hidden="1">#REF!</definedName>
    <definedName name="_Sort" localSheetId="2" hidden="1">#REF!</definedName>
    <definedName name="_Sort" hidden="1">#REF!</definedName>
    <definedName name="_Table1_In1" hidden="1">#REF!</definedName>
    <definedName name="_Table1_Out" hidden="1">#REF!</definedName>
    <definedName name="_Toc106114456" localSheetId="1">'1-Uitgangspunten'!$A$2</definedName>
    <definedName name="_Toc106114457" localSheetId="1">'1-Uitgangspunten'!$A$5</definedName>
    <definedName name="_Toc106114458" localSheetId="1">'1-Uitgangspunten'!$A$9</definedName>
    <definedName name="_Toc106114459" localSheetId="1">'1-Uitgangspunten'!$A$13</definedName>
    <definedName name="_Toc518445846" localSheetId="1">'1-Uitgangspunten'!$A$17</definedName>
    <definedName name="AccessDatabase" hidden="1">"C:\data\excel\BASISWP.mdb"</definedName>
    <definedName name="Additioneel" localSheetId="12" hidden="1">#REF!</definedName>
    <definedName name="Additioneel" hidden="1">'[2]#REF'!#REF!</definedName>
    <definedName name="_xlnm.Print_Area" localSheetId="12">'12-Diepreiniging sanitair'!$A$4:$E$112</definedName>
    <definedName name="_xlnm.Print_Area" localSheetId="2">'2-Kosten per locatie'!$A$3:$AB$64</definedName>
    <definedName name="_xlnm.Print_Area" localSheetId="4">'4-Basis ruimtestaat'!$B$3:$AC$429</definedName>
    <definedName name="_xlnm.Print_Area" localSheetId="5">'5-Premies en opslagen'!$A$3:$E$55</definedName>
    <definedName name="_xlnm.Print_Area" localSheetId="6">'6-Opbouw uurtarief productie'!$A$1:$R$63</definedName>
    <definedName name="_xlnm.Print_Area" localSheetId="9">'9-Afroepprijs'!$A$3:$F$52</definedName>
    <definedName name="_xlnm.Print_Titles" localSheetId="10">'10-Glasbewassing'!$10:$10</definedName>
    <definedName name="_xlnm.Print_Titles" localSheetId="11">'11-Vloeronderhoud'!$10:$10</definedName>
    <definedName name="_xlnm.Print_Titles" localSheetId="2">'2-Kosten per locatie'!$13:$13</definedName>
    <definedName name="_xlnm.Print_Titles" localSheetId="4">'4-Basis ruimtestaat'!$9:$9</definedName>
    <definedName name="_xlnm.Print_Titles" localSheetId="6">'6-Opbouw uurtarief productie'!$A:$C</definedName>
    <definedName name="_xlnm.Print_Titles" localSheetId="9">'9-Afroepprijs'!$6:$9</definedName>
    <definedName name="berichtok" localSheetId="12">#N/A</definedName>
    <definedName name="berichtok" localSheetId="2">'2-Kosten per locatie'!berichtok</definedName>
    <definedName name="berichtok">'2-Kosten per locatie'!berichtok</definedName>
    <definedName name="berichtoke" localSheetId="12">#N/A</definedName>
    <definedName name="berichtoke" localSheetId="2">'2-Kosten per locatie'!berichtoke</definedName>
    <definedName name="berichtoke">'2-Kosten per locatie'!berichtoke</definedName>
    <definedName name="berichtoke1" localSheetId="12">#N/A</definedName>
    <definedName name="berichtoke1" localSheetId="2">'2-Kosten per locatie'!berichtoke1</definedName>
    <definedName name="berichtoke1">'2-Kosten per locatie'!berichtoke1</definedName>
    <definedName name="Berkt" localSheetId="12">#N/A</definedName>
    <definedName name="Berkt" localSheetId="2">'2-Kosten per locatie'!Berkt</definedName>
    <definedName name="Berkt">'2-Kosten per locatie'!Berkt</definedName>
    <definedName name="dffdf" localSheetId="12" hidden="1">#REF!</definedName>
    <definedName name="dffdf" hidden="1">'[3]#REF'!#REF!</definedName>
    <definedName name="einde" localSheetId="12">#N/A</definedName>
    <definedName name="einde" localSheetId="2">'2-Kosten per locatie'!einde</definedName>
    <definedName name="einde">'2-Kosten per locatie'!einde</definedName>
    <definedName name="fghf" localSheetId="12" hidden="1">#REF!</definedName>
    <definedName name="fghf" hidden="1">'[3]#REF'!#REF!</definedName>
    <definedName name="Gan_R" localSheetId="12">#N/A</definedName>
    <definedName name="Gan_R" localSheetId="2">'2-Kosten per locatie'!Gan_R</definedName>
    <definedName name="Gan_R">'2-Kosten per locatie'!Gan_R</definedName>
    <definedName name="glas">#N/A</definedName>
    <definedName name="gs" localSheetId="12" hidden="1">#REF!</definedName>
    <definedName name="gs" hidden="1">'[3]#REF'!#REF!</definedName>
    <definedName name="han" localSheetId="10" hidden="1">'[2]#REF'!#REF!</definedName>
    <definedName name="han" localSheetId="11" hidden="1">'[2]#REF'!#REF!</definedName>
    <definedName name="han" localSheetId="12" hidden="1">#REF!</definedName>
    <definedName name="han" localSheetId="2" hidden="1">'[3]#REF'!#REF!</definedName>
    <definedName name="han" hidden="1">'[3]#REF'!#REF!</definedName>
    <definedName name="HTML_CodePage" hidden="1">1252</definedName>
    <definedName name="HTML_Control" localSheetId="12"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#REF!</definedName>
    <definedName name="kjh" localSheetId="12" hidden="1">#REF!</definedName>
    <definedName name="kjh" hidden="1">'[3]#REF'!#REF!</definedName>
    <definedName name="Mutatiederdekwartaal" localSheetId="12" hidden="1">{"'ma_vr'!$A$1:$AA$42"}</definedName>
    <definedName name="Mutatiederdekwartaal" localSheetId="2" hidden="1">{"'ma_vr'!$A$1:$AA$42"}</definedName>
    <definedName name="Mutatiederdekwartaal" hidden="1">{"'ma_vr'!$A$1:$AA$42"}</definedName>
    <definedName name="NvB" localSheetId="12" hidden="1">#REF!</definedName>
    <definedName name="NvB" hidden="1">'[4]#REF'!#REF!</definedName>
    <definedName name="uren_mavr">#REF!</definedName>
    <definedName name="Vloe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8" l="1"/>
  <c r="D14" i="49"/>
  <c r="B8" i="49"/>
  <c r="B7" i="49"/>
  <c r="B6" i="49"/>
  <c r="B5" i="49"/>
  <c r="B4" i="49"/>
  <c r="B3" i="49"/>
  <c r="D12" i="49"/>
  <c r="D13" i="49"/>
  <c r="D15" i="49"/>
  <c r="D16" i="49"/>
  <c r="D17" i="49"/>
  <c r="D18" i="49"/>
  <c r="D19" i="49"/>
  <c r="D20" i="49"/>
  <c r="D21" i="49"/>
  <c r="D22" i="49"/>
  <c r="D23" i="49"/>
  <c r="D24" i="49"/>
  <c r="D25" i="49"/>
  <c r="D26" i="49"/>
  <c r="D27" i="49"/>
  <c r="D28" i="49"/>
  <c r="D29" i="49"/>
  <c r="D30" i="49"/>
  <c r="D31" i="49"/>
  <c r="D32" i="49"/>
  <c r="D33" i="49"/>
  <c r="D34" i="49"/>
  <c r="D35" i="49"/>
  <c r="D11" i="49"/>
  <c r="A8" i="49" l="1"/>
  <c r="A7" i="49"/>
  <c r="A6" i="49"/>
  <c r="A5" i="49"/>
  <c r="A4" i="49"/>
  <c r="A3" i="49"/>
  <c r="J397" i="2" l="1"/>
  <c r="B6" i="48"/>
  <c r="B4" i="48"/>
  <c r="J1034" i="2"/>
  <c r="J1035" i="2"/>
  <c r="J1036" i="2"/>
  <c r="J1037" i="2"/>
  <c r="C6" i="2"/>
  <c r="R782" i="2"/>
  <c r="S782" i="2"/>
  <c r="T782" i="2"/>
  <c r="U782" i="2"/>
  <c r="V782" i="2"/>
  <c r="X782" i="2"/>
  <c r="Y782" i="2"/>
  <c r="Z782" i="2"/>
  <c r="J782" i="2"/>
  <c r="AC782" i="2" s="1"/>
  <c r="B4" i="28"/>
  <c r="B8" i="48"/>
  <c r="B5" i="48"/>
  <c r="B3" i="48"/>
  <c r="Q1192" i="2" l="1"/>
  <c r="R1192" i="2"/>
  <c r="S1192" i="2"/>
  <c r="T1192" i="2"/>
  <c r="U1192" i="2"/>
  <c r="V1192" i="2"/>
  <c r="Q1194" i="2"/>
  <c r="W1192" i="2"/>
  <c r="X1192" i="2"/>
  <c r="Y1192" i="2"/>
  <c r="Z1192" i="2"/>
  <c r="Q1193" i="2"/>
  <c r="R1193" i="2"/>
  <c r="S1193" i="2"/>
  <c r="T1193" i="2"/>
  <c r="U1193" i="2"/>
  <c r="V1193" i="2"/>
  <c r="W1193" i="2"/>
  <c r="X1193" i="2"/>
  <c r="Y1193" i="2"/>
  <c r="Z1193" i="2"/>
  <c r="J1200" i="2"/>
  <c r="AC1200" i="2" s="1"/>
  <c r="R1200" i="2"/>
  <c r="S1200" i="2"/>
  <c r="T1200" i="2"/>
  <c r="U1200" i="2"/>
  <c r="V1200" i="2"/>
  <c r="X1200" i="2"/>
  <c r="Y1200" i="2"/>
  <c r="Z1200" i="2"/>
  <c r="J1201" i="2"/>
  <c r="AC1201" i="2" s="1"/>
  <c r="R1201" i="2"/>
  <c r="S1201" i="2"/>
  <c r="T1201" i="2"/>
  <c r="U1201" i="2"/>
  <c r="V1201" i="2"/>
  <c r="X1201" i="2"/>
  <c r="Y1201" i="2"/>
  <c r="Z1201" i="2"/>
  <c r="J1202" i="2"/>
  <c r="AC1202" i="2" s="1"/>
  <c r="R1202" i="2"/>
  <c r="S1202" i="2"/>
  <c r="T1202" i="2"/>
  <c r="U1202" i="2"/>
  <c r="V1202" i="2"/>
  <c r="X1202" i="2"/>
  <c r="Y1202" i="2"/>
  <c r="Z1202" i="2"/>
  <c r="J1203" i="2"/>
  <c r="AC1203" i="2" s="1"/>
  <c r="R1203" i="2"/>
  <c r="S1203" i="2"/>
  <c r="T1203" i="2"/>
  <c r="U1203" i="2"/>
  <c r="V1203" i="2"/>
  <c r="X1203" i="2"/>
  <c r="Y1203" i="2"/>
  <c r="Z1203" i="2"/>
  <c r="J1204" i="2"/>
  <c r="AC1204" i="2" s="1"/>
  <c r="R1204" i="2"/>
  <c r="S1204" i="2"/>
  <c r="T1204" i="2"/>
  <c r="U1204" i="2"/>
  <c r="V1204" i="2"/>
  <c r="W1204" i="2"/>
  <c r="Q1204" i="2" s="1"/>
  <c r="X1204" i="2"/>
  <c r="Y1204" i="2"/>
  <c r="Z1204" i="2"/>
  <c r="J1205" i="2"/>
  <c r="AC1205" i="2" s="1"/>
  <c r="R1205" i="2"/>
  <c r="S1205" i="2"/>
  <c r="T1205" i="2"/>
  <c r="U1205" i="2"/>
  <c r="V1205" i="2"/>
  <c r="X1205" i="2"/>
  <c r="Y1205" i="2"/>
  <c r="Z1205" i="2"/>
  <c r="J1206" i="2"/>
  <c r="AC1206" i="2" s="1"/>
  <c r="R1206" i="2"/>
  <c r="S1206" i="2"/>
  <c r="T1206" i="2"/>
  <c r="U1206" i="2"/>
  <c r="V1206" i="2"/>
  <c r="X1206" i="2"/>
  <c r="Y1206" i="2"/>
  <c r="Z1206" i="2"/>
  <c r="J1207" i="2"/>
  <c r="AC1207" i="2" s="1"/>
  <c r="R1207" i="2"/>
  <c r="S1207" i="2"/>
  <c r="T1207" i="2"/>
  <c r="U1207" i="2"/>
  <c r="V1207" i="2"/>
  <c r="X1207" i="2"/>
  <c r="Y1207" i="2"/>
  <c r="Z1207" i="2"/>
  <c r="J1208" i="2"/>
  <c r="AC1208" i="2" s="1"/>
  <c r="R1208" i="2"/>
  <c r="S1208" i="2"/>
  <c r="T1208" i="2"/>
  <c r="U1208" i="2"/>
  <c r="V1208" i="2"/>
  <c r="X1208" i="2"/>
  <c r="Y1208" i="2"/>
  <c r="Z1208" i="2"/>
  <c r="J1209" i="2"/>
  <c r="AC1209" i="2" s="1"/>
  <c r="R1209" i="2"/>
  <c r="S1209" i="2"/>
  <c r="T1209" i="2"/>
  <c r="U1209" i="2"/>
  <c r="V1209" i="2"/>
  <c r="X1209" i="2"/>
  <c r="Y1209" i="2"/>
  <c r="Z1209" i="2"/>
  <c r="J1210" i="2"/>
  <c r="AC1210" i="2" s="1"/>
  <c r="R1210" i="2"/>
  <c r="S1210" i="2"/>
  <c r="T1210" i="2"/>
  <c r="U1210" i="2"/>
  <c r="V1210" i="2"/>
  <c r="W1210" i="2"/>
  <c r="Q1210" i="2" s="1"/>
  <c r="X1210" i="2"/>
  <c r="Y1210" i="2"/>
  <c r="Z1210" i="2"/>
  <c r="R1034" i="2"/>
  <c r="S1034" i="2"/>
  <c r="T1034" i="2"/>
  <c r="U1034" i="2"/>
  <c r="V1034" i="2"/>
  <c r="X1034" i="2"/>
  <c r="Y1034" i="2"/>
  <c r="Z1034" i="2"/>
  <c r="AC1034" i="2"/>
  <c r="R1035" i="2"/>
  <c r="S1035" i="2"/>
  <c r="T1035" i="2"/>
  <c r="U1035" i="2"/>
  <c r="V1035" i="2"/>
  <c r="X1035" i="2"/>
  <c r="Y1035" i="2"/>
  <c r="Z1035" i="2"/>
  <c r="AC1035" i="2"/>
  <c r="R1036" i="2"/>
  <c r="S1036" i="2"/>
  <c r="T1036" i="2"/>
  <c r="U1036" i="2"/>
  <c r="V1036" i="2"/>
  <c r="X1036" i="2"/>
  <c r="Y1036" i="2"/>
  <c r="Z1036" i="2"/>
  <c r="AC1036" i="2"/>
  <c r="R1037" i="2"/>
  <c r="S1037" i="2"/>
  <c r="T1037" i="2"/>
  <c r="U1037" i="2"/>
  <c r="V1037" i="2"/>
  <c r="X1037" i="2"/>
  <c r="Y1037" i="2"/>
  <c r="Z1037" i="2"/>
  <c r="AC1037" i="2"/>
  <c r="R1038" i="2"/>
  <c r="S1038" i="2"/>
  <c r="T1038" i="2"/>
  <c r="U1038" i="2"/>
  <c r="V1038" i="2"/>
  <c r="X1038" i="2"/>
  <c r="Y1038" i="2"/>
  <c r="Z1038" i="2"/>
  <c r="AC1038" i="2"/>
  <c r="R1039" i="2"/>
  <c r="S1039" i="2"/>
  <c r="T1039" i="2"/>
  <c r="U1039" i="2"/>
  <c r="V1039" i="2"/>
  <c r="X1039" i="2"/>
  <c r="Y1039" i="2"/>
  <c r="Z1039" i="2"/>
  <c r="AC1039" i="2"/>
  <c r="R1040" i="2"/>
  <c r="S1040" i="2"/>
  <c r="T1040" i="2"/>
  <c r="U1040" i="2"/>
  <c r="V1040" i="2"/>
  <c r="X1040" i="2"/>
  <c r="Y1040" i="2"/>
  <c r="Z1040" i="2"/>
  <c r="AC1040" i="2"/>
  <c r="Q1041" i="2"/>
  <c r="R1041" i="2"/>
  <c r="S1041" i="2"/>
  <c r="T1041" i="2"/>
  <c r="U1041" i="2"/>
  <c r="V1041" i="2"/>
  <c r="W1041" i="2"/>
  <c r="X1041" i="2"/>
  <c r="Y1041" i="2"/>
  <c r="Z1041" i="2"/>
  <c r="AC1041" i="2"/>
  <c r="R1042" i="2"/>
  <c r="S1042" i="2"/>
  <c r="T1042" i="2"/>
  <c r="U1042" i="2"/>
  <c r="V1042" i="2"/>
  <c r="X1042" i="2"/>
  <c r="Y1042" i="2"/>
  <c r="Z1042" i="2"/>
  <c r="AC1042" i="2"/>
  <c r="R1043" i="2"/>
  <c r="S1043" i="2"/>
  <c r="T1043" i="2"/>
  <c r="U1043" i="2"/>
  <c r="V1043" i="2"/>
  <c r="X1043" i="2"/>
  <c r="Y1043" i="2"/>
  <c r="Z1043" i="2"/>
  <c r="AC1043" i="2"/>
  <c r="R1044" i="2"/>
  <c r="S1044" i="2"/>
  <c r="T1044" i="2"/>
  <c r="U1044" i="2"/>
  <c r="V1044" i="2"/>
  <c r="X1044" i="2"/>
  <c r="Y1044" i="2"/>
  <c r="Z1044" i="2"/>
  <c r="AC1044" i="2"/>
  <c r="R1045" i="2"/>
  <c r="S1045" i="2"/>
  <c r="T1045" i="2"/>
  <c r="U1045" i="2"/>
  <c r="V1045" i="2"/>
  <c r="X1045" i="2"/>
  <c r="Y1045" i="2"/>
  <c r="Z1045" i="2"/>
  <c r="AC1045" i="2"/>
  <c r="R1046" i="2"/>
  <c r="S1046" i="2"/>
  <c r="T1046" i="2"/>
  <c r="U1046" i="2"/>
  <c r="V1046" i="2"/>
  <c r="X1046" i="2"/>
  <c r="Y1046" i="2"/>
  <c r="Z1046" i="2"/>
  <c r="AC1046" i="2"/>
  <c r="R1047" i="2"/>
  <c r="S1047" i="2"/>
  <c r="T1047" i="2"/>
  <c r="U1047" i="2"/>
  <c r="V1047" i="2"/>
  <c r="X1047" i="2"/>
  <c r="Y1047" i="2"/>
  <c r="Z1047" i="2"/>
  <c r="AC1047" i="2"/>
  <c r="R1048" i="2"/>
  <c r="S1048" i="2"/>
  <c r="T1048" i="2"/>
  <c r="U1048" i="2"/>
  <c r="V1048" i="2"/>
  <c r="X1048" i="2"/>
  <c r="Y1048" i="2"/>
  <c r="Z1048" i="2"/>
  <c r="AC1048" i="2"/>
  <c r="R1049" i="2"/>
  <c r="S1049" i="2"/>
  <c r="T1049" i="2"/>
  <c r="U1049" i="2"/>
  <c r="V1049" i="2"/>
  <c r="X1049" i="2"/>
  <c r="Y1049" i="2"/>
  <c r="Z1049" i="2"/>
  <c r="I1003" i="2" l="1"/>
  <c r="J1005" i="2"/>
  <c r="J1006" i="2"/>
  <c r="J1007" i="2"/>
  <c r="J1004" i="2"/>
  <c r="J1008" i="2"/>
  <c r="J1009" i="2"/>
  <c r="J1010" i="2"/>
  <c r="J1011" i="2"/>
  <c r="J1012" i="2"/>
  <c r="J1013" i="2"/>
  <c r="J1014" i="2"/>
  <c r="J1015" i="2"/>
  <c r="J1016" i="2"/>
  <c r="J1017" i="2"/>
  <c r="J1018" i="2"/>
  <c r="J1019" i="2"/>
  <c r="J1020" i="2"/>
  <c r="H1021" i="2"/>
  <c r="J1021" i="2"/>
  <c r="J1022" i="2"/>
  <c r="J1023" i="2"/>
  <c r="J1024" i="2"/>
  <c r="J1025" i="2"/>
  <c r="J1026" i="2"/>
  <c r="J1027" i="2"/>
  <c r="J1028" i="2"/>
  <c r="J1029" i="2"/>
  <c r="J1030" i="2"/>
  <c r="J1031" i="2"/>
  <c r="J1032" i="2"/>
  <c r="J1033" i="2"/>
  <c r="J1049" i="2"/>
  <c r="AC1049" i="2" s="1"/>
  <c r="J1050" i="2"/>
  <c r="J1051" i="2"/>
  <c r="J1052" i="2"/>
  <c r="J1053" i="2"/>
  <c r="J1054" i="2"/>
  <c r="J1055" i="2"/>
  <c r="J1056" i="2"/>
  <c r="J1057" i="2"/>
  <c r="J1058" i="2"/>
  <c r="J1059" i="2"/>
  <c r="J1060" i="2"/>
  <c r="J1061" i="2"/>
  <c r="J1001" i="2"/>
  <c r="J988" i="2"/>
  <c r="J987" i="2"/>
  <c r="J989" i="2"/>
  <c r="J990" i="2"/>
  <c r="J991" i="2"/>
  <c r="J992" i="2"/>
  <c r="J993" i="2"/>
  <c r="J994" i="2"/>
  <c r="J995" i="2"/>
  <c r="J996" i="2"/>
  <c r="J997" i="2"/>
  <c r="J998" i="2"/>
  <c r="J999" i="2"/>
  <c r="J1000" i="2"/>
  <c r="J1192" i="2" l="1"/>
  <c r="AC1192" i="2" s="1"/>
  <c r="J1188" i="2"/>
  <c r="AC1188" i="2" s="1"/>
  <c r="Q1188" i="2"/>
  <c r="R1188" i="2"/>
  <c r="S1188" i="2"/>
  <c r="T1188" i="2"/>
  <c r="U1188" i="2"/>
  <c r="V1188" i="2"/>
  <c r="W1188" i="2"/>
  <c r="X1188" i="2"/>
  <c r="Y1188" i="2"/>
  <c r="Z1188" i="2"/>
  <c r="J1189" i="2"/>
  <c r="AC1189" i="2" s="1"/>
  <c r="Q1189" i="2"/>
  <c r="R1189" i="2"/>
  <c r="S1189" i="2"/>
  <c r="T1189" i="2"/>
  <c r="U1189" i="2"/>
  <c r="V1189" i="2"/>
  <c r="W1189" i="2"/>
  <c r="X1189" i="2"/>
  <c r="Y1189" i="2"/>
  <c r="Z1189" i="2"/>
  <c r="J1190" i="2"/>
  <c r="AC1190" i="2" s="1"/>
  <c r="Q1190" i="2"/>
  <c r="R1190" i="2"/>
  <c r="S1190" i="2"/>
  <c r="T1190" i="2"/>
  <c r="U1190" i="2"/>
  <c r="V1190" i="2"/>
  <c r="W1190" i="2"/>
  <c r="X1190" i="2"/>
  <c r="Y1190" i="2"/>
  <c r="Z1190" i="2"/>
  <c r="J1191" i="2"/>
  <c r="AC1191" i="2" s="1"/>
  <c r="Q1191" i="2"/>
  <c r="R1191" i="2"/>
  <c r="S1191" i="2"/>
  <c r="T1191" i="2"/>
  <c r="U1191" i="2"/>
  <c r="V1191" i="2"/>
  <c r="W1191" i="2"/>
  <c r="X1191" i="2"/>
  <c r="Y1191" i="2"/>
  <c r="Z1191" i="2"/>
  <c r="J1193" i="2"/>
  <c r="AC1193" i="2" s="1"/>
  <c r="J1194" i="2"/>
  <c r="AC1194" i="2" s="1"/>
  <c r="R1194" i="2"/>
  <c r="S1194" i="2"/>
  <c r="T1194" i="2"/>
  <c r="U1194" i="2"/>
  <c r="V1194" i="2"/>
  <c r="W1194" i="2"/>
  <c r="X1194" i="2"/>
  <c r="Y1194" i="2"/>
  <c r="Z1194" i="2"/>
  <c r="J1195" i="2"/>
  <c r="AC1195" i="2" s="1"/>
  <c r="Q1195" i="2"/>
  <c r="R1195" i="2"/>
  <c r="S1195" i="2"/>
  <c r="T1195" i="2"/>
  <c r="U1195" i="2"/>
  <c r="V1195" i="2"/>
  <c r="W1195" i="2"/>
  <c r="X1195" i="2"/>
  <c r="Y1195" i="2"/>
  <c r="Z1195" i="2"/>
  <c r="J1196" i="2"/>
  <c r="AC1196" i="2" s="1"/>
  <c r="Q1196" i="2"/>
  <c r="R1196" i="2"/>
  <c r="S1196" i="2"/>
  <c r="T1196" i="2"/>
  <c r="U1196" i="2"/>
  <c r="V1196" i="2"/>
  <c r="W1196" i="2"/>
  <c r="X1196" i="2"/>
  <c r="Y1196" i="2"/>
  <c r="Z1196" i="2"/>
  <c r="J1197" i="2"/>
  <c r="AC1197" i="2" s="1"/>
  <c r="Q1197" i="2"/>
  <c r="R1197" i="2"/>
  <c r="S1197" i="2"/>
  <c r="T1197" i="2"/>
  <c r="U1197" i="2"/>
  <c r="V1197" i="2"/>
  <c r="W1197" i="2"/>
  <c r="X1197" i="2"/>
  <c r="Y1197" i="2"/>
  <c r="Z1197" i="2"/>
  <c r="J1198" i="2"/>
  <c r="AC1198" i="2" s="1"/>
  <c r="Q1198" i="2"/>
  <c r="R1198" i="2"/>
  <c r="S1198" i="2"/>
  <c r="T1198" i="2"/>
  <c r="U1198" i="2"/>
  <c r="V1198" i="2"/>
  <c r="W1198" i="2"/>
  <c r="X1198" i="2"/>
  <c r="Y1198" i="2"/>
  <c r="Z1198" i="2"/>
  <c r="J1199" i="2"/>
  <c r="AC1199" i="2" s="1"/>
  <c r="Q1199" i="2"/>
  <c r="R1199" i="2"/>
  <c r="S1199" i="2"/>
  <c r="T1199" i="2"/>
  <c r="U1199" i="2"/>
  <c r="V1199" i="2"/>
  <c r="W1199" i="2"/>
  <c r="X1199" i="2"/>
  <c r="Y1199" i="2"/>
  <c r="Z1199" i="2"/>
  <c r="J1185" i="2"/>
  <c r="AC1185" i="2" s="1"/>
  <c r="Q1185" i="2"/>
  <c r="R1185" i="2"/>
  <c r="S1185" i="2"/>
  <c r="T1185" i="2"/>
  <c r="U1185" i="2"/>
  <c r="V1185" i="2"/>
  <c r="W1185" i="2"/>
  <c r="X1185" i="2"/>
  <c r="Y1185" i="2"/>
  <c r="Z1185" i="2"/>
  <c r="J1186" i="2"/>
  <c r="AC1186" i="2" s="1"/>
  <c r="Q1186" i="2"/>
  <c r="R1186" i="2"/>
  <c r="S1186" i="2"/>
  <c r="T1186" i="2"/>
  <c r="U1186" i="2"/>
  <c r="V1186" i="2"/>
  <c r="W1186" i="2"/>
  <c r="X1186" i="2"/>
  <c r="Y1186" i="2"/>
  <c r="Z1186" i="2"/>
  <c r="J1187" i="2"/>
  <c r="AC1187" i="2" s="1"/>
  <c r="Q1187" i="2"/>
  <c r="R1187" i="2"/>
  <c r="S1187" i="2"/>
  <c r="T1187" i="2"/>
  <c r="U1187" i="2"/>
  <c r="V1187" i="2"/>
  <c r="W1187" i="2"/>
  <c r="X1187" i="2"/>
  <c r="Y1187" i="2"/>
  <c r="Z1187" i="2"/>
  <c r="A114" i="37"/>
  <c r="A115" i="37"/>
  <c r="J1174" i="2"/>
  <c r="AC1174" i="2" s="1"/>
  <c r="R1174" i="2"/>
  <c r="S1174" i="2"/>
  <c r="T1174" i="2"/>
  <c r="U1174" i="2"/>
  <c r="V1174" i="2"/>
  <c r="W1174" i="2"/>
  <c r="Q1174" i="2" s="1"/>
  <c r="X1174" i="2"/>
  <c r="Y1174" i="2"/>
  <c r="Z1174" i="2"/>
  <c r="J1175" i="2"/>
  <c r="AC1175" i="2" s="1"/>
  <c r="R1175" i="2"/>
  <c r="S1175" i="2"/>
  <c r="T1175" i="2"/>
  <c r="U1175" i="2"/>
  <c r="V1175" i="2"/>
  <c r="W1175" i="2"/>
  <c r="Q1175" i="2" s="1"/>
  <c r="X1175" i="2"/>
  <c r="Y1175" i="2"/>
  <c r="Z1175" i="2"/>
  <c r="J1176" i="2"/>
  <c r="AC1176" i="2" s="1"/>
  <c r="Q1176" i="2"/>
  <c r="R1176" i="2"/>
  <c r="S1176" i="2"/>
  <c r="T1176" i="2"/>
  <c r="U1176" i="2"/>
  <c r="V1176" i="2"/>
  <c r="W1176" i="2"/>
  <c r="X1176" i="2"/>
  <c r="Y1176" i="2"/>
  <c r="Z1176" i="2"/>
  <c r="J1177" i="2"/>
  <c r="AC1177" i="2" s="1"/>
  <c r="Q1177" i="2"/>
  <c r="R1177" i="2"/>
  <c r="S1177" i="2"/>
  <c r="T1177" i="2"/>
  <c r="U1177" i="2"/>
  <c r="V1177" i="2"/>
  <c r="W1177" i="2"/>
  <c r="X1177" i="2"/>
  <c r="Y1177" i="2"/>
  <c r="Z1177" i="2"/>
  <c r="J1178" i="2"/>
  <c r="AC1178" i="2" s="1"/>
  <c r="Q1178" i="2"/>
  <c r="R1178" i="2"/>
  <c r="S1178" i="2"/>
  <c r="T1178" i="2"/>
  <c r="U1178" i="2"/>
  <c r="V1178" i="2"/>
  <c r="W1178" i="2"/>
  <c r="X1178" i="2"/>
  <c r="Y1178" i="2"/>
  <c r="Z1178" i="2"/>
  <c r="J1179" i="2"/>
  <c r="AC1179" i="2" s="1"/>
  <c r="R1179" i="2"/>
  <c r="S1179" i="2"/>
  <c r="T1179" i="2"/>
  <c r="U1179" i="2"/>
  <c r="V1179" i="2"/>
  <c r="W1179" i="2"/>
  <c r="Q1179" i="2" s="1"/>
  <c r="X1179" i="2"/>
  <c r="Y1179" i="2"/>
  <c r="Z1179" i="2"/>
  <c r="J1180" i="2"/>
  <c r="AC1180" i="2" s="1"/>
  <c r="R1180" i="2"/>
  <c r="S1180" i="2"/>
  <c r="T1180" i="2"/>
  <c r="U1180" i="2"/>
  <c r="V1180" i="2"/>
  <c r="W1180" i="2"/>
  <c r="Q1180" i="2" s="1"/>
  <c r="X1180" i="2"/>
  <c r="Y1180" i="2"/>
  <c r="Z1180" i="2"/>
  <c r="J1181" i="2"/>
  <c r="AC1181" i="2" s="1"/>
  <c r="Q1181" i="2"/>
  <c r="R1181" i="2"/>
  <c r="S1181" i="2"/>
  <c r="T1181" i="2"/>
  <c r="U1181" i="2"/>
  <c r="V1181" i="2"/>
  <c r="W1181" i="2"/>
  <c r="X1181" i="2"/>
  <c r="Y1181" i="2"/>
  <c r="Z1181" i="2"/>
  <c r="J1182" i="2"/>
  <c r="AC1182" i="2" s="1"/>
  <c r="R1182" i="2"/>
  <c r="S1182" i="2"/>
  <c r="T1182" i="2"/>
  <c r="U1182" i="2"/>
  <c r="V1182" i="2"/>
  <c r="W1182" i="2"/>
  <c r="Q1182" i="2" s="1"/>
  <c r="X1182" i="2"/>
  <c r="Y1182" i="2"/>
  <c r="Z1182" i="2"/>
  <c r="J1183" i="2"/>
  <c r="AC1183" i="2" s="1"/>
  <c r="R1183" i="2"/>
  <c r="S1183" i="2"/>
  <c r="T1183" i="2"/>
  <c r="U1183" i="2"/>
  <c r="V1183" i="2"/>
  <c r="W1183" i="2"/>
  <c r="Q1183" i="2" s="1"/>
  <c r="X1183" i="2"/>
  <c r="Y1183" i="2"/>
  <c r="Z1183" i="2"/>
  <c r="J1184" i="2"/>
  <c r="AC1184" i="2" s="1"/>
  <c r="Q1184" i="2"/>
  <c r="R1184" i="2"/>
  <c r="S1184" i="2"/>
  <c r="T1184" i="2"/>
  <c r="U1184" i="2"/>
  <c r="V1184" i="2"/>
  <c r="W1184" i="2"/>
  <c r="X1184" i="2"/>
  <c r="Y1184" i="2"/>
  <c r="Z1184" i="2"/>
  <c r="R868" i="2"/>
  <c r="S868" i="2"/>
  <c r="T868" i="2"/>
  <c r="U868" i="2"/>
  <c r="V868" i="2"/>
  <c r="X868" i="2"/>
  <c r="Y868" i="2"/>
  <c r="Z868" i="2"/>
  <c r="R869" i="2"/>
  <c r="S869" i="2"/>
  <c r="T869" i="2"/>
  <c r="U869" i="2"/>
  <c r="V869" i="2"/>
  <c r="X869" i="2"/>
  <c r="Y869" i="2"/>
  <c r="Z869" i="2"/>
  <c r="R870" i="2"/>
  <c r="S870" i="2"/>
  <c r="T870" i="2"/>
  <c r="U870" i="2"/>
  <c r="V870" i="2"/>
  <c r="X870" i="2"/>
  <c r="Y870" i="2"/>
  <c r="Z870" i="2"/>
  <c r="R871" i="2"/>
  <c r="S871" i="2"/>
  <c r="T871" i="2"/>
  <c r="U871" i="2"/>
  <c r="V871" i="2"/>
  <c r="X871" i="2"/>
  <c r="Y871" i="2"/>
  <c r="Z871" i="2"/>
  <c r="R872" i="2"/>
  <c r="S872" i="2"/>
  <c r="T872" i="2"/>
  <c r="U872" i="2"/>
  <c r="V872" i="2"/>
  <c r="X872" i="2"/>
  <c r="Y872" i="2"/>
  <c r="Z872" i="2"/>
  <c r="R873" i="2"/>
  <c r="S873" i="2"/>
  <c r="T873" i="2"/>
  <c r="U873" i="2"/>
  <c r="V873" i="2"/>
  <c r="X873" i="2"/>
  <c r="Y873" i="2"/>
  <c r="Z873" i="2"/>
  <c r="Q874" i="2"/>
  <c r="R874" i="2"/>
  <c r="S874" i="2"/>
  <c r="T874" i="2"/>
  <c r="U874" i="2"/>
  <c r="V874" i="2"/>
  <c r="W874" i="2"/>
  <c r="X874" i="2"/>
  <c r="Y874" i="2"/>
  <c r="Z874" i="2"/>
  <c r="Q875" i="2"/>
  <c r="R875" i="2"/>
  <c r="S875" i="2"/>
  <c r="T875" i="2"/>
  <c r="U875" i="2"/>
  <c r="V875" i="2"/>
  <c r="W875" i="2"/>
  <c r="X875" i="2"/>
  <c r="Y875" i="2"/>
  <c r="Z875" i="2"/>
  <c r="R876" i="2"/>
  <c r="S876" i="2"/>
  <c r="T876" i="2"/>
  <c r="U876" i="2"/>
  <c r="V876" i="2"/>
  <c r="X876" i="2"/>
  <c r="Y876" i="2"/>
  <c r="Z876" i="2"/>
  <c r="R877" i="2"/>
  <c r="S877" i="2"/>
  <c r="T877" i="2"/>
  <c r="U877" i="2"/>
  <c r="V877" i="2"/>
  <c r="X877" i="2"/>
  <c r="Y877" i="2"/>
  <c r="Z877" i="2"/>
  <c r="R878" i="2"/>
  <c r="S878" i="2"/>
  <c r="T878" i="2"/>
  <c r="U878" i="2"/>
  <c r="V878" i="2"/>
  <c r="X878" i="2"/>
  <c r="Y878" i="2"/>
  <c r="Z878" i="2"/>
  <c r="R879" i="2"/>
  <c r="S879" i="2"/>
  <c r="T879" i="2"/>
  <c r="U879" i="2"/>
  <c r="V879" i="2"/>
  <c r="X879" i="2"/>
  <c r="Y879" i="2"/>
  <c r="Z879" i="2"/>
  <c r="R880" i="2"/>
  <c r="S880" i="2"/>
  <c r="T880" i="2"/>
  <c r="U880" i="2"/>
  <c r="V880" i="2"/>
  <c r="X880" i="2"/>
  <c r="Y880" i="2"/>
  <c r="Z880" i="2"/>
  <c r="R881" i="2"/>
  <c r="S881" i="2"/>
  <c r="T881" i="2"/>
  <c r="U881" i="2"/>
  <c r="V881" i="2"/>
  <c r="X881" i="2"/>
  <c r="Y881" i="2"/>
  <c r="Z881" i="2"/>
  <c r="J871" i="2"/>
  <c r="J872" i="2"/>
  <c r="J873" i="2"/>
  <c r="J874" i="2"/>
  <c r="J875" i="2"/>
  <c r="J876" i="2"/>
  <c r="J877" i="2"/>
  <c r="J878" i="2"/>
  <c r="J879" i="2"/>
  <c r="J880" i="2"/>
  <c r="J881" i="2"/>
  <c r="J870" i="2"/>
  <c r="AC870" i="2" s="1"/>
  <c r="J869" i="2"/>
  <c r="AC869" i="2" s="1"/>
  <c r="J868" i="2"/>
  <c r="AC868" i="2" s="1"/>
  <c r="R1112" i="2"/>
  <c r="S1112" i="2"/>
  <c r="T1112" i="2"/>
  <c r="U1112" i="2"/>
  <c r="V1112" i="2"/>
  <c r="X1112" i="2"/>
  <c r="Y1112" i="2"/>
  <c r="Z1112" i="2"/>
  <c r="R1113" i="2"/>
  <c r="S1113" i="2"/>
  <c r="T1113" i="2"/>
  <c r="U1113" i="2"/>
  <c r="V1113" i="2"/>
  <c r="X1113" i="2"/>
  <c r="Y1113" i="2"/>
  <c r="Z1113" i="2"/>
  <c r="R1114" i="2"/>
  <c r="S1114" i="2"/>
  <c r="T1114" i="2"/>
  <c r="U1114" i="2"/>
  <c r="V1114" i="2"/>
  <c r="X1114" i="2"/>
  <c r="Y1114" i="2"/>
  <c r="Z1114" i="2"/>
  <c r="R1115" i="2"/>
  <c r="S1115" i="2"/>
  <c r="T1115" i="2"/>
  <c r="U1115" i="2"/>
  <c r="V1115" i="2"/>
  <c r="X1115" i="2"/>
  <c r="Y1115" i="2"/>
  <c r="Z1115" i="2"/>
  <c r="R1116" i="2"/>
  <c r="S1116" i="2"/>
  <c r="T1116" i="2"/>
  <c r="U1116" i="2"/>
  <c r="V1116" i="2"/>
  <c r="X1116" i="2"/>
  <c r="Y1116" i="2"/>
  <c r="Z1116" i="2"/>
  <c r="R1117" i="2"/>
  <c r="S1117" i="2"/>
  <c r="T1117" i="2"/>
  <c r="U1117" i="2"/>
  <c r="V1117" i="2"/>
  <c r="X1117" i="2"/>
  <c r="Y1117" i="2"/>
  <c r="Z1117" i="2"/>
  <c r="R1118" i="2"/>
  <c r="S1118" i="2"/>
  <c r="T1118" i="2"/>
  <c r="U1118" i="2"/>
  <c r="V1118" i="2"/>
  <c r="X1118" i="2"/>
  <c r="Y1118" i="2"/>
  <c r="Z1118" i="2"/>
  <c r="R1119" i="2"/>
  <c r="S1119" i="2"/>
  <c r="T1119" i="2"/>
  <c r="U1119" i="2"/>
  <c r="V1119" i="2"/>
  <c r="X1119" i="2"/>
  <c r="Y1119" i="2"/>
  <c r="Z1119" i="2"/>
  <c r="R1120" i="2"/>
  <c r="S1120" i="2"/>
  <c r="T1120" i="2"/>
  <c r="U1120" i="2"/>
  <c r="V1120" i="2"/>
  <c r="X1120" i="2"/>
  <c r="Y1120" i="2"/>
  <c r="Z1120" i="2"/>
  <c r="R1121" i="2"/>
  <c r="S1121" i="2"/>
  <c r="T1121" i="2"/>
  <c r="U1121" i="2"/>
  <c r="V1121" i="2"/>
  <c r="X1121" i="2"/>
  <c r="Y1121" i="2"/>
  <c r="Z1121" i="2"/>
  <c r="R1122" i="2"/>
  <c r="S1122" i="2"/>
  <c r="T1122" i="2"/>
  <c r="U1122" i="2"/>
  <c r="V1122" i="2"/>
  <c r="X1122" i="2"/>
  <c r="Y1122" i="2"/>
  <c r="Z1122" i="2"/>
  <c r="R1123" i="2"/>
  <c r="S1123" i="2"/>
  <c r="T1123" i="2"/>
  <c r="U1123" i="2"/>
  <c r="V1123" i="2"/>
  <c r="X1123" i="2"/>
  <c r="Y1123" i="2"/>
  <c r="Z1123" i="2"/>
  <c r="R1124" i="2"/>
  <c r="S1124" i="2"/>
  <c r="T1124" i="2"/>
  <c r="U1124" i="2"/>
  <c r="V1124" i="2"/>
  <c r="X1124" i="2"/>
  <c r="Y1124" i="2"/>
  <c r="Z1124" i="2"/>
  <c r="R1125" i="2"/>
  <c r="S1125" i="2"/>
  <c r="T1125" i="2"/>
  <c r="U1125" i="2"/>
  <c r="V1125" i="2"/>
  <c r="X1125" i="2"/>
  <c r="Y1125" i="2"/>
  <c r="Z1125" i="2"/>
  <c r="J1112" i="2"/>
  <c r="J1113" i="2"/>
  <c r="J1114" i="2"/>
  <c r="J1115" i="2"/>
  <c r="J1116" i="2"/>
  <c r="J1117" i="2"/>
  <c r="J1118" i="2"/>
  <c r="J1119" i="2"/>
  <c r="J1120" i="2"/>
  <c r="J1121" i="2"/>
  <c r="J1122" i="2"/>
  <c r="J1123" i="2"/>
  <c r="J1124" i="2"/>
  <c r="J1125" i="2"/>
  <c r="Q1159" i="2"/>
  <c r="R1159" i="2"/>
  <c r="S1159" i="2"/>
  <c r="T1159" i="2"/>
  <c r="U1159" i="2"/>
  <c r="V1159" i="2"/>
  <c r="W1159" i="2"/>
  <c r="X1159" i="2"/>
  <c r="Y1159" i="2"/>
  <c r="Z1159" i="2"/>
  <c r="J1159" i="2"/>
  <c r="AC1159" i="2" s="1"/>
  <c r="R1156" i="2"/>
  <c r="S1156" i="2"/>
  <c r="T1156" i="2"/>
  <c r="U1156" i="2"/>
  <c r="V1156" i="2"/>
  <c r="X1156" i="2"/>
  <c r="Y1156" i="2"/>
  <c r="Z1156" i="2"/>
  <c r="R1157" i="2"/>
  <c r="S1157" i="2"/>
  <c r="T1157" i="2"/>
  <c r="U1157" i="2"/>
  <c r="V1157" i="2"/>
  <c r="X1157" i="2"/>
  <c r="Y1157" i="2"/>
  <c r="Z1157" i="2"/>
  <c r="R1158" i="2"/>
  <c r="S1158" i="2"/>
  <c r="T1158" i="2"/>
  <c r="U1158" i="2"/>
  <c r="V1158" i="2"/>
  <c r="X1158" i="2"/>
  <c r="Y1158" i="2"/>
  <c r="Z1158" i="2"/>
  <c r="J1157" i="2"/>
  <c r="AC1157" i="2" s="1"/>
  <c r="J1158" i="2"/>
  <c r="AC1158" i="2" s="1"/>
  <c r="J1156" i="2"/>
  <c r="AC1156" i="2" s="1"/>
  <c r="E190" i="35"/>
  <c r="F190" i="35" s="1"/>
  <c r="H190" i="35" s="1"/>
  <c r="E154" i="35"/>
  <c r="F154" i="35" s="1"/>
  <c r="H154" i="35" s="1"/>
  <c r="E150" i="35"/>
  <c r="F150" i="35" s="1"/>
  <c r="H150" i="35" s="1"/>
  <c r="E147" i="35"/>
  <c r="F147" i="35" s="1"/>
  <c r="H147" i="35" s="1"/>
  <c r="E142" i="35"/>
  <c r="F142" i="35" s="1"/>
  <c r="H142" i="35" s="1"/>
  <c r="E138" i="35"/>
  <c r="F138" i="35" s="1"/>
  <c r="H138" i="35" s="1"/>
  <c r="E132" i="35"/>
  <c r="F132" i="35" s="1"/>
  <c r="H132" i="35" s="1"/>
  <c r="E126" i="35"/>
  <c r="F126" i="35" s="1"/>
  <c r="H126" i="35" s="1"/>
  <c r="E122" i="35"/>
  <c r="F122" i="35" s="1"/>
  <c r="H122" i="35" s="1"/>
  <c r="E118" i="35"/>
  <c r="F118" i="35" s="1"/>
  <c r="H118" i="35" s="1"/>
  <c r="E114" i="35"/>
  <c r="F114" i="35" s="1"/>
  <c r="H114" i="35" s="1"/>
  <c r="E110" i="35"/>
  <c r="F110" i="35" s="1"/>
  <c r="H110" i="35" s="1"/>
  <c r="E106" i="35"/>
  <c r="F106" i="35" s="1"/>
  <c r="H106" i="35" s="1"/>
  <c r="E102" i="35"/>
  <c r="F102" i="35" s="1"/>
  <c r="H102" i="35" s="1"/>
  <c r="E98" i="35"/>
  <c r="F98" i="35" s="1"/>
  <c r="H98" i="35" s="1"/>
  <c r="E94" i="35"/>
  <c r="F94" i="35" s="1"/>
  <c r="H94" i="35" s="1"/>
  <c r="E90" i="35"/>
  <c r="F90" i="35" s="1"/>
  <c r="H90" i="35" s="1"/>
  <c r="E79" i="35"/>
  <c r="F79" i="35" s="1"/>
  <c r="H79" i="35" s="1"/>
  <c r="E75" i="35"/>
  <c r="F75" i="35" s="1"/>
  <c r="H75" i="35" s="1"/>
  <c r="E71" i="35"/>
  <c r="F71" i="35" s="1"/>
  <c r="H71" i="35" s="1"/>
  <c r="E67" i="35"/>
  <c r="F67" i="35" s="1"/>
  <c r="H67" i="35" s="1"/>
  <c r="E63" i="35"/>
  <c r="F63" i="35" s="1"/>
  <c r="H63" i="35" s="1"/>
  <c r="E59" i="35"/>
  <c r="F59" i="35" s="1"/>
  <c r="H59" i="35" s="1"/>
  <c r="E54" i="35"/>
  <c r="F54" i="35" s="1"/>
  <c r="H54" i="35" s="1"/>
  <c r="E50" i="35"/>
  <c r="F50" i="35" s="1"/>
  <c r="H50" i="35" s="1"/>
  <c r="E46" i="35"/>
  <c r="F46" i="35" s="1"/>
  <c r="H46" i="35" s="1"/>
  <c r="E41" i="35"/>
  <c r="F41" i="35" s="1"/>
  <c r="H41" i="35" s="1"/>
  <c r="E37" i="35"/>
  <c r="F37" i="35" s="1"/>
  <c r="H37" i="35" s="1"/>
  <c r="E32" i="35"/>
  <c r="F32" i="35" s="1"/>
  <c r="H32" i="35" s="1"/>
  <c r="E27" i="35"/>
  <c r="F27" i="35" s="1"/>
  <c r="H27" i="35" s="1"/>
  <c r="E22" i="35"/>
  <c r="F22" i="35" s="1"/>
  <c r="H22" i="35" s="1"/>
  <c r="E18" i="35"/>
  <c r="F18" i="35" s="1"/>
  <c r="H18" i="35" s="1"/>
  <c r="E14" i="35"/>
  <c r="F14" i="35" s="1"/>
  <c r="H14" i="35" s="1"/>
  <c r="E159" i="35"/>
  <c r="F159" i="35" s="1"/>
  <c r="H159" i="35" s="1"/>
  <c r="E160" i="35"/>
  <c r="F160" i="35" s="1"/>
  <c r="H160" i="35" s="1"/>
  <c r="E161" i="35"/>
  <c r="F161" i="35" s="1"/>
  <c r="H161" i="35" s="1"/>
  <c r="E162" i="35"/>
  <c r="F162" i="35" s="1"/>
  <c r="H162" i="35" s="1"/>
  <c r="E163" i="35"/>
  <c r="F163" i="35" s="1"/>
  <c r="H163" i="35" s="1"/>
  <c r="E164" i="35"/>
  <c r="F164" i="35" s="1"/>
  <c r="H164" i="35" s="1"/>
  <c r="E165" i="35"/>
  <c r="F165" i="35" s="1"/>
  <c r="H165" i="35" s="1"/>
  <c r="E166" i="35"/>
  <c r="F166" i="35" s="1"/>
  <c r="H166" i="35" s="1"/>
  <c r="E167" i="35"/>
  <c r="F167" i="35" s="1"/>
  <c r="H167" i="35" s="1"/>
  <c r="E168" i="35"/>
  <c r="F168" i="35" s="1"/>
  <c r="H168" i="35" s="1"/>
  <c r="E169" i="35"/>
  <c r="F169" i="35" s="1"/>
  <c r="H169" i="35" s="1"/>
  <c r="E170" i="35"/>
  <c r="F170" i="35" s="1"/>
  <c r="H170" i="35" s="1"/>
  <c r="E171" i="35"/>
  <c r="F171" i="35" s="1"/>
  <c r="H171" i="35" s="1"/>
  <c r="E172" i="35"/>
  <c r="F172" i="35" s="1"/>
  <c r="H172" i="35" s="1"/>
  <c r="E173" i="35"/>
  <c r="F173" i="35" s="1"/>
  <c r="H173" i="35" s="1"/>
  <c r="E174" i="35"/>
  <c r="F174" i="35" s="1"/>
  <c r="H174" i="35" s="1"/>
  <c r="E175" i="35"/>
  <c r="F175" i="35" s="1"/>
  <c r="H175" i="35" s="1"/>
  <c r="E176" i="35"/>
  <c r="F176" i="35" s="1"/>
  <c r="H176" i="35" s="1"/>
  <c r="E177" i="35"/>
  <c r="F177" i="35" s="1"/>
  <c r="H177" i="35" s="1"/>
  <c r="E178" i="35"/>
  <c r="F178" i="35" s="1"/>
  <c r="H178" i="35" s="1"/>
  <c r="E179" i="35"/>
  <c r="F179" i="35" s="1"/>
  <c r="H179" i="35" s="1"/>
  <c r="E180" i="35"/>
  <c r="F180" i="35" s="1"/>
  <c r="H180" i="35" s="1"/>
  <c r="E181" i="35"/>
  <c r="F181" i="35" s="1"/>
  <c r="H181" i="35" s="1"/>
  <c r="E182" i="35"/>
  <c r="F182" i="35" s="1"/>
  <c r="H182" i="35" s="1"/>
  <c r="A87" i="37"/>
  <c r="E155" i="35"/>
  <c r="F155" i="35" s="1"/>
  <c r="H155" i="35" s="1"/>
  <c r="E156" i="35"/>
  <c r="F156" i="35" s="1"/>
  <c r="H156" i="35" s="1"/>
  <c r="E157" i="35"/>
  <c r="F157" i="35" s="1"/>
  <c r="H157" i="35" s="1"/>
  <c r="E158" i="35"/>
  <c r="F158" i="35" s="1"/>
  <c r="H158" i="35" s="1"/>
  <c r="R149" i="2"/>
  <c r="S149" i="2"/>
  <c r="T149" i="2"/>
  <c r="U149" i="2"/>
  <c r="V149" i="2"/>
  <c r="X149" i="2"/>
  <c r="Y149" i="2"/>
  <c r="Z149" i="2"/>
  <c r="R150" i="2"/>
  <c r="S150" i="2"/>
  <c r="T150" i="2"/>
  <c r="U150" i="2"/>
  <c r="V150" i="2"/>
  <c r="X150" i="2"/>
  <c r="Y150" i="2"/>
  <c r="Z150" i="2"/>
  <c r="R151" i="2"/>
  <c r="S151" i="2"/>
  <c r="T151" i="2"/>
  <c r="U151" i="2"/>
  <c r="V151" i="2"/>
  <c r="X151" i="2"/>
  <c r="Y151" i="2"/>
  <c r="Z151" i="2"/>
  <c r="R152" i="2"/>
  <c r="S152" i="2"/>
  <c r="T152" i="2"/>
  <c r="U152" i="2"/>
  <c r="V152" i="2"/>
  <c r="X152" i="2"/>
  <c r="Y152" i="2"/>
  <c r="Z152" i="2"/>
  <c r="R153" i="2"/>
  <c r="S153" i="2"/>
  <c r="T153" i="2"/>
  <c r="U153" i="2"/>
  <c r="V153" i="2"/>
  <c r="X153" i="2"/>
  <c r="Y153" i="2"/>
  <c r="Z153" i="2"/>
  <c r="R154" i="2"/>
  <c r="S154" i="2"/>
  <c r="T154" i="2"/>
  <c r="U154" i="2"/>
  <c r="V154" i="2"/>
  <c r="X154" i="2"/>
  <c r="Y154" i="2"/>
  <c r="Z154" i="2"/>
  <c r="R155" i="2"/>
  <c r="S155" i="2"/>
  <c r="T155" i="2"/>
  <c r="U155" i="2"/>
  <c r="V155" i="2"/>
  <c r="X155" i="2"/>
  <c r="Y155" i="2"/>
  <c r="Z155" i="2"/>
  <c r="R156" i="2"/>
  <c r="S156" i="2"/>
  <c r="T156" i="2"/>
  <c r="U156" i="2"/>
  <c r="V156" i="2"/>
  <c r="X156" i="2"/>
  <c r="Y156" i="2"/>
  <c r="Z156" i="2"/>
  <c r="R157" i="2"/>
  <c r="S157" i="2"/>
  <c r="T157" i="2"/>
  <c r="U157" i="2"/>
  <c r="V157" i="2"/>
  <c r="X157" i="2"/>
  <c r="Y157" i="2"/>
  <c r="Z157" i="2"/>
  <c r="J149" i="2"/>
  <c r="AC149" i="2" s="1"/>
  <c r="J150" i="2"/>
  <c r="AC150" i="2" s="1"/>
  <c r="J151" i="2"/>
  <c r="AC151" i="2" s="1"/>
  <c r="J152" i="2"/>
  <c r="AC152" i="2" s="1"/>
  <c r="J153" i="2"/>
  <c r="AC153" i="2" s="1"/>
  <c r="J154" i="2"/>
  <c r="AC154" i="2" s="1"/>
  <c r="J155" i="2"/>
  <c r="AC155" i="2" s="1"/>
  <c r="J156" i="2"/>
  <c r="AC156" i="2" s="1"/>
  <c r="J157" i="2"/>
  <c r="AC157" i="2" s="1"/>
  <c r="J512" i="2"/>
  <c r="AC512" i="2" s="1"/>
  <c r="J513" i="2"/>
  <c r="AC513" i="2" s="1"/>
  <c r="J514" i="2"/>
  <c r="J515" i="2"/>
  <c r="R510" i="2"/>
  <c r="S510" i="2"/>
  <c r="T510" i="2"/>
  <c r="U510" i="2"/>
  <c r="V510" i="2"/>
  <c r="X510" i="2"/>
  <c r="Y510" i="2"/>
  <c r="Z510" i="2"/>
  <c r="R511" i="2"/>
  <c r="S511" i="2"/>
  <c r="T511" i="2"/>
  <c r="U511" i="2"/>
  <c r="V511" i="2"/>
  <c r="X511" i="2"/>
  <c r="Y511" i="2"/>
  <c r="Z511" i="2"/>
  <c r="R512" i="2"/>
  <c r="S512" i="2"/>
  <c r="T512" i="2"/>
  <c r="U512" i="2"/>
  <c r="V512" i="2"/>
  <c r="W512" i="2"/>
  <c r="Q512" i="2" s="1"/>
  <c r="X512" i="2"/>
  <c r="Y512" i="2"/>
  <c r="Z512" i="2"/>
  <c r="Q513" i="2"/>
  <c r="R513" i="2"/>
  <c r="S513" i="2"/>
  <c r="T513" i="2"/>
  <c r="U513" i="2"/>
  <c r="V513" i="2"/>
  <c r="W513" i="2"/>
  <c r="X513" i="2"/>
  <c r="Y513" i="2"/>
  <c r="Z513" i="2"/>
  <c r="J511" i="2"/>
  <c r="AC511" i="2" s="1"/>
  <c r="J510" i="2"/>
  <c r="AC510" i="2" s="1"/>
  <c r="R498" i="2"/>
  <c r="S498" i="2"/>
  <c r="T498" i="2"/>
  <c r="U498" i="2"/>
  <c r="V498" i="2"/>
  <c r="X498" i="2"/>
  <c r="Y498" i="2"/>
  <c r="Z498" i="2"/>
  <c r="R499" i="2"/>
  <c r="S499" i="2"/>
  <c r="T499" i="2"/>
  <c r="U499" i="2"/>
  <c r="V499" i="2"/>
  <c r="X499" i="2"/>
  <c r="Y499" i="2"/>
  <c r="Z499" i="2"/>
  <c r="R500" i="2"/>
  <c r="S500" i="2"/>
  <c r="T500" i="2"/>
  <c r="U500" i="2"/>
  <c r="V500" i="2"/>
  <c r="X500" i="2"/>
  <c r="Y500" i="2"/>
  <c r="Z500" i="2"/>
  <c r="Q501" i="2"/>
  <c r="R501" i="2"/>
  <c r="S501" i="2"/>
  <c r="T501" i="2"/>
  <c r="U501" i="2"/>
  <c r="V501" i="2"/>
  <c r="W501" i="2"/>
  <c r="X501" i="2"/>
  <c r="Y501" i="2"/>
  <c r="Z501" i="2"/>
  <c r="AC501" i="2"/>
  <c r="J500" i="2"/>
  <c r="AC500" i="2" s="1"/>
  <c r="J499" i="2"/>
  <c r="AC499" i="2" s="1"/>
  <c r="J498" i="2"/>
  <c r="AC498" i="2" s="1"/>
  <c r="R508" i="2"/>
  <c r="S508" i="2"/>
  <c r="T508" i="2"/>
  <c r="U508" i="2"/>
  <c r="V508" i="2"/>
  <c r="X508" i="2"/>
  <c r="Y508" i="2"/>
  <c r="Z508" i="2"/>
  <c r="J508" i="2"/>
  <c r="AC508" i="2" s="1"/>
  <c r="R496" i="2"/>
  <c r="S496" i="2"/>
  <c r="T496" i="2"/>
  <c r="U496" i="2"/>
  <c r="V496" i="2"/>
  <c r="X496" i="2"/>
  <c r="Y496" i="2"/>
  <c r="Z496" i="2"/>
  <c r="J496" i="2"/>
  <c r="AC496" i="2" s="1"/>
  <c r="R488" i="2"/>
  <c r="S488" i="2"/>
  <c r="T488" i="2"/>
  <c r="U488" i="2"/>
  <c r="V488" i="2"/>
  <c r="X488" i="2"/>
  <c r="Y488" i="2"/>
  <c r="Z488" i="2"/>
  <c r="J488" i="2"/>
  <c r="AC488" i="2" s="1"/>
  <c r="Q803" i="2"/>
  <c r="R803" i="2"/>
  <c r="S803" i="2"/>
  <c r="T803" i="2"/>
  <c r="U803" i="2"/>
  <c r="V803" i="2"/>
  <c r="W803" i="2"/>
  <c r="Q804" i="2"/>
  <c r="R804" i="2"/>
  <c r="S804" i="2"/>
  <c r="T804" i="2"/>
  <c r="U804" i="2"/>
  <c r="V804" i="2"/>
  <c r="W804" i="2"/>
  <c r="Q805" i="2"/>
  <c r="R805" i="2"/>
  <c r="S805" i="2"/>
  <c r="T805" i="2"/>
  <c r="U805" i="2"/>
  <c r="V805" i="2"/>
  <c r="W805" i="2"/>
  <c r="Q806" i="2"/>
  <c r="R806" i="2"/>
  <c r="S806" i="2"/>
  <c r="T806" i="2"/>
  <c r="U806" i="2"/>
  <c r="V806" i="2"/>
  <c r="W806" i="2"/>
  <c r="R807" i="2"/>
  <c r="S807" i="2"/>
  <c r="T807" i="2"/>
  <c r="U807" i="2"/>
  <c r="V807" i="2"/>
  <c r="J649" i="2" l="1"/>
  <c r="J664" i="2"/>
  <c r="J175" i="2"/>
  <c r="J171" i="2"/>
  <c r="J172" i="2"/>
  <c r="J173" i="2"/>
  <c r="J174" i="2"/>
  <c r="J169" i="2"/>
  <c r="J170" i="2"/>
  <c r="J178" i="2"/>
  <c r="J177" i="2"/>
  <c r="J176" i="2"/>
  <c r="J168" i="2"/>
  <c r="J702" i="2"/>
  <c r="J648" i="2"/>
  <c r="J650" i="2"/>
  <c r="J140" i="2" l="1"/>
  <c r="J128" i="2"/>
  <c r="J75" i="2"/>
  <c r="Q1150" i="2"/>
  <c r="R1150" i="2"/>
  <c r="S1150" i="2"/>
  <c r="T1150" i="2"/>
  <c r="U1150" i="2"/>
  <c r="V1150" i="2"/>
  <c r="W1150" i="2"/>
  <c r="X1150" i="2"/>
  <c r="Y1150" i="2"/>
  <c r="Z1150" i="2"/>
  <c r="R1151" i="2"/>
  <c r="T1151" i="2"/>
  <c r="V1151" i="2"/>
  <c r="X1151" i="2"/>
  <c r="Z1151" i="2"/>
  <c r="R1152" i="2"/>
  <c r="T1152" i="2"/>
  <c r="V1152" i="2"/>
  <c r="X1152" i="2"/>
  <c r="Z1152" i="2"/>
  <c r="R1153" i="2"/>
  <c r="T1153" i="2"/>
  <c r="V1153" i="2"/>
  <c r="X1153" i="2"/>
  <c r="Z1153" i="2"/>
  <c r="R1154" i="2"/>
  <c r="T1154" i="2"/>
  <c r="V1154" i="2"/>
  <c r="X1154" i="2"/>
  <c r="Z1154" i="2"/>
  <c r="J1150" i="2"/>
  <c r="AC1150" i="2" s="1"/>
  <c r="J1151" i="2"/>
  <c r="AC1151" i="2" s="1"/>
  <c r="J1152" i="2"/>
  <c r="AC1152" i="2" s="1"/>
  <c r="J1153" i="2"/>
  <c r="AC1153" i="2" s="1"/>
  <c r="J1154" i="2"/>
  <c r="AC1154" i="2" s="1"/>
  <c r="C64" i="45"/>
  <c r="Y1154" i="2" l="1"/>
  <c r="Y1153" i="2"/>
  <c r="Y1152" i="2"/>
  <c r="S1152" i="2" s="1"/>
  <c r="Y1151" i="2"/>
  <c r="S1154" i="2" l="1"/>
  <c r="U1154" i="2"/>
  <c r="U1152" i="2"/>
  <c r="U1153" i="2"/>
  <c r="S1153" i="2"/>
  <c r="S1151" i="2"/>
  <c r="U1151" i="2"/>
  <c r="F12" i="44" l="1"/>
  <c r="F13" i="44"/>
  <c r="F14" i="44"/>
  <c r="F15" i="44"/>
  <c r="F16" i="44"/>
  <c r="H16" i="44" s="1"/>
  <c r="F17" i="44"/>
  <c r="H17" i="44" s="1"/>
  <c r="F18" i="44"/>
  <c r="H18" i="44" s="1"/>
  <c r="F19" i="44"/>
  <c r="H19" i="44" s="1"/>
  <c r="F20" i="44"/>
  <c r="F21" i="44"/>
  <c r="F22" i="44"/>
  <c r="F23" i="44"/>
  <c r="F24" i="44"/>
  <c r="F25" i="44"/>
  <c r="F26" i="44"/>
  <c r="H26" i="44" s="1"/>
  <c r="F27" i="44"/>
  <c r="H27" i="44" s="1"/>
  <c r="F28" i="44"/>
  <c r="H28" i="44" s="1"/>
  <c r="F29" i="44"/>
  <c r="F30" i="44"/>
  <c r="F31" i="44"/>
  <c r="F32" i="44"/>
  <c r="H12" i="44"/>
  <c r="H13" i="44"/>
  <c r="H14" i="44"/>
  <c r="H15" i="44"/>
  <c r="H20" i="44"/>
  <c r="H21" i="44"/>
  <c r="H22" i="44"/>
  <c r="H23" i="44"/>
  <c r="H24" i="44"/>
  <c r="H25" i="44"/>
  <c r="H29" i="44"/>
  <c r="H30" i="44"/>
  <c r="H31" i="44"/>
  <c r="E11" i="35"/>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9" i="2"/>
  <c r="J130" i="2"/>
  <c r="J131" i="2"/>
  <c r="J132" i="2"/>
  <c r="J133" i="2"/>
  <c r="J134" i="2"/>
  <c r="J135" i="2"/>
  <c r="J136" i="2"/>
  <c r="J137" i="2"/>
  <c r="J138" i="2"/>
  <c r="J139" i="2"/>
  <c r="J141" i="2"/>
  <c r="J142" i="2"/>
  <c r="J143" i="2"/>
  <c r="J144" i="2"/>
  <c r="J145" i="2"/>
  <c r="J146" i="2"/>
  <c r="J147" i="2"/>
  <c r="J148" i="2"/>
  <c r="J158" i="2"/>
  <c r="J159" i="2"/>
  <c r="J160" i="2"/>
  <c r="J161" i="2"/>
  <c r="J162" i="2"/>
  <c r="J163" i="2"/>
  <c r="J164" i="2"/>
  <c r="J165" i="2"/>
  <c r="J166" i="2"/>
  <c r="J167"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9" i="2"/>
  <c r="J490" i="2"/>
  <c r="J491" i="2"/>
  <c r="J492" i="2"/>
  <c r="J493" i="2"/>
  <c r="J494" i="2"/>
  <c r="J495" i="2"/>
  <c r="J497" i="2"/>
  <c r="J502" i="2"/>
  <c r="J503" i="2"/>
  <c r="J504" i="2"/>
  <c r="J505" i="2"/>
  <c r="J506" i="2"/>
  <c r="J507" i="2"/>
  <c r="J509"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51" i="2"/>
  <c r="J652" i="2"/>
  <c r="J653" i="2"/>
  <c r="J654" i="2"/>
  <c r="J655" i="2"/>
  <c r="J656" i="2"/>
  <c r="J657" i="2"/>
  <c r="J658" i="2"/>
  <c r="J659" i="2"/>
  <c r="J660" i="2"/>
  <c r="J661" i="2"/>
  <c r="J662" i="2"/>
  <c r="J663" i="2"/>
  <c r="J665" i="2"/>
  <c r="J666" i="2"/>
  <c r="J667"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1002" i="2"/>
  <c r="J1003"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5" i="2"/>
  <c r="J1160" i="2"/>
  <c r="J1161" i="2"/>
  <c r="J1162" i="2"/>
  <c r="J1163" i="2"/>
  <c r="J1164" i="2"/>
  <c r="J1165" i="2"/>
  <c r="J1166" i="2"/>
  <c r="J1167" i="2"/>
  <c r="J1168" i="2"/>
  <c r="J1169" i="2"/>
  <c r="J1170" i="2"/>
  <c r="J1171" i="2"/>
  <c r="J1172" i="2"/>
  <c r="J1173" i="2"/>
  <c r="H21" i="31"/>
  <c r="F12" i="31"/>
  <c r="H12" i="31" s="1"/>
  <c r="F13" i="31"/>
  <c r="H13" i="31" s="1"/>
  <c r="F14" i="31"/>
  <c r="H14" i="31" s="1"/>
  <c r="F11" i="31"/>
  <c r="H11" i="31" s="1"/>
  <c r="H23" i="31" l="1"/>
  <c r="A94" i="37"/>
  <c r="L63" i="45" l="1"/>
  <c r="M63" i="45"/>
  <c r="N63" i="45"/>
  <c r="O63" i="45"/>
  <c r="O65" i="45"/>
  <c r="O66" i="45"/>
  <c r="O67" i="45"/>
  <c r="O68" i="45"/>
  <c r="O69" i="45"/>
  <c r="O70" i="45"/>
  <c r="O71" i="45"/>
  <c r="O72" i="45"/>
  <c r="O73" i="45"/>
  <c r="O74" i="45"/>
  <c r="O75" i="45"/>
  <c r="O76" i="45"/>
  <c r="O77" i="45"/>
  <c r="O78" i="45"/>
  <c r="O79" i="45"/>
  <c r="O80" i="45"/>
  <c r="O81" i="45"/>
  <c r="O82" i="45"/>
  <c r="O83" i="45"/>
  <c r="O84" i="45"/>
  <c r="O85" i="45"/>
  <c r="O86" i="45"/>
  <c r="O87" i="45"/>
  <c r="O88" i="45"/>
  <c r="O89" i="45"/>
  <c r="O90" i="45"/>
  <c r="O91" i="45"/>
  <c r="O92" i="45"/>
  <c r="O93" i="45"/>
  <c r="O94" i="45"/>
  <c r="O95" i="45"/>
  <c r="O96" i="45"/>
  <c r="O97" i="45"/>
  <c r="O98" i="45"/>
  <c r="O99" i="45"/>
  <c r="O100" i="45"/>
  <c r="O101" i="45"/>
  <c r="O102" i="45"/>
  <c r="O103" i="45"/>
  <c r="O104" i="45"/>
  <c r="O105" i="45"/>
  <c r="O106" i="45"/>
  <c r="O107" i="45"/>
  <c r="O108" i="45"/>
  <c r="O109" i="45"/>
  <c r="O64" i="45"/>
  <c r="N65" i="45"/>
  <c r="N66" i="45"/>
  <c r="N67" i="45"/>
  <c r="N68" i="45"/>
  <c r="N69" i="45"/>
  <c r="N70" i="45"/>
  <c r="N71" i="45"/>
  <c r="N72" i="45"/>
  <c r="N73" i="45"/>
  <c r="N74" i="45"/>
  <c r="N75" i="45"/>
  <c r="N76" i="45"/>
  <c r="N77" i="45"/>
  <c r="N78" i="45"/>
  <c r="N79" i="45"/>
  <c r="N80" i="45"/>
  <c r="N81" i="45"/>
  <c r="N82" i="45"/>
  <c r="N83" i="45"/>
  <c r="N84" i="45"/>
  <c r="N85" i="45"/>
  <c r="N86" i="45"/>
  <c r="N87" i="45"/>
  <c r="N88" i="45"/>
  <c r="N89" i="45"/>
  <c r="N90" i="45"/>
  <c r="N91" i="45"/>
  <c r="N92" i="45"/>
  <c r="N93" i="45"/>
  <c r="N94" i="45"/>
  <c r="N95" i="45"/>
  <c r="N96" i="45"/>
  <c r="N97" i="45"/>
  <c r="N98" i="45"/>
  <c r="N99" i="45"/>
  <c r="N100" i="45"/>
  <c r="N101" i="45"/>
  <c r="N102" i="45"/>
  <c r="N103" i="45"/>
  <c r="N104" i="45"/>
  <c r="N105" i="45"/>
  <c r="N106" i="45"/>
  <c r="N107" i="45"/>
  <c r="N108" i="45"/>
  <c r="N109" i="45"/>
  <c r="N64" i="45"/>
  <c r="M65" i="45"/>
  <c r="M66" i="45"/>
  <c r="M67" i="45"/>
  <c r="M68" i="45"/>
  <c r="M69" i="45"/>
  <c r="M70" i="45"/>
  <c r="M71" i="45"/>
  <c r="M72" i="45"/>
  <c r="M73" i="45"/>
  <c r="M74" i="45"/>
  <c r="M75" i="45"/>
  <c r="M76" i="45"/>
  <c r="M77" i="45"/>
  <c r="M78" i="45"/>
  <c r="M79" i="45"/>
  <c r="M80" i="45"/>
  <c r="M81" i="45"/>
  <c r="M82" i="45"/>
  <c r="M83" i="45"/>
  <c r="M84" i="45"/>
  <c r="M85" i="45"/>
  <c r="M86" i="45"/>
  <c r="M87" i="45"/>
  <c r="M88" i="45"/>
  <c r="M89" i="45"/>
  <c r="M90" i="45"/>
  <c r="M91" i="45"/>
  <c r="M92" i="45"/>
  <c r="M93" i="45"/>
  <c r="M94" i="45"/>
  <c r="M95" i="45"/>
  <c r="M96" i="45"/>
  <c r="M97" i="45"/>
  <c r="M98" i="45"/>
  <c r="M99" i="45"/>
  <c r="M100" i="45"/>
  <c r="M101" i="45"/>
  <c r="M102" i="45"/>
  <c r="M103" i="45"/>
  <c r="M104" i="45"/>
  <c r="M105" i="45"/>
  <c r="M106" i="45"/>
  <c r="M107" i="45"/>
  <c r="M108" i="45"/>
  <c r="M109" i="45"/>
  <c r="M64" i="45"/>
  <c r="L65" i="45"/>
  <c r="L66" i="45"/>
  <c r="L67" i="45"/>
  <c r="L68" i="45"/>
  <c r="L69" i="45"/>
  <c r="L70" i="45"/>
  <c r="L71" i="45"/>
  <c r="L72" i="45"/>
  <c r="L73" i="45"/>
  <c r="L74" i="45"/>
  <c r="L75" i="45"/>
  <c r="L76" i="45"/>
  <c r="L77" i="45"/>
  <c r="L78" i="45"/>
  <c r="L79" i="45"/>
  <c r="L80" i="45"/>
  <c r="L81" i="45"/>
  <c r="L82" i="45"/>
  <c r="L83" i="45"/>
  <c r="L84" i="45"/>
  <c r="L85" i="45"/>
  <c r="L86" i="45"/>
  <c r="L87" i="45"/>
  <c r="L88" i="45"/>
  <c r="L89" i="45"/>
  <c r="L90" i="45"/>
  <c r="L91" i="45"/>
  <c r="L92" i="45"/>
  <c r="L93" i="45"/>
  <c r="L94" i="45"/>
  <c r="L95" i="45"/>
  <c r="L96" i="45"/>
  <c r="L97" i="45"/>
  <c r="L98" i="45"/>
  <c r="L99" i="45"/>
  <c r="L100" i="45"/>
  <c r="L101" i="45"/>
  <c r="L102" i="45"/>
  <c r="L103" i="45"/>
  <c r="L104" i="45"/>
  <c r="L105" i="45"/>
  <c r="L106" i="45"/>
  <c r="L107" i="45"/>
  <c r="L108" i="45"/>
  <c r="L109" i="45"/>
  <c r="L64" i="45"/>
  <c r="K65" i="45"/>
  <c r="K66" i="45"/>
  <c r="K67" i="45"/>
  <c r="K68" i="45"/>
  <c r="K69" i="45"/>
  <c r="K70" i="45"/>
  <c r="K71" i="45"/>
  <c r="K72" i="45"/>
  <c r="K73" i="45"/>
  <c r="K74" i="45"/>
  <c r="K75" i="45"/>
  <c r="K76" i="45"/>
  <c r="K77" i="45"/>
  <c r="K78" i="45"/>
  <c r="K79" i="45"/>
  <c r="K80" i="45"/>
  <c r="K81" i="45"/>
  <c r="K82" i="45"/>
  <c r="K83" i="45"/>
  <c r="K84" i="45"/>
  <c r="K85" i="45"/>
  <c r="K86" i="45"/>
  <c r="K87" i="45"/>
  <c r="K88" i="45"/>
  <c r="K89" i="45"/>
  <c r="K90" i="45"/>
  <c r="K91" i="45"/>
  <c r="K92" i="45"/>
  <c r="K93" i="45"/>
  <c r="K94" i="45"/>
  <c r="K95" i="45"/>
  <c r="K96" i="45"/>
  <c r="K97" i="45"/>
  <c r="K98" i="45"/>
  <c r="K99" i="45"/>
  <c r="K100" i="45"/>
  <c r="K101" i="45"/>
  <c r="K102" i="45"/>
  <c r="K103" i="45"/>
  <c r="K104" i="45"/>
  <c r="K105" i="45"/>
  <c r="K106" i="45"/>
  <c r="K107" i="45"/>
  <c r="K108" i="45"/>
  <c r="K109" i="45"/>
  <c r="K64" i="45"/>
  <c r="J65" i="45"/>
  <c r="J66" i="45"/>
  <c r="J67" i="45"/>
  <c r="J68" i="45"/>
  <c r="J69" i="45"/>
  <c r="J70" i="45"/>
  <c r="J71" i="45"/>
  <c r="J72" i="45"/>
  <c r="J73" i="45"/>
  <c r="J74" i="45"/>
  <c r="J75" i="45"/>
  <c r="J76" i="45"/>
  <c r="J77" i="45"/>
  <c r="J78" i="45"/>
  <c r="J79" i="45"/>
  <c r="J80" i="45"/>
  <c r="J81" i="45"/>
  <c r="J82" i="45"/>
  <c r="J83" i="45"/>
  <c r="J84" i="45"/>
  <c r="J85" i="45"/>
  <c r="J86" i="45"/>
  <c r="J87" i="45"/>
  <c r="J88" i="45"/>
  <c r="J89" i="45"/>
  <c r="J90" i="45"/>
  <c r="J91" i="45"/>
  <c r="J92" i="45"/>
  <c r="J93" i="45"/>
  <c r="J94" i="45"/>
  <c r="J95" i="45"/>
  <c r="J96" i="45"/>
  <c r="J97" i="45"/>
  <c r="J98" i="45"/>
  <c r="J99" i="45"/>
  <c r="J100" i="45"/>
  <c r="J101" i="45"/>
  <c r="J102" i="45"/>
  <c r="J103" i="45"/>
  <c r="J104" i="45"/>
  <c r="J105" i="45"/>
  <c r="J106" i="45"/>
  <c r="J107" i="45"/>
  <c r="J108" i="45"/>
  <c r="J109" i="45"/>
  <c r="J64" i="45"/>
  <c r="I65" i="45"/>
  <c r="I66" i="45"/>
  <c r="I67" i="45"/>
  <c r="I68" i="45"/>
  <c r="I69" i="45"/>
  <c r="I70" i="45"/>
  <c r="I71" i="45"/>
  <c r="I72" i="45"/>
  <c r="I73" i="45"/>
  <c r="I74" i="45"/>
  <c r="I75" i="45"/>
  <c r="I76" i="45"/>
  <c r="I77" i="45"/>
  <c r="I78" i="45"/>
  <c r="I79" i="45"/>
  <c r="I80" i="45"/>
  <c r="I81" i="45"/>
  <c r="I82" i="45"/>
  <c r="I83" i="45"/>
  <c r="I84" i="45"/>
  <c r="I85" i="45"/>
  <c r="I86" i="45"/>
  <c r="I87" i="45"/>
  <c r="I88" i="45"/>
  <c r="I89" i="45"/>
  <c r="I90" i="45"/>
  <c r="I91" i="45"/>
  <c r="I92" i="45"/>
  <c r="I93" i="45"/>
  <c r="I94" i="45"/>
  <c r="I95" i="45"/>
  <c r="I96" i="45"/>
  <c r="I97" i="45"/>
  <c r="I98" i="45"/>
  <c r="I99" i="45"/>
  <c r="I100" i="45"/>
  <c r="I101" i="45"/>
  <c r="I102" i="45"/>
  <c r="I103" i="45"/>
  <c r="I104" i="45"/>
  <c r="I105" i="45"/>
  <c r="I106" i="45"/>
  <c r="I107" i="45"/>
  <c r="I108" i="45"/>
  <c r="I109" i="45"/>
  <c r="I64" i="45"/>
  <c r="H65" i="45"/>
  <c r="H66" i="45"/>
  <c r="H67" i="45"/>
  <c r="H68" i="45"/>
  <c r="H69" i="45"/>
  <c r="H70" i="45"/>
  <c r="H71" i="45"/>
  <c r="H72" i="45"/>
  <c r="H73" i="45"/>
  <c r="H74" i="45"/>
  <c r="H75" i="45"/>
  <c r="H76" i="45"/>
  <c r="H77" i="45"/>
  <c r="H78" i="45"/>
  <c r="H79" i="45"/>
  <c r="H80" i="45"/>
  <c r="H81" i="45"/>
  <c r="H82" i="45"/>
  <c r="H83" i="45"/>
  <c r="H84" i="45"/>
  <c r="H85" i="45"/>
  <c r="H86" i="45"/>
  <c r="H87" i="45"/>
  <c r="H88" i="45"/>
  <c r="H89" i="45"/>
  <c r="H90" i="45"/>
  <c r="H91" i="45"/>
  <c r="H92" i="45"/>
  <c r="H93" i="45"/>
  <c r="H94" i="45"/>
  <c r="H95" i="45"/>
  <c r="H96" i="45"/>
  <c r="H97" i="45"/>
  <c r="H98" i="45"/>
  <c r="H99" i="45"/>
  <c r="H100" i="45"/>
  <c r="H101" i="45"/>
  <c r="H102" i="45"/>
  <c r="H103" i="45"/>
  <c r="H104" i="45"/>
  <c r="H105" i="45"/>
  <c r="H106" i="45"/>
  <c r="H107" i="45"/>
  <c r="H108" i="45"/>
  <c r="H109" i="45"/>
  <c r="H64" i="45"/>
  <c r="G65" i="45"/>
  <c r="G66" i="45"/>
  <c r="G67" i="45"/>
  <c r="G68" i="45"/>
  <c r="G69" i="45"/>
  <c r="G70" i="45"/>
  <c r="G71" i="45"/>
  <c r="G72" i="45"/>
  <c r="G73" i="45"/>
  <c r="G74" i="45"/>
  <c r="G75" i="45"/>
  <c r="G76" i="45"/>
  <c r="G77" i="45"/>
  <c r="G78" i="45"/>
  <c r="G79" i="45"/>
  <c r="G80" i="45"/>
  <c r="G81" i="45"/>
  <c r="G82" i="45"/>
  <c r="G83" i="45"/>
  <c r="G84" i="45"/>
  <c r="G85" i="45"/>
  <c r="G86" i="45"/>
  <c r="G87" i="45"/>
  <c r="G88" i="45"/>
  <c r="G89" i="45"/>
  <c r="G90" i="45"/>
  <c r="G91" i="45"/>
  <c r="G92" i="45"/>
  <c r="G93" i="45"/>
  <c r="G94" i="45"/>
  <c r="G95" i="45"/>
  <c r="G96" i="45"/>
  <c r="G97" i="45"/>
  <c r="G98" i="45"/>
  <c r="G99" i="45"/>
  <c r="G100" i="45"/>
  <c r="G101" i="45"/>
  <c r="G102" i="45"/>
  <c r="G103" i="45"/>
  <c r="G104" i="45"/>
  <c r="G105" i="45"/>
  <c r="G106" i="45"/>
  <c r="G107" i="45"/>
  <c r="G108" i="45"/>
  <c r="G109" i="45"/>
  <c r="G64" i="45"/>
  <c r="F65" i="45"/>
  <c r="F66" i="45"/>
  <c r="F67" i="45"/>
  <c r="F68" i="45"/>
  <c r="F69" i="45"/>
  <c r="F70" i="45"/>
  <c r="F71" i="45"/>
  <c r="F72" i="45"/>
  <c r="F73" i="45"/>
  <c r="F74" i="45"/>
  <c r="F75" i="45"/>
  <c r="F76" i="45"/>
  <c r="F77" i="45"/>
  <c r="F78" i="45"/>
  <c r="F79" i="45"/>
  <c r="F80" i="45"/>
  <c r="F81" i="45"/>
  <c r="F82" i="45"/>
  <c r="F83" i="45"/>
  <c r="F84" i="45"/>
  <c r="F85" i="45"/>
  <c r="F86" i="45"/>
  <c r="F87" i="45"/>
  <c r="F88" i="45"/>
  <c r="F89" i="45"/>
  <c r="F90" i="45"/>
  <c r="F91" i="45"/>
  <c r="F92" i="45"/>
  <c r="F93" i="45"/>
  <c r="F94" i="45"/>
  <c r="F95" i="45"/>
  <c r="F96" i="45"/>
  <c r="F97" i="45"/>
  <c r="F98" i="45"/>
  <c r="F99" i="45"/>
  <c r="F100" i="45"/>
  <c r="F101" i="45"/>
  <c r="F102" i="45"/>
  <c r="F103" i="45"/>
  <c r="F104" i="45"/>
  <c r="F105" i="45"/>
  <c r="F106" i="45"/>
  <c r="F107" i="45"/>
  <c r="F108" i="45"/>
  <c r="F109" i="45"/>
  <c r="F64" i="45"/>
  <c r="E65" i="45"/>
  <c r="E66" i="45"/>
  <c r="E67" i="45"/>
  <c r="E68" i="45"/>
  <c r="E69" i="45"/>
  <c r="E70" i="45"/>
  <c r="E71" i="45"/>
  <c r="E72" i="45"/>
  <c r="E73" i="45"/>
  <c r="E74" i="45"/>
  <c r="E75" i="45"/>
  <c r="E76" i="45"/>
  <c r="E77" i="45"/>
  <c r="E78" i="45"/>
  <c r="E79" i="45"/>
  <c r="E80" i="45"/>
  <c r="E81" i="45"/>
  <c r="E82" i="45"/>
  <c r="E83" i="45"/>
  <c r="E84" i="45"/>
  <c r="E85" i="45"/>
  <c r="E86" i="45"/>
  <c r="E87" i="45"/>
  <c r="E88" i="45"/>
  <c r="E89" i="45"/>
  <c r="E90" i="45"/>
  <c r="E91" i="45"/>
  <c r="E92" i="45"/>
  <c r="E93" i="45"/>
  <c r="E94" i="45"/>
  <c r="E95" i="45"/>
  <c r="E96" i="45"/>
  <c r="E97" i="45"/>
  <c r="E98" i="45"/>
  <c r="E99" i="45"/>
  <c r="E100" i="45"/>
  <c r="E101" i="45"/>
  <c r="E102" i="45"/>
  <c r="E103" i="45"/>
  <c r="E104" i="45"/>
  <c r="E105" i="45"/>
  <c r="E106" i="45"/>
  <c r="E107" i="45"/>
  <c r="E108" i="45"/>
  <c r="E109" i="45"/>
  <c r="E64" i="45"/>
  <c r="D65" i="45"/>
  <c r="D66" i="45"/>
  <c r="D67" i="45"/>
  <c r="D68" i="45"/>
  <c r="D69" i="45"/>
  <c r="D70" i="45"/>
  <c r="D71" i="45"/>
  <c r="D72" i="45"/>
  <c r="D73" i="45"/>
  <c r="D74" i="45"/>
  <c r="D75" i="45"/>
  <c r="D76" i="45"/>
  <c r="D77" i="45"/>
  <c r="D78" i="45"/>
  <c r="D79" i="45"/>
  <c r="D80" i="45"/>
  <c r="D81" i="45"/>
  <c r="D82" i="45"/>
  <c r="D83" i="45"/>
  <c r="D84" i="45"/>
  <c r="D85" i="45"/>
  <c r="D86" i="45"/>
  <c r="D87" i="45"/>
  <c r="D88" i="45"/>
  <c r="D89" i="45"/>
  <c r="D90" i="45"/>
  <c r="D91" i="45"/>
  <c r="D92" i="45"/>
  <c r="D93" i="45"/>
  <c r="D94" i="45"/>
  <c r="D95" i="45"/>
  <c r="D96" i="45"/>
  <c r="D97" i="45"/>
  <c r="D98" i="45"/>
  <c r="D99" i="45"/>
  <c r="D100" i="45"/>
  <c r="D101" i="45"/>
  <c r="D102" i="45"/>
  <c r="D103" i="45"/>
  <c r="D104" i="45"/>
  <c r="D105" i="45"/>
  <c r="D106" i="45"/>
  <c r="D107" i="45"/>
  <c r="D108" i="45"/>
  <c r="D109" i="45"/>
  <c r="D64" i="45"/>
  <c r="C65" i="45"/>
  <c r="C66" i="45"/>
  <c r="C67" i="45"/>
  <c r="C68" i="45"/>
  <c r="C69" i="45"/>
  <c r="C70" i="45"/>
  <c r="C71" i="45"/>
  <c r="C72" i="45"/>
  <c r="C73" i="45"/>
  <c r="C74" i="45"/>
  <c r="C75" i="45"/>
  <c r="C76" i="45"/>
  <c r="C77" i="45"/>
  <c r="C78" i="45"/>
  <c r="C79" i="45"/>
  <c r="C80" i="45"/>
  <c r="C81" i="45"/>
  <c r="C82" i="45"/>
  <c r="C83" i="45"/>
  <c r="C84" i="45"/>
  <c r="C85" i="45"/>
  <c r="C86" i="45"/>
  <c r="C87" i="45"/>
  <c r="C88" i="45"/>
  <c r="C89" i="45"/>
  <c r="C90" i="45"/>
  <c r="C91" i="45"/>
  <c r="C92" i="45"/>
  <c r="C93" i="45"/>
  <c r="C94" i="45"/>
  <c r="C95" i="45"/>
  <c r="C96" i="45"/>
  <c r="C97" i="45"/>
  <c r="C98" i="45"/>
  <c r="C99" i="45"/>
  <c r="C100" i="45"/>
  <c r="C101" i="45"/>
  <c r="C102" i="45"/>
  <c r="C103" i="45"/>
  <c r="C104" i="45"/>
  <c r="C105" i="45"/>
  <c r="C106" i="45"/>
  <c r="C107" i="45"/>
  <c r="C108" i="45"/>
  <c r="C109" i="45"/>
  <c r="B65" i="45"/>
  <c r="B66" i="45"/>
  <c r="B67" i="45"/>
  <c r="B68" i="45"/>
  <c r="B69" i="45"/>
  <c r="B70" i="45"/>
  <c r="B71" i="45"/>
  <c r="B72" i="45"/>
  <c r="B73" i="45"/>
  <c r="B74" i="45"/>
  <c r="B75" i="45"/>
  <c r="B76" i="45"/>
  <c r="B77" i="45"/>
  <c r="B78" i="45"/>
  <c r="B79" i="45"/>
  <c r="B80" i="45"/>
  <c r="B81" i="45"/>
  <c r="B82" i="45"/>
  <c r="B83" i="45"/>
  <c r="B84" i="45"/>
  <c r="B85" i="45"/>
  <c r="B86" i="45"/>
  <c r="B87" i="45"/>
  <c r="B88" i="45"/>
  <c r="B89" i="45"/>
  <c r="B90" i="45"/>
  <c r="B91" i="45"/>
  <c r="B92" i="45"/>
  <c r="B93" i="45"/>
  <c r="B94" i="45"/>
  <c r="B95" i="45"/>
  <c r="B96" i="45"/>
  <c r="B97" i="45"/>
  <c r="B98" i="45"/>
  <c r="B99" i="45"/>
  <c r="B100" i="45"/>
  <c r="B101" i="45"/>
  <c r="B102" i="45"/>
  <c r="B103" i="45"/>
  <c r="B104" i="45"/>
  <c r="B105" i="45"/>
  <c r="B106" i="45"/>
  <c r="B107" i="45"/>
  <c r="B108" i="45"/>
  <c r="B109" i="45"/>
  <c r="B64" i="45"/>
  <c r="A68" i="45"/>
  <c r="A69" i="45"/>
  <c r="A70" i="45"/>
  <c r="A71" i="45"/>
  <c r="A72" i="45"/>
  <c r="A73" i="45"/>
  <c r="A74" i="45"/>
  <c r="A75" i="45"/>
  <c r="A76" i="45"/>
  <c r="A77" i="45"/>
  <c r="A78" i="45"/>
  <c r="A79" i="45"/>
  <c r="A80" i="45"/>
  <c r="A81" i="45"/>
  <c r="A82" i="45"/>
  <c r="A83" i="45"/>
  <c r="A84" i="45"/>
  <c r="A85" i="45"/>
  <c r="A86" i="45"/>
  <c r="A87" i="45"/>
  <c r="A88" i="45"/>
  <c r="A89" i="45"/>
  <c r="A90" i="45"/>
  <c r="A91" i="45"/>
  <c r="A92" i="45"/>
  <c r="A93" i="45"/>
  <c r="A94" i="45"/>
  <c r="A95" i="45"/>
  <c r="A96" i="45"/>
  <c r="A97" i="45"/>
  <c r="A98" i="45"/>
  <c r="A99" i="45"/>
  <c r="A100" i="45"/>
  <c r="A101" i="45"/>
  <c r="A102" i="45"/>
  <c r="A103" i="45"/>
  <c r="A104" i="45"/>
  <c r="A105" i="45"/>
  <c r="A106" i="45"/>
  <c r="A107" i="45"/>
  <c r="A108" i="45"/>
  <c r="A109" i="45"/>
  <c r="K14" i="45"/>
  <c r="K63" i="45" s="1"/>
  <c r="J14" i="45"/>
  <c r="J63" i="45" s="1"/>
  <c r="I14" i="45"/>
  <c r="I63" i="45" s="1"/>
  <c r="H14" i="45"/>
  <c r="H63" i="45" s="1"/>
  <c r="G14" i="45"/>
  <c r="G63" i="45" s="1"/>
  <c r="F14" i="45"/>
  <c r="F63" i="45" s="1"/>
  <c r="E14" i="45"/>
  <c r="E63" i="45" s="1"/>
  <c r="D14" i="45"/>
  <c r="D63" i="45" s="1"/>
  <c r="C14" i="45"/>
  <c r="C63" i="45" s="1"/>
  <c r="B14" i="45"/>
  <c r="B63" i="45" s="1"/>
  <c r="B8" i="45"/>
  <c r="B7" i="45"/>
  <c r="B6" i="45"/>
  <c r="B5" i="45"/>
  <c r="B4" i="45"/>
  <c r="B3" i="45"/>
  <c r="A8" i="45"/>
  <c r="A7" i="45"/>
  <c r="A6" i="45"/>
  <c r="A5" i="45"/>
  <c r="A4" i="45"/>
  <c r="A3" i="45"/>
  <c r="A67" i="45"/>
  <c r="A66" i="45"/>
  <c r="A65" i="45"/>
  <c r="S87" i="37" l="1"/>
  <c r="S115" i="37"/>
  <c r="S114" i="37"/>
  <c r="S94" i="37"/>
  <c r="Q109" i="45"/>
  <c r="Q86" i="45"/>
  <c r="Q84" i="45"/>
  <c r="Q70" i="45"/>
  <c r="Q89" i="45"/>
  <c r="Q101" i="45"/>
  <c r="Q78" i="45"/>
  <c r="Q76" i="45"/>
  <c r="Q102" i="45"/>
  <c r="Q88" i="45"/>
  <c r="Q72" i="45"/>
  <c r="Q103" i="45"/>
  <c r="Q94" i="45"/>
  <c r="Q105" i="45"/>
  <c r="Q81" i="45"/>
  <c r="Q99" i="45"/>
  <c r="Q91" i="45"/>
  <c r="Q82" i="45"/>
  <c r="Q74" i="45"/>
  <c r="Q97" i="45"/>
  <c r="Q65" i="45"/>
  <c r="Q95" i="45"/>
  <c r="Q87" i="45"/>
  <c r="Q107" i="45"/>
  <c r="Q66" i="45"/>
  <c r="Q73" i="45"/>
  <c r="Q96" i="45"/>
  <c r="Q90" i="45"/>
  <c r="Q83" i="45"/>
  <c r="Q93" i="45"/>
  <c r="Q64" i="45"/>
  <c r="Q69" i="45"/>
  <c r="Q71" i="45"/>
  <c r="Q104" i="45"/>
  <c r="Q77" i="45"/>
  <c r="Q79" i="45"/>
  <c r="Q100" i="45"/>
  <c r="Q98" i="45"/>
  <c r="Q68" i="45"/>
  <c r="Q108" i="45"/>
  <c r="Q80" i="45"/>
  <c r="Q92" i="45"/>
  <c r="Q67" i="45"/>
  <c r="Q85" i="45"/>
  <c r="Q75" i="45"/>
  <c r="Q106" i="45"/>
  <c r="Q110" i="45" l="1"/>
  <c r="D19" i="39"/>
  <c r="D20" i="39"/>
  <c r="D21" i="39"/>
  <c r="D22" i="39"/>
  <c r="D23" i="39"/>
  <c r="D24" i="39"/>
  <c r="D25" i="39"/>
  <c r="D26" i="39"/>
  <c r="D27" i="39"/>
  <c r="D28" i="39"/>
  <c r="D29" i="39"/>
  <c r="D30" i="39"/>
  <c r="D31" i="39"/>
  <c r="D32" i="39"/>
  <c r="D33" i="39"/>
  <c r="D34" i="39"/>
  <c r="D35" i="39"/>
  <c r="D36" i="39"/>
  <c r="D37" i="39"/>
  <c r="D38" i="39"/>
  <c r="D39" i="39"/>
  <c r="D40" i="39"/>
  <c r="D41" i="39"/>
  <c r="D42" i="39"/>
  <c r="D43" i="39"/>
  <c r="D44" i="39"/>
  <c r="D45" i="39"/>
  <c r="D46" i="39"/>
  <c r="D47" i="39"/>
  <c r="D48" i="39"/>
  <c r="D49" i="39"/>
  <c r="D50" i="39"/>
  <c r="D11" i="39"/>
  <c r="D12" i="39"/>
  <c r="D13" i="39"/>
  <c r="D14" i="39"/>
  <c r="D15" i="39"/>
  <c r="D16" i="39"/>
  <c r="D17" i="39"/>
  <c r="D18" i="39"/>
  <c r="E20" i="39"/>
  <c r="E21" i="39"/>
  <c r="E22" i="39"/>
  <c r="E23" i="39"/>
  <c r="E24" i="39"/>
  <c r="E25" i="39"/>
  <c r="E26" i="39"/>
  <c r="E27" i="39"/>
  <c r="E28" i="39"/>
  <c r="E29" i="39"/>
  <c r="E30" i="39"/>
  <c r="E31" i="39"/>
  <c r="E32" i="39"/>
  <c r="E33" i="39"/>
  <c r="E34" i="39"/>
  <c r="E35" i="39"/>
  <c r="E36" i="39"/>
  <c r="E37" i="39"/>
  <c r="E38" i="39"/>
  <c r="E39" i="39"/>
  <c r="E40" i="39"/>
  <c r="E41" i="39"/>
  <c r="E42" i="39"/>
  <c r="E43" i="39"/>
  <c r="E44" i="39"/>
  <c r="E45" i="39"/>
  <c r="E46" i="39"/>
  <c r="E47" i="39"/>
  <c r="E48" i="39"/>
  <c r="E49" i="39"/>
  <c r="E50" i="39"/>
  <c r="H32" i="44"/>
  <c r="F11" i="44"/>
  <c r="H11" i="44" s="1"/>
  <c r="B8" i="44"/>
  <c r="A8" i="44"/>
  <c r="B7" i="44"/>
  <c r="A7" i="44"/>
  <c r="B6" i="44"/>
  <c r="A6" i="44"/>
  <c r="B5" i="44"/>
  <c r="A5" i="44"/>
  <c r="B4" i="44"/>
  <c r="A4" i="44"/>
  <c r="B3" i="44"/>
  <c r="A3" i="44"/>
  <c r="A75" i="37"/>
  <c r="A106" i="37"/>
  <c r="A104" i="37"/>
  <c r="A105" i="37"/>
  <c r="A107" i="37"/>
  <c r="A108" i="37"/>
  <c r="A109" i="37"/>
  <c r="A110" i="37"/>
  <c r="A111" i="37"/>
  <c r="A112" i="37"/>
  <c r="A113" i="37"/>
  <c r="A116" i="37"/>
  <c r="A96" i="37"/>
  <c r="A97" i="37"/>
  <c r="A98" i="37"/>
  <c r="A99" i="37"/>
  <c r="A100" i="37"/>
  <c r="A101" i="37"/>
  <c r="A102" i="37"/>
  <c r="A103" i="37"/>
  <c r="S110" i="37" l="1"/>
  <c r="S108" i="37"/>
  <c r="T115" i="37"/>
  <c r="T114" i="37"/>
  <c r="S98" i="37"/>
  <c r="S96" i="37"/>
  <c r="T87" i="37"/>
  <c r="T107" i="37"/>
  <c r="T103" i="37"/>
  <c r="T105" i="37"/>
  <c r="T102" i="37"/>
  <c r="T113" i="37"/>
  <c r="T104" i="37"/>
  <c r="T101" i="37"/>
  <c r="T112" i="37"/>
  <c r="T100" i="37"/>
  <c r="T111" i="37"/>
  <c r="T106" i="37"/>
  <c r="S111" i="37"/>
  <c r="S116" i="37"/>
  <c r="T116" i="37"/>
  <c r="T99" i="37"/>
  <c r="T110" i="37"/>
  <c r="S75" i="37"/>
  <c r="T75" i="37"/>
  <c r="S102" i="37"/>
  <c r="T98" i="37"/>
  <c r="T94" i="37"/>
  <c r="S112" i="37"/>
  <c r="S104" i="37"/>
  <c r="T97" i="37"/>
  <c r="T109" i="37"/>
  <c r="S101" i="37"/>
  <c r="T96" i="37"/>
  <c r="T108" i="37"/>
  <c r="S100" i="37"/>
  <c r="S106" i="37"/>
  <c r="S103" i="37"/>
  <c r="S105" i="37"/>
  <c r="S113" i="37"/>
  <c r="S109" i="37"/>
  <c r="S107" i="37"/>
  <c r="S97" i="37"/>
  <c r="S99" i="37"/>
  <c r="F22" i="39"/>
  <c r="H22" i="39" s="1"/>
  <c r="F23" i="39"/>
  <c r="H23" i="39" s="1"/>
  <c r="F41" i="39"/>
  <c r="H41" i="39" s="1"/>
  <c r="F35" i="39"/>
  <c r="H35" i="39" s="1"/>
  <c r="F21" i="39"/>
  <c r="H21" i="39" s="1"/>
  <c r="F25" i="39"/>
  <c r="H25" i="39" s="1"/>
  <c r="F32" i="39"/>
  <c r="H32" i="39" s="1"/>
  <c r="F26" i="39"/>
  <c r="H26" i="39" s="1"/>
  <c r="F46" i="39"/>
  <c r="H46" i="39" s="1"/>
  <c r="F38" i="39"/>
  <c r="H38" i="39" s="1"/>
  <c r="F24" i="39"/>
  <c r="H24" i="39" s="1"/>
  <c r="F20" i="39"/>
  <c r="H20" i="39" s="1"/>
  <c r="F30" i="39"/>
  <c r="H30" i="39" s="1"/>
  <c r="D58" i="39"/>
  <c r="F47" i="39"/>
  <c r="H47" i="39" s="1"/>
  <c r="F39" i="39"/>
  <c r="H39" i="39" s="1"/>
  <c r="F33" i="39"/>
  <c r="H33" i="39" s="1"/>
  <c r="F27" i="39"/>
  <c r="H27" i="39" s="1"/>
  <c r="F45" i="39"/>
  <c r="H45" i="39" s="1"/>
  <c r="F37" i="39"/>
  <c r="H37" i="39" s="1"/>
  <c r="F31" i="39"/>
  <c r="H31" i="39" s="1"/>
  <c r="F42" i="39"/>
  <c r="H42" i="39" s="1"/>
  <c r="F36" i="39"/>
  <c r="H36" i="39" s="1"/>
  <c r="F50" i="39"/>
  <c r="H50" i="39" s="1"/>
  <c r="F44" i="39"/>
  <c r="H44" i="39" s="1"/>
  <c r="F48" i="39"/>
  <c r="H48" i="39" s="1"/>
  <c r="F40" i="39"/>
  <c r="H40" i="39" s="1"/>
  <c r="F34" i="39"/>
  <c r="H34" i="39" s="1"/>
  <c r="F28" i="39"/>
  <c r="H28" i="39" s="1"/>
  <c r="F49" i="39"/>
  <c r="H49" i="39" s="1"/>
  <c r="F43" i="39"/>
  <c r="H43" i="39" s="1"/>
  <c r="F29" i="39"/>
  <c r="H29" i="39" s="1"/>
  <c r="F34" i="44"/>
  <c r="H34" i="44"/>
  <c r="H28" i="35"/>
  <c r="H29" i="35"/>
  <c r="H30" i="35"/>
  <c r="H31" i="35"/>
  <c r="E28" i="35"/>
  <c r="E29" i="35"/>
  <c r="E30" i="35"/>
  <c r="E31" i="35"/>
  <c r="A74" i="37"/>
  <c r="S74" i="37" l="1"/>
  <c r="T74" i="37"/>
  <c r="E146" i="35"/>
  <c r="F146" i="35" s="1"/>
  <c r="H146" i="35" s="1"/>
  <c r="E145" i="35"/>
  <c r="F145" i="35" s="1"/>
  <c r="H145" i="35" s="1"/>
  <c r="E144" i="35"/>
  <c r="F144" i="35" s="1"/>
  <c r="H144" i="35" s="1"/>
  <c r="E143" i="35"/>
  <c r="F143" i="35" s="1"/>
  <c r="H143" i="35" s="1"/>
  <c r="E136" i="35"/>
  <c r="F136" i="35" s="1"/>
  <c r="H136" i="35" s="1"/>
  <c r="E130" i="35"/>
  <c r="F130" i="35" s="1"/>
  <c r="H130" i="35" s="1"/>
  <c r="E53" i="35"/>
  <c r="F53" i="35" s="1"/>
  <c r="H53" i="35" s="1"/>
  <c r="H191" i="35"/>
  <c r="H137" i="35"/>
  <c r="H131" i="35"/>
  <c r="H93" i="35"/>
  <c r="H58" i="35"/>
  <c r="H45" i="35"/>
  <c r="H36" i="35"/>
  <c r="H26" i="35"/>
  <c r="E183" i="35"/>
  <c r="F183" i="35" s="1"/>
  <c r="H183" i="35" s="1"/>
  <c r="E184" i="35"/>
  <c r="F184" i="35" s="1"/>
  <c r="H184" i="35" s="1"/>
  <c r="E185" i="35"/>
  <c r="F185" i="35" s="1"/>
  <c r="H185" i="35" s="1"/>
  <c r="E186" i="35"/>
  <c r="F186" i="35" s="1"/>
  <c r="H186" i="35" s="1"/>
  <c r="E187" i="35"/>
  <c r="F187" i="35" s="1"/>
  <c r="H187" i="35" s="1"/>
  <c r="E188" i="35"/>
  <c r="F188" i="35" s="1"/>
  <c r="H188" i="35" s="1"/>
  <c r="E189" i="35"/>
  <c r="F189" i="35" s="1"/>
  <c r="H189" i="35" s="1"/>
  <c r="E148" i="35"/>
  <c r="F148" i="35" s="1"/>
  <c r="E117" i="35" l="1"/>
  <c r="F117" i="35" s="1"/>
  <c r="H117" i="35" s="1"/>
  <c r="E40" i="35"/>
  <c r="F40" i="35" s="1"/>
  <c r="H40" i="35" s="1"/>
  <c r="E52" i="35"/>
  <c r="F52" i="35" s="1"/>
  <c r="H52" i="35" s="1"/>
  <c r="E127" i="35"/>
  <c r="F127" i="35" s="1"/>
  <c r="H127" i="35" s="1"/>
  <c r="E74" i="35"/>
  <c r="F74" i="35" s="1"/>
  <c r="H74" i="35" s="1"/>
  <c r="E84" i="35"/>
  <c r="F84" i="35" s="1"/>
  <c r="H84" i="35" s="1"/>
  <c r="E85" i="35"/>
  <c r="F85" i="35" s="1"/>
  <c r="H85" i="35" s="1"/>
  <c r="E12" i="35"/>
  <c r="F12" i="35" s="1"/>
  <c r="H12" i="35" s="1"/>
  <c r="E105" i="35"/>
  <c r="F105" i="35" s="1"/>
  <c r="H105" i="35" s="1"/>
  <c r="E13" i="35"/>
  <c r="F13" i="35" s="1"/>
  <c r="H13" i="35" s="1"/>
  <c r="E116" i="35"/>
  <c r="F116" i="35" s="1"/>
  <c r="H116" i="35" s="1"/>
  <c r="E140" i="35"/>
  <c r="F140" i="35" s="1"/>
  <c r="H140" i="35" s="1"/>
  <c r="E15" i="35"/>
  <c r="F15" i="35" s="1"/>
  <c r="H15" i="35" s="1"/>
  <c r="E43" i="35"/>
  <c r="F43" i="35" s="1"/>
  <c r="H43" i="35" s="1"/>
  <c r="E77" i="35"/>
  <c r="F77" i="35" s="1"/>
  <c r="H77" i="35" s="1"/>
  <c r="E141" i="35"/>
  <c r="F141" i="35" s="1"/>
  <c r="H141" i="35" s="1"/>
  <c r="E78" i="35"/>
  <c r="F78" i="35" s="1"/>
  <c r="H78" i="35" s="1"/>
  <c r="E109" i="35"/>
  <c r="F109" i="35" s="1"/>
  <c r="H109" i="35" s="1"/>
  <c r="E17" i="35"/>
  <c r="F17" i="35" s="1"/>
  <c r="H17" i="35" s="1"/>
  <c r="E34" i="35"/>
  <c r="F34" i="35" s="1"/>
  <c r="H34" i="35" s="1"/>
  <c r="E47" i="35"/>
  <c r="F47" i="35" s="1"/>
  <c r="H47" i="35" s="1"/>
  <c r="E57" i="35"/>
  <c r="F57" i="35" s="1"/>
  <c r="H57" i="35" s="1"/>
  <c r="E69" i="35"/>
  <c r="F69" i="35" s="1"/>
  <c r="H69" i="35" s="1"/>
  <c r="E80" i="35"/>
  <c r="F80" i="35" s="1"/>
  <c r="H80" i="35" s="1"/>
  <c r="E88" i="35"/>
  <c r="F88" i="35" s="1"/>
  <c r="H88" i="35" s="1"/>
  <c r="E100" i="35"/>
  <c r="F100" i="35" s="1"/>
  <c r="H100" i="35" s="1"/>
  <c r="E111" i="35"/>
  <c r="F111" i="35" s="1"/>
  <c r="H111" i="35" s="1"/>
  <c r="E121" i="35"/>
  <c r="F121" i="35" s="1"/>
  <c r="H121" i="35" s="1"/>
  <c r="E133" i="35"/>
  <c r="F133" i="35" s="1"/>
  <c r="H133" i="35" s="1"/>
  <c r="E42" i="35"/>
  <c r="F42" i="35" s="1"/>
  <c r="H42" i="35" s="1"/>
  <c r="E65" i="35"/>
  <c r="F65" i="35" s="1"/>
  <c r="H65" i="35" s="1"/>
  <c r="E76" i="35"/>
  <c r="F76" i="35" s="1"/>
  <c r="H76" i="35" s="1"/>
  <c r="E96" i="35"/>
  <c r="F96" i="35" s="1"/>
  <c r="H96" i="35" s="1"/>
  <c r="E128" i="35"/>
  <c r="F128" i="35" s="1"/>
  <c r="H128" i="35" s="1"/>
  <c r="E25" i="35"/>
  <c r="F25" i="35" s="1"/>
  <c r="H25" i="35" s="1"/>
  <c r="E55" i="35"/>
  <c r="F55" i="35" s="1"/>
  <c r="H55" i="35" s="1"/>
  <c r="E86" i="35"/>
  <c r="F86" i="35" s="1"/>
  <c r="H86" i="35" s="1"/>
  <c r="E129" i="35"/>
  <c r="F129" i="35" s="1"/>
  <c r="H129" i="35" s="1"/>
  <c r="E16" i="35"/>
  <c r="F16" i="35" s="1"/>
  <c r="H16" i="35" s="1"/>
  <c r="E56" i="35"/>
  <c r="F56" i="35" s="1"/>
  <c r="H56" i="35" s="1"/>
  <c r="E120" i="35"/>
  <c r="F120" i="35" s="1"/>
  <c r="H120" i="35" s="1"/>
  <c r="E19" i="35"/>
  <c r="F19" i="35" s="1"/>
  <c r="H19" i="35" s="1"/>
  <c r="E35" i="35"/>
  <c r="F35" i="35" s="1"/>
  <c r="H35" i="35" s="1"/>
  <c r="E48" i="35"/>
  <c r="F48" i="35" s="1"/>
  <c r="H48" i="35" s="1"/>
  <c r="E60" i="35"/>
  <c r="F60" i="35" s="1"/>
  <c r="H60" i="35" s="1"/>
  <c r="E70" i="35"/>
  <c r="F70" i="35" s="1"/>
  <c r="H70" i="35" s="1"/>
  <c r="E81" i="35"/>
  <c r="F81" i="35" s="1"/>
  <c r="H81" i="35" s="1"/>
  <c r="E89" i="35"/>
  <c r="F89" i="35" s="1"/>
  <c r="H89" i="35" s="1"/>
  <c r="E101" i="35"/>
  <c r="F101" i="35" s="1"/>
  <c r="H101" i="35" s="1"/>
  <c r="E112" i="35"/>
  <c r="F112" i="35" s="1"/>
  <c r="H112" i="35" s="1"/>
  <c r="E123" i="35"/>
  <c r="F123" i="35" s="1"/>
  <c r="H123" i="35" s="1"/>
  <c r="E134" i="35"/>
  <c r="F134" i="35" s="1"/>
  <c r="H134" i="35" s="1"/>
  <c r="E23" i="35"/>
  <c r="F23" i="35" s="1"/>
  <c r="H23" i="35" s="1"/>
  <c r="E139" i="35"/>
  <c r="F139" i="35" s="1"/>
  <c r="H139" i="35" s="1"/>
  <c r="E107" i="35"/>
  <c r="F107" i="35" s="1"/>
  <c r="H107" i="35" s="1"/>
  <c r="E108" i="35"/>
  <c r="F108" i="35" s="1"/>
  <c r="H108" i="35" s="1"/>
  <c r="E33" i="35"/>
  <c r="F33" i="35" s="1"/>
  <c r="H33" i="35" s="1"/>
  <c r="E68" i="35"/>
  <c r="F68" i="35" s="1"/>
  <c r="H68" i="35" s="1"/>
  <c r="E87" i="35"/>
  <c r="F87" i="35" s="1"/>
  <c r="H87" i="35" s="1"/>
  <c r="E20" i="35"/>
  <c r="F20" i="35" s="1"/>
  <c r="H20" i="35" s="1"/>
  <c r="E38" i="35"/>
  <c r="F38" i="35" s="1"/>
  <c r="H38" i="35" s="1"/>
  <c r="E49" i="35"/>
  <c r="F49" i="35" s="1"/>
  <c r="H49" i="35" s="1"/>
  <c r="E61" i="35"/>
  <c r="F61" i="35" s="1"/>
  <c r="H61" i="35" s="1"/>
  <c r="E72" i="35"/>
  <c r="F72" i="35" s="1"/>
  <c r="H72" i="35" s="1"/>
  <c r="E82" i="35"/>
  <c r="F82" i="35" s="1"/>
  <c r="H82" i="35" s="1"/>
  <c r="E91" i="35"/>
  <c r="F91" i="35" s="1"/>
  <c r="H91" i="35" s="1"/>
  <c r="E103" i="35"/>
  <c r="F103" i="35" s="1"/>
  <c r="H103" i="35" s="1"/>
  <c r="E113" i="35"/>
  <c r="F113" i="35" s="1"/>
  <c r="H113" i="35" s="1"/>
  <c r="E124" i="35"/>
  <c r="F124" i="35" s="1"/>
  <c r="H124" i="35" s="1"/>
  <c r="E135" i="35"/>
  <c r="F135" i="35" s="1"/>
  <c r="H135" i="35" s="1"/>
  <c r="E64" i="35"/>
  <c r="F64" i="35" s="1"/>
  <c r="H64" i="35" s="1"/>
  <c r="E95" i="35"/>
  <c r="F95" i="35" s="1"/>
  <c r="H95" i="35" s="1"/>
  <c r="E24" i="35"/>
  <c r="F24" i="35" s="1"/>
  <c r="H24" i="35" s="1"/>
  <c r="E66" i="35"/>
  <c r="F66" i="35" s="1"/>
  <c r="H66" i="35" s="1"/>
  <c r="E97" i="35"/>
  <c r="F97" i="35" s="1"/>
  <c r="H97" i="35" s="1"/>
  <c r="E119" i="35"/>
  <c r="F119" i="35" s="1"/>
  <c r="H119" i="35" s="1"/>
  <c r="E44" i="35"/>
  <c r="F44" i="35" s="1"/>
  <c r="H44" i="35" s="1"/>
  <c r="E99" i="35"/>
  <c r="F99" i="35" s="1"/>
  <c r="H99" i="35" s="1"/>
  <c r="F11" i="35"/>
  <c r="H11" i="35" s="1"/>
  <c r="E21" i="35"/>
  <c r="F21" i="35" s="1"/>
  <c r="H21" i="35" s="1"/>
  <c r="E39" i="35"/>
  <c r="F39" i="35" s="1"/>
  <c r="H39" i="35" s="1"/>
  <c r="E51" i="35"/>
  <c r="F51" i="35" s="1"/>
  <c r="H51" i="35" s="1"/>
  <c r="E62" i="35"/>
  <c r="F62" i="35" s="1"/>
  <c r="H62" i="35" s="1"/>
  <c r="E73" i="35"/>
  <c r="F73" i="35" s="1"/>
  <c r="H73" i="35" s="1"/>
  <c r="E83" i="35"/>
  <c r="F83" i="35" s="1"/>
  <c r="H83" i="35" s="1"/>
  <c r="E92" i="35"/>
  <c r="F92" i="35" s="1"/>
  <c r="H92" i="35" s="1"/>
  <c r="E104" i="35"/>
  <c r="F104" i="35" s="1"/>
  <c r="H104" i="35" s="1"/>
  <c r="E115" i="35"/>
  <c r="F115" i="35" s="1"/>
  <c r="H115" i="35" s="1"/>
  <c r="E125" i="35"/>
  <c r="F125" i="35" s="1"/>
  <c r="H125" i="35" s="1"/>
  <c r="E152" i="35"/>
  <c r="F152" i="35" s="1"/>
  <c r="H152" i="35" s="1"/>
  <c r="E153" i="35"/>
  <c r="F153" i="35" s="1"/>
  <c r="H153" i="35" s="1"/>
  <c r="E151" i="35"/>
  <c r="F151" i="35" s="1"/>
  <c r="H151" i="35" s="1"/>
  <c r="E149" i="35"/>
  <c r="F149" i="35" s="1"/>
  <c r="H149" i="35" s="1"/>
  <c r="A68" i="37" l="1"/>
  <c r="A69" i="37"/>
  <c r="A70" i="37"/>
  <c r="A71" i="37"/>
  <c r="A72" i="37"/>
  <c r="A73" i="37"/>
  <c r="A76" i="37"/>
  <c r="A77" i="37"/>
  <c r="A78" i="37"/>
  <c r="A79" i="37"/>
  <c r="A80" i="37"/>
  <c r="A81" i="37"/>
  <c r="A82" i="37"/>
  <c r="A83" i="37"/>
  <c r="A84" i="37"/>
  <c r="A85" i="37"/>
  <c r="A86" i="37"/>
  <c r="A88" i="37"/>
  <c r="A89" i="37"/>
  <c r="A90" i="37"/>
  <c r="A91" i="37"/>
  <c r="A92" i="37"/>
  <c r="A93" i="37"/>
  <c r="A95" i="37"/>
  <c r="J13" i="28"/>
  <c r="J14" i="28"/>
  <c r="J15" i="28"/>
  <c r="J16" i="28"/>
  <c r="J17" i="28"/>
  <c r="J18" i="28"/>
  <c r="J19" i="28"/>
  <c r="J20" i="28"/>
  <c r="J21" i="28"/>
  <c r="J22" i="28"/>
  <c r="J23" i="28"/>
  <c r="J24" i="28"/>
  <c r="J25" i="28"/>
  <c r="J26" i="28"/>
  <c r="J27" i="28"/>
  <c r="J28" i="28"/>
  <c r="J29" i="28"/>
  <c r="J30" i="28"/>
  <c r="J31" i="28"/>
  <c r="W430" i="2"/>
  <c r="X430" i="2"/>
  <c r="Y430" i="2"/>
  <c r="Z430" i="2"/>
  <c r="W431" i="2"/>
  <c r="X431" i="2"/>
  <c r="Y431" i="2"/>
  <c r="Z431" i="2"/>
  <c r="W432" i="2"/>
  <c r="X432" i="2"/>
  <c r="Y432" i="2"/>
  <c r="Z432" i="2"/>
  <c r="W433" i="2"/>
  <c r="X433" i="2"/>
  <c r="Y433" i="2"/>
  <c r="Z433" i="2"/>
  <c r="W434" i="2"/>
  <c r="X434" i="2"/>
  <c r="Y434" i="2"/>
  <c r="Z434" i="2"/>
  <c r="W435" i="2"/>
  <c r="X435" i="2"/>
  <c r="Y435" i="2"/>
  <c r="Z435" i="2"/>
  <c r="W436" i="2"/>
  <c r="X436" i="2"/>
  <c r="Y436" i="2"/>
  <c r="Z436" i="2"/>
  <c r="W437" i="2"/>
  <c r="X437" i="2"/>
  <c r="Y437" i="2"/>
  <c r="Z437" i="2"/>
  <c r="W438" i="2"/>
  <c r="X438" i="2"/>
  <c r="Y438" i="2"/>
  <c r="Z438" i="2"/>
  <c r="W439" i="2"/>
  <c r="X439" i="2"/>
  <c r="Y439" i="2"/>
  <c r="Z439" i="2"/>
  <c r="W440" i="2"/>
  <c r="X440" i="2"/>
  <c r="Y440" i="2"/>
  <c r="Z440" i="2"/>
  <c r="W441" i="2"/>
  <c r="X441" i="2"/>
  <c r="Y441" i="2"/>
  <c r="Z441" i="2"/>
  <c r="W442" i="2"/>
  <c r="X442" i="2"/>
  <c r="Y442" i="2"/>
  <c r="Z442" i="2"/>
  <c r="W443" i="2"/>
  <c r="X443" i="2"/>
  <c r="Y443" i="2"/>
  <c r="Z443" i="2"/>
  <c r="W444" i="2"/>
  <c r="X444" i="2"/>
  <c r="Y444" i="2"/>
  <c r="Z444" i="2"/>
  <c r="W445" i="2"/>
  <c r="X445" i="2"/>
  <c r="Y445" i="2"/>
  <c r="Z445" i="2"/>
  <c r="W446" i="2"/>
  <c r="X446" i="2"/>
  <c r="Y446" i="2"/>
  <c r="Z446" i="2"/>
  <c r="W447" i="2"/>
  <c r="X447" i="2"/>
  <c r="Y447" i="2"/>
  <c r="Z447" i="2"/>
  <c r="W448" i="2"/>
  <c r="X448" i="2"/>
  <c r="Y448" i="2"/>
  <c r="Z448" i="2"/>
  <c r="W449" i="2"/>
  <c r="X449" i="2"/>
  <c r="Y449" i="2"/>
  <c r="Z449" i="2"/>
  <c r="W450" i="2"/>
  <c r="X450" i="2"/>
  <c r="Y450" i="2"/>
  <c r="Z450" i="2"/>
  <c r="W451" i="2"/>
  <c r="X451" i="2"/>
  <c r="Y451" i="2"/>
  <c r="Z451" i="2"/>
  <c r="W452" i="2"/>
  <c r="X452" i="2"/>
  <c r="Y452" i="2"/>
  <c r="Z452" i="2"/>
  <c r="W453" i="2"/>
  <c r="X453" i="2"/>
  <c r="Y453" i="2"/>
  <c r="Z453" i="2"/>
  <c r="W454" i="2"/>
  <c r="X454" i="2"/>
  <c r="Y454" i="2"/>
  <c r="Z454" i="2"/>
  <c r="W455" i="2"/>
  <c r="X455" i="2"/>
  <c r="Y455" i="2"/>
  <c r="Z455" i="2"/>
  <c r="W456" i="2"/>
  <c r="X456" i="2"/>
  <c r="Y456" i="2"/>
  <c r="Z456" i="2"/>
  <c r="W457" i="2"/>
  <c r="X457" i="2"/>
  <c r="Y457" i="2"/>
  <c r="Z457" i="2"/>
  <c r="W458" i="2"/>
  <c r="X458" i="2"/>
  <c r="Y458" i="2"/>
  <c r="Z458" i="2"/>
  <c r="W459" i="2"/>
  <c r="X459" i="2"/>
  <c r="Y459" i="2"/>
  <c r="Z459" i="2"/>
  <c r="W460" i="2"/>
  <c r="X460" i="2"/>
  <c r="Y460" i="2"/>
  <c r="Z460" i="2"/>
  <c r="W461" i="2"/>
  <c r="X461" i="2"/>
  <c r="Y461" i="2"/>
  <c r="Z461" i="2"/>
  <c r="W462" i="2"/>
  <c r="X462" i="2"/>
  <c r="Y462" i="2"/>
  <c r="Z462" i="2"/>
  <c r="W463" i="2"/>
  <c r="X463" i="2"/>
  <c r="Y463" i="2"/>
  <c r="Z463" i="2"/>
  <c r="W464" i="2"/>
  <c r="X464" i="2"/>
  <c r="Y464" i="2"/>
  <c r="Z464" i="2"/>
  <c r="W465" i="2"/>
  <c r="X465" i="2"/>
  <c r="Y465" i="2"/>
  <c r="Z465" i="2"/>
  <c r="W466" i="2"/>
  <c r="X466" i="2"/>
  <c r="Y466" i="2"/>
  <c r="Z466" i="2"/>
  <c r="W467" i="2"/>
  <c r="X467" i="2"/>
  <c r="Y467" i="2"/>
  <c r="Z467" i="2"/>
  <c r="W468" i="2"/>
  <c r="X468" i="2"/>
  <c r="Y468" i="2"/>
  <c r="Z468" i="2"/>
  <c r="W469" i="2"/>
  <c r="X469" i="2"/>
  <c r="Y469" i="2"/>
  <c r="Z469" i="2"/>
  <c r="W470" i="2"/>
  <c r="X470" i="2"/>
  <c r="Y470" i="2"/>
  <c r="Z470" i="2"/>
  <c r="W471" i="2"/>
  <c r="X471" i="2"/>
  <c r="Y471" i="2"/>
  <c r="Z471" i="2"/>
  <c r="W472" i="2"/>
  <c r="X472" i="2"/>
  <c r="Y472" i="2"/>
  <c r="Z472" i="2"/>
  <c r="W473" i="2"/>
  <c r="X473" i="2"/>
  <c r="Y473" i="2"/>
  <c r="Z473" i="2"/>
  <c r="W474" i="2"/>
  <c r="X474" i="2"/>
  <c r="Y474" i="2"/>
  <c r="Z474" i="2"/>
  <c r="W475" i="2"/>
  <c r="X475" i="2"/>
  <c r="Y475" i="2"/>
  <c r="Z475" i="2"/>
  <c r="W476" i="2"/>
  <c r="X476" i="2"/>
  <c r="Y476" i="2"/>
  <c r="Z476" i="2"/>
  <c r="W477" i="2"/>
  <c r="X477" i="2"/>
  <c r="Y477" i="2"/>
  <c r="Z477" i="2"/>
  <c r="W478" i="2"/>
  <c r="X478" i="2"/>
  <c r="Y478" i="2"/>
  <c r="Z478" i="2"/>
  <c r="W479" i="2"/>
  <c r="X479" i="2"/>
  <c r="Y479" i="2"/>
  <c r="Z479" i="2"/>
  <c r="W480" i="2"/>
  <c r="X480" i="2"/>
  <c r="Y480" i="2"/>
  <c r="Z480" i="2"/>
  <c r="W481" i="2"/>
  <c r="X481" i="2"/>
  <c r="Y481" i="2"/>
  <c r="Z481" i="2"/>
  <c r="X482" i="2"/>
  <c r="Y482" i="2"/>
  <c r="Z482" i="2"/>
  <c r="X483" i="2"/>
  <c r="Y483" i="2"/>
  <c r="Z483" i="2"/>
  <c r="X484" i="2"/>
  <c r="Y484" i="2"/>
  <c r="Z484" i="2"/>
  <c r="X485" i="2"/>
  <c r="Y485" i="2"/>
  <c r="Z485" i="2"/>
  <c r="X486" i="2"/>
  <c r="Y486" i="2"/>
  <c r="Z486" i="2"/>
  <c r="X487" i="2"/>
  <c r="X489" i="2"/>
  <c r="X490" i="2"/>
  <c r="Y490" i="2"/>
  <c r="Z490" i="2"/>
  <c r="X491" i="2"/>
  <c r="Y491" i="2"/>
  <c r="Z491" i="2"/>
  <c r="X492" i="2"/>
  <c r="Y492" i="2"/>
  <c r="Z492" i="2"/>
  <c r="X493" i="2"/>
  <c r="Y493" i="2"/>
  <c r="Z493" i="2"/>
  <c r="X494" i="2"/>
  <c r="Y494" i="2"/>
  <c r="Z494" i="2"/>
  <c r="X495" i="2"/>
  <c r="Y495" i="2"/>
  <c r="Z495" i="2"/>
  <c r="X497" i="2"/>
  <c r="Y497" i="2"/>
  <c r="Z497" i="2"/>
  <c r="X502" i="2"/>
  <c r="Y502" i="2"/>
  <c r="Z502" i="2"/>
  <c r="X503" i="2"/>
  <c r="Y503" i="2"/>
  <c r="Z503" i="2"/>
  <c r="X504" i="2"/>
  <c r="Y504" i="2"/>
  <c r="Z504" i="2"/>
  <c r="X505" i="2"/>
  <c r="Y505" i="2"/>
  <c r="Z505" i="2"/>
  <c r="X506" i="2"/>
  <c r="Y506" i="2"/>
  <c r="Z506" i="2"/>
  <c r="X507" i="2"/>
  <c r="Y507" i="2"/>
  <c r="Z507" i="2"/>
  <c r="X509" i="2"/>
  <c r="Y509" i="2"/>
  <c r="Z509" i="2"/>
  <c r="W514" i="2"/>
  <c r="X514" i="2"/>
  <c r="Y514" i="2"/>
  <c r="Z514" i="2"/>
  <c r="W515" i="2"/>
  <c r="X515" i="2"/>
  <c r="Y515" i="2"/>
  <c r="Z515" i="2"/>
  <c r="X516" i="2"/>
  <c r="Y516" i="2"/>
  <c r="Z516" i="2"/>
  <c r="X517" i="2"/>
  <c r="Y517" i="2"/>
  <c r="Z517" i="2"/>
  <c r="X518" i="2"/>
  <c r="Y518" i="2"/>
  <c r="Z518" i="2"/>
  <c r="X519" i="2"/>
  <c r="Y519" i="2"/>
  <c r="Z519" i="2"/>
  <c r="X520" i="2"/>
  <c r="Y520" i="2"/>
  <c r="Z520" i="2"/>
  <c r="X521" i="2"/>
  <c r="Y521" i="2"/>
  <c r="Z521" i="2"/>
  <c r="X522" i="2"/>
  <c r="Y522" i="2"/>
  <c r="Z522" i="2"/>
  <c r="W523" i="2"/>
  <c r="X523" i="2"/>
  <c r="Y523" i="2"/>
  <c r="Z523" i="2"/>
  <c r="W524" i="2"/>
  <c r="X524" i="2"/>
  <c r="Y524" i="2"/>
  <c r="Z524" i="2"/>
  <c r="W525" i="2"/>
  <c r="X525" i="2"/>
  <c r="Y525" i="2"/>
  <c r="Z525" i="2"/>
  <c r="W526" i="2"/>
  <c r="X526" i="2"/>
  <c r="Y526" i="2"/>
  <c r="Z526" i="2"/>
  <c r="W527" i="2"/>
  <c r="X527" i="2"/>
  <c r="Y527" i="2"/>
  <c r="Z527" i="2"/>
  <c r="W528" i="2"/>
  <c r="X528" i="2"/>
  <c r="Y528" i="2"/>
  <c r="Z528" i="2"/>
  <c r="W529" i="2"/>
  <c r="X529" i="2"/>
  <c r="Y529" i="2"/>
  <c r="Z529" i="2"/>
  <c r="W530" i="2"/>
  <c r="X530" i="2"/>
  <c r="Y530" i="2"/>
  <c r="Z530" i="2"/>
  <c r="W531" i="2"/>
  <c r="X531" i="2"/>
  <c r="Y531" i="2"/>
  <c r="Z531" i="2"/>
  <c r="W532" i="2"/>
  <c r="X532" i="2"/>
  <c r="Y532" i="2"/>
  <c r="Z532" i="2"/>
  <c r="X533" i="2"/>
  <c r="Y533" i="2"/>
  <c r="Z533" i="2"/>
  <c r="X534" i="2"/>
  <c r="Y534" i="2"/>
  <c r="Z534" i="2"/>
  <c r="X535" i="2"/>
  <c r="Y535" i="2"/>
  <c r="Z535" i="2"/>
  <c r="W536" i="2"/>
  <c r="X536" i="2"/>
  <c r="Y536" i="2"/>
  <c r="Z536" i="2"/>
  <c r="X537" i="2"/>
  <c r="Y537" i="2"/>
  <c r="Z537" i="2"/>
  <c r="X538" i="2"/>
  <c r="Y538" i="2"/>
  <c r="Z538" i="2"/>
  <c r="W539" i="2"/>
  <c r="X539" i="2"/>
  <c r="Y539" i="2"/>
  <c r="Z539" i="2"/>
  <c r="W540" i="2"/>
  <c r="X540" i="2"/>
  <c r="Y540" i="2"/>
  <c r="Z540" i="2"/>
  <c r="W541" i="2"/>
  <c r="X541" i="2"/>
  <c r="Y541" i="2"/>
  <c r="Z541" i="2"/>
  <c r="W542" i="2"/>
  <c r="X542" i="2"/>
  <c r="Y542" i="2"/>
  <c r="Z542" i="2"/>
  <c r="W543" i="2"/>
  <c r="X543" i="2"/>
  <c r="Y543" i="2"/>
  <c r="Z543" i="2"/>
  <c r="W544" i="2"/>
  <c r="X544" i="2"/>
  <c r="Y544" i="2"/>
  <c r="Z544" i="2"/>
  <c r="X545" i="2"/>
  <c r="Y545" i="2"/>
  <c r="Z545" i="2"/>
  <c r="X546" i="2"/>
  <c r="Y546" i="2"/>
  <c r="Z546" i="2"/>
  <c r="W547" i="2"/>
  <c r="X547" i="2"/>
  <c r="Y547" i="2"/>
  <c r="Z547" i="2"/>
  <c r="W548" i="2"/>
  <c r="X548" i="2"/>
  <c r="Y548" i="2"/>
  <c r="Z548" i="2"/>
  <c r="W549" i="2"/>
  <c r="X549" i="2"/>
  <c r="Y549" i="2"/>
  <c r="Z549" i="2"/>
  <c r="X550" i="2"/>
  <c r="Y550" i="2"/>
  <c r="Z550" i="2"/>
  <c r="X551" i="2"/>
  <c r="Y551" i="2"/>
  <c r="Z551" i="2"/>
  <c r="X552" i="2"/>
  <c r="Y552" i="2"/>
  <c r="Z552" i="2"/>
  <c r="X553" i="2"/>
  <c r="Y553" i="2"/>
  <c r="Z553" i="2"/>
  <c r="X554" i="2"/>
  <c r="Y554" i="2"/>
  <c r="Z554" i="2"/>
  <c r="X555" i="2"/>
  <c r="Y555" i="2"/>
  <c r="Z555" i="2"/>
  <c r="X556" i="2"/>
  <c r="Y556" i="2"/>
  <c r="Z556" i="2"/>
  <c r="W557" i="2"/>
  <c r="X557" i="2"/>
  <c r="Y557" i="2"/>
  <c r="Z557" i="2"/>
  <c r="W558" i="2"/>
  <c r="X558" i="2"/>
  <c r="Y558" i="2"/>
  <c r="Z558" i="2"/>
  <c r="W559" i="2"/>
  <c r="X559" i="2"/>
  <c r="Y559" i="2"/>
  <c r="Z559" i="2"/>
  <c r="W560" i="2"/>
  <c r="X560" i="2"/>
  <c r="Y560" i="2"/>
  <c r="Z560" i="2"/>
  <c r="W561" i="2"/>
  <c r="X561" i="2"/>
  <c r="Y561" i="2"/>
  <c r="Z561" i="2"/>
  <c r="W562" i="2"/>
  <c r="X562" i="2"/>
  <c r="Y562" i="2"/>
  <c r="Z562" i="2"/>
  <c r="W563" i="2"/>
  <c r="X563" i="2"/>
  <c r="Y563" i="2"/>
  <c r="Z563" i="2"/>
  <c r="W564" i="2"/>
  <c r="X564" i="2"/>
  <c r="Y564" i="2"/>
  <c r="Z564" i="2"/>
  <c r="W565" i="2"/>
  <c r="X565" i="2"/>
  <c r="Y565" i="2"/>
  <c r="Z565" i="2"/>
  <c r="W566" i="2"/>
  <c r="X566" i="2"/>
  <c r="Y566" i="2"/>
  <c r="Z566" i="2"/>
  <c r="W567" i="2"/>
  <c r="X567" i="2"/>
  <c r="Y567" i="2"/>
  <c r="Z567" i="2"/>
  <c r="W568" i="2"/>
  <c r="X568" i="2"/>
  <c r="Y568" i="2"/>
  <c r="Z568" i="2"/>
  <c r="W569" i="2"/>
  <c r="X569" i="2"/>
  <c r="Y569" i="2"/>
  <c r="Z569" i="2"/>
  <c r="W570" i="2"/>
  <c r="X570" i="2"/>
  <c r="Y570" i="2"/>
  <c r="Z570" i="2"/>
  <c r="W571" i="2"/>
  <c r="X571" i="2"/>
  <c r="Y571" i="2"/>
  <c r="Z571" i="2"/>
  <c r="W572" i="2"/>
  <c r="X572" i="2"/>
  <c r="Y572" i="2"/>
  <c r="Z572" i="2"/>
  <c r="W573" i="2"/>
  <c r="X573" i="2"/>
  <c r="Y573" i="2"/>
  <c r="Z573" i="2"/>
  <c r="W574" i="2"/>
  <c r="X574" i="2"/>
  <c r="Y574" i="2"/>
  <c r="Z574" i="2"/>
  <c r="W575" i="2"/>
  <c r="X575" i="2"/>
  <c r="Y575" i="2"/>
  <c r="Z575" i="2"/>
  <c r="W576" i="2"/>
  <c r="X576" i="2"/>
  <c r="Y576" i="2"/>
  <c r="Z576" i="2"/>
  <c r="X577" i="2"/>
  <c r="Y577" i="2"/>
  <c r="Z577" i="2"/>
  <c r="X578" i="2"/>
  <c r="Y578" i="2"/>
  <c r="Z578" i="2"/>
  <c r="X579" i="2"/>
  <c r="Y579" i="2"/>
  <c r="Z579" i="2"/>
  <c r="X580" i="2"/>
  <c r="Y580" i="2"/>
  <c r="Z580" i="2"/>
  <c r="X581" i="2"/>
  <c r="Y581" i="2"/>
  <c r="Z581" i="2"/>
  <c r="X582" i="2"/>
  <c r="Y582" i="2"/>
  <c r="Z582" i="2"/>
  <c r="W583" i="2"/>
  <c r="X583" i="2"/>
  <c r="Y583" i="2"/>
  <c r="Z583" i="2"/>
  <c r="W584" i="2"/>
  <c r="X584" i="2"/>
  <c r="Y584" i="2"/>
  <c r="Z584" i="2"/>
  <c r="W585" i="2"/>
  <c r="X585" i="2"/>
  <c r="Y585" i="2"/>
  <c r="Z585" i="2"/>
  <c r="X586" i="2"/>
  <c r="Y586" i="2"/>
  <c r="Z586" i="2"/>
  <c r="X587" i="2"/>
  <c r="Y587" i="2"/>
  <c r="Z587" i="2"/>
  <c r="X588" i="2"/>
  <c r="Y588" i="2"/>
  <c r="Z588" i="2"/>
  <c r="W589" i="2"/>
  <c r="X589" i="2"/>
  <c r="Y589" i="2"/>
  <c r="Z589" i="2"/>
  <c r="X590" i="2"/>
  <c r="Y590" i="2"/>
  <c r="Z590" i="2"/>
  <c r="X591" i="2"/>
  <c r="Y591" i="2"/>
  <c r="Z591" i="2"/>
  <c r="X592" i="2"/>
  <c r="Y592" i="2"/>
  <c r="Z592" i="2"/>
  <c r="X593" i="2"/>
  <c r="Y593" i="2"/>
  <c r="Z593" i="2"/>
  <c r="X594" i="2"/>
  <c r="Y594" i="2"/>
  <c r="Z594" i="2"/>
  <c r="X595" i="2"/>
  <c r="Y595" i="2"/>
  <c r="Z595" i="2"/>
  <c r="X596" i="2"/>
  <c r="Y596" i="2"/>
  <c r="Z596" i="2"/>
  <c r="X597" i="2"/>
  <c r="Y597" i="2"/>
  <c r="Z597" i="2"/>
  <c r="X598" i="2"/>
  <c r="Y598" i="2"/>
  <c r="Z598" i="2"/>
  <c r="W599" i="2"/>
  <c r="X599" i="2"/>
  <c r="Y599" i="2"/>
  <c r="Z599" i="2"/>
  <c r="X600" i="2"/>
  <c r="Y600" i="2"/>
  <c r="Z600" i="2"/>
  <c r="X601" i="2"/>
  <c r="Y601" i="2"/>
  <c r="Z601" i="2"/>
  <c r="X602" i="2"/>
  <c r="Y602" i="2"/>
  <c r="Z602" i="2"/>
  <c r="X603" i="2"/>
  <c r="Y603" i="2"/>
  <c r="Z603" i="2"/>
  <c r="X604" i="2"/>
  <c r="Y604" i="2"/>
  <c r="Z604" i="2"/>
  <c r="X605" i="2"/>
  <c r="Y605" i="2"/>
  <c r="Z605" i="2"/>
  <c r="X606" i="2"/>
  <c r="Y606" i="2"/>
  <c r="Z606" i="2"/>
  <c r="X607" i="2"/>
  <c r="Y607" i="2"/>
  <c r="Z607" i="2"/>
  <c r="X608" i="2"/>
  <c r="Y608" i="2"/>
  <c r="Z608" i="2"/>
  <c r="X609" i="2"/>
  <c r="Y609" i="2"/>
  <c r="Z609" i="2"/>
  <c r="X610" i="2"/>
  <c r="Y610" i="2"/>
  <c r="Z610" i="2"/>
  <c r="X611" i="2"/>
  <c r="Y611" i="2"/>
  <c r="Z611" i="2"/>
  <c r="X612" i="2"/>
  <c r="Y612" i="2"/>
  <c r="Z612" i="2"/>
  <c r="X613" i="2"/>
  <c r="Y613" i="2"/>
  <c r="Z613" i="2"/>
  <c r="X614" i="2"/>
  <c r="Y614" i="2"/>
  <c r="Z614" i="2"/>
  <c r="W615" i="2"/>
  <c r="X615" i="2"/>
  <c r="Y615" i="2"/>
  <c r="Z615" i="2"/>
  <c r="X616" i="2"/>
  <c r="Y616" i="2"/>
  <c r="Z616" i="2"/>
  <c r="X617" i="2"/>
  <c r="Y617" i="2"/>
  <c r="Z617" i="2"/>
  <c r="X618" i="2"/>
  <c r="Y618" i="2"/>
  <c r="Z618" i="2"/>
  <c r="X619" i="2"/>
  <c r="Y619" i="2"/>
  <c r="Z619" i="2"/>
  <c r="X620" i="2"/>
  <c r="Y620" i="2"/>
  <c r="Z620" i="2"/>
  <c r="X621" i="2"/>
  <c r="Y621" i="2"/>
  <c r="Z621" i="2"/>
  <c r="W622" i="2"/>
  <c r="X622" i="2"/>
  <c r="Y622" i="2"/>
  <c r="Z622" i="2"/>
  <c r="X623" i="2"/>
  <c r="Y623" i="2"/>
  <c r="Z623" i="2"/>
  <c r="X624" i="2"/>
  <c r="Y624" i="2"/>
  <c r="Z624" i="2"/>
  <c r="X625" i="2"/>
  <c r="Y625" i="2"/>
  <c r="Z625" i="2"/>
  <c r="X626" i="2"/>
  <c r="Y626" i="2"/>
  <c r="Z626" i="2"/>
  <c r="X627" i="2"/>
  <c r="Y627" i="2"/>
  <c r="Z627" i="2"/>
  <c r="X628" i="2"/>
  <c r="Y628" i="2"/>
  <c r="Z628" i="2"/>
  <c r="X629" i="2"/>
  <c r="Y629" i="2"/>
  <c r="Z629" i="2"/>
  <c r="W630" i="2"/>
  <c r="X630" i="2"/>
  <c r="Y630" i="2"/>
  <c r="Z630" i="2"/>
  <c r="W631" i="2"/>
  <c r="X631" i="2"/>
  <c r="Y631" i="2"/>
  <c r="Z631" i="2"/>
  <c r="X632" i="2"/>
  <c r="Y632" i="2"/>
  <c r="Z632" i="2"/>
  <c r="X633" i="2"/>
  <c r="Y633" i="2"/>
  <c r="Z633" i="2"/>
  <c r="X634" i="2"/>
  <c r="Y634" i="2"/>
  <c r="Z634" i="2"/>
  <c r="X635" i="2"/>
  <c r="Y635" i="2"/>
  <c r="Z635" i="2"/>
  <c r="W636" i="2"/>
  <c r="X636" i="2"/>
  <c r="Y636" i="2"/>
  <c r="Z636" i="2"/>
  <c r="X637" i="2"/>
  <c r="Y637" i="2"/>
  <c r="Z637" i="2"/>
  <c r="X638" i="2"/>
  <c r="Y638" i="2"/>
  <c r="Z638" i="2"/>
  <c r="X639" i="2"/>
  <c r="Y639" i="2"/>
  <c r="Z639" i="2"/>
  <c r="W640" i="2"/>
  <c r="X640" i="2"/>
  <c r="Y640" i="2"/>
  <c r="Z640" i="2"/>
  <c r="W641" i="2"/>
  <c r="X641" i="2"/>
  <c r="Y641" i="2"/>
  <c r="Z641" i="2"/>
  <c r="X642" i="2"/>
  <c r="Y642" i="2"/>
  <c r="Z642" i="2"/>
  <c r="X643" i="2"/>
  <c r="Y643" i="2"/>
  <c r="Z643" i="2"/>
  <c r="X644" i="2"/>
  <c r="Y644" i="2"/>
  <c r="Z644" i="2"/>
  <c r="X645" i="2"/>
  <c r="Y645" i="2"/>
  <c r="Z645" i="2"/>
  <c r="W646" i="2"/>
  <c r="X646" i="2"/>
  <c r="Y646" i="2"/>
  <c r="Z646" i="2"/>
  <c r="X647" i="2"/>
  <c r="Y647" i="2"/>
  <c r="Z647" i="2"/>
  <c r="X648" i="2"/>
  <c r="Y648" i="2"/>
  <c r="Z648" i="2"/>
  <c r="X649" i="2"/>
  <c r="Y649" i="2"/>
  <c r="Z649" i="2"/>
  <c r="W650" i="2"/>
  <c r="X650" i="2"/>
  <c r="Y650" i="2"/>
  <c r="Z650" i="2"/>
  <c r="W651" i="2"/>
  <c r="X651" i="2"/>
  <c r="Y651" i="2"/>
  <c r="Z651" i="2"/>
  <c r="X652" i="2"/>
  <c r="Y652" i="2"/>
  <c r="Z652" i="2"/>
  <c r="X653" i="2"/>
  <c r="Y653" i="2"/>
  <c r="Z653" i="2"/>
  <c r="W654" i="2"/>
  <c r="X654" i="2"/>
  <c r="Y654" i="2"/>
  <c r="Z654" i="2"/>
  <c r="W655" i="2"/>
  <c r="X655" i="2"/>
  <c r="Y655" i="2"/>
  <c r="Z655" i="2"/>
  <c r="W656" i="2"/>
  <c r="X656" i="2"/>
  <c r="Y656" i="2"/>
  <c r="Z656" i="2"/>
  <c r="W657" i="2"/>
  <c r="X657" i="2"/>
  <c r="Y657" i="2"/>
  <c r="Z657" i="2"/>
  <c r="W658" i="2"/>
  <c r="X658" i="2"/>
  <c r="Y658" i="2"/>
  <c r="Z658" i="2"/>
  <c r="W659" i="2"/>
  <c r="X659" i="2"/>
  <c r="Y659" i="2"/>
  <c r="Z659" i="2"/>
  <c r="W660" i="2"/>
  <c r="X660" i="2"/>
  <c r="Y660" i="2"/>
  <c r="Z660" i="2"/>
  <c r="W661" i="2"/>
  <c r="X661" i="2"/>
  <c r="Y661" i="2"/>
  <c r="Z661" i="2"/>
  <c r="W662" i="2"/>
  <c r="X662" i="2"/>
  <c r="Y662" i="2"/>
  <c r="Z662" i="2"/>
  <c r="W663" i="2"/>
  <c r="X663" i="2"/>
  <c r="Y663" i="2"/>
  <c r="Z663" i="2"/>
  <c r="X664" i="2"/>
  <c r="Y664" i="2"/>
  <c r="Z664" i="2"/>
  <c r="X665" i="2"/>
  <c r="Y665" i="2"/>
  <c r="Z665" i="2"/>
  <c r="W666" i="2"/>
  <c r="X666" i="2"/>
  <c r="Y666" i="2"/>
  <c r="Z666" i="2"/>
  <c r="W667" i="2"/>
  <c r="X667" i="2"/>
  <c r="Y667" i="2"/>
  <c r="Z667" i="2"/>
  <c r="W668" i="2"/>
  <c r="X668" i="2"/>
  <c r="Y668" i="2"/>
  <c r="Z668" i="2"/>
  <c r="W669" i="2"/>
  <c r="X669" i="2"/>
  <c r="Y669" i="2"/>
  <c r="Z669" i="2"/>
  <c r="W670" i="2"/>
  <c r="X670" i="2"/>
  <c r="Y670" i="2"/>
  <c r="Z670" i="2"/>
  <c r="W671" i="2"/>
  <c r="X671" i="2"/>
  <c r="Y671" i="2"/>
  <c r="Z671" i="2"/>
  <c r="W672" i="2"/>
  <c r="X672" i="2"/>
  <c r="Y672" i="2"/>
  <c r="Z672" i="2"/>
  <c r="W673" i="2"/>
  <c r="X673" i="2"/>
  <c r="Y673" i="2"/>
  <c r="Z673" i="2"/>
  <c r="W674" i="2"/>
  <c r="X674" i="2"/>
  <c r="Y674" i="2"/>
  <c r="Z674" i="2"/>
  <c r="W675" i="2"/>
  <c r="X675" i="2"/>
  <c r="Y675" i="2"/>
  <c r="Z675" i="2"/>
  <c r="W676" i="2"/>
  <c r="X676" i="2"/>
  <c r="Y676" i="2"/>
  <c r="Z676" i="2"/>
  <c r="W677" i="2"/>
  <c r="X677" i="2"/>
  <c r="Y677" i="2"/>
  <c r="Z677" i="2"/>
  <c r="W678" i="2"/>
  <c r="X678" i="2"/>
  <c r="Y678" i="2"/>
  <c r="Z678" i="2"/>
  <c r="W679" i="2"/>
  <c r="X679" i="2"/>
  <c r="Y679" i="2"/>
  <c r="Z679" i="2"/>
  <c r="X680" i="2"/>
  <c r="Y680" i="2"/>
  <c r="Z680" i="2"/>
  <c r="W681" i="2"/>
  <c r="X681" i="2"/>
  <c r="Y681" i="2"/>
  <c r="Z681" i="2"/>
  <c r="W682" i="2"/>
  <c r="X682" i="2"/>
  <c r="Y682" i="2"/>
  <c r="Z682" i="2"/>
  <c r="W683" i="2"/>
  <c r="X683" i="2"/>
  <c r="Y683" i="2"/>
  <c r="Z683" i="2"/>
  <c r="W684" i="2"/>
  <c r="X684" i="2"/>
  <c r="Y684" i="2"/>
  <c r="Z684" i="2"/>
  <c r="W685" i="2"/>
  <c r="X685" i="2"/>
  <c r="Y685" i="2"/>
  <c r="Z685" i="2"/>
  <c r="W686" i="2"/>
  <c r="X686" i="2"/>
  <c r="Y686" i="2"/>
  <c r="Z686" i="2"/>
  <c r="W687" i="2"/>
  <c r="X687" i="2"/>
  <c r="Y687" i="2"/>
  <c r="Z687" i="2"/>
  <c r="W688" i="2"/>
  <c r="X688" i="2"/>
  <c r="Y688" i="2"/>
  <c r="Z688" i="2"/>
  <c r="X689" i="2"/>
  <c r="Y689" i="2"/>
  <c r="Z689" i="2"/>
  <c r="X690" i="2"/>
  <c r="Y690" i="2"/>
  <c r="Z690" i="2"/>
  <c r="X691" i="2"/>
  <c r="Y691" i="2"/>
  <c r="Z691" i="2"/>
  <c r="X692" i="2"/>
  <c r="Y692" i="2"/>
  <c r="Z692" i="2"/>
  <c r="X693" i="2"/>
  <c r="Y693" i="2"/>
  <c r="Z693" i="2"/>
  <c r="X694" i="2"/>
  <c r="Y694" i="2"/>
  <c r="Z694" i="2"/>
  <c r="X695" i="2"/>
  <c r="Y695" i="2"/>
  <c r="Z695" i="2"/>
  <c r="X696" i="2"/>
  <c r="Y696" i="2"/>
  <c r="Z696" i="2"/>
  <c r="X697" i="2"/>
  <c r="Y697" i="2"/>
  <c r="Z697" i="2"/>
  <c r="X698" i="2"/>
  <c r="Z698" i="2"/>
  <c r="X699" i="2"/>
  <c r="Y699" i="2"/>
  <c r="Z699" i="2"/>
  <c r="X700" i="2"/>
  <c r="Y700" i="2"/>
  <c r="Z700" i="2"/>
  <c r="W701" i="2"/>
  <c r="X701" i="2"/>
  <c r="Y701" i="2"/>
  <c r="Z701" i="2"/>
  <c r="X702" i="2"/>
  <c r="Z702" i="2"/>
  <c r="X703" i="2"/>
  <c r="Z703" i="2"/>
  <c r="X704" i="2"/>
  <c r="Y704" i="2"/>
  <c r="Z704" i="2"/>
  <c r="W705" i="2"/>
  <c r="X705" i="2"/>
  <c r="Y705" i="2"/>
  <c r="Z705" i="2"/>
  <c r="W706" i="2"/>
  <c r="X706" i="2"/>
  <c r="Y706" i="2"/>
  <c r="Z706" i="2"/>
  <c r="W707" i="2"/>
  <c r="X707" i="2"/>
  <c r="Y707" i="2"/>
  <c r="Z707" i="2"/>
  <c r="W708" i="2"/>
  <c r="X708" i="2"/>
  <c r="Y708" i="2"/>
  <c r="Z708" i="2"/>
  <c r="W709" i="2"/>
  <c r="X709" i="2"/>
  <c r="Y709" i="2"/>
  <c r="Z709" i="2"/>
  <c r="W710" i="2"/>
  <c r="X710" i="2"/>
  <c r="Y710" i="2"/>
  <c r="Z710" i="2"/>
  <c r="W711" i="2"/>
  <c r="X711" i="2"/>
  <c r="Y711" i="2"/>
  <c r="Z711" i="2"/>
  <c r="X712" i="2"/>
  <c r="Y712" i="2"/>
  <c r="Z712" i="2"/>
  <c r="X713" i="2"/>
  <c r="Y713" i="2"/>
  <c r="Z713" i="2"/>
  <c r="W714" i="2"/>
  <c r="X714" i="2"/>
  <c r="Y714" i="2"/>
  <c r="Z714" i="2"/>
  <c r="W715" i="2"/>
  <c r="X715" i="2"/>
  <c r="Y715" i="2"/>
  <c r="Z715" i="2"/>
  <c r="W716" i="2"/>
  <c r="X716" i="2"/>
  <c r="Y716" i="2"/>
  <c r="Z716" i="2"/>
  <c r="X717" i="2"/>
  <c r="Y717" i="2"/>
  <c r="Z717" i="2"/>
  <c r="W718" i="2"/>
  <c r="X718" i="2"/>
  <c r="Y718" i="2"/>
  <c r="Z718" i="2"/>
  <c r="W719" i="2"/>
  <c r="X719" i="2"/>
  <c r="Y719" i="2"/>
  <c r="Z719" i="2"/>
  <c r="W720" i="2"/>
  <c r="X720" i="2"/>
  <c r="Y720" i="2"/>
  <c r="Z720" i="2"/>
  <c r="W721" i="2"/>
  <c r="X721" i="2"/>
  <c r="Y721" i="2"/>
  <c r="Z721" i="2"/>
  <c r="W722" i="2"/>
  <c r="X722" i="2"/>
  <c r="Y722" i="2"/>
  <c r="Z722" i="2"/>
  <c r="W723" i="2"/>
  <c r="X723" i="2"/>
  <c r="Y723" i="2"/>
  <c r="Z723" i="2"/>
  <c r="X724" i="2"/>
  <c r="Y724" i="2"/>
  <c r="Z724" i="2"/>
  <c r="W725" i="2"/>
  <c r="X725" i="2"/>
  <c r="Y725" i="2"/>
  <c r="Z725" i="2"/>
  <c r="W726" i="2"/>
  <c r="X726" i="2"/>
  <c r="Y726" i="2"/>
  <c r="Z726" i="2"/>
  <c r="W727" i="2"/>
  <c r="X727" i="2"/>
  <c r="Y727" i="2"/>
  <c r="Z727" i="2"/>
  <c r="W728" i="2"/>
  <c r="X728" i="2"/>
  <c r="Y728" i="2"/>
  <c r="Z728" i="2"/>
  <c r="W729" i="2"/>
  <c r="X729" i="2"/>
  <c r="Y729" i="2"/>
  <c r="Z729" i="2"/>
  <c r="W730" i="2"/>
  <c r="X730" i="2"/>
  <c r="Y730" i="2"/>
  <c r="Z730" i="2"/>
  <c r="W731" i="2"/>
  <c r="X731" i="2"/>
  <c r="Y731" i="2"/>
  <c r="Z731" i="2"/>
  <c r="W732" i="2"/>
  <c r="X732" i="2"/>
  <c r="Y732" i="2"/>
  <c r="Z732" i="2"/>
  <c r="W733" i="2"/>
  <c r="X733" i="2"/>
  <c r="Y733" i="2"/>
  <c r="Z733" i="2"/>
  <c r="W734" i="2"/>
  <c r="X734" i="2"/>
  <c r="Y734" i="2"/>
  <c r="Z734" i="2"/>
  <c r="W735" i="2"/>
  <c r="X735" i="2"/>
  <c r="Y735" i="2"/>
  <c r="Z735" i="2"/>
  <c r="W736" i="2"/>
  <c r="X736" i="2"/>
  <c r="Y736" i="2"/>
  <c r="Z736" i="2"/>
  <c r="X737" i="2"/>
  <c r="Y737" i="2"/>
  <c r="Z737" i="2"/>
  <c r="X738" i="2"/>
  <c r="Y738" i="2"/>
  <c r="Z738" i="2"/>
  <c r="X739" i="2"/>
  <c r="Y739" i="2"/>
  <c r="Z739" i="2"/>
  <c r="X740" i="2"/>
  <c r="Y740" i="2"/>
  <c r="Z740" i="2"/>
  <c r="X741" i="2"/>
  <c r="Y741" i="2"/>
  <c r="Z741" i="2"/>
  <c r="X742" i="2"/>
  <c r="Y742" i="2"/>
  <c r="Z742" i="2"/>
  <c r="X743" i="2"/>
  <c r="Y743" i="2"/>
  <c r="Z743" i="2"/>
  <c r="X744" i="2"/>
  <c r="Y744" i="2"/>
  <c r="Z744" i="2"/>
  <c r="X745" i="2"/>
  <c r="Y745" i="2"/>
  <c r="Z745" i="2"/>
  <c r="X746" i="2"/>
  <c r="Y746" i="2"/>
  <c r="Z746" i="2"/>
  <c r="W747" i="2"/>
  <c r="X747" i="2"/>
  <c r="Y747" i="2"/>
  <c r="Z747" i="2"/>
  <c r="X748" i="2"/>
  <c r="Y748" i="2"/>
  <c r="Z748" i="2"/>
  <c r="X749" i="2"/>
  <c r="Y749" i="2"/>
  <c r="Z749" i="2"/>
  <c r="X750" i="2"/>
  <c r="Y750" i="2"/>
  <c r="Z750" i="2"/>
  <c r="W751" i="2"/>
  <c r="X751" i="2"/>
  <c r="Y751" i="2"/>
  <c r="Z751" i="2"/>
  <c r="X752" i="2"/>
  <c r="Y752" i="2"/>
  <c r="Z752" i="2"/>
  <c r="X753" i="2"/>
  <c r="Y753" i="2"/>
  <c r="Z753" i="2"/>
  <c r="X754" i="2"/>
  <c r="Y754" i="2"/>
  <c r="Z754" i="2"/>
  <c r="X755" i="2"/>
  <c r="Y755" i="2"/>
  <c r="Z755" i="2"/>
  <c r="W756" i="2"/>
  <c r="X756" i="2"/>
  <c r="Y756" i="2"/>
  <c r="Z756" i="2"/>
  <c r="W757" i="2"/>
  <c r="X757" i="2"/>
  <c r="Y757" i="2"/>
  <c r="Z757" i="2"/>
  <c r="W758" i="2"/>
  <c r="X758" i="2"/>
  <c r="Y758" i="2"/>
  <c r="Z758" i="2"/>
  <c r="W759" i="2"/>
  <c r="X759" i="2"/>
  <c r="Y759" i="2"/>
  <c r="Z759" i="2"/>
  <c r="W760" i="2"/>
  <c r="X760" i="2"/>
  <c r="Y760" i="2"/>
  <c r="Z760" i="2"/>
  <c r="W761" i="2"/>
  <c r="X761" i="2"/>
  <c r="Y761" i="2"/>
  <c r="Z761" i="2"/>
  <c r="W762" i="2"/>
  <c r="X762" i="2"/>
  <c r="Y762" i="2"/>
  <c r="Z762" i="2"/>
  <c r="W763" i="2"/>
  <c r="X763" i="2"/>
  <c r="Y763" i="2"/>
  <c r="Z763" i="2"/>
  <c r="X764" i="2"/>
  <c r="Y764" i="2"/>
  <c r="Z764" i="2"/>
  <c r="X765" i="2"/>
  <c r="Y765" i="2"/>
  <c r="Z765" i="2"/>
  <c r="X766" i="2"/>
  <c r="Y766" i="2"/>
  <c r="Z766" i="2"/>
  <c r="X767" i="2"/>
  <c r="Y767" i="2"/>
  <c r="Z767" i="2"/>
  <c r="X768" i="2"/>
  <c r="Y768" i="2"/>
  <c r="Z768" i="2"/>
  <c r="X769" i="2"/>
  <c r="Y769" i="2"/>
  <c r="Z769" i="2"/>
  <c r="X770" i="2"/>
  <c r="Y770" i="2"/>
  <c r="Z770" i="2"/>
  <c r="X771" i="2"/>
  <c r="Y771" i="2"/>
  <c r="Z771" i="2"/>
  <c r="X772" i="2"/>
  <c r="Y772" i="2"/>
  <c r="Z772" i="2"/>
  <c r="W773" i="2"/>
  <c r="X773" i="2"/>
  <c r="Y773" i="2"/>
  <c r="Z773" i="2"/>
  <c r="X774" i="2"/>
  <c r="Y774" i="2"/>
  <c r="Z774" i="2"/>
  <c r="X775" i="2"/>
  <c r="Y775" i="2"/>
  <c r="Z775" i="2"/>
  <c r="X776" i="2"/>
  <c r="Y776" i="2"/>
  <c r="Z776" i="2"/>
  <c r="X777" i="2"/>
  <c r="Y777" i="2"/>
  <c r="Z777" i="2"/>
  <c r="X778" i="2"/>
  <c r="Y778" i="2"/>
  <c r="Z778" i="2"/>
  <c r="X779" i="2"/>
  <c r="Y779" i="2"/>
  <c r="Z779" i="2"/>
  <c r="X780" i="2"/>
  <c r="Y780" i="2"/>
  <c r="Z780" i="2"/>
  <c r="X781" i="2"/>
  <c r="Y781" i="2"/>
  <c r="Z781" i="2"/>
  <c r="X783" i="2"/>
  <c r="Y783" i="2"/>
  <c r="Z783" i="2"/>
  <c r="X784" i="2"/>
  <c r="Y784" i="2"/>
  <c r="Z784" i="2"/>
  <c r="X785" i="2"/>
  <c r="Y785" i="2"/>
  <c r="Z785" i="2"/>
  <c r="X786" i="2"/>
  <c r="Y786" i="2"/>
  <c r="Z786" i="2"/>
  <c r="X787" i="2"/>
  <c r="Y787" i="2"/>
  <c r="Z787" i="2"/>
  <c r="X788" i="2"/>
  <c r="Y788" i="2"/>
  <c r="Z788" i="2"/>
  <c r="W789" i="2"/>
  <c r="X789" i="2"/>
  <c r="Y789" i="2"/>
  <c r="Z789" i="2"/>
  <c r="W790" i="2"/>
  <c r="X790" i="2"/>
  <c r="Y790" i="2"/>
  <c r="Z790" i="2"/>
  <c r="W791" i="2"/>
  <c r="X791" i="2"/>
  <c r="Y791" i="2"/>
  <c r="Z791" i="2"/>
  <c r="X792" i="2"/>
  <c r="Y792" i="2"/>
  <c r="Z792" i="2"/>
  <c r="X793" i="2"/>
  <c r="Y793" i="2"/>
  <c r="Z793" i="2"/>
  <c r="X794" i="2"/>
  <c r="Y794" i="2"/>
  <c r="Z794" i="2"/>
  <c r="X795" i="2"/>
  <c r="Y795" i="2"/>
  <c r="Z795" i="2"/>
  <c r="X796" i="2"/>
  <c r="Y796" i="2"/>
  <c r="Z796" i="2"/>
  <c r="X797" i="2"/>
  <c r="Y797" i="2"/>
  <c r="Z797" i="2"/>
  <c r="W798" i="2"/>
  <c r="X798" i="2"/>
  <c r="Y798" i="2"/>
  <c r="Z798" i="2"/>
  <c r="X799" i="2"/>
  <c r="Y799" i="2"/>
  <c r="Z799" i="2"/>
  <c r="W800" i="2"/>
  <c r="X800" i="2"/>
  <c r="Y800" i="2"/>
  <c r="Z800" i="2"/>
  <c r="W801" i="2"/>
  <c r="X801" i="2"/>
  <c r="Y801" i="2"/>
  <c r="Z801" i="2"/>
  <c r="X802" i="2"/>
  <c r="Y802" i="2"/>
  <c r="Z802" i="2"/>
  <c r="X803" i="2"/>
  <c r="Y803" i="2"/>
  <c r="Z803" i="2"/>
  <c r="X804" i="2"/>
  <c r="Y804" i="2"/>
  <c r="Z804" i="2"/>
  <c r="X805" i="2"/>
  <c r="Y805" i="2"/>
  <c r="Z805" i="2"/>
  <c r="X806" i="2"/>
  <c r="Y806" i="2"/>
  <c r="Z806" i="2"/>
  <c r="X807" i="2"/>
  <c r="Y807" i="2"/>
  <c r="Z807" i="2"/>
  <c r="X808" i="2"/>
  <c r="Y808" i="2"/>
  <c r="Z808" i="2"/>
  <c r="X809" i="2"/>
  <c r="Y809" i="2"/>
  <c r="Z809" i="2"/>
  <c r="X810" i="2"/>
  <c r="Y810" i="2"/>
  <c r="Z810" i="2"/>
  <c r="X811" i="2"/>
  <c r="Y811" i="2"/>
  <c r="Z811" i="2"/>
  <c r="W812" i="2"/>
  <c r="X812" i="2"/>
  <c r="Y812" i="2"/>
  <c r="Z812" i="2"/>
  <c r="X813" i="2"/>
  <c r="Y813" i="2"/>
  <c r="Z813" i="2"/>
  <c r="X814" i="2"/>
  <c r="Y814" i="2"/>
  <c r="Z814" i="2"/>
  <c r="X815" i="2"/>
  <c r="Y815" i="2"/>
  <c r="Z815" i="2"/>
  <c r="X816" i="2"/>
  <c r="Y816" i="2"/>
  <c r="Z816" i="2"/>
  <c r="X817" i="2"/>
  <c r="Y817" i="2"/>
  <c r="Z817" i="2"/>
  <c r="X818" i="2"/>
  <c r="Y818" i="2"/>
  <c r="Z818" i="2"/>
  <c r="X819" i="2"/>
  <c r="Y819" i="2"/>
  <c r="Z819" i="2"/>
  <c r="X820" i="2"/>
  <c r="Y820" i="2"/>
  <c r="Z820" i="2"/>
  <c r="X821" i="2"/>
  <c r="Y821" i="2"/>
  <c r="Z821" i="2"/>
  <c r="X822" i="2"/>
  <c r="Y822" i="2"/>
  <c r="Z822" i="2"/>
  <c r="X823" i="2"/>
  <c r="Y823" i="2"/>
  <c r="Z823" i="2"/>
  <c r="X824" i="2"/>
  <c r="Y824" i="2"/>
  <c r="Z824" i="2"/>
  <c r="X825" i="2"/>
  <c r="Y825" i="2"/>
  <c r="Z825" i="2"/>
  <c r="X826" i="2"/>
  <c r="Y826" i="2"/>
  <c r="Z826" i="2"/>
  <c r="X827" i="2"/>
  <c r="Y827" i="2"/>
  <c r="Z827" i="2"/>
  <c r="X828" i="2"/>
  <c r="Y828" i="2"/>
  <c r="Z828" i="2"/>
  <c r="X829" i="2"/>
  <c r="Y829" i="2"/>
  <c r="Z829" i="2"/>
  <c r="X830" i="2"/>
  <c r="Y830" i="2"/>
  <c r="Z830" i="2"/>
  <c r="X831" i="2"/>
  <c r="Y831" i="2"/>
  <c r="Z831" i="2"/>
  <c r="X832" i="2"/>
  <c r="Y832" i="2"/>
  <c r="Z832" i="2"/>
  <c r="X833" i="2"/>
  <c r="Y833" i="2"/>
  <c r="Z833" i="2"/>
  <c r="X834" i="2"/>
  <c r="Y834" i="2"/>
  <c r="Z834" i="2"/>
  <c r="X835" i="2"/>
  <c r="Y835" i="2"/>
  <c r="Z835" i="2"/>
  <c r="X836" i="2"/>
  <c r="Y836" i="2"/>
  <c r="Z836" i="2"/>
  <c r="X837" i="2"/>
  <c r="Y837" i="2"/>
  <c r="Z837" i="2"/>
  <c r="X838" i="2"/>
  <c r="Y838" i="2"/>
  <c r="Z838" i="2"/>
  <c r="X839" i="2"/>
  <c r="Y839" i="2"/>
  <c r="Z839" i="2"/>
  <c r="X840" i="2"/>
  <c r="Y840" i="2"/>
  <c r="Z840" i="2"/>
  <c r="X841" i="2"/>
  <c r="Y841" i="2"/>
  <c r="Z841" i="2"/>
  <c r="X842" i="2"/>
  <c r="Y842" i="2"/>
  <c r="Z842" i="2"/>
  <c r="X843" i="2"/>
  <c r="Y843" i="2"/>
  <c r="Z843" i="2"/>
  <c r="X844" i="2"/>
  <c r="Y844" i="2"/>
  <c r="Z844" i="2"/>
  <c r="X845" i="2"/>
  <c r="Y845" i="2"/>
  <c r="Z845" i="2"/>
  <c r="X846" i="2"/>
  <c r="Y846" i="2"/>
  <c r="Z846" i="2"/>
  <c r="X847" i="2"/>
  <c r="Y847" i="2"/>
  <c r="Z847" i="2"/>
  <c r="X848" i="2"/>
  <c r="Y848" i="2"/>
  <c r="Z848" i="2"/>
  <c r="X849" i="2"/>
  <c r="Y849" i="2"/>
  <c r="Z849" i="2"/>
  <c r="X850" i="2"/>
  <c r="Y850" i="2"/>
  <c r="Z850" i="2"/>
  <c r="X851" i="2"/>
  <c r="Y851" i="2"/>
  <c r="Z851" i="2"/>
  <c r="X852" i="2"/>
  <c r="Y852" i="2"/>
  <c r="Z852" i="2"/>
  <c r="X853" i="2"/>
  <c r="Y853" i="2"/>
  <c r="Z853" i="2"/>
  <c r="X854" i="2"/>
  <c r="Y854" i="2"/>
  <c r="Z854" i="2"/>
  <c r="W855" i="2"/>
  <c r="X855" i="2"/>
  <c r="Y855" i="2"/>
  <c r="Z855" i="2"/>
  <c r="X856" i="2"/>
  <c r="Y856" i="2"/>
  <c r="Z856" i="2"/>
  <c r="X857" i="2"/>
  <c r="Y857" i="2"/>
  <c r="Z857" i="2"/>
  <c r="X858" i="2"/>
  <c r="Y858" i="2"/>
  <c r="Z858" i="2"/>
  <c r="X859" i="2"/>
  <c r="Y859" i="2"/>
  <c r="Z859" i="2"/>
  <c r="X860" i="2"/>
  <c r="Y860" i="2"/>
  <c r="Z860" i="2"/>
  <c r="X861" i="2"/>
  <c r="Y861" i="2"/>
  <c r="Z861" i="2"/>
  <c r="X862" i="2"/>
  <c r="Y862" i="2"/>
  <c r="Z862" i="2"/>
  <c r="X863" i="2"/>
  <c r="Y863" i="2"/>
  <c r="Z863" i="2"/>
  <c r="X864" i="2"/>
  <c r="Y864" i="2"/>
  <c r="Z864" i="2"/>
  <c r="X865" i="2"/>
  <c r="Y865" i="2"/>
  <c r="Z865" i="2"/>
  <c r="X866" i="2"/>
  <c r="Y866" i="2"/>
  <c r="Z866" i="2"/>
  <c r="X867" i="2"/>
  <c r="Y867" i="2"/>
  <c r="Z867" i="2"/>
  <c r="X882" i="2"/>
  <c r="Y882" i="2"/>
  <c r="Z882" i="2"/>
  <c r="X883" i="2"/>
  <c r="Y883" i="2"/>
  <c r="Z883" i="2"/>
  <c r="X884" i="2"/>
  <c r="Y884" i="2"/>
  <c r="Z884" i="2"/>
  <c r="X885" i="2"/>
  <c r="Y885" i="2"/>
  <c r="Z885" i="2"/>
  <c r="X886" i="2"/>
  <c r="Y886" i="2"/>
  <c r="Z886" i="2"/>
  <c r="X887" i="2"/>
  <c r="Y887" i="2"/>
  <c r="Z887" i="2"/>
  <c r="X888" i="2"/>
  <c r="Y888" i="2"/>
  <c r="Z888" i="2"/>
  <c r="X889" i="2"/>
  <c r="Y889" i="2"/>
  <c r="Z889" i="2"/>
  <c r="X890" i="2"/>
  <c r="Y890" i="2"/>
  <c r="Z890" i="2"/>
  <c r="X891" i="2"/>
  <c r="Z891" i="2"/>
  <c r="X892" i="2"/>
  <c r="Z892" i="2"/>
  <c r="X893" i="2"/>
  <c r="Z893" i="2"/>
  <c r="X894" i="2"/>
  <c r="Y894" i="2"/>
  <c r="Z894" i="2"/>
  <c r="X895" i="2"/>
  <c r="Y895" i="2"/>
  <c r="Z895" i="2"/>
  <c r="X896" i="2"/>
  <c r="Y896" i="2"/>
  <c r="Z896" i="2"/>
  <c r="X897" i="2"/>
  <c r="Y897" i="2"/>
  <c r="Z897" i="2"/>
  <c r="X898" i="2"/>
  <c r="Y898" i="2"/>
  <c r="Z898" i="2"/>
  <c r="X899" i="2"/>
  <c r="Y899" i="2"/>
  <c r="Z899" i="2"/>
  <c r="X900" i="2"/>
  <c r="Y900" i="2"/>
  <c r="Z900" i="2"/>
  <c r="X901" i="2"/>
  <c r="Y901" i="2"/>
  <c r="Z901" i="2"/>
  <c r="X902" i="2"/>
  <c r="Y902" i="2"/>
  <c r="Z902" i="2"/>
  <c r="X903" i="2"/>
  <c r="Y903" i="2"/>
  <c r="Z903" i="2"/>
  <c r="W904" i="2"/>
  <c r="X904" i="2"/>
  <c r="Y904" i="2"/>
  <c r="Z904" i="2"/>
  <c r="X905" i="2"/>
  <c r="Y905" i="2"/>
  <c r="Z905" i="2"/>
  <c r="X906" i="2"/>
  <c r="Y906" i="2"/>
  <c r="Z906" i="2"/>
  <c r="X907" i="2"/>
  <c r="Y907" i="2"/>
  <c r="Z907" i="2"/>
  <c r="W908" i="2"/>
  <c r="X908" i="2"/>
  <c r="Y908" i="2"/>
  <c r="Z908" i="2"/>
  <c r="W909" i="2"/>
  <c r="X909" i="2"/>
  <c r="Y909" i="2"/>
  <c r="Z909" i="2"/>
  <c r="W910" i="2"/>
  <c r="X910" i="2"/>
  <c r="Y910" i="2"/>
  <c r="Z910" i="2"/>
  <c r="W911" i="2"/>
  <c r="X911" i="2"/>
  <c r="Y911" i="2"/>
  <c r="Z911" i="2"/>
  <c r="X912" i="2"/>
  <c r="Y912" i="2"/>
  <c r="Z912" i="2"/>
  <c r="X913" i="2"/>
  <c r="Y913" i="2"/>
  <c r="Z913" i="2"/>
  <c r="W914" i="2"/>
  <c r="X914" i="2"/>
  <c r="Y914" i="2"/>
  <c r="Z914" i="2"/>
  <c r="W915" i="2"/>
  <c r="X915" i="2"/>
  <c r="Y915" i="2"/>
  <c r="Z915" i="2"/>
  <c r="W916" i="2"/>
  <c r="X916" i="2"/>
  <c r="Y916" i="2"/>
  <c r="Z916" i="2"/>
  <c r="X917" i="2"/>
  <c r="Y917" i="2"/>
  <c r="Z917" i="2"/>
  <c r="X918" i="2"/>
  <c r="Y918" i="2"/>
  <c r="Z918" i="2"/>
  <c r="X919" i="2"/>
  <c r="Y919" i="2"/>
  <c r="Z919" i="2"/>
  <c r="X920" i="2"/>
  <c r="Y920" i="2"/>
  <c r="Z920" i="2"/>
  <c r="X921" i="2"/>
  <c r="Y921" i="2"/>
  <c r="Z921" i="2"/>
  <c r="X922" i="2"/>
  <c r="Y922" i="2"/>
  <c r="Z922" i="2"/>
  <c r="X923" i="2"/>
  <c r="Y923" i="2"/>
  <c r="Z923" i="2"/>
  <c r="X924" i="2"/>
  <c r="Y924" i="2"/>
  <c r="Z924" i="2"/>
  <c r="X925" i="2"/>
  <c r="Z925" i="2"/>
  <c r="X926" i="2"/>
  <c r="Z926" i="2"/>
  <c r="X927" i="2"/>
  <c r="Z927" i="2"/>
  <c r="W928" i="2"/>
  <c r="X928" i="2"/>
  <c r="Y928" i="2"/>
  <c r="Z928" i="2"/>
  <c r="X929" i="2"/>
  <c r="Y929" i="2"/>
  <c r="Z929" i="2"/>
  <c r="X930" i="2"/>
  <c r="Z930" i="2"/>
  <c r="X931" i="2"/>
  <c r="Z931" i="2"/>
  <c r="W932" i="2"/>
  <c r="X932" i="2"/>
  <c r="Y932" i="2"/>
  <c r="Z932" i="2"/>
  <c r="W933" i="2"/>
  <c r="X933" i="2"/>
  <c r="Y933" i="2"/>
  <c r="Z933" i="2"/>
  <c r="X934" i="2"/>
  <c r="Z934" i="2"/>
  <c r="W935" i="2"/>
  <c r="X935" i="2"/>
  <c r="Y935" i="2"/>
  <c r="Z935" i="2"/>
  <c r="X936" i="2"/>
  <c r="Z936" i="2"/>
  <c r="W937" i="2"/>
  <c r="X937" i="2"/>
  <c r="Y937" i="2"/>
  <c r="Z937" i="2"/>
  <c r="X938" i="2"/>
  <c r="Z938" i="2"/>
  <c r="X939" i="2"/>
  <c r="Z939" i="2"/>
  <c r="X940" i="2"/>
  <c r="Y940" i="2"/>
  <c r="Z940" i="2"/>
  <c r="W941" i="2"/>
  <c r="X941" i="2"/>
  <c r="Y941" i="2"/>
  <c r="Z941" i="2"/>
  <c r="W942" i="2"/>
  <c r="X942" i="2"/>
  <c r="Y942" i="2"/>
  <c r="Z942" i="2"/>
  <c r="X943" i="2"/>
  <c r="Y943" i="2"/>
  <c r="Z943" i="2"/>
  <c r="W944" i="2"/>
  <c r="X944" i="2"/>
  <c r="Y944" i="2"/>
  <c r="Z944" i="2"/>
  <c r="X945" i="2"/>
  <c r="Z945" i="2"/>
  <c r="X946" i="2"/>
  <c r="Y946" i="2"/>
  <c r="Z946" i="2"/>
  <c r="X947" i="2"/>
  <c r="Y947" i="2"/>
  <c r="Z947" i="2"/>
  <c r="W948" i="2"/>
  <c r="X948" i="2"/>
  <c r="Y948" i="2"/>
  <c r="Z948" i="2"/>
  <c r="W949" i="2"/>
  <c r="X949" i="2"/>
  <c r="Y949" i="2"/>
  <c r="Z949" i="2"/>
  <c r="W950" i="2"/>
  <c r="X950" i="2"/>
  <c r="Y950" i="2"/>
  <c r="Z950" i="2"/>
  <c r="X951" i="2"/>
  <c r="Z951" i="2"/>
  <c r="X952" i="2"/>
  <c r="Z952" i="2"/>
  <c r="X953" i="2"/>
  <c r="Z953" i="2"/>
  <c r="X954" i="2"/>
  <c r="Z954" i="2"/>
  <c r="X955" i="2"/>
  <c r="Y955" i="2"/>
  <c r="Z955" i="2"/>
  <c r="W956" i="2"/>
  <c r="X956" i="2"/>
  <c r="Y956" i="2"/>
  <c r="Z956" i="2"/>
  <c r="W957" i="2"/>
  <c r="X957" i="2"/>
  <c r="Y957" i="2"/>
  <c r="Z957" i="2"/>
  <c r="W958" i="2"/>
  <c r="X958" i="2"/>
  <c r="Y958" i="2"/>
  <c r="Z958" i="2"/>
  <c r="X959" i="2"/>
  <c r="Z959" i="2"/>
  <c r="X960" i="2"/>
  <c r="Y960" i="2"/>
  <c r="Z960" i="2"/>
  <c r="X961" i="2"/>
  <c r="Y961" i="2"/>
  <c r="Z961" i="2"/>
  <c r="X962" i="2"/>
  <c r="Y962" i="2"/>
  <c r="Z962" i="2"/>
  <c r="X963" i="2"/>
  <c r="Y963" i="2"/>
  <c r="Z963" i="2"/>
  <c r="X964" i="2"/>
  <c r="Y964" i="2"/>
  <c r="Z964" i="2"/>
  <c r="W965" i="2"/>
  <c r="X965" i="2"/>
  <c r="Y965" i="2"/>
  <c r="Z965" i="2"/>
  <c r="X966" i="2"/>
  <c r="Y966" i="2"/>
  <c r="Z966" i="2"/>
  <c r="X967" i="2"/>
  <c r="Y967" i="2"/>
  <c r="Z967" i="2"/>
  <c r="X968" i="2"/>
  <c r="Y968" i="2"/>
  <c r="Z968" i="2"/>
  <c r="X969" i="2"/>
  <c r="Y969" i="2"/>
  <c r="Z969" i="2"/>
  <c r="X970" i="2"/>
  <c r="Y970" i="2"/>
  <c r="Z970" i="2"/>
  <c r="X971" i="2"/>
  <c r="Y971" i="2"/>
  <c r="Z971" i="2"/>
  <c r="X972" i="2"/>
  <c r="Y972" i="2"/>
  <c r="Z972" i="2"/>
  <c r="X973" i="2"/>
  <c r="Y973" i="2"/>
  <c r="Z973" i="2"/>
  <c r="W974" i="2"/>
  <c r="X974" i="2"/>
  <c r="Y974" i="2"/>
  <c r="Z974" i="2"/>
  <c r="X975" i="2"/>
  <c r="Z975" i="2"/>
  <c r="X976" i="2"/>
  <c r="Z976" i="2"/>
  <c r="X977" i="2"/>
  <c r="Y977" i="2"/>
  <c r="Z977" i="2"/>
  <c r="X978" i="2"/>
  <c r="Y978" i="2"/>
  <c r="Z978" i="2"/>
  <c r="X979" i="2"/>
  <c r="Y979" i="2"/>
  <c r="Z979" i="2"/>
  <c r="X980" i="2"/>
  <c r="Z980" i="2"/>
  <c r="W981" i="2"/>
  <c r="X981" i="2"/>
  <c r="Y981" i="2"/>
  <c r="Z981" i="2"/>
  <c r="X982" i="2"/>
  <c r="Y982" i="2"/>
  <c r="Z982" i="2"/>
  <c r="X983" i="2"/>
  <c r="Z983" i="2"/>
  <c r="X984" i="2"/>
  <c r="Z984" i="2"/>
  <c r="X985" i="2"/>
  <c r="Z985" i="2"/>
  <c r="X986" i="2"/>
  <c r="Z986" i="2"/>
  <c r="X987" i="2"/>
  <c r="Z987" i="2"/>
  <c r="X988" i="2"/>
  <c r="Z988" i="2"/>
  <c r="X989" i="2"/>
  <c r="Z989" i="2"/>
  <c r="X990" i="2"/>
  <c r="Z990" i="2"/>
  <c r="X991" i="2"/>
  <c r="Z991" i="2"/>
  <c r="X992" i="2"/>
  <c r="Z992" i="2"/>
  <c r="X993" i="2"/>
  <c r="Z993" i="2"/>
  <c r="X994" i="2"/>
  <c r="Z994" i="2"/>
  <c r="X995" i="2"/>
  <c r="Z995" i="2"/>
  <c r="X996" i="2"/>
  <c r="Z996" i="2"/>
  <c r="X997" i="2"/>
  <c r="Z997" i="2"/>
  <c r="X998" i="2"/>
  <c r="Z998" i="2"/>
  <c r="X999" i="2"/>
  <c r="Y999" i="2"/>
  <c r="Z999" i="2"/>
  <c r="X1000" i="2"/>
  <c r="Y1000" i="2"/>
  <c r="Z1000" i="2"/>
  <c r="X1001" i="2"/>
  <c r="Y1001" i="2"/>
  <c r="Z1001" i="2"/>
  <c r="X1002" i="2"/>
  <c r="Y1002" i="2"/>
  <c r="Z1002" i="2"/>
  <c r="X1003" i="2"/>
  <c r="Y1003" i="2"/>
  <c r="Z1003" i="2"/>
  <c r="X1004" i="2"/>
  <c r="Y1004" i="2"/>
  <c r="Z1004" i="2"/>
  <c r="X1005" i="2"/>
  <c r="Y1005" i="2"/>
  <c r="Z1005" i="2"/>
  <c r="X1006" i="2"/>
  <c r="Y1006" i="2"/>
  <c r="Z1006" i="2"/>
  <c r="X1007" i="2"/>
  <c r="Y1007" i="2"/>
  <c r="Z1007" i="2"/>
  <c r="X1008" i="2"/>
  <c r="Y1008" i="2"/>
  <c r="Z1008" i="2"/>
  <c r="X1009" i="2"/>
  <c r="Y1009" i="2"/>
  <c r="Z1009" i="2"/>
  <c r="X1010" i="2"/>
  <c r="Y1010" i="2"/>
  <c r="Z1010" i="2"/>
  <c r="X1011" i="2"/>
  <c r="Y1011" i="2"/>
  <c r="Z1011" i="2"/>
  <c r="X1012" i="2"/>
  <c r="Y1012" i="2"/>
  <c r="Z1012" i="2"/>
  <c r="X1013" i="2"/>
  <c r="Y1013" i="2"/>
  <c r="Z1013" i="2"/>
  <c r="X1014" i="2"/>
  <c r="Y1014" i="2"/>
  <c r="Z1014" i="2"/>
  <c r="X1015" i="2"/>
  <c r="Y1015" i="2"/>
  <c r="Z1015" i="2"/>
  <c r="X1016" i="2"/>
  <c r="Y1016" i="2"/>
  <c r="Z1016" i="2"/>
  <c r="X1017" i="2"/>
  <c r="Y1017" i="2"/>
  <c r="Z1017" i="2"/>
  <c r="X1018" i="2"/>
  <c r="Y1018" i="2"/>
  <c r="Z1018" i="2"/>
  <c r="X1019" i="2"/>
  <c r="Y1019" i="2"/>
  <c r="Z1019" i="2"/>
  <c r="X1020" i="2"/>
  <c r="Y1020" i="2"/>
  <c r="Z1020" i="2"/>
  <c r="X1021" i="2"/>
  <c r="Y1021" i="2"/>
  <c r="Z1021" i="2"/>
  <c r="X1022" i="2"/>
  <c r="Y1022" i="2"/>
  <c r="Z1022" i="2"/>
  <c r="X1023" i="2"/>
  <c r="Y1023" i="2"/>
  <c r="Z1023" i="2"/>
  <c r="X1024" i="2"/>
  <c r="Y1024" i="2"/>
  <c r="Z1024" i="2"/>
  <c r="X1025" i="2"/>
  <c r="Y1025" i="2"/>
  <c r="Z1025" i="2"/>
  <c r="X1026" i="2"/>
  <c r="Y1026" i="2"/>
  <c r="Z1026" i="2"/>
  <c r="X1027" i="2"/>
  <c r="Y1027" i="2"/>
  <c r="Z1027" i="2"/>
  <c r="X1028" i="2"/>
  <c r="Y1028" i="2"/>
  <c r="Z1028" i="2"/>
  <c r="X1029" i="2"/>
  <c r="Y1029" i="2"/>
  <c r="Z1029" i="2"/>
  <c r="X1030" i="2"/>
  <c r="Y1030" i="2"/>
  <c r="Z1030" i="2"/>
  <c r="X1031" i="2"/>
  <c r="Y1031" i="2"/>
  <c r="Z1031" i="2"/>
  <c r="X1032" i="2"/>
  <c r="Y1032" i="2"/>
  <c r="Z1032" i="2"/>
  <c r="X1033" i="2"/>
  <c r="Y1033" i="2"/>
  <c r="Z1033" i="2"/>
  <c r="X1050" i="2"/>
  <c r="Y1050" i="2"/>
  <c r="Z1050" i="2"/>
  <c r="X1051" i="2"/>
  <c r="Y1051" i="2"/>
  <c r="Z1051" i="2"/>
  <c r="X1052" i="2"/>
  <c r="Y1052" i="2"/>
  <c r="Z1052" i="2"/>
  <c r="X1053" i="2"/>
  <c r="Y1053" i="2"/>
  <c r="Z1053" i="2"/>
  <c r="X1054" i="2"/>
  <c r="Y1054" i="2"/>
  <c r="Z1054" i="2"/>
  <c r="X1055" i="2"/>
  <c r="Y1055" i="2"/>
  <c r="Z1055" i="2"/>
  <c r="X1056" i="2"/>
  <c r="Y1056" i="2"/>
  <c r="Z1056" i="2"/>
  <c r="X1057" i="2"/>
  <c r="Y1057" i="2"/>
  <c r="Z1057" i="2"/>
  <c r="X1058" i="2"/>
  <c r="Y1058" i="2"/>
  <c r="Z1058" i="2"/>
  <c r="X1059" i="2"/>
  <c r="Y1059" i="2"/>
  <c r="Z1059" i="2"/>
  <c r="X1060" i="2"/>
  <c r="Y1060" i="2"/>
  <c r="Z1060" i="2"/>
  <c r="X1061" i="2"/>
  <c r="Y1061" i="2"/>
  <c r="Z1061" i="2"/>
  <c r="X1062" i="2"/>
  <c r="Y1062" i="2"/>
  <c r="Z1062" i="2"/>
  <c r="X1063" i="2"/>
  <c r="Y1063" i="2"/>
  <c r="Z1063" i="2"/>
  <c r="X1064" i="2"/>
  <c r="Y1064" i="2"/>
  <c r="Z1064" i="2"/>
  <c r="X1065" i="2"/>
  <c r="Y1065" i="2"/>
  <c r="Z1065" i="2"/>
  <c r="X1066" i="2"/>
  <c r="Y1066" i="2"/>
  <c r="Z1066" i="2"/>
  <c r="X1067" i="2"/>
  <c r="Y1067" i="2"/>
  <c r="Z1067" i="2"/>
  <c r="X1068" i="2"/>
  <c r="Y1068" i="2"/>
  <c r="Z1068" i="2"/>
  <c r="X1069" i="2"/>
  <c r="Y1069" i="2"/>
  <c r="Z1069" i="2"/>
  <c r="X1070" i="2"/>
  <c r="Y1070" i="2"/>
  <c r="Z1070" i="2"/>
  <c r="X1071" i="2"/>
  <c r="Y1071" i="2"/>
  <c r="Z1071" i="2"/>
  <c r="X1072" i="2"/>
  <c r="Y1072" i="2"/>
  <c r="Z1072" i="2"/>
  <c r="X1073" i="2"/>
  <c r="Y1073" i="2"/>
  <c r="Z1073" i="2"/>
  <c r="X1074" i="2"/>
  <c r="Y1074" i="2"/>
  <c r="Z1074" i="2"/>
  <c r="X1075" i="2"/>
  <c r="Y1075" i="2"/>
  <c r="Z1075" i="2"/>
  <c r="X1076" i="2"/>
  <c r="Y1076" i="2"/>
  <c r="Z1076" i="2"/>
  <c r="X1077" i="2"/>
  <c r="Y1077" i="2"/>
  <c r="Z1077" i="2"/>
  <c r="X1078" i="2"/>
  <c r="Y1078" i="2"/>
  <c r="Z1078" i="2"/>
  <c r="X1079" i="2"/>
  <c r="Y1079" i="2"/>
  <c r="Z1079" i="2"/>
  <c r="X1080" i="2"/>
  <c r="Y1080" i="2"/>
  <c r="Z1080" i="2"/>
  <c r="X1081" i="2"/>
  <c r="Y1081" i="2"/>
  <c r="Z1081" i="2"/>
  <c r="X1082" i="2"/>
  <c r="Y1082" i="2"/>
  <c r="Z1082" i="2"/>
  <c r="X1083" i="2"/>
  <c r="Y1083" i="2"/>
  <c r="Z1083" i="2"/>
  <c r="X1084" i="2"/>
  <c r="Y1084" i="2"/>
  <c r="Z1084" i="2"/>
  <c r="X1085" i="2"/>
  <c r="Y1085" i="2"/>
  <c r="Z1085" i="2"/>
  <c r="X1086" i="2"/>
  <c r="Y1086" i="2"/>
  <c r="Z1086" i="2"/>
  <c r="X1087" i="2"/>
  <c r="Y1087" i="2"/>
  <c r="Z1087" i="2"/>
  <c r="X1088" i="2"/>
  <c r="Y1088" i="2"/>
  <c r="Z1088" i="2"/>
  <c r="X1089" i="2"/>
  <c r="Y1089" i="2"/>
  <c r="Z1089" i="2"/>
  <c r="X1090" i="2"/>
  <c r="Y1090" i="2"/>
  <c r="Z1090" i="2"/>
  <c r="X1091" i="2"/>
  <c r="Y1091" i="2"/>
  <c r="Z1091" i="2"/>
  <c r="X1092" i="2"/>
  <c r="Y1092" i="2"/>
  <c r="Z1092" i="2"/>
  <c r="X1093" i="2"/>
  <c r="Y1093" i="2"/>
  <c r="Z1093" i="2"/>
  <c r="X1094" i="2"/>
  <c r="Y1094" i="2"/>
  <c r="Z1094" i="2"/>
  <c r="X1095" i="2"/>
  <c r="Y1095" i="2"/>
  <c r="Z1095" i="2"/>
  <c r="X1096" i="2"/>
  <c r="Y1096" i="2"/>
  <c r="Z1096" i="2"/>
  <c r="X1097" i="2"/>
  <c r="Y1097" i="2"/>
  <c r="Z1097" i="2"/>
  <c r="X1098" i="2"/>
  <c r="Y1098" i="2"/>
  <c r="Z1098" i="2"/>
  <c r="X1099" i="2"/>
  <c r="Y1099" i="2"/>
  <c r="Z1099" i="2"/>
  <c r="X1100" i="2"/>
  <c r="Y1100" i="2"/>
  <c r="Z1100" i="2"/>
  <c r="X1101" i="2"/>
  <c r="Y1101" i="2"/>
  <c r="Z1101" i="2"/>
  <c r="X1102" i="2"/>
  <c r="Y1102" i="2"/>
  <c r="Z1102" i="2"/>
  <c r="X1103" i="2"/>
  <c r="Y1103" i="2"/>
  <c r="Z1103" i="2"/>
  <c r="X1104" i="2"/>
  <c r="Y1104" i="2"/>
  <c r="Z1104" i="2"/>
  <c r="X1105" i="2"/>
  <c r="Y1105" i="2"/>
  <c r="Z1105" i="2"/>
  <c r="X1106" i="2"/>
  <c r="Y1106" i="2"/>
  <c r="Z1106" i="2"/>
  <c r="X1107" i="2"/>
  <c r="Y1107" i="2"/>
  <c r="Z1107" i="2"/>
  <c r="X1108" i="2"/>
  <c r="Y1108" i="2"/>
  <c r="Z1108" i="2"/>
  <c r="X1109" i="2"/>
  <c r="Y1109" i="2"/>
  <c r="Z1109" i="2"/>
  <c r="X1110" i="2"/>
  <c r="Y1110" i="2"/>
  <c r="Z1110" i="2"/>
  <c r="X1111" i="2"/>
  <c r="Y1111" i="2"/>
  <c r="Z1111" i="2"/>
  <c r="X1126" i="2"/>
  <c r="Z1126" i="2"/>
  <c r="X1127" i="2"/>
  <c r="Z1127" i="2"/>
  <c r="W1128" i="2"/>
  <c r="X1128" i="2"/>
  <c r="Y1128" i="2"/>
  <c r="Z1128" i="2"/>
  <c r="W1129" i="2"/>
  <c r="X1129" i="2"/>
  <c r="Y1129" i="2"/>
  <c r="Z1129" i="2"/>
  <c r="X1130" i="2"/>
  <c r="Z1130" i="2"/>
  <c r="X1131" i="2"/>
  <c r="Z1131" i="2"/>
  <c r="X1132" i="2"/>
  <c r="Z1132" i="2"/>
  <c r="X1133" i="2"/>
  <c r="Z1133" i="2"/>
  <c r="X1134" i="2"/>
  <c r="Z1134" i="2"/>
  <c r="W1135" i="2"/>
  <c r="X1135" i="2"/>
  <c r="Y1135" i="2"/>
  <c r="Z1135" i="2"/>
  <c r="X1136" i="2"/>
  <c r="Z1136" i="2"/>
  <c r="X1137" i="2"/>
  <c r="Z1137" i="2"/>
  <c r="X1138" i="2"/>
  <c r="Z1138" i="2"/>
  <c r="X1139" i="2"/>
  <c r="Z1139" i="2"/>
  <c r="X1140" i="2"/>
  <c r="Z1140" i="2"/>
  <c r="X1141" i="2"/>
  <c r="Z1141" i="2"/>
  <c r="X1142" i="2"/>
  <c r="Z1142" i="2"/>
  <c r="X1143" i="2"/>
  <c r="Z1143" i="2"/>
  <c r="X1144" i="2"/>
  <c r="Y1144" i="2"/>
  <c r="Z1144" i="2"/>
  <c r="X1145" i="2"/>
  <c r="Y1145" i="2"/>
  <c r="Z1145" i="2"/>
  <c r="X1146" i="2"/>
  <c r="Y1146" i="2"/>
  <c r="Z1146" i="2"/>
  <c r="X1147" i="2"/>
  <c r="Y1147" i="2"/>
  <c r="Z1147" i="2"/>
  <c r="X1148" i="2"/>
  <c r="Y1148" i="2"/>
  <c r="Z1148" i="2"/>
  <c r="X1149" i="2"/>
  <c r="Z1149" i="2"/>
  <c r="X1155" i="2"/>
  <c r="Z1155" i="2"/>
  <c r="X1160" i="2"/>
  <c r="Y1160" i="2"/>
  <c r="Z1160" i="2"/>
  <c r="X1161" i="2"/>
  <c r="Y1161" i="2"/>
  <c r="Z1161" i="2"/>
  <c r="X1162" i="2"/>
  <c r="Y1162" i="2"/>
  <c r="Z1162" i="2"/>
  <c r="X1163" i="2"/>
  <c r="Y1163" i="2"/>
  <c r="Z1163" i="2"/>
  <c r="W1164" i="2"/>
  <c r="X1164" i="2"/>
  <c r="Y1164" i="2"/>
  <c r="Z1164" i="2"/>
  <c r="X1165" i="2"/>
  <c r="Y1165" i="2"/>
  <c r="Z1165" i="2"/>
  <c r="X1166" i="2"/>
  <c r="Y1166" i="2"/>
  <c r="Z1166" i="2"/>
  <c r="X1167" i="2"/>
  <c r="Y1167" i="2"/>
  <c r="Z1167" i="2"/>
  <c r="X1168" i="2"/>
  <c r="Y1168" i="2"/>
  <c r="Z1168" i="2"/>
  <c r="X1169" i="2"/>
  <c r="Y1169" i="2"/>
  <c r="Z1169" i="2"/>
  <c r="X1170" i="2"/>
  <c r="Y1170" i="2"/>
  <c r="Z1170" i="2"/>
  <c r="X1171" i="2"/>
  <c r="Y1171" i="2"/>
  <c r="Z1171" i="2"/>
  <c r="X1172" i="2"/>
  <c r="Y1172" i="2"/>
  <c r="Z1172" i="2"/>
  <c r="X1173" i="2"/>
  <c r="Y1173" i="2"/>
  <c r="Z1173"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6"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2" i="2"/>
  <c r="AC483" i="2"/>
  <c r="AC484" i="2"/>
  <c r="AC485" i="2"/>
  <c r="AC486" i="2"/>
  <c r="AC487" i="2"/>
  <c r="AC489" i="2"/>
  <c r="AC490" i="2"/>
  <c r="AC491" i="2"/>
  <c r="AC492" i="2"/>
  <c r="AC493" i="2"/>
  <c r="AC494" i="2"/>
  <c r="AC495" i="2"/>
  <c r="AC497" i="2"/>
  <c r="AC502" i="2"/>
  <c r="AC503" i="2"/>
  <c r="AC504" i="2"/>
  <c r="AC505" i="2"/>
  <c r="AC506" i="2"/>
  <c r="AC507" i="2"/>
  <c r="AC509" i="2"/>
  <c r="AC514" i="2"/>
  <c r="AC515" i="2"/>
  <c r="AC516" i="2"/>
  <c r="AC517" i="2"/>
  <c r="AC518" i="2"/>
  <c r="AC519" i="2"/>
  <c r="AC520" i="2"/>
  <c r="AC521" i="2"/>
  <c r="AC522" i="2"/>
  <c r="AC523" i="2"/>
  <c r="AC524" i="2"/>
  <c r="AC525" i="2"/>
  <c r="AC526" i="2"/>
  <c r="AC527" i="2"/>
  <c r="AC528" i="2"/>
  <c r="AC529" i="2"/>
  <c r="AC530" i="2"/>
  <c r="AC531" i="2"/>
  <c r="AC532" i="2"/>
  <c r="AC533" i="2"/>
  <c r="AC534" i="2"/>
  <c r="AC535" i="2"/>
  <c r="AC536" i="2"/>
  <c r="AC537" i="2"/>
  <c r="AC538" i="2"/>
  <c r="AC539" i="2"/>
  <c r="AC540" i="2"/>
  <c r="AC541" i="2"/>
  <c r="AC542" i="2"/>
  <c r="AC543" i="2"/>
  <c r="AC544" i="2"/>
  <c r="AC545" i="2"/>
  <c r="AC546" i="2"/>
  <c r="AC547"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AC571" i="2"/>
  <c r="AC572" i="2"/>
  <c r="AC573" i="2"/>
  <c r="AC574" i="2"/>
  <c r="AC575" i="2"/>
  <c r="AC576" i="2"/>
  <c r="AC577" i="2"/>
  <c r="AC578" i="2"/>
  <c r="AC579" i="2"/>
  <c r="AC580" i="2"/>
  <c r="AC581" i="2"/>
  <c r="AC582" i="2"/>
  <c r="AC583" i="2"/>
  <c r="AC584" i="2"/>
  <c r="AC585" i="2"/>
  <c r="AC586" i="2"/>
  <c r="AC587" i="2"/>
  <c r="AC588" i="2"/>
  <c r="AC589" i="2"/>
  <c r="AC590" i="2"/>
  <c r="AC591" i="2"/>
  <c r="AC592" i="2"/>
  <c r="AC593" i="2"/>
  <c r="AC594" i="2"/>
  <c r="AC595" i="2"/>
  <c r="AC596" i="2"/>
  <c r="AC597" i="2"/>
  <c r="AC598" i="2"/>
  <c r="AC599" i="2"/>
  <c r="AC600" i="2"/>
  <c r="AC601" i="2"/>
  <c r="AC602" i="2"/>
  <c r="AC603" i="2"/>
  <c r="AC604" i="2"/>
  <c r="AC605" i="2"/>
  <c r="AC606" i="2"/>
  <c r="AC607" i="2"/>
  <c r="AC608" i="2"/>
  <c r="AC609" i="2"/>
  <c r="AC610" i="2"/>
  <c r="AC611" i="2"/>
  <c r="AC612" i="2"/>
  <c r="AC613" i="2"/>
  <c r="AC614" i="2"/>
  <c r="AC615" i="2"/>
  <c r="AC616" i="2"/>
  <c r="AC617" i="2"/>
  <c r="AC618" i="2"/>
  <c r="AC619" i="2"/>
  <c r="AC620" i="2"/>
  <c r="AC621" i="2"/>
  <c r="AC622" i="2"/>
  <c r="AC623" i="2"/>
  <c r="AC624" i="2"/>
  <c r="AC625" i="2"/>
  <c r="AC626" i="2"/>
  <c r="AC627" i="2"/>
  <c r="AC628" i="2"/>
  <c r="AC629" i="2"/>
  <c r="AC630" i="2"/>
  <c r="AC631" i="2"/>
  <c r="AC632" i="2"/>
  <c r="AC633" i="2"/>
  <c r="AC634" i="2"/>
  <c r="AC635" i="2"/>
  <c r="AC636" i="2"/>
  <c r="AC637" i="2"/>
  <c r="AC638" i="2"/>
  <c r="AC639" i="2"/>
  <c r="AC640" i="2"/>
  <c r="AC641" i="2"/>
  <c r="AC642" i="2"/>
  <c r="AC643" i="2"/>
  <c r="AC644" i="2"/>
  <c r="AC645" i="2"/>
  <c r="AC646" i="2"/>
  <c r="AC647" i="2"/>
  <c r="AC648" i="2"/>
  <c r="AC649" i="2"/>
  <c r="AC650" i="2"/>
  <c r="AC651" i="2"/>
  <c r="AC652" i="2"/>
  <c r="AC653" i="2"/>
  <c r="AC654" i="2"/>
  <c r="AC655" i="2"/>
  <c r="AC656" i="2"/>
  <c r="AC657" i="2"/>
  <c r="AC658" i="2"/>
  <c r="AC659" i="2"/>
  <c r="AC660" i="2"/>
  <c r="AC661" i="2"/>
  <c r="AC662" i="2"/>
  <c r="AC663" i="2"/>
  <c r="AC664" i="2"/>
  <c r="AC665" i="2"/>
  <c r="AC666" i="2"/>
  <c r="AC667" i="2"/>
  <c r="AC668" i="2"/>
  <c r="AC669" i="2"/>
  <c r="AC670" i="2"/>
  <c r="AC671" i="2"/>
  <c r="AC672" i="2"/>
  <c r="AC673" i="2"/>
  <c r="AC674" i="2"/>
  <c r="AC675" i="2"/>
  <c r="AC676" i="2"/>
  <c r="AC677" i="2"/>
  <c r="AC678" i="2"/>
  <c r="AC679" i="2"/>
  <c r="AC680" i="2"/>
  <c r="AC681" i="2"/>
  <c r="AC682" i="2"/>
  <c r="AC683" i="2"/>
  <c r="AC684" i="2"/>
  <c r="AC685" i="2"/>
  <c r="AC686" i="2"/>
  <c r="AC687" i="2"/>
  <c r="AC688" i="2"/>
  <c r="AC689" i="2"/>
  <c r="AC690" i="2"/>
  <c r="AC691" i="2"/>
  <c r="AC692" i="2"/>
  <c r="AC693" i="2"/>
  <c r="AC694" i="2"/>
  <c r="AC695" i="2"/>
  <c r="AC696" i="2"/>
  <c r="AC697" i="2"/>
  <c r="AC698" i="2"/>
  <c r="AC699" i="2"/>
  <c r="AC700" i="2"/>
  <c r="AC701" i="2"/>
  <c r="AC702" i="2"/>
  <c r="AC703" i="2"/>
  <c r="AC704" i="2"/>
  <c r="AC705" i="2"/>
  <c r="AC706" i="2"/>
  <c r="AC707" i="2"/>
  <c r="AC708" i="2"/>
  <c r="AC709" i="2"/>
  <c r="AC710" i="2"/>
  <c r="AC711" i="2"/>
  <c r="AC712" i="2"/>
  <c r="AC713" i="2"/>
  <c r="AC714" i="2"/>
  <c r="AC715" i="2"/>
  <c r="AC716" i="2"/>
  <c r="AC717" i="2"/>
  <c r="AC718" i="2"/>
  <c r="AC719" i="2"/>
  <c r="AC720" i="2"/>
  <c r="AC721" i="2"/>
  <c r="AC722" i="2"/>
  <c r="AC723" i="2"/>
  <c r="AC724" i="2"/>
  <c r="AC725" i="2"/>
  <c r="AC726" i="2"/>
  <c r="AC727" i="2"/>
  <c r="AC728" i="2"/>
  <c r="AC729" i="2"/>
  <c r="AC730" i="2"/>
  <c r="AC731" i="2"/>
  <c r="AC732" i="2"/>
  <c r="AC733" i="2"/>
  <c r="AC734" i="2"/>
  <c r="AC735" i="2"/>
  <c r="AC736" i="2"/>
  <c r="AC737" i="2"/>
  <c r="AC738" i="2"/>
  <c r="AC739" i="2"/>
  <c r="AC740" i="2"/>
  <c r="AC741" i="2"/>
  <c r="AC742" i="2"/>
  <c r="AC743" i="2"/>
  <c r="AC744" i="2"/>
  <c r="AC745" i="2"/>
  <c r="AC746" i="2"/>
  <c r="AC747" i="2"/>
  <c r="AC748" i="2"/>
  <c r="AC749" i="2"/>
  <c r="AC750" i="2"/>
  <c r="AC751" i="2"/>
  <c r="AC752" i="2"/>
  <c r="AC753" i="2"/>
  <c r="AC754" i="2"/>
  <c r="AC755" i="2"/>
  <c r="AC756" i="2"/>
  <c r="AC757" i="2"/>
  <c r="AC758" i="2"/>
  <c r="AC759" i="2"/>
  <c r="AC760" i="2"/>
  <c r="AC761" i="2"/>
  <c r="AC762" i="2"/>
  <c r="AC763" i="2"/>
  <c r="AC764" i="2"/>
  <c r="AC765" i="2"/>
  <c r="AC766" i="2"/>
  <c r="AC767" i="2"/>
  <c r="AC768" i="2"/>
  <c r="AC769" i="2"/>
  <c r="AC770" i="2"/>
  <c r="AC771" i="2"/>
  <c r="AC772" i="2"/>
  <c r="AC773" i="2"/>
  <c r="AC774" i="2"/>
  <c r="AC775" i="2"/>
  <c r="AC776" i="2"/>
  <c r="AC777" i="2"/>
  <c r="AC778" i="2"/>
  <c r="AC779" i="2"/>
  <c r="AC780" i="2"/>
  <c r="AC781" i="2"/>
  <c r="AC783" i="2"/>
  <c r="AC784" i="2"/>
  <c r="AC785" i="2"/>
  <c r="AC786" i="2"/>
  <c r="AC787" i="2"/>
  <c r="AC788" i="2"/>
  <c r="AC789" i="2"/>
  <c r="AC790" i="2"/>
  <c r="AC791" i="2"/>
  <c r="AC792" i="2"/>
  <c r="AC793" i="2"/>
  <c r="AC794" i="2"/>
  <c r="AC795" i="2"/>
  <c r="AC796" i="2"/>
  <c r="AC797" i="2"/>
  <c r="AC798" i="2"/>
  <c r="AC799" i="2"/>
  <c r="AC800" i="2"/>
  <c r="AC801" i="2"/>
  <c r="AC802" i="2"/>
  <c r="AC803" i="2"/>
  <c r="AC804" i="2"/>
  <c r="AC805" i="2"/>
  <c r="AC806" i="2"/>
  <c r="AC807" i="2"/>
  <c r="AC808" i="2"/>
  <c r="AC809" i="2"/>
  <c r="AC810" i="2"/>
  <c r="AC811" i="2"/>
  <c r="AC812" i="2"/>
  <c r="AC813" i="2"/>
  <c r="AC814" i="2"/>
  <c r="AC815" i="2"/>
  <c r="AC816" i="2"/>
  <c r="AC817" i="2"/>
  <c r="AC818" i="2"/>
  <c r="AC819" i="2"/>
  <c r="AC820" i="2"/>
  <c r="AC821" i="2"/>
  <c r="AC822" i="2"/>
  <c r="AC823" i="2"/>
  <c r="AC824" i="2"/>
  <c r="AC825" i="2"/>
  <c r="AC826" i="2"/>
  <c r="AC827" i="2"/>
  <c r="AC828" i="2"/>
  <c r="AC829" i="2"/>
  <c r="AC830" i="2"/>
  <c r="AC831" i="2"/>
  <c r="AC832" i="2"/>
  <c r="AC833" i="2"/>
  <c r="AC834" i="2"/>
  <c r="AC835" i="2"/>
  <c r="AC836" i="2"/>
  <c r="AC837" i="2"/>
  <c r="AC838" i="2"/>
  <c r="AC839" i="2"/>
  <c r="AC840" i="2"/>
  <c r="AC841" i="2"/>
  <c r="AC842" i="2"/>
  <c r="AC843" i="2"/>
  <c r="AC844" i="2"/>
  <c r="AC845" i="2"/>
  <c r="AC846" i="2"/>
  <c r="AC847" i="2"/>
  <c r="AC848" i="2"/>
  <c r="AC849" i="2"/>
  <c r="AC850" i="2"/>
  <c r="AC851" i="2"/>
  <c r="AC852" i="2"/>
  <c r="AC853" i="2"/>
  <c r="AC854" i="2"/>
  <c r="AC855" i="2"/>
  <c r="AC856" i="2"/>
  <c r="AC857" i="2"/>
  <c r="AC858" i="2"/>
  <c r="AC859" i="2"/>
  <c r="AC860" i="2"/>
  <c r="AC861" i="2"/>
  <c r="AC862" i="2"/>
  <c r="AC863" i="2"/>
  <c r="AC864" i="2"/>
  <c r="AC865" i="2"/>
  <c r="AC866" i="2"/>
  <c r="AC867" i="2"/>
  <c r="AC882" i="2"/>
  <c r="AC883" i="2"/>
  <c r="AC884" i="2"/>
  <c r="AC885" i="2"/>
  <c r="AC886" i="2"/>
  <c r="AC887" i="2"/>
  <c r="AC888" i="2"/>
  <c r="AC889" i="2"/>
  <c r="AC890" i="2"/>
  <c r="AC891" i="2"/>
  <c r="AC892" i="2"/>
  <c r="AC893" i="2"/>
  <c r="AC894" i="2"/>
  <c r="AC895" i="2"/>
  <c r="AC896" i="2"/>
  <c r="AC897" i="2"/>
  <c r="AC898" i="2"/>
  <c r="AC899" i="2"/>
  <c r="AC900" i="2"/>
  <c r="AC901" i="2"/>
  <c r="AC902" i="2"/>
  <c r="AC903" i="2"/>
  <c r="AC904" i="2"/>
  <c r="AC905" i="2"/>
  <c r="AC906" i="2"/>
  <c r="AC907" i="2"/>
  <c r="AC908" i="2"/>
  <c r="AC909" i="2"/>
  <c r="AC910" i="2"/>
  <c r="AC911" i="2"/>
  <c r="AC912" i="2"/>
  <c r="AC913" i="2"/>
  <c r="AC914" i="2"/>
  <c r="AC915" i="2"/>
  <c r="AC916" i="2"/>
  <c r="AC917" i="2"/>
  <c r="AC918" i="2"/>
  <c r="AC919" i="2"/>
  <c r="AC920" i="2"/>
  <c r="AC921" i="2"/>
  <c r="AC922" i="2"/>
  <c r="AC923" i="2"/>
  <c r="AC924" i="2"/>
  <c r="AC925" i="2"/>
  <c r="AC926" i="2"/>
  <c r="AC927" i="2"/>
  <c r="AC928" i="2"/>
  <c r="AC929" i="2"/>
  <c r="AC930" i="2"/>
  <c r="AC931" i="2"/>
  <c r="AC932" i="2"/>
  <c r="AC933" i="2"/>
  <c r="AC934" i="2"/>
  <c r="AC935" i="2"/>
  <c r="AC936" i="2"/>
  <c r="AC937" i="2"/>
  <c r="AC938" i="2"/>
  <c r="AC939" i="2"/>
  <c r="AC940" i="2"/>
  <c r="AC941" i="2"/>
  <c r="AC942" i="2"/>
  <c r="AC943" i="2"/>
  <c r="AC944" i="2"/>
  <c r="AC945" i="2"/>
  <c r="AC946" i="2"/>
  <c r="AC947" i="2"/>
  <c r="AC948" i="2"/>
  <c r="AC949" i="2"/>
  <c r="AC950" i="2"/>
  <c r="AC951" i="2"/>
  <c r="AC952" i="2"/>
  <c r="AC953" i="2"/>
  <c r="AC954" i="2"/>
  <c r="AC955" i="2"/>
  <c r="AC956" i="2"/>
  <c r="AC957" i="2"/>
  <c r="AC958" i="2"/>
  <c r="AC959" i="2"/>
  <c r="AC960" i="2"/>
  <c r="AC961" i="2"/>
  <c r="AC962" i="2"/>
  <c r="AC963" i="2"/>
  <c r="AC964" i="2"/>
  <c r="AC965" i="2"/>
  <c r="AC966" i="2"/>
  <c r="AC967" i="2"/>
  <c r="AC968" i="2"/>
  <c r="AC969" i="2"/>
  <c r="AC970" i="2"/>
  <c r="AC971" i="2"/>
  <c r="AC972" i="2"/>
  <c r="AC973" i="2"/>
  <c r="AC974" i="2"/>
  <c r="AC975" i="2"/>
  <c r="AC976" i="2"/>
  <c r="AC977" i="2"/>
  <c r="AC978" i="2"/>
  <c r="AC979" i="2"/>
  <c r="AC980" i="2"/>
  <c r="AC981" i="2"/>
  <c r="AC982" i="2"/>
  <c r="AC983" i="2"/>
  <c r="AC984" i="2"/>
  <c r="AC985" i="2"/>
  <c r="AC986" i="2"/>
  <c r="AC987" i="2"/>
  <c r="AC988" i="2"/>
  <c r="AC989" i="2"/>
  <c r="AC990" i="2"/>
  <c r="AC991" i="2"/>
  <c r="AC992" i="2"/>
  <c r="AC993" i="2"/>
  <c r="AC994" i="2"/>
  <c r="AC995" i="2"/>
  <c r="AC996" i="2"/>
  <c r="AC997" i="2"/>
  <c r="AC998" i="2"/>
  <c r="AC999" i="2"/>
  <c r="AC1000" i="2"/>
  <c r="AC1001" i="2"/>
  <c r="AC1002" i="2"/>
  <c r="AC1003" i="2"/>
  <c r="AC1004" i="2"/>
  <c r="AC1005" i="2"/>
  <c r="AC1006" i="2"/>
  <c r="AC1007" i="2"/>
  <c r="AC1008" i="2"/>
  <c r="AC1009" i="2"/>
  <c r="AC1010" i="2"/>
  <c r="AC1011" i="2"/>
  <c r="AC1012" i="2"/>
  <c r="AC1013" i="2"/>
  <c r="AC1014" i="2"/>
  <c r="AC1015" i="2"/>
  <c r="AC1016" i="2"/>
  <c r="AC1017" i="2"/>
  <c r="AC1018" i="2"/>
  <c r="AC1019" i="2"/>
  <c r="AC1020" i="2"/>
  <c r="AC1021" i="2"/>
  <c r="AC1022" i="2"/>
  <c r="AC1023" i="2"/>
  <c r="AC1024" i="2"/>
  <c r="AC1025" i="2"/>
  <c r="AC1026" i="2"/>
  <c r="AC1027" i="2"/>
  <c r="AC1028" i="2"/>
  <c r="AC1029" i="2"/>
  <c r="AC1030" i="2"/>
  <c r="AC1031" i="2"/>
  <c r="AC1032" i="2"/>
  <c r="AC1033" i="2"/>
  <c r="AC1050" i="2"/>
  <c r="AC1051" i="2"/>
  <c r="AC1052" i="2"/>
  <c r="AC1053" i="2"/>
  <c r="AC1054" i="2"/>
  <c r="AC1055" i="2"/>
  <c r="AC1056" i="2"/>
  <c r="AC1057" i="2"/>
  <c r="AC1058" i="2"/>
  <c r="AC1059" i="2"/>
  <c r="AC1060" i="2"/>
  <c r="AC1061" i="2"/>
  <c r="AC1062" i="2"/>
  <c r="AC1063" i="2"/>
  <c r="AC1064" i="2"/>
  <c r="AC1065" i="2"/>
  <c r="AC1066" i="2"/>
  <c r="AC1067" i="2"/>
  <c r="AC1068" i="2"/>
  <c r="AC1069" i="2"/>
  <c r="AC1070" i="2"/>
  <c r="AC1071" i="2"/>
  <c r="AC1072" i="2"/>
  <c r="AC1073" i="2"/>
  <c r="AC1074" i="2"/>
  <c r="AC1075" i="2"/>
  <c r="AC1076" i="2"/>
  <c r="AC1077" i="2"/>
  <c r="AC1078" i="2"/>
  <c r="AC1079" i="2"/>
  <c r="AC1080" i="2"/>
  <c r="AC1081" i="2"/>
  <c r="AC1082" i="2"/>
  <c r="AC1083" i="2"/>
  <c r="AC1084" i="2"/>
  <c r="AC1085" i="2"/>
  <c r="AC1086" i="2"/>
  <c r="AC1087" i="2"/>
  <c r="AC1088" i="2"/>
  <c r="AC1089" i="2"/>
  <c r="AC1090" i="2"/>
  <c r="AC1091" i="2"/>
  <c r="AC1092" i="2"/>
  <c r="AC1093" i="2"/>
  <c r="AC1094" i="2"/>
  <c r="AC1095" i="2"/>
  <c r="AC1096" i="2"/>
  <c r="AC1097" i="2"/>
  <c r="AC1098" i="2"/>
  <c r="AC1099" i="2"/>
  <c r="AC1100" i="2"/>
  <c r="AC1101" i="2"/>
  <c r="AC1102" i="2"/>
  <c r="AC1103" i="2"/>
  <c r="AC1104" i="2"/>
  <c r="AC1105" i="2"/>
  <c r="AC1106" i="2"/>
  <c r="AC1107" i="2"/>
  <c r="AC1108" i="2"/>
  <c r="AC1109" i="2"/>
  <c r="AC1110" i="2"/>
  <c r="AC1111" i="2"/>
  <c r="AC1126" i="2"/>
  <c r="AC1127" i="2"/>
  <c r="AC1128" i="2"/>
  <c r="AC1129" i="2"/>
  <c r="AC1130" i="2"/>
  <c r="AC1131" i="2"/>
  <c r="AC1132" i="2"/>
  <c r="AC1133" i="2"/>
  <c r="AC1134" i="2"/>
  <c r="AC1135" i="2"/>
  <c r="AC1136" i="2"/>
  <c r="AC1137" i="2"/>
  <c r="AC1138" i="2"/>
  <c r="AC1139" i="2"/>
  <c r="AC1140" i="2"/>
  <c r="AC1141" i="2"/>
  <c r="AC1142" i="2"/>
  <c r="AC1143" i="2"/>
  <c r="AC1144" i="2"/>
  <c r="AC1145" i="2"/>
  <c r="AC1146" i="2"/>
  <c r="AC1147" i="2"/>
  <c r="AC1148" i="2"/>
  <c r="AC1149" i="2"/>
  <c r="AC1155" i="2"/>
  <c r="AC1160" i="2"/>
  <c r="AC1161" i="2"/>
  <c r="AC1162" i="2"/>
  <c r="AC1163" i="2"/>
  <c r="AC1164" i="2"/>
  <c r="AC1165" i="2"/>
  <c r="AC1166" i="2"/>
  <c r="AC1167" i="2"/>
  <c r="AC1168" i="2"/>
  <c r="AC1169" i="2"/>
  <c r="AC1170" i="2"/>
  <c r="AC1171" i="2"/>
  <c r="AC1172" i="2"/>
  <c r="AC1173" i="2"/>
  <c r="T95" i="37" l="1"/>
  <c r="S95" i="37"/>
  <c r="S85" i="37"/>
  <c r="T85" i="37"/>
  <c r="S77" i="37"/>
  <c r="T77" i="37"/>
  <c r="S72" i="37"/>
  <c r="T72" i="37"/>
  <c r="S83" i="37"/>
  <c r="T83" i="37"/>
  <c r="S92" i="37"/>
  <c r="T92" i="37"/>
  <c r="S89" i="37"/>
  <c r="T89" i="37"/>
  <c r="S80" i="37"/>
  <c r="T80" i="37"/>
  <c r="S70" i="37"/>
  <c r="T70" i="37"/>
  <c r="S88" i="37"/>
  <c r="T88" i="37"/>
  <c r="S79" i="37"/>
  <c r="T79" i="37"/>
  <c r="S86" i="37"/>
  <c r="T86" i="37"/>
  <c r="S78" i="37"/>
  <c r="T78" i="37"/>
  <c r="S68" i="37"/>
  <c r="T68" i="37"/>
  <c r="T93" i="37"/>
  <c r="S93" i="37"/>
  <c r="S90" i="37"/>
  <c r="T90" i="37"/>
  <c r="S91" i="37"/>
  <c r="T91" i="37"/>
  <c r="S81" i="37"/>
  <c r="T81" i="37"/>
  <c r="S84" i="37"/>
  <c r="T84" i="37"/>
  <c r="S82" i="37"/>
  <c r="T82" i="37"/>
  <c r="S76" i="37"/>
  <c r="T76" i="37"/>
  <c r="S73" i="37"/>
  <c r="T73" i="37"/>
  <c r="S71" i="37"/>
  <c r="T71" i="37"/>
  <c r="S69" i="37"/>
  <c r="T69" i="37"/>
  <c r="N39" i="18"/>
  <c r="N38" i="18"/>
  <c r="L38" i="18"/>
  <c r="L37" i="18"/>
  <c r="J37" i="18"/>
  <c r="J36" i="18"/>
  <c r="N35" i="18"/>
  <c r="N34" i="18"/>
  <c r="L34" i="18"/>
  <c r="L33" i="18"/>
  <c r="K33" i="18"/>
  <c r="J33" i="18"/>
  <c r="I33" i="18"/>
  <c r="M33" i="18"/>
  <c r="N33" i="18"/>
  <c r="I34" i="18"/>
  <c r="J34" i="18"/>
  <c r="K34" i="18"/>
  <c r="M34" i="18"/>
  <c r="I35" i="18"/>
  <c r="J35" i="18"/>
  <c r="K35" i="18"/>
  <c r="L35" i="18"/>
  <c r="M35" i="18"/>
  <c r="I36" i="18"/>
  <c r="K36" i="18"/>
  <c r="L36" i="18"/>
  <c r="M36" i="18"/>
  <c r="N36" i="18"/>
  <c r="I37" i="18"/>
  <c r="K37" i="18"/>
  <c r="M37" i="18"/>
  <c r="N37" i="18"/>
  <c r="I38" i="18"/>
  <c r="J38" i="18"/>
  <c r="K38" i="18"/>
  <c r="M38" i="18"/>
  <c r="I39" i="18"/>
  <c r="J39" i="18"/>
  <c r="K39" i="18"/>
  <c r="L39" i="18"/>
  <c r="M39" i="18"/>
  <c r="AC27" i="2" l="1"/>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58" i="2"/>
  <c r="AC159" i="2"/>
  <c r="AC160" i="2"/>
  <c r="AC161" i="2"/>
  <c r="AC162" i="2"/>
  <c r="AC163" i="2"/>
  <c r="AC164" i="2"/>
  <c r="AC166" i="2"/>
  <c r="AC167" i="2"/>
  <c r="AC168" i="2"/>
  <c r="AC169" i="2"/>
  <c r="AC170" i="2"/>
  <c r="AC171" i="2"/>
  <c r="AC172" i="2"/>
  <c r="AC173" i="2"/>
  <c r="AC174" i="2"/>
  <c r="AC175" i="2"/>
  <c r="AC176" i="2"/>
  <c r="AC177" i="2"/>
  <c r="AC178" i="2"/>
  <c r="AC179" i="2"/>
  <c r="AC180"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9" i="2"/>
  <c r="AC270" i="2"/>
  <c r="AC271" i="2"/>
  <c r="AC272" i="2"/>
  <c r="AC273" i="2"/>
  <c r="AC274" i="2"/>
  <c r="AC275" i="2"/>
  <c r="AC276" i="2"/>
  <c r="AC277" i="2"/>
  <c r="AC278" i="2"/>
  <c r="AC279" i="2"/>
  <c r="AC280" i="2"/>
  <c r="AC281" i="2"/>
  <c r="AC282" i="2"/>
  <c r="AC283" i="2"/>
  <c r="AC285" i="2"/>
  <c r="AC286" i="2"/>
  <c r="AC287" i="2"/>
  <c r="AC288" i="2"/>
  <c r="AC289" i="2"/>
  <c r="AC290" i="2"/>
  <c r="AC291" i="2"/>
  <c r="AC293" i="2"/>
  <c r="AC294" i="2"/>
  <c r="AC295" i="2"/>
  <c r="AC296" i="2"/>
  <c r="AC297" i="2"/>
  <c r="AC298" i="2"/>
  <c r="AC299" i="2"/>
  <c r="AC301" i="2"/>
  <c r="AC302" i="2"/>
  <c r="AC303" i="2"/>
  <c r="AC304" i="2"/>
  <c r="AC305" i="2"/>
  <c r="AC306" i="2"/>
  <c r="AC307" i="2"/>
  <c r="AC309" i="2"/>
  <c r="AC310" i="2"/>
  <c r="AC311" i="2"/>
  <c r="AC312" i="2"/>
  <c r="AC313" i="2"/>
  <c r="AC314" i="2"/>
  <c r="AC315" i="2"/>
  <c r="AC318" i="2"/>
  <c r="AC319" i="2"/>
  <c r="AC320" i="2"/>
  <c r="AC321" i="2"/>
  <c r="AC322" i="2"/>
  <c r="AC323" i="2"/>
  <c r="AC325" i="2"/>
  <c r="AC326" i="2"/>
  <c r="AC327" i="2"/>
  <c r="AC328" i="2"/>
  <c r="AC329" i="2"/>
  <c r="AC330" i="2"/>
  <c r="AC331" i="2"/>
  <c r="AC332" i="2"/>
  <c r="AC333" i="2"/>
  <c r="AC334" i="2"/>
  <c r="AC335" i="2"/>
  <c r="AC336" i="2"/>
  <c r="AC337" i="2"/>
  <c r="AC338" i="2"/>
  <c r="AC339" i="2"/>
  <c r="AC341" i="2"/>
  <c r="AC342" i="2"/>
  <c r="AC343" i="2"/>
  <c r="AC344" i="2"/>
  <c r="AC345" i="2"/>
  <c r="AC346" i="2"/>
  <c r="AC347" i="2"/>
  <c r="AC349" i="2"/>
  <c r="AC350" i="2"/>
  <c r="AC351" i="2"/>
  <c r="AC352" i="2"/>
  <c r="AC353" i="2"/>
  <c r="AC354" i="2"/>
  <c r="AC355" i="2"/>
  <c r="AC357" i="2"/>
  <c r="AC358" i="2"/>
  <c r="AC359" i="2"/>
  <c r="AC360" i="2"/>
  <c r="AC361" i="2"/>
  <c r="AC362" i="2"/>
  <c r="AC363" i="2"/>
  <c r="AC365" i="2"/>
  <c r="AC366" i="2"/>
  <c r="AC367" i="2"/>
  <c r="AC368" i="2"/>
  <c r="AC369" i="2"/>
  <c r="AC370" i="2"/>
  <c r="AC371" i="2"/>
  <c r="AC373" i="2"/>
  <c r="AC374" i="2"/>
  <c r="AC375" i="2"/>
  <c r="AC376" i="2"/>
  <c r="AC377" i="2"/>
  <c r="AC378" i="2"/>
  <c r="AC379" i="2"/>
  <c r="AC382" i="2"/>
  <c r="AC383" i="2"/>
  <c r="AC384" i="2"/>
  <c r="AC385" i="2"/>
  <c r="AC386" i="2"/>
  <c r="AC387" i="2"/>
  <c r="AC389" i="2"/>
  <c r="AC390" i="2"/>
  <c r="AC391" i="2"/>
  <c r="AC392" i="2"/>
  <c r="AC393" i="2"/>
  <c r="AC394" i="2"/>
  <c r="AC395" i="2"/>
  <c r="AC397" i="2"/>
  <c r="AC398" i="2"/>
  <c r="AC399" i="2"/>
  <c r="AC400" i="2"/>
  <c r="AC401" i="2"/>
  <c r="AC402" i="2"/>
  <c r="AC403" i="2"/>
  <c r="AC405" i="2"/>
  <c r="AC406" i="2"/>
  <c r="AC407" i="2"/>
  <c r="AC408" i="2"/>
  <c r="AC409" i="2"/>
  <c r="AC410" i="2"/>
  <c r="AC411" i="2"/>
  <c r="AC413" i="2"/>
  <c r="AC414" i="2"/>
  <c r="AC415" i="2"/>
  <c r="AC416" i="2"/>
  <c r="AC417" i="2"/>
  <c r="AC418" i="2"/>
  <c r="AC419" i="2"/>
  <c r="AC421" i="2"/>
  <c r="AC422" i="2"/>
  <c r="AC423" i="2"/>
  <c r="AC424" i="2"/>
  <c r="AC425" i="2"/>
  <c r="AC426" i="2"/>
  <c r="AC427" i="2"/>
  <c r="W23" i="2"/>
  <c r="X27" i="2"/>
  <c r="Y27" i="2"/>
  <c r="Z27" i="2"/>
  <c r="X28" i="2"/>
  <c r="Y28" i="2"/>
  <c r="Z28" i="2"/>
  <c r="AC28" i="2"/>
  <c r="X29" i="2"/>
  <c r="Y29" i="2"/>
  <c r="Z29" i="2"/>
  <c r="X30" i="2"/>
  <c r="Y30" i="2"/>
  <c r="Z30" i="2"/>
  <c r="X31" i="2"/>
  <c r="Y31" i="2"/>
  <c r="Z31" i="2"/>
  <c r="X32" i="2"/>
  <c r="Y32" i="2"/>
  <c r="Z32" i="2"/>
  <c r="X33" i="2"/>
  <c r="Y33" i="2"/>
  <c r="Z33" i="2"/>
  <c r="W34" i="2"/>
  <c r="X34" i="2"/>
  <c r="Y34" i="2"/>
  <c r="Z34" i="2"/>
  <c r="X35" i="2"/>
  <c r="Y35" i="2"/>
  <c r="Z35" i="2"/>
  <c r="X36" i="2"/>
  <c r="Y36" i="2"/>
  <c r="Z36" i="2"/>
  <c r="X37" i="2"/>
  <c r="Y37" i="2"/>
  <c r="Z37" i="2"/>
  <c r="X38" i="2"/>
  <c r="Y38" i="2"/>
  <c r="Z38" i="2"/>
  <c r="X39" i="2"/>
  <c r="Y39" i="2"/>
  <c r="Z39" i="2"/>
  <c r="X40" i="2"/>
  <c r="Y40" i="2"/>
  <c r="Z40" i="2"/>
  <c r="W41" i="2"/>
  <c r="X41" i="2"/>
  <c r="Y41" i="2"/>
  <c r="Z41" i="2"/>
  <c r="W42" i="2"/>
  <c r="X42" i="2"/>
  <c r="Y42" i="2"/>
  <c r="Z42" i="2"/>
  <c r="X43" i="2"/>
  <c r="Y43" i="2"/>
  <c r="Z43" i="2"/>
  <c r="X44" i="2"/>
  <c r="Y44" i="2"/>
  <c r="Z44" i="2"/>
  <c r="X45" i="2"/>
  <c r="Y45" i="2"/>
  <c r="Z45" i="2"/>
  <c r="X46" i="2"/>
  <c r="Y46" i="2"/>
  <c r="Z46" i="2"/>
  <c r="X47" i="2"/>
  <c r="Y47" i="2"/>
  <c r="Z47" i="2"/>
  <c r="W48" i="2"/>
  <c r="X48" i="2"/>
  <c r="Y48" i="2"/>
  <c r="Z48" i="2"/>
  <c r="W49" i="2"/>
  <c r="X49" i="2"/>
  <c r="Y49" i="2"/>
  <c r="Z49" i="2"/>
  <c r="W50" i="2"/>
  <c r="X50" i="2"/>
  <c r="Y50" i="2"/>
  <c r="Z50" i="2"/>
  <c r="W51" i="2"/>
  <c r="X51" i="2"/>
  <c r="Y51" i="2"/>
  <c r="Z51" i="2"/>
  <c r="W52" i="2"/>
  <c r="X52" i="2"/>
  <c r="Y52" i="2"/>
  <c r="Z52" i="2"/>
  <c r="W53" i="2"/>
  <c r="X53" i="2"/>
  <c r="Y53" i="2"/>
  <c r="Z53" i="2"/>
  <c r="W54" i="2"/>
  <c r="X54" i="2"/>
  <c r="Y54" i="2"/>
  <c r="Z54" i="2"/>
  <c r="W55" i="2"/>
  <c r="X55" i="2"/>
  <c r="Y55" i="2"/>
  <c r="Z55" i="2"/>
  <c r="W56" i="2"/>
  <c r="X56" i="2"/>
  <c r="Y56" i="2"/>
  <c r="Z56" i="2"/>
  <c r="X57" i="2"/>
  <c r="Y57" i="2"/>
  <c r="Z57" i="2"/>
  <c r="X58" i="2"/>
  <c r="Y58" i="2"/>
  <c r="Z58" i="2"/>
  <c r="X59" i="2"/>
  <c r="Y59" i="2"/>
  <c r="Z59" i="2"/>
  <c r="W60" i="2"/>
  <c r="X60" i="2"/>
  <c r="Y60" i="2"/>
  <c r="Z60" i="2"/>
  <c r="W61" i="2"/>
  <c r="X61" i="2"/>
  <c r="Y61" i="2"/>
  <c r="Z61" i="2"/>
  <c r="W62" i="2"/>
  <c r="X62" i="2"/>
  <c r="Y62" i="2"/>
  <c r="Z62" i="2"/>
  <c r="W63" i="2"/>
  <c r="X63" i="2"/>
  <c r="Y63" i="2"/>
  <c r="Z63" i="2"/>
  <c r="W64" i="2"/>
  <c r="X64" i="2"/>
  <c r="Y64" i="2"/>
  <c r="Z64" i="2"/>
  <c r="W65" i="2"/>
  <c r="X65" i="2"/>
  <c r="Y65" i="2"/>
  <c r="Z65" i="2"/>
  <c r="W66" i="2"/>
  <c r="X66" i="2"/>
  <c r="Y66" i="2"/>
  <c r="Z66" i="2"/>
  <c r="W67" i="2"/>
  <c r="X67" i="2"/>
  <c r="Y67" i="2"/>
  <c r="Z67" i="2"/>
  <c r="W68" i="2"/>
  <c r="X68" i="2"/>
  <c r="Y68" i="2"/>
  <c r="Z68" i="2"/>
  <c r="W69" i="2"/>
  <c r="X69" i="2"/>
  <c r="Y69" i="2"/>
  <c r="Z69" i="2"/>
  <c r="W70" i="2"/>
  <c r="X70" i="2"/>
  <c r="Y70" i="2"/>
  <c r="Z70" i="2"/>
  <c r="W71" i="2"/>
  <c r="X71" i="2"/>
  <c r="Y71" i="2"/>
  <c r="Z71" i="2"/>
  <c r="W72" i="2"/>
  <c r="X72" i="2"/>
  <c r="Y72" i="2"/>
  <c r="Z72" i="2"/>
  <c r="X73" i="2"/>
  <c r="Y73" i="2"/>
  <c r="Z73" i="2"/>
  <c r="X74" i="2"/>
  <c r="Y74" i="2"/>
  <c r="Z74" i="2"/>
  <c r="X75" i="2"/>
  <c r="Y75" i="2"/>
  <c r="Z75" i="2"/>
  <c r="W76" i="2"/>
  <c r="X76" i="2"/>
  <c r="Y76" i="2"/>
  <c r="Z76" i="2"/>
  <c r="X77" i="2"/>
  <c r="Y77" i="2"/>
  <c r="Z77" i="2"/>
  <c r="W78" i="2"/>
  <c r="X78" i="2"/>
  <c r="Y78" i="2"/>
  <c r="Z78" i="2"/>
  <c r="W79" i="2"/>
  <c r="X79" i="2"/>
  <c r="Y79" i="2"/>
  <c r="Z79" i="2"/>
  <c r="X80" i="2"/>
  <c r="Y80" i="2"/>
  <c r="Z80" i="2"/>
  <c r="X81" i="2"/>
  <c r="Y81" i="2"/>
  <c r="Z81" i="2"/>
  <c r="X82" i="2"/>
  <c r="Y82" i="2"/>
  <c r="Z82" i="2"/>
  <c r="X83" i="2"/>
  <c r="Y83" i="2"/>
  <c r="Z83" i="2"/>
  <c r="X84" i="2"/>
  <c r="Y84" i="2"/>
  <c r="Z84" i="2"/>
  <c r="X85" i="2"/>
  <c r="Y85" i="2"/>
  <c r="Z85" i="2"/>
  <c r="X86" i="2"/>
  <c r="Y86" i="2"/>
  <c r="Z86" i="2"/>
  <c r="X87" i="2"/>
  <c r="Y87" i="2"/>
  <c r="Z87" i="2"/>
  <c r="X88" i="2"/>
  <c r="Y88" i="2"/>
  <c r="Z88" i="2"/>
  <c r="X89" i="2"/>
  <c r="Y89" i="2"/>
  <c r="Z89" i="2"/>
  <c r="X90" i="2"/>
  <c r="Y90" i="2"/>
  <c r="Z90" i="2"/>
  <c r="X91" i="2"/>
  <c r="Y91" i="2"/>
  <c r="Z91" i="2"/>
  <c r="W92" i="2"/>
  <c r="X92" i="2"/>
  <c r="Y92" i="2"/>
  <c r="Z92" i="2"/>
  <c r="X93" i="2"/>
  <c r="Y93" i="2"/>
  <c r="Z93" i="2"/>
  <c r="AC93" i="2"/>
  <c r="W94" i="2"/>
  <c r="X94" i="2"/>
  <c r="Y94" i="2"/>
  <c r="Z94" i="2"/>
  <c r="X95" i="2"/>
  <c r="Y95" i="2"/>
  <c r="Z95" i="2"/>
  <c r="X96" i="2"/>
  <c r="Y96" i="2"/>
  <c r="Z96" i="2"/>
  <c r="X97" i="2"/>
  <c r="Y97" i="2"/>
  <c r="Z97" i="2"/>
  <c r="X98" i="2"/>
  <c r="Y98" i="2"/>
  <c r="Z98" i="2"/>
  <c r="X99" i="2"/>
  <c r="Y99" i="2"/>
  <c r="Z99" i="2"/>
  <c r="X100" i="2"/>
  <c r="Y100" i="2"/>
  <c r="Z100" i="2"/>
  <c r="X101" i="2"/>
  <c r="Y101" i="2"/>
  <c r="Z101" i="2"/>
  <c r="W102" i="2"/>
  <c r="X102" i="2"/>
  <c r="Y102" i="2"/>
  <c r="Z102" i="2"/>
  <c r="X103" i="2"/>
  <c r="Y103" i="2"/>
  <c r="Z103" i="2"/>
  <c r="X104" i="2"/>
  <c r="Y104" i="2"/>
  <c r="Z104" i="2"/>
  <c r="X105" i="2"/>
  <c r="Y105" i="2"/>
  <c r="Z105" i="2"/>
  <c r="X106" i="2"/>
  <c r="Y106" i="2"/>
  <c r="Z106" i="2"/>
  <c r="X107" i="2"/>
  <c r="Y107" i="2"/>
  <c r="Z107" i="2"/>
  <c r="X108" i="2"/>
  <c r="Y108" i="2"/>
  <c r="Z108" i="2"/>
  <c r="X109" i="2"/>
  <c r="Y109" i="2"/>
  <c r="Z109" i="2"/>
  <c r="X110" i="2"/>
  <c r="Y110" i="2"/>
  <c r="Z110" i="2"/>
  <c r="X111" i="2"/>
  <c r="Y111" i="2"/>
  <c r="Z111" i="2"/>
  <c r="X112" i="2"/>
  <c r="Y112" i="2"/>
  <c r="Z112" i="2"/>
  <c r="X113" i="2"/>
  <c r="Y113" i="2"/>
  <c r="Z113" i="2"/>
  <c r="X114" i="2"/>
  <c r="Y114" i="2"/>
  <c r="Z114" i="2"/>
  <c r="X115" i="2"/>
  <c r="Y115" i="2"/>
  <c r="Z115" i="2"/>
  <c r="X116" i="2"/>
  <c r="Y116" i="2"/>
  <c r="Z116" i="2"/>
  <c r="X117" i="2"/>
  <c r="Y117" i="2"/>
  <c r="Z117" i="2"/>
  <c r="AC117" i="2"/>
  <c r="X118" i="2"/>
  <c r="Y118" i="2"/>
  <c r="Z118" i="2"/>
  <c r="X119" i="2"/>
  <c r="Y119" i="2"/>
  <c r="Z119" i="2"/>
  <c r="X120" i="2"/>
  <c r="Y120" i="2"/>
  <c r="Z120" i="2"/>
  <c r="W121" i="2"/>
  <c r="X121" i="2"/>
  <c r="Y121" i="2"/>
  <c r="Z121" i="2"/>
  <c r="X122" i="2"/>
  <c r="Y122" i="2"/>
  <c r="Z122" i="2"/>
  <c r="X123" i="2"/>
  <c r="Y123" i="2"/>
  <c r="Z123" i="2"/>
  <c r="X124" i="2"/>
  <c r="Y124" i="2"/>
  <c r="Z124" i="2"/>
  <c r="X125" i="2"/>
  <c r="Y125" i="2"/>
  <c r="Z125" i="2"/>
  <c r="X126" i="2"/>
  <c r="Y126" i="2"/>
  <c r="Z126" i="2"/>
  <c r="X127" i="2"/>
  <c r="Y127" i="2"/>
  <c r="Z127" i="2"/>
  <c r="X128" i="2"/>
  <c r="Y128" i="2"/>
  <c r="Z128" i="2"/>
  <c r="X129" i="2"/>
  <c r="Y129" i="2"/>
  <c r="Z129" i="2"/>
  <c r="X130" i="2"/>
  <c r="Y130" i="2"/>
  <c r="Z130" i="2"/>
  <c r="X131" i="2"/>
  <c r="Y131" i="2"/>
  <c r="Z131" i="2"/>
  <c r="X132" i="2"/>
  <c r="Y132" i="2"/>
  <c r="Z132" i="2"/>
  <c r="X133" i="2"/>
  <c r="Y133" i="2"/>
  <c r="Z133" i="2"/>
  <c r="W134" i="2"/>
  <c r="X134" i="2"/>
  <c r="Y134" i="2"/>
  <c r="Z134" i="2"/>
  <c r="X135" i="2"/>
  <c r="Y135" i="2"/>
  <c r="Z135" i="2"/>
  <c r="W136" i="2"/>
  <c r="X136" i="2"/>
  <c r="Y136" i="2"/>
  <c r="Z136" i="2"/>
  <c r="X137" i="2"/>
  <c r="Y137" i="2"/>
  <c r="Z137" i="2"/>
  <c r="W138" i="2"/>
  <c r="X138" i="2"/>
  <c r="Y138" i="2"/>
  <c r="Z138" i="2"/>
  <c r="W139" i="2"/>
  <c r="X139" i="2"/>
  <c r="Y139" i="2"/>
  <c r="Z139" i="2"/>
  <c r="X140" i="2"/>
  <c r="Y140" i="2"/>
  <c r="Z140" i="2"/>
  <c r="W141" i="2"/>
  <c r="X141" i="2"/>
  <c r="Y141" i="2"/>
  <c r="Z141" i="2"/>
  <c r="W142" i="2"/>
  <c r="X142" i="2"/>
  <c r="Y142" i="2"/>
  <c r="Z142" i="2"/>
  <c r="W143" i="2"/>
  <c r="X143" i="2"/>
  <c r="Y143" i="2"/>
  <c r="Z143" i="2"/>
  <c r="W144" i="2"/>
  <c r="X144" i="2"/>
  <c r="Y144" i="2"/>
  <c r="Z144" i="2"/>
  <c r="W145" i="2"/>
  <c r="X145" i="2"/>
  <c r="Y145" i="2"/>
  <c r="Z145" i="2"/>
  <c r="W146" i="2"/>
  <c r="X146" i="2"/>
  <c r="Y146" i="2"/>
  <c r="Z146" i="2"/>
  <c r="X147" i="2"/>
  <c r="Y147" i="2"/>
  <c r="Z147" i="2"/>
  <c r="X148" i="2"/>
  <c r="Y148" i="2"/>
  <c r="Z148" i="2"/>
  <c r="X158" i="2"/>
  <c r="Y158" i="2"/>
  <c r="Z158" i="2"/>
  <c r="X159" i="2"/>
  <c r="Y159" i="2"/>
  <c r="Z159" i="2"/>
  <c r="X160" i="2"/>
  <c r="Y160" i="2"/>
  <c r="Z160" i="2"/>
  <c r="X161" i="2"/>
  <c r="Y161" i="2"/>
  <c r="Z161" i="2"/>
  <c r="X162" i="2"/>
  <c r="Y162" i="2"/>
  <c r="Z162" i="2"/>
  <c r="X163" i="2"/>
  <c r="Y163" i="2"/>
  <c r="Z163" i="2"/>
  <c r="X164" i="2"/>
  <c r="Y164" i="2"/>
  <c r="Z164" i="2"/>
  <c r="X165" i="2"/>
  <c r="Y165" i="2"/>
  <c r="Z165" i="2"/>
  <c r="AC165" i="2"/>
  <c r="X166" i="2"/>
  <c r="Y166" i="2"/>
  <c r="Z166" i="2"/>
  <c r="X167" i="2"/>
  <c r="Y167" i="2"/>
  <c r="Z167" i="2"/>
  <c r="X168" i="2"/>
  <c r="Y168" i="2"/>
  <c r="Z168" i="2"/>
  <c r="X169" i="2"/>
  <c r="Y169" i="2"/>
  <c r="Z169" i="2"/>
  <c r="X170" i="2"/>
  <c r="Y170" i="2"/>
  <c r="Z170" i="2"/>
  <c r="X171" i="2"/>
  <c r="Y171" i="2"/>
  <c r="Z171" i="2"/>
  <c r="X172" i="2"/>
  <c r="Y172" i="2"/>
  <c r="Z172" i="2"/>
  <c r="X173" i="2"/>
  <c r="Y173" i="2"/>
  <c r="Z173" i="2"/>
  <c r="X174" i="2"/>
  <c r="Y174" i="2"/>
  <c r="Z174" i="2"/>
  <c r="X175" i="2"/>
  <c r="Y175" i="2"/>
  <c r="Z175" i="2"/>
  <c r="X176" i="2"/>
  <c r="Y176" i="2"/>
  <c r="Z176" i="2"/>
  <c r="W177" i="2"/>
  <c r="X177" i="2"/>
  <c r="Y177" i="2"/>
  <c r="Z177" i="2"/>
  <c r="W178" i="2"/>
  <c r="X178" i="2"/>
  <c r="Y178" i="2"/>
  <c r="Z178" i="2"/>
  <c r="W179" i="2"/>
  <c r="X179" i="2"/>
  <c r="Y179" i="2"/>
  <c r="Z179" i="2"/>
  <c r="X180" i="2"/>
  <c r="Y180" i="2"/>
  <c r="Z180" i="2"/>
  <c r="W181" i="2"/>
  <c r="X181" i="2"/>
  <c r="Y181" i="2"/>
  <c r="Z181" i="2"/>
  <c r="AC181" i="2"/>
  <c r="X182" i="2"/>
  <c r="Y182" i="2"/>
  <c r="Z182" i="2"/>
  <c r="X183" i="2"/>
  <c r="Y183" i="2"/>
  <c r="Z183" i="2"/>
  <c r="X184" i="2"/>
  <c r="Y184" i="2"/>
  <c r="Z184" i="2"/>
  <c r="X185" i="2"/>
  <c r="Y185" i="2"/>
  <c r="Z185" i="2"/>
  <c r="W186" i="2"/>
  <c r="X186" i="2"/>
  <c r="Y186" i="2"/>
  <c r="Z186" i="2"/>
  <c r="X187" i="2"/>
  <c r="Y187" i="2"/>
  <c r="Z187" i="2"/>
  <c r="X188" i="2"/>
  <c r="Y188" i="2"/>
  <c r="Z188" i="2"/>
  <c r="X189" i="2"/>
  <c r="Z189" i="2"/>
  <c r="X190" i="2"/>
  <c r="Y190" i="2"/>
  <c r="Z190" i="2"/>
  <c r="X191" i="2"/>
  <c r="Y191" i="2"/>
  <c r="Z191" i="2"/>
  <c r="X192" i="2"/>
  <c r="Y192" i="2"/>
  <c r="Z192" i="2"/>
  <c r="X193" i="2"/>
  <c r="Y193" i="2"/>
  <c r="Z193" i="2"/>
  <c r="X194" i="2"/>
  <c r="Z194" i="2"/>
  <c r="X195" i="2"/>
  <c r="Z195" i="2"/>
  <c r="X196" i="2"/>
  <c r="Z196" i="2"/>
  <c r="X197" i="2"/>
  <c r="Z197" i="2"/>
  <c r="X198" i="2"/>
  <c r="Z198" i="2"/>
  <c r="X199" i="2"/>
  <c r="Z199" i="2"/>
  <c r="X200" i="2"/>
  <c r="Z200" i="2"/>
  <c r="X201" i="2"/>
  <c r="Y201" i="2"/>
  <c r="Z201" i="2"/>
  <c r="X202" i="2"/>
  <c r="Y202" i="2"/>
  <c r="Z202" i="2"/>
  <c r="X203" i="2"/>
  <c r="Y203" i="2"/>
  <c r="Z203" i="2"/>
  <c r="X204" i="2"/>
  <c r="Y204" i="2"/>
  <c r="Z204" i="2"/>
  <c r="X205" i="2"/>
  <c r="Y205" i="2"/>
  <c r="Z205" i="2"/>
  <c r="X206" i="2"/>
  <c r="Y206" i="2"/>
  <c r="Z206" i="2"/>
  <c r="X207" i="2"/>
  <c r="Y207" i="2"/>
  <c r="Z207" i="2"/>
  <c r="X208" i="2"/>
  <c r="Y208" i="2"/>
  <c r="Z208" i="2"/>
  <c r="X209" i="2"/>
  <c r="Y209" i="2"/>
  <c r="Z209" i="2"/>
  <c r="X210" i="2"/>
  <c r="Y210" i="2"/>
  <c r="Z210" i="2"/>
  <c r="X211" i="2"/>
  <c r="Y211" i="2"/>
  <c r="Z211" i="2"/>
  <c r="W212" i="2"/>
  <c r="X212" i="2"/>
  <c r="Y212" i="2"/>
  <c r="Z212" i="2"/>
  <c r="W213" i="2"/>
  <c r="X213" i="2"/>
  <c r="Y213" i="2"/>
  <c r="Z213" i="2"/>
  <c r="X214" i="2"/>
  <c r="Y214" i="2"/>
  <c r="Z214" i="2"/>
  <c r="W215" i="2"/>
  <c r="X215" i="2"/>
  <c r="Y215" i="2"/>
  <c r="Z215" i="2"/>
  <c r="X216" i="2"/>
  <c r="Y216" i="2"/>
  <c r="Z216" i="2"/>
  <c r="X217" i="2"/>
  <c r="Y217" i="2"/>
  <c r="Z217" i="2"/>
  <c r="X218" i="2"/>
  <c r="Y218" i="2"/>
  <c r="Z218" i="2"/>
  <c r="X219" i="2"/>
  <c r="Y219" i="2"/>
  <c r="Z219" i="2"/>
  <c r="X220" i="2"/>
  <c r="Y220" i="2"/>
  <c r="Z220" i="2"/>
  <c r="X221" i="2"/>
  <c r="Y221" i="2"/>
  <c r="Z221" i="2"/>
  <c r="X222" i="2"/>
  <c r="Y222" i="2"/>
  <c r="Z222" i="2"/>
  <c r="X223" i="2"/>
  <c r="Y223" i="2"/>
  <c r="Z223" i="2"/>
  <c r="X224" i="2"/>
  <c r="Y224" i="2"/>
  <c r="Z224" i="2"/>
  <c r="W225" i="2"/>
  <c r="X225" i="2"/>
  <c r="Y225" i="2"/>
  <c r="Z225" i="2"/>
  <c r="X226" i="2"/>
  <c r="Y226" i="2"/>
  <c r="Z226" i="2"/>
  <c r="X227" i="2"/>
  <c r="Y227" i="2"/>
  <c r="Z227" i="2"/>
  <c r="X228" i="2"/>
  <c r="Y228" i="2"/>
  <c r="Z228" i="2"/>
  <c r="AC228" i="2"/>
  <c r="X229" i="2"/>
  <c r="Y229" i="2"/>
  <c r="Z229" i="2"/>
  <c r="X230" i="2"/>
  <c r="Y230" i="2"/>
  <c r="Z230" i="2"/>
  <c r="X231" i="2"/>
  <c r="Y231" i="2"/>
  <c r="Z231" i="2"/>
  <c r="W232" i="2"/>
  <c r="X232" i="2"/>
  <c r="Y232" i="2"/>
  <c r="Z232" i="2"/>
  <c r="X233" i="2"/>
  <c r="Y233" i="2"/>
  <c r="Z233" i="2"/>
  <c r="X234" i="2"/>
  <c r="Y234" i="2"/>
  <c r="Z234" i="2"/>
  <c r="X235" i="2"/>
  <c r="Y235" i="2"/>
  <c r="Z235" i="2"/>
  <c r="X236" i="2"/>
  <c r="Y236" i="2"/>
  <c r="Z236" i="2"/>
  <c r="X237" i="2"/>
  <c r="Y237" i="2"/>
  <c r="Z237" i="2"/>
  <c r="X238" i="2"/>
  <c r="Y238" i="2"/>
  <c r="Z238" i="2"/>
  <c r="X239" i="2"/>
  <c r="Y239" i="2"/>
  <c r="Z239" i="2"/>
  <c r="X240" i="2"/>
  <c r="Y240" i="2"/>
  <c r="Z240" i="2"/>
  <c r="X241" i="2"/>
  <c r="Y241" i="2"/>
  <c r="Z241" i="2"/>
  <c r="X242" i="2"/>
  <c r="Y242" i="2"/>
  <c r="Z242" i="2"/>
  <c r="X243" i="2"/>
  <c r="Y243" i="2"/>
  <c r="Z243" i="2"/>
  <c r="X244" i="2"/>
  <c r="Y244" i="2"/>
  <c r="Z244" i="2"/>
  <c r="X245" i="2"/>
  <c r="Y245" i="2"/>
  <c r="Z245" i="2"/>
  <c r="X246" i="2"/>
  <c r="Y246" i="2"/>
  <c r="Z246" i="2"/>
  <c r="X247" i="2"/>
  <c r="Y247" i="2"/>
  <c r="Z247" i="2"/>
  <c r="W248" i="2"/>
  <c r="X248" i="2"/>
  <c r="Y248" i="2"/>
  <c r="Z248" i="2"/>
  <c r="X249" i="2"/>
  <c r="Y249" i="2"/>
  <c r="Z249" i="2"/>
  <c r="X250" i="2"/>
  <c r="Y250" i="2"/>
  <c r="Z250" i="2"/>
  <c r="W251" i="2"/>
  <c r="X251" i="2"/>
  <c r="Y251" i="2"/>
  <c r="Z251" i="2"/>
  <c r="W252" i="2"/>
  <c r="X252" i="2"/>
  <c r="Y252" i="2"/>
  <c r="Z252" i="2"/>
  <c r="W253" i="2"/>
  <c r="X253" i="2"/>
  <c r="Y253" i="2"/>
  <c r="Z253" i="2"/>
  <c r="W254" i="2"/>
  <c r="X254" i="2"/>
  <c r="Y254" i="2"/>
  <c r="Z254" i="2"/>
  <c r="W255" i="2"/>
  <c r="X255" i="2"/>
  <c r="Y255" i="2"/>
  <c r="Z255" i="2"/>
  <c r="W256" i="2"/>
  <c r="X256" i="2"/>
  <c r="Y256" i="2"/>
  <c r="Z256" i="2"/>
  <c r="W257" i="2"/>
  <c r="X257" i="2"/>
  <c r="Y257" i="2"/>
  <c r="Z257" i="2"/>
  <c r="W258" i="2"/>
  <c r="X258" i="2"/>
  <c r="Y258" i="2"/>
  <c r="Z258" i="2"/>
  <c r="W259" i="2"/>
  <c r="X259" i="2"/>
  <c r="Y259" i="2"/>
  <c r="Z259" i="2"/>
  <c r="W260" i="2"/>
  <c r="X260" i="2"/>
  <c r="Y260" i="2"/>
  <c r="Z260" i="2"/>
  <c r="W261" i="2"/>
  <c r="X261" i="2"/>
  <c r="Y261" i="2"/>
  <c r="Z261" i="2"/>
  <c r="W262" i="2"/>
  <c r="X262" i="2"/>
  <c r="Y262" i="2"/>
  <c r="Z262" i="2"/>
  <c r="X263" i="2"/>
  <c r="Y263" i="2"/>
  <c r="Z263" i="2"/>
  <c r="W264" i="2"/>
  <c r="X264" i="2"/>
  <c r="Y264" i="2"/>
  <c r="Z264" i="2"/>
  <c r="X265" i="2"/>
  <c r="Y265" i="2"/>
  <c r="Z265" i="2"/>
  <c r="W266" i="2"/>
  <c r="X266" i="2"/>
  <c r="Y266" i="2"/>
  <c r="Z266" i="2"/>
  <c r="W267" i="2"/>
  <c r="X267" i="2"/>
  <c r="Y267" i="2"/>
  <c r="Z267" i="2"/>
  <c r="W268" i="2"/>
  <c r="X268" i="2"/>
  <c r="Y268" i="2"/>
  <c r="Z268" i="2"/>
  <c r="AC268" i="2"/>
  <c r="W269" i="2"/>
  <c r="X269" i="2"/>
  <c r="Y269" i="2"/>
  <c r="Z269" i="2"/>
  <c r="X270" i="2"/>
  <c r="Y270" i="2"/>
  <c r="Z270" i="2"/>
  <c r="X271" i="2"/>
  <c r="Y271" i="2"/>
  <c r="Z271" i="2"/>
  <c r="X272" i="2"/>
  <c r="Y272" i="2"/>
  <c r="Z272" i="2"/>
  <c r="X273" i="2"/>
  <c r="Y273" i="2"/>
  <c r="Z273" i="2"/>
  <c r="X274" i="2"/>
  <c r="Y274" i="2"/>
  <c r="Z274" i="2"/>
  <c r="X275" i="2"/>
  <c r="Y275" i="2"/>
  <c r="Z275" i="2"/>
  <c r="X276" i="2"/>
  <c r="Y276" i="2"/>
  <c r="Z276" i="2"/>
  <c r="X277" i="2"/>
  <c r="Y277" i="2"/>
  <c r="Z277" i="2"/>
  <c r="X278" i="2"/>
  <c r="Y278" i="2"/>
  <c r="Z278" i="2"/>
  <c r="X279" i="2"/>
  <c r="Y279" i="2"/>
  <c r="Z279" i="2"/>
  <c r="W280" i="2"/>
  <c r="X280" i="2"/>
  <c r="Y280" i="2"/>
  <c r="Z280" i="2"/>
  <c r="X281" i="2"/>
  <c r="Y281" i="2"/>
  <c r="Z281" i="2"/>
  <c r="X282" i="2"/>
  <c r="Y282" i="2"/>
  <c r="Z282" i="2"/>
  <c r="X283" i="2"/>
  <c r="Y283" i="2"/>
  <c r="Z283" i="2"/>
  <c r="X284" i="2"/>
  <c r="Y284" i="2"/>
  <c r="Z284" i="2"/>
  <c r="AC284" i="2"/>
  <c r="W285" i="2"/>
  <c r="X285" i="2"/>
  <c r="Y285" i="2"/>
  <c r="Z285" i="2"/>
  <c r="X286" i="2"/>
  <c r="Y286" i="2"/>
  <c r="Z286" i="2"/>
  <c r="X287" i="2"/>
  <c r="Y287" i="2"/>
  <c r="Z287" i="2"/>
  <c r="X288" i="2"/>
  <c r="Y288" i="2"/>
  <c r="Z288" i="2"/>
  <c r="X289" i="2"/>
  <c r="Y289" i="2"/>
  <c r="Z289" i="2"/>
  <c r="W290" i="2"/>
  <c r="X290" i="2"/>
  <c r="Y290" i="2"/>
  <c r="Z290" i="2"/>
  <c r="X291" i="2"/>
  <c r="Y291" i="2"/>
  <c r="Z291" i="2"/>
  <c r="X292" i="2"/>
  <c r="Y292" i="2"/>
  <c r="Z292" i="2"/>
  <c r="AC292" i="2"/>
  <c r="X293" i="2"/>
  <c r="Y293" i="2"/>
  <c r="Z293" i="2"/>
  <c r="X294" i="2"/>
  <c r="Y294" i="2"/>
  <c r="Z294" i="2"/>
  <c r="W295" i="2"/>
  <c r="X295" i="2"/>
  <c r="Y295" i="2"/>
  <c r="Z295" i="2"/>
  <c r="W296" i="2"/>
  <c r="X296" i="2"/>
  <c r="Y296" i="2"/>
  <c r="Z296" i="2"/>
  <c r="W297" i="2"/>
  <c r="X297" i="2"/>
  <c r="Y297" i="2"/>
  <c r="Z297" i="2"/>
  <c r="W298" i="2"/>
  <c r="X298" i="2"/>
  <c r="Y298" i="2"/>
  <c r="Z298" i="2"/>
  <c r="W299" i="2"/>
  <c r="X299" i="2"/>
  <c r="Y299" i="2"/>
  <c r="Z299" i="2"/>
  <c r="W300" i="2"/>
  <c r="X300" i="2"/>
  <c r="Y300" i="2"/>
  <c r="Z300" i="2"/>
  <c r="AC300" i="2"/>
  <c r="W301" i="2"/>
  <c r="X301" i="2"/>
  <c r="Y301" i="2"/>
  <c r="Z301" i="2"/>
  <c r="W302" i="2"/>
  <c r="X302" i="2"/>
  <c r="Y302" i="2"/>
  <c r="Z302" i="2"/>
  <c r="W303" i="2"/>
  <c r="X303" i="2"/>
  <c r="Y303" i="2"/>
  <c r="Z303" i="2"/>
  <c r="W304" i="2"/>
  <c r="X304" i="2"/>
  <c r="Y304" i="2"/>
  <c r="Z304" i="2"/>
  <c r="W305" i="2"/>
  <c r="X305" i="2"/>
  <c r="Y305" i="2"/>
  <c r="Z305" i="2"/>
  <c r="X306" i="2"/>
  <c r="Y306" i="2"/>
  <c r="Z306" i="2"/>
  <c r="W307" i="2"/>
  <c r="X307" i="2"/>
  <c r="Y307" i="2"/>
  <c r="Z307" i="2"/>
  <c r="W308" i="2"/>
  <c r="X308" i="2"/>
  <c r="Y308" i="2"/>
  <c r="Z308" i="2"/>
  <c r="AC308" i="2"/>
  <c r="X309" i="2"/>
  <c r="Y309" i="2"/>
  <c r="Z309" i="2"/>
  <c r="X310" i="2"/>
  <c r="Y310" i="2"/>
  <c r="Z310" i="2"/>
  <c r="W311" i="2"/>
  <c r="X311" i="2"/>
  <c r="Y311" i="2"/>
  <c r="Z311" i="2"/>
  <c r="W312" i="2"/>
  <c r="X312" i="2"/>
  <c r="Y312" i="2"/>
  <c r="Z312" i="2"/>
  <c r="X313" i="2"/>
  <c r="Y313" i="2"/>
  <c r="Z313" i="2"/>
  <c r="X314" i="2"/>
  <c r="Y314" i="2"/>
  <c r="Z314" i="2"/>
  <c r="X315" i="2"/>
  <c r="Y315" i="2"/>
  <c r="Z315" i="2"/>
  <c r="X316" i="2"/>
  <c r="Y316" i="2"/>
  <c r="Z316" i="2"/>
  <c r="AC316" i="2"/>
  <c r="X317" i="2"/>
  <c r="Y317" i="2"/>
  <c r="Z317" i="2"/>
  <c r="AC317" i="2"/>
  <c r="W318" i="2"/>
  <c r="X318" i="2"/>
  <c r="Y318" i="2"/>
  <c r="Z318" i="2"/>
  <c r="X319" i="2"/>
  <c r="Y319" i="2"/>
  <c r="Z319" i="2"/>
  <c r="X320" i="2"/>
  <c r="Y320" i="2"/>
  <c r="Z320" i="2"/>
  <c r="X321" i="2"/>
  <c r="Y321" i="2"/>
  <c r="Z321" i="2"/>
  <c r="X322" i="2"/>
  <c r="Y322" i="2"/>
  <c r="Z322" i="2"/>
  <c r="X323" i="2"/>
  <c r="Y323" i="2"/>
  <c r="Z323" i="2"/>
  <c r="X324" i="2"/>
  <c r="Y324" i="2"/>
  <c r="Z324" i="2"/>
  <c r="AC324" i="2"/>
  <c r="X325" i="2"/>
  <c r="Y325" i="2"/>
  <c r="Z325" i="2"/>
  <c r="X326" i="2"/>
  <c r="Y326" i="2"/>
  <c r="Z326" i="2"/>
  <c r="X327" i="2"/>
  <c r="Y327" i="2"/>
  <c r="Z327" i="2"/>
  <c r="X328" i="2"/>
  <c r="Y328" i="2"/>
  <c r="Z328" i="2"/>
  <c r="X329" i="2"/>
  <c r="Y329" i="2"/>
  <c r="Z329" i="2"/>
  <c r="X330" i="2"/>
  <c r="Y330" i="2"/>
  <c r="Z330" i="2"/>
  <c r="X331" i="2"/>
  <c r="Y331" i="2"/>
  <c r="Z331" i="2"/>
  <c r="X332" i="2"/>
  <c r="Y332" i="2"/>
  <c r="Z332" i="2"/>
  <c r="X333" i="2"/>
  <c r="Y333" i="2"/>
  <c r="Z333" i="2"/>
  <c r="X334" i="2"/>
  <c r="Y334" i="2"/>
  <c r="Z334" i="2"/>
  <c r="X335" i="2"/>
  <c r="Y335" i="2"/>
  <c r="Z335" i="2"/>
  <c r="X336" i="2"/>
  <c r="Y336" i="2"/>
  <c r="Z336" i="2"/>
  <c r="X337" i="2"/>
  <c r="Y337" i="2"/>
  <c r="Z337" i="2"/>
  <c r="X338" i="2"/>
  <c r="Y338" i="2"/>
  <c r="Z338" i="2"/>
  <c r="X339" i="2"/>
  <c r="Y339" i="2"/>
  <c r="Z339" i="2"/>
  <c r="X340" i="2"/>
  <c r="Y340" i="2"/>
  <c r="Z340" i="2"/>
  <c r="AC340" i="2"/>
  <c r="W341" i="2"/>
  <c r="X341" i="2"/>
  <c r="Y341" i="2"/>
  <c r="Z341" i="2"/>
  <c r="X342" i="2"/>
  <c r="Y342" i="2"/>
  <c r="Z342" i="2"/>
  <c r="X343" i="2"/>
  <c r="Y343" i="2"/>
  <c r="Z343" i="2"/>
  <c r="X344" i="2"/>
  <c r="Y344" i="2"/>
  <c r="Z344" i="2"/>
  <c r="X345" i="2"/>
  <c r="Y345" i="2"/>
  <c r="Z345" i="2"/>
  <c r="X346" i="2"/>
  <c r="Y346" i="2"/>
  <c r="Z346" i="2"/>
  <c r="X347" i="2"/>
  <c r="Y347" i="2"/>
  <c r="Z347" i="2"/>
  <c r="X348" i="2"/>
  <c r="Y348" i="2"/>
  <c r="Z348" i="2"/>
  <c r="AC348" i="2"/>
  <c r="X349" i="2"/>
  <c r="Y349" i="2"/>
  <c r="Z349" i="2"/>
  <c r="X350" i="2"/>
  <c r="Y350" i="2"/>
  <c r="Z350" i="2"/>
  <c r="X351" i="2"/>
  <c r="Y351" i="2"/>
  <c r="Z351" i="2"/>
  <c r="X352" i="2"/>
  <c r="Y352" i="2"/>
  <c r="Z352" i="2"/>
  <c r="X353" i="2"/>
  <c r="Y353" i="2"/>
  <c r="Z353" i="2"/>
  <c r="X354" i="2"/>
  <c r="Y354" i="2"/>
  <c r="Z354" i="2"/>
  <c r="X355" i="2"/>
  <c r="Y355" i="2"/>
  <c r="Z355" i="2"/>
  <c r="X356" i="2"/>
  <c r="Y356" i="2"/>
  <c r="Z356" i="2"/>
  <c r="AC356" i="2"/>
  <c r="X357" i="2"/>
  <c r="Y357" i="2"/>
  <c r="Z357" i="2"/>
  <c r="X358" i="2"/>
  <c r="Y358" i="2"/>
  <c r="Z358" i="2"/>
  <c r="X359" i="2"/>
  <c r="Y359" i="2"/>
  <c r="Z359" i="2"/>
  <c r="X360" i="2"/>
  <c r="Y360" i="2"/>
  <c r="Z360" i="2"/>
  <c r="W361" i="2"/>
  <c r="X361" i="2"/>
  <c r="Y361" i="2"/>
  <c r="Z361" i="2"/>
  <c r="W362" i="2"/>
  <c r="X362" i="2"/>
  <c r="Y362" i="2"/>
  <c r="Z362" i="2"/>
  <c r="W363" i="2"/>
  <c r="X363" i="2"/>
  <c r="Y363" i="2"/>
  <c r="Z363" i="2"/>
  <c r="X364" i="2"/>
  <c r="Y364" i="2"/>
  <c r="Z364" i="2"/>
  <c r="AC364" i="2"/>
  <c r="X365" i="2"/>
  <c r="Y365" i="2"/>
  <c r="Z365" i="2"/>
  <c r="X366" i="2"/>
  <c r="Y366" i="2"/>
  <c r="Z366" i="2"/>
  <c r="X367" i="2"/>
  <c r="Y367" i="2"/>
  <c r="Z367" i="2"/>
  <c r="W368" i="2"/>
  <c r="X368" i="2"/>
  <c r="Y368" i="2"/>
  <c r="Z368" i="2"/>
  <c r="X369" i="2"/>
  <c r="Y369" i="2"/>
  <c r="Z369" i="2"/>
  <c r="X370" i="2"/>
  <c r="Y370" i="2"/>
  <c r="Z370" i="2"/>
  <c r="X371" i="2"/>
  <c r="Y371" i="2"/>
  <c r="Z371" i="2"/>
  <c r="X372" i="2"/>
  <c r="Y372" i="2"/>
  <c r="Z372" i="2"/>
  <c r="AC372" i="2"/>
  <c r="X373" i="2"/>
  <c r="Y373" i="2"/>
  <c r="Z373" i="2"/>
  <c r="X374" i="2"/>
  <c r="Y374" i="2"/>
  <c r="Z374" i="2"/>
  <c r="X375" i="2"/>
  <c r="Y375" i="2"/>
  <c r="Z375" i="2"/>
  <c r="W376" i="2"/>
  <c r="X376" i="2"/>
  <c r="Y376" i="2"/>
  <c r="Z376" i="2"/>
  <c r="X377" i="2"/>
  <c r="Y377" i="2"/>
  <c r="Z377" i="2"/>
  <c r="X378" i="2"/>
  <c r="Y378" i="2"/>
  <c r="Z378" i="2"/>
  <c r="X379" i="2"/>
  <c r="Y379" i="2"/>
  <c r="Z379" i="2"/>
  <c r="X380" i="2"/>
  <c r="Y380" i="2"/>
  <c r="Z380" i="2"/>
  <c r="AC380" i="2"/>
  <c r="X381" i="2"/>
  <c r="Y381" i="2"/>
  <c r="Z381" i="2"/>
  <c r="AC381" i="2"/>
  <c r="X382" i="2"/>
  <c r="Y382" i="2"/>
  <c r="Z382" i="2"/>
  <c r="X383" i="2"/>
  <c r="Y383" i="2"/>
  <c r="Z383" i="2"/>
  <c r="X384" i="2"/>
  <c r="Y384" i="2"/>
  <c r="Z384" i="2"/>
  <c r="X385" i="2"/>
  <c r="Y385" i="2"/>
  <c r="Z385" i="2"/>
  <c r="X386" i="2"/>
  <c r="Y386" i="2"/>
  <c r="Z386" i="2"/>
  <c r="X387" i="2"/>
  <c r="Y387" i="2"/>
  <c r="Z387" i="2"/>
  <c r="X388" i="2"/>
  <c r="Y388" i="2"/>
  <c r="Z388" i="2"/>
  <c r="AC388" i="2"/>
  <c r="X389" i="2"/>
  <c r="Y389" i="2"/>
  <c r="Z389" i="2"/>
  <c r="Y390" i="2"/>
  <c r="Z390" i="2"/>
  <c r="W391" i="2"/>
  <c r="X391" i="2"/>
  <c r="Y391" i="2"/>
  <c r="Z391" i="2"/>
  <c r="W392" i="2"/>
  <c r="X392" i="2"/>
  <c r="Y392" i="2"/>
  <c r="Z392" i="2"/>
  <c r="W393" i="2"/>
  <c r="X393" i="2"/>
  <c r="Y393" i="2"/>
  <c r="Z393" i="2"/>
  <c r="X394" i="2"/>
  <c r="Y394" i="2"/>
  <c r="Z394" i="2"/>
  <c r="X395" i="2"/>
  <c r="Y395" i="2"/>
  <c r="Z395" i="2"/>
  <c r="X396" i="2"/>
  <c r="Y396" i="2"/>
  <c r="Z396" i="2"/>
  <c r="AC396" i="2"/>
  <c r="X397" i="2"/>
  <c r="Y397" i="2"/>
  <c r="Z397" i="2"/>
  <c r="X398" i="2"/>
  <c r="Y398" i="2"/>
  <c r="Z398" i="2"/>
  <c r="X399" i="2"/>
  <c r="Y399" i="2"/>
  <c r="Z399" i="2"/>
  <c r="X400" i="2"/>
  <c r="Y400" i="2"/>
  <c r="Z400" i="2"/>
  <c r="X401" i="2"/>
  <c r="Y401" i="2"/>
  <c r="Z401" i="2"/>
  <c r="X402" i="2"/>
  <c r="Y402" i="2"/>
  <c r="Z402" i="2"/>
  <c r="X403" i="2"/>
  <c r="Y403" i="2"/>
  <c r="Z403" i="2"/>
  <c r="X404" i="2"/>
  <c r="Y404" i="2"/>
  <c r="Z404" i="2"/>
  <c r="AC404" i="2"/>
  <c r="X405" i="2"/>
  <c r="Y405" i="2"/>
  <c r="Z405" i="2"/>
  <c r="W406" i="2"/>
  <c r="X406" i="2"/>
  <c r="Y406" i="2"/>
  <c r="Z406" i="2"/>
  <c r="X407" i="2"/>
  <c r="Y407" i="2"/>
  <c r="Z407" i="2"/>
  <c r="W408" i="2"/>
  <c r="X408" i="2"/>
  <c r="Y408" i="2"/>
  <c r="Z408" i="2"/>
  <c r="W409" i="2"/>
  <c r="X409" i="2"/>
  <c r="Y409" i="2"/>
  <c r="Z409" i="2"/>
  <c r="X410" i="2"/>
  <c r="Y410" i="2"/>
  <c r="Z410" i="2"/>
  <c r="X411" i="2"/>
  <c r="Y411" i="2"/>
  <c r="Z411" i="2"/>
  <c r="X412" i="2"/>
  <c r="Y412" i="2"/>
  <c r="Z412" i="2"/>
  <c r="AC412" i="2"/>
  <c r="X413" i="2"/>
  <c r="Y413" i="2"/>
  <c r="Z413" i="2"/>
  <c r="X414" i="2"/>
  <c r="Y414" i="2"/>
  <c r="Z414" i="2"/>
  <c r="X415" i="2"/>
  <c r="Y415" i="2"/>
  <c r="Z415" i="2"/>
  <c r="X416" i="2"/>
  <c r="Y416" i="2"/>
  <c r="Z416" i="2"/>
  <c r="X417" i="2"/>
  <c r="Y417" i="2"/>
  <c r="Z417" i="2"/>
  <c r="W418" i="2"/>
  <c r="X418" i="2"/>
  <c r="Y418" i="2"/>
  <c r="Z418" i="2"/>
  <c r="W419" i="2"/>
  <c r="X419" i="2"/>
  <c r="Y419" i="2"/>
  <c r="Z419" i="2"/>
  <c r="W420" i="2"/>
  <c r="X420" i="2"/>
  <c r="Y420" i="2"/>
  <c r="Z420" i="2"/>
  <c r="AC420" i="2"/>
  <c r="W421" i="2"/>
  <c r="X421" i="2"/>
  <c r="Y421" i="2"/>
  <c r="Z421" i="2"/>
  <c r="W422" i="2"/>
  <c r="X422" i="2"/>
  <c r="Y422" i="2"/>
  <c r="Z422" i="2"/>
  <c r="W423" i="2"/>
  <c r="X423" i="2"/>
  <c r="Y423" i="2"/>
  <c r="Z423" i="2"/>
  <c r="X424" i="2"/>
  <c r="Y424" i="2"/>
  <c r="Z424" i="2"/>
  <c r="W425" i="2"/>
  <c r="X425" i="2"/>
  <c r="Y425" i="2"/>
  <c r="Z425" i="2"/>
  <c r="W426" i="2"/>
  <c r="X426" i="2"/>
  <c r="Y426" i="2"/>
  <c r="Z426" i="2"/>
  <c r="W427" i="2"/>
  <c r="X427" i="2"/>
  <c r="Y427" i="2"/>
  <c r="Z427" i="2"/>
  <c r="W428" i="2"/>
  <c r="X428" i="2"/>
  <c r="Y428" i="2"/>
  <c r="Z428" i="2"/>
  <c r="AC428" i="2"/>
  <c r="W429" i="2"/>
  <c r="X429" i="2"/>
  <c r="Y429" i="2"/>
  <c r="Z429" i="2"/>
  <c r="AC429" i="2"/>
  <c r="B4" i="41" l="1"/>
  <c r="B3" i="41"/>
  <c r="B1" i="41" l="1"/>
  <c r="B2" i="41"/>
  <c r="K52" i="38" l="1"/>
  <c r="K60" i="38" l="1"/>
  <c r="K59" i="38"/>
  <c r="K58" i="38"/>
  <c r="K57" i="38"/>
  <c r="K56" i="38"/>
  <c r="K55" i="38"/>
  <c r="K54" i="38"/>
  <c r="K53" i="38"/>
  <c r="K51" i="38"/>
  <c r="K50" i="38"/>
  <c r="E14" i="39"/>
  <c r="F14" i="39" s="1"/>
  <c r="H14" i="39" s="1"/>
  <c r="E15" i="39"/>
  <c r="F15" i="39" s="1"/>
  <c r="H15" i="39" s="1"/>
  <c r="E16" i="39"/>
  <c r="F16" i="39" s="1"/>
  <c r="H16" i="39" s="1"/>
  <c r="E17" i="39"/>
  <c r="F17" i="39" s="1"/>
  <c r="H17" i="39" s="1"/>
  <c r="E18" i="39"/>
  <c r="F18" i="39" s="1"/>
  <c r="H18" i="39" s="1"/>
  <c r="E19" i="39"/>
  <c r="F19" i="39" s="1"/>
  <c r="H19" i="39" s="1"/>
  <c r="B5" i="39" l="1"/>
  <c r="B6" i="39"/>
  <c r="B7" i="39"/>
  <c r="B8" i="39"/>
  <c r="B4" i="39"/>
  <c r="B3" i="39"/>
  <c r="A4" i="39"/>
  <c r="A5" i="39"/>
  <c r="A6" i="39"/>
  <c r="A7" i="39"/>
  <c r="A8" i="39"/>
  <c r="A3" i="39"/>
  <c r="E12" i="39"/>
  <c r="F12" i="39" s="1"/>
  <c r="H12" i="39" s="1"/>
  <c r="E13" i="39"/>
  <c r="F13" i="39" s="1"/>
  <c r="H13" i="39" s="1"/>
  <c r="E11" i="39"/>
  <c r="F11" i="39" s="1"/>
  <c r="H11" i="39" s="1"/>
  <c r="B3" i="35"/>
  <c r="B5" i="35"/>
  <c r="B6" i="35"/>
  <c r="B7" i="35"/>
  <c r="B8" i="35"/>
  <c r="B4" i="35"/>
  <c r="A4" i="35"/>
  <c r="A5" i="35"/>
  <c r="A6" i="35"/>
  <c r="A7" i="35"/>
  <c r="A8" i="35"/>
  <c r="A3" i="35"/>
  <c r="B5" i="5"/>
  <c r="B6" i="5"/>
  <c r="B7" i="5"/>
  <c r="B8" i="5"/>
  <c r="B3" i="5"/>
  <c r="A4" i="5"/>
  <c r="A5" i="5"/>
  <c r="A6" i="5"/>
  <c r="A7" i="5"/>
  <c r="A8" i="5"/>
  <c r="A3" i="5"/>
  <c r="B3" i="31"/>
  <c r="B5" i="31"/>
  <c r="B6" i="31"/>
  <c r="B7" i="31"/>
  <c r="B8" i="31"/>
  <c r="A4" i="31"/>
  <c r="A5" i="31"/>
  <c r="A6" i="31"/>
  <c r="A7" i="31"/>
  <c r="A8" i="31"/>
  <c r="A3" i="31"/>
  <c r="B3" i="38"/>
  <c r="B5" i="38"/>
  <c r="B6" i="38"/>
  <c r="B7" i="38"/>
  <c r="B8" i="38"/>
  <c r="A4" i="38"/>
  <c r="A5" i="38"/>
  <c r="A6" i="38"/>
  <c r="A7" i="38"/>
  <c r="A8" i="38"/>
  <c r="A3" i="38"/>
  <c r="B5" i="18"/>
  <c r="B6" i="18"/>
  <c r="B7" i="18"/>
  <c r="B8" i="18"/>
  <c r="A4" i="18"/>
  <c r="A5" i="18"/>
  <c r="A6" i="18"/>
  <c r="A7" i="18"/>
  <c r="A8" i="18"/>
  <c r="B3" i="18"/>
  <c r="A3" i="18"/>
  <c r="B8" i="17"/>
  <c r="B7" i="17"/>
  <c r="B6" i="17"/>
  <c r="B5" i="17"/>
  <c r="B3" i="17"/>
  <c r="A4" i="17"/>
  <c r="A5" i="17"/>
  <c r="A6" i="17"/>
  <c r="A7" i="17"/>
  <c r="A8" i="17"/>
  <c r="A3" i="17"/>
  <c r="AC11" i="2"/>
  <c r="AC12" i="2"/>
  <c r="AC13" i="2"/>
  <c r="AC14" i="2"/>
  <c r="AC15" i="2"/>
  <c r="AC16" i="2"/>
  <c r="AC17" i="2"/>
  <c r="AC18" i="2"/>
  <c r="AC19" i="2"/>
  <c r="AC20" i="2"/>
  <c r="AC21" i="2"/>
  <c r="AC22" i="2"/>
  <c r="AC23" i="2"/>
  <c r="AC24" i="2"/>
  <c r="AC25" i="2"/>
  <c r="AC26" i="2"/>
  <c r="J10" i="2"/>
  <c r="AC10" i="2" s="1"/>
  <c r="B5" i="28"/>
  <c r="B3" i="28"/>
  <c r="A4" i="28"/>
  <c r="A5" i="28"/>
  <c r="A6" i="28"/>
  <c r="A3" i="28"/>
  <c r="B7" i="2"/>
  <c r="B6" i="2"/>
  <c r="B5" i="2"/>
  <c r="B4" i="2"/>
  <c r="B3" i="2"/>
  <c r="C7" i="2"/>
  <c r="C5" i="2"/>
  <c r="C3" i="2"/>
  <c r="K54" i="18"/>
  <c r="K55" i="18"/>
  <c r="K56" i="18"/>
  <c r="K57" i="18"/>
  <c r="K58" i="18"/>
  <c r="K59" i="18"/>
  <c r="K60" i="18"/>
  <c r="K53" i="18"/>
  <c r="K51" i="18"/>
  <c r="K50" i="18"/>
  <c r="W782" i="2" l="1"/>
  <c r="Q782" i="2" s="1"/>
  <c r="AA782" i="2"/>
  <c r="AA1193" i="2"/>
  <c r="AA1192" i="2"/>
  <c r="W1202" i="2"/>
  <c r="Q1202" i="2" s="1"/>
  <c r="AA1202" i="2"/>
  <c r="AA1204" i="2"/>
  <c r="W1206" i="2"/>
  <c r="Q1206" i="2" s="1"/>
  <c r="AA1206" i="2"/>
  <c r="W1208" i="2"/>
  <c r="Q1208" i="2" s="1"/>
  <c r="AA1208" i="2"/>
  <c r="AA1210" i="2"/>
  <c r="W1200" i="2"/>
  <c r="Q1200" i="2" s="1"/>
  <c r="AA1200" i="2"/>
  <c r="W1201" i="2"/>
  <c r="Q1201" i="2" s="1"/>
  <c r="AA1201" i="2"/>
  <c r="W1203" i="2"/>
  <c r="Q1203" i="2" s="1"/>
  <c r="AA1203" i="2"/>
  <c r="W1205" i="2"/>
  <c r="Q1205" i="2" s="1"/>
  <c r="AA1205" i="2"/>
  <c r="W1207" i="2"/>
  <c r="Q1207" i="2" s="1"/>
  <c r="AA1207" i="2"/>
  <c r="W1209" i="2"/>
  <c r="Q1209" i="2" s="1"/>
  <c r="AA1209" i="2"/>
  <c r="D61" i="37"/>
  <c r="F61" i="37"/>
  <c r="H61" i="37"/>
  <c r="D62" i="37"/>
  <c r="F62" i="37"/>
  <c r="H62" i="37"/>
  <c r="B62" i="37"/>
  <c r="E61" i="37"/>
  <c r="G61" i="37"/>
  <c r="I61" i="37"/>
  <c r="E62" i="37"/>
  <c r="G62" i="37"/>
  <c r="I62" i="37"/>
  <c r="B61" i="37"/>
  <c r="J61" i="37"/>
  <c r="L61" i="37"/>
  <c r="L62" i="37"/>
  <c r="O61" i="37"/>
  <c r="K61" i="37"/>
  <c r="M62" i="37"/>
  <c r="N61" i="37"/>
  <c r="N62" i="37"/>
  <c r="J62" i="37"/>
  <c r="M61" i="37"/>
  <c r="O62" i="37"/>
  <c r="K62" i="37"/>
  <c r="W1035" i="2"/>
  <c r="Q1035" i="2" s="1"/>
  <c r="AA1035" i="2"/>
  <c r="W1037" i="2"/>
  <c r="Q1037" i="2" s="1"/>
  <c r="AA1037" i="2"/>
  <c r="W1039" i="2"/>
  <c r="Q1039" i="2" s="1"/>
  <c r="AA1039" i="2"/>
  <c r="W1042" i="2"/>
  <c r="Q1042" i="2" s="1"/>
  <c r="AA1042" i="2"/>
  <c r="W1044" i="2"/>
  <c r="Q1044" i="2" s="1"/>
  <c r="AA1044" i="2"/>
  <c r="W1046" i="2"/>
  <c r="Q1046" i="2" s="1"/>
  <c r="AA1046" i="2"/>
  <c r="W1048" i="2"/>
  <c r="Q1048" i="2" s="1"/>
  <c r="AA1048" i="2"/>
  <c r="W1034" i="2"/>
  <c r="Q1034" i="2" s="1"/>
  <c r="AA1034" i="2"/>
  <c r="W1036" i="2"/>
  <c r="Q1036" i="2" s="1"/>
  <c r="AA1036" i="2"/>
  <c r="W1038" i="2"/>
  <c r="Q1038" i="2" s="1"/>
  <c r="AA1038" i="2"/>
  <c r="W1040" i="2"/>
  <c r="Q1040" i="2" s="1"/>
  <c r="AA1040" i="2"/>
  <c r="AA1041" i="2"/>
  <c r="W1043" i="2"/>
  <c r="Q1043" i="2" s="1"/>
  <c r="AA1043" i="2"/>
  <c r="W1045" i="2"/>
  <c r="Q1045" i="2" s="1"/>
  <c r="AA1045" i="2"/>
  <c r="W1047" i="2"/>
  <c r="Q1047" i="2" s="1"/>
  <c r="AA1047" i="2"/>
  <c r="W1049" i="2"/>
  <c r="Q1049" i="2" s="1"/>
  <c r="AA1049" i="2"/>
  <c r="AA1188" i="2"/>
  <c r="AA1189" i="2"/>
  <c r="AA1190" i="2"/>
  <c r="AA1191" i="2"/>
  <c r="AA1194" i="2"/>
  <c r="AA1195" i="2"/>
  <c r="AA1196" i="2"/>
  <c r="AA1197" i="2"/>
  <c r="AA1198" i="2"/>
  <c r="AA1199" i="2"/>
  <c r="AA1185" i="2"/>
  <c r="AA1186" i="2"/>
  <c r="AA1187" i="2"/>
  <c r="W997" i="2"/>
  <c r="P114" i="37"/>
  <c r="P115" i="37"/>
  <c r="R115" i="37"/>
  <c r="R114" i="37"/>
  <c r="Q114" i="37"/>
  <c r="Q115" i="37"/>
  <c r="P87" i="37"/>
  <c r="AA874" i="2"/>
  <c r="W1113" i="2"/>
  <c r="Q1113" i="2" s="1"/>
  <c r="AA1115" i="2"/>
  <c r="W1117" i="2"/>
  <c r="Q1117" i="2" s="1"/>
  <c r="AA1119" i="2"/>
  <c r="W1121" i="2"/>
  <c r="Q1121" i="2" s="1"/>
  <c r="AA1123" i="2"/>
  <c r="W1125" i="2"/>
  <c r="Q1125" i="2" s="1"/>
  <c r="AA1156" i="2"/>
  <c r="W1158" i="2"/>
  <c r="Q1158" i="2" s="1"/>
  <c r="AA1176" i="2"/>
  <c r="W1114" i="2"/>
  <c r="Q1114" i="2" s="1"/>
  <c r="W1118" i="2"/>
  <c r="Q1118" i="2" s="1"/>
  <c r="AA1157" i="2"/>
  <c r="AA1178" i="2"/>
  <c r="AA868" i="2"/>
  <c r="W870" i="2"/>
  <c r="Q870" i="2" s="1"/>
  <c r="AA872" i="2"/>
  <c r="AA875" i="2"/>
  <c r="AA879" i="2"/>
  <c r="W881" i="2"/>
  <c r="Q881" i="2" s="1"/>
  <c r="AA1118" i="2"/>
  <c r="AA1122" i="2"/>
  <c r="AA877" i="2"/>
  <c r="W879" i="2"/>
  <c r="Q879" i="2" s="1"/>
  <c r="AA1180" i="2"/>
  <c r="AA1182" i="2"/>
  <c r="AA1184" i="2"/>
  <c r="W869" i="2"/>
  <c r="Q869" i="2" s="1"/>
  <c r="AA871" i="2"/>
  <c r="W873" i="2"/>
  <c r="Q873" i="2" s="1"/>
  <c r="W876" i="2"/>
  <c r="Q876" i="2" s="1"/>
  <c r="AA878" i="2"/>
  <c r="W880" i="2"/>
  <c r="Q880" i="2" s="1"/>
  <c r="AA1174" i="2"/>
  <c r="AA1112" i="2"/>
  <c r="AA1116" i="2"/>
  <c r="AA1120" i="2"/>
  <c r="W1122" i="2"/>
  <c r="Q1122" i="2" s="1"/>
  <c r="AA1124" i="2"/>
  <c r="W877" i="2"/>
  <c r="Q877" i="2" s="1"/>
  <c r="W1157" i="2"/>
  <c r="Q1157" i="2" s="1"/>
  <c r="AA1113" i="2"/>
  <c r="W1115" i="2"/>
  <c r="Q1115" i="2" s="1"/>
  <c r="AA1117" i="2"/>
  <c r="W1119" i="2"/>
  <c r="Q1119" i="2" s="1"/>
  <c r="AA1121" i="2"/>
  <c r="W1123" i="2"/>
  <c r="Q1123" i="2" s="1"/>
  <c r="AA1125" i="2"/>
  <c r="W1156" i="2"/>
  <c r="Q1156" i="2" s="1"/>
  <c r="AA1158" i="2"/>
  <c r="AA1183" i="2"/>
  <c r="AA869" i="2"/>
  <c r="W871" i="2"/>
  <c r="Q871" i="2" s="1"/>
  <c r="AA873" i="2"/>
  <c r="AA876" i="2"/>
  <c r="W878" i="2"/>
  <c r="Q878" i="2" s="1"/>
  <c r="AA880" i="2"/>
  <c r="AA1159" i="2"/>
  <c r="AA1175" i="2"/>
  <c r="AA1177" i="2"/>
  <c r="AA1179" i="2"/>
  <c r="AA1181" i="2"/>
  <c r="W1112" i="2"/>
  <c r="Q1112" i="2" s="1"/>
  <c r="AA1114" i="2"/>
  <c r="W1116" i="2"/>
  <c r="Q1116" i="2" s="1"/>
  <c r="W1120" i="2"/>
  <c r="Q1120" i="2" s="1"/>
  <c r="W1124" i="2"/>
  <c r="Q1124" i="2" s="1"/>
  <c r="W868" i="2"/>
  <c r="Q868" i="2" s="1"/>
  <c r="AA870" i="2"/>
  <c r="W872" i="2"/>
  <c r="Q872" i="2" s="1"/>
  <c r="AA881" i="2"/>
  <c r="W995" i="2"/>
  <c r="W929" i="2"/>
  <c r="Q87" i="37"/>
  <c r="D34" i="37"/>
  <c r="L34" i="37"/>
  <c r="K34" i="37"/>
  <c r="E34" i="37"/>
  <c r="M34" i="37"/>
  <c r="F34" i="37"/>
  <c r="N34" i="37"/>
  <c r="G34" i="37"/>
  <c r="O34" i="37"/>
  <c r="H34" i="37"/>
  <c r="B34" i="37"/>
  <c r="I34" i="37"/>
  <c r="J34" i="37"/>
  <c r="R87" i="37"/>
  <c r="AA510" i="2"/>
  <c r="AA508" i="2"/>
  <c r="W498" i="2"/>
  <c r="Q498" i="2" s="1"/>
  <c r="AA149" i="2"/>
  <c r="W151" i="2"/>
  <c r="Q151" i="2" s="1"/>
  <c r="AA153" i="2"/>
  <c r="W155" i="2"/>
  <c r="Q155" i="2" s="1"/>
  <c r="AA157" i="2"/>
  <c r="W499" i="2"/>
  <c r="Q499" i="2" s="1"/>
  <c r="AA152" i="2"/>
  <c r="AA513" i="2"/>
  <c r="AA511" i="2"/>
  <c r="AA501" i="2"/>
  <c r="W488" i="2"/>
  <c r="Q488" i="2" s="1"/>
  <c r="AA488" i="2"/>
  <c r="AA500" i="2"/>
  <c r="AA150" i="2"/>
  <c r="W152" i="2"/>
  <c r="Q152" i="2" s="1"/>
  <c r="AA154" i="2"/>
  <c r="W156" i="2"/>
  <c r="Q156" i="2" s="1"/>
  <c r="AA498" i="2"/>
  <c r="W500" i="2"/>
  <c r="Q500" i="2" s="1"/>
  <c r="AA496" i="2"/>
  <c r="W150" i="2"/>
  <c r="Q150" i="2" s="1"/>
  <c r="W496" i="2"/>
  <c r="Q496" i="2" s="1"/>
  <c r="W510" i="2"/>
  <c r="Q510" i="2" s="1"/>
  <c r="AA512" i="2"/>
  <c r="W508" i="2"/>
  <c r="Q508" i="2" s="1"/>
  <c r="W511" i="2"/>
  <c r="Q511" i="2" s="1"/>
  <c r="AA156" i="2"/>
  <c r="W149" i="2"/>
  <c r="Q149" i="2" s="1"/>
  <c r="AA151" i="2"/>
  <c r="W153" i="2"/>
  <c r="Q153" i="2" s="1"/>
  <c r="AA155" i="2"/>
  <c r="W157" i="2"/>
  <c r="Q157" i="2" s="1"/>
  <c r="AA499" i="2"/>
  <c r="W154" i="2"/>
  <c r="Q154" i="2" s="1"/>
  <c r="W807" i="2"/>
  <c r="Q807" i="2" s="1"/>
  <c r="W1151" i="2"/>
  <c r="Q1151" i="2" s="1"/>
  <c r="AA1154" i="2"/>
  <c r="AA1153" i="2"/>
  <c r="W1152" i="2"/>
  <c r="Q1152" i="2" s="1"/>
  <c r="AA1152" i="2"/>
  <c r="AA1150" i="2"/>
  <c r="AA1151" i="2"/>
  <c r="W1153" i="2"/>
  <c r="Q1153" i="2" s="1"/>
  <c r="W1154" i="2"/>
  <c r="Q1154" i="2" s="1"/>
  <c r="W653" i="2"/>
  <c r="W648" i="2"/>
  <c r="W652" i="2"/>
  <c r="W664" i="2"/>
  <c r="W680" i="2"/>
  <c r="W505" i="2"/>
  <c r="W649" i="2"/>
  <c r="W1165" i="2"/>
  <c r="W912" i="2"/>
  <c r="W493" i="2"/>
  <c r="W665" i="2"/>
  <c r="W133" i="2"/>
  <c r="W140" i="2"/>
  <c r="P105" i="37"/>
  <c r="R108" i="37"/>
  <c r="R106" i="37"/>
  <c r="R98" i="37"/>
  <c r="R100" i="37"/>
  <c r="R107" i="37"/>
  <c r="R93" i="37"/>
  <c r="R94" i="37"/>
  <c r="R111" i="37"/>
  <c r="R113" i="37"/>
  <c r="R105" i="37"/>
  <c r="R112" i="37"/>
  <c r="R110" i="37"/>
  <c r="R99" i="37"/>
  <c r="R97" i="37"/>
  <c r="R96" i="37"/>
  <c r="R104" i="37"/>
  <c r="R109" i="37"/>
  <c r="R102" i="37"/>
  <c r="R103" i="37"/>
  <c r="R101" i="37"/>
  <c r="R95" i="37"/>
  <c r="P106" i="37"/>
  <c r="P104" i="37"/>
  <c r="P103" i="37"/>
  <c r="P100" i="37"/>
  <c r="P107" i="37"/>
  <c r="P93" i="37"/>
  <c r="P108" i="37"/>
  <c r="P98" i="37"/>
  <c r="P94" i="37"/>
  <c r="P102" i="37"/>
  <c r="P96" i="37"/>
  <c r="P111" i="37"/>
  <c r="P95" i="37"/>
  <c r="P110" i="37"/>
  <c r="P97" i="37"/>
  <c r="P99" i="37"/>
  <c r="P112" i="37"/>
  <c r="P109" i="37"/>
  <c r="P113" i="37"/>
  <c r="P101" i="37"/>
  <c r="Q111" i="37"/>
  <c r="Q93" i="37"/>
  <c r="Q95" i="37"/>
  <c r="Q99" i="37"/>
  <c r="Q97" i="37"/>
  <c r="Q103" i="37"/>
  <c r="Q113" i="37"/>
  <c r="Q109" i="37"/>
  <c r="Q107" i="37"/>
  <c r="Q101" i="37"/>
  <c r="Q110" i="37"/>
  <c r="Q105" i="37"/>
  <c r="Q98" i="37"/>
  <c r="Q106" i="37"/>
  <c r="Q94" i="37"/>
  <c r="Q112" i="37"/>
  <c r="Q100" i="37"/>
  <c r="Q108" i="37"/>
  <c r="Q102" i="37"/>
  <c r="B41" i="37"/>
  <c r="E41" i="37"/>
  <c r="I41" i="37"/>
  <c r="H41" i="37"/>
  <c r="F41" i="37"/>
  <c r="D41" i="37"/>
  <c r="G41" i="37"/>
  <c r="R75" i="37"/>
  <c r="H58" i="39"/>
  <c r="Q75" i="37"/>
  <c r="P75" i="37"/>
  <c r="B22" i="37"/>
  <c r="I22" i="37"/>
  <c r="H22" i="37"/>
  <c r="E22" i="37"/>
  <c r="G22" i="37"/>
  <c r="F22" i="37"/>
  <c r="D22" i="37"/>
  <c r="B53" i="37"/>
  <c r="I53" i="37"/>
  <c r="H53" i="37"/>
  <c r="G53" i="37"/>
  <c r="F53" i="37"/>
  <c r="E53" i="37"/>
  <c r="D53" i="37"/>
  <c r="B51" i="37"/>
  <c r="F51" i="37"/>
  <c r="D51" i="37"/>
  <c r="I51" i="37"/>
  <c r="H51" i="37"/>
  <c r="G51" i="37"/>
  <c r="E51" i="37"/>
  <c r="O51" i="37"/>
  <c r="N51" i="37"/>
  <c r="M51" i="37"/>
  <c r="K51" i="37"/>
  <c r="R116" i="37"/>
  <c r="Q116" i="37"/>
  <c r="P116" i="37"/>
  <c r="B43" i="37"/>
  <c r="I43" i="37"/>
  <c r="H43" i="37"/>
  <c r="E43" i="37"/>
  <c r="O43" i="37"/>
  <c r="G43" i="37"/>
  <c r="N43" i="37"/>
  <c r="F43" i="37"/>
  <c r="M43" i="37"/>
  <c r="D43" i="37"/>
  <c r="L43" i="37"/>
  <c r="AA16" i="2"/>
  <c r="AA24" i="2"/>
  <c r="AA32" i="2"/>
  <c r="AA40" i="2"/>
  <c r="AA48" i="2"/>
  <c r="AA56" i="2"/>
  <c r="AA64" i="2"/>
  <c r="AA72" i="2"/>
  <c r="AA80" i="2"/>
  <c r="AA88" i="2"/>
  <c r="AA96" i="2"/>
  <c r="AA104" i="2"/>
  <c r="AA112" i="2"/>
  <c r="AA120" i="2"/>
  <c r="AA128" i="2"/>
  <c r="AA136" i="2"/>
  <c r="AA144" i="2"/>
  <c r="AA161" i="2"/>
  <c r="AA169" i="2"/>
  <c r="AA176" i="2"/>
  <c r="AA184" i="2"/>
  <c r="AA192" i="2"/>
  <c r="AA200" i="2"/>
  <c r="AA208" i="2"/>
  <c r="AA216" i="2"/>
  <c r="AA224" i="2"/>
  <c r="AA232" i="2"/>
  <c r="AA240" i="2"/>
  <c r="AA248" i="2"/>
  <c r="AA256" i="2"/>
  <c r="AA264" i="2"/>
  <c r="AA272" i="2"/>
  <c r="AA280" i="2"/>
  <c r="AA288" i="2"/>
  <c r="AA296" i="2"/>
  <c r="AA304" i="2"/>
  <c r="AA312" i="2"/>
  <c r="AA320" i="2"/>
  <c r="AA328" i="2"/>
  <c r="AA336" i="2"/>
  <c r="AA344" i="2"/>
  <c r="AA352" i="2"/>
  <c r="AA360" i="2"/>
  <c r="AA368" i="2"/>
  <c r="AA376" i="2"/>
  <c r="AA384" i="2"/>
  <c r="AA392" i="2"/>
  <c r="AA400" i="2"/>
  <c r="AA408" i="2"/>
  <c r="AA416" i="2"/>
  <c r="AA424" i="2"/>
  <c r="AA432" i="2"/>
  <c r="AA440" i="2"/>
  <c r="AA448" i="2"/>
  <c r="AA456" i="2"/>
  <c r="AA464" i="2"/>
  <c r="AA472" i="2"/>
  <c r="AA480" i="2"/>
  <c r="AA489" i="2"/>
  <c r="AA502" i="2"/>
  <c r="AA515" i="2"/>
  <c r="AA523" i="2"/>
  <c r="AA531" i="2"/>
  <c r="AA535" i="2"/>
  <c r="AA543" i="2"/>
  <c r="AA551" i="2"/>
  <c r="AA559" i="2"/>
  <c r="AA567" i="2"/>
  <c r="AA575" i="2"/>
  <c r="AA583" i="2"/>
  <c r="AA591" i="2"/>
  <c r="AA599" i="2"/>
  <c r="AA607" i="2"/>
  <c r="AA615" i="2"/>
  <c r="AA623" i="2"/>
  <c r="AA631" i="2"/>
  <c r="AA639" i="2"/>
  <c r="AA647" i="2"/>
  <c r="AA655" i="2"/>
  <c r="AA663" i="2"/>
  <c r="AA671" i="2"/>
  <c r="AA679" i="2"/>
  <c r="AA687" i="2"/>
  <c r="AA17" i="2"/>
  <c r="AA25" i="2"/>
  <c r="AA33" i="2"/>
  <c r="AA41" i="2"/>
  <c r="AA49" i="2"/>
  <c r="AA57" i="2"/>
  <c r="AA65" i="2"/>
  <c r="AA73" i="2"/>
  <c r="AA81" i="2"/>
  <c r="AA89" i="2"/>
  <c r="AA97" i="2"/>
  <c r="AA105" i="2"/>
  <c r="AA113" i="2"/>
  <c r="AA121" i="2"/>
  <c r="AA129" i="2"/>
  <c r="AA137" i="2"/>
  <c r="AA145" i="2"/>
  <c r="AA162" i="2"/>
  <c r="AA170" i="2"/>
  <c r="AA177" i="2"/>
  <c r="AA185" i="2"/>
  <c r="AA193" i="2"/>
  <c r="AA201" i="2"/>
  <c r="AA209" i="2"/>
  <c r="AA217" i="2"/>
  <c r="AA225" i="2"/>
  <c r="AA233" i="2"/>
  <c r="AA241" i="2"/>
  <c r="AA249" i="2"/>
  <c r="AA257" i="2"/>
  <c r="AA265" i="2"/>
  <c r="AA273" i="2"/>
  <c r="AA281" i="2"/>
  <c r="AA289" i="2"/>
  <c r="AA297" i="2"/>
  <c r="AA305" i="2"/>
  <c r="AA313" i="2"/>
  <c r="AA321" i="2"/>
  <c r="AA329" i="2"/>
  <c r="AA337" i="2"/>
  <c r="AA345" i="2"/>
  <c r="AA353" i="2"/>
  <c r="AA361" i="2"/>
  <c r="AA369" i="2"/>
  <c r="AA377" i="2"/>
  <c r="AA385" i="2"/>
  <c r="AA393" i="2"/>
  <c r="AA401" i="2"/>
  <c r="AA409" i="2"/>
  <c r="AA417" i="2"/>
  <c r="AA425" i="2"/>
  <c r="AA433" i="2"/>
  <c r="AA441" i="2"/>
  <c r="AA449" i="2"/>
  <c r="AA457" i="2"/>
  <c r="AA465" i="2"/>
  <c r="AA473" i="2"/>
  <c r="AA481" i="2"/>
  <c r="AA490" i="2"/>
  <c r="AA503" i="2"/>
  <c r="AA516" i="2"/>
  <c r="AA524" i="2"/>
  <c r="AA532" i="2"/>
  <c r="AA536" i="2"/>
  <c r="AA544" i="2"/>
  <c r="AA552" i="2"/>
  <c r="AA560" i="2"/>
  <c r="AA568" i="2"/>
  <c r="AA576" i="2"/>
  <c r="AA584" i="2"/>
  <c r="AA592" i="2"/>
  <c r="AA600" i="2"/>
  <c r="AA608" i="2"/>
  <c r="AA616" i="2"/>
  <c r="AA624" i="2"/>
  <c r="AA632" i="2"/>
  <c r="AA640" i="2"/>
  <c r="AA648" i="2"/>
  <c r="AA656" i="2"/>
  <c r="AA664" i="2"/>
  <c r="AA672" i="2"/>
  <c r="AA680" i="2"/>
  <c r="AA688" i="2"/>
  <c r="AA696" i="2"/>
  <c r="AA704" i="2"/>
  <c r="AA18" i="2"/>
  <c r="AA26" i="2"/>
  <c r="AA34" i="2"/>
  <c r="AA42" i="2"/>
  <c r="AA50" i="2"/>
  <c r="AA58" i="2"/>
  <c r="AA66" i="2"/>
  <c r="AA74" i="2"/>
  <c r="AA82" i="2"/>
  <c r="AA90" i="2"/>
  <c r="AA98" i="2"/>
  <c r="AA106" i="2"/>
  <c r="AA114" i="2"/>
  <c r="AA122" i="2"/>
  <c r="AA130" i="2"/>
  <c r="AA138" i="2"/>
  <c r="AA146" i="2"/>
  <c r="AA163" i="2"/>
  <c r="AA171" i="2"/>
  <c r="AA178" i="2"/>
  <c r="AA186" i="2"/>
  <c r="AA194" i="2"/>
  <c r="AA202" i="2"/>
  <c r="AA210" i="2"/>
  <c r="AA218" i="2"/>
  <c r="AA226" i="2"/>
  <c r="AA234" i="2"/>
  <c r="AA242" i="2"/>
  <c r="AA250" i="2"/>
  <c r="AA258" i="2"/>
  <c r="AA266" i="2"/>
  <c r="AA274" i="2"/>
  <c r="AA282" i="2"/>
  <c r="AA290" i="2"/>
  <c r="AA298" i="2"/>
  <c r="AA306" i="2"/>
  <c r="AA314" i="2"/>
  <c r="AA322" i="2"/>
  <c r="AA11" i="2"/>
  <c r="AA19" i="2"/>
  <c r="AA27" i="2"/>
  <c r="AA35" i="2"/>
  <c r="AA43" i="2"/>
  <c r="AA51" i="2"/>
  <c r="AA59" i="2"/>
  <c r="AA67" i="2"/>
  <c r="AA75" i="2"/>
  <c r="AA83" i="2"/>
  <c r="AA91" i="2"/>
  <c r="AA99" i="2"/>
  <c r="AA107" i="2"/>
  <c r="AA115" i="2"/>
  <c r="AA123" i="2"/>
  <c r="AA131" i="2"/>
  <c r="AA139" i="2"/>
  <c r="AA147" i="2"/>
  <c r="AA164" i="2"/>
  <c r="AA172" i="2"/>
  <c r="AA179" i="2"/>
  <c r="AA187" i="2"/>
  <c r="AA195" i="2"/>
  <c r="AA203" i="2"/>
  <c r="AA211" i="2"/>
  <c r="AA219" i="2"/>
  <c r="AA227" i="2"/>
  <c r="AA235" i="2"/>
  <c r="AA243" i="2"/>
  <c r="AA251" i="2"/>
  <c r="AA259" i="2"/>
  <c r="AA267" i="2"/>
  <c r="AA275" i="2"/>
  <c r="AA283" i="2"/>
  <c r="AA291" i="2"/>
  <c r="AA299" i="2"/>
  <c r="AA307" i="2"/>
  <c r="AA315" i="2"/>
  <c r="AA323" i="2"/>
  <c r="AA331" i="2"/>
  <c r="AA339" i="2"/>
  <c r="AA347" i="2"/>
  <c r="AA355" i="2"/>
  <c r="AA363" i="2"/>
  <c r="AA371" i="2"/>
  <c r="AA379" i="2"/>
  <c r="AA387" i="2"/>
  <c r="AA395" i="2"/>
  <c r="AA403" i="2"/>
  <c r="AA411" i="2"/>
  <c r="AA419" i="2"/>
  <c r="AA427" i="2"/>
  <c r="AA435" i="2"/>
  <c r="AA443" i="2"/>
  <c r="AA451" i="2"/>
  <c r="AA459" i="2"/>
  <c r="AA467" i="2"/>
  <c r="AA475" i="2"/>
  <c r="AA483" i="2"/>
  <c r="AA492" i="2"/>
  <c r="AA505" i="2"/>
  <c r="AA518" i="2"/>
  <c r="AA526" i="2"/>
  <c r="AA538" i="2"/>
  <c r="AA546" i="2"/>
  <c r="AA554" i="2"/>
  <c r="AA562" i="2"/>
  <c r="AA570" i="2"/>
  <c r="AA578" i="2"/>
  <c r="AA586" i="2"/>
  <c r="AA594" i="2"/>
  <c r="AA602" i="2"/>
  <c r="AA610" i="2"/>
  <c r="AA618" i="2"/>
  <c r="AA626" i="2"/>
  <c r="AA634" i="2"/>
  <c r="AA642" i="2"/>
  <c r="AA650" i="2"/>
  <c r="AA658" i="2"/>
  <c r="AA666" i="2"/>
  <c r="AA674" i="2"/>
  <c r="AA682" i="2"/>
  <c r="AA690" i="2"/>
  <c r="AA698" i="2"/>
  <c r="AA14" i="2"/>
  <c r="AA22" i="2"/>
  <c r="AA30" i="2"/>
  <c r="AA38" i="2"/>
  <c r="AA46" i="2"/>
  <c r="AA54" i="2"/>
  <c r="AA62" i="2"/>
  <c r="AA70" i="2"/>
  <c r="AA78" i="2"/>
  <c r="AA86" i="2"/>
  <c r="AA94" i="2"/>
  <c r="AA102" i="2"/>
  <c r="AA110" i="2"/>
  <c r="AA118" i="2"/>
  <c r="AA126" i="2"/>
  <c r="AA134" i="2"/>
  <c r="AA142" i="2"/>
  <c r="AA159" i="2"/>
  <c r="AA167" i="2"/>
  <c r="AA174" i="2"/>
  <c r="AA182" i="2"/>
  <c r="AA190" i="2"/>
  <c r="AA198" i="2"/>
  <c r="AA206" i="2"/>
  <c r="AA214" i="2"/>
  <c r="AA222" i="2"/>
  <c r="AA230" i="2"/>
  <c r="AA238" i="2"/>
  <c r="AA246" i="2"/>
  <c r="AA254" i="2"/>
  <c r="AA262" i="2"/>
  <c r="AA270" i="2"/>
  <c r="AA278" i="2"/>
  <c r="AA286" i="2"/>
  <c r="AA294" i="2"/>
  <c r="AA302" i="2"/>
  <c r="AA310" i="2"/>
  <c r="AA318" i="2"/>
  <c r="AA326" i="2"/>
  <c r="AA334" i="2"/>
  <c r="AA342" i="2"/>
  <c r="AA350" i="2"/>
  <c r="AA358" i="2"/>
  <c r="AA366" i="2"/>
  <c r="AA374" i="2"/>
  <c r="AA382" i="2"/>
  <c r="AA390" i="2"/>
  <c r="AA398" i="2"/>
  <c r="AA406" i="2"/>
  <c r="AA414" i="2"/>
  <c r="AA422" i="2"/>
  <c r="AA430" i="2"/>
  <c r="AA438" i="2"/>
  <c r="AA446" i="2"/>
  <c r="AA454" i="2"/>
  <c r="AA462" i="2"/>
  <c r="AA470" i="2"/>
  <c r="AA478" i="2"/>
  <c r="AA486" i="2"/>
  <c r="AA495" i="2"/>
  <c r="AA509" i="2"/>
  <c r="AA521" i="2"/>
  <c r="AA529" i="2"/>
  <c r="AA533" i="2"/>
  <c r="AA541" i="2"/>
  <c r="AA549" i="2"/>
  <c r="AA557" i="2"/>
  <c r="AA565" i="2"/>
  <c r="AA573" i="2"/>
  <c r="AA581" i="2"/>
  <c r="AA589" i="2"/>
  <c r="AA597" i="2"/>
  <c r="AA605" i="2"/>
  <c r="AA613" i="2"/>
  <c r="AA621" i="2"/>
  <c r="AA629" i="2"/>
  <c r="AA637" i="2"/>
  <c r="AA645" i="2"/>
  <c r="AA653" i="2"/>
  <c r="AA661" i="2"/>
  <c r="AA669" i="2"/>
  <c r="AA677" i="2"/>
  <c r="AA15" i="2"/>
  <c r="AA23" i="2"/>
  <c r="AA31" i="2"/>
  <c r="AA39" i="2"/>
  <c r="AA47" i="2"/>
  <c r="AA55" i="2"/>
  <c r="AA63" i="2"/>
  <c r="AA71" i="2"/>
  <c r="AA79" i="2"/>
  <c r="AA87" i="2"/>
  <c r="AA95" i="2"/>
  <c r="AA103" i="2"/>
  <c r="AA111" i="2"/>
  <c r="AA119" i="2"/>
  <c r="AA127" i="2"/>
  <c r="AA135" i="2"/>
  <c r="AA143" i="2"/>
  <c r="AA29" i="2"/>
  <c r="AA61" i="2"/>
  <c r="AA93" i="2"/>
  <c r="AA125" i="2"/>
  <c r="AA165" i="2"/>
  <c r="AA183" i="2"/>
  <c r="AA205" i="2"/>
  <c r="AA228" i="2"/>
  <c r="AA247" i="2"/>
  <c r="AA269" i="2"/>
  <c r="AA292" i="2"/>
  <c r="AA311" i="2"/>
  <c r="AA332" i="2"/>
  <c r="AA348" i="2"/>
  <c r="AA364" i="2"/>
  <c r="AA380" i="2"/>
  <c r="AA396" i="2"/>
  <c r="AA412" i="2"/>
  <c r="AA428" i="2"/>
  <c r="AA444" i="2"/>
  <c r="AA460" i="2"/>
  <c r="AA476" i="2"/>
  <c r="AA493" i="2"/>
  <c r="AA519" i="2"/>
  <c r="AA547" i="2"/>
  <c r="AA563" i="2"/>
  <c r="AA579" i="2"/>
  <c r="AA595" i="2"/>
  <c r="AA611" i="2"/>
  <c r="AA627" i="2"/>
  <c r="AA643" i="2"/>
  <c r="AA659" i="2"/>
  <c r="AA675" i="2"/>
  <c r="AA689" i="2"/>
  <c r="AA700" i="2"/>
  <c r="AA709" i="2"/>
  <c r="AA717" i="2"/>
  <c r="AA725" i="2"/>
  <c r="AA733" i="2"/>
  <c r="AA741" i="2"/>
  <c r="AA749" i="2"/>
  <c r="AA757" i="2"/>
  <c r="AA765" i="2"/>
  <c r="AA773" i="2"/>
  <c r="AA781" i="2"/>
  <c r="AA790" i="2"/>
  <c r="AA798" i="2"/>
  <c r="AA806" i="2"/>
  <c r="AA814" i="2"/>
  <c r="AA822" i="2"/>
  <c r="AA830" i="2"/>
  <c r="AA838" i="2"/>
  <c r="AA846" i="2"/>
  <c r="AA854" i="2"/>
  <c r="AA862" i="2"/>
  <c r="AA884" i="2"/>
  <c r="AA892" i="2"/>
  <c r="AA900" i="2"/>
  <c r="AA908" i="2"/>
  <c r="AA916" i="2"/>
  <c r="AA36" i="2"/>
  <c r="AA68" i="2"/>
  <c r="AA100" i="2"/>
  <c r="AA132" i="2"/>
  <c r="AA166" i="2"/>
  <c r="AA188" i="2"/>
  <c r="AA207" i="2"/>
  <c r="AA229" i="2"/>
  <c r="AA252" i="2"/>
  <c r="AA271" i="2"/>
  <c r="AA293" i="2"/>
  <c r="AA316" i="2"/>
  <c r="AA333" i="2"/>
  <c r="AA349" i="2"/>
  <c r="AA365" i="2"/>
  <c r="AA381" i="2"/>
  <c r="AA397" i="2"/>
  <c r="AA413" i="2"/>
  <c r="AA429" i="2"/>
  <c r="AA445" i="2"/>
  <c r="AA461" i="2"/>
  <c r="AA477" i="2"/>
  <c r="AA494" i="2"/>
  <c r="AA520" i="2"/>
  <c r="AA548" i="2"/>
  <c r="AA564" i="2"/>
  <c r="AA580" i="2"/>
  <c r="AA596" i="2"/>
  <c r="AA612" i="2"/>
  <c r="AA628" i="2"/>
  <c r="AA644" i="2"/>
  <c r="AA660" i="2"/>
  <c r="AA676" i="2"/>
  <c r="AA691" i="2"/>
  <c r="AA701" i="2"/>
  <c r="AA710" i="2"/>
  <c r="AA718" i="2"/>
  <c r="AA726" i="2"/>
  <c r="AA734" i="2"/>
  <c r="AA742" i="2"/>
  <c r="AA750" i="2"/>
  <c r="AA758" i="2"/>
  <c r="AA766" i="2"/>
  <c r="AA774" i="2"/>
  <c r="AA783" i="2"/>
  <c r="AA791" i="2"/>
  <c r="AA799" i="2"/>
  <c r="AA807" i="2"/>
  <c r="AA815" i="2"/>
  <c r="AA823" i="2"/>
  <c r="AA831" i="2"/>
  <c r="AA839" i="2"/>
  <c r="AA847" i="2"/>
  <c r="AA855" i="2"/>
  <c r="AA863" i="2"/>
  <c r="AA885" i="2"/>
  <c r="AA893" i="2"/>
  <c r="AA901" i="2"/>
  <c r="AA909" i="2"/>
  <c r="AA917" i="2"/>
  <c r="AA925" i="2"/>
  <c r="AA933" i="2"/>
  <c r="AA941" i="2"/>
  <c r="AA949" i="2"/>
  <c r="AA957" i="2"/>
  <c r="AA965" i="2"/>
  <c r="AA973" i="2"/>
  <c r="AA981" i="2"/>
  <c r="AA989" i="2"/>
  <c r="AA997" i="2"/>
  <c r="AA1005" i="2"/>
  <c r="AA1013" i="2"/>
  <c r="AA1021" i="2"/>
  <c r="AA1029" i="2"/>
  <c r="AA1052" i="2"/>
  <c r="AA1060" i="2"/>
  <c r="AA37" i="2"/>
  <c r="AA69" i="2"/>
  <c r="AA101" i="2"/>
  <c r="AA133" i="2"/>
  <c r="AA168" i="2"/>
  <c r="AA189" i="2"/>
  <c r="AA212" i="2"/>
  <c r="AA231" i="2"/>
  <c r="AA253" i="2"/>
  <c r="AA276" i="2"/>
  <c r="AA295" i="2"/>
  <c r="AA317" i="2"/>
  <c r="AA335" i="2"/>
  <c r="AA351" i="2"/>
  <c r="AA367" i="2"/>
  <c r="AA383" i="2"/>
  <c r="AA399" i="2"/>
  <c r="AA415" i="2"/>
  <c r="AA431" i="2"/>
  <c r="AA447" i="2"/>
  <c r="AA463" i="2"/>
  <c r="AA479" i="2"/>
  <c r="AA497" i="2"/>
  <c r="AA522" i="2"/>
  <c r="AA534" i="2"/>
  <c r="AA550" i="2"/>
  <c r="AA566" i="2"/>
  <c r="AA582" i="2"/>
  <c r="AA598" i="2"/>
  <c r="AA614" i="2"/>
  <c r="AA630" i="2"/>
  <c r="AA646" i="2"/>
  <c r="AA662" i="2"/>
  <c r="AA678" i="2"/>
  <c r="AA692" i="2"/>
  <c r="AA702" i="2"/>
  <c r="AA711" i="2"/>
  <c r="AA719" i="2"/>
  <c r="AA727" i="2"/>
  <c r="AA735" i="2"/>
  <c r="AA743" i="2"/>
  <c r="AA751" i="2"/>
  <c r="AA759" i="2"/>
  <c r="AA767" i="2"/>
  <c r="AA775" i="2"/>
  <c r="AA784" i="2"/>
  <c r="AA792" i="2"/>
  <c r="AA800" i="2"/>
  <c r="AA808" i="2"/>
  <c r="AA816" i="2"/>
  <c r="AA824" i="2"/>
  <c r="AA832" i="2"/>
  <c r="AA840" i="2"/>
  <c r="AA848" i="2"/>
  <c r="AA856" i="2"/>
  <c r="AA864" i="2"/>
  <c r="AA886" i="2"/>
  <c r="AA894" i="2"/>
  <c r="AA902" i="2"/>
  <c r="AA910" i="2"/>
  <c r="AA918" i="2"/>
  <c r="AA926" i="2"/>
  <c r="AA934" i="2"/>
  <c r="AA942" i="2"/>
  <c r="AA12" i="2"/>
  <c r="AA44" i="2"/>
  <c r="AA76" i="2"/>
  <c r="AA108" i="2"/>
  <c r="AA140" i="2"/>
  <c r="AA191" i="2"/>
  <c r="AA213" i="2"/>
  <c r="AA236" i="2"/>
  <c r="AA255" i="2"/>
  <c r="AA277" i="2"/>
  <c r="AA300" i="2"/>
  <c r="AA319" i="2"/>
  <c r="AA338" i="2"/>
  <c r="AA354" i="2"/>
  <c r="AA370" i="2"/>
  <c r="AA386" i="2"/>
  <c r="AA402" i="2"/>
  <c r="AA418" i="2"/>
  <c r="AA434" i="2"/>
  <c r="AA450" i="2"/>
  <c r="AA466" i="2"/>
  <c r="AA482" i="2"/>
  <c r="AA504" i="2"/>
  <c r="AA525" i="2"/>
  <c r="AA537" i="2"/>
  <c r="AA553" i="2"/>
  <c r="AA569" i="2"/>
  <c r="AA585" i="2"/>
  <c r="AA601" i="2"/>
  <c r="AA617" i="2"/>
  <c r="AA633" i="2"/>
  <c r="AA649" i="2"/>
  <c r="AA665" i="2"/>
  <c r="AA681" i="2"/>
  <c r="AA693" i="2"/>
  <c r="AA703" i="2"/>
  <c r="AA712" i="2"/>
  <c r="AA720" i="2"/>
  <c r="AA728" i="2"/>
  <c r="AA736" i="2"/>
  <c r="AA744" i="2"/>
  <c r="AA752" i="2"/>
  <c r="AA760" i="2"/>
  <c r="AA768" i="2"/>
  <c r="AA776" i="2"/>
  <c r="AA785" i="2"/>
  <c r="AA793" i="2"/>
  <c r="AA801" i="2"/>
  <c r="AA809" i="2"/>
  <c r="AA817" i="2"/>
  <c r="AA825" i="2"/>
  <c r="AA833" i="2"/>
  <c r="AA841" i="2"/>
  <c r="AA849" i="2"/>
  <c r="AA857" i="2"/>
  <c r="AA865" i="2"/>
  <c r="AA887" i="2"/>
  <c r="AA895" i="2"/>
  <c r="AA903" i="2"/>
  <c r="AA911" i="2"/>
  <c r="AA919" i="2"/>
  <c r="AA927" i="2"/>
  <c r="AA935" i="2"/>
  <c r="AA943" i="2"/>
  <c r="AA951" i="2"/>
  <c r="AA959" i="2"/>
  <c r="AA967" i="2"/>
  <c r="AA975" i="2"/>
  <c r="AA983" i="2"/>
  <c r="AA991" i="2"/>
  <c r="AA999" i="2"/>
  <c r="AA1007" i="2"/>
  <c r="AA1015" i="2"/>
  <c r="AA1023" i="2"/>
  <c r="AA1031" i="2"/>
  <c r="AA1054" i="2"/>
  <c r="AA1062" i="2"/>
  <c r="AA1070" i="2"/>
  <c r="AA1078" i="2"/>
  <c r="AA1086" i="2"/>
  <c r="AA1094" i="2"/>
  <c r="AA1102" i="2"/>
  <c r="AA1110" i="2"/>
  <c r="AA1132" i="2"/>
  <c r="AA13" i="2"/>
  <c r="AA45" i="2"/>
  <c r="AA77" i="2"/>
  <c r="AA109" i="2"/>
  <c r="AA141" i="2"/>
  <c r="AA173" i="2"/>
  <c r="AA196" i="2"/>
  <c r="AA215" i="2"/>
  <c r="AA237" i="2"/>
  <c r="AA260" i="2"/>
  <c r="AA279" i="2"/>
  <c r="AA301" i="2"/>
  <c r="AA324" i="2"/>
  <c r="AA340" i="2"/>
  <c r="AA356" i="2"/>
  <c r="AA372" i="2"/>
  <c r="AA388" i="2"/>
  <c r="AA404" i="2"/>
  <c r="AA420" i="2"/>
  <c r="AA436" i="2"/>
  <c r="AA452" i="2"/>
  <c r="AA468" i="2"/>
  <c r="AA484" i="2"/>
  <c r="AA506" i="2"/>
  <c r="AA527" i="2"/>
  <c r="AA539" i="2"/>
  <c r="AA555" i="2"/>
  <c r="AA571" i="2"/>
  <c r="AA587" i="2"/>
  <c r="AA603" i="2"/>
  <c r="AA619" i="2"/>
  <c r="AA635" i="2"/>
  <c r="AA651" i="2"/>
  <c r="AA667" i="2"/>
  <c r="AA683" i="2"/>
  <c r="AA694" i="2"/>
  <c r="AA705" i="2"/>
  <c r="AA713" i="2"/>
  <c r="AA721" i="2"/>
  <c r="AA729" i="2"/>
  <c r="AA737" i="2"/>
  <c r="AA745" i="2"/>
  <c r="AA753" i="2"/>
  <c r="AA761" i="2"/>
  <c r="AA769" i="2"/>
  <c r="AA777" i="2"/>
  <c r="AA786" i="2"/>
  <c r="AA794" i="2"/>
  <c r="AA802" i="2"/>
  <c r="AA810" i="2"/>
  <c r="AA818" i="2"/>
  <c r="AA826" i="2"/>
  <c r="AA834" i="2"/>
  <c r="AA842" i="2"/>
  <c r="AA850" i="2"/>
  <c r="AA858" i="2"/>
  <c r="AA866" i="2"/>
  <c r="AA888" i="2"/>
  <c r="AA896" i="2"/>
  <c r="AA904" i="2"/>
  <c r="AA912" i="2"/>
  <c r="AA920" i="2"/>
  <c r="AA928" i="2"/>
  <c r="AA936" i="2"/>
  <c r="AA944" i="2"/>
  <c r="AA952" i="2"/>
  <c r="AA960" i="2"/>
  <c r="AA968" i="2"/>
  <c r="AA976" i="2"/>
  <c r="AA984" i="2"/>
  <c r="AA992" i="2"/>
  <c r="AA1000" i="2"/>
  <c r="AA1008" i="2"/>
  <c r="AA1016" i="2"/>
  <c r="AA1024" i="2"/>
  <c r="AA1032" i="2"/>
  <c r="AA21" i="2"/>
  <c r="AA53" i="2"/>
  <c r="AA85" i="2"/>
  <c r="AA117" i="2"/>
  <c r="AA158" i="2"/>
  <c r="AA180" i="2"/>
  <c r="AA199" i="2"/>
  <c r="AA221" i="2"/>
  <c r="AA244" i="2"/>
  <c r="AA263" i="2"/>
  <c r="AA285" i="2"/>
  <c r="AA308" i="2"/>
  <c r="AA327" i="2"/>
  <c r="AA343" i="2"/>
  <c r="AA359" i="2"/>
  <c r="AA375" i="2"/>
  <c r="AA391" i="2"/>
  <c r="AA407" i="2"/>
  <c r="AA423" i="2"/>
  <c r="AA439" i="2"/>
  <c r="AA455" i="2"/>
  <c r="AA471" i="2"/>
  <c r="AA487" i="2"/>
  <c r="AA514" i="2"/>
  <c r="AA530" i="2"/>
  <c r="AA542" i="2"/>
  <c r="AA558" i="2"/>
  <c r="AA574" i="2"/>
  <c r="AA590" i="2"/>
  <c r="AA606" i="2"/>
  <c r="AA622" i="2"/>
  <c r="AA638" i="2"/>
  <c r="AA654" i="2"/>
  <c r="AA670" i="2"/>
  <c r="AA685" i="2"/>
  <c r="AA697" i="2"/>
  <c r="AA707" i="2"/>
  <c r="AA715" i="2"/>
  <c r="AA723" i="2"/>
  <c r="AA731" i="2"/>
  <c r="AA739" i="2"/>
  <c r="AA747" i="2"/>
  <c r="AA755" i="2"/>
  <c r="AA763" i="2"/>
  <c r="AA771" i="2"/>
  <c r="AA779" i="2"/>
  <c r="AA788" i="2"/>
  <c r="AA796" i="2"/>
  <c r="AA804" i="2"/>
  <c r="AA812" i="2"/>
  <c r="AA820" i="2"/>
  <c r="AA828" i="2"/>
  <c r="AA836" i="2"/>
  <c r="AA844" i="2"/>
  <c r="AA852" i="2"/>
  <c r="AA860" i="2"/>
  <c r="AA882" i="2"/>
  <c r="AA890" i="2"/>
  <c r="AA898" i="2"/>
  <c r="AA906" i="2"/>
  <c r="AA914" i="2"/>
  <c r="AA922" i="2"/>
  <c r="AA930" i="2"/>
  <c r="AA938" i="2"/>
  <c r="AA946" i="2"/>
  <c r="AA954" i="2"/>
  <c r="AA962" i="2"/>
  <c r="AA970" i="2"/>
  <c r="AA978" i="2"/>
  <c r="AA986" i="2"/>
  <c r="AA994" i="2"/>
  <c r="AA1002" i="2"/>
  <c r="AA1010" i="2"/>
  <c r="AA1018" i="2"/>
  <c r="AA1026" i="2"/>
  <c r="AA1057" i="2"/>
  <c r="AA1065" i="2"/>
  <c r="AA1073" i="2"/>
  <c r="AA1081" i="2"/>
  <c r="AA1089" i="2"/>
  <c r="AA1097" i="2"/>
  <c r="AA1105" i="2"/>
  <c r="AA1127" i="2"/>
  <c r="AA1135" i="2"/>
  <c r="AA92" i="2"/>
  <c r="AA204" i="2"/>
  <c r="AA287" i="2"/>
  <c r="AA362" i="2"/>
  <c r="AA426" i="2"/>
  <c r="AA491" i="2"/>
  <c r="AA561" i="2"/>
  <c r="AA625" i="2"/>
  <c r="AA686" i="2"/>
  <c r="AA724" i="2"/>
  <c r="AA756" i="2"/>
  <c r="AA789" i="2"/>
  <c r="AA821" i="2"/>
  <c r="AA853" i="2"/>
  <c r="AA899" i="2"/>
  <c r="AA929" i="2"/>
  <c r="AA948" i="2"/>
  <c r="AA964" i="2"/>
  <c r="AA980" i="2"/>
  <c r="AA996" i="2"/>
  <c r="AA1012" i="2"/>
  <c r="AA1028" i="2"/>
  <c r="AA1058" i="2"/>
  <c r="AA1069" i="2"/>
  <c r="AA1080" i="2"/>
  <c r="AA1091" i="2"/>
  <c r="AA1101" i="2"/>
  <c r="AA1126" i="2"/>
  <c r="AA1137" i="2"/>
  <c r="AA1145" i="2"/>
  <c r="AA1161" i="2"/>
  <c r="AA1169" i="2"/>
  <c r="AA1146" i="2"/>
  <c r="AA1162" i="2"/>
  <c r="AA341" i="2"/>
  <c r="AA604" i="2"/>
  <c r="AA843" i="2"/>
  <c r="AA958" i="2"/>
  <c r="AA1066" i="2"/>
  <c r="AA1108" i="2"/>
  <c r="AA474" i="2"/>
  <c r="AA716" i="2"/>
  <c r="AA891" i="2"/>
  <c r="AA1009" i="2"/>
  <c r="AA1088" i="2"/>
  <c r="AA116" i="2"/>
  <c r="AA220" i="2"/>
  <c r="AA303" i="2"/>
  <c r="AA373" i="2"/>
  <c r="AA437" i="2"/>
  <c r="AA507" i="2"/>
  <c r="AA572" i="2"/>
  <c r="AA636" i="2"/>
  <c r="AA695" i="2"/>
  <c r="AA730" i="2"/>
  <c r="AA762" i="2"/>
  <c r="AA795" i="2"/>
  <c r="AA827" i="2"/>
  <c r="AA859" i="2"/>
  <c r="AA905" i="2"/>
  <c r="AA931" i="2"/>
  <c r="AA950" i="2"/>
  <c r="AA966" i="2"/>
  <c r="AA982" i="2"/>
  <c r="AA998" i="2"/>
  <c r="AA1014" i="2"/>
  <c r="AA1030" i="2"/>
  <c r="AA1059" i="2"/>
  <c r="AA1071" i="2"/>
  <c r="AA1082" i="2"/>
  <c r="AA1092" i="2"/>
  <c r="AA1103" i="2"/>
  <c r="AA1128" i="2"/>
  <c r="AA1138" i="2"/>
  <c r="AA1170" i="2"/>
  <c r="AA405" i="2"/>
  <c r="AA714" i="2"/>
  <c r="AA921" i="2"/>
  <c r="AA1053" i="2"/>
  <c r="AA181" i="2"/>
  <c r="AA673" i="2"/>
  <c r="AA923" i="2"/>
  <c r="AA1055" i="2"/>
  <c r="AA1155" i="2"/>
  <c r="AA124" i="2"/>
  <c r="AA223" i="2"/>
  <c r="AA309" i="2"/>
  <c r="AA378" i="2"/>
  <c r="AA442" i="2"/>
  <c r="AA517" i="2"/>
  <c r="AA577" i="2"/>
  <c r="AA641" i="2"/>
  <c r="AA699" i="2"/>
  <c r="AA732" i="2"/>
  <c r="AA764" i="2"/>
  <c r="AA797" i="2"/>
  <c r="AA829" i="2"/>
  <c r="AA861" i="2"/>
  <c r="AA907" i="2"/>
  <c r="AA932" i="2"/>
  <c r="AA953" i="2"/>
  <c r="AA969" i="2"/>
  <c r="AA985" i="2"/>
  <c r="AA1001" i="2"/>
  <c r="AA1017" i="2"/>
  <c r="AA1033" i="2"/>
  <c r="AA1061" i="2"/>
  <c r="AA1072" i="2"/>
  <c r="AA1083" i="2"/>
  <c r="AA1093" i="2"/>
  <c r="AA1104" i="2"/>
  <c r="AA1129" i="2"/>
  <c r="AA1139" i="2"/>
  <c r="AA1147" i="2"/>
  <c r="AA1163" i="2"/>
  <c r="AA1171" i="2"/>
  <c r="AA1141" i="2"/>
  <c r="AA1173" i="2"/>
  <c r="AA175" i="2"/>
  <c r="AA469" i="2"/>
  <c r="AA811" i="2"/>
  <c r="AA974" i="2"/>
  <c r="AA1076" i="2"/>
  <c r="AA1133" i="2"/>
  <c r="AA346" i="2"/>
  <c r="AA609" i="2"/>
  <c r="AA813" i="2"/>
  <c r="AA961" i="2"/>
  <c r="AA1067" i="2"/>
  <c r="AA1134" i="2"/>
  <c r="AA20" i="2"/>
  <c r="AA148" i="2"/>
  <c r="AA239" i="2"/>
  <c r="AA325" i="2"/>
  <c r="AA389" i="2"/>
  <c r="AA453" i="2"/>
  <c r="AA528" i="2"/>
  <c r="AA588" i="2"/>
  <c r="AA652" i="2"/>
  <c r="AA706" i="2"/>
  <c r="AA738" i="2"/>
  <c r="AA770" i="2"/>
  <c r="AA803" i="2"/>
  <c r="AA835" i="2"/>
  <c r="AA867" i="2"/>
  <c r="AA913" i="2"/>
  <c r="AA937" i="2"/>
  <c r="AA955" i="2"/>
  <c r="AA971" i="2"/>
  <c r="AA987" i="2"/>
  <c r="AA1003" i="2"/>
  <c r="AA1019" i="2"/>
  <c r="AA1050" i="2"/>
  <c r="AA1063" i="2"/>
  <c r="AA1074" i="2"/>
  <c r="AA1084" i="2"/>
  <c r="AA1095" i="2"/>
  <c r="AA1106" i="2"/>
  <c r="AA1130" i="2"/>
  <c r="AA1140" i="2"/>
  <c r="AA1148" i="2"/>
  <c r="AA1164" i="2"/>
  <c r="AA1172" i="2"/>
  <c r="AA1107" i="2"/>
  <c r="AA1149" i="2"/>
  <c r="AA261" i="2"/>
  <c r="AA668" i="2"/>
  <c r="AA778" i="2"/>
  <c r="AA940" i="2"/>
  <c r="AA1022" i="2"/>
  <c r="AA1098" i="2"/>
  <c r="AA410" i="2"/>
  <c r="AA748" i="2"/>
  <c r="AA945" i="2"/>
  <c r="AA1025" i="2"/>
  <c r="AA1109" i="2"/>
  <c r="AA1167" i="2"/>
  <c r="AA28" i="2"/>
  <c r="AA160" i="2"/>
  <c r="AA245" i="2"/>
  <c r="AA330" i="2"/>
  <c r="AA394" i="2"/>
  <c r="AA458" i="2"/>
  <c r="AA593" i="2"/>
  <c r="AA657" i="2"/>
  <c r="AA708" i="2"/>
  <c r="AA740" i="2"/>
  <c r="AA772" i="2"/>
  <c r="AA805" i="2"/>
  <c r="AA837" i="2"/>
  <c r="AA883" i="2"/>
  <c r="AA915" i="2"/>
  <c r="AA939" i="2"/>
  <c r="AA956" i="2"/>
  <c r="AA972" i="2"/>
  <c r="AA988" i="2"/>
  <c r="AA1004" i="2"/>
  <c r="AA1020" i="2"/>
  <c r="AA1051" i="2"/>
  <c r="AA1064" i="2"/>
  <c r="AA1075" i="2"/>
  <c r="AA1085" i="2"/>
  <c r="AA1096" i="2"/>
  <c r="AA1131" i="2"/>
  <c r="AA1165" i="2"/>
  <c r="AA52" i="2"/>
  <c r="AA540" i="2"/>
  <c r="AA889" i="2"/>
  <c r="AA1006" i="2"/>
  <c r="AA1142" i="2"/>
  <c r="AA268" i="2"/>
  <c r="AA845" i="2"/>
  <c r="AA993" i="2"/>
  <c r="AA1099" i="2"/>
  <c r="AA84" i="2"/>
  <c r="AA197" i="2"/>
  <c r="AA284" i="2"/>
  <c r="AA357" i="2"/>
  <c r="AA421" i="2"/>
  <c r="AA485" i="2"/>
  <c r="AA556" i="2"/>
  <c r="AA620" i="2"/>
  <c r="AA684" i="2"/>
  <c r="AA722" i="2"/>
  <c r="AA754" i="2"/>
  <c r="AA787" i="2"/>
  <c r="AA819" i="2"/>
  <c r="AA851" i="2"/>
  <c r="AA897" i="2"/>
  <c r="AA924" i="2"/>
  <c r="AA947" i="2"/>
  <c r="AA963" i="2"/>
  <c r="AA979" i="2"/>
  <c r="AA995" i="2"/>
  <c r="AA1011" i="2"/>
  <c r="AA1027" i="2"/>
  <c r="AA1056" i="2"/>
  <c r="AA1068" i="2"/>
  <c r="AA1079" i="2"/>
  <c r="AA1090" i="2"/>
  <c r="AA1100" i="2"/>
  <c r="AA1111" i="2"/>
  <c r="AA1136" i="2"/>
  <c r="AA1144" i="2"/>
  <c r="AA1160" i="2"/>
  <c r="AA1168" i="2"/>
  <c r="AA746" i="2"/>
  <c r="AA990" i="2"/>
  <c r="AA1087" i="2"/>
  <c r="AA1166" i="2"/>
  <c r="AA60" i="2"/>
  <c r="AA545" i="2"/>
  <c r="AA780" i="2"/>
  <c r="AA977" i="2"/>
  <c r="AA1077" i="2"/>
  <c r="AA1143" i="2"/>
  <c r="P74" i="37"/>
  <c r="P79" i="37"/>
  <c r="P83" i="37"/>
  <c r="P88" i="37"/>
  <c r="P92" i="37"/>
  <c r="P68" i="37"/>
  <c r="P72" i="37"/>
  <c r="P71" i="37"/>
  <c r="P77" i="37"/>
  <c r="P73" i="37"/>
  <c r="P76" i="37"/>
  <c r="P89" i="37"/>
  <c r="P85" i="37"/>
  <c r="P80" i="37"/>
  <c r="P84" i="37"/>
  <c r="P70" i="37"/>
  <c r="P78" i="37"/>
  <c r="P91" i="37"/>
  <c r="P90" i="37"/>
  <c r="P69" i="37"/>
  <c r="P86" i="37"/>
  <c r="P82" i="37"/>
  <c r="P81" i="37"/>
  <c r="Q73" i="37"/>
  <c r="Q82" i="37"/>
  <c r="Q91" i="37"/>
  <c r="Q68" i="37"/>
  <c r="Q77" i="37"/>
  <c r="Q85" i="37"/>
  <c r="Q71" i="37"/>
  <c r="Q74" i="37"/>
  <c r="Q83" i="37"/>
  <c r="Q92" i="37"/>
  <c r="Q72" i="37"/>
  <c r="Q69" i="37"/>
  <c r="Q78" i="37"/>
  <c r="Q86" i="37"/>
  <c r="Q90" i="37"/>
  <c r="Q81" i="37"/>
  <c r="Q76" i="37"/>
  <c r="Q84" i="37"/>
  <c r="Q89" i="37"/>
  <c r="Q70" i="37"/>
  <c r="Q79" i="37"/>
  <c r="Q88" i="37"/>
  <c r="Q80" i="37"/>
  <c r="R69" i="37"/>
  <c r="R71" i="37"/>
  <c r="R73" i="37"/>
  <c r="R76" i="37"/>
  <c r="R78" i="37"/>
  <c r="R80" i="37"/>
  <c r="R82" i="37"/>
  <c r="R84" i="37"/>
  <c r="R86" i="37"/>
  <c r="R89" i="37"/>
  <c r="R68" i="37"/>
  <c r="R70" i="37"/>
  <c r="R72" i="37"/>
  <c r="R74" i="37"/>
  <c r="R77" i="37"/>
  <c r="R79" i="37"/>
  <c r="R81" i="37"/>
  <c r="R83" i="37"/>
  <c r="R85" i="37"/>
  <c r="R88" i="37"/>
  <c r="R90" i="37"/>
  <c r="I60" i="37"/>
  <c r="H59" i="37"/>
  <c r="F58" i="37"/>
  <c r="D57" i="37"/>
  <c r="H56" i="37"/>
  <c r="F55" i="37"/>
  <c r="D54" i="37"/>
  <c r="H50" i="37"/>
  <c r="F49" i="37"/>
  <c r="D48" i="37"/>
  <c r="I46" i="37"/>
  <c r="G45" i="37"/>
  <c r="E44" i="37"/>
  <c r="I40" i="37"/>
  <c r="G39" i="37"/>
  <c r="E38" i="37"/>
  <c r="I36" i="37"/>
  <c r="H35" i="37"/>
  <c r="F33" i="37"/>
  <c r="E32" i="37"/>
  <c r="I30" i="37"/>
  <c r="G29" i="37"/>
  <c r="E28" i="37"/>
  <c r="H25" i="37"/>
  <c r="G24" i="37"/>
  <c r="E23" i="37"/>
  <c r="I20" i="37"/>
  <c r="B23" i="37"/>
  <c r="B31" i="37"/>
  <c r="B40" i="37"/>
  <c r="B50" i="37"/>
  <c r="B59" i="37"/>
  <c r="B36" i="37"/>
  <c r="D60" i="37"/>
  <c r="E47" i="37"/>
  <c r="H38" i="37"/>
  <c r="H32" i="37"/>
  <c r="D20" i="37"/>
  <c r="H60" i="37"/>
  <c r="G59" i="37"/>
  <c r="E58" i="37"/>
  <c r="G56" i="37"/>
  <c r="E55" i="37"/>
  <c r="I52" i="37"/>
  <c r="G50" i="37"/>
  <c r="E49" i="37"/>
  <c r="I47" i="37"/>
  <c r="H46" i="37"/>
  <c r="F45" i="37"/>
  <c r="D44" i="37"/>
  <c r="H40" i="37"/>
  <c r="F39" i="37"/>
  <c r="D38" i="37"/>
  <c r="H36" i="37"/>
  <c r="G35" i="37"/>
  <c r="E33" i="37"/>
  <c r="D32" i="37"/>
  <c r="H30" i="37"/>
  <c r="F29" i="37"/>
  <c r="D28" i="37"/>
  <c r="I26" i="37"/>
  <c r="G25" i="37"/>
  <c r="F24" i="37"/>
  <c r="D23" i="37"/>
  <c r="H20" i="37"/>
  <c r="B24" i="37"/>
  <c r="B32" i="37"/>
  <c r="B42" i="37"/>
  <c r="B52" i="37"/>
  <c r="B60" i="37"/>
  <c r="B27" i="37"/>
  <c r="I58" i="37"/>
  <c r="G48" i="37"/>
  <c r="D40" i="37"/>
  <c r="I33" i="37"/>
  <c r="H28" i="37"/>
  <c r="F21" i="37"/>
  <c r="G60" i="37"/>
  <c r="F59" i="37"/>
  <c r="D58" i="37"/>
  <c r="F56" i="37"/>
  <c r="D55" i="37"/>
  <c r="H52" i="37"/>
  <c r="F50" i="37"/>
  <c r="D49" i="37"/>
  <c r="H47" i="37"/>
  <c r="G46" i="37"/>
  <c r="E45" i="37"/>
  <c r="I42" i="37"/>
  <c r="G40" i="37"/>
  <c r="E39" i="37"/>
  <c r="I37" i="37"/>
  <c r="G36" i="37"/>
  <c r="F35" i="37"/>
  <c r="D33" i="37"/>
  <c r="I31" i="37"/>
  <c r="G30" i="37"/>
  <c r="E29" i="37"/>
  <c r="I27" i="37"/>
  <c r="H26" i="37"/>
  <c r="F25" i="37"/>
  <c r="E24" i="37"/>
  <c r="I21" i="37"/>
  <c r="G20" i="37"/>
  <c r="B25" i="37"/>
  <c r="B33" i="37"/>
  <c r="B44" i="37"/>
  <c r="B54" i="37"/>
  <c r="G57" i="37"/>
  <c r="D46" i="37"/>
  <c r="F37" i="37"/>
  <c r="D30" i="37"/>
  <c r="B47" i="37"/>
  <c r="F60" i="37"/>
  <c r="E59" i="37"/>
  <c r="I57" i="37"/>
  <c r="E56" i="37"/>
  <c r="I54" i="37"/>
  <c r="G52" i="37"/>
  <c r="E50" i="37"/>
  <c r="I48" i="37"/>
  <c r="G47" i="37"/>
  <c r="F46" i="37"/>
  <c r="D45" i="37"/>
  <c r="H42" i="37"/>
  <c r="F40" i="37"/>
  <c r="D39" i="37"/>
  <c r="H37" i="37"/>
  <c r="F36" i="37"/>
  <c r="E35" i="37"/>
  <c r="H31" i="37"/>
  <c r="F30" i="37"/>
  <c r="D29" i="37"/>
  <c r="H27" i="37"/>
  <c r="G26" i="37"/>
  <c r="E25" i="37"/>
  <c r="D24" i="37"/>
  <c r="H21" i="37"/>
  <c r="F20" i="37"/>
  <c r="B26" i="37"/>
  <c r="B35" i="37"/>
  <c r="B45" i="37"/>
  <c r="B55" i="37"/>
  <c r="E60" i="37"/>
  <c r="D59" i="37"/>
  <c r="H57" i="37"/>
  <c r="D56" i="37"/>
  <c r="H54" i="37"/>
  <c r="F52" i="37"/>
  <c r="D50" i="37"/>
  <c r="H48" i="37"/>
  <c r="F47" i="37"/>
  <c r="E46" i="37"/>
  <c r="I44" i="37"/>
  <c r="G42" i="37"/>
  <c r="E40" i="37"/>
  <c r="I38" i="37"/>
  <c r="G37" i="37"/>
  <c r="E36" i="37"/>
  <c r="D35" i="37"/>
  <c r="I32" i="37"/>
  <c r="G31" i="37"/>
  <c r="E30" i="37"/>
  <c r="I28" i="37"/>
  <c r="G27" i="37"/>
  <c r="F26" i="37"/>
  <c r="D25" i="37"/>
  <c r="I23" i="37"/>
  <c r="G21" i="37"/>
  <c r="E20" i="37"/>
  <c r="I55" i="37"/>
  <c r="E52" i="37"/>
  <c r="D36" i="37"/>
  <c r="E26" i="37"/>
  <c r="H58" i="37"/>
  <c r="F57" i="37"/>
  <c r="H55" i="37"/>
  <c r="F54" i="37"/>
  <c r="D52" i="37"/>
  <c r="H49" i="37"/>
  <c r="F48" i="37"/>
  <c r="D47" i="37"/>
  <c r="I45" i="37"/>
  <c r="G44" i="37"/>
  <c r="E42" i="37"/>
  <c r="I39" i="37"/>
  <c r="G38" i="37"/>
  <c r="E37" i="37"/>
  <c r="H33" i="37"/>
  <c r="G32" i="37"/>
  <c r="E31" i="37"/>
  <c r="I29" i="37"/>
  <c r="G28" i="37"/>
  <c r="E27" i="37"/>
  <c r="D26" i="37"/>
  <c r="I24" i="37"/>
  <c r="G23" i="37"/>
  <c r="E21" i="37"/>
  <c r="B20" i="37"/>
  <c r="B29" i="37"/>
  <c r="B38" i="37"/>
  <c r="B48" i="37"/>
  <c r="B57" i="37"/>
  <c r="B46" i="37"/>
  <c r="H44" i="37"/>
  <c r="F27" i="37"/>
  <c r="B37" i="37"/>
  <c r="I59" i="37"/>
  <c r="G58" i="37"/>
  <c r="E57" i="37"/>
  <c r="I56" i="37"/>
  <c r="G55" i="37"/>
  <c r="E54" i="37"/>
  <c r="I50" i="37"/>
  <c r="G49" i="37"/>
  <c r="E48" i="37"/>
  <c r="H45" i="37"/>
  <c r="F44" i="37"/>
  <c r="D42" i="37"/>
  <c r="H39" i="37"/>
  <c r="F38" i="37"/>
  <c r="D37" i="37"/>
  <c r="I35" i="37"/>
  <c r="G33" i="37"/>
  <c r="F32" i="37"/>
  <c r="D31" i="37"/>
  <c r="H29" i="37"/>
  <c r="F28" i="37"/>
  <c r="D27" i="37"/>
  <c r="I25" i="37"/>
  <c r="H24" i="37"/>
  <c r="F23" i="37"/>
  <c r="D21" i="37"/>
  <c r="B21" i="37"/>
  <c r="B30" i="37"/>
  <c r="B39" i="37"/>
  <c r="B49" i="37"/>
  <c r="B58" i="37"/>
  <c r="B56" i="37"/>
  <c r="G54" i="37"/>
  <c r="I49" i="37"/>
  <c r="F42" i="37"/>
  <c r="F31" i="37"/>
  <c r="H23" i="37"/>
  <c r="B28" i="37"/>
  <c r="W537" i="2"/>
  <c r="W555" i="2"/>
  <c r="W600" i="2"/>
  <c r="W608" i="2"/>
  <c r="W618" i="2"/>
  <c r="W625" i="2"/>
  <c r="W738" i="2"/>
  <c r="W775" i="2"/>
  <c r="Q775" i="2" s="1"/>
  <c r="W788" i="2"/>
  <c r="W793" i="2"/>
  <c r="W810" i="2"/>
  <c r="W822" i="2"/>
  <c r="W832" i="2"/>
  <c r="W861" i="2"/>
  <c r="W886" i="2"/>
  <c r="W900" i="2"/>
  <c r="W907" i="2"/>
  <c r="Q907" i="2" s="1"/>
  <c r="W960" i="2"/>
  <c r="W968" i="2"/>
  <c r="W978" i="2"/>
  <c r="Q978" i="2" s="1"/>
  <c r="W831" i="2"/>
  <c r="W943" i="2"/>
  <c r="Q943" i="2" s="1"/>
  <c r="W967" i="2"/>
  <c r="W497" i="2"/>
  <c r="Q497" i="2" s="1"/>
  <c r="W556" i="2"/>
  <c r="W590" i="2"/>
  <c r="W601" i="2"/>
  <c r="W612" i="2"/>
  <c r="W619" i="2"/>
  <c r="W626" i="2"/>
  <c r="W632" i="2"/>
  <c r="W689" i="2"/>
  <c r="W739" i="2"/>
  <c r="W753" i="2"/>
  <c r="W776" i="2"/>
  <c r="W794" i="2"/>
  <c r="W811" i="2"/>
  <c r="W823" i="2"/>
  <c r="Q823" i="2" s="1"/>
  <c r="W833" i="2"/>
  <c r="W862" i="2"/>
  <c r="W887" i="2"/>
  <c r="Q887" i="2" s="1"/>
  <c r="W901" i="2"/>
  <c r="W962" i="2"/>
  <c r="W969" i="2"/>
  <c r="Q969" i="2" s="1"/>
  <c r="W979" i="2"/>
  <c r="W982" i="2"/>
  <c r="Q982" i="2" s="1"/>
  <c r="W785" i="2"/>
  <c r="W814" i="2"/>
  <c r="Q814" i="2" s="1"/>
  <c r="W882" i="2"/>
  <c r="Q882" i="2" s="1"/>
  <c r="W774" i="2"/>
  <c r="Q774" i="2" s="1"/>
  <c r="W821" i="2"/>
  <c r="W502" i="2"/>
  <c r="W517" i="2"/>
  <c r="W577" i="2"/>
  <c r="W591" i="2"/>
  <c r="W602" i="2"/>
  <c r="Q602" i="2" s="1"/>
  <c r="W613" i="2"/>
  <c r="W620" i="2"/>
  <c r="W627" i="2"/>
  <c r="W633" i="2"/>
  <c r="W690" i="2"/>
  <c r="W712" i="2"/>
  <c r="W717" i="2"/>
  <c r="W742" i="2"/>
  <c r="W754" i="2"/>
  <c r="W777" i="2"/>
  <c r="W795" i="2"/>
  <c r="W824" i="2"/>
  <c r="Q824" i="2" s="1"/>
  <c r="W835" i="2"/>
  <c r="W864" i="2"/>
  <c r="W888" i="2"/>
  <c r="W894" i="2"/>
  <c r="W902" i="2"/>
  <c r="Q902" i="2" s="1"/>
  <c r="W924" i="2"/>
  <c r="W940" i="2"/>
  <c r="W963" i="2"/>
  <c r="Q963" i="2" s="1"/>
  <c r="W971" i="2"/>
  <c r="W598" i="2"/>
  <c r="W638" i="2"/>
  <c r="W897" i="2"/>
  <c r="W792" i="2"/>
  <c r="W799" i="2"/>
  <c r="W518" i="2"/>
  <c r="W550" i="2"/>
  <c r="W578" i="2"/>
  <c r="W594" i="2"/>
  <c r="W603" i="2"/>
  <c r="W614" i="2"/>
  <c r="Q614" i="2" s="1"/>
  <c r="W621" i="2"/>
  <c r="W628" i="2"/>
  <c r="W642" i="2"/>
  <c r="W691" i="2"/>
  <c r="W704" i="2"/>
  <c r="W713" i="2"/>
  <c r="W743" i="2"/>
  <c r="W768" i="2"/>
  <c r="Q768" i="2" s="1"/>
  <c r="W783" i="2"/>
  <c r="W796" i="2"/>
  <c r="W826" i="2"/>
  <c r="W836" i="2"/>
  <c r="Q836" i="2" s="1"/>
  <c r="W865" i="2"/>
  <c r="W895" i="2"/>
  <c r="Q895" i="2" s="1"/>
  <c r="W903" i="2"/>
  <c r="W913" i="2"/>
  <c r="W964" i="2"/>
  <c r="Q964" i="2" s="1"/>
  <c r="W972" i="2"/>
  <c r="W520" i="2"/>
  <c r="W535" i="2"/>
  <c r="W605" i="2"/>
  <c r="W693" i="2"/>
  <c r="Q693" i="2" s="1"/>
  <c r="W699" i="2"/>
  <c r="W829" i="2"/>
  <c r="W697" i="2"/>
  <c r="W787" i="2"/>
  <c r="W885" i="2"/>
  <c r="Q885" i="2" s="1"/>
  <c r="W482" i="2"/>
  <c r="W519" i="2"/>
  <c r="W534" i="2"/>
  <c r="W551" i="2"/>
  <c r="Q551" i="2" s="1"/>
  <c r="W579" i="2"/>
  <c r="W597" i="2"/>
  <c r="W604" i="2"/>
  <c r="W629" i="2"/>
  <c r="W643" i="2"/>
  <c r="W692" i="2"/>
  <c r="Q692" i="2" s="1"/>
  <c r="W744" i="2"/>
  <c r="W769" i="2"/>
  <c r="Q769" i="2" s="1"/>
  <c r="W784" i="2"/>
  <c r="W797" i="2"/>
  <c r="W802" i="2"/>
  <c r="W813" i="2"/>
  <c r="Q813" i="2" s="1"/>
  <c r="W827" i="2"/>
  <c r="W867" i="2"/>
  <c r="W896" i="2"/>
  <c r="W955" i="2"/>
  <c r="W489" i="2"/>
  <c r="Z489" i="2" s="1"/>
  <c r="W509" i="2"/>
  <c r="W552" i="2"/>
  <c r="W580" i="2"/>
  <c r="W860" i="2"/>
  <c r="W899" i="2"/>
  <c r="Q899" i="2" s="1"/>
  <c r="W906" i="2"/>
  <c r="W490" i="2"/>
  <c r="Q490" i="2" s="1"/>
  <c r="W521" i="2"/>
  <c r="W553" i="2"/>
  <c r="W581" i="2"/>
  <c r="W586" i="2"/>
  <c r="W606" i="2"/>
  <c r="W616" i="2"/>
  <c r="W623" i="2"/>
  <c r="W639" i="2"/>
  <c r="Q639" i="2" s="1"/>
  <c r="W694" i="2"/>
  <c r="Q694" i="2" s="1"/>
  <c r="W700" i="2"/>
  <c r="W786" i="2"/>
  <c r="W808" i="2"/>
  <c r="W815" i="2"/>
  <c r="Q815" i="2" s="1"/>
  <c r="W830" i="2"/>
  <c r="Q830" i="2" s="1"/>
  <c r="W857" i="2"/>
  <c r="W883" i="2"/>
  <c r="W898" i="2"/>
  <c r="Q898" i="2" s="1"/>
  <c r="W905" i="2"/>
  <c r="W966" i="2"/>
  <c r="W522" i="2"/>
  <c r="W554" i="2"/>
  <c r="W582" i="2"/>
  <c r="W607" i="2"/>
  <c r="W617" i="2"/>
  <c r="Q617" i="2" s="1"/>
  <c r="W624" i="2"/>
  <c r="W737" i="2"/>
  <c r="W809" i="2"/>
  <c r="W26" i="2"/>
  <c r="W108" i="2"/>
  <c r="W116" i="2"/>
  <c r="W127" i="2"/>
  <c r="W236" i="2"/>
  <c r="Q236" i="2" s="1"/>
  <c r="W247" i="2"/>
  <c r="Q247" i="2" s="1"/>
  <c r="W273" i="2"/>
  <c r="W275" i="2"/>
  <c r="W287" i="2"/>
  <c r="Q287" i="2" s="1"/>
  <c r="W289" i="2"/>
  <c r="Q289" i="2" s="1"/>
  <c r="W291" i="2"/>
  <c r="Q291" i="2" s="1"/>
  <c r="W348" i="2"/>
  <c r="W373" i="2"/>
  <c r="W380" i="2"/>
  <c r="W397" i="2"/>
  <c r="Q397" i="2" s="1"/>
  <c r="W402" i="2"/>
  <c r="W414" i="2"/>
  <c r="W424" i="2"/>
  <c r="W323" i="2"/>
  <c r="W369" i="2"/>
  <c r="W119" i="2"/>
  <c r="W250" i="2"/>
  <c r="Q250" i="2" s="1"/>
  <c r="W387" i="2"/>
  <c r="Q387" i="2" s="1"/>
  <c r="W27" i="2"/>
  <c r="W57" i="2"/>
  <c r="W59" i="2"/>
  <c r="W77" i="2"/>
  <c r="W316" i="2"/>
  <c r="W327" i="2"/>
  <c r="Q327" i="2" s="1"/>
  <c r="W343" i="2"/>
  <c r="W354" i="2"/>
  <c r="Q354" i="2" s="1"/>
  <c r="W359" i="2"/>
  <c r="W366" i="2"/>
  <c r="W375" i="2"/>
  <c r="W382" i="2"/>
  <c r="W404" i="2"/>
  <c r="W411" i="2"/>
  <c r="Q411" i="2" s="1"/>
  <c r="W416" i="2"/>
  <c r="Q416" i="2" s="1"/>
  <c r="W385" i="2"/>
  <c r="Q385" i="2" s="1"/>
  <c r="W45" i="2"/>
  <c r="W114" i="2"/>
  <c r="W239" i="2"/>
  <c r="Q239" i="2" s="1"/>
  <c r="W17" i="2"/>
  <c r="W44" i="2"/>
  <c r="W118" i="2"/>
  <c r="W238" i="2"/>
  <c r="Q238" i="2" s="1"/>
  <c r="W249" i="2"/>
  <c r="W277" i="2"/>
  <c r="W282" i="2"/>
  <c r="Q282" i="2" s="1"/>
  <c r="W309" i="2"/>
  <c r="Q309" i="2" s="1"/>
  <c r="W320" i="2"/>
  <c r="W340" i="2"/>
  <c r="W345" i="2"/>
  <c r="W356" i="2"/>
  <c r="W370" i="2"/>
  <c r="Q370" i="2" s="1"/>
  <c r="W377" i="2"/>
  <c r="W384" i="2"/>
  <c r="W399" i="2"/>
  <c r="W403" i="2"/>
  <c r="W317" i="2"/>
  <c r="W412" i="2"/>
  <c r="W47" i="2"/>
  <c r="W73" i="2"/>
  <c r="Q73" i="2" s="1"/>
  <c r="W278" i="2"/>
  <c r="W346" i="2"/>
  <c r="W378" i="2"/>
  <c r="W18" i="2"/>
  <c r="W29" i="2"/>
  <c r="W46" i="2"/>
  <c r="W115" i="2"/>
  <c r="W120" i="2"/>
  <c r="W122" i="2"/>
  <c r="W242" i="2"/>
  <c r="Q242" i="2" s="1"/>
  <c r="W272" i="2"/>
  <c r="Q272" i="2" s="1"/>
  <c r="W324" i="2"/>
  <c r="W336" i="2"/>
  <c r="W347" i="2"/>
  <c r="W372" i="2"/>
  <c r="W379" i="2"/>
  <c r="Q379" i="2" s="1"/>
  <c r="W386" i="2"/>
  <c r="W396" i="2"/>
  <c r="W401" i="2"/>
  <c r="W413" i="2"/>
  <c r="Q413" i="2" s="1"/>
  <c r="W28" i="2"/>
  <c r="W283" i="2"/>
  <c r="Q283" i="2" s="1"/>
  <c r="W328" i="2"/>
  <c r="W417" i="2"/>
  <c r="W310" i="2"/>
  <c r="W407" i="2"/>
  <c r="W19" i="2"/>
  <c r="W74" i="2"/>
  <c r="W101" i="2"/>
  <c r="W105" i="2"/>
  <c r="W111" i="2"/>
  <c r="W126" i="2"/>
  <c r="W244" i="2"/>
  <c r="W263" i="2"/>
  <c r="Q263" i="2" s="1"/>
  <c r="W274" i="2"/>
  <c r="Q274" i="2" s="1"/>
  <c r="W279" i="2"/>
  <c r="Q279" i="2" s="1"/>
  <c r="W286" i="2"/>
  <c r="W288" i="2"/>
  <c r="Q288" i="2" s="1"/>
  <c r="W306" i="2"/>
  <c r="Q306" i="2" s="1"/>
  <c r="W313" i="2"/>
  <c r="W315" i="2"/>
  <c r="W326" i="2"/>
  <c r="W342" i="2"/>
  <c r="W353" i="2"/>
  <c r="W358" i="2"/>
  <c r="W365" i="2"/>
  <c r="W390" i="2"/>
  <c r="W415" i="2"/>
  <c r="W22" i="2"/>
  <c r="W321" i="2"/>
  <c r="W405" i="2"/>
  <c r="W125" i="2"/>
  <c r="W241" i="2"/>
  <c r="W357" i="2"/>
  <c r="W20" i="2"/>
  <c r="W43" i="2"/>
  <c r="W58" i="2"/>
  <c r="W117" i="2"/>
  <c r="W237" i="2"/>
  <c r="Q237" i="2" s="1"/>
  <c r="W265" i="2"/>
  <c r="Q265" i="2" s="1"/>
  <c r="W276" i="2"/>
  <c r="W281" i="2"/>
  <c r="Q281" i="2" s="1"/>
  <c r="W292" i="2"/>
  <c r="Q292" i="2" s="1"/>
  <c r="W339" i="2"/>
  <c r="Q339" i="2" s="1"/>
  <c r="W344" i="2"/>
  <c r="W355" i="2"/>
  <c r="W360" i="2"/>
  <c r="W374" i="2"/>
  <c r="W383" i="2"/>
  <c r="W398" i="2"/>
  <c r="Q398" i="2" s="1"/>
  <c r="W410" i="2"/>
  <c r="W371" i="2"/>
  <c r="Q371" i="2" s="1"/>
  <c r="W100" i="2"/>
  <c r="W243" i="2"/>
  <c r="Q243" i="2" s="1"/>
  <c r="W364" i="2"/>
  <c r="W400" i="2"/>
  <c r="W494" i="2"/>
  <c r="W503" i="2"/>
  <c r="Q503" i="2" s="1"/>
  <c r="W587" i="2"/>
  <c r="W610" i="2"/>
  <c r="W778" i="2"/>
  <c r="W486" i="2"/>
  <c r="Q486" i="2" s="1"/>
  <c r="W491" i="2"/>
  <c r="Q491" i="2" s="1"/>
  <c r="W507" i="2"/>
  <c r="Q507" i="2" s="1"/>
  <c r="W595" i="2"/>
  <c r="W740" i="2"/>
  <c r="W755" i="2"/>
  <c r="W767" i="2"/>
  <c r="Q767" i="2" s="1"/>
  <c r="W771" i="2"/>
  <c r="Q771" i="2" s="1"/>
  <c r="W495" i="2"/>
  <c r="Q495" i="2" s="1"/>
  <c r="W504" i="2"/>
  <c r="Q504" i="2" s="1"/>
  <c r="W545" i="2"/>
  <c r="W588" i="2"/>
  <c r="W611" i="2"/>
  <c r="Q611" i="2" s="1"/>
  <c r="W647" i="2"/>
  <c r="W748" i="2"/>
  <c r="W779" i="2"/>
  <c r="W858" i="2"/>
  <c r="Q858" i="2" s="1"/>
  <c r="W866" i="2"/>
  <c r="W884" i="2"/>
  <c r="Q884" i="2" s="1"/>
  <c r="W483" i="2"/>
  <c r="W487" i="2"/>
  <c r="Z487" i="2" s="1"/>
  <c r="W492" i="2"/>
  <c r="Q492" i="2" s="1"/>
  <c r="W516" i="2"/>
  <c r="W533" i="2"/>
  <c r="W592" i="2"/>
  <c r="W596" i="2"/>
  <c r="W637" i="2"/>
  <c r="W644" i="2"/>
  <c r="W695" i="2"/>
  <c r="W741" i="2"/>
  <c r="W745" i="2"/>
  <c r="W752" i="2"/>
  <c r="W764" i="2"/>
  <c r="Q764" i="2" s="1"/>
  <c r="W772" i="2"/>
  <c r="Q772" i="2" s="1"/>
  <c r="W819" i="2"/>
  <c r="W839" i="2"/>
  <c r="W843" i="2"/>
  <c r="W847" i="2"/>
  <c r="Q847" i="2" s="1"/>
  <c r="W851" i="2"/>
  <c r="W546" i="2"/>
  <c r="W634" i="2"/>
  <c r="W703" i="2"/>
  <c r="W749" i="2"/>
  <c r="W780" i="2"/>
  <c r="W859" i="2"/>
  <c r="W863" i="2"/>
  <c r="W889" i="2"/>
  <c r="Q889" i="2" s="1"/>
  <c r="W893" i="2"/>
  <c r="Q893" i="2" s="1"/>
  <c r="W538" i="2"/>
  <c r="W609" i="2"/>
  <c r="W635" i="2"/>
  <c r="W750" i="2"/>
  <c r="W781" i="2"/>
  <c r="Q781" i="2" s="1"/>
  <c r="W856" i="2"/>
  <c r="W890" i="2"/>
  <c r="Q890" i="2" s="1"/>
  <c r="W891" i="2"/>
  <c r="Q891" i="2" s="1"/>
  <c r="W484" i="2"/>
  <c r="Q484" i="2" s="1"/>
  <c r="W724" i="2"/>
  <c r="W746" i="2"/>
  <c r="W818" i="2"/>
  <c r="W842" i="2"/>
  <c r="W989" i="2"/>
  <c r="W999" i="2"/>
  <c r="W1003" i="2"/>
  <c r="W1007" i="2"/>
  <c r="W1011" i="2"/>
  <c r="W1015" i="2"/>
  <c r="W485" i="2"/>
  <c r="W593" i="2"/>
  <c r="Q593" i="2" s="1"/>
  <c r="W702" i="2"/>
  <c r="Q702" i="2" s="1"/>
  <c r="W828" i="2"/>
  <c r="Q828" i="2" s="1"/>
  <c r="W837" i="2"/>
  <c r="W848" i="2"/>
  <c r="W853" i="2"/>
  <c r="W918" i="2"/>
  <c r="Q918" i="2" s="1"/>
  <c r="W922" i="2"/>
  <c r="W936" i="2"/>
  <c r="Q936" i="2" s="1"/>
  <c r="W945" i="2"/>
  <c r="Q945" i="2" s="1"/>
  <c r="W988" i="2"/>
  <c r="W838" i="2"/>
  <c r="W854" i="2"/>
  <c r="W931" i="2"/>
  <c r="W946" i="2"/>
  <c r="Q946" i="2" s="1"/>
  <c r="W961" i="2"/>
  <c r="W980" i="2"/>
  <c r="W987" i="2"/>
  <c r="W1000" i="2"/>
  <c r="W1004" i="2"/>
  <c r="W1008" i="2"/>
  <c r="W1012" i="2"/>
  <c r="W1016" i="2"/>
  <c r="W1020" i="2"/>
  <c r="W1024" i="2"/>
  <c r="W1028" i="2"/>
  <c r="W1032" i="2"/>
  <c r="W1051" i="2"/>
  <c r="W1055" i="2"/>
  <c r="W1059" i="2"/>
  <c r="W1063" i="2"/>
  <c r="W1067" i="2"/>
  <c r="W1071" i="2"/>
  <c r="W1075" i="2"/>
  <c r="W1079" i="2"/>
  <c r="W1083" i="2"/>
  <c r="W1087" i="2"/>
  <c r="W1091" i="2"/>
  <c r="W1095" i="2"/>
  <c r="W770" i="2"/>
  <c r="Q770" i="2" s="1"/>
  <c r="W820" i="2"/>
  <c r="W834" i="2"/>
  <c r="Q834" i="2" s="1"/>
  <c r="W844" i="2"/>
  <c r="W849" i="2"/>
  <c r="W919" i="2"/>
  <c r="Q919" i="2" s="1"/>
  <c r="W923" i="2"/>
  <c r="Q923" i="2" s="1"/>
  <c r="W930" i="2"/>
  <c r="Q930" i="2" s="1"/>
  <c r="W938" i="2"/>
  <c r="W953" i="2"/>
  <c r="W973" i="2"/>
  <c r="Q973" i="2" s="1"/>
  <c r="W986" i="2"/>
  <c r="W994" i="2"/>
  <c r="W825" i="2"/>
  <c r="Q825" i="2" s="1"/>
  <c r="W850" i="2"/>
  <c r="W939" i="2"/>
  <c r="W947" i="2"/>
  <c r="W952" i="2"/>
  <c r="W954" i="2"/>
  <c r="W985" i="2"/>
  <c r="W993" i="2"/>
  <c r="W1001" i="2"/>
  <c r="W1005" i="2"/>
  <c r="W1009" i="2"/>
  <c r="W1013" i="2"/>
  <c r="W1017" i="2"/>
  <c r="W1021" i="2"/>
  <c r="W1025" i="2"/>
  <c r="W1029" i="2"/>
  <c r="W1033" i="2"/>
  <c r="W1052" i="2"/>
  <c r="W1056" i="2"/>
  <c r="W1060" i="2"/>
  <c r="W1064" i="2"/>
  <c r="W1068" i="2"/>
  <c r="W1072" i="2"/>
  <c r="W1076" i="2"/>
  <c r="W1080" i="2"/>
  <c r="W1084" i="2"/>
  <c r="W1088" i="2"/>
  <c r="W1092" i="2"/>
  <c r="W1096" i="2"/>
  <c r="W1100" i="2"/>
  <c r="W765" i="2"/>
  <c r="Q765" i="2" s="1"/>
  <c r="W816" i="2"/>
  <c r="W840" i="2"/>
  <c r="W845" i="2"/>
  <c r="W892" i="2"/>
  <c r="Q892" i="2" s="1"/>
  <c r="W920" i="2"/>
  <c r="Q920" i="2" s="1"/>
  <c r="W951" i="2"/>
  <c r="W970" i="2"/>
  <c r="Q970" i="2" s="1"/>
  <c r="W976" i="2"/>
  <c r="W984" i="2"/>
  <c r="W992" i="2"/>
  <c r="W996" i="2"/>
  <c r="W506" i="2"/>
  <c r="Q506" i="2" s="1"/>
  <c r="W645" i="2"/>
  <c r="W766" i="2"/>
  <c r="Q766" i="2" s="1"/>
  <c r="W846" i="2"/>
  <c r="Q846" i="2" s="1"/>
  <c r="W927" i="2"/>
  <c r="W975" i="2"/>
  <c r="W977" i="2"/>
  <c r="Q977" i="2" s="1"/>
  <c r="W983" i="2"/>
  <c r="W991" i="2"/>
  <c r="W1002" i="2"/>
  <c r="W1006" i="2"/>
  <c r="W1010" i="2"/>
  <c r="W1014" i="2"/>
  <c r="W1018" i="2"/>
  <c r="W1022" i="2"/>
  <c r="W1026" i="2"/>
  <c r="W1030" i="2"/>
  <c r="W1053" i="2"/>
  <c r="W1057" i="2"/>
  <c r="W1061" i="2"/>
  <c r="W1065" i="2"/>
  <c r="W1069" i="2"/>
  <c r="W1073" i="2"/>
  <c r="W1077" i="2"/>
  <c r="W1081" i="2"/>
  <c r="W1085" i="2"/>
  <c r="W1089" i="2"/>
  <c r="W1093" i="2"/>
  <c r="W1097" i="2"/>
  <c r="W1101" i="2"/>
  <c r="W841" i="2"/>
  <c r="W925" i="2"/>
  <c r="W1019" i="2"/>
  <c r="W1050" i="2"/>
  <c r="W1066" i="2"/>
  <c r="W1082" i="2"/>
  <c r="W1104" i="2"/>
  <c r="W1108" i="2"/>
  <c r="W1136" i="2"/>
  <c r="Q1136" i="2" s="1"/>
  <c r="W1137" i="2"/>
  <c r="Q1137" i="2" s="1"/>
  <c r="W1138" i="2"/>
  <c r="W1139" i="2"/>
  <c r="Q1139" i="2" s="1"/>
  <c r="W1140" i="2"/>
  <c r="Q1140" i="2" s="1"/>
  <c r="W1141" i="2"/>
  <c r="W1142" i="2"/>
  <c r="W1143" i="2"/>
  <c r="Q1143" i="2" s="1"/>
  <c r="W817" i="2"/>
  <c r="W998" i="2"/>
  <c r="W1127" i="2"/>
  <c r="W1098" i="2"/>
  <c r="W1144" i="2"/>
  <c r="Q1144" i="2" s="1"/>
  <c r="W1148" i="2"/>
  <c r="W1149" i="2"/>
  <c r="W1163" i="2"/>
  <c r="W1166" i="2"/>
  <c r="W1170" i="2"/>
  <c r="W1169" i="2"/>
  <c r="W852" i="2"/>
  <c r="W1023" i="2"/>
  <c r="W1054" i="2"/>
  <c r="W1070" i="2"/>
  <c r="W1086" i="2"/>
  <c r="W1099" i="2"/>
  <c r="W1105" i="2"/>
  <c r="W1109" i="2"/>
  <c r="J23" i="37"/>
  <c r="W1155" i="2"/>
  <c r="W1173" i="2"/>
  <c r="Q1173" i="2" s="1"/>
  <c r="W917" i="2"/>
  <c r="Q917" i="2" s="1"/>
  <c r="W990" i="2"/>
  <c r="W1145" i="2"/>
  <c r="Q1145" i="2" s="1"/>
  <c r="W1160" i="2"/>
  <c r="W1167" i="2"/>
  <c r="W1171" i="2"/>
  <c r="Q1171" i="2" s="1"/>
  <c r="W926" i="2"/>
  <c r="Q926" i="2" s="1"/>
  <c r="W1126" i="2"/>
  <c r="W959" i="2"/>
  <c r="W1027" i="2"/>
  <c r="W1058" i="2"/>
  <c r="W1074" i="2"/>
  <c r="W1090" i="2"/>
  <c r="W1106" i="2"/>
  <c r="W1110" i="2"/>
  <c r="W1147" i="2"/>
  <c r="W1162" i="2"/>
  <c r="W921" i="2"/>
  <c r="Q921" i="2" s="1"/>
  <c r="W934" i="2"/>
  <c r="W1102" i="2"/>
  <c r="W1130" i="2"/>
  <c r="W1131" i="2"/>
  <c r="Q1131" i="2" s="1"/>
  <c r="W1132" i="2"/>
  <c r="Q1132" i="2" s="1"/>
  <c r="W1133" i="2"/>
  <c r="W1134" i="2"/>
  <c r="W1146" i="2"/>
  <c r="Q1146" i="2" s="1"/>
  <c r="W1161" i="2"/>
  <c r="W1168" i="2"/>
  <c r="W1172" i="2"/>
  <c r="W696" i="2"/>
  <c r="W698" i="2"/>
  <c r="Q698" i="2" s="1"/>
  <c r="W1031" i="2"/>
  <c r="W1062" i="2"/>
  <c r="W1078" i="2"/>
  <c r="W1094" i="2"/>
  <c r="W1103" i="2"/>
  <c r="W1107" i="2"/>
  <c r="W1111" i="2"/>
  <c r="W14" i="2"/>
  <c r="W86" i="2"/>
  <c r="W89" i="2"/>
  <c r="W96" i="2"/>
  <c r="W99" i="2"/>
  <c r="W106" i="2"/>
  <c r="W131" i="2"/>
  <c r="W163" i="2"/>
  <c r="W170" i="2"/>
  <c r="W182" i="2"/>
  <c r="W185" i="2"/>
  <c r="W199" i="2"/>
  <c r="W205" i="2"/>
  <c r="W208" i="2"/>
  <c r="Q208" i="2" s="1"/>
  <c r="W211" i="2"/>
  <c r="W235" i="2"/>
  <c r="Q235" i="2" s="1"/>
  <c r="W367" i="2"/>
  <c r="W189" i="2"/>
  <c r="W246" i="2"/>
  <c r="W31" i="2"/>
  <c r="W37" i="2"/>
  <c r="W40" i="2"/>
  <c r="W82" i="2"/>
  <c r="W109" i="2"/>
  <c r="W112" i="2"/>
  <c r="W128" i="2"/>
  <c r="W137" i="2"/>
  <c r="W159" i="2"/>
  <c r="W166" i="2"/>
  <c r="W175" i="2"/>
  <c r="W188" i="2"/>
  <c r="W191" i="2"/>
  <c r="W194" i="2"/>
  <c r="W222" i="2"/>
  <c r="W228" i="2"/>
  <c r="W245" i="2"/>
  <c r="Q245" i="2" s="1"/>
  <c r="W319" i="2"/>
  <c r="W322" i="2"/>
  <c r="W329" i="2"/>
  <c r="W332" i="2"/>
  <c r="Q332" i="2" s="1"/>
  <c r="W349" i="2"/>
  <c r="W110" i="2"/>
  <c r="W147" i="2"/>
  <c r="W197" i="2"/>
  <c r="W11" i="2"/>
  <c r="W15" i="2"/>
  <c r="W85" i="2"/>
  <c r="W91" i="2"/>
  <c r="Q91" i="2" s="1"/>
  <c r="W95" i="2"/>
  <c r="W172" i="2"/>
  <c r="W196" i="2"/>
  <c r="W201" i="2"/>
  <c r="W204" i="2"/>
  <c r="W214" i="2"/>
  <c r="Q214" i="2" s="1"/>
  <c r="W218" i="2"/>
  <c r="W325" i="2"/>
  <c r="Q325" i="2" s="1"/>
  <c r="W338" i="2"/>
  <c r="W352" i="2"/>
  <c r="Q352" i="2" s="1"/>
  <c r="W395" i="2"/>
  <c r="W10" i="2"/>
  <c r="W103" i="2"/>
  <c r="W135" i="2"/>
  <c r="Q135" i="2" s="1"/>
  <c r="W160" i="2"/>
  <c r="W33" i="2"/>
  <c r="W36" i="2"/>
  <c r="W75" i="2"/>
  <c r="Q75" i="2" s="1"/>
  <c r="W88" i="2"/>
  <c r="W98" i="2"/>
  <c r="W124" i="2"/>
  <c r="W130" i="2"/>
  <c r="Q130" i="2" s="1"/>
  <c r="W158" i="2"/>
  <c r="W162" i="2"/>
  <c r="W165" i="2"/>
  <c r="W169" i="2"/>
  <c r="W184" i="2"/>
  <c r="W187" i="2"/>
  <c r="W207" i="2"/>
  <c r="W210" i="2"/>
  <c r="Q210" i="2" s="1"/>
  <c r="W221" i="2"/>
  <c r="W227" i="2"/>
  <c r="W231" i="2"/>
  <c r="W234" i="2"/>
  <c r="W331" i="2"/>
  <c r="W335" i="2"/>
  <c r="W389" i="2"/>
  <c r="W394" i="2"/>
  <c r="W219" i="2"/>
  <c r="W12" i="2"/>
  <c r="W16" i="2"/>
  <c r="W24" i="2"/>
  <c r="Q24" i="2" s="1"/>
  <c r="W30" i="2"/>
  <c r="W39" i="2"/>
  <c r="W81" i="2"/>
  <c r="W84" i="2"/>
  <c r="Q84" i="2" s="1"/>
  <c r="W174" i="2"/>
  <c r="W180" i="2"/>
  <c r="W190" i="2"/>
  <c r="W193" i="2"/>
  <c r="W198" i="2"/>
  <c r="W203" i="2"/>
  <c r="W217" i="2"/>
  <c r="W224" i="2"/>
  <c r="W351" i="2"/>
  <c r="W388" i="2"/>
  <c r="W38" i="2"/>
  <c r="W192" i="2"/>
  <c r="W229" i="2"/>
  <c r="W35" i="2"/>
  <c r="W90" i="2"/>
  <c r="W104" i="2"/>
  <c r="W107" i="2"/>
  <c r="W123" i="2"/>
  <c r="W148" i="2"/>
  <c r="W161" i="2"/>
  <c r="W164" i="2"/>
  <c r="W168" i="2"/>
  <c r="W171" i="2"/>
  <c r="W183" i="2"/>
  <c r="W195" i="2"/>
  <c r="W200" i="2"/>
  <c r="Y200" i="2" s="1"/>
  <c r="W220" i="2"/>
  <c r="W230" i="2"/>
  <c r="W233" i="2"/>
  <c r="W240" i="2"/>
  <c r="Q240" i="2" s="1"/>
  <c r="W271" i="2"/>
  <c r="Q271" i="2" s="1"/>
  <c r="W294" i="2"/>
  <c r="Q294" i="2" s="1"/>
  <c r="W314" i="2"/>
  <c r="W334" i="2"/>
  <c r="Q334" i="2" s="1"/>
  <c r="W337" i="2"/>
  <c r="W80" i="2"/>
  <c r="W167" i="2"/>
  <c r="W270" i="2"/>
  <c r="Q270" i="2" s="1"/>
  <c r="W13" i="2"/>
  <c r="W21" i="2"/>
  <c r="W25" i="2"/>
  <c r="W32" i="2"/>
  <c r="W83" i="2"/>
  <c r="Q83" i="2" s="1"/>
  <c r="W87" i="2"/>
  <c r="W93" i="2"/>
  <c r="W97" i="2"/>
  <c r="W113" i="2"/>
  <c r="W129" i="2"/>
  <c r="Q129" i="2" s="1"/>
  <c r="W132" i="2"/>
  <c r="W173" i="2"/>
  <c r="W176" i="2"/>
  <c r="W206" i="2"/>
  <c r="W209" i="2"/>
  <c r="W216" i="2"/>
  <c r="W223" i="2"/>
  <c r="W226" i="2"/>
  <c r="W284" i="2"/>
  <c r="W330" i="2"/>
  <c r="Q330" i="2" s="1"/>
  <c r="W381" i="2"/>
  <c r="W202" i="2"/>
  <c r="W333" i="2"/>
  <c r="W293" i="2"/>
  <c r="Q293" i="2" s="1"/>
  <c r="W350" i="2"/>
  <c r="J63" i="37"/>
  <c r="K63" i="37"/>
  <c r="L63" i="37"/>
  <c r="M63" i="37"/>
  <c r="N63" i="37"/>
  <c r="O63" i="37"/>
  <c r="AA10" i="2"/>
  <c r="D18" i="37"/>
  <c r="B17" i="37"/>
  <c r="I17" i="37"/>
  <c r="E18" i="37"/>
  <c r="B18" i="37"/>
  <c r="B19" i="37"/>
  <c r="E17" i="37"/>
  <c r="H63" i="37"/>
  <c r="F18" i="37"/>
  <c r="I19" i="37"/>
  <c r="G17" i="37"/>
  <c r="G18" i="37"/>
  <c r="G19" i="37"/>
  <c r="G63" i="37"/>
  <c r="H18" i="37"/>
  <c r="D63" i="37"/>
  <c r="I18" i="37"/>
  <c r="F63" i="37"/>
  <c r="B63" i="37"/>
  <c r="E63" i="37"/>
  <c r="D17" i="37"/>
  <c r="H17" i="37"/>
  <c r="H19" i="37"/>
  <c r="F17" i="37"/>
  <c r="I63" i="37"/>
  <c r="F19" i="37"/>
  <c r="D19" i="37"/>
  <c r="E19" i="37"/>
  <c r="F16" i="37"/>
  <c r="E14" i="37"/>
  <c r="E16" i="37"/>
  <c r="F14" i="37"/>
  <c r="I15" i="37"/>
  <c r="G14" i="37"/>
  <c r="H15" i="37"/>
  <c r="H14" i="37"/>
  <c r="G15" i="37"/>
  <c r="I14" i="37"/>
  <c r="I16" i="37"/>
  <c r="F15" i="37"/>
  <c r="H16" i="37"/>
  <c r="E15" i="37"/>
  <c r="G16" i="37"/>
  <c r="D14" i="37"/>
  <c r="D15" i="37"/>
  <c r="D16" i="37"/>
  <c r="U62" i="37" l="1"/>
  <c r="AA62" i="37"/>
  <c r="P62" i="37"/>
  <c r="V62" i="37"/>
  <c r="T61" i="37"/>
  <c r="Z61" i="37"/>
  <c r="Q61" i="37"/>
  <c r="W61" i="37"/>
  <c r="R62" i="37"/>
  <c r="X62" i="37"/>
  <c r="P61" i="37"/>
  <c r="V61" i="37"/>
  <c r="Q62" i="37"/>
  <c r="W62" i="37"/>
  <c r="S61" i="37"/>
  <c r="Y61" i="37"/>
  <c r="T62" i="37"/>
  <c r="Z62" i="37"/>
  <c r="S62" i="37"/>
  <c r="Y62" i="37"/>
  <c r="U61" i="37"/>
  <c r="AA61" i="37"/>
  <c r="R61" i="37"/>
  <c r="X61" i="37"/>
  <c r="Z34" i="37"/>
  <c r="T34" i="37"/>
  <c r="P34" i="37"/>
  <c r="V34" i="37"/>
  <c r="S34" i="37"/>
  <c r="Y34" i="37"/>
  <c r="Q34" i="37"/>
  <c r="W34" i="37"/>
  <c r="X34" i="37"/>
  <c r="R34" i="37"/>
  <c r="AA34" i="37"/>
  <c r="U34" i="37"/>
  <c r="Q489" i="2"/>
  <c r="Y489" i="2"/>
  <c r="Q487" i="2"/>
  <c r="Y487" i="2"/>
  <c r="Q939" i="2"/>
  <c r="Q954" i="2"/>
  <c r="Q925" i="2"/>
  <c r="J22" i="37"/>
  <c r="Q1167" i="2"/>
  <c r="Q21" i="2"/>
  <c r="Q168" i="2"/>
  <c r="Q35" i="2"/>
  <c r="Q39" i="2"/>
  <c r="Q335" i="2"/>
  <c r="Q187" i="2"/>
  <c r="Q10" i="2"/>
  <c r="Q197" i="2"/>
  <c r="Q159" i="2"/>
  <c r="Q31" i="2"/>
  <c r="Q199" i="2"/>
  <c r="Q1163" i="2"/>
  <c r="Q355" i="2"/>
  <c r="Q117" i="2"/>
  <c r="Q321" i="2"/>
  <c r="Q326" i="2"/>
  <c r="Q407" i="2"/>
  <c r="Q396" i="2"/>
  <c r="Q346" i="2"/>
  <c r="Q384" i="2"/>
  <c r="Q114" i="2"/>
  <c r="Q366" i="2"/>
  <c r="Q57" i="2"/>
  <c r="Q26" i="2"/>
  <c r="Q808" i="2"/>
  <c r="Q691" i="2"/>
  <c r="Q794" i="2"/>
  <c r="Q822" i="2"/>
  <c r="Q1162" i="2"/>
  <c r="Q402" i="2"/>
  <c r="Q647" i="2"/>
  <c r="Q587" i="2"/>
  <c r="Q410" i="2"/>
  <c r="Q328" i="2"/>
  <c r="Q624" i="2"/>
  <c r="Q521" i="2"/>
  <c r="Q579" i="2"/>
  <c r="Q404" i="2"/>
  <c r="Q1169" i="2"/>
  <c r="Q183" i="2"/>
  <c r="Q394" i="2"/>
  <c r="Q15" i="2"/>
  <c r="Q322" i="2"/>
  <c r="Q175" i="2"/>
  <c r="Q40" i="2"/>
  <c r="Q1168" i="2"/>
  <c r="Q1160" i="2"/>
  <c r="Q1170" i="2"/>
  <c r="Q635" i="2"/>
  <c r="Q819" i="2"/>
  <c r="Q637" i="2"/>
  <c r="Q545" i="2"/>
  <c r="Q400" i="2"/>
  <c r="Q74" i="2"/>
  <c r="Q324" i="2"/>
  <c r="Q18" i="2"/>
  <c r="Q403" i="2"/>
  <c r="Q320" i="2"/>
  <c r="Q17" i="2"/>
  <c r="Q323" i="2"/>
  <c r="Q582" i="2"/>
  <c r="Q616" i="2"/>
  <c r="Q519" i="2"/>
  <c r="Q713" i="2"/>
  <c r="Q594" i="2"/>
  <c r="Q598" i="2"/>
  <c r="Q712" i="2"/>
  <c r="Q577" i="2"/>
  <c r="Q626" i="2"/>
  <c r="Q625" i="2"/>
  <c r="Q1172" i="2"/>
  <c r="Q90" i="2"/>
  <c r="Q81" i="2"/>
  <c r="Q319" i="2"/>
  <c r="Q1161" i="2"/>
  <c r="Q1166" i="2"/>
  <c r="Q817" i="2"/>
  <c r="Q405" i="2"/>
  <c r="Q401" i="2"/>
  <c r="Q399" i="2"/>
  <c r="Q167" i="2"/>
  <c r="Q164" i="2"/>
  <c r="Q198" i="2"/>
  <c r="Q30" i="2"/>
  <c r="Q184" i="2"/>
  <c r="Q395" i="2"/>
  <c r="Q196" i="2"/>
  <c r="Q147" i="2"/>
  <c r="Q185" i="2"/>
  <c r="Q837" i="2"/>
  <c r="Q344" i="2"/>
  <c r="Q58" i="2"/>
  <c r="Q22" i="2"/>
  <c r="Q386" i="2"/>
  <c r="Q377" i="2"/>
  <c r="Q359" i="2"/>
  <c r="Q27" i="2"/>
  <c r="Q826" i="2"/>
  <c r="Q821" i="2"/>
  <c r="Q337" i="2"/>
  <c r="J43" i="37" s="1"/>
  <c r="Q38" i="2"/>
  <c r="Q231" i="2"/>
  <c r="Q338" i="2"/>
  <c r="Q194" i="2"/>
  <c r="Q170" i="2"/>
  <c r="Q20" i="2"/>
  <c r="Q111" i="2"/>
  <c r="Q115" i="2"/>
  <c r="Q356" i="2"/>
  <c r="Q343" i="2"/>
  <c r="Q380" i="2"/>
  <c r="Q829" i="2"/>
  <c r="Q792" i="2"/>
  <c r="Q788" i="2"/>
  <c r="Q381" i="2"/>
  <c r="Q148" i="2"/>
  <c r="Q16" i="2"/>
  <c r="Q165" i="2"/>
  <c r="Q349" i="2"/>
  <c r="Q367" i="2"/>
  <c r="Q863" i="2"/>
  <c r="Q390" i="2"/>
  <c r="Q372" i="2"/>
  <c r="Q783" i="2"/>
  <c r="Q173" i="2"/>
  <c r="Q32" i="2"/>
  <c r="Q200" i="2"/>
  <c r="Q123" i="2"/>
  <c r="Q388" i="2"/>
  <c r="Q180" i="2"/>
  <c r="Q12" i="2"/>
  <c r="Q227" i="2"/>
  <c r="Q162" i="2"/>
  <c r="Q33" i="2"/>
  <c r="Q191" i="2"/>
  <c r="Q109" i="2"/>
  <c r="Q163" i="2"/>
  <c r="Q696" i="2"/>
  <c r="Q852" i="2"/>
  <c r="Q951" i="2"/>
  <c r="Q952" i="2"/>
  <c r="Q953" i="2"/>
  <c r="Q820" i="2"/>
  <c r="Q980" i="2"/>
  <c r="Q842" i="2"/>
  <c r="Q859" i="2"/>
  <c r="Q843" i="2"/>
  <c r="Q695" i="2"/>
  <c r="Q357" i="2"/>
  <c r="Q365" i="2"/>
  <c r="Q105" i="2"/>
  <c r="Q347" i="2"/>
  <c r="Q46" i="2"/>
  <c r="Q412" i="2"/>
  <c r="Q345" i="2"/>
  <c r="Q118" i="2"/>
  <c r="Q119" i="2"/>
  <c r="Q373" i="2"/>
  <c r="Q883" i="2"/>
  <c r="Q955" i="2"/>
  <c r="Q913" i="2"/>
  <c r="Q897" i="2"/>
  <c r="Q894" i="2"/>
  <c r="Q862" i="2"/>
  <c r="Q689" i="2"/>
  <c r="Q900" i="2"/>
  <c r="Q176" i="2"/>
  <c r="Q220" i="2"/>
  <c r="Q190" i="2"/>
  <c r="Q36" i="2"/>
  <c r="Q95" i="2"/>
  <c r="Q112" i="2"/>
  <c r="Q14" i="2"/>
  <c r="Q1155" i="2"/>
  <c r="J26" i="37" s="1"/>
  <c r="V26" i="37" s="1"/>
  <c r="Q856" i="2"/>
  <c r="Q47" i="2"/>
  <c r="Q784" i="2"/>
  <c r="Q25" i="2"/>
  <c r="Q351" i="2"/>
  <c r="Q174" i="2"/>
  <c r="Q158" i="2"/>
  <c r="Q160" i="2"/>
  <c r="Q922" i="2"/>
  <c r="Q383" i="2"/>
  <c r="Q358" i="2"/>
  <c r="Q28" i="2"/>
  <c r="Q29" i="2"/>
  <c r="Q340" i="2"/>
  <c r="Q369" i="2"/>
  <c r="Q348" i="2"/>
  <c r="Q906" i="2"/>
  <c r="Q896" i="2"/>
  <c r="Q903" i="2"/>
  <c r="Q888" i="2"/>
  <c r="Q833" i="2"/>
  <c r="Q886" i="2"/>
  <c r="Q224" i="2"/>
  <c r="Q106" i="2"/>
  <c r="Q374" i="2"/>
  <c r="Q125" i="2"/>
  <c r="Q353" i="2"/>
  <c r="Q382" i="2"/>
  <c r="Q861" i="2"/>
  <c r="Q226" i="2"/>
  <c r="Q104" i="2"/>
  <c r="Q77" i="2"/>
  <c r="Q116" i="2"/>
  <c r="Q867" i="2"/>
  <c r="Q864" i="2"/>
  <c r="Q350" i="2"/>
  <c r="Q223" i="2"/>
  <c r="Q113" i="2"/>
  <c r="Q13" i="2"/>
  <c r="Q171" i="2"/>
  <c r="Q389" i="2"/>
  <c r="Q124" i="2"/>
  <c r="Q103" i="2"/>
  <c r="Q11" i="2"/>
  <c r="Q166" i="2"/>
  <c r="Q37" i="2"/>
  <c r="Q724" i="2"/>
  <c r="Q703" i="2"/>
  <c r="Q866" i="2"/>
  <c r="Q364" i="2"/>
  <c r="Q360" i="2"/>
  <c r="Q342" i="2"/>
  <c r="Q19" i="2"/>
  <c r="Q378" i="2"/>
  <c r="Q375" i="2"/>
  <c r="Q59" i="2"/>
  <c r="Q108" i="2"/>
  <c r="Q860" i="2"/>
  <c r="Q827" i="2"/>
  <c r="Q865" i="2"/>
  <c r="Q704" i="2"/>
  <c r="Q971" i="2"/>
  <c r="Q835" i="2"/>
  <c r="Q690" i="2"/>
  <c r="Q979" i="2"/>
  <c r="Q831" i="2"/>
  <c r="Q832" i="2"/>
  <c r="V200" i="2"/>
  <c r="T202" i="2"/>
  <c r="R204" i="2"/>
  <c r="U205" i="2"/>
  <c r="S207" i="2"/>
  <c r="V208" i="2"/>
  <c r="T210" i="2"/>
  <c r="Q212" i="2"/>
  <c r="S213" i="2"/>
  <c r="V214" i="2"/>
  <c r="S216" i="2"/>
  <c r="V217" i="2"/>
  <c r="T219" i="2"/>
  <c r="R201" i="2"/>
  <c r="U202" i="2"/>
  <c r="S204" i="2"/>
  <c r="V205" i="2"/>
  <c r="T207" i="2"/>
  <c r="R209" i="2"/>
  <c r="U210" i="2"/>
  <c r="R212" i="2"/>
  <c r="T213" i="2"/>
  <c r="Q215" i="2"/>
  <c r="T216" i="2"/>
  <c r="R218" i="2"/>
  <c r="U219" i="2"/>
  <c r="S201" i="2"/>
  <c r="V202" i="2"/>
  <c r="T204" i="2"/>
  <c r="R206" i="2"/>
  <c r="U207" i="2"/>
  <c r="S209" i="2"/>
  <c r="V210" i="2"/>
  <c r="S212" i="2"/>
  <c r="U213" i="2"/>
  <c r="R215" i="2"/>
  <c r="U216" i="2"/>
  <c r="S218" i="2"/>
  <c r="V219" i="2"/>
  <c r="T201" i="2"/>
  <c r="R203" i="2"/>
  <c r="U204" i="2"/>
  <c r="S206" i="2"/>
  <c r="V207" i="2"/>
  <c r="T209" i="2"/>
  <c r="R211" i="2"/>
  <c r="T212" i="2"/>
  <c r="V213" i="2"/>
  <c r="S215" i="2"/>
  <c r="V216" i="2"/>
  <c r="T218" i="2"/>
  <c r="R220" i="2"/>
  <c r="R200" i="2"/>
  <c r="U201" i="2"/>
  <c r="S203" i="2"/>
  <c r="V204" i="2"/>
  <c r="T206" i="2"/>
  <c r="R208" i="2"/>
  <c r="U209" i="2"/>
  <c r="S211" i="2"/>
  <c r="U212" i="2"/>
  <c r="R214" i="2"/>
  <c r="T215" i="2"/>
  <c r="R217" i="2"/>
  <c r="U218" i="2"/>
  <c r="S220" i="2"/>
  <c r="T200" i="2"/>
  <c r="R202" i="2"/>
  <c r="U203" i="2"/>
  <c r="S205" i="2"/>
  <c r="V206" i="2"/>
  <c r="T208" i="2"/>
  <c r="R210" i="2"/>
  <c r="U211" i="2"/>
  <c r="Q213" i="2"/>
  <c r="T214" i="2"/>
  <c r="V215" i="2"/>
  <c r="T217" i="2"/>
  <c r="R219" i="2"/>
  <c r="U220" i="2"/>
  <c r="V201" i="2"/>
  <c r="S208" i="2"/>
  <c r="S214" i="2"/>
  <c r="T220" i="2"/>
  <c r="S202" i="2"/>
  <c r="U208" i="2"/>
  <c r="U214" i="2"/>
  <c r="V220" i="2"/>
  <c r="T203" i="2"/>
  <c r="V209" i="2"/>
  <c r="U215" i="2"/>
  <c r="V211" i="2"/>
  <c r="V203" i="2"/>
  <c r="S210" i="2"/>
  <c r="R216" i="2"/>
  <c r="U217" i="2"/>
  <c r="R205" i="2"/>
  <c r="T211" i="2"/>
  <c r="S217" i="2"/>
  <c r="T205" i="2"/>
  <c r="S200" i="2"/>
  <c r="U206" i="2"/>
  <c r="V212" i="2"/>
  <c r="V218" i="2"/>
  <c r="U200" i="2"/>
  <c r="R207" i="2"/>
  <c r="R213" i="2"/>
  <c r="S219" i="2"/>
  <c r="R430" i="2"/>
  <c r="V432" i="2"/>
  <c r="T433" i="2"/>
  <c r="R434" i="2"/>
  <c r="V436" i="2"/>
  <c r="T437" i="2"/>
  <c r="R438" i="2"/>
  <c r="V440" i="2"/>
  <c r="T441" i="2"/>
  <c r="R442" i="2"/>
  <c r="V444" i="2"/>
  <c r="T445" i="2"/>
  <c r="R446" i="2"/>
  <c r="V448" i="2"/>
  <c r="T449" i="2"/>
  <c r="R450" i="2"/>
  <c r="V452" i="2"/>
  <c r="T453" i="2"/>
  <c r="R454" i="2"/>
  <c r="V456" i="2"/>
  <c r="T457" i="2"/>
  <c r="R458" i="2"/>
  <c r="V460" i="2"/>
  <c r="T461" i="2"/>
  <c r="R462" i="2"/>
  <c r="V464" i="2"/>
  <c r="T465" i="2"/>
  <c r="R466" i="2"/>
  <c r="V468" i="2"/>
  <c r="T469" i="2"/>
  <c r="R470" i="2"/>
  <c r="V472" i="2"/>
  <c r="T473" i="2"/>
  <c r="R474" i="2"/>
  <c r="V476" i="2"/>
  <c r="T477" i="2"/>
  <c r="R478" i="2"/>
  <c r="V480" i="2"/>
  <c r="T481" i="2"/>
  <c r="S482" i="2"/>
  <c r="S483" i="2"/>
  <c r="S484" i="2"/>
  <c r="S485" i="2"/>
  <c r="S486" i="2"/>
  <c r="S487" i="2"/>
  <c r="S489" i="2"/>
  <c r="S490" i="2"/>
  <c r="S491" i="2"/>
  <c r="S492" i="2"/>
  <c r="R493" i="2"/>
  <c r="S430" i="2"/>
  <c r="Q431" i="2"/>
  <c r="U433" i="2"/>
  <c r="S434" i="2"/>
  <c r="Q435" i="2"/>
  <c r="U437" i="2"/>
  <c r="S438" i="2"/>
  <c r="Q439" i="2"/>
  <c r="U441" i="2"/>
  <c r="S442" i="2"/>
  <c r="Q443" i="2"/>
  <c r="U445" i="2"/>
  <c r="S446" i="2"/>
  <c r="Q447" i="2"/>
  <c r="U449" i="2"/>
  <c r="S450" i="2"/>
  <c r="Q451" i="2"/>
  <c r="U453" i="2"/>
  <c r="S454" i="2"/>
  <c r="Q455" i="2"/>
  <c r="U457" i="2"/>
  <c r="S458" i="2"/>
  <c r="Q459" i="2"/>
  <c r="U461" i="2"/>
  <c r="S462" i="2"/>
  <c r="Q463" i="2"/>
  <c r="U465" i="2"/>
  <c r="S466" i="2"/>
  <c r="Q467" i="2"/>
  <c r="U469" i="2"/>
  <c r="S470" i="2"/>
  <c r="Q471" i="2"/>
  <c r="U473" i="2"/>
  <c r="S474" i="2"/>
  <c r="Q475" i="2"/>
  <c r="U477" i="2"/>
  <c r="S478" i="2"/>
  <c r="Q479" i="2"/>
  <c r="U481" i="2"/>
  <c r="T482" i="2"/>
  <c r="T483" i="2"/>
  <c r="T484" i="2"/>
  <c r="T485" i="2"/>
  <c r="T486" i="2"/>
  <c r="T487" i="2"/>
  <c r="T489" i="2"/>
  <c r="T490" i="2"/>
  <c r="T491" i="2"/>
  <c r="T492" i="2"/>
  <c r="S493" i="2"/>
  <c r="R494" i="2"/>
  <c r="R495" i="2"/>
  <c r="R497" i="2"/>
  <c r="R502" i="2"/>
  <c r="R503" i="2"/>
  <c r="R504" i="2"/>
  <c r="Q505" i="2"/>
  <c r="T430" i="2"/>
  <c r="R431" i="2"/>
  <c r="V433" i="2"/>
  <c r="T434" i="2"/>
  <c r="R435" i="2"/>
  <c r="V437" i="2"/>
  <c r="T438" i="2"/>
  <c r="R439" i="2"/>
  <c r="V441" i="2"/>
  <c r="T442" i="2"/>
  <c r="R443" i="2"/>
  <c r="V445" i="2"/>
  <c r="T446" i="2"/>
  <c r="R447" i="2"/>
  <c r="V449" i="2"/>
  <c r="T450" i="2"/>
  <c r="R451" i="2"/>
  <c r="V453" i="2"/>
  <c r="T454" i="2"/>
  <c r="R455" i="2"/>
  <c r="V457" i="2"/>
  <c r="T458" i="2"/>
  <c r="R459" i="2"/>
  <c r="V461" i="2"/>
  <c r="T462" i="2"/>
  <c r="R463" i="2"/>
  <c r="V465" i="2"/>
  <c r="T466" i="2"/>
  <c r="R467" i="2"/>
  <c r="V469" i="2"/>
  <c r="T470" i="2"/>
  <c r="R471" i="2"/>
  <c r="V473" i="2"/>
  <c r="T474" i="2"/>
  <c r="R475" i="2"/>
  <c r="V477" i="2"/>
  <c r="T478" i="2"/>
  <c r="R479" i="2"/>
  <c r="V481" i="2"/>
  <c r="U482" i="2"/>
  <c r="U483" i="2"/>
  <c r="U484" i="2"/>
  <c r="U485" i="2"/>
  <c r="U486" i="2"/>
  <c r="U487" i="2"/>
  <c r="U489" i="2"/>
  <c r="U490" i="2"/>
  <c r="U491" i="2"/>
  <c r="U492" i="2"/>
  <c r="T493" i="2"/>
  <c r="S494" i="2"/>
  <c r="S495" i="2"/>
  <c r="S497" i="2"/>
  <c r="S502" i="2"/>
  <c r="S503" i="2"/>
  <c r="S504" i="2"/>
  <c r="R505" i="2"/>
  <c r="U430" i="2"/>
  <c r="S431" i="2"/>
  <c r="Q432" i="2"/>
  <c r="U434" i="2"/>
  <c r="S435" i="2"/>
  <c r="Q436" i="2"/>
  <c r="U438" i="2"/>
  <c r="S439" i="2"/>
  <c r="Q440" i="2"/>
  <c r="U442" i="2"/>
  <c r="S443" i="2"/>
  <c r="Q444" i="2"/>
  <c r="U446" i="2"/>
  <c r="S447" i="2"/>
  <c r="Q448" i="2"/>
  <c r="U450" i="2"/>
  <c r="S451" i="2"/>
  <c r="Q452" i="2"/>
  <c r="U454" i="2"/>
  <c r="S455" i="2"/>
  <c r="Q456" i="2"/>
  <c r="U458" i="2"/>
  <c r="S459" i="2"/>
  <c r="Q460" i="2"/>
  <c r="U462" i="2"/>
  <c r="S463" i="2"/>
  <c r="Q464" i="2"/>
  <c r="U466" i="2"/>
  <c r="S467" i="2"/>
  <c r="Q468" i="2"/>
  <c r="U470" i="2"/>
  <c r="S471" i="2"/>
  <c r="Q472" i="2"/>
  <c r="U474" i="2"/>
  <c r="S475" i="2"/>
  <c r="Q476" i="2"/>
  <c r="U478" i="2"/>
  <c r="S479" i="2"/>
  <c r="Q480" i="2"/>
  <c r="V482" i="2"/>
  <c r="V483" i="2"/>
  <c r="V484" i="2"/>
  <c r="V485" i="2"/>
  <c r="V486" i="2"/>
  <c r="V487" i="2"/>
  <c r="V489" i="2"/>
  <c r="V490" i="2"/>
  <c r="V491" i="2"/>
  <c r="V492" i="2"/>
  <c r="U493" i="2"/>
  <c r="T494" i="2"/>
  <c r="T495" i="2"/>
  <c r="T497" i="2"/>
  <c r="T502" i="2"/>
  <c r="T503" i="2"/>
  <c r="T504" i="2"/>
  <c r="S505" i="2"/>
  <c r="R506" i="2"/>
  <c r="R507" i="2"/>
  <c r="R509" i="2"/>
  <c r="V430" i="2"/>
  <c r="T431" i="2"/>
  <c r="R432" i="2"/>
  <c r="V434" i="2"/>
  <c r="T435" i="2"/>
  <c r="R436" i="2"/>
  <c r="V438" i="2"/>
  <c r="T439" i="2"/>
  <c r="R440" i="2"/>
  <c r="V442" i="2"/>
  <c r="T443" i="2"/>
  <c r="R444" i="2"/>
  <c r="V446" i="2"/>
  <c r="T447" i="2"/>
  <c r="R448" i="2"/>
  <c r="V450" i="2"/>
  <c r="T451" i="2"/>
  <c r="R452" i="2"/>
  <c r="V454" i="2"/>
  <c r="T455" i="2"/>
  <c r="R456" i="2"/>
  <c r="V458" i="2"/>
  <c r="T459" i="2"/>
  <c r="R460" i="2"/>
  <c r="V462" i="2"/>
  <c r="T463" i="2"/>
  <c r="R464" i="2"/>
  <c r="V466" i="2"/>
  <c r="T467" i="2"/>
  <c r="R468" i="2"/>
  <c r="V470" i="2"/>
  <c r="T471" i="2"/>
  <c r="R472" i="2"/>
  <c r="V474" i="2"/>
  <c r="T475" i="2"/>
  <c r="R476" i="2"/>
  <c r="V478" i="2"/>
  <c r="T479" i="2"/>
  <c r="R480" i="2"/>
  <c r="V493" i="2"/>
  <c r="U494" i="2"/>
  <c r="U495" i="2"/>
  <c r="U497" i="2"/>
  <c r="U502" i="2"/>
  <c r="U503" i="2"/>
  <c r="U504" i="2"/>
  <c r="T505" i="2"/>
  <c r="S506" i="2"/>
  <c r="S507" i="2"/>
  <c r="S509" i="2"/>
  <c r="Q434" i="2"/>
  <c r="V443" i="2"/>
  <c r="U447" i="2"/>
  <c r="U448" i="2"/>
  <c r="T452" i="2"/>
  <c r="S453" i="2"/>
  <c r="S456" i="2"/>
  <c r="R457" i="2"/>
  <c r="Q461" i="2"/>
  <c r="Q466" i="2"/>
  <c r="V475" i="2"/>
  <c r="U479" i="2"/>
  <c r="U480" i="2"/>
  <c r="R483" i="2"/>
  <c r="R485" i="2"/>
  <c r="R487" i="2"/>
  <c r="R490" i="2"/>
  <c r="R492" i="2"/>
  <c r="U506" i="2"/>
  <c r="Q433" i="2"/>
  <c r="Q438" i="2"/>
  <c r="V447" i="2"/>
  <c r="U451" i="2"/>
  <c r="U452" i="2"/>
  <c r="T456" i="2"/>
  <c r="S457" i="2"/>
  <c r="S460" i="2"/>
  <c r="R461" i="2"/>
  <c r="Q465" i="2"/>
  <c r="Q470" i="2"/>
  <c r="V479" i="2"/>
  <c r="V494" i="2"/>
  <c r="V497" i="2"/>
  <c r="V503" i="2"/>
  <c r="U505" i="2"/>
  <c r="V506" i="2"/>
  <c r="S432" i="2"/>
  <c r="R433" i="2"/>
  <c r="Q437" i="2"/>
  <c r="Q442" i="2"/>
  <c r="V451" i="2"/>
  <c r="U455" i="2"/>
  <c r="U456" i="2"/>
  <c r="T460" i="2"/>
  <c r="S461" i="2"/>
  <c r="S464" i="2"/>
  <c r="R465" i="2"/>
  <c r="Q469" i="2"/>
  <c r="Q474" i="2"/>
  <c r="V505" i="2"/>
  <c r="T432" i="2"/>
  <c r="S433" i="2"/>
  <c r="S436" i="2"/>
  <c r="R437" i="2"/>
  <c r="Q441" i="2"/>
  <c r="Q446" i="2"/>
  <c r="V455" i="2"/>
  <c r="U459" i="2"/>
  <c r="U460" i="2"/>
  <c r="T464" i="2"/>
  <c r="S465" i="2"/>
  <c r="S468" i="2"/>
  <c r="R469" i="2"/>
  <c r="Q473" i="2"/>
  <c r="Q478" i="2"/>
  <c r="T509" i="2"/>
  <c r="U431" i="2"/>
  <c r="U432" i="2"/>
  <c r="T436" i="2"/>
  <c r="S437" i="2"/>
  <c r="S440" i="2"/>
  <c r="R441" i="2"/>
  <c r="Q445" i="2"/>
  <c r="Q450" i="2"/>
  <c r="V459" i="2"/>
  <c r="U463" i="2"/>
  <c r="U464" i="2"/>
  <c r="T468" i="2"/>
  <c r="S469" i="2"/>
  <c r="S472" i="2"/>
  <c r="R473" i="2"/>
  <c r="Q477" i="2"/>
  <c r="R482" i="2"/>
  <c r="R484" i="2"/>
  <c r="R486" i="2"/>
  <c r="R489" i="2"/>
  <c r="R491" i="2"/>
  <c r="Q493" i="2"/>
  <c r="U509" i="2"/>
  <c r="U439" i="2"/>
  <c r="T448" i="2"/>
  <c r="U467" i="2"/>
  <c r="U475" i="2"/>
  <c r="Q481" i="2"/>
  <c r="V507" i="2"/>
  <c r="V439" i="2"/>
  <c r="R445" i="2"/>
  <c r="Q453" i="2"/>
  <c r="Q458" i="2"/>
  <c r="V467" i="2"/>
  <c r="T472" i="2"/>
  <c r="R481" i="2"/>
  <c r="S444" i="2"/>
  <c r="S445" i="2"/>
  <c r="R453" i="2"/>
  <c r="Q462" i="2"/>
  <c r="U472" i="2"/>
  <c r="S480" i="2"/>
  <c r="S481" i="2"/>
  <c r="V504" i="2"/>
  <c r="T506" i="2"/>
  <c r="U436" i="2"/>
  <c r="T444" i="2"/>
  <c r="U471" i="2"/>
  <c r="T480" i="2"/>
  <c r="V502" i="2"/>
  <c r="V431" i="2"/>
  <c r="S441" i="2"/>
  <c r="U444" i="2"/>
  <c r="S452" i="2"/>
  <c r="Q457" i="2"/>
  <c r="V471" i="2"/>
  <c r="R477" i="2"/>
  <c r="V495" i="2"/>
  <c r="V509" i="2"/>
  <c r="V435" i="2"/>
  <c r="T440" i="2"/>
  <c r="R449" i="2"/>
  <c r="U468" i="2"/>
  <c r="T476" i="2"/>
  <c r="T507" i="2"/>
  <c r="Q449" i="2"/>
  <c r="U440" i="2"/>
  <c r="S449" i="2"/>
  <c r="S476" i="2"/>
  <c r="U476" i="2"/>
  <c r="S448" i="2"/>
  <c r="V463" i="2"/>
  <c r="U435" i="2"/>
  <c r="S473" i="2"/>
  <c r="U443" i="2"/>
  <c r="Q454" i="2"/>
  <c r="S477" i="2"/>
  <c r="U507" i="2"/>
  <c r="Q430" i="2"/>
  <c r="V425" i="2"/>
  <c r="R427" i="2"/>
  <c r="T428" i="2"/>
  <c r="V429" i="2"/>
  <c r="Q426" i="2"/>
  <c r="S427" i="2"/>
  <c r="U428" i="2"/>
  <c r="S429" i="2"/>
  <c r="R426" i="2"/>
  <c r="T427" i="2"/>
  <c r="V428" i="2"/>
  <c r="U426" i="2"/>
  <c r="Q425" i="2"/>
  <c r="S426" i="2"/>
  <c r="U427" i="2"/>
  <c r="Q429" i="2"/>
  <c r="Q428" i="2"/>
  <c r="R425" i="2"/>
  <c r="T426" i="2"/>
  <c r="V427" i="2"/>
  <c r="R429" i="2"/>
  <c r="S425" i="2"/>
  <c r="L53" i="37" s="1"/>
  <c r="T425" i="2"/>
  <c r="V426" i="2"/>
  <c r="R428" i="2"/>
  <c r="T429" i="2"/>
  <c r="U429" i="2"/>
  <c r="U425" i="2"/>
  <c r="Q427" i="2"/>
  <c r="S428" i="2"/>
  <c r="V813" i="2"/>
  <c r="V814" i="2"/>
  <c r="V815" i="2"/>
  <c r="R809" i="2"/>
  <c r="R810" i="2"/>
  <c r="R811" i="2"/>
  <c r="Q812" i="2"/>
  <c r="S809" i="2"/>
  <c r="S810" i="2"/>
  <c r="S811" i="2"/>
  <c r="R812" i="2"/>
  <c r="V809" i="2"/>
  <c r="V810" i="2"/>
  <c r="V811" i="2"/>
  <c r="U812" i="2"/>
  <c r="T813" i="2"/>
  <c r="T814" i="2"/>
  <c r="T815" i="2"/>
  <c r="U809" i="2"/>
  <c r="V812" i="2"/>
  <c r="T811" i="2"/>
  <c r="R815" i="2"/>
  <c r="U811" i="2"/>
  <c r="S815" i="2"/>
  <c r="R814" i="2"/>
  <c r="U815" i="2"/>
  <c r="T810" i="2"/>
  <c r="S814" i="2"/>
  <c r="S812" i="2"/>
  <c r="S813" i="2"/>
  <c r="U813" i="2"/>
  <c r="T812" i="2"/>
  <c r="U810" i="2"/>
  <c r="U814" i="2"/>
  <c r="T809" i="2"/>
  <c r="R813" i="2"/>
  <c r="R235" i="2"/>
  <c r="U236" i="2"/>
  <c r="S238" i="2"/>
  <c r="V239" i="2"/>
  <c r="T241" i="2"/>
  <c r="R243" i="2"/>
  <c r="U244" i="2"/>
  <c r="S246" i="2"/>
  <c r="V247" i="2"/>
  <c r="S249" i="2"/>
  <c r="V250" i="2"/>
  <c r="R252" i="2"/>
  <c r="T253" i="2"/>
  <c r="V254" i="2"/>
  <c r="R256" i="2"/>
  <c r="T257" i="2"/>
  <c r="V258" i="2"/>
  <c r="R260" i="2"/>
  <c r="T261" i="2"/>
  <c r="V262" i="2"/>
  <c r="S264" i="2"/>
  <c r="V265" i="2"/>
  <c r="R267" i="2"/>
  <c r="T268" i="2"/>
  <c r="V269" i="2"/>
  <c r="T271" i="2"/>
  <c r="R273" i="2"/>
  <c r="U274" i="2"/>
  <c r="S276" i="2"/>
  <c r="V277" i="2"/>
  <c r="T279" i="2"/>
  <c r="V280" i="2"/>
  <c r="T282" i="2"/>
  <c r="R284" i="2"/>
  <c r="T285" i="2"/>
  <c r="R287" i="2"/>
  <c r="U288" i="2"/>
  <c r="R290" i="2"/>
  <c r="U291" i="2"/>
  <c r="S293" i="2"/>
  <c r="S235" i="2"/>
  <c r="V236" i="2"/>
  <c r="T238" i="2"/>
  <c r="R240" i="2"/>
  <c r="U241" i="2"/>
  <c r="S243" i="2"/>
  <c r="V244" i="2"/>
  <c r="T246" i="2"/>
  <c r="Q248" i="2"/>
  <c r="T249" i="2"/>
  <c r="Q251" i="2"/>
  <c r="S252" i="2"/>
  <c r="U253" i="2"/>
  <c r="Q255" i="2"/>
  <c r="S256" i="2"/>
  <c r="U257" i="2"/>
  <c r="Q259" i="2"/>
  <c r="S260" i="2"/>
  <c r="U261" i="2"/>
  <c r="R263" i="2"/>
  <c r="T264" i="2"/>
  <c r="Q266" i="2"/>
  <c r="S267" i="2"/>
  <c r="U268" i="2"/>
  <c r="R270" i="2"/>
  <c r="U271" i="2"/>
  <c r="S273" i="2"/>
  <c r="V274" i="2"/>
  <c r="T276" i="2"/>
  <c r="R278" i="2"/>
  <c r="U279" i="2"/>
  <c r="R281" i="2"/>
  <c r="U282" i="2"/>
  <c r="S284" i="2"/>
  <c r="U285" i="2"/>
  <c r="S287" i="2"/>
  <c r="V288" i="2"/>
  <c r="S290" i="2"/>
  <c r="V291" i="2"/>
  <c r="T293" i="2"/>
  <c r="T235" i="2"/>
  <c r="R237" i="2"/>
  <c r="U238" i="2"/>
  <c r="S240" i="2"/>
  <c r="V241" i="2"/>
  <c r="T243" i="2"/>
  <c r="R245" i="2"/>
  <c r="U246" i="2"/>
  <c r="R248" i="2"/>
  <c r="U249" i="2"/>
  <c r="R251" i="2"/>
  <c r="T252" i="2"/>
  <c r="V253" i="2"/>
  <c r="R255" i="2"/>
  <c r="T256" i="2"/>
  <c r="V257" i="2"/>
  <c r="R259" i="2"/>
  <c r="T260" i="2"/>
  <c r="V261" i="2"/>
  <c r="S263" i="2"/>
  <c r="U264" i="2"/>
  <c r="R266" i="2"/>
  <c r="T267" i="2"/>
  <c r="V268" i="2"/>
  <c r="S270" i="2"/>
  <c r="V271" i="2"/>
  <c r="T273" i="2"/>
  <c r="R275" i="2"/>
  <c r="U276" i="2"/>
  <c r="S278" i="2"/>
  <c r="V279" i="2"/>
  <c r="S281" i="2"/>
  <c r="V282" i="2"/>
  <c r="T284" i="2"/>
  <c r="V285" i="2"/>
  <c r="T287" i="2"/>
  <c r="R289" i="2"/>
  <c r="T290" i="2"/>
  <c r="U235" i="2"/>
  <c r="S237" i="2"/>
  <c r="V238" i="2"/>
  <c r="T240" i="2"/>
  <c r="R242" i="2"/>
  <c r="U243" i="2"/>
  <c r="S245" i="2"/>
  <c r="V246" i="2"/>
  <c r="S248" i="2"/>
  <c r="V249" i="2"/>
  <c r="S251" i="2"/>
  <c r="U252" i="2"/>
  <c r="Q254" i="2"/>
  <c r="S255" i="2"/>
  <c r="U256" i="2"/>
  <c r="Q258" i="2"/>
  <c r="S259" i="2"/>
  <c r="U260" i="2"/>
  <c r="Q262" i="2"/>
  <c r="T263" i="2"/>
  <c r="V264" i="2"/>
  <c r="S266" i="2"/>
  <c r="U267" i="2"/>
  <c r="Q269" i="2"/>
  <c r="T270" i="2"/>
  <c r="R272" i="2"/>
  <c r="U273" i="2"/>
  <c r="S275" i="2"/>
  <c r="V276" i="2"/>
  <c r="T278" i="2"/>
  <c r="V235" i="2"/>
  <c r="T237" i="2"/>
  <c r="R239" i="2"/>
  <c r="U240" i="2"/>
  <c r="S242" i="2"/>
  <c r="V243" i="2"/>
  <c r="T245" i="2"/>
  <c r="R247" i="2"/>
  <c r="T248" i="2"/>
  <c r="R250" i="2"/>
  <c r="T251" i="2"/>
  <c r="V252" i="2"/>
  <c r="R254" i="2"/>
  <c r="T255" i="2"/>
  <c r="V256" i="2"/>
  <c r="R258" i="2"/>
  <c r="T259" i="2"/>
  <c r="V260" i="2"/>
  <c r="R262" i="2"/>
  <c r="U263" i="2"/>
  <c r="R265" i="2"/>
  <c r="T266" i="2"/>
  <c r="V267" i="2"/>
  <c r="R269" i="2"/>
  <c r="U270" i="2"/>
  <c r="S272" i="2"/>
  <c r="V273" i="2"/>
  <c r="T275" i="2"/>
  <c r="R277" i="2"/>
  <c r="U278" i="2"/>
  <c r="R280" i="2"/>
  <c r="U281" i="2"/>
  <c r="S283" i="2"/>
  <c r="V284" i="2"/>
  <c r="S286" i="2"/>
  <c r="V287" i="2"/>
  <c r="T289" i="2"/>
  <c r="V290" i="2"/>
  <c r="T292" i="2"/>
  <c r="R294" i="2"/>
  <c r="T295" i="2"/>
  <c r="S236" i="2"/>
  <c r="V237" i="2"/>
  <c r="T239" i="2"/>
  <c r="R241" i="2"/>
  <c r="U242" i="2"/>
  <c r="S244" i="2"/>
  <c r="V245" i="2"/>
  <c r="T247" i="2"/>
  <c r="V248" i="2"/>
  <c r="T250" i="2"/>
  <c r="V251" i="2"/>
  <c r="R253" i="2"/>
  <c r="T254" i="2"/>
  <c r="V255" i="2"/>
  <c r="R257" i="2"/>
  <c r="T258" i="2"/>
  <c r="V259" i="2"/>
  <c r="R261" i="2"/>
  <c r="T262" i="2"/>
  <c r="Q264" i="2"/>
  <c r="T265" i="2"/>
  <c r="V266" i="2"/>
  <c r="R268" i="2"/>
  <c r="T269" i="2"/>
  <c r="R271" i="2"/>
  <c r="U272" i="2"/>
  <c r="S274" i="2"/>
  <c r="V275" i="2"/>
  <c r="T277" i="2"/>
  <c r="R279" i="2"/>
  <c r="T280" i="2"/>
  <c r="R282" i="2"/>
  <c r="U283" i="2"/>
  <c r="R285" i="2"/>
  <c r="U286" i="2"/>
  <c r="S288" i="2"/>
  <c r="V289" i="2"/>
  <c r="S291" i="2"/>
  <c r="V292" i="2"/>
  <c r="T294" i="2"/>
  <c r="S239" i="2"/>
  <c r="U245" i="2"/>
  <c r="U251" i="2"/>
  <c r="Q257" i="2"/>
  <c r="S262" i="2"/>
  <c r="Q268" i="2"/>
  <c r="R274" i="2"/>
  <c r="Q280" i="2"/>
  <c r="V283" i="2"/>
  <c r="R288" i="2"/>
  <c r="R292" i="2"/>
  <c r="V294" i="2"/>
  <c r="S296" i="2"/>
  <c r="U297" i="2"/>
  <c r="Q299" i="2"/>
  <c r="S300" i="2"/>
  <c r="U301" i="2"/>
  <c r="Q303" i="2"/>
  <c r="S304" i="2"/>
  <c r="U305" i="2"/>
  <c r="R307" i="2"/>
  <c r="T308" i="2"/>
  <c r="R310" i="2"/>
  <c r="T311" i="2"/>
  <c r="V312" i="2"/>
  <c r="T314" i="2"/>
  <c r="Q260" i="2"/>
  <c r="T286" i="2"/>
  <c r="V299" i="2"/>
  <c r="U306" i="2"/>
  <c r="V313" i="2"/>
  <c r="Q267" i="2"/>
  <c r="U294" i="2"/>
  <c r="V302" i="2"/>
  <c r="S311" i="2"/>
  <c r="U239" i="2"/>
  <c r="R246" i="2"/>
  <c r="Q252" i="2"/>
  <c r="S257" i="2"/>
  <c r="U262" i="2"/>
  <c r="S268" i="2"/>
  <c r="T274" i="2"/>
  <c r="S280" i="2"/>
  <c r="U284" i="2"/>
  <c r="T288" i="2"/>
  <c r="S292" i="2"/>
  <c r="Q295" i="2"/>
  <c r="T296" i="2"/>
  <c r="V297" i="2"/>
  <c r="R299" i="2"/>
  <c r="T300" i="2"/>
  <c r="V301" i="2"/>
  <c r="R303" i="2"/>
  <c r="T304" i="2"/>
  <c r="V305" i="2"/>
  <c r="S307" i="2"/>
  <c r="U308" i="2"/>
  <c r="S310" i="2"/>
  <c r="U311" i="2"/>
  <c r="R313" i="2"/>
  <c r="U314" i="2"/>
  <c r="U254" i="2"/>
  <c r="S282" i="2"/>
  <c r="R297" i="2"/>
  <c r="R305" i="2"/>
  <c r="S312" i="2"/>
  <c r="U287" i="2"/>
  <c r="T301" i="2"/>
  <c r="V309" i="2"/>
  <c r="V240" i="2"/>
  <c r="S247" i="2"/>
  <c r="Q253" i="2"/>
  <c r="S258" i="2"/>
  <c r="V263" i="2"/>
  <c r="S269" i="2"/>
  <c r="U275" i="2"/>
  <c r="U280" i="2"/>
  <c r="Q285" i="2"/>
  <c r="S289" i="2"/>
  <c r="U292" i="2"/>
  <c r="R295" i="2"/>
  <c r="U296" i="2"/>
  <c r="Q298" i="2"/>
  <c r="S299" i="2"/>
  <c r="U300" i="2"/>
  <c r="Q302" i="2"/>
  <c r="S303" i="2"/>
  <c r="U304" i="2"/>
  <c r="R306" i="2"/>
  <c r="T307" i="2"/>
  <c r="V308" i="2"/>
  <c r="T310" i="2"/>
  <c r="V311" i="2"/>
  <c r="S313" i="2"/>
  <c r="V314" i="2"/>
  <c r="V242" i="2"/>
  <c r="S271" i="2"/>
  <c r="V293" i="2"/>
  <c r="R301" i="2"/>
  <c r="Q308" i="2"/>
  <c r="T315" i="2"/>
  <c r="S279" i="2"/>
  <c r="V298" i="2"/>
  <c r="T305" i="2"/>
  <c r="S314" i="2"/>
  <c r="S241" i="2"/>
  <c r="U247" i="2"/>
  <c r="S253" i="2"/>
  <c r="U258" i="2"/>
  <c r="R264" i="2"/>
  <c r="U269" i="2"/>
  <c r="R276" i="2"/>
  <c r="T281" i="2"/>
  <c r="S285" i="2"/>
  <c r="U289" i="2"/>
  <c r="R293" i="2"/>
  <c r="S295" i="2"/>
  <c r="V296" i="2"/>
  <c r="R298" i="2"/>
  <c r="T299" i="2"/>
  <c r="V300" i="2"/>
  <c r="R302" i="2"/>
  <c r="T303" i="2"/>
  <c r="V304" i="2"/>
  <c r="S306" i="2"/>
  <c r="U307" i="2"/>
  <c r="R309" i="2"/>
  <c r="U310" i="2"/>
  <c r="Q312" i="2"/>
  <c r="T313" i="2"/>
  <c r="R315" i="2"/>
  <c r="R249" i="2"/>
  <c r="U277" i="2"/>
  <c r="V295" i="2"/>
  <c r="T302" i="2"/>
  <c r="T309" i="2"/>
  <c r="T283" i="2"/>
  <c r="R300" i="2"/>
  <c r="S308" i="2"/>
  <c r="R236" i="2"/>
  <c r="T242" i="2"/>
  <c r="U248" i="2"/>
  <c r="S254" i="2"/>
  <c r="U259" i="2"/>
  <c r="S265" i="2"/>
  <c r="V270" i="2"/>
  <c r="S277" i="2"/>
  <c r="V281" i="2"/>
  <c r="R286" i="2"/>
  <c r="Q290" i="2"/>
  <c r="U293" i="2"/>
  <c r="U295" i="2"/>
  <c r="Q297" i="2"/>
  <c r="S298" i="2"/>
  <c r="U299" i="2"/>
  <c r="Q301" i="2"/>
  <c r="S302" i="2"/>
  <c r="U303" i="2"/>
  <c r="Q305" i="2"/>
  <c r="T306" i="2"/>
  <c r="V307" i="2"/>
  <c r="S309" i="2"/>
  <c r="V310" i="2"/>
  <c r="R312" i="2"/>
  <c r="U313" i="2"/>
  <c r="S315" i="2"/>
  <c r="T236" i="2"/>
  <c r="U265" i="2"/>
  <c r="U290" i="2"/>
  <c r="T298" i="2"/>
  <c r="V303" i="2"/>
  <c r="Q311" i="2"/>
  <c r="V272" i="2"/>
  <c r="R296" i="2"/>
  <c r="R304" i="2"/>
  <c r="U312" i="2"/>
  <c r="U237" i="2"/>
  <c r="R244" i="2"/>
  <c r="S250" i="2"/>
  <c r="U255" i="2"/>
  <c r="Q261" i="2"/>
  <c r="U266" i="2"/>
  <c r="T272" i="2"/>
  <c r="V278" i="2"/>
  <c r="R283" i="2"/>
  <c r="V286" i="2"/>
  <c r="R291" i="2"/>
  <c r="S294" i="2"/>
  <c r="Q296" i="2"/>
  <c r="S297" i="2"/>
  <c r="U298" i="2"/>
  <c r="Q300" i="2"/>
  <c r="S301" i="2"/>
  <c r="U302" i="2"/>
  <c r="Q304" i="2"/>
  <c r="S305" i="2"/>
  <c r="V306" i="2"/>
  <c r="R308" i="2"/>
  <c r="U309" i="2"/>
  <c r="R311" i="2"/>
  <c r="T312" i="2"/>
  <c r="R314" i="2"/>
  <c r="U315" i="2"/>
  <c r="R238" i="2"/>
  <c r="T244" i="2"/>
  <c r="U250" i="2"/>
  <c r="Q256" i="2"/>
  <c r="S261" i="2"/>
  <c r="T291" i="2"/>
  <c r="T297" i="2"/>
  <c r="Q307" i="2"/>
  <c r="V315" i="2"/>
  <c r="R128" i="2"/>
  <c r="U129" i="2"/>
  <c r="S131" i="2"/>
  <c r="V132" i="2"/>
  <c r="R134" i="2"/>
  <c r="U135" i="2"/>
  <c r="R137" i="2"/>
  <c r="T138" i="2"/>
  <c r="V139" i="2"/>
  <c r="R141" i="2"/>
  <c r="T142" i="2"/>
  <c r="V143" i="2"/>
  <c r="R145" i="2"/>
  <c r="T146" i="2"/>
  <c r="S128" i="2"/>
  <c r="V129" i="2"/>
  <c r="T131" i="2"/>
  <c r="Q133" i="2"/>
  <c r="S134" i="2"/>
  <c r="V135" i="2"/>
  <c r="S137" i="2"/>
  <c r="U138" i="2"/>
  <c r="Q140" i="2"/>
  <c r="S141" i="2"/>
  <c r="U142" i="2"/>
  <c r="Q144" i="2"/>
  <c r="S145" i="2"/>
  <c r="U146" i="2"/>
  <c r="T128" i="2"/>
  <c r="R130" i="2"/>
  <c r="U131" i="2"/>
  <c r="R133" i="2"/>
  <c r="T134" i="2"/>
  <c r="Q136" i="2"/>
  <c r="T137" i="2"/>
  <c r="V138" i="2"/>
  <c r="R140" i="2"/>
  <c r="T141" i="2"/>
  <c r="V142" i="2"/>
  <c r="R144" i="2"/>
  <c r="T145" i="2"/>
  <c r="V146" i="2"/>
  <c r="U128" i="2"/>
  <c r="S130" i="2"/>
  <c r="V131" i="2"/>
  <c r="S133" i="2"/>
  <c r="U134" i="2"/>
  <c r="R136" i="2"/>
  <c r="U137" i="2"/>
  <c r="Q139" i="2"/>
  <c r="S140" i="2"/>
  <c r="U141" i="2"/>
  <c r="Q143" i="2"/>
  <c r="S144" i="2"/>
  <c r="U145" i="2"/>
  <c r="V128" i="2"/>
  <c r="T130" i="2"/>
  <c r="R132" i="2"/>
  <c r="T133" i="2"/>
  <c r="V134" i="2"/>
  <c r="S136" i="2"/>
  <c r="V137" i="2"/>
  <c r="R139" i="2"/>
  <c r="T140" i="2"/>
  <c r="V141" i="2"/>
  <c r="R143" i="2"/>
  <c r="T144" i="2"/>
  <c r="V145" i="2"/>
  <c r="S129" i="2"/>
  <c r="V130" i="2"/>
  <c r="T132" i="2"/>
  <c r="V133" i="2"/>
  <c r="S135" i="2"/>
  <c r="U136" i="2"/>
  <c r="R138" i="2"/>
  <c r="T139" i="2"/>
  <c r="V140" i="2"/>
  <c r="R142" i="2"/>
  <c r="T143" i="2"/>
  <c r="V144" i="2"/>
  <c r="R146" i="2"/>
  <c r="U130" i="2"/>
  <c r="T136" i="2"/>
  <c r="Q142" i="2"/>
  <c r="R131" i="2"/>
  <c r="V136" i="2"/>
  <c r="S142" i="2"/>
  <c r="S132" i="2"/>
  <c r="Q138" i="2"/>
  <c r="S143" i="2"/>
  <c r="Q145" i="2"/>
  <c r="U132" i="2"/>
  <c r="S138" i="2"/>
  <c r="U143" i="2"/>
  <c r="Q134" i="2"/>
  <c r="U133" i="2"/>
  <c r="S139" i="2"/>
  <c r="U144" i="2"/>
  <c r="U139" i="2"/>
  <c r="R129" i="2"/>
  <c r="R135" i="2"/>
  <c r="U140" i="2"/>
  <c r="Q146" i="2"/>
  <c r="T129" i="2"/>
  <c r="T135" i="2"/>
  <c r="Q141" i="2"/>
  <c r="S146" i="2"/>
  <c r="Y51" i="37"/>
  <c r="S51" i="37"/>
  <c r="T188" i="2"/>
  <c r="T190" i="2"/>
  <c r="R192" i="2"/>
  <c r="U193" i="2"/>
  <c r="R196" i="2"/>
  <c r="V198" i="2"/>
  <c r="U188" i="2"/>
  <c r="U190" i="2"/>
  <c r="S192" i="2"/>
  <c r="V193" i="2"/>
  <c r="T196" i="2"/>
  <c r="R199" i="2"/>
  <c r="V188" i="2"/>
  <c r="V190" i="2"/>
  <c r="T192" i="2"/>
  <c r="R194" i="2"/>
  <c r="V196" i="2"/>
  <c r="T199" i="2"/>
  <c r="R189" i="2"/>
  <c r="R191" i="2"/>
  <c r="U192" i="2"/>
  <c r="T194" i="2"/>
  <c r="R197" i="2"/>
  <c r="V199" i="2"/>
  <c r="T189" i="2"/>
  <c r="S191" i="2"/>
  <c r="V192" i="2"/>
  <c r="V194" i="2"/>
  <c r="T197" i="2"/>
  <c r="R188" i="2"/>
  <c r="R190" i="2"/>
  <c r="U191" i="2"/>
  <c r="S193" i="2"/>
  <c r="T195" i="2"/>
  <c r="R198" i="2"/>
  <c r="R193" i="2"/>
  <c r="T193" i="2"/>
  <c r="R195" i="2"/>
  <c r="S190" i="2"/>
  <c r="S188" i="2"/>
  <c r="V195" i="2"/>
  <c r="T198" i="2"/>
  <c r="V189" i="2"/>
  <c r="V197" i="2"/>
  <c r="T191" i="2"/>
  <c r="V191" i="2"/>
  <c r="Q284" i="2"/>
  <c r="Q132" i="2"/>
  <c r="Q314" i="2"/>
  <c r="Q195" i="2"/>
  <c r="Q107" i="2"/>
  <c r="Q219" i="2"/>
  <c r="Q221" i="2"/>
  <c r="Q218" i="2"/>
  <c r="Q85" i="2"/>
  <c r="Q329" i="2"/>
  <c r="Q188" i="2"/>
  <c r="Q82" i="2"/>
  <c r="Q211" i="2"/>
  <c r="Q131" i="2"/>
  <c r="Q1130" i="2"/>
  <c r="Q1127" i="2"/>
  <c r="Q1138" i="2"/>
  <c r="Q645" i="2"/>
  <c r="Q947" i="2"/>
  <c r="Q938" i="2"/>
  <c r="Q961" i="2"/>
  <c r="Q485" i="2"/>
  <c r="Q818" i="2"/>
  <c r="Q780" i="2"/>
  <c r="Q839" i="2"/>
  <c r="Q644" i="2"/>
  <c r="Q483" i="2"/>
  <c r="Q588" i="2"/>
  <c r="Q595" i="2"/>
  <c r="Q494" i="2"/>
  <c r="Q276" i="2"/>
  <c r="Q241" i="2"/>
  <c r="Q286" i="2"/>
  <c r="Q101" i="2"/>
  <c r="Q336" i="2"/>
  <c r="Q317" i="2"/>
  <c r="Q44" i="2"/>
  <c r="Q316" i="2"/>
  <c r="Q127" i="2"/>
  <c r="Q607" i="2"/>
  <c r="Q857" i="2"/>
  <c r="Q623" i="2"/>
  <c r="Q534" i="2"/>
  <c r="Q699" i="2"/>
  <c r="Q603" i="2"/>
  <c r="Q638" i="2"/>
  <c r="Q717" i="2"/>
  <c r="Q591" i="2"/>
  <c r="Q785" i="2"/>
  <c r="Q632" i="2"/>
  <c r="Q967" i="2"/>
  <c r="U882" i="2"/>
  <c r="U883" i="2"/>
  <c r="U884" i="2"/>
  <c r="U885" i="2"/>
  <c r="U886" i="2"/>
  <c r="U887" i="2"/>
  <c r="U888" i="2"/>
  <c r="U889" i="2"/>
  <c r="U890" i="2"/>
  <c r="T893" i="2"/>
  <c r="V894" i="2"/>
  <c r="V895" i="2"/>
  <c r="V896" i="2"/>
  <c r="V897" i="2"/>
  <c r="V898" i="2"/>
  <c r="V899" i="2"/>
  <c r="V900" i="2"/>
  <c r="V901" i="2"/>
  <c r="V902" i="2"/>
  <c r="V903" i="2"/>
  <c r="U904" i="2"/>
  <c r="T905" i="2"/>
  <c r="T906" i="2"/>
  <c r="T907" i="2"/>
  <c r="S908" i="2"/>
  <c r="Q909" i="2"/>
  <c r="U911" i="2"/>
  <c r="S912" i="2"/>
  <c r="R913" i="2"/>
  <c r="Q914" i="2"/>
  <c r="U916" i="2"/>
  <c r="T917" i="2"/>
  <c r="T918" i="2"/>
  <c r="T919" i="2"/>
  <c r="T920" i="2"/>
  <c r="T921" i="2"/>
  <c r="T922" i="2"/>
  <c r="T923" i="2"/>
  <c r="T924" i="2"/>
  <c r="V882" i="2"/>
  <c r="V883" i="2"/>
  <c r="V884" i="2"/>
  <c r="V885" i="2"/>
  <c r="V886" i="2"/>
  <c r="V887" i="2"/>
  <c r="V888" i="2"/>
  <c r="V889" i="2"/>
  <c r="V890" i="2"/>
  <c r="V893" i="2"/>
  <c r="V904" i="2"/>
  <c r="U905" i="2"/>
  <c r="U906" i="2"/>
  <c r="U907" i="2"/>
  <c r="T908" i="2"/>
  <c r="R909" i="2"/>
  <c r="V911" i="2"/>
  <c r="T912" i="2"/>
  <c r="S913" i="2"/>
  <c r="R914" i="2"/>
  <c r="V916" i="2"/>
  <c r="U917" i="2"/>
  <c r="U918" i="2"/>
  <c r="U919" i="2"/>
  <c r="U920" i="2"/>
  <c r="U921" i="2"/>
  <c r="U922" i="2"/>
  <c r="U923" i="2"/>
  <c r="U924" i="2"/>
  <c r="R892" i="2"/>
  <c r="V905" i="2"/>
  <c r="V906" i="2"/>
  <c r="V907" i="2"/>
  <c r="U908" i="2"/>
  <c r="S909" i="2"/>
  <c r="Q910" i="2"/>
  <c r="U912" i="2"/>
  <c r="T913" i="2"/>
  <c r="S914" i="2"/>
  <c r="Q915" i="2"/>
  <c r="V917" i="2"/>
  <c r="V918" i="2"/>
  <c r="V919" i="2"/>
  <c r="V920" i="2"/>
  <c r="V921" i="2"/>
  <c r="V922" i="2"/>
  <c r="V923" i="2"/>
  <c r="V924" i="2"/>
  <c r="R882" i="2"/>
  <c r="T883" i="2"/>
  <c r="R886" i="2"/>
  <c r="T887" i="2"/>
  <c r="R890" i="2"/>
  <c r="V891" i="2"/>
  <c r="R896" i="2"/>
  <c r="S897" i="2"/>
  <c r="T898" i="2"/>
  <c r="U899" i="2"/>
  <c r="Q904" i="2"/>
  <c r="R905" i="2"/>
  <c r="R908" i="2"/>
  <c r="V909" i="2"/>
  <c r="U910" i="2"/>
  <c r="S911" i="2"/>
  <c r="V912" i="2"/>
  <c r="S918" i="2"/>
  <c r="R923" i="2"/>
  <c r="S882" i="2"/>
  <c r="S886" i="2"/>
  <c r="S890" i="2"/>
  <c r="R895" i="2"/>
  <c r="S896" i="2"/>
  <c r="T897" i="2"/>
  <c r="U898" i="2"/>
  <c r="R903" i="2"/>
  <c r="R904" i="2"/>
  <c r="S905" i="2"/>
  <c r="V908" i="2"/>
  <c r="V910" i="2"/>
  <c r="T911" i="2"/>
  <c r="R915" i="2"/>
  <c r="R920" i="2"/>
  <c r="S923" i="2"/>
  <c r="T882" i="2"/>
  <c r="R885" i="2"/>
  <c r="T886" i="2"/>
  <c r="R889" i="2"/>
  <c r="T890" i="2"/>
  <c r="R894" i="2"/>
  <c r="S895" i="2"/>
  <c r="T896" i="2"/>
  <c r="U897" i="2"/>
  <c r="R902" i="2"/>
  <c r="S903" i="2"/>
  <c r="S904" i="2"/>
  <c r="R907" i="2"/>
  <c r="T914" i="2"/>
  <c r="S915" i="2"/>
  <c r="Q916" i="2"/>
  <c r="R917" i="2"/>
  <c r="S920" i="2"/>
  <c r="S885" i="2"/>
  <c r="S889" i="2"/>
  <c r="T892" i="2"/>
  <c r="S894" i="2"/>
  <c r="T895" i="2"/>
  <c r="U896" i="2"/>
  <c r="R901" i="2"/>
  <c r="S902" i="2"/>
  <c r="T903" i="2"/>
  <c r="T904" i="2"/>
  <c r="S907" i="2"/>
  <c r="U914" i="2"/>
  <c r="T915" i="2"/>
  <c r="R916" i="2"/>
  <c r="S917" i="2"/>
  <c r="R922" i="2"/>
  <c r="R884" i="2"/>
  <c r="T885" i="2"/>
  <c r="R888" i="2"/>
  <c r="T889" i="2"/>
  <c r="V892" i="2"/>
  <c r="T894" i="2"/>
  <c r="U895" i="2"/>
  <c r="R900" i="2"/>
  <c r="S901" i="2"/>
  <c r="T902" i="2"/>
  <c r="U903" i="2"/>
  <c r="V914" i="2"/>
  <c r="U915" i="2"/>
  <c r="S916" i="2"/>
  <c r="R919" i="2"/>
  <c r="S922" i="2"/>
  <c r="R883" i="2"/>
  <c r="T884" i="2"/>
  <c r="R887" i="2"/>
  <c r="T888" i="2"/>
  <c r="R891" i="2"/>
  <c r="R898" i="2"/>
  <c r="S899" i="2"/>
  <c r="T900" i="2"/>
  <c r="U901" i="2"/>
  <c r="S906" i="2"/>
  <c r="T909" i="2"/>
  <c r="S910" i="2"/>
  <c r="Q911" i="2"/>
  <c r="Q912" i="2"/>
  <c r="V913" i="2"/>
  <c r="R921" i="2"/>
  <c r="S924" i="2"/>
  <c r="T899" i="2"/>
  <c r="S883" i="2"/>
  <c r="T901" i="2"/>
  <c r="T916" i="2"/>
  <c r="R918" i="2"/>
  <c r="T891" i="2"/>
  <c r="U902" i="2"/>
  <c r="S919" i="2"/>
  <c r="R893" i="2"/>
  <c r="Q908" i="2"/>
  <c r="R911" i="2"/>
  <c r="S884" i="2"/>
  <c r="U894" i="2"/>
  <c r="T910" i="2"/>
  <c r="S888" i="2"/>
  <c r="S898" i="2"/>
  <c r="R906" i="2"/>
  <c r="S900" i="2"/>
  <c r="R910" i="2"/>
  <c r="U913" i="2"/>
  <c r="V915" i="2"/>
  <c r="S921" i="2"/>
  <c r="U900" i="2"/>
  <c r="R924" i="2"/>
  <c r="S887" i="2"/>
  <c r="R897" i="2"/>
  <c r="R899" i="2"/>
  <c r="U909" i="2"/>
  <c r="R912" i="2"/>
  <c r="V820" i="2"/>
  <c r="V821" i="2"/>
  <c r="V822" i="2"/>
  <c r="V823" i="2"/>
  <c r="V824" i="2"/>
  <c r="V825" i="2"/>
  <c r="V826" i="2"/>
  <c r="V827" i="2"/>
  <c r="V828" i="2"/>
  <c r="V829" i="2"/>
  <c r="V830" i="2"/>
  <c r="V831" i="2"/>
  <c r="V832" i="2"/>
  <c r="V833" i="2"/>
  <c r="V834" i="2"/>
  <c r="V835" i="2"/>
  <c r="V836" i="2"/>
  <c r="V837" i="2"/>
  <c r="T820" i="2"/>
  <c r="T821" i="2"/>
  <c r="T822" i="2"/>
  <c r="T823" i="2"/>
  <c r="T824" i="2"/>
  <c r="T825" i="2"/>
  <c r="T826" i="2"/>
  <c r="T827" i="2"/>
  <c r="T828" i="2"/>
  <c r="T829" i="2"/>
  <c r="T830" i="2"/>
  <c r="T831" i="2"/>
  <c r="T832" i="2"/>
  <c r="T833" i="2"/>
  <c r="T834" i="2"/>
  <c r="T835" i="2"/>
  <c r="T836" i="2"/>
  <c r="T837" i="2"/>
  <c r="S820" i="2"/>
  <c r="S824" i="2"/>
  <c r="S828" i="2"/>
  <c r="S832" i="2"/>
  <c r="S836" i="2"/>
  <c r="U820" i="2"/>
  <c r="R823" i="2"/>
  <c r="U824" i="2"/>
  <c r="R827" i="2"/>
  <c r="U828" i="2"/>
  <c r="R831" i="2"/>
  <c r="U832" i="2"/>
  <c r="R835" i="2"/>
  <c r="U836" i="2"/>
  <c r="S823" i="2"/>
  <c r="S827" i="2"/>
  <c r="S831" i="2"/>
  <c r="S835" i="2"/>
  <c r="R822" i="2"/>
  <c r="U823" i="2"/>
  <c r="R826" i="2"/>
  <c r="U827" i="2"/>
  <c r="R830" i="2"/>
  <c r="U831" i="2"/>
  <c r="R834" i="2"/>
  <c r="U835" i="2"/>
  <c r="S822" i="2"/>
  <c r="S826" i="2"/>
  <c r="S830" i="2"/>
  <c r="S834" i="2"/>
  <c r="S821" i="2"/>
  <c r="S825" i="2"/>
  <c r="S829" i="2"/>
  <c r="S833" i="2"/>
  <c r="S837" i="2"/>
  <c r="U821" i="2"/>
  <c r="U825" i="2"/>
  <c r="U829" i="2"/>
  <c r="U833" i="2"/>
  <c r="U837" i="2"/>
  <c r="R820" i="2"/>
  <c r="R824" i="2"/>
  <c r="R828" i="2"/>
  <c r="R832" i="2"/>
  <c r="R836" i="2"/>
  <c r="U822" i="2"/>
  <c r="U826" i="2"/>
  <c r="U830" i="2"/>
  <c r="U834" i="2"/>
  <c r="R821" i="2"/>
  <c r="R825" i="2"/>
  <c r="R829" i="2"/>
  <c r="R833" i="2"/>
  <c r="R837" i="2"/>
  <c r="S338" i="2"/>
  <c r="V339" i="2"/>
  <c r="S341" i="2"/>
  <c r="V342" i="2"/>
  <c r="T344" i="2"/>
  <c r="R346" i="2"/>
  <c r="U347" i="2"/>
  <c r="S349" i="2"/>
  <c r="V350" i="2"/>
  <c r="T352" i="2"/>
  <c r="R354" i="2"/>
  <c r="U355" i="2"/>
  <c r="S357" i="2"/>
  <c r="V358" i="2"/>
  <c r="T360" i="2"/>
  <c r="V361" i="2"/>
  <c r="R363" i="2"/>
  <c r="U364" i="2"/>
  <c r="S366" i="2"/>
  <c r="V367" i="2"/>
  <c r="S369" i="2"/>
  <c r="V370" i="2"/>
  <c r="T372" i="2"/>
  <c r="R374" i="2"/>
  <c r="U375" i="2"/>
  <c r="R377" i="2"/>
  <c r="U378" i="2"/>
  <c r="S380" i="2"/>
  <c r="V381" i="2"/>
  <c r="T383" i="2"/>
  <c r="R385" i="2"/>
  <c r="U386" i="2"/>
  <c r="S388" i="2"/>
  <c r="V389" i="2"/>
  <c r="T391" i="2"/>
  <c r="V392" i="2"/>
  <c r="S394" i="2"/>
  <c r="V395" i="2"/>
  <c r="V343" i="2"/>
  <c r="V351" i="2"/>
  <c r="V359" i="2"/>
  <c r="U368" i="2"/>
  <c r="T376" i="2"/>
  <c r="T384" i="2"/>
  <c r="U393" i="2"/>
  <c r="T338" i="2"/>
  <c r="R340" i="2"/>
  <c r="T341" i="2"/>
  <c r="R343" i="2"/>
  <c r="U344" i="2"/>
  <c r="S346" i="2"/>
  <c r="V347" i="2"/>
  <c r="T349" i="2"/>
  <c r="R351" i="2"/>
  <c r="U352" i="2"/>
  <c r="S354" i="2"/>
  <c r="V355" i="2"/>
  <c r="T357" i="2"/>
  <c r="R359" i="2"/>
  <c r="U360" i="2"/>
  <c r="Q362" i="2"/>
  <c r="S363" i="2"/>
  <c r="V364" i="2"/>
  <c r="T366" i="2"/>
  <c r="Q368" i="2"/>
  <c r="T369" i="2"/>
  <c r="R371" i="2"/>
  <c r="U372" i="2"/>
  <c r="S374" i="2"/>
  <c r="V375" i="2"/>
  <c r="S377" i="2"/>
  <c r="V378" i="2"/>
  <c r="T380" i="2"/>
  <c r="R382" i="2"/>
  <c r="U383" i="2"/>
  <c r="S385" i="2"/>
  <c r="V386" i="2"/>
  <c r="T388" i="2"/>
  <c r="S390" i="2"/>
  <c r="U391" i="2"/>
  <c r="Q393" i="2"/>
  <c r="T394" i="2"/>
  <c r="S339" i="2"/>
  <c r="R347" i="2"/>
  <c r="U356" i="2"/>
  <c r="R364" i="2"/>
  <c r="T373" i="2"/>
  <c r="S381" i="2"/>
  <c r="Q391" i="2"/>
  <c r="R337" i="2"/>
  <c r="U338" i="2"/>
  <c r="S340" i="2"/>
  <c r="U341" i="2"/>
  <c r="S343" i="2"/>
  <c r="V344" i="2"/>
  <c r="T346" i="2"/>
  <c r="R348" i="2"/>
  <c r="U349" i="2"/>
  <c r="S351" i="2"/>
  <c r="V352" i="2"/>
  <c r="T354" i="2"/>
  <c r="R356" i="2"/>
  <c r="U357" i="2"/>
  <c r="S359" i="2"/>
  <c r="V360" i="2"/>
  <c r="R362" i="2"/>
  <c r="T363" i="2"/>
  <c r="R365" i="2"/>
  <c r="U366" i="2"/>
  <c r="R368" i="2"/>
  <c r="U369" i="2"/>
  <c r="S371" i="2"/>
  <c r="V372" i="2"/>
  <c r="T374" i="2"/>
  <c r="Q376" i="2"/>
  <c r="T377" i="2"/>
  <c r="R379" i="2"/>
  <c r="U380" i="2"/>
  <c r="S382" i="2"/>
  <c r="V383" i="2"/>
  <c r="T385" i="2"/>
  <c r="R387" i="2"/>
  <c r="U388" i="2"/>
  <c r="T390" i="2"/>
  <c r="V391" i="2"/>
  <c r="R393" i="2"/>
  <c r="U394" i="2"/>
  <c r="U337" i="2"/>
  <c r="T345" i="2"/>
  <c r="T353" i="2"/>
  <c r="S361" i="2"/>
  <c r="S367" i="2"/>
  <c r="R375" i="2"/>
  <c r="V382" i="2"/>
  <c r="S389" i="2"/>
  <c r="S337" i="2"/>
  <c r="V338" i="2"/>
  <c r="T340" i="2"/>
  <c r="V341" i="2"/>
  <c r="T343" i="2"/>
  <c r="R345" i="2"/>
  <c r="U346" i="2"/>
  <c r="S348" i="2"/>
  <c r="V349" i="2"/>
  <c r="T351" i="2"/>
  <c r="R353" i="2"/>
  <c r="U354" i="2"/>
  <c r="S356" i="2"/>
  <c r="V357" i="2"/>
  <c r="T359" i="2"/>
  <c r="Q361" i="2"/>
  <c r="S362" i="2"/>
  <c r="U363" i="2"/>
  <c r="S365" i="2"/>
  <c r="V366" i="2"/>
  <c r="S368" i="2"/>
  <c r="V369" i="2"/>
  <c r="T371" i="2"/>
  <c r="R373" i="2"/>
  <c r="U374" i="2"/>
  <c r="R376" i="2"/>
  <c r="U377" i="2"/>
  <c r="S379" i="2"/>
  <c r="V380" i="2"/>
  <c r="T382" i="2"/>
  <c r="R384" i="2"/>
  <c r="U385" i="2"/>
  <c r="S387" i="2"/>
  <c r="V388" i="2"/>
  <c r="U390" i="2"/>
  <c r="Q392" i="2"/>
  <c r="S393" i="2"/>
  <c r="V394" i="2"/>
  <c r="V340" i="2"/>
  <c r="S350" i="2"/>
  <c r="S358" i="2"/>
  <c r="U365" i="2"/>
  <c r="V371" i="2"/>
  <c r="U379" i="2"/>
  <c r="U387" i="2"/>
  <c r="S395" i="2"/>
  <c r="T337" i="2"/>
  <c r="R339" i="2"/>
  <c r="U340" i="2"/>
  <c r="R342" i="2"/>
  <c r="U343" i="2"/>
  <c r="S345" i="2"/>
  <c r="V346" i="2"/>
  <c r="T348" i="2"/>
  <c r="R350" i="2"/>
  <c r="U351" i="2"/>
  <c r="S353" i="2"/>
  <c r="V354" i="2"/>
  <c r="T356" i="2"/>
  <c r="R358" i="2"/>
  <c r="U359" i="2"/>
  <c r="R361" i="2"/>
  <c r="T362" i="2"/>
  <c r="V363" i="2"/>
  <c r="T365" i="2"/>
  <c r="R367" i="2"/>
  <c r="T368" i="2"/>
  <c r="R370" i="2"/>
  <c r="U371" i="2"/>
  <c r="S373" i="2"/>
  <c r="V374" i="2"/>
  <c r="S376" i="2"/>
  <c r="V377" i="2"/>
  <c r="T379" i="2"/>
  <c r="R381" i="2"/>
  <c r="U382" i="2"/>
  <c r="S384" i="2"/>
  <c r="V385" i="2"/>
  <c r="T387" i="2"/>
  <c r="R389" i="2"/>
  <c r="V390" i="2"/>
  <c r="R392" i="2"/>
  <c r="T393" i="2"/>
  <c r="R395" i="2"/>
  <c r="S342" i="2"/>
  <c r="U348" i="2"/>
  <c r="R355" i="2"/>
  <c r="U362" i="2"/>
  <c r="S370" i="2"/>
  <c r="R378" i="2"/>
  <c r="R386" i="2"/>
  <c r="S392" i="2"/>
  <c r="V337" i="2"/>
  <c r="T339" i="2"/>
  <c r="Q341" i="2"/>
  <c r="T342" i="2"/>
  <c r="R344" i="2"/>
  <c r="U345" i="2"/>
  <c r="S347" i="2"/>
  <c r="V348" i="2"/>
  <c r="T350" i="2"/>
  <c r="R352" i="2"/>
  <c r="U353" i="2"/>
  <c r="S355" i="2"/>
  <c r="V356" i="2"/>
  <c r="T358" i="2"/>
  <c r="R360" i="2"/>
  <c r="T361" i="2"/>
  <c r="V362" i="2"/>
  <c r="S364" i="2"/>
  <c r="V365" i="2"/>
  <c r="T367" i="2"/>
  <c r="V368" i="2"/>
  <c r="T370" i="2"/>
  <c r="R372" i="2"/>
  <c r="U373" i="2"/>
  <c r="S375" i="2"/>
  <c r="U376" i="2"/>
  <c r="S378" i="2"/>
  <c r="V379" i="2"/>
  <c r="T381" i="2"/>
  <c r="R383" i="2"/>
  <c r="U384" i="2"/>
  <c r="S386" i="2"/>
  <c r="V387" i="2"/>
  <c r="T389" i="2"/>
  <c r="R391" i="2"/>
  <c r="T392" i="2"/>
  <c r="V393" i="2"/>
  <c r="T395" i="2"/>
  <c r="R338" i="2"/>
  <c r="U350" i="2"/>
  <c r="Q363" i="2"/>
  <c r="T375" i="2"/>
  <c r="R388" i="2"/>
  <c r="U395" i="2"/>
  <c r="T386" i="2"/>
  <c r="U339" i="2"/>
  <c r="S352" i="2"/>
  <c r="T364" i="2"/>
  <c r="V376" i="2"/>
  <c r="U389" i="2"/>
  <c r="V345" i="2"/>
  <c r="R341" i="2"/>
  <c r="V353" i="2"/>
  <c r="R366" i="2"/>
  <c r="T378" i="2"/>
  <c r="S391" i="2"/>
  <c r="U370" i="2"/>
  <c r="V373" i="2"/>
  <c r="U342" i="2"/>
  <c r="T355" i="2"/>
  <c r="U367" i="2"/>
  <c r="R380" i="2"/>
  <c r="U392" i="2"/>
  <c r="S383" i="2"/>
  <c r="U361" i="2"/>
  <c r="S344" i="2"/>
  <c r="R357" i="2"/>
  <c r="R369" i="2"/>
  <c r="U381" i="2"/>
  <c r="R394" i="2"/>
  <c r="U358" i="2"/>
  <c r="T347" i="2"/>
  <c r="S360" i="2"/>
  <c r="S372" i="2"/>
  <c r="V384" i="2"/>
  <c r="R349" i="2"/>
  <c r="S58" i="2"/>
  <c r="V59" i="2"/>
  <c r="R61" i="2"/>
  <c r="T62" i="2"/>
  <c r="V63" i="2"/>
  <c r="R65" i="2"/>
  <c r="T66" i="2"/>
  <c r="V67" i="2"/>
  <c r="R69" i="2"/>
  <c r="T70" i="2"/>
  <c r="V71" i="2"/>
  <c r="S73" i="2"/>
  <c r="V74" i="2"/>
  <c r="S76" i="2"/>
  <c r="V77" i="2"/>
  <c r="R79" i="2"/>
  <c r="T58" i="2"/>
  <c r="Q60" i="2"/>
  <c r="S61" i="2"/>
  <c r="U62" i="2"/>
  <c r="Q64" i="2"/>
  <c r="S65" i="2"/>
  <c r="U66" i="2"/>
  <c r="Q68" i="2"/>
  <c r="S69" i="2"/>
  <c r="U70" i="2"/>
  <c r="Q72" i="2"/>
  <c r="T73" i="2"/>
  <c r="R75" i="2"/>
  <c r="T76" i="2"/>
  <c r="Q78" i="2"/>
  <c r="S79" i="2"/>
  <c r="R57" i="2"/>
  <c r="U58" i="2"/>
  <c r="R60" i="2"/>
  <c r="T61" i="2"/>
  <c r="V62" i="2"/>
  <c r="R64" i="2"/>
  <c r="T65" i="2"/>
  <c r="V66" i="2"/>
  <c r="R68" i="2"/>
  <c r="T69" i="2"/>
  <c r="V70" i="2"/>
  <c r="R72" i="2"/>
  <c r="U73" i="2"/>
  <c r="S75" i="2"/>
  <c r="U76" i="2"/>
  <c r="R78" i="2"/>
  <c r="T79" i="2"/>
  <c r="S57" i="2"/>
  <c r="V58" i="2"/>
  <c r="S60" i="2"/>
  <c r="U61" i="2"/>
  <c r="Q63" i="2"/>
  <c r="S64" i="2"/>
  <c r="U65" i="2"/>
  <c r="Q67" i="2"/>
  <c r="S68" i="2"/>
  <c r="U69" i="2"/>
  <c r="Q71" i="2"/>
  <c r="S72" i="2"/>
  <c r="V73" i="2"/>
  <c r="T75" i="2"/>
  <c r="V76" i="2"/>
  <c r="S78" i="2"/>
  <c r="U79" i="2"/>
  <c r="T57" i="2"/>
  <c r="R59" i="2"/>
  <c r="T60" i="2"/>
  <c r="V61" i="2"/>
  <c r="R63" i="2"/>
  <c r="T64" i="2"/>
  <c r="V65" i="2"/>
  <c r="R67" i="2"/>
  <c r="T68" i="2"/>
  <c r="V69" i="2"/>
  <c r="R71" i="2"/>
  <c r="T72" i="2"/>
  <c r="R74" i="2"/>
  <c r="U75" i="2"/>
  <c r="R77" i="2"/>
  <c r="T78" i="2"/>
  <c r="V79" i="2"/>
  <c r="V57" i="2"/>
  <c r="T59" i="2"/>
  <c r="V60" i="2"/>
  <c r="R62" i="2"/>
  <c r="T63" i="2"/>
  <c r="V64" i="2"/>
  <c r="R66" i="2"/>
  <c r="T67" i="2"/>
  <c r="V68" i="2"/>
  <c r="R70" i="2"/>
  <c r="T71" i="2"/>
  <c r="V72" i="2"/>
  <c r="T74" i="2"/>
  <c r="Q76" i="2"/>
  <c r="T77" i="2"/>
  <c r="V78" i="2"/>
  <c r="U57" i="2"/>
  <c r="S63" i="2"/>
  <c r="U68" i="2"/>
  <c r="S74" i="2"/>
  <c r="R58" i="2"/>
  <c r="U63" i="2"/>
  <c r="Q69" i="2"/>
  <c r="U74" i="2"/>
  <c r="S59" i="2"/>
  <c r="U64" i="2"/>
  <c r="Q70" i="2"/>
  <c r="V75" i="2"/>
  <c r="Q61" i="2"/>
  <c r="U77" i="2"/>
  <c r="U59" i="2"/>
  <c r="Q65" i="2"/>
  <c r="S70" i="2"/>
  <c r="R76" i="2"/>
  <c r="U71" i="2"/>
  <c r="U60" i="2"/>
  <c r="Q66" i="2"/>
  <c r="S71" i="2"/>
  <c r="S77" i="2"/>
  <c r="S66" i="2"/>
  <c r="Q62" i="2"/>
  <c r="S67" i="2"/>
  <c r="U72" i="2"/>
  <c r="U78" i="2"/>
  <c r="S62" i="2"/>
  <c r="U67" i="2"/>
  <c r="R73" i="2"/>
  <c r="Q79" i="2"/>
  <c r="R27" i="2"/>
  <c r="U28" i="2"/>
  <c r="S30" i="2"/>
  <c r="V31" i="2"/>
  <c r="T33" i="2"/>
  <c r="V34" i="2"/>
  <c r="T36" i="2"/>
  <c r="R38" i="2"/>
  <c r="U39" i="2"/>
  <c r="S27" i="2"/>
  <c r="V28" i="2"/>
  <c r="T30" i="2"/>
  <c r="R32" i="2"/>
  <c r="U33" i="2"/>
  <c r="R35" i="2"/>
  <c r="U36" i="2"/>
  <c r="S38" i="2"/>
  <c r="V39" i="2"/>
  <c r="T27" i="2"/>
  <c r="R29" i="2"/>
  <c r="U30" i="2"/>
  <c r="S32" i="2"/>
  <c r="V33" i="2"/>
  <c r="S35" i="2"/>
  <c r="V36" i="2"/>
  <c r="T38" i="2"/>
  <c r="R40" i="2"/>
  <c r="U27" i="2"/>
  <c r="S29" i="2"/>
  <c r="V30" i="2"/>
  <c r="T32" i="2"/>
  <c r="Q34" i="2"/>
  <c r="T35" i="2"/>
  <c r="R37" i="2"/>
  <c r="U38" i="2"/>
  <c r="S40" i="2"/>
  <c r="V27" i="2"/>
  <c r="T29" i="2"/>
  <c r="R31" i="2"/>
  <c r="U32" i="2"/>
  <c r="R34" i="2"/>
  <c r="U35" i="2"/>
  <c r="S37" i="2"/>
  <c r="V38" i="2"/>
  <c r="T40" i="2"/>
  <c r="S28" i="2"/>
  <c r="V29" i="2"/>
  <c r="T31" i="2"/>
  <c r="R33" i="2"/>
  <c r="T34" i="2"/>
  <c r="R36" i="2"/>
  <c r="U37" i="2"/>
  <c r="S39" i="2"/>
  <c r="V40" i="2"/>
  <c r="R28" i="2"/>
  <c r="S34" i="2"/>
  <c r="U40" i="2"/>
  <c r="T28" i="2"/>
  <c r="U34" i="2"/>
  <c r="U29" i="2"/>
  <c r="V35" i="2"/>
  <c r="R30" i="2"/>
  <c r="S36" i="2"/>
  <c r="V37" i="2"/>
  <c r="S31" i="2"/>
  <c r="T37" i="2"/>
  <c r="U31" i="2"/>
  <c r="V32" i="2"/>
  <c r="R39" i="2"/>
  <c r="S33" i="2"/>
  <c r="T39" i="2"/>
  <c r="Q23" i="2"/>
  <c r="Z51" i="37"/>
  <c r="T51" i="37"/>
  <c r="AA51" i="37"/>
  <c r="U51" i="37"/>
  <c r="T1149" i="2"/>
  <c r="M33" i="37" s="1"/>
  <c r="Y33" i="37" s="1"/>
  <c r="V1149" i="2"/>
  <c r="O33" i="37" s="1"/>
  <c r="U33" i="37" s="1"/>
  <c r="R1149" i="2"/>
  <c r="K33" i="37" s="1"/>
  <c r="W33" i="37" s="1"/>
  <c r="Q99" i="2"/>
  <c r="Q934" i="2"/>
  <c r="Q841" i="2"/>
  <c r="Q845" i="2"/>
  <c r="Q850" i="2"/>
  <c r="Q931" i="2"/>
  <c r="Q853" i="2"/>
  <c r="Q609" i="2"/>
  <c r="Q596" i="2"/>
  <c r="Q424" i="2"/>
  <c r="Q554" i="2"/>
  <c r="Q606" i="2"/>
  <c r="Q643" i="2"/>
  <c r="Q482" i="2"/>
  <c r="Q605" i="2"/>
  <c r="Q578" i="2"/>
  <c r="Q517" i="2"/>
  <c r="Q811" i="2"/>
  <c r="Q619" i="2"/>
  <c r="Q618" i="2"/>
  <c r="R41" i="2"/>
  <c r="T42" i="2"/>
  <c r="R44" i="2"/>
  <c r="U45" i="2"/>
  <c r="S47" i="2"/>
  <c r="U48" i="2"/>
  <c r="Q50" i="2"/>
  <c r="S51" i="2"/>
  <c r="U52" i="2"/>
  <c r="Q54" i="2"/>
  <c r="S55" i="2"/>
  <c r="U56" i="2"/>
  <c r="S41" i="2"/>
  <c r="U42" i="2"/>
  <c r="S44" i="2"/>
  <c r="V45" i="2"/>
  <c r="T47" i="2"/>
  <c r="V48" i="2"/>
  <c r="R50" i="2"/>
  <c r="T51" i="2"/>
  <c r="V52" i="2"/>
  <c r="R54" i="2"/>
  <c r="T55" i="2"/>
  <c r="V56" i="2"/>
  <c r="T41" i="2"/>
  <c r="V42" i="2"/>
  <c r="T44" i="2"/>
  <c r="R46" i="2"/>
  <c r="U47" i="2"/>
  <c r="Q49" i="2"/>
  <c r="S50" i="2"/>
  <c r="U51" i="2"/>
  <c r="Q53" i="2"/>
  <c r="S54" i="2"/>
  <c r="U55" i="2"/>
  <c r="U41" i="2"/>
  <c r="R43" i="2"/>
  <c r="U44" i="2"/>
  <c r="S46" i="2"/>
  <c r="V47" i="2"/>
  <c r="R49" i="2"/>
  <c r="T50" i="2"/>
  <c r="V51" i="2"/>
  <c r="R53" i="2"/>
  <c r="T54" i="2"/>
  <c r="V55" i="2"/>
  <c r="V41" i="2"/>
  <c r="S43" i="2"/>
  <c r="V44" i="2"/>
  <c r="T46" i="2"/>
  <c r="Q48" i="2"/>
  <c r="S49" i="2"/>
  <c r="U50" i="2"/>
  <c r="Q52" i="2"/>
  <c r="S53" i="2"/>
  <c r="U54" i="2"/>
  <c r="Q56" i="2"/>
  <c r="R42" i="2"/>
  <c r="U43" i="2"/>
  <c r="S45" i="2"/>
  <c r="V46" i="2"/>
  <c r="S48" i="2"/>
  <c r="U49" i="2"/>
  <c r="Q51" i="2"/>
  <c r="S52" i="2"/>
  <c r="U53" i="2"/>
  <c r="Q55" i="2"/>
  <c r="S56" i="2"/>
  <c r="U46" i="2"/>
  <c r="R52" i="2"/>
  <c r="Q41" i="2"/>
  <c r="R47" i="2"/>
  <c r="T52" i="2"/>
  <c r="Q42" i="2"/>
  <c r="R48" i="2"/>
  <c r="T53" i="2"/>
  <c r="V43" i="2"/>
  <c r="S42" i="2"/>
  <c r="T48" i="2"/>
  <c r="V53" i="2"/>
  <c r="V49" i="2"/>
  <c r="T43" i="2"/>
  <c r="T49" i="2"/>
  <c r="V54" i="2"/>
  <c r="R55" i="2"/>
  <c r="R45" i="2"/>
  <c r="V50" i="2"/>
  <c r="R56" i="2"/>
  <c r="T45" i="2"/>
  <c r="R51" i="2"/>
  <c r="T56" i="2"/>
  <c r="T938" i="2"/>
  <c r="V939" i="2"/>
  <c r="V940" i="2"/>
  <c r="U941" i="2"/>
  <c r="S942" i="2"/>
  <c r="V938" i="2"/>
  <c r="V941" i="2"/>
  <c r="T942" i="2"/>
  <c r="S943" i="2"/>
  <c r="R944" i="2"/>
  <c r="R939" i="2"/>
  <c r="S940" i="2"/>
  <c r="S941" i="2"/>
  <c r="U942" i="2"/>
  <c r="U943" i="2"/>
  <c r="U944" i="2"/>
  <c r="V945" i="2"/>
  <c r="V948" i="2"/>
  <c r="T949" i="2"/>
  <c r="R950" i="2"/>
  <c r="V952" i="2"/>
  <c r="R954" i="2"/>
  <c r="R955" i="2"/>
  <c r="Q956" i="2"/>
  <c r="U958" i="2"/>
  <c r="V959" i="2"/>
  <c r="V965" i="2"/>
  <c r="U966" i="2"/>
  <c r="U967" i="2"/>
  <c r="U968" i="2"/>
  <c r="U969" i="2"/>
  <c r="U970" i="2"/>
  <c r="U971" i="2"/>
  <c r="U972" i="2"/>
  <c r="U973" i="2"/>
  <c r="T974" i="2"/>
  <c r="T975" i="2"/>
  <c r="S981" i="2"/>
  <c r="R982" i="2"/>
  <c r="T940" i="2"/>
  <c r="T941" i="2"/>
  <c r="V942" i="2"/>
  <c r="V943" i="2"/>
  <c r="V944" i="2"/>
  <c r="U949" i="2"/>
  <c r="S950" i="2"/>
  <c r="R951" i="2"/>
  <c r="S955" i="2"/>
  <c r="R956" i="2"/>
  <c r="V958" i="2"/>
  <c r="V966" i="2"/>
  <c r="V967" i="2"/>
  <c r="V968" i="2"/>
  <c r="V969" i="2"/>
  <c r="V970" i="2"/>
  <c r="V971" i="2"/>
  <c r="V972" i="2"/>
  <c r="V973" i="2"/>
  <c r="U974" i="2"/>
  <c r="V975" i="2"/>
  <c r="R977" i="2"/>
  <c r="R978" i="2"/>
  <c r="R979" i="2"/>
  <c r="R980" i="2"/>
  <c r="T981" i="2"/>
  <c r="S982" i="2"/>
  <c r="T939" i="2"/>
  <c r="U940" i="2"/>
  <c r="V949" i="2"/>
  <c r="T950" i="2"/>
  <c r="T951" i="2"/>
  <c r="T954" i="2"/>
  <c r="T955" i="2"/>
  <c r="S956" i="2"/>
  <c r="Q957" i="2"/>
  <c r="V974" i="2"/>
  <c r="S977" i="2"/>
  <c r="S978" i="2"/>
  <c r="S979" i="2"/>
  <c r="T980" i="2"/>
  <c r="U981" i="2"/>
  <c r="T982" i="2"/>
  <c r="R946" i="2"/>
  <c r="R947" i="2"/>
  <c r="Q948" i="2"/>
  <c r="U950" i="2"/>
  <c r="V951" i="2"/>
  <c r="R953" i="2"/>
  <c r="U955" i="2"/>
  <c r="T956" i="2"/>
  <c r="R957" i="2"/>
  <c r="R960" i="2"/>
  <c r="R961" i="2"/>
  <c r="S946" i="2"/>
  <c r="S947" i="2"/>
  <c r="R948" i="2"/>
  <c r="V950" i="2"/>
  <c r="T953" i="2"/>
  <c r="V954" i="2"/>
  <c r="V955" i="2"/>
  <c r="U956" i="2"/>
  <c r="S957" i="2"/>
  <c r="Q958" i="2"/>
  <c r="S960" i="2"/>
  <c r="S961" i="2"/>
  <c r="S962" i="2"/>
  <c r="S963" i="2"/>
  <c r="S964" i="2"/>
  <c r="R965" i="2"/>
  <c r="R976" i="2"/>
  <c r="U977" i="2"/>
  <c r="U978" i="2"/>
  <c r="U979" i="2"/>
  <c r="V982" i="2"/>
  <c r="Q941" i="2"/>
  <c r="Q942" i="2"/>
  <c r="R943" i="2"/>
  <c r="S944" i="2"/>
  <c r="R945" i="2"/>
  <c r="U946" i="2"/>
  <c r="U947" i="2"/>
  <c r="T948" i="2"/>
  <c r="R949" i="2"/>
  <c r="R952" i="2"/>
  <c r="U957" i="2"/>
  <c r="S958" i="2"/>
  <c r="R959" i="2"/>
  <c r="U960" i="2"/>
  <c r="U961" i="2"/>
  <c r="U962" i="2"/>
  <c r="U963" i="2"/>
  <c r="U964" i="2"/>
  <c r="T965" i="2"/>
  <c r="S966" i="2"/>
  <c r="R940" i="2"/>
  <c r="T945" i="2"/>
  <c r="T947" i="2"/>
  <c r="T952" i="2"/>
  <c r="T958" i="2"/>
  <c r="T960" i="2"/>
  <c r="R963" i="2"/>
  <c r="V964" i="2"/>
  <c r="R967" i="2"/>
  <c r="T968" i="2"/>
  <c r="R971" i="2"/>
  <c r="T972" i="2"/>
  <c r="T977" i="2"/>
  <c r="R942" i="2"/>
  <c r="V947" i="2"/>
  <c r="Q950" i="2"/>
  <c r="T957" i="2"/>
  <c r="V960" i="2"/>
  <c r="T963" i="2"/>
  <c r="S967" i="2"/>
  <c r="S971" i="2"/>
  <c r="R975" i="2"/>
  <c r="V977" i="2"/>
  <c r="U982" i="2"/>
  <c r="T961" i="2"/>
  <c r="V976" i="2"/>
  <c r="R938" i="2"/>
  <c r="Q944" i="2"/>
  <c r="V957" i="2"/>
  <c r="R962" i="2"/>
  <c r="V963" i="2"/>
  <c r="T967" i="2"/>
  <c r="R970" i="2"/>
  <c r="T971" i="2"/>
  <c r="Q974" i="2"/>
  <c r="T979" i="2"/>
  <c r="Q981" i="2"/>
  <c r="T959" i="2"/>
  <c r="S969" i="2"/>
  <c r="T944" i="2"/>
  <c r="T946" i="2"/>
  <c r="Q949" i="2"/>
  <c r="V953" i="2"/>
  <c r="T962" i="2"/>
  <c r="R966" i="2"/>
  <c r="S970" i="2"/>
  <c r="R974" i="2"/>
  <c r="V979" i="2"/>
  <c r="R981" i="2"/>
  <c r="S973" i="2"/>
  <c r="R941" i="2"/>
  <c r="V946" i="2"/>
  <c r="S949" i="2"/>
  <c r="V956" i="2"/>
  <c r="V962" i="2"/>
  <c r="Q965" i="2"/>
  <c r="T966" i="2"/>
  <c r="R969" i="2"/>
  <c r="T970" i="2"/>
  <c r="R973" i="2"/>
  <c r="S974" i="2"/>
  <c r="T976" i="2"/>
  <c r="V981" i="2"/>
  <c r="S948" i="2"/>
  <c r="S965" i="2"/>
  <c r="T978" i="2"/>
  <c r="S972" i="2"/>
  <c r="T943" i="2"/>
  <c r="U948" i="2"/>
  <c r="V961" i="2"/>
  <c r="R964" i="2"/>
  <c r="U965" i="2"/>
  <c r="R968" i="2"/>
  <c r="T969" i="2"/>
  <c r="R972" i="2"/>
  <c r="T973" i="2"/>
  <c r="V978" i="2"/>
  <c r="R958" i="2"/>
  <c r="T964" i="2"/>
  <c r="S968" i="2"/>
  <c r="V980" i="2"/>
  <c r="R316" i="2"/>
  <c r="U317" i="2"/>
  <c r="R319" i="2"/>
  <c r="U320" i="2"/>
  <c r="S322" i="2"/>
  <c r="V323" i="2"/>
  <c r="T325" i="2"/>
  <c r="R327" i="2"/>
  <c r="U328" i="2"/>
  <c r="S330" i="2"/>
  <c r="V331" i="2"/>
  <c r="T333" i="2"/>
  <c r="R335" i="2"/>
  <c r="U336" i="2"/>
  <c r="R328" i="2"/>
  <c r="R336" i="2"/>
  <c r="R322" i="2"/>
  <c r="S316" i="2"/>
  <c r="V317" i="2"/>
  <c r="S319" i="2"/>
  <c r="V320" i="2"/>
  <c r="T322" i="2"/>
  <c r="R324" i="2"/>
  <c r="U325" i="2"/>
  <c r="S327" i="2"/>
  <c r="V328" i="2"/>
  <c r="T330" i="2"/>
  <c r="R332" i="2"/>
  <c r="U333" i="2"/>
  <c r="S335" i="2"/>
  <c r="V336" i="2"/>
  <c r="S323" i="2"/>
  <c r="S331" i="2"/>
  <c r="T320" i="2"/>
  <c r="T316" i="2"/>
  <c r="Q318" i="2"/>
  <c r="T319" i="2"/>
  <c r="R321" i="2"/>
  <c r="U322" i="2"/>
  <c r="S324" i="2"/>
  <c r="V325" i="2"/>
  <c r="T327" i="2"/>
  <c r="R329" i="2"/>
  <c r="U330" i="2"/>
  <c r="S332" i="2"/>
  <c r="V333" i="2"/>
  <c r="T335" i="2"/>
  <c r="U329" i="2"/>
  <c r="U316" i="2"/>
  <c r="R318" i="2"/>
  <c r="U319" i="2"/>
  <c r="S321" i="2"/>
  <c r="V322" i="2"/>
  <c r="T324" i="2"/>
  <c r="R326" i="2"/>
  <c r="U327" i="2"/>
  <c r="S329" i="2"/>
  <c r="V330" i="2"/>
  <c r="T332" i="2"/>
  <c r="R334" i="2"/>
  <c r="U335" i="2"/>
  <c r="R317" i="2"/>
  <c r="R320" i="2"/>
  <c r="V324" i="2"/>
  <c r="V332" i="2"/>
  <c r="T317" i="2"/>
  <c r="V318" i="2"/>
  <c r="V316" i="2"/>
  <c r="S318" i="2"/>
  <c r="V319" i="2"/>
  <c r="T321" i="2"/>
  <c r="R323" i="2"/>
  <c r="U324" i="2"/>
  <c r="S326" i="2"/>
  <c r="V327" i="2"/>
  <c r="T329" i="2"/>
  <c r="R331" i="2"/>
  <c r="U332" i="2"/>
  <c r="S334" i="2"/>
  <c r="V335" i="2"/>
  <c r="T318" i="2"/>
  <c r="U321" i="2"/>
  <c r="T326" i="2"/>
  <c r="T334" i="2"/>
  <c r="U323" i="2"/>
  <c r="S317" i="2"/>
  <c r="U318" i="2"/>
  <c r="S320" i="2"/>
  <c r="V321" i="2"/>
  <c r="T323" i="2"/>
  <c r="R325" i="2"/>
  <c r="U326" i="2"/>
  <c r="S328" i="2"/>
  <c r="V329" i="2"/>
  <c r="T331" i="2"/>
  <c r="R333" i="2"/>
  <c r="U334" i="2"/>
  <c r="S336" i="2"/>
  <c r="S325" i="2"/>
  <c r="V326" i="2"/>
  <c r="T328" i="2"/>
  <c r="R330" i="2"/>
  <c r="U331" i="2"/>
  <c r="S333" i="2"/>
  <c r="V334" i="2"/>
  <c r="T336" i="2"/>
  <c r="V816" i="2"/>
  <c r="V817" i="2"/>
  <c r="V818" i="2"/>
  <c r="V819" i="2"/>
  <c r="T816" i="2"/>
  <c r="T817" i="2"/>
  <c r="T818" i="2"/>
  <c r="T819" i="2"/>
  <c r="S816" i="2"/>
  <c r="U816" i="2"/>
  <c r="R819" i="2"/>
  <c r="S819" i="2"/>
  <c r="R818" i="2"/>
  <c r="U819" i="2"/>
  <c r="S818" i="2"/>
  <c r="S817" i="2"/>
  <c r="U817" i="2"/>
  <c r="R816" i="2"/>
  <c r="U818" i="2"/>
  <c r="R817" i="2"/>
  <c r="S516" i="2"/>
  <c r="S517" i="2"/>
  <c r="S518" i="2"/>
  <c r="S519" i="2"/>
  <c r="S520" i="2"/>
  <c r="S521" i="2"/>
  <c r="S522" i="2"/>
  <c r="R523" i="2"/>
  <c r="V525" i="2"/>
  <c r="T526" i="2"/>
  <c r="R527" i="2"/>
  <c r="V529" i="2"/>
  <c r="T530" i="2"/>
  <c r="R531" i="2"/>
  <c r="V536" i="2"/>
  <c r="U537" i="2"/>
  <c r="U538" i="2"/>
  <c r="T539" i="2"/>
  <c r="R540" i="2"/>
  <c r="V542" i="2"/>
  <c r="T543" i="2"/>
  <c r="R544" i="2"/>
  <c r="V548" i="2"/>
  <c r="T549" i="2"/>
  <c r="T516" i="2"/>
  <c r="T517" i="2"/>
  <c r="T518" i="2"/>
  <c r="T519" i="2"/>
  <c r="T520" i="2"/>
  <c r="T521" i="2"/>
  <c r="T522" i="2"/>
  <c r="S523" i="2"/>
  <c r="Q524" i="2"/>
  <c r="U526" i="2"/>
  <c r="S527" i="2"/>
  <c r="Q528" i="2"/>
  <c r="U530" i="2"/>
  <c r="S531" i="2"/>
  <c r="Q532" i="2"/>
  <c r="V537" i="2"/>
  <c r="V538" i="2"/>
  <c r="U539" i="2"/>
  <c r="S540" i="2"/>
  <c r="Q541" i="2"/>
  <c r="U543" i="2"/>
  <c r="U516" i="2"/>
  <c r="U517" i="2"/>
  <c r="U518" i="2"/>
  <c r="U519" i="2"/>
  <c r="U520" i="2"/>
  <c r="U521" i="2"/>
  <c r="U522" i="2"/>
  <c r="T523" i="2"/>
  <c r="R524" i="2"/>
  <c r="V526" i="2"/>
  <c r="T527" i="2"/>
  <c r="R528" i="2"/>
  <c r="V530" i="2"/>
  <c r="T531" i="2"/>
  <c r="R532" i="2"/>
  <c r="V539" i="2"/>
  <c r="T540" i="2"/>
  <c r="R541" i="2"/>
  <c r="V543" i="2"/>
  <c r="T544" i="2"/>
  <c r="S545" i="2"/>
  <c r="S546" i="2"/>
  <c r="R547" i="2"/>
  <c r="V549" i="2"/>
  <c r="V516" i="2"/>
  <c r="V517" i="2"/>
  <c r="V518" i="2"/>
  <c r="V519" i="2"/>
  <c r="V520" i="2"/>
  <c r="V521" i="2"/>
  <c r="V522" i="2"/>
  <c r="U523" i="2"/>
  <c r="S524" i="2"/>
  <c r="Q525" i="2"/>
  <c r="U527" i="2"/>
  <c r="S528" i="2"/>
  <c r="Q529" i="2"/>
  <c r="U531" i="2"/>
  <c r="S532" i="2"/>
  <c r="R533" i="2"/>
  <c r="R534" i="2"/>
  <c r="R535" i="2"/>
  <c r="Q536" i="2"/>
  <c r="V523" i="2"/>
  <c r="T524" i="2"/>
  <c r="R525" i="2"/>
  <c r="V527" i="2"/>
  <c r="T528" i="2"/>
  <c r="R529" i="2"/>
  <c r="V531" i="2"/>
  <c r="T532" i="2"/>
  <c r="S533" i="2"/>
  <c r="S534" i="2"/>
  <c r="S535" i="2"/>
  <c r="R536" i="2"/>
  <c r="V540" i="2"/>
  <c r="T541" i="2"/>
  <c r="R542" i="2"/>
  <c r="V544" i="2"/>
  <c r="U545" i="2"/>
  <c r="U546" i="2"/>
  <c r="T547" i="2"/>
  <c r="R548" i="2"/>
  <c r="U524" i="2"/>
  <c r="U525" i="2"/>
  <c r="T529" i="2"/>
  <c r="S530" i="2"/>
  <c r="U534" i="2"/>
  <c r="R538" i="2"/>
  <c r="S539" i="2"/>
  <c r="R545" i="2"/>
  <c r="V546" i="2"/>
  <c r="V550" i="2"/>
  <c r="V551" i="2"/>
  <c r="V552" i="2"/>
  <c r="V553" i="2"/>
  <c r="V554" i="2"/>
  <c r="V555" i="2"/>
  <c r="V556" i="2"/>
  <c r="U557" i="2"/>
  <c r="S558" i="2"/>
  <c r="Q559" i="2"/>
  <c r="U561" i="2"/>
  <c r="S562" i="2"/>
  <c r="Q563" i="2"/>
  <c r="U565" i="2"/>
  <c r="S566" i="2"/>
  <c r="Q567" i="2"/>
  <c r="U569" i="2"/>
  <c r="S570" i="2"/>
  <c r="Q571" i="2"/>
  <c r="U573" i="2"/>
  <c r="S574" i="2"/>
  <c r="Q575" i="2"/>
  <c r="V577" i="2"/>
  <c r="V578" i="2"/>
  <c r="V579" i="2"/>
  <c r="V580" i="2"/>
  <c r="V581" i="2"/>
  <c r="V582" i="2"/>
  <c r="U583" i="2"/>
  <c r="S584" i="2"/>
  <c r="Q585" i="2"/>
  <c r="V590" i="2"/>
  <c r="V591" i="2"/>
  <c r="V592" i="2"/>
  <c r="V593" i="2"/>
  <c r="V594" i="2"/>
  <c r="V595" i="2"/>
  <c r="V596" i="2"/>
  <c r="V597" i="2"/>
  <c r="V598" i="2"/>
  <c r="U599" i="2"/>
  <c r="T600" i="2"/>
  <c r="T601" i="2"/>
  <c r="T602" i="2"/>
  <c r="T603" i="2"/>
  <c r="T604" i="2"/>
  <c r="T605" i="2"/>
  <c r="T606" i="2"/>
  <c r="T607" i="2"/>
  <c r="T608" i="2"/>
  <c r="T609" i="2"/>
  <c r="V524" i="2"/>
  <c r="U528" i="2"/>
  <c r="U529" i="2"/>
  <c r="T533" i="2"/>
  <c r="V534" i="2"/>
  <c r="S538" i="2"/>
  <c r="Q544" i="2"/>
  <c r="T545" i="2"/>
  <c r="V557" i="2"/>
  <c r="T558" i="2"/>
  <c r="R559" i="2"/>
  <c r="V561" i="2"/>
  <c r="T562" i="2"/>
  <c r="R563" i="2"/>
  <c r="V565" i="2"/>
  <c r="T566" i="2"/>
  <c r="R567" i="2"/>
  <c r="V569" i="2"/>
  <c r="T570" i="2"/>
  <c r="R571" i="2"/>
  <c r="V573" i="2"/>
  <c r="T574" i="2"/>
  <c r="R575" i="2"/>
  <c r="V583" i="2"/>
  <c r="T584" i="2"/>
  <c r="R585" i="2"/>
  <c r="V599" i="2"/>
  <c r="U600" i="2"/>
  <c r="U601" i="2"/>
  <c r="U602" i="2"/>
  <c r="U603" i="2"/>
  <c r="U604" i="2"/>
  <c r="U605" i="2"/>
  <c r="U606" i="2"/>
  <c r="U607" i="2"/>
  <c r="U608" i="2"/>
  <c r="U609" i="2"/>
  <c r="U610" i="2"/>
  <c r="U611" i="2"/>
  <c r="U612" i="2"/>
  <c r="U613" i="2"/>
  <c r="U614" i="2"/>
  <c r="T615" i="2"/>
  <c r="S616" i="2"/>
  <c r="S617" i="2"/>
  <c r="S618" i="2"/>
  <c r="S619" i="2"/>
  <c r="S620" i="2"/>
  <c r="S621" i="2"/>
  <c r="R622" i="2"/>
  <c r="V631" i="2"/>
  <c r="U632" i="2"/>
  <c r="U633" i="2"/>
  <c r="U634" i="2"/>
  <c r="U635" i="2"/>
  <c r="T636" i="2"/>
  <c r="S637" i="2"/>
  <c r="S638" i="2"/>
  <c r="S639" i="2"/>
  <c r="R640" i="2"/>
  <c r="V528" i="2"/>
  <c r="U532" i="2"/>
  <c r="U533" i="2"/>
  <c r="R537" i="2"/>
  <c r="T538" i="2"/>
  <c r="Q542" i="2"/>
  <c r="Q543" i="2"/>
  <c r="S544" i="2"/>
  <c r="V545" i="2"/>
  <c r="U558" i="2"/>
  <c r="S559" i="2"/>
  <c r="Q560" i="2"/>
  <c r="U562" i="2"/>
  <c r="S563" i="2"/>
  <c r="Q564" i="2"/>
  <c r="U566" i="2"/>
  <c r="S567" i="2"/>
  <c r="Q568" i="2"/>
  <c r="U570" i="2"/>
  <c r="S571" i="2"/>
  <c r="Q572" i="2"/>
  <c r="U574" i="2"/>
  <c r="S575" i="2"/>
  <c r="Q576" i="2"/>
  <c r="U584" i="2"/>
  <c r="S585" i="2"/>
  <c r="R586" i="2"/>
  <c r="R587" i="2"/>
  <c r="R588" i="2"/>
  <c r="Q589" i="2"/>
  <c r="V600" i="2"/>
  <c r="V601" i="2"/>
  <c r="V602" i="2"/>
  <c r="V603" i="2"/>
  <c r="V604" i="2"/>
  <c r="V605" i="2"/>
  <c r="V606" i="2"/>
  <c r="V607" i="2"/>
  <c r="V608" i="2"/>
  <c r="V609" i="2"/>
  <c r="V610" i="2"/>
  <c r="V611" i="2"/>
  <c r="V612" i="2"/>
  <c r="V613" i="2"/>
  <c r="V614" i="2"/>
  <c r="U615" i="2"/>
  <c r="T616" i="2"/>
  <c r="T617" i="2"/>
  <c r="T618" i="2"/>
  <c r="T619" i="2"/>
  <c r="T620" i="2"/>
  <c r="T621" i="2"/>
  <c r="S622" i="2"/>
  <c r="R623" i="2"/>
  <c r="R624" i="2"/>
  <c r="R625" i="2"/>
  <c r="R626" i="2"/>
  <c r="R627" i="2"/>
  <c r="R628" i="2"/>
  <c r="R629" i="2"/>
  <c r="Q630" i="2"/>
  <c r="V632" i="2"/>
  <c r="V633" i="2"/>
  <c r="V634" i="2"/>
  <c r="V635" i="2"/>
  <c r="U636" i="2"/>
  <c r="T637" i="2"/>
  <c r="T638" i="2"/>
  <c r="T639" i="2"/>
  <c r="S640" i="2"/>
  <c r="Q641" i="2"/>
  <c r="R517" i="2"/>
  <c r="R519" i="2"/>
  <c r="R521" i="2"/>
  <c r="Q523" i="2"/>
  <c r="V532" i="2"/>
  <c r="V533" i="2"/>
  <c r="S536" i="2"/>
  <c r="S537" i="2"/>
  <c r="S541" i="2"/>
  <c r="S542" i="2"/>
  <c r="R543" i="2"/>
  <c r="U544" i="2"/>
  <c r="V558" i="2"/>
  <c r="T559" i="2"/>
  <c r="R560" i="2"/>
  <c r="V562" i="2"/>
  <c r="T563" i="2"/>
  <c r="R564" i="2"/>
  <c r="V566" i="2"/>
  <c r="T567" i="2"/>
  <c r="R568" i="2"/>
  <c r="V570" i="2"/>
  <c r="T571" i="2"/>
  <c r="R572" i="2"/>
  <c r="V574" i="2"/>
  <c r="T575" i="2"/>
  <c r="R576" i="2"/>
  <c r="V584" i="2"/>
  <c r="T585" i="2"/>
  <c r="S586" i="2"/>
  <c r="S587" i="2"/>
  <c r="S588" i="2"/>
  <c r="R589" i="2"/>
  <c r="V615" i="2"/>
  <c r="U616" i="2"/>
  <c r="U617" i="2"/>
  <c r="U618" i="2"/>
  <c r="U619" i="2"/>
  <c r="U620" i="2"/>
  <c r="U621" i="2"/>
  <c r="T622" i="2"/>
  <c r="S623" i="2"/>
  <c r="S624" i="2"/>
  <c r="S625" i="2"/>
  <c r="S626" i="2"/>
  <c r="Q527" i="2"/>
  <c r="T536" i="2"/>
  <c r="T537" i="2"/>
  <c r="U541" i="2"/>
  <c r="T542" i="2"/>
  <c r="S543" i="2"/>
  <c r="Q547" i="2"/>
  <c r="Q548" i="2"/>
  <c r="Q549" i="2"/>
  <c r="R550" i="2"/>
  <c r="R551" i="2"/>
  <c r="R552" i="2"/>
  <c r="R553" i="2"/>
  <c r="R554" i="2"/>
  <c r="R555" i="2"/>
  <c r="R556" i="2"/>
  <c r="Q557" i="2"/>
  <c r="U559" i="2"/>
  <c r="S560" i="2"/>
  <c r="Q561" i="2"/>
  <c r="U563" i="2"/>
  <c r="S564" i="2"/>
  <c r="Q565" i="2"/>
  <c r="U567" i="2"/>
  <c r="S568" i="2"/>
  <c r="Q569" i="2"/>
  <c r="U571" i="2"/>
  <c r="S572" i="2"/>
  <c r="Q573" i="2"/>
  <c r="U575" i="2"/>
  <c r="S576" i="2"/>
  <c r="R577" i="2"/>
  <c r="R578" i="2"/>
  <c r="R579" i="2"/>
  <c r="R580" i="2"/>
  <c r="R581" i="2"/>
  <c r="R582" i="2"/>
  <c r="Q583" i="2"/>
  <c r="U585" i="2"/>
  <c r="T586" i="2"/>
  <c r="T587" i="2"/>
  <c r="T588" i="2"/>
  <c r="S589" i="2"/>
  <c r="R590" i="2"/>
  <c r="R591" i="2"/>
  <c r="R592" i="2"/>
  <c r="R593" i="2"/>
  <c r="R594" i="2"/>
  <c r="R595" i="2"/>
  <c r="R596" i="2"/>
  <c r="R597" i="2"/>
  <c r="R598" i="2"/>
  <c r="Q599" i="2"/>
  <c r="V616" i="2"/>
  <c r="V617" i="2"/>
  <c r="V618" i="2"/>
  <c r="V619" i="2"/>
  <c r="V620" i="2"/>
  <c r="V621" i="2"/>
  <c r="U622" i="2"/>
  <c r="T623" i="2"/>
  <c r="R516" i="2"/>
  <c r="R526" i="2"/>
  <c r="V541" i="2"/>
  <c r="R549" i="2"/>
  <c r="T550" i="2"/>
  <c r="T554" i="2"/>
  <c r="Q558" i="2"/>
  <c r="V567" i="2"/>
  <c r="V572" i="2"/>
  <c r="U576" i="2"/>
  <c r="U577" i="2"/>
  <c r="S580" i="2"/>
  <c r="U581" i="2"/>
  <c r="S591" i="2"/>
  <c r="U592" i="2"/>
  <c r="S595" i="2"/>
  <c r="U596" i="2"/>
  <c r="R599" i="2"/>
  <c r="S600" i="2"/>
  <c r="R605" i="2"/>
  <c r="S608" i="2"/>
  <c r="S611" i="2"/>
  <c r="R615" i="2"/>
  <c r="U625" i="2"/>
  <c r="R630" i="2"/>
  <c r="R633" i="2"/>
  <c r="T634" i="2"/>
  <c r="R638" i="2"/>
  <c r="V639" i="2"/>
  <c r="V641" i="2"/>
  <c r="U642" i="2"/>
  <c r="U643" i="2"/>
  <c r="U644" i="2"/>
  <c r="U645" i="2"/>
  <c r="T646" i="2"/>
  <c r="S647" i="2"/>
  <c r="S525" i="2"/>
  <c r="S526" i="2"/>
  <c r="Q531" i="2"/>
  <c r="U536" i="2"/>
  <c r="S548" i="2"/>
  <c r="S549" i="2"/>
  <c r="U550" i="2"/>
  <c r="S553" i="2"/>
  <c r="U554" i="2"/>
  <c r="R557" i="2"/>
  <c r="R558" i="2"/>
  <c r="Q562" i="2"/>
  <c r="V571" i="2"/>
  <c r="V576" i="2"/>
  <c r="T580" i="2"/>
  <c r="Q584" i="2"/>
  <c r="U587" i="2"/>
  <c r="T591" i="2"/>
  <c r="T595" i="2"/>
  <c r="S599" i="2"/>
  <c r="R602" i="2"/>
  <c r="S605" i="2"/>
  <c r="R610" i="2"/>
  <c r="T611" i="2"/>
  <c r="R614" i="2"/>
  <c r="S615" i="2"/>
  <c r="T624" i="2"/>
  <c r="V625" i="2"/>
  <c r="S629" i="2"/>
  <c r="S630" i="2"/>
  <c r="Q631" i="2"/>
  <c r="S633" i="2"/>
  <c r="U638" i="2"/>
  <c r="V642" i="2"/>
  <c r="V643" i="2"/>
  <c r="V644" i="2"/>
  <c r="V645" i="2"/>
  <c r="U646" i="2"/>
  <c r="T647" i="2"/>
  <c r="T525" i="2"/>
  <c r="Q540" i="2"/>
  <c r="S547" i="2"/>
  <c r="T548" i="2"/>
  <c r="U549" i="2"/>
  <c r="T553" i="2"/>
  <c r="S557" i="2"/>
  <c r="R561" i="2"/>
  <c r="R562" i="2"/>
  <c r="Q566" i="2"/>
  <c r="V575" i="2"/>
  <c r="S579" i="2"/>
  <c r="U580" i="2"/>
  <c r="R583" i="2"/>
  <c r="R584" i="2"/>
  <c r="V587" i="2"/>
  <c r="S590" i="2"/>
  <c r="U591" i="2"/>
  <c r="S594" i="2"/>
  <c r="U595" i="2"/>
  <c r="S598" i="2"/>
  <c r="T599" i="2"/>
  <c r="S602" i="2"/>
  <c r="R607" i="2"/>
  <c r="S610" i="2"/>
  <c r="S614" i="2"/>
  <c r="R617" i="2"/>
  <c r="R619" i="2"/>
  <c r="R621" i="2"/>
  <c r="U624" i="2"/>
  <c r="S628" i="2"/>
  <c r="T629" i="2"/>
  <c r="T630" i="2"/>
  <c r="R631" i="2"/>
  <c r="R632" i="2"/>
  <c r="T633" i="2"/>
  <c r="Q636" i="2"/>
  <c r="R637" i="2"/>
  <c r="V638" i="2"/>
  <c r="V646" i="2"/>
  <c r="U647" i="2"/>
  <c r="Q530" i="2"/>
  <c r="T535" i="2"/>
  <c r="U540" i="2"/>
  <c r="U547" i="2"/>
  <c r="U548" i="2"/>
  <c r="S552" i="2"/>
  <c r="U553" i="2"/>
  <c r="S556" i="2"/>
  <c r="T557" i="2"/>
  <c r="T560" i="2"/>
  <c r="S561" i="2"/>
  <c r="R565" i="2"/>
  <c r="R566" i="2"/>
  <c r="Q570" i="2"/>
  <c r="T579" i="2"/>
  <c r="S583" i="2"/>
  <c r="T589" i="2"/>
  <c r="T590" i="2"/>
  <c r="T594" i="2"/>
  <c r="T598" i="2"/>
  <c r="R604" i="2"/>
  <c r="S607" i="2"/>
  <c r="T610" i="2"/>
  <c r="R613" i="2"/>
  <c r="T614" i="2"/>
  <c r="V624" i="2"/>
  <c r="S627" i="2"/>
  <c r="T628" i="2"/>
  <c r="U629" i="2"/>
  <c r="U630" i="2"/>
  <c r="S631" i="2"/>
  <c r="S632" i="2"/>
  <c r="R636" i="2"/>
  <c r="U637" i="2"/>
  <c r="V647" i="2"/>
  <c r="R530" i="2"/>
  <c r="U535" i="2"/>
  <c r="Q539" i="2"/>
  <c r="V547" i="2"/>
  <c r="T552" i="2"/>
  <c r="T556" i="2"/>
  <c r="U560" i="2"/>
  <c r="T561" i="2"/>
  <c r="T564" i="2"/>
  <c r="S565" i="2"/>
  <c r="R569" i="2"/>
  <c r="R570" i="2"/>
  <c r="Q574" i="2"/>
  <c r="S578" i="2"/>
  <c r="U579" i="2"/>
  <c r="S582" i="2"/>
  <c r="T583" i="2"/>
  <c r="U586" i="2"/>
  <c r="U589" i="2"/>
  <c r="U590" i="2"/>
  <c r="S593" i="2"/>
  <c r="U594" i="2"/>
  <c r="S597" i="2"/>
  <c r="U598" i="2"/>
  <c r="R601" i="2"/>
  <c r="S604" i="2"/>
  <c r="R609" i="2"/>
  <c r="S613" i="2"/>
  <c r="U623" i="2"/>
  <c r="T627" i="2"/>
  <c r="U628" i="2"/>
  <c r="V629" i="2"/>
  <c r="V630" i="2"/>
  <c r="T631" i="2"/>
  <c r="T632" i="2"/>
  <c r="R635" i="2"/>
  <c r="S636" i="2"/>
  <c r="V637" i="2"/>
  <c r="Q640" i="2"/>
  <c r="R641" i="2"/>
  <c r="R520" i="2"/>
  <c r="S529" i="2"/>
  <c r="T546" i="2"/>
  <c r="T551" i="2"/>
  <c r="T555" i="2"/>
  <c r="V559" i="2"/>
  <c r="V564" i="2"/>
  <c r="U568" i="2"/>
  <c r="T569" i="2"/>
  <c r="T572" i="2"/>
  <c r="S573" i="2"/>
  <c r="S577" i="2"/>
  <c r="U578" i="2"/>
  <c r="S581" i="2"/>
  <c r="U582" i="2"/>
  <c r="U588" i="2"/>
  <c r="S592" i="2"/>
  <c r="U593" i="2"/>
  <c r="S596" i="2"/>
  <c r="U597" i="2"/>
  <c r="R603" i="2"/>
  <c r="S606" i="2"/>
  <c r="S612" i="2"/>
  <c r="R616" i="2"/>
  <c r="R618" i="2"/>
  <c r="R620" i="2"/>
  <c r="Q622" i="2"/>
  <c r="U626" i="2"/>
  <c r="V627" i="2"/>
  <c r="R634" i="2"/>
  <c r="T635" i="2"/>
  <c r="R639" i="2"/>
  <c r="U640" i="2"/>
  <c r="T641" i="2"/>
  <c r="S642" i="2"/>
  <c r="S643" i="2"/>
  <c r="U542" i="2"/>
  <c r="R546" i="2"/>
  <c r="S550" i="2"/>
  <c r="S554" i="2"/>
  <c r="T565" i="2"/>
  <c r="U572" i="2"/>
  <c r="T596" i="2"/>
  <c r="S635" i="2"/>
  <c r="T642" i="2"/>
  <c r="S645" i="2"/>
  <c r="R522" i="2"/>
  <c r="Q526" i="2"/>
  <c r="T534" i="2"/>
  <c r="U552" i="2"/>
  <c r="U556" i="2"/>
  <c r="V560" i="2"/>
  <c r="T577" i="2"/>
  <c r="T625" i="2"/>
  <c r="U631" i="2"/>
  <c r="S641" i="2"/>
  <c r="R644" i="2"/>
  <c r="T645" i="2"/>
  <c r="T592" i="2"/>
  <c r="S603" i="2"/>
  <c r="R612" i="2"/>
  <c r="V623" i="2"/>
  <c r="U627" i="2"/>
  <c r="U641" i="2"/>
  <c r="S644" i="2"/>
  <c r="R539" i="2"/>
  <c r="U564" i="2"/>
  <c r="S569" i="2"/>
  <c r="R574" i="2"/>
  <c r="T582" i="2"/>
  <c r="V588" i="2"/>
  <c r="S601" i="2"/>
  <c r="R608" i="2"/>
  <c r="T612" i="2"/>
  <c r="T640" i="2"/>
  <c r="T644" i="2"/>
  <c r="R518" i="2"/>
  <c r="S551" i="2"/>
  <c r="S555" i="2"/>
  <c r="T576" i="2"/>
  <c r="V586" i="2"/>
  <c r="T597" i="2"/>
  <c r="R606" i="2"/>
  <c r="S634" i="2"/>
  <c r="V636" i="2"/>
  <c r="V640" i="2"/>
  <c r="R643" i="2"/>
  <c r="R647" i="2"/>
  <c r="V563" i="2"/>
  <c r="V568" i="2"/>
  <c r="T573" i="2"/>
  <c r="T593" i="2"/>
  <c r="R611" i="2"/>
  <c r="Q615" i="2"/>
  <c r="V626" i="2"/>
  <c r="V628" i="2"/>
  <c r="R646" i="2"/>
  <c r="R642" i="2"/>
  <c r="S646" i="2"/>
  <c r="U551" i="2"/>
  <c r="T568" i="2"/>
  <c r="V589" i="2"/>
  <c r="S609" i="2"/>
  <c r="T626" i="2"/>
  <c r="T578" i="2"/>
  <c r="V585" i="2"/>
  <c r="V622" i="2"/>
  <c r="R645" i="2"/>
  <c r="T581" i="2"/>
  <c r="U639" i="2"/>
  <c r="T643" i="2"/>
  <c r="V535" i="2"/>
  <c r="U555" i="2"/>
  <c r="R573" i="2"/>
  <c r="T613" i="2"/>
  <c r="R600" i="2"/>
  <c r="Q646" i="2"/>
  <c r="V838" i="2"/>
  <c r="V839" i="2"/>
  <c r="V840" i="2"/>
  <c r="V841" i="2"/>
  <c r="V842" i="2"/>
  <c r="V843" i="2"/>
  <c r="V844" i="2"/>
  <c r="V845" i="2"/>
  <c r="V846" i="2"/>
  <c r="V847" i="2"/>
  <c r="V848" i="2"/>
  <c r="V849" i="2"/>
  <c r="V850" i="2"/>
  <c r="V851" i="2"/>
  <c r="V852" i="2"/>
  <c r="V853" i="2"/>
  <c r="V854" i="2"/>
  <c r="U855" i="2"/>
  <c r="V855" i="2"/>
  <c r="T838" i="2"/>
  <c r="T839" i="2"/>
  <c r="S840" i="2"/>
  <c r="T841" i="2"/>
  <c r="U842" i="2"/>
  <c r="R847" i="2"/>
  <c r="S848" i="2"/>
  <c r="T849" i="2"/>
  <c r="U850" i="2"/>
  <c r="Q855" i="2"/>
  <c r="R839" i="2"/>
  <c r="T840" i="2"/>
  <c r="U841" i="2"/>
  <c r="R846" i="2"/>
  <c r="S847" i="2"/>
  <c r="T848" i="2"/>
  <c r="U849" i="2"/>
  <c r="R854" i="2"/>
  <c r="R855" i="2"/>
  <c r="S839" i="2"/>
  <c r="U840" i="2"/>
  <c r="R845" i="2"/>
  <c r="S846" i="2"/>
  <c r="T847" i="2"/>
  <c r="U848" i="2"/>
  <c r="R853" i="2"/>
  <c r="S854" i="2"/>
  <c r="S855" i="2"/>
  <c r="R838" i="2"/>
  <c r="U839" i="2"/>
  <c r="R844" i="2"/>
  <c r="S845" i="2"/>
  <c r="T846" i="2"/>
  <c r="U847" i="2"/>
  <c r="R852" i="2"/>
  <c r="S853" i="2"/>
  <c r="T854" i="2"/>
  <c r="T855" i="2"/>
  <c r="S838" i="2"/>
  <c r="R843" i="2"/>
  <c r="S844" i="2"/>
  <c r="T845" i="2"/>
  <c r="U846" i="2"/>
  <c r="R851" i="2"/>
  <c r="S852" i="2"/>
  <c r="T853" i="2"/>
  <c r="U854" i="2"/>
  <c r="R841" i="2"/>
  <c r="S842" i="2"/>
  <c r="T843" i="2"/>
  <c r="U844" i="2"/>
  <c r="R849" i="2"/>
  <c r="S850" i="2"/>
  <c r="T851" i="2"/>
  <c r="U852" i="2"/>
  <c r="S843" i="2"/>
  <c r="S851" i="2"/>
  <c r="U843" i="2"/>
  <c r="U845" i="2"/>
  <c r="U851" i="2"/>
  <c r="U853" i="2"/>
  <c r="T844" i="2"/>
  <c r="R840" i="2"/>
  <c r="R842" i="2"/>
  <c r="R848" i="2"/>
  <c r="R850" i="2"/>
  <c r="U838" i="2"/>
  <c r="T842" i="2"/>
  <c r="T850" i="2"/>
  <c r="T852" i="2"/>
  <c r="S841" i="2"/>
  <c r="S849" i="2"/>
  <c r="S93" i="2"/>
  <c r="U94" i="2"/>
  <c r="S96" i="2"/>
  <c r="V97" i="2"/>
  <c r="T99" i="2"/>
  <c r="T93" i="2"/>
  <c r="V94" i="2"/>
  <c r="T96" i="2"/>
  <c r="R98" i="2"/>
  <c r="U99" i="2"/>
  <c r="U93" i="2"/>
  <c r="R95" i="2"/>
  <c r="U96" i="2"/>
  <c r="S98" i="2"/>
  <c r="V99" i="2"/>
  <c r="V93" i="2"/>
  <c r="S95" i="2"/>
  <c r="V96" i="2"/>
  <c r="T98" i="2"/>
  <c r="Q94" i="2"/>
  <c r="T95" i="2"/>
  <c r="R97" i="2"/>
  <c r="U98" i="2"/>
  <c r="S94" i="2"/>
  <c r="V95" i="2"/>
  <c r="T97" i="2"/>
  <c r="R99" i="2"/>
  <c r="V98" i="2"/>
  <c r="R93" i="2"/>
  <c r="S99" i="2"/>
  <c r="R94" i="2"/>
  <c r="T94" i="2"/>
  <c r="U95" i="2"/>
  <c r="R96" i="2"/>
  <c r="S97" i="2"/>
  <c r="U97" i="2"/>
  <c r="Q204" i="2"/>
  <c r="Q205" i="2"/>
  <c r="Q97" i="2"/>
  <c r="Q203" i="2"/>
  <c r="Q98" i="2"/>
  <c r="Q201" i="2"/>
  <c r="Q848" i="2"/>
  <c r="Q538" i="2"/>
  <c r="Q522" i="2"/>
  <c r="Q580" i="2"/>
  <c r="Q633" i="2"/>
  <c r="V789" i="2"/>
  <c r="T790" i="2"/>
  <c r="R791" i="2"/>
  <c r="V790" i="2"/>
  <c r="T791" i="2"/>
  <c r="S783" i="2"/>
  <c r="S784" i="2"/>
  <c r="V783" i="2"/>
  <c r="V792" i="2"/>
  <c r="V793" i="2"/>
  <c r="V794" i="2"/>
  <c r="V795" i="2"/>
  <c r="V796" i="2"/>
  <c r="V797" i="2"/>
  <c r="U798" i="2"/>
  <c r="T799" i="2"/>
  <c r="S800" i="2"/>
  <c r="Q801" i="2"/>
  <c r="V798" i="2"/>
  <c r="U799" i="2"/>
  <c r="T800" i="2"/>
  <c r="R801" i="2"/>
  <c r="V799" i="2"/>
  <c r="U800" i="2"/>
  <c r="S801" i="2"/>
  <c r="R802" i="2"/>
  <c r="R808" i="2"/>
  <c r="R785" i="2"/>
  <c r="R786" i="2"/>
  <c r="R787" i="2"/>
  <c r="R788" i="2"/>
  <c r="Q789" i="2"/>
  <c r="V800" i="2"/>
  <c r="T801" i="2"/>
  <c r="S802" i="2"/>
  <c r="S808" i="2"/>
  <c r="R784" i="2"/>
  <c r="S785" i="2"/>
  <c r="S786" i="2"/>
  <c r="S787" i="2"/>
  <c r="S788" i="2"/>
  <c r="R789" i="2"/>
  <c r="Q790" i="2"/>
  <c r="Q791" i="2"/>
  <c r="R792" i="2"/>
  <c r="R793" i="2"/>
  <c r="R794" i="2"/>
  <c r="R795" i="2"/>
  <c r="T783" i="2"/>
  <c r="U784" i="2"/>
  <c r="U785" i="2"/>
  <c r="U786" i="2"/>
  <c r="U787" i="2"/>
  <c r="U788" i="2"/>
  <c r="T789" i="2"/>
  <c r="S790" i="2"/>
  <c r="U791" i="2"/>
  <c r="T792" i="2"/>
  <c r="T793" i="2"/>
  <c r="T794" i="2"/>
  <c r="T795" i="2"/>
  <c r="T796" i="2"/>
  <c r="T797" i="2"/>
  <c r="S798" i="2"/>
  <c r="R799" i="2"/>
  <c r="Q800" i="2"/>
  <c r="V802" i="2"/>
  <c r="V808" i="2"/>
  <c r="T786" i="2"/>
  <c r="U789" i="2"/>
  <c r="S795" i="2"/>
  <c r="S799" i="2"/>
  <c r="U802" i="2"/>
  <c r="R783" i="2"/>
  <c r="V786" i="2"/>
  <c r="S792" i="2"/>
  <c r="U795" i="2"/>
  <c r="Q798" i="2"/>
  <c r="U801" i="2"/>
  <c r="U783" i="2"/>
  <c r="T788" i="2"/>
  <c r="U792" i="2"/>
  <c r="R798" i="2"/>
  <c r="V801" i="2"/>
  <c r="T808" i="2"/>
  <c r="T785" i="2"/>
  <c r="V788" i="2"/>
  <c r="S791" i="2"/>
  <c r="S794" i="2"/>
  <c r="R797" i="2"/>
  <c r="T798" i="2"/>
  <c r="U808" i="2"/>
  <c r="V785" i="2"/>
  <c r="V791" i="2"/>
  <c r="U794" i="2"/>
  <c r="S797" i="2"/>
  <c r="R800" i="2"/>
  <c r="T784" i="2"/>
  <c r="V787" i="2"/>
  <c r="U790" i="2"/>
  <c r="S793" i="2"/>
  <c r="S796" i="2"/>
  <c r="R796" i="2"/>
  <c r="T802" i="2"/>
  <c r="U796" i="2"/>
  <c r="R790" i="2"/>
  <c r="V784" i="2"/>
  <c r="S789" i="2"/>
  <c r="U797" i="2"/>
  <c r="T787" i="2"/>
  <c r="U793" i="2"/>
  <c r="Q333" i="2"/>
  <c r="Q93" i="2"/>
  <c r="Q233" i="2"/>
  <c r="Q229" i="2"/>
  <c r="Q246" i="2"/>
  <c r="Q89" i="2"/>
  <c r="Q1149" i="2"/>
  <c r="J33" i="37" s="1"/>
  <c r="V33" i="37" s="1"/>
  <c r="Q975" i="2"/>
  <c r="Q816" i="2"/>
  <c r="Q533" i="2"/>
  <c r="Q779" i="2"/>
  <c r="Q778" i="2"/>
  <c r="Q315" i="2"/>
  <c r="Q310" i="2"/>
  <c r="Q278" i="2"/>
  <c r="Q277" i="2"/>
  <c r="Q809" i="2"/>
  <c r="Q786" i="2"/>
  <c r="Q552" i="2"/>
  <c r="Q604" i="2"/>
  <c r="Q520" i="2"/>
  <c r="Q642" i="2"/>
  <c r="Q940" i="2"/>
  <c r="Q627" i="2"/>
  <c r="Q962" i="2"/>
  <c r="Q968" i="2"/>
  <c r="R648" i="2"/>
  <c r="V650" i="2"/>
  <c r="T651" i="2"/>
  <c r="R652" i="2"/>
  <c r="V654" i="2"/>
  <c r="T655" i="2"/>
  <c r="R656" i="2"/>
  <c r="V658" i="2"/>
  <c r="T659" i="2"/>
  <c r="R660" i="2"/>
  <c r="V662" i="2"/>
  <c r="T663" i="2"/>
  <c r="R664" i="2"/>
  <c r="V666" i="2"/>
  <c r="T667" i="2"/>
  <c r="R668" i="2"/>
  <c r="V670" i="2"/>
  <c r="T671" i="2"/>
  <c r="R672" i="2"/>
  <c r="V674" i="2"/>
  <c r="T675" i="2"/>
  <c r="R676" i="2"/>
  <c r="V678" i="2"/>
  <c r="T679" i="2"/>
  <c r="R680" i="2"/>
  <c r="V682" i="2"/>
  <c r="T683" i="2"/>
  <c r="R684" i="2"/>
  <c r="V686" i="2"/>
  <c r="T687" i="2"/>
  <c r="R688" i="2"/>
  <c r="T699" i="2"/>
  <c r="T700" i="2"/>
  <c r="S701" i="2"/>
  <c r="R702" i="2"/>
  <c r="S648" i="2"/>
  <c r="Q649" i="2"/>
  <c r="U651" i="2"/>
  <c r="S652" i="2"/>
  <c r="Q653" i="2"/>
  <c r="U655" i="2"/>
  <c r="S656" i="2"/>
  <c r="Q657" i="2"/>
  <c r="U659" i="2"/>
  <c r="S660" i="2"/>
  <c r="Q661" i="2"/>
  <c r="U663" i="2"/>
  <c r="S664" i="2"/>
  <c r="Q665" i="2"/>
  <c r="U667" i="2"/>
  <c r="S668" i="2"/>
  <c r="Q669" i="2"/>
  <c r="U671" i="2"/>
  <c r="S672" i="2"/>
  <c r="Q673" i="2"/>
  <c r="U675" i="2"/>
  <c r="S676" i="2"/>
  <c r="Q677" i="2"/>
  <c r="U679" i="2"/>
  <c r="S680" i="2"/>
  <c r="Q681" i="2"/>
  <c r="U683" i="2"/>
  <c r="S684" i="2"/>
  <c r="Q685" i="2"/>
  <c r="U687" i="2"/>
  <c r="S688" i="2"/>
  <c r="R689" i="2"/>
  <c r="R690" i="2"/>
  <c r="R691" i="2"/>
  <c r="R692" i="2"/>
  <c r="R693" i="2"/>
  <c r="R694" i="2"/>
  <c r="R695" i="2"/>
  <c r="R696" i="2"/>
  <c r="T648" i="2"/>
  <c r="R649" i="2"/>
  <c r="V651" i="2"/>
  <c r="T652" i="2"/>
  <c r="R653" i="2"/>
  <c r="V655" i="2"/>
  <c r="T656" i="2"/>
  <c r="R657" i="2"/>
  <c r="V659" i="2"/>
  <c r="T660" i="2"/>
  <c r="R661" i="2"/>
  <c r="V663" i="2"/>
  <c r="T664" i="2"/>
  <c r="R665" i="2"/>
  <c r="V667" i="2"/>
  <c r="T668" i="2"/>
  <c r="R669" i="2"/>
  <c r="V671" i="2"/>
  <c r="T672" i="2"/>
  <c r="R673" i="2"/>
  <c r="V675" i="2"/>
  <c r="T676" i="2"/>
  <c r="R677" i="2"/>
  <c r="V679" i="2"/>
  <c r="T680" i="2"/>
  <c r="R681" i="2"/>
  <c r="V683" i="2"/>
  <c r="T684" i="2"/>
  <c r="R685" i="2"/>
  <c r="V687" i="2"/>
  <c r="T688" i="2"/>
  <c r="S689" i="2"/>
  <c r="S690" i="2"/>
  <c r="S691" i="2"/>
  <c r="S692" i="2"/>
  <c r="S693" i="2"/>
  <c r="S694" i="2"/>
  <c r="U648" i="2"/>
  <c r="S649" i="2"/>
  <c r="Q650" i="2"/>
  <c r="U652" i="2"/>
  <c r="S653" i="2"/>
  <c r="Q654" i="2"/>
  <c r="U656" i="2"/>
  <c r="S657" i="2"/>
  <c r="Q658" i="2"/>
  <c r="U660" i="2"/>
  <c r="S661" i="2"/>
  <c r="Q662" i="2"/>
  <c r="U664" i="2"/>
  <c r="S665" i="2"/>
  <c r="Q666" i="2"/>
  <c r="U668" i="2"/>
  <c r="S669" i="2"/>
  <c r="Q670" i="2"/>
  <c r="U672" i="2"/>
  <c r="S673" i="2"/>
  <c r="Q674" i="2"/>
  <c r="U676" i="2"/>
  <c r="S677" i="2"/>
  <c r="Q678" i="2"/>
  <c r="U680" i="2"/>
  <c r="V648" i="2"/>
  <c r="T649" i="2"/>
  <c r="R650" i="2"/>
  <c r="V652" i="2"/>
  <c r="T653" i="2"/>
  <c r="R654" i="2"/>
  <c r="V656" i="2"/>
  <c r="T657" i="2"/>
  <c r="R658" i="2"/>
  <c r="V660" i="2"/>
  <c r="T661" i="2"/>
  <c r="R662" i="2"/>
  <c r="V664" i="2"/>
  <c r="T665" i="2"/>
  <c r="R666" i="2"/>
  <c r="V668" i="2"/>
  <c r="T669" i="2"/>
  <c r="R670" i="2"/>
  <c r="V672" i="2"/>
  <c r="T673" i="2"/>
  <c r="R674" i="2"/>
  <c r="V676" i="2"/>
  <c r="T677" i="2"/>
  <c r="R678" i="2"/>
  <c r="V680" i="2"/>
  <c r="T681" i="2"/>
  <c r="R682" i="2"/>
  <c r="V684" i="2"/>
  <c r="T685" i="2"/>
  <c r="R686" i="2"/>
  <c r="V688" i="2"/>
  <c r="U689" i="2"/>
  <c r="U690" i="2"/>
  <c r="U691" i="2"/>
  <c r="U692" i="2"/>
  <c r="U693" i="2"/>
  <c r="U694" i="2"/>
  <c r="U695" i="2"/>
  <c r="Q648" i="2"/>
  <c r="V657" i="2"/>
  <c r="U661" i="2"/>
  <c r="U662" i="2"/>
  <c r="T666" i="2"/>
  <c r="S667" i="2"/>
  <c r="S670" i="2"/>
  <c r="R671" i="2"/>
  <c r="Q675" i="2"/>
  <c r="Q680" i="2"/>
  <c r="Q686" i="2"/>
  <c r="Q687" i="2"/>
  <c r="U688" i="2"/>
  <c r="V691" i="2"/>
  <c r="R697" i="2"/>
  <c r="R698" i="2"/>
  <c r="V699" i="2"/>
  <c r="R703" i="2"/>
  <c r="U704" i="2"/>
  <c r="T705" i="2"/>
  <c r="R706" i="2"/>
  <c r="V708" i="2"/>
  <c r="T709" i="2"/>
  <c r="R710" i="2"/>
  <c r="V714" i="2"/>
  <c r="T715" i="2"/>
  <c r="R716" i="2"/>
  <c r="V719" i="2"/>
  <c r="T720" i="2"/>
  <c r="R721" i="2"/>
  <c r="V723" i="2"/>
  <c r="U724" i="2"/>
  <c r="T725" i="2"/>
  <c r="R726" i="2"/>
  <c r="V728" i="2"/>
  <c r="T729" i="2"/>
  <c r="R730" i="2"/>
  <c r="V732" i="2"/>
  <c r="T733" i="2"/>
  <c r="R734" i="2"/>
  <c r="V736" i="2"/>
  <c r="U737" i="2"/>
  <c r="Q652" i="2"/>
  <c r="V661" i="2"/>
  <c r="U665" i="2"/>
  <c r="U666" i="2"/>
  <c r="T670" i="2"/>
  <c r="S671" i="2"/>
  <c r="S674" i="2"/>
  <c r="R675" i="2"/>
  <c r="Q679" i="2"/>
  <c r="S685" i="2"/>
  <c r="S686" i="2"/>
  <c r="R687" i="2"/>
  <c r="T693" i="2"/>
  <c r="S696" i="2"/>
  <c r="S697" i="2"/>
  <c r="T698" i="2"/>
  <c r="T703" i="2"/>
  <c r="V704" i="2"/>
  <c r="U705" i="2"/>
  <c r="S706" i="2"/>
  <c r="Q707" i="2"/>
  <c r="U709" i="2"/>
  <c r="S710" i="2"/>
  <c r="Q711" i="2"/>
  <c r="U715" i="2"/>
  <c r="S716" i="2"/>
  <c r="R717" i="2"/>
  <c r="Q718" i="2"/>
  <c r="U720" i="2"/>
  <c r="S721" i="2"/>
  <c r="Q722" i="2"/>
  <c r="V724" i="2"/>
  <c r="U725" i="2"/>
  <c r="S726" i="2"/>
  <c r="Q727" i="2"/>
  <c r="U729" i="2"/>
  <c r="S730" i="2"/>
  <c r="Q731" i="2"/>
  <c r="U733" i="2"/>
  <c r="S734" i="2"/>
  <c r="Q735" i="2"/>
  <c r="V737" i="2"/>
  <c r="Q651" i="2"/>
  <c r="Q656" i="2"/>
  <c r="V665" i="2"/>
  <c r="U669" i="2"/>
  <c r="U670" i="2"/>
  <c r="T674" i="2"/>
  <c r="S675" i="2"/>
  <c r="S678" i="2"/>
  <c r="R679" i="2"/>
  <c r="U685" i="2"/>
  <c r="T686" i="2"/>
  <c r="S687" i="2"/>
  <c r="T690" i="2"/>
  <c r="V693" i="2"/>
  <c r="T696" i="2"/>
  <c r="T697" i="2"/>
  <c r="V698" i="2"/>
  <c r="V703" i="2"/>
  <c r="V705" i="2"/>
  <c r="T706" i="2"/>
  <c r="R707" i="2"/>
  <c r="V709" i="2"/>
  <c r="T710" i="2"/>
  <c r="R711" i="2"/>
  <c r="V715" i="2"/>
  <c r="T716" i="2"/>
  <c r="S717" i="2"/>
  <c r="R718" i="2"/>
  <c r="V720" i="2"/>
  <c r="T721" i="2"/>
  <c r="R722" i="2"/>
  <c r="V725" i="2"/>
  <c r="T726" i="2"/>
  <c r="R727" i="2"/>
  <c r="V729" i="2"/>
  <c r="T730" i="2"/>
  <c r="R731" i="2"/>
  <c r="V733" i="2"/>
  <c r="T734" i="2"/>
  <c r="R735" i="2"/>
  <c r="S650" i="2"/>
  <c r="R651" i="2"/>
  <c r="Q655" i="2"/>
  <c r="Q660" i="2"/>
  <c r="V669" i="2"/>
  <c r="U673" i="2"/>
  <c r="U674" i="2"/>
  <c r="T678" i="2"/>
  <c r="S679" i="2"/>
  <c r="Q684" i="2"/>
  <c r="V685" i="2"/>
  <c r="U686" i="2"/>
  <c r="V690" i="2"/>
  <c r="S695" i="2"/>
  <c r="U696" i="2"/>
  <c r="U697" i="2"/>
  <c r="Q701" i="2"/>
  <c r="U706" i="2"/>
  <c r="S707" i="2"/>
  <c r="Q708" i="2"/>
  <c r="U710" i="2"/>
  <c r="S711" i="2"/>
  <c r="R712" i="2"/>
  <c r="R713" i="2"/>
  <c r="Q714" i="2"/>
  <c r="U716" i="2"/>
  <c r="T717" i="2"/>
  <c r="S718" i="2"/>
  <c r="Q719" i="2"/>
  <c r="U721" i="2"/>
  <c r="S722" i="2"/>
  <c r="Q723" i="2"/>
  <c r="U726" i="2"/>
  <c r="S727" i="2"/>
  <c r="Q728" i="2"/>
  <c r="U730" i="2"/>
  <c r="S731" i="2"/>
  <c r="Q732" i="2"/>
  <c r="U734" i="2"/>
  <c r="S735" i="2"/>
  <c r="Q736" i="2"/>
  <c r="T650" i="2"/>
  <c r="S651" i="2"/>
  <c r="S654" i="2"/>
  <c r="R655" i="2"/>
  <c r="Q659" i="2"/>
  <c r="Q664" i="2"/>
  <c r="V673" i="2"/>
  <c r="U677" i="2"/>
  <c r="U678" i="2"/>
  <c r="Q682" i="2"/>
  <c r="Q683" i="2"/>
  <c r="U684" i="2"/>
  <c r="T692" i="2"/>
  <c r="T695" i="2"/>
  <c r="V696" i="2"/>
  <c r="V697" i="2"/>
  <c r="R700" i="2"/>
  <c r="R701" i="2"/>
  <c r="T702" i="2"/>
  <c r="V706" i="2"/>
  <c r="T707" i="2"/>
  <c r="R708" i="2"/>
  <c r="V710" i="2"/>
  <c r="T711" i="2"/>
  <c r="S712" i="2"/>
  <c r="S713" i="2"/>
  <c r="R714" i="2"/>
  <c r="V716" i="2"/>
  <c r="U717" i="2"/>
  <c r="T718" i="2"/>
  <c r="R719" i="2"/>
  <c r="V721" i="2"/>
  <c r="T722" i="2"/>
  <c r="R723" i="2"/>
  <c r="V726" i="2"/>
  <c r="T727" i="2"/>
  <c r="R728" i="2"/>
  <c r="V730" i="2"/>
  <c r="T731" i="2"/>
  <c r="R732" i="2"/>
  <c r="V734" i="2"/>
  <c r="T735" i="2"/>
  <c r="R736" i="2"/>
  <c r="V649" i="2"/>
  <c r="U653" i="2"/>
  <c r="U654" i="2"/>
  <c r="T658" i="2"/>
  <c r="S659" i="2"/>
  <c r="S662" i="2"/>
  <c r="R663" i="2"/>
  <c r="Q667" i="2"/>
  <c r="Q672" i="2"/>
  <c r="U681" i="2"/>
  <c r="T682" i="2"/>
  <c r="S683" i="2"/>
  <c r="V689" i="2"/>
  <c r="T694" i="2"/>
  <c r="S699" i="2"/>
  <c r="U700" i="2"/>
  <c r="U701" i="2"/>
  <c r="S704" i="2"/>
  <c r="R705" i="2"/>
  <c r="V707" i="2"/>
  <c r="T708" i="2"/>
  <c r="R709" i="2"/>
  <c r="V711" i="2"/>
  <c r="U712" i="2"/>
  <c r="U713" i="2"/>
  <c r="T714" i="2"/>
  <c r="R715" i="2"/>
  <c r="V718" i="2"/>
  <c r="T719" i="2"/>
  <c r="R720" i="2"/>
  <c r="V722" i="2"/>
  <c r="T723" i="2"/>
  <c r="S724" i="2"/>
  <c r="R725" i="2"/>
  <c r="V727" i="2"/>
  <c r="T728" i="2"/>
  <c r="R729" i="2"/>
  <c r="V731" i="2"/>
  <c r="T732" i="2"/>
  <c r="R733" i="2"/>
  <c r="V735" i="2"/>
  <c r="T736" i="2"/>
  <c r="S737" i="2"/>
  <c r="S655" i="2"/>
  <c r="Q676" i="2"/>
  <c r="T701" i="2"/>
  <c r="Q705" i="2"/>
  <c r="S708" i="2"/>
  <c r="S714" i="2"/>
  <c r="Q720" i="2"/>
  <c r="S723" i="2"/>
  <c r="S733" i="2"/>
  <c r="U736" i="2"/>
  <c r="U650" i="2"/>
  <c r="U657" i="2"/>
  <c r="T662" i="2"/>
  <c r="R667" i="2"/>
  <c r="V701" i="2"/>
  <c r="S705" i="2"/>
  <c r="U708" i="2"/>
  <c r="U711" i="2"/>
  <c r="U714" i="2"/>
  <c r="V717" i="2"/>
  <c r="S720" i="2"/>
  <c r="U723" i="2"/>
  <c r="Q726" i="2"/>
  <c r="Q729" i="2"/>
  <c r="S732" i="2"/>
  <c r="R683" i="2"/>
  <c r="V695" i="2"/>
  <c r="S719" i="2"/>
  <c r="S729" i="2"/>
  <c r="U732" i="2"/>
  <c r="U735" i="2"/>
  <c r="T654" i="2"/>
  <c r="Q671" i="2"/>
  <c r="T691" i="2"/>
  <c r="S700" i="2"/>
  <c r="R704" i="2"/>
  <c r="U707" i="2"/>
  <c r="T713" i="2"/>
  <c r="U719" i="2"/>
  <c r="U722" i="2"/>
  <c r="Q725" i="2"/>
  <c r="S728" i="2"/>
  <c r="U649" i="2"/>
  <c r="R659" i="2"/>
  <c r="S666" i="2"/>
  <c r="S682" i="2"/>
  <c r="T689" i="2"/>
  <c r="V700" i="2"/>
  <c r="T704" i="2"/>
  <c r="Q710" i="2"/>
  <c r="V713" i="2"/>
  <c r="Q716" i="2"/>
  <c r="S725" i="2"/>
  <c r="U728" i="2"/>
  <c r="U731" i="2"/>
  <c r="V653" i="2"/>
  <c r="S658" i="2"/>
  <c r="Q663" i="2"/>
  <c r="Q668" i="2"/>
  <c r="S681" i="2"/>
  <c r="V694" i="2"/>
  <c r="R699" i="2"/>
  <c r="V702" i="2"/>
  <c r="Q706" i="2"/>
  <c r="Q709" i="2"/>
  <c r="T712" i="2"/>
  <c r="Q715" i="2"/>
  <c r="Q721" i="2"/>
  <c r="R724" i="2"/>
  <c r="U727" i="2"/>
  <c r="T737" i="2"/>
  <c r="U682" i="2"/>
  <c r="Q733" i="2"/>
  <c r="S663" i="2"/>
  <c r="Q688" i="2"/>
  <c r="V677" i="2"/>
  <c r="U718" i="2"/>
  <c r="V681" i="2"/>
  <c r="V712" i="2"/>
  <c r="T724" i="2"/>
  <c r="Q730" i="2"/>
  <c r="R737" i="2"/>
  <c r="U658" i="2"/>
  <c r="U699" i="2"/>
  <c r="S709" i="2"/>
  <c r="S715" i="2"/>
  <c r="S736" i="2"/>
  <c r="Q734" i="2"/>
  <c r="V692" i="2"/>
  <c r="T925" i="2"/>
  <c r="V926" i="2"/>
  <c r="Q928" i="2"/>
  <c r="S932" i="2"/>
  <c r="Q933" i="2"/>
  <c r="R928" i="2"/>
  <c r="R931" i="2"/>
  <c r="T932" i="2"/>
  <c r="R933" i="2"/>
  <c r="S935" i="2"/>
  <c r="R936" i="2"/>
  <c r="T937" i="2"/>
  <c r="V925" i="2"/>
  <c r="S928" i="2"/>
  <c r="Q929" i="2"/>
  <c r="T931" i="2"/>
  <c r="U932" i="2"/>
  <c r="S933" i="2"/>
  <c r="R934" i="2"/>
  <c r="T935" i="2"/>
  <c r="T936" i="2"/>
  <c r="U937" i="2"/>
  <c r="T926" i="2"/>
  <c r="T928" i="2"/>
  <c r="S929" i="2"/>
  <c r="R930" i="2"/>
  <c r="Q932" i="2"/>
  <c r="U933" i="2"/>
  <c r="V937" i="2"/>
  <c r="U928" i="2"/>
  <c r="T929" i="2"/>
  <c r="T930" i="2"/>
  <c r="R932" i="2"/>
  <c r="V933" i="2"/>
  <c r="R925" i="2"/>
  <c r="V928" i="2"/>
  <c r="U929" i="2"/>
  <c r="V930" i="2"/>
  <c r="V932" i="2"/>
  <c r="Q935" i="2"/>
  <c r="V936" i="2"/>
  <c r="R927" i="2"/>
  <c r="V929" i="2"/>
  <c r="R935" i="2"/>
  <c r="T927" i="2"/>
  <c r="U935" i="2"/>
  <c r="T934" i="2"/>
  <c r="R937" i="2"/>
  <c r="V927" i="2"/>
  <c r="V935" i="2"/>
  <c r="V934" i="2"/>
  <c r="R926" i="2"/>
  <c r="S937" i="2"/>
  <c r="Q937" i="2"/>
  <c r="T933" i="2"/>
  <c r="V931" i="2"/>
  <c r="R929" i="2"/>
  <c r="V514" i="2"/>
  <c r="T515" i="2"/>
  <c r="U515" i="2"/>
  <c r="V515" i="2"/>
  <c r="Q514" i="2"/>
  <c r="R514" i="2"/>
  <c r="Q515" i="2"/>
  <c r="S514" i="2"/>
  <c r="R515" i="2"/>
  <c r="T514" i="2"/>
  <c r="M55" i="37" s="1"/>
  <c r="S515" i="2"/>
  <c r="U514" i="2"/>
  <c r="V412" i="2"/>
  <c r="T414" i="2"/>
  <c r="R416" i="2"/>
  <c r="U417" i="2"/>
  <c r="Q419" i="2"/>
  <c r="S420" i="2"/>
  <c r="U421" i="2"/>
  <c r="Q423" i="2"/>
  <c r="T424" i="2"/>
  <c r="R417" i="2"/>
  <c r="V423" i="2"/>
  <c r="R413" i="2"/>
  <c r="U414" i="2"/>
  <c r="S416" i="2"/>
  <c r="V417" i="2"/>
  <c r="R419" i="2"/>
  <c r="T420" i="2"/>
  <c r="V421" i="2"/>
  <c r="R423" i="2"/>
  <c r="U424" i="2"/>
  <c r="T415" i="2"/>
  <c r="T422" i="2"/>
  <c r="S413" i="2"/>
  <c r="V414" i="2"/>
  <c r="T416" i="2"/>
  <c r="Q418" i="2"/>
  <c r="S419" i="2"/>
  <c r="U420" i="2"/>
  <c r="Q422" i="2"/>
  <c r="S423" i="2"/>
  <c r="V424" i="2"/>
  <c r="S412" i="2"/>
  <c r="V419" i="2"/>
  <c r="T413" i="2"/>
  <c r="R415" i="2"/>
  <c r="U416" i="2"/>
  <c r="R418" i="2"/>
  <c r="T419" i="2"/>
  <c r="V420" i="2"/>
  <c r="R422" i="2"/>
  <c r="T423" i="2"/>
  <c r="R421" i="2"/>
  <c r="R412" i="2"/>
  <c r="U413" i="2"/>
  <c r="S415" i="2"/>
  <c r="V416" i="2"/>
  <c r="S418" i="2"/>
  <c r="U419" i="2"/>
  <c r="Q421" i="2"/>
  <c r="S422" i="2"/>
  <c r="U423" i="2"/>
  <c r="V413" i="2"/>
  <c r="T418" i="2"/>
  <c r="T412" i="2"/>
  <c r="M41" i="37" s="1"/>
  <c r="R414" i="2"/>
  <c r="U415" i="2"/>
  <c r="S417" i="2"/>
  <c r="U418" i="2"/>
  <c r="Q420" i="2"/>
  <c r="S421" i="2"/>
  <c r="U422" i="2"/>
  <c r="R424" i="2"/>
  <c r="U412" i="2"/>
  <c r="S424" i="2"/>
  <c r="S414" i="2"/>
  <c r="V415" i="2"/>
  <c r="T417" i="2"/>
  <c r="V422" i="2"/>
  <c r="V418" i="2"/>
  <c r="R420" i="2"/>
  <c r="T421" i="2"/>
  <c r="Q217" i="2"/>
  <c r="Q207" i="2"/>
  <c r="Q216" i="2"/>
  <c r="Q96" i="2"/>
  <c r="Q840" i="2"/>
  <c r="Q854" i="2"/>
  <c r="Q634" i="2"/>
  <c r="Q592" i="2"/>
  <c r="Q414" i="2"/>
  <c r="Q586" i="2"/>
  <c r="Q629" i="2"/>
  <c r="Q535" i="2"/>
  <c r="Q550" i="2"/>
  <c r="Q502" i="2"/>
  <c r="Q612" i="2"/>
  <c r="Q608" i="2"/>
  <c r="R1127" i="2"/>
  <c r="T1127" i="2"/>
  <c r="T1128" i="2"/>
  <c r="R1129" i="2"/>
  <c r="T1131" i="2"/>
  <c r="V1132" i="2"/>
  <c r="R1135" i="2"/>
  <c r="T1126" i="2"/>
  <c r="U1132" i="2"/>
  <c r="S1135" i="2"/>
  <c r="R1136" i="2"/>
  <c r="Q1128" i="2"/>
  <c r="R1131" i="2"/>
  <c r="R1134" i="2"/>
  <c r="T1135" i="2"/>
  <c r="T1136" i="2"/>
  <c r="V1137" i="2"/>
  <c r="T1140" i="2"/>
  <c r="V1141" i="2"/>
  <c r="T1142" i="2"/>
  <c r="T1137" i="2"/>
  <c r="V1126" i="2"/>
  <c r="R1128" i="2"/>
  <c r="Q1129" i="2"/>
  <c r="U1131" i="2"/>
  <c r="T1134" i="2"/>
  <c r="U1135" i="2"/>
  <c r="R1139" i="2"/>
  <c r="R1143" i="2"/>
  <c r="V1143" i="2"/>
  <c r="Q1135" i="2"/>
  <c r="S1128" i="2"/>
  <c r="S1129" i="2"/>
  <c r="R1130" i="2"/>
  <c r="V1131" i="2"/>
  <c r="R1133" i="2"/>
  <c r="U1134" i="2"/>
  <c r="V1135" i="2"/>
  <c r="V1136" i="2"/>
  <c r="T1139" i="2"/>
  <c r="V1140" i="2"/>
  <c r="T1143" i="2"/>
  <c r="V1128" i="2"/>
  <c r="T1138" i="2"/>
  <c r="V1138" i="2"/>
  <c r="U1128" i="2"/>
  <c r="T1129" i="2"/>
  <c r="T1130" i="2"/>
  <c r="T1133" i="2"/>
  <c r="V1134" i="2"/>
  <c r="R1138" i="2"/>
  <c r="R1142" i="2"/>
  <c r="U1129" i="2"/>
  <c r="V1139" i="2"/>
  <c r="T1132" i="2"/>
  <c r="T1141" i="2"/>
  <c r="V1127" i="2"/>
  <c r="V1129" i="2"/>
  <c r="V1130" i="2"/>
  <c r="R1132" i="2"/>
  <c r="V1133" i="2"/>
  <c r="R1137" i="2"/>
  <c r="R1141" i="2"/>
  <c r="U1142" i="2"/>
  <c r="R1126" i="2"/>
  <c r="V1142" i="2"/>
  <c r="R1140" i="2"/>
  <c r="S1144" i="2"/>
  <c r="S1145" i="2"/>
  <c r="S1146" i="2"/>
  <c r="S1147" i="2"/>
  <c r="S1148" i="2"/>
  <c r="R1144" i="2"/>
  <c r="T1144" i="2"/>
  <c r="T1145" i="2"/>
  <c r="T1146" i="2"/>
  <c r="T1147" i="2"/>
  <c r="T1148" i="2"/>
  <c r="R1145" i="2"/>
  <c r="R1147" i="2"/>
  <c r="U1144" i="2"/>
  <c r="U1145" i="2"/>
  <c r="U1146" i="2"/>
  <c r="U1147" i="2"/>
  <c r="U1148" i="2"/>
  <c r="R1146" i="2"/>
  <c r="V1144" i="2"/>
  <c r="V1145" i="2"/>
  <c r="V1146" i="2"/>
  <c r="V1147" i="2"/>
  <c r="V1148" i="2"/>
  <c r="R1148" i="2"/>
  <c r="R776" i="2"/>
  <c r="R777" i="2"/>
  <c r="R778" i="2"/>
  <c r="R779" i="2"/>
  <c r="R780" i="2"/>
  <c r="S776" i="2"/>
  <c r="S777" i="2"/>
  <c r="S778" i="2"/>
  <c r="S779" i="2"/>
  <c r="S780" i="2"/>
  <c r="S781" i="2"/>
  <c r="U776" i="2"/>
  <c r="U777" i="2"/>
  <c r="U778" i="2"/>
  <c r="U779" i="2"/>
  <c r="U780" i="2"/>
  <c r="U781" i="2"/>
  <c r="T778" i="2"/>
  <c r="T781" i="2"/>
  <c r="V778" i="2"/>
  <c r="V781" i="2"/>
  <c r="T780" i="2"/>
  <c r="T777" i="2"/>
  <c r="V780" i="2"/>
  <c r="V777" i="2"/>
  <c r="T776" i="2"/>
  <c r="V779" i="2"/>
  <c r="V776" i="2"/>
  <c r="T779" i="2"/>
  <c r="R781" i="2"/>
  <c r="R101" i="2"/>
  <c r="T102" i="2"/>
  <c r="R104" i="2"/>
  <c r="U105" i="2"/>
  <c r="S107" i="2"/>
  <c r="V108" i="2"/>
  <c r="T110" i="2"/>
  <c r="R112" i="2"/>
  <c r="U113" i="2"/>
  <c r="S115" i="2"/>
  <c r="V116" i="2"/>
  <c r="T118" i="2"/>
  <c r="R120" i="2"/>
  <c r="U121" i="2"/>
  <c r="S123" i="2"/>
  <c r="V124" i="2"/>
  <c r="T126" i="2"/>
  <c r="S101" i="2"/>
  <c r="U102" i="2"/>
  <c r="S104" i="2"/>
  <c r="V105" i="2"/>
  <c r="T107" i="2"/>
  <c r="R109" i="2"/>
  <c r="U110" i="2"/>
  <c r="S112" i="2"/>
  <c r="V113" i="2"/>
  <c r="T115" i="2"/>
  <c r="R117" i="2"/>
  <c r="U118" i="2"/>
  <c r="S120" i="2"/>
  <c r="V121" i="2"/>
  <c r="T123" i="2"/>
  <c r="R125" i="2"/>
  <c r="U126" i="2"/>
  <c r="T101" i="2"/>
  <c r="V102" i="2"/>
  <c r="T104" i="2"/>
  <c r="R106" i="2"/>
  <c r="U107" i="2"/>
  <c r="S109" i="2"/>
  <c r="V110" i="2"/>
  <c r="T112" i="2"/>
  <c r="R114" i="2"/>
  <c r="U115" i="2"/>
  <c r="S117" i="2"/>
  <c r="V118" i="2"/>
  <c r="T120" i="2"/>
  <c r="R122" i="2"/>
  <c r="U123" i="2"/>
  <c r="S125" i="2"/>
  <c r="V126" i="2"/>
  <c r="R100" i="2"/>
  <c r="U101" i="2"/>
  <c r="R103" i="2"/>
  <c r="U104" i="2"/>
  <c r="S106" i="2"/>
  <c r="V107" i="2"/>
  <c r="T109" i="2"/>
  <c r="R111" i="2"/>
  <c r="U112" i="2"/>
  <c r="S114" i="2"/>
  <c r="V115" i="2"/>
  <c r="T117" i="2"/>
  <c r="R119" i="2"/>
  <c r="U120" i="2"/>
  <c r="S122" i="2"/>
  <c r="V123" i="2"/>
  <c r="T125" i="2"/>
  <c r="R127" i="2"/>
  <c r="S100" i="2"/>
  <c r="V101" i="2"/>
  <c r="S103" i="2"/>
  <c r="V104" i="2"/>
  <c r="T106" i="2"/>
  <c r="R108" i="2"/>
  <c r="U109" i="2"/>
  <c r="S111" i="2"/>
  <c r="V112" i="2"/>
  <c r="T114" i="2"/>
  <c r="R116" i="2"/>
  <c r="U117" i="2"/>
  <c r="S119" i="2"/>
  <c r="V120" i="2"/>
  <c r="T122" i="2"/>
  <c r="R124" i="2"/>
  <c r="U125" i="2"/>
  <c r="S127" i="2"/>
  <c r="U100" i="2"/>
  <c r="R102" i="2"/>
  <c r="U103" i="2"/>
  <c r="S105" i="2"/>
  <c r="V106" i="2"/>
  <c r="T108" i="2"/>
  <c r="R110" i="2"/>
  <c r="U111" i="2"/>
  <c r="S113" i="2"/>
  <c r="V114" i="2"/>
  <c r="T116" i="2"/>
  <c r="R118" i="2"/>
  <c r="U119" i="2"/>
  <c r="S121" i="2"/>
  <c r="V122" i="2"/>
  <c r="T124" i="2"/>
  <c r="R126" i="2"/>
  <c r="U127" i="2"/>
  <c r="R105" i="2"/>
  <c r="T111" i="2"/>
  <c r="V117" i="2"/>
  <c r="S124" i="2"/>
  <c r="T105" i="2"/>
  <c r="V111" i="2"/>
  <c r="S118" i="2"/>
  <c r="U124" i="2"/>
  <c r="T100" i="2"/>
  <c r="U106" i="2"/>
  <c r="R113" i="2"/>
  <c r="T119" i="2"/>
  <c r="V125" i="2"/>
  <c r="U108" i="2"/>
  <c r="V127" i="2"/>
  <c r="V100" i="2"/>
  <c r="R107" i="2"/>
  <c r="T113" i="2"/>
  <c r="V119" i="2"/>
  <c r="S126" i="2"/>
  <c r="S102" i="2"/>
  <c r="R115" i="2"/>
  <c r="Q102" i="2"/>
  <c r="S108" i="2"/>
  <c r="U114" i="2"/>
  <c r="R121" i="2"/>
  <c r="T127" i="2"/>
  <c r="T121" i="2"/>
  <c r="T103" i="2"/>
  <c r="V109" i="2"/>
  <c r="S116" i="2"/>
  <c r="U122" i="2"/>
  <c r="V103" i="2"/>
  <c r="S110" i="2"/>
  <c r="U116" i="2"/>
  <c r="R123" i="2"/>
  <c r="Q121" i="2"/>
  <c r="Q209" i="2"/>
  <c r="Q331" i="2"/>
  <c r="Q88" i="2"/>
  <c r="Q228" i="2"/>
  <c r="Q137" i="2"/>
  <c r="Q1134" i="2"/>
  <c r="Q959" i="2"/>
  <c r="Q1142" i="2"/>
  <c r="Q849" i="2"/>
  <c r="Q838" i="2"/>
  <c r="Q546" i="2"/>
  <c r="Q100" i="2"/>
  <c r="Q244" i="2"/>
  <c r="Q122" i="2"/>
  <c r="Q45" i="2"/>
  <c r="Q275" i="2"/>
  <c r="Q966" i="2"/>
  <c r="Q581" i="2"/>
  <c r="Q802" i="2"/>
  <c r="Q787" i="2"/>
  <c r="Q518" i="2"/>
  <c r="Q795" i="2"/>
  <c r="Q776" i="2"/>
  <c r="Q601" i="2"/>
  <c r="Q810" i="2"/>
  <c r="Q600" i="2"/>
  <c r="R148" i="2"/>
  <c r="U158" i="2"/>
  <c r="S160" i="2"/>
  <c r="V161" i="2"/>
  <c r="T163" i="2"/>
  <c r="R165" i="2"/>
  <c r="U166" i="2"/>
  <c r="S168" i="2"/>
  <c r="V169" i="2"/>
  <c r="T171" i="2"/>
  <c r="T173" i="2"/>
  <c r="R175" i="2"/>
  <c r="U176" i="2"/>
  <c r="Q178" i="2"/>
  <c r="S179" i="2"/>
  <c r="V180" i="2"/>
  <c r="S182" i="2"/>
  <c r="V183" i="2"/>
  <c r="T185" i="2"/>
  <c r="V186" i="2"/>
  <c r="S148" i="2"/>
  <c r="V158" i="2"/>
  <c r="T160" i="2"/>
  <c r="R162" i="2"/>
  <c r="U163" i="2"/>
  <c r="S165" i="2"/>
  <c r="V166" i="2"/>
  <c r="T168" i="2"/>
  <c r="R170" i="2"/>
  <c r="U171" i="2"/>
  <c r="U173" i="2"/>
  <c r="S175" i="2"/>
  <c r="V176" i="2"/>
  <c r="R178" i="2"/>
  <c r="T179" i="2"/>
  <c r="Q181" i="2"/>
  <c r="T182" i="2"/>
  <c r="R184" i="2"/>
  <c r="U185" i="2"/>
  <c r="R187" i="2"/>
  <c r="T148" i="2"/>
  <c r="R159" i="2"/>
  <c r="U160" i="2"/>
  <c r="S162" i="2"/>
  <c r="V163" i="2"/>
  <c r="T165" i="2"/>
  <c r="R167" i="2"/>
  <c r="U168" i="2"/>
  <c r="S170" i="2"/>
  <c r="V171" i="2"/>
  <c r="V173" i="2"/>
  <c r="T175" i="2"/>
  <c r="Q177" i="2"/>
  <c r="S178" i="2"/>
  <c r="U179" i="2"/>
  <c r="R181" i="2"/>
  <c r="U182" i="2"/>
  <c r="S184" i="2"/>
  <c r="V185" i="2"/>
  <c r="S187" i="2"/>
  <c r="R147" i="2"/>
  <c r="U148" i="2"/>
  <c r="S159" i="2"/>
  <c r="V160" i="2"/>
  <c r="T162" i="2"/>
  <c r="R164" i="2"/>
  <c r="U165" i="2"/>
  <c r="S167" i="2"/>
  <c r="V168" i="2"/>
  <c r="T170" i="2"/>
  <c r="R172" i="2"/>
  <c r="R174" i="2"/>
  <c r="U175" i="2"/>
  <c r="R177" i="2"/>
  <c r="T178" i="2"/>
  <c r="V179" i="2"/>
  <c r="S181" i="2"/>
  <c r="V182" i="2"/>
  <c r="T184" i="2"/>
  <c r="Q186" i="2"/>
  <c r="T187" i="2"/>
  <c r="S147" i="2"/>
  <c r="V148" i="2"/>
  <c r="T159" i="2"/>
  <c r="R161" i="2"/>
  <c r="U162" i="2"/>
  <c r="S164" i="2"/>
  <c r="V165" i="2"/>
  <c r="T167" i="2"/>
  <c r="R169" i="2"/>
  <c r="U170" i="2"/>
  <c r="S172" i="2"/>
  <c r="S174" i="2"/>
  <c r="V175" i="2"/>
  <c r="S177" i="2"/>
  <c r="U178" i="2"/>
  <c r="R180" i="2"/>
  <c r="T181" i="2"/>
  <c r="R183" i="2"/>
  <c r="U184" i="2"/>
  <c r="R186" i="2"/>
  <c r="U187" i="2"/>
  <c r="U147" i="2"/>
  <c r="S158" i="2"/>
  <c r="V159" i="2"/>
  <c r="T161" i="2"/>
  <c r="R163" i="2"/>
  <c r="U164" i="2"/>
  <c r="S166" i="2"/>
  <c r="V167" i="2"/>
  <c r="T169" i="2"/>
  <c r="R171" i="2"/>
  <c r="U172" i="2"/>
  <c r="R173" i="2"/>
  <c r="U174" i="2"/>
  <c r="S176" i="2"/>
  <c r="U177" i="2"/>
  <c r="Q179" i="2"/>
  <c r="T180" i="2"/>
  <c r="V181" i="2"/>
  <c r="T183" i="2"/>
  <c r="R185" i="2"/>
  <c r="T186" i="2"/>
  <c r="T147" i="2"/>
  <c r="V162" i="2"/>
  <c r="S169" i="2"/>
  <c r="T174" i="2"/>
  <c r="S180" i="2"/>
  <c r="S186" i="2"/>
  <c r="V147" i="2"/>
  <c r="S163" i="2"/>
  <c r="U169" i="2"/>
  <c r="V174" i="2"/>
  <c r="U180" i="2"/>
  <c r="U186" i="2"/>
  <c r="V172" i="2"/>
  <c r="R158" i="2"/>
  <c r="T164" i="2"/>
  <c r="V170" i="2"/>
  <c r="R176" i="2"/>
  <c r="U181" i="2"/>
  <c r="V187" i="2"/>
  <c r="T158" i="2"/>
  <c r="V164" i="2"/>
  <c r="S171" i="2"/>
  <c r="T176" i="2"/>
  <c r="R182" i="2"/>
  <c r="R160" i="2"/>
  <c r="V177" i="2"/>
  <c r="U159" i="2"/>
  <c r="R166" i="2"/>
  <c r="T172" i="2"/>
  <c r="T177" i="2"/>
  <c r="S183" i="2"/>
  <c r="T166" i="2"/>
  <c r="U183" i="2"/>
  <c r="S161" i="2"/>
  <c r="U167" i="2"/>
  <c r="V178" i="2"/>
  <c r="V184" i="2"/>
  <c r="U161" i="2"/>
  <c r="R168" i="2"/>
  <c r="S173" i="2"/>
  <c r="R179" i="2"/>
  <c r="S185" i="2"/>
  <c r="R1155" i="2"/>
  <c r="K26" i="37" s="1"/>
  <c r="W26" i="37" s="1"/>
  <c r="V1155" i="2"/>
  <c r="O26" i="37" s="1"/>
  <c r="U26" i="37" s="1"/>
  <c r="T1155" i="2"/>
  <c r="M26" i="37" s="1"/>
  <c r="Y26" i="37" s="1"/>
  <c r="Q202" i="2"/>
  <c r="Q206" i="2"/>
  <c r="Q87" i="2"/>
  <c r="Q80" i="2"/>
  <c r="Q230" i="2"/>
  <c r="Q161" i="2"/>
  <c r="Q192" i="2"/>
  <c r="Q193" i="2"/>
  <c r="Q234" i="2"/>
  <c r="Q169" i="2"/>
  <c r="Q172" i="2"/>
  <c r="Q110" i="2"/>
  <c r="Q222" i="2"/>
  <c r="Q128" i="2"/>
  <c r="Q189" i="2"/>
  <c r="Q182" i="2"/>
  <c r="Q86" i="2"/>
  <c r="Q1133" i="2"/>
  <c r="Q1147" i="2"/>
  <c r="Q1126" i="2"/>
  <c r="Q1148" i="2"/>
  <c r="Q1141" i="2"/>
  <c r="Q927" i="2"/>
  <c r="Q976" i="2"/>
  <c r="Q844" i="2"/>
  <c r="Q851" i="2"/>
  <c r="Q516" i="2"/>
  <c r="Q610" i="2"/>
  <c r="Q43" i="2"/>
  <c r="Q415" i="2"/>
  <c r="Q313" i="2"/>
  <c r="Q126" i="2"/>
  <c r="Q417" i="2"/>
  <c r="Q120" i="2"/>
  <c r="Q249" i="2"/>
  <c r="Q273" i="2"/>
  <c r="Q737" i="2"/>
  <c r="Q905" i="2"/>
  <c r="Q700" i="2"/>
  <c r="Q553" i="2"/>
  <c r="Q509" i="2"/>
  <c r="Q797" i="2"/>
  <c r="Q597" i="2"/>
  <c r="Q697" i="2"/>
  <c r="Q972" i="2"/>
  <c r="Q796" i="2"/>
  <c r="Q628" i="2"/>
  <c r="Q799" i="2"/>
  <c r="Q924" i="2"/>
  <c r="Q777" i="2"/>
  <c r="Q620" i="2"/>
  <c r="Q901" i="2"/>
  <c r="Q590" i="2"/>
  <c r="Q960" i="2"/>
  <c r="Q793" i="2"/>
  <c r="Q555" i="2"/>
  <c r="V1165" i="2"/>
  <c r="U1166" i="2"/>
  <c r="U1167" i="2"/>
  <c r="U1168" i="2"/>
  <c r="U1169" i="2"/>
  <c r="U1170" i="2"/>
  <c r="U1171" i="2"/>
  <c r="U1172" i="2"/>
  <c r="U1173" i="2"/>
  <c r="V1168" i="2"/>
  <c r="V1172" i="2"/>
  <c r="U1163" i="2"/>
  <c r="S1168" i="2"/>
  <c r="S1173" i="2"/>
  <c r="U1165" i="2"/>
  <c r="T1172" i="2"/>
  <c r="R1160" i="2"/>
  <c r="R1161" i="2"/>
  <c r="R1162" i="2"/>
  <c r="R1163" i="2"/>
  <c r="Q1164" i="2"/>
  <c r="V1166" i="2"/>
  <c r="V1167" i="2"/>
  <c r="V1169" i="2"/>
  <c r="V1170" i="2"/>
  <c r="V1171" i="2"/>
  <c r="V1173" i="2"/>
  <c r="U1161" i="2"/>
  <c r="S1167" i="2"/>
  <c r="S1172" i="2"/>
  <c r="T1169" i="2"/>
  <c r="S1160" i="2"/>
  <c r="S1161" i="2"/>
  <c r="S1162" i="2"/>
  <c r="S1163" i="2"/>
  <c r="R1164" i="2"/>
  <c r="U1162" i="2"/>
  <c r="R1165" i="2"/>
  <c r="V1164" i="2"/>
  <c r="S1170" i="2"/>
  <c r="T1167" i="2"/>
  <c r="T1171" i="2"/>
  <c r="T1160" i="2"/>
  <c r="T1161" i="2"/>
  <c r="T1162" i="2"/>
  <c r="T1163" i="2"/>
  <c r="S1164" i="2"/>
  <c r="Q1165" i="2"/>
  <c r="U1160" i="2"/>
  <c r="T1164" i="2"/>
  <c r="S1166" i="2"/>
  <c r="S1169" i="2"/>
  <c r="T1166" i="2"/>
  <c r="T1170" i="2"/>
  <c r="V1160" i="2"/>
  <c r="V1161" i="2"/>
  <c r="V1162" i="2"/>
  <c r="V1163" i="2"/>
  <c r="U1164" i="2"/>
  <c r="S1165" i="2"/>
  <c r="R1166" i="2"/>
  <c r="R1167" i="2"/>
  <c r="R1168" i="2"/>
  <c r="R1169" i="2"/>
  <c r="R1170" i="2"/>
  <c r="R1171" i="2"/>
  <c r="R1172" i="2"/>
  <c r="R1173" i="2"/>
  <c r="T1165" i="2"/>
  <c r="S1171" i="2"/>
  <c r="T1168" i="2"/>
  <c r="T1173" i="2"/>
  <c r="T397" i="2"/>
  <c r="R399" i="2"/>
  <c r="U400" i="2"/>
  <c r="S402" i="2"/>
  <c r="V403" i="2"/>
  <c r="T405" i="2"/>
  <c r="V406" i="2"/>
  <c r="S408" i="2"/>
  <c r="U409" i="2"/>
  <c r="S411" i="2"/>
  <c r="U401" i="2"/>
  <c r="R409" i="2"/>
  <c r="R396" i="2"/>
  <c r="U397" i="2"/>
  <c r="S399" i="2"/>
  <c r="V400" i="2"/>
  <c r="T402" i="2"/>
  <c r="R404" i="2"/>
  <c r="U405" i="2"/>
  <c r="R407" i="2"/>
  <c r="T408" i="2"/>
  <c r="V409" i="2"/>
  <c r="T411" i="2"/>
  <c r="T398" i="2"/>
  <c r="V407" i="2"/>
  <c r="S396" i="2"/>
  <c r="V397" i="2"/>
  <c r="T399" i="2"/>
  <c r="R401" i="2"/>
  <c r="U402" i="2"/>
  <c r="S404" i="2"/>
  <c r="V405" i="2"/>
  <c r="S407" i="2"/>
  <c r="U408" i="2"/>
  <c r="R410" i="2"/>
  <c r="U411" i="2"/>
  <c r="V396" i="2"/>
  <c r="V404" i="2"/>
  <c r="T396" i="2"/>
  <c r="R398" i="2"/>
  <c r="U399" i="2"/>
  <c r="S401" i="2"/>
  <c r="V402" i="2"/>
  <c r="T404" i="2"/>
  <c r="Q406" i="2"/>
  <c r="T407" i="2"/>
  <c r="V408" i="2"/>
  <c r="S410" i="2"/>
  <c r="V411" i="2"/>
  <c r="S403" i="2"/>
  <c r="U410" i="2"/>
  <c r="U396" i="2"/>
  <c r="S398" i="2"/>
  <c r="V399" i="2"/>
  <c r="T401" i="2"/>
  <c r="R403" i="2"/>
  <c r="U404" i="2"/>
  <c r="R406" i="2"/>
  <c r="U407" i="2"/>
  <c r="Q409" i="2"/>
  <c r="T410" i="2"/>
  <c r="R400" i="2"/>
  <c r="S406" i="2"/>
  <c r="R397" i="2"/>
  <c r="U398" i="2"/>
  <c r="S400" i="2"/>
  <c r="V401" i="2"/>
  <c r="T403" i="2"/>
  <c r="R405" i="2"/>
  <c r="T406" i="2"/>
  <c r="Q408" i="2"/>
  <c r="S409" i="2"/>
  <c r="V410" i="2"/>
  <c r="T400" i="2"/>
  <c r="R402" i="2"/>
  <c r="R408" i="2"/>
  <c r="U403" i="2"/>
  <c r="S405" i="2"/>
  <c r="U406" i="2"/>
  <c r="R411" i="2"/>
  <c r="S397" i="2"/>
  <c r="T409" i="2"/>
  <c r="V398" i="2"/>
  <c r="V757" i="2"/>
  <c r="T758" i="2"/>
  <c r="R759" i="2"/>
  <c r="V761" i="2"/>
  <c r="T762" i="2"/>
  <c r="R763" i="2"/>
  <c r="Q756" i="2"/>
  <c r="U758" i="2"/>
  <c r="S759" i="2"/>
  <c r="Q760" i="2"/>
  <c r="U762" i="2"/>
  <c r="S763" i="2"/>
  <c r="R756" i="2"/>
  <c r="V758" i="2"/>
  <c r="T759" i="2"/>
  <c r="R760" i="2"/>
  <c r="V762" i="2"/>
  <c r="T763" i="2"/>
  <c r="S756" i="2"/>
  <c r="Q757" i="2"/>
  <c r="U759" i="2"/>
  <c r="S760" i="2"/>
  <c r="Q761" i="2"/>
  <c r="U763" i="2"/>
  <c r="T756" i="2"/>
  <c r="R757" i="2"/>
  <c r="V759" i="2"/>
  <c r="T760" i="2"/>
  <c r="R761" i="2"/>
  <c r="V763" i="2"/>
  <c r="V756" i="2"/>
  <c r="T757" i="2"/>
  <c r="R758" i="2"/>
  <c r="V760" i="2"/>
  <c r="T761" i="2"/>
  <c r="R762" i="2"/>
  <c r="S762" i="2"/>
  <c r="Q758" i="2"/>
  <c r="S761" i="2"/>
  <c r="S758" i="2"/>
  <c r="U761" i="2"/>
  <c r="S757" i="2"/>
  <c r="U757" i="2"/>
  <c r="U760" i="2"/>
  <c r="U756" i="2"/>
  <c r="Q759" i="2"/>
  <c r="Q763" i="2"/>
  <c r="Q762" i="2"/>
  <c r="R764" i="2"/>
  <c r="S764" i="2"/>
  <c r="S765" i="2"/>
  <c r="S766" i="2"/>
  <c r="S767" i="2"/>
  <c r="S768" i="2"/>
  <c r="S769" i="2"/>
  <c r="S770" i="2"/>
  <c r="S771" i="2"/>
  <c r="S772" i="2"/>
  <c r="R773" i="2"/>
  <c r="T764" i="2"/>
  <c r="T765" i="2"/>
  <c r="T766" i="2"/>
  <c r="T767" i="2"/>
  <c r="T768" i="2"/>
  <c r="T769" i="2"/>
  <c r="T770" i="2"/>
  <c r="T771" i="2"/>
  <c r="T772" i="2"/>
  <c r="S773" i="2"/>
  <c r="R774" i="2"/>
  <c r="R775" i="2"/>
  <c r="U764" i="2"/>
  <c r="U765" i="2"/>
  <c r="U766" i="2"/>
  <c r="U767" i="2"/>
  <c r="U768" i="2"/>
  <c r="U769" i="2"/>
  <c r="U770" i="2"/>
  <c r="U771" i="2"/>
  <c r="U772" i="2"/>
  <c r="T773" i="2"/>
  <c r="S774" i="2"/>
  <c r="S775" i="2"/>
  <c r="V773" i="2"/>
  <c r="U774" i="2"/>
  <c r="U775" i="2"/>
  <c r="R767" i="2"/>
  <c r="V770" i="2"/>
  <c r="V767" i="2"/>
  <c r="R772" i="2"/>
  <c r="T775" i="2"/>
  <c r="V764" i="2"/>
  <c r="R769" i="2"/>
  <c r="V772" i="2"/>
  <c r="V775" i="2"/>
  <c r="R766" i="2"/>
  <c r="V769" i="2"/>
  <c r="V766" i="2"/>
  <c r="R771" i="2"/>
  <c r="T774" i="2"/>
  <c r="R765" i="2"/>
  <c r="V768" i="2"/>
  <c r="Q773" i="2"/>
  <c r="J36" i="37" s="1"/>
  <c r="U773" i="2"/>
  <c r="V771" i="2"/>
  <c r="V765" i="2"/>
  <c r="R768" i="2"/>
  <c r="V774" i="2"/>
  <c r="R770" i="2"/>
  <c r="Q621" i="2"/>
  <c r="Q613" i="2"/>
  <c r="Q556" i="2"/>
  <c r="Q537" i="2"/>
  <c r="U80" i="2"/>
  <c r="S82" i="2"/>
  <c r="V83" i="2"/>
  <c r="T85" i="2"/>
  <c r="R87" i="2"/>
  <c r="U88" i="2"/>
  <c r="S90" i="2"/>
  <c r="V91" i="2"/>
  <c r="V80" i="2"/>
  <c r="T82" i="2"/>
  <c r="R84" i="2"/>
  <c r="U85" i="2"/>
  <c r="S87" i="2"/>
  <c r="V88" i="2"/>
  <c r="T90" i="2"/>
  <c r="Q92" i="2"/>
  <c r="R81" i="2"/>
  <c r="U82" i="2"/>
  <c r="S84" i="2"/>
  <c r="V85" i="2"/>
  <c r="T87" i="2"/>
  <c r="R89" i="2"/>
  <c r="U90" i="2"/>
  <c r="R92" i="2"/>
  <c r="S81" i="2"/>
  <c r="V82" i="2"/>
  <c r="T84" i="2"/>
  <c r="R86" i="2"/>
  <c r="U87" i="2"/>
  <c r="S89" i="2"/>
  <c r="V90" i="2"/>
  <c r="S92" i="2"/>
  <c r="T81" i="2"/>
  <c r="R83" i="2"/>
  <c r="U84" i="2"/>
  <c r="S86" i="2"/>
  <c r="V87" i="2"/>
  <c r="T89" i="2"/>
  <c r="R91" i="2"/>
  <c r="T92" i="2"/>
  <c r="S80" i="2"/>
  <c r="V81" i="2"/>
  <c r="T83" i="2"/>
  <c r="R85" i="2"/>
  <c r="U86" i="2"/>
  <c r="S88" i="2"/>
  <c r="V89" i="2"/>
  <c r="T91" i="2"/>
  <c r="V92" i="2"/>
  <c r="R80" i="2"/>
  <c r="T86" i="2"/>
  <c r="U92" i="2"/>
  <c r="T80" i="2"/>
  <c r="V86" i="2"/>
  <c r="U81" i="2"/>
  <c r="R88" i="2"/>
  <c r="R82" i="2"/>
  <c r="T88" i="2"/>
  <c r="R90" i="2"/>
  <c r="S83" i="2"/>
  <c r="U89" i="2"/>
  <c r="U83" i="2"/>
  <c r="V84" i="2"/>
  <c r="S91" i="2"/>
  <c r="S85" i="2"/>
  <c r="U91" i="2"/>
  <c r="R221" i="2"/>
  <c r="U222" i="2"/>
  <c r="S224" i="2"/>
  <c r="U225" i="2"/>
  <c r="S227" i="2"/>
  <c r="V228" i="2"/>
  <c r="T230" i="2"/>
  <c r="Q232" i="2"/>
  <c r="T233" i="2"/>
  <c r="S221" i="2"/>
  <c r="V222" i="2"/>
  <c r="T224" i="2"/>
  <c r="V225" i="2"/>
  <c r="T227" i="2"/>
  <c r="R229" i="2"/>
  <c r="U230" i="2"/>
  <c r="R232" i="2"/>
  <c r="U233" i="2"/>
  <c r="T221" i="2"/>
  <c r="R223" i="2"/>
  <c r="U224" i="2"/>
  <c r="R226" i="2"/>
  <c r="U227" i="2"/>
  <c r="S229" i="2"/>
  <c r="V230" i="2"/>
  <c r="S232" i="2"/>
  <c r="V233" i="2"/>
  <c r="U221" i="2"/>
  <c r="S223" i="2"/>
  <c r="V224" i="2"/>
  <c r="S226" i="2"/>
  <c r="V227" i="2"/>
  <c r="T229" i="2"/>
  <c r="R231" i="2"/>
  <c r="T232" i="2"/>
  <c r="R234" i="2"/>
  <c r="V221" i="2"/>
  <c r="T223" i="2"/>
  <c r="Q225" i="2"/>
  <c r="T226" i="2"/>
  <c r="R228" i="2"/>
  <c r="U229" i="2"/>
  <c r="S231" i="2"/>
  <c r="U232" i="2"/>
  <c r="S234" i="2"/>
  <c r="S222" i="2"/>
  <c r="V223" i="2"/>
  <c r="S225" i="2"/>
  <c r="V226" i="2"/>
  <c r="T228" i="2"/>
  <c r="R230" i="2"/>
  <c r="U231" i="2"/>
  <c r="R233" i="2"/>
  <c r="U234" i="2"/>
  <c r="U226" i="2"/>
  <c r="V232" i="2"/>
  <c r="R224" i="2"/>
  <c r="R227" i="2"/>
  <c r="S233" i="2"/>
  <c r="S230" i="2"/>
  <c r="R222" i="2"/>
  <c r="S228" i="2"/>
  <c r="T234" i="2"/>
  <c r="T222" i="2"/>
  <c r="U228" i="2"/>
  <c r="V234" i="2"/>
  <c r="U223" i="2"/>
  <c r="V229" i="2"/>
  <c r="R225" i="2"/>
  <c r="T231" i="2"/>
  <c r="T225" i="2"/>
  <c r="V231" i="2"/>
  <c r="T856" i="2"/>
  <c r="T857" i="2"/>
  <c r="T858" i="2"/>
  <c r="T859" i="2"/>
  <c r="T860" i="2"/>
  <c r="T861" i="2"/>
  <c r="T862" i="2"/>
  <c r="T863" i="2"/>
  <c r="U856" i="2"/>
  <c r="U857" i="2"/>
  <c r="U858" i="2"/>
  <c r="U859" i="2"/>
  <c r="U860" i="2"/>
  <c r="U861" i="2"/>
  <c r="U862" i="2"/>
  <c r="U863" i="2"/>
  <c r="U864" i="2"/>
  <c r="U865" i="2"/>
  <c r="U866" i="2"/>
  <c r="U867" i="2"/>
  <c r="V856" i="2"/>
  <c r="V857" i="2"/>
  <c r="V858" i="2"/>
  <c r="V859" i="2"/>
  <c r="V860" i="2"/>
  <c r="V861" i="2"/>
  <c r="V862" i="2"/>
  <c r="V863" i="2"/>
  <c r="V864" i="2"/>
  <c r="V865" i="2"/>
  <c r="V866" i="2"/>
  <c r="V867" i="2"/>
  <c r="R856" i="2"/>
  <c r="S859" i="2"/>
  <c r="R864" i="2"/>
  <c r="T865" i="2"/>
  <c r="S856" i="2"/>
  <c r="R861" i="2"/>
  <c r="S864" i="2"/>
  <c r="R858" i="2"/>
  <c r="S861" i="2"/>
  <c r="T864" i="2"/>
  <c r="R867" i="2"/>
  <c r="S858" i="2"/>
  <c r="R863" i="2"/>
  <c r="S867" i="2"/>
  <c r="R860" i="2"/>
  <c r="S863" i="2"/>
  <c r="R866" i="2"/>
  <c r="T867" i="2"/>
  <c r="S857" i="2"/>
  <c r="R862" i="2"/>
  <c r="R865" i="2"/>
  <c r="T866" i="2"/>
  <c r="S862" i="2"/>
  <c r="S860" i="2"/>
  <c r="S865" i="2"/>
  <c r="R859" i="2"/>
  <c r="R857" i="2"/>
  <c r="S866" i="2"/>
  <c r="Q51" i="37"/>
  <c r="W51" i="37"/>
  <c r="J51" i="37"/>
  <c r="AA43" i="37"/>
  <c r="U43" i="37"/>
  <c r="R43" i="37"/>
  <c r="X43" i="37"/>
  <c r="S43" i="37"/>
  <c r="Y43" i="37"/>
  <c r="Z43" i="37"/>
  <c r="T43" i="37"/>
  <c r="V23" i="37"/>
  <c r="P23" i="37"/>
  <c r="V63" i="37"/>
  <c r="P63" i="37"/>
  <c r="W63" i="37"/>
  <c r="Q63" i="37"/>
  <c r="AA63" i="37"/>
  <c r="U63" i="37"/>
  <c r="X63" i="37"/>
  <c r="R63" i="37"/>
  <c r="T63" i="37"/>
  <c r="Z63" i="37"/>
  <c r="Y63" i="37"/>
  <c r="S63" i="37"/>
  <c r="I30" i="38"/>
  <c r="I27" i="38"/>
  <c r="J27" i="38"/>
  <c r="K27" i="38"/>
  <c r="L27" i="38"/>
  <c r="M27" i="38"/>
  <c r="N27" i="38"/>
  <c r="I28" i="38"/>
  <c r="J28" i="38"/>
  <c r="K28" i="38"/>
  <c r="L28" i="38"/>
  <c r="M28" i="38"/>
  <c r="N28" i="38"/>
  <c r="I29" i="38"/>
  <c r="J29" i="38"/>
  <c r="K29" i="38"/>
  <c r="L29" i="38"/>
  <c r="M29" i="38"/>
  <c r="N29" i="38"/>
  <c r="S55" i="37" l="1"/>
  <c r="P43" i="37"/>
  <c r="L41" i="37"/>
  <c r="N41" i="37"/>
  <c r="J41" i="37"/>
  <c r="K41" i="37"/>
  <c r="S41" i="37"/>
  <c r="Y41" i="37"/>
  <c r="O41" i="37"/>
  <c r="P33" i="37"/>
  <c r="K55" i="37"/>
  <c r="S26" i="37"/>
  <c r="J35" i="37"/>
  <c r="P35" i="37" s="1"/>
  <c r="L23" i="37"/>
  <c r="R23" i="37" s="1"/>
  <c r="L22" i="37"/>
  <c r="K23" i="37"/>
  <c r="K22" i="37"/>
  <c r="M23" i="37"/>
  <c r="M22" i="37"/>
  <c r="N23" i="37"/>
  <c r="N22" i="37"/>
  <c r="O23" i="37"/>
  <c r="AA23" i="37" s="1"/>
  <c r="O22" i="37"/>
  <c r="P22" i="37"/>
  <c r="V22" i="37"/>
  <c r="V43" i="37"/>
  <c r="J53" i="37"/>
  <c r="N53" i="37"/>
  <c r="R53" i="37"/>
  <c r="X53" i="37"/>
  <c r="K53" i="37"/>
  <c r="O53" i="37"/>
  <c r="M53" i="37"/>
  <c r="J39" i="37"/>
  <c r="V39" i="37" s="1"/>
  <c r="S33" i="37"/>
  <c r="AA33" i="37"/>
  <c r="J32" i="37"/>
  <c r="P32" i="37" s="1"/>
  <c r="P26" i="37"/>
  <c r="J40" i="37"/>
  <c r="J21" i="37"/>
  <c r="V21" i="37" s="1"/>
  <c r="Q26" i="37"/>
  <c r="M32" i="37"/>
  <c r="Y32" i="37" s="1"/>
  <c r="J57" i="37"/>
  <c r="J55" i="37"/>
  <c r="J18" i="37"/>
  <c r="P18" i="37" s="1"/>
  <c r="J44" i="37"/>
  <c r="J46" i="37"/>
  <c r="Y55" i="37"/>
  <c r="J42" i="37"/>
  <c r="L36" i="37"/>
  <c r="R36" i="37" s="1"/>
  <c r="J49" i="37"/>
  <c r="O49" i="37"/>
  <c r="K49" i="37"/>
  <c r="J28" i="37"/>
  <c r="V28" i="37" s="1"/>
  <c r="J29" i="37"/>
  <c r="P29" i="37" s="1"/>
  <c r="J60" i="37"/>
  <c r="Q33" i="37"/>
  <c r="AA26" i="37"/>
  <c r="J38" i="37"/>
  <c r="V38" i="37" s="1"/>
  <c r="J59" i="37"/>
  <c r="J19" i="37"/>
  <c r="P19" i="37" s="1"/>
  <c r="J24" i="37"/>
  <c r="V24" i="37" s="1"/>
  <c r="J48" i="37"/>
  <c r="J52" i="37"/>
  <c r="M46" i="37"/>
  <c r="K19" i="37"/>
  <c r="M54" i="37"/>
  <c r="M24" i="37"/>
  <c r="N55" i="37"/>
  <c r="J30" i="37"/>
  <c r="P30" i="37" s="1"/>
  <c r="J58" i="37"/>
  <c r="J50" i="37"/>
  <c r="J54" i="37"/>
  <c r="J25" i="37"/>
  <c r="V25" i="37" s="1"/>
  <c r="K56" i="37"/>
  <c r="N18" i="37"/>
  <c r="N31" i="37"/>
  <c r="J45" i="37"/>
  <c r="J27" i="37"/>
  <c r="V27" i="37" s="1"/>
  <c r="L55" i="37"/>
  <c r="M31" i="37"/>
  <c r="S31" i="37" s="1"/>
  <c r="J17" i="37"/>
  <c r="P17" i="37" s="1"/>
  <c r="L17" i="37"/>
  <c r="X17" i="37" s="1"/>
  <c r="O24" i="37"/>
  <c r="U24" i="37" s="1"/>
  <c r="N24" i="37"/>
  <c r="M57" i="37"/>
  <c r="O18" i="37"/>
  <c r="AA18" i="37" s="1"/>
  <c r="L48" i="37"/>
  <c r="J47" i="37"/>
  <c r="J56" i="37"/>
  <c r="J31" i="37"/>
  <c r="P31" i="37" s="1"/>
  <c r="L59" i="37"/>
  <c r="O59" i="37"/>
  <c r="O27" i="37"/>
  <c r="K36" i="37"/>
  <c r="M20" i="37"/>
  <c r="N49" i="37"/>
  <c r="N29" i="37"/>
  <c r="O35" i="37"/>
  <c r="O42" i="37"/>
  <c r="O37" i="37"/>
  <c r="N37" i="37"/>
  <c r="M45" i="37"/>
  <c r="N48" i="37"/>
  <c r="K52" i="37"/>
  <c r="L44" i="37"/>
  <c r="N44" i="37"/>
  <c r="N46" i="37"/>
  <c r="O19" i="37"/>
  <c r="N50" i="37"/>
  <c r="L54" i="37"/>
  <c r="L30" i="37"/>
  <c r="K30" i="37"/>
  <c r="O38" i="37"/>
  <c r="M21" i="37"/>
  <c r="M27" i="37"/>
  <c r="M39" i="37"/>
  <c r="O20" i="37"/>
  <c r="J20" i="37"/>
  <c r="L49" i="37"/>
  <c r="K24" i="37"/>
  <c r="M38" i="37"/>
  <c r="N42" i="37"/>
  <c r="O57" i="37"/>
  <c r="L37" i="37"/>
  <c r="K18" i="37"/>
  <c r="K47" i="37"/>
  <c r="N47" i="37"/>
  <c r="M47" i="37"/>
  <c r="K32" i="37"/>
  <c r="N32" i="37"/>
  <c r="O25" i="37"/>
  <c r="M44" i="37"/>
  <c r="K50" i="37"/>
  <c r="N54" i="37"/>
  <c r="M30" i="37"/>
  <c r="O60" i="37"/>
  <c r="L27" i="37"/>
  <c r="N28" i="37"/>
  <c r="K28" i="37"/>
  <c r="M29" i="37"/>
  <c r="M17" i="37"/>
  <c r="L35" i="37"/>
  <c r="M42" i="37"/>
  <c r="K37" i="37"/>
  <c r="L31" i="37"/>
  <c r="L32" i="37"/>
  <c r="O32" i="37"/>
  <c r="M25" i="37"/>
  <c r="O45" i="37"/>
  <c r="M48" i="37"/>
  <c r="K48" i="37"/>
  <c r="O50" i="37"/>
  <c r="M60" i="37"/>
  <c r="L60" i="37"/>
  <c r="K60" i="37"/>
  <c r="N27" i="37"/>
  <c r="L42" i="37"/>
  <c r="N56" i="37"/>
  <c r="M18" i="37"/>
  <c r="O46" i="37"/>
  <c r="N59" i="37"/>
  <c r="N20" i="37"/>
  <c r="L28" i="37"/>
  <c r="K29" i="37"/>
  <c r="O17" i="37"/>
  <c r="O55" i="37"/>
  <c r="K57" i="37"/>
  <c r="M58" i="37"/>
  <c r="O56" i="37"/>
  <c r="O31" i="37"/>
  <c r="L25" i="37"/>
  <c r="K45" i="37"/>
  <c r="O44" i="37"/>
  <c r="K21" i="37"/>
  <c r="O21" i="37"/>
  <c r="M19" i="37"/>
  <c r="L50" i="37"/>
  <c r="K54" i="37"/>
  <c r="N30" i="37"/>
  <c r="O30" i="37"/>
  <c r="L51" i="37"/>
  <c r="L52" i="37"/>
  <c r="N36" i="37"/>
  <c r="K17" i="37"/>
  <c r="M56" i="37"/>
  <c r="K59" i="37"/>
  <c r="K27" i="37"/>
  <c r="K39" i="37"/>
  <c r="O36" i="37"/>
  <c r="M36" i="37"/>
  <c r="M49" i="37"/>
  <c r="O28" i="37"/>
  <c r="O29" i="37"/>
  <c r="N17" i="37"/>
  <c r="L24" i="37"/>
  <c r="M35" i="37"/>
  <c r="K31" i="37"/>
  <c r="L47" i="37"/>
  <c r="N25" i="37"/>
  <c r="K25" i="37"/>
  <c r="O48" i="37"/>
  <c r="N52" i="37"/>
  <c r="O52" i="37"/>
  <c r="K46" i="37"/>
  <c r="L46" i="37"/>
  <c r="N60" i="37"/>
  <c r="O54" i="37"/>
  <c r="O47" i="37"/>
  <c r="M28" i="37"/>
  <c r="M59" i="37"/>
  <c r="K20" i="37"/>
  <c r="L39" i="37"/>
  <c r="O39" i="37"/>
  <c r="N39" i="37"/>
  <c r="L20" i="37"/>
  <c r="L29" i="37"/>
  <c r="N35" i="37"/>
  <c r="K35" i="37"/>
  <c r="K38" i="37"/>
  <c r="K42" i="37"/>
  <c r="M37" i="37"/>
  <c r="J37" i="37"/>
  <c r="O58" i="37"/>
  <c r="K58" i="37"/>
  <c r="L56" i="37"/>
  <c r="L18" i="37"/>
  <c r="M52" i="37"/>
  <c r="M50" i="37"/>
  <c r="V51" i="37"/>
  <c r="P51" i="37"/>
  <c r="P36" i="37"/>
  <c r="V36" i="37"/>
  <c r="Z8" i="2"/>
  <c r="V47" i="37" l="1"/>
  <c r="V54" i="37"/>
  <c r="R48" i="37"/>
  <c r="P50" i="37"/>
  <c r="P52" i="37"/>
  <c r="P60" i="37"/>
  <c r="V45" i="37"/>
  <c r="P58" i="37"/>
  <c r="V48" i="37"/>
  <c r="P46" i="37"/>
  <c r="P40" i="37"/>
  <c r="V44" i="37"/>
  <c r="Z55" i="37"/>
  <c r="W49" i="37"/>
  <c r="Q56" i="37"/>
  <c r="P59" i="37"/>
  <c r="AA49" i="37"/>
  <c r="P55" i="37"/>
  <c r="P56" i="37"/>
  <c r="S54" i="37"/>
  <c r="P49" i="37"/>
  <c r="P57" i="37"/>
  <c r="AA41" i="37"/>
  <c r="U41" i="37"/>
  <c r="Q41" i="37"/>
  <c r="W41" i="37"/>
  <c r="P41" i="37"/>
  <c r="V41" i="37"/>
  <c r="Z41" i="37"/>
  <c r="T41" i="37"/>
  <c r="R41" i="37"/>
  <c r="X41" i="37"/>
  <c r="P42" i="37"/>
  <c r="U23" i="37"/>
  <c r="V31" i="37"/>
  <c r="V59" i="37"/>
  <c r="R17" i="37"/>
  <c r="V32" i="37"/>
  <c r="V40" i="37"/>
  <c r="V35" i="37"/>
  <c r="P39" i="37"/>
  <c r="U18" i="37"/>
  <c r="V57" i="37"/>
  <c r="V49" i="37"/>
  <c r="Y54" i="37"/>
  <c r="Q55" i="37"/>
  <c r="W55" i="37"/>
  <c r="X23" i="37"/>
  <c r="Z22" i="37"/>
  <c r="T22" i="37"/>
  <c r="Z23" i="37"/>
  <c r="T23" i="37"/>
  <c r="S22" i="37"/>
  <c r="Y22" i="37"/>
  <c r="V42" i="37"/>
  <c r="Y23" i="37"/>
  <c r="S23" i="37"/>
  <c r="Q22" i="37"/>
  <c r="W22" i="37"/>
  <c r="W23" i="37"/>
  <c r="Q23" i="37"/>
  <c r="AA22" i="37"/>
  <c r="U22" i="37"/>
  <c r="R22" i="37"/>
  <c r="X22" i="37"/>
  <c r="V58" i="37"/>
  <c r="AA53" i="37"/>
  <c r="U53" i="37"/>
  <c r="Q53" i="37"/>
  <c r="W53" i="37"/>
  <c r="S53" i="37"/>
  <c r="Y53" i="37"/>
  <c r="Z53" i="37"/>
  <c r="T53" i="37"/>
  <c r="P53" i="37"/>
  <c r="V53" i="37"/>
  <c r="P45" i="37"/>
  <c r="P48" i="37"/>
  <c r="V50" i="37"/>
  <c r="V60" i="37"/>
  <c r="V52" i="37"/>
  <c r="P21" i="37"/>
  <c r="P27" i="37"/>
  <c r="V19" i="37"/>
  <c r="P28" i="37"/>
  <c r="P44" i="37"/>
  <c r="T55" i="37"/>
  <c r="W56" i="37"/>
  <c r="Y31" i="37"/>
  <c r="P54" i="37"/>
  <c r="P47" i="37"/>
  <c r="X48" i="37"/>
  <c r="S32" i="37"/>
  <c r="X36" i="37"/>
  <c r="V55" i="37"/>
  <c r="P38" i="37"/>
  <c r="U49" i="37"/>
  <c r="P25" i="37"/>
  <c r="V56" i="37"/>
  <c r="V17" i="37"/>
  <c r="V18" i="37"/>
  <c r="Q49" i="37"/>
  <c r="V46" i="37"/>
  <c r="AA24" i="37"/>
  <c r="V29" i="37"/>
  <c r="V30" i="37"/>
  <c r="P24" i="37"/>
  <c r="S24" i="37"/>
  <c r="Y24" i="37"/>
  <c r="R55" i="37"/>
  <c r="X55" i="37"/>
  <c r="Q19" i="37"/>
  <c r="W19" i="37"/>
  <c r="S46" i="37"/>
  <c r="Y46" i="37"/>
  <c r="Y57" i="37"/>
  <c r="S57" i="37"/>
  <c r="Z24" i="37"/>
  <c r="T24" i="37"/>
  <c r="Z31" i="37"/>
  <c r="T31" i="37"/>
  <c r="T18" i="37"/>
  <c r="Z18" i="37"/>
  <c r="Q58" i="37"/>
  <c r="W58" i="37"/>
  <c r="U36" i="37"/>
  <c r="AA36" i="37"/>
  <c r="AA44" i="37"/>
  <c r="U44" i="37"/>
  <c r="W37" i="37"/>
  <c r="Q37" i="37"/>
  <c r="P20" i="37"/>
  <c r="V20" i="37"/>
  <c r="AA58" i="37"/>
  <c r="U58" i="37"/>
  <c r="W39" i="37"/>
  <c r="Q39" i="37"/>
  <c r="W48" i="37"/>
  <c r="Q48" i="37"/>
  <c r="AA20" i="37"/>
  <c r="U20" i="37"/>
  <c r="W38" i="37"/>
  <c r="Q38" i="37"/>
  <c r="R18" i="37"/>
  <c r="X18" i="37"/>
  <c r="W35" i="37"/>
  <c r="Q35" i="37"/>
  <c r="Q20" i="37"/>
  <c r="W20" i="37"/>
  <c r="R46" i="37"/>
  <c r="X46" i="37"/>
  <c r="W31" i="37"/>
  <c r="Q31" i="37"/>
  <c r="S49" i="37"/>
  <c r="Y49" i="37"/>
  <c r="W27" i="37"/>
  <c r="Q27" i="37"/>
  <c r="AA21" i="37"/>
  <c r="U21" i="37"/>
  <c r="Y58" i="37"/>
  <c r="S58" i="37"/>
  <c r="R60" i="37"/>
  <c r="X60" i="37"/>
  <c r="R32" i="37"/>
  <c r="X32" i="37"/>
  <c r="Q28" i="37"/>
  <c r="W28" i="37"/>
  <c r="S47" i="37"/>
  <c r="Y47" i="37"/>
  <c r="Q24" i="37"/>
  <c r="W24" i="37"/>
  <c r="U38" i="37"/>
  <c r="AA38" i="37"/>
  <c r="Z46" i="37"/>
  <c r="T46" i="37"/>
  <c r="AA59" i="37"/>
  <c r="U59" i="37"/>
  <c r="S28" i="37"/>
  <c r="Y28" i="37"/>
  <c r="Z30" i="37"/>
  <c r="T30" i="37"/>
  <c r="U55" i="37"/>
  <c r="AA55" i="37"/>
  <c r="W47" i="37"/>
  <c r="Q47" i="37"/>
  <c r="AA47" i="37"/>
  <c r="U47" i="37"/>
  <c r="W54" i="37"/>
  <c r="Q54" i="37"/>
  <c r="W18" i="37"/>
  <c r="Q18" i="37"/>
  <c r="S37" i="37"/>
  <c r="Y37" i="37"/>
  <c r="T17" i="37"/>
  <c r="Z17" i="37"/>
  <c r="X56" i="37"/>
  <c r="R56" i="37"/>
  <c r="Z35" i="37"/>
  <c r="T35" i="37"/>
  <c r="Y59" i="37"/>
  <c r="S59" i="37"/>
  <c r="W46" i="37"/>
  <c r="Q46" i="37"/>
  <c r="S36" i="37"/>
  <c r="Y36" i="37"/>
  <c r="Q59" i="37"/>
  <c r="W59" i="37"/>
  <c r="AA30" i="37"/>
  <c r="U30" i="37"/>
  <c r="Q21" i="37"/>
  <c r="W21" i="37"/>
  <c r="W57" i="37"/>
  <c r="Q57" i="37"/>
  <c r="S60" i="37"/>
  <c r="Y60" i="37"/>
  <c r="X31" i="37"/>
  <c r="R31" i="37"/>
  <c r="Z28" i="37"/>
  <c r="T28" i="37"/>
  <c r="S30" i="37"/>
  <c r="Y30" i="37"/>
  <c r="T47" i="37"/>
  <c r="Z47" i="37"/>
  <c r="R49" i="37"/>
  <c r="X49" i="37"/>
  <c r="Z44" i="37"/>
  <c r="T44" i="37"/>
  <c r="AA42" i="37"/>
  <c r="U42" i="37"/>
  <c r="R59" i="37"/>
  <c r="X59" i="37"/>
  <c r="AA52" i="37"/>
  <c r="U52" i="37"/>
  <c r="W30" i="37"/>
  <c r="Q30" i="37"/>
  <c r="R20" i="37"/>
  <c r="X20" i="37"/>
  <c r="Q17" i="37"/>
  <c r="W17" i="37"/>
  <c r="Q50" i="37"/>
  <c r="W50" i="37"/>
  <c r="W52" i="37"/>
  <c r="Q52" i="37"/>
  <c r="Z29" i="37"/>
  <c r="T29" i="37"/>
  <c r="P37" i="37"/>
  <c r="V37" i="37"/>
  <c r="T39" i="37"/>
  <c r="Z39" i="37"/>
  <c r="U54" i="37"/>
  <c r="AA54" i="37"/>
  <c r="U48" i="37"/>
  <c r="AA48" i="37"/>
  <c r="R24" i="37"/>
  <c r="X24" i="37"/>
  <c r="T36" i="37"/>
  <c r="Z36" i="37"/>
  <c r="Q45" i="37"/>
  <c r="W45" i="37"/>
  <c r="W29" i="37"/>
  <c r="Q29" i="37"/>
  <c r="T56" i="37"/>
  <c r="Z56" i="37"/>
  <c r="Y48" i="37"/>
  <c r="S48" i="37"/>
  <c r="S42" i="37"/>
  <c r="Y42" i="37"/>
  <c r="S44" i="37"/>
  <c r="Y44" i="37"/>
  <c r="R37" i="37"/>
  <c r="X37" i="37"/>
  <c r="S39" i="37"/>
  <c r="Y39" i="37"/>
  <c r="X54" i="37"/>
  <c r="R54" i="37"/>
  <c r="T48" i="37"/>
  <c r="Z48" i="37"/>
  <c r="Z49" i="37"/>
  <c r="T49" i="37"/>
  <c r="X42" i="37"/>
  <c r="R42" i="37"/>
  <c r="U45" i="37"/>
  <c r="AA45" i="37"/>
  <c r="R35" i="37"/>
  <c r="X35" i="37"/>
  <c r="AA25" i="37"/>
  <c r="U25" i="37"/>
  <c r="U57" i="37"/>
  <c r="AA57" i="37"/>
  <c r="S27" i="37"/>
  <c r="Y27" i="37"/>
  <c r="S45" i="37"/>
  <c r="Y45" i="37"/>
  <c r="S20" i="37"/>
  <c r="Y20" i="37"/>
  <c r="X29" i="37"/>
  <c r="R29" i="37"/>
  <c r="S56" i="37"/>
  <c r="Y56" i="37"/>
  <c r="AA46" i="37"/>
  <c r="U46" i="37"/>
  <c r="R27" i="37"/>
  <c r="X27" i="37"/>
  <c r="R44" i="37"/>
  <c r="X44" i="37"/>
  <c r="S35" i="37"/>
  <c r="Y35" i="37"/>
  <c r="S18" i="37"/>
  <c r="Y18" i="37"/>
  <c r="Q25" i="37"/>
  <c r="W25" i="37"/>
  <c r="R28" i="37"/>
  <c r="X28" i="37"/>
  <c r="Y50" i="37"/>
  <c r="S50" i="37"/>
  <c r="W42" i="37"/>
  <c r="Q42" i="37"/>
  <c r="X39" i="37"/>
  <c r="R39" i="37"/>
  <c r="T25" i="37"/>
  <c r="Z25" i="37"/>
  <c r="U29" i="37"/>
  <c r="AA29" i="37"/>
  <c r="R52" i="37"/>
  <c r="X52" i="37"/>
  <c r="R50" i="37"/>
  <c r="X50" i="37"/>
  <c r="U31" i="37"/>
  <c r="AA31" i="37"/>
  <c r="Z20" i="37"/>
  <c r="T20" i="37"/>
  <c r="T27" i="37"/>
  <c r="Z27" i="37"/>
  <c r="S25" i="37"/>
  <c r="Y25" i="37"/>
  <c r="Y17" i="37"/>
  <c r="S17" i="37"/>
  <c r="Z32" i="37"/>
  <c r="T32" i="37"/>
  <c r="T42" i="37"/>
  <c r="Z42" i="37"/>
  <c r="T50" i="37"/>
  <c r="Z50" i="37"/>
  <c r="T37" i="37"/>
  <c r="Z37" i="37"/>
  <c r="Q36" i="37"/>
  <c r="W36" i="37"/>
  <c r="AA50" i="37"/>
  <c r="U50" i="37"/>
  <c r="T54" i="37"/>
  <c r="Z54" i="37"/>
  <c r="U35" i="37"/>
  <c r="AA35" i="37"/>
  <c r="T52" i="37"/>
  <c r="Z52" i="37"/>
  <c r="AA17" i="37"/>
  <c r="U17" i="37"/>
  <c r="R30" i="37"/>
  <c r="X30" i="37"/>
  <c r="U39" i="37"/>
  <c r="AA39" i="37"/>
  <c r="X25" i="37"/>
  <c r="R25" i="37"/>
  <c r="Y52" i="37"/>
  <c r="S52" i="37"/>
  <c r="T60" i="37"/>
  <c r="Z60" i="37"/>
  <c r="R47" i="37"/>
  <c r="X47" i="37"/>
  <c r="U28" i="37"/>
  <c r="AA28" i="37"/>
  <c r="X51" i="37"/>
  <c r="R51" i="37"/>
  <c r="Y19" i="37"/>
  <c r="S19" i="37"/>
  <c r="U56" i="37"/>
  <c r="AA56" i="37"/>
  <c r="Z59" i="37"/>
  <c r="T59" i="37"/>
  <c r="Q60" i="37"/>
  <c r="W60" i="37"/>
  <c r="AA32" i="37"/>
  <c r="U32" i="37"/>
  <c r="S29" i="37"/>
  <c r="Y29" i="37"/>
  <c r="U60" i="37"/>
  <c r="AA60" i="37"/>
  <c r="Q32" i="37"/>
  <c r="W32" i="37"/>
  <c r="S38" i="37"/>
  <c r="Y38" i="37"/>
  <c r="S21" i="37"/>
  <c r="Y21" i="37"/>
  <c r="AA19" i="37"/>
  <c r="U19" i="37"/>
  <c r="AA37" i="37"/>
  <c r="U37" i="37"/>
  <c r="U27" i="37"/>
  <c r="AA27" i="37"/>
  <c r="Z22" i="2"/>
  <c r="Z23" i="2"/>
  <c r="Z26" i="2"/>
  <c r="Z16" i="2"/>
  <c r="Z19" i="2"/>
  <c r="Z13" i="2"/>
  <c r="Z14" i="2"/>
  <c r="Z17" i="2"/>
  <c r="Z18" i="2"/>
  <c r="Z15" i="2"/>
  <c r="Z12" i="2"/>
  <c r="Z11" i="2"/>
  <c r="Z25" i="2"/>
  <c r="Z20" i="2"/>
  <c r="Z21" i="2"/>
  <c r="Z24" i="2"/>
  <c r="Z10" i="2"/>
  <c r="T10" i="2" s="1"/>
  <c r="A67" i="37"/>
  <c r="T67" i="37" l="1"/>
  <c r="T117" i="37" s="1"/>
  <c r="S67" i="37"/>
  <c r="S117" i="37" s="1"/>
  <c r="T24" i="2"/>
  <c r="V24" i="2"/>
  <c r="V14" i="2"/>
  <c r="T14" i="2"/>
  <c r="T20" i="2"/>
  <c r="V20" i="2"/>
  <c r="T25" i="2"/>
  <c r="V25" i="2"/>
  <c r="T11" i="2"/>
  <c r="V11" i="2"/>
  <c r="T16" i="2"/>
  <c r="V16" i="2"/>
  <c r="V17" i="2"/>
  <c r="T17" i="2"/>
  <c r="V13" i="2"/>
  <c r="T13" i="2"/>
  <c r="T12" i="2"/>
  <c r="V12" i="2"/>
  <c r="V26" i="2"/>
  <c r="T26" i="2"/>
  <c r="V21" i="2"/>
  <c r="T21" i="2"/>
  <c r="T19" i="2"/>
  <c r="V19" i="2"/>
  <c r="T15" i="2"/>
  <c r="V15" i="2"/>
  <c r="T23" i="2"/>
  <c r="V23" i="2"/>
  <c r="V18" i="2"/>
  <c r="T18" i="2"/>
  <c r="V22" i="2"/>
  <c r="T22" i="2"/>
  <c r="V10" i="2"/>
  <c r="P67" i="37"/>
  <c r="C16" i="17"/>
  <c r="M40" i="37" l="1"/>
  <c r="O40" i="37"/>
  <c r="P117" i="37"/>
  <c r="N30" i="38"/>
  <c r="M30" i="38"/>
  <c r="L30" i="38"/>
  <c r="K30" i="38"/>
  <c r="J30" i="38"/>
  <c r="Y40" i="37" l="1"/>
  <c r="S40" i="37"/>
  <c r="AA40" i="37"/>
  <c r="U40" i="37"/>
  <c r="J31" i="38"/>
  <c r="I31" i="38"/>
  <c r="M31" i="38"/>
  <c r="L31" i="38"/>
  <c r="I40" i="18"/>
  <c r="N40" i="18"/>
  <c r="M40" i="18"/>
  <c r="J12" i="28"/>
  <c r="N23" i="38"/>
  <c r="M23" i="38"/>
  <c r="L23" i="38"/>
  <c r="K23" i="38"/>
  <c r="J23" i="38"/>
  <c r="I23" i="38"/>
  <c r="B4" i="38"/>
  <c r="Y8" i="2"/>
  <c r="X8" i="2"/>
  <c r="X390" i="2" s="1"/>
  <c r="R390" i="2" s="1"/>
  <c r="B4" i="37"/>
  <c r="B4" i="5"/>
  <c r="B4" i="31"/>
  <c r="D193" i="35"/>
  <c r="N29" i="18"/>
  <c r="M29" i="18"/>
  <c r="L29" i="18"/>
  <c r="K29" i="18"/>
  <c r="J29" i="18"/>
  <c r="I29" i="18"/>
  <c r="C4" i="2"/>
  <c r="C63" i="37" s="1"/>
  <c r="B4" i="18"/>
  <c r="B4" i="17"/>
  <c r="B41" i="17"/>
  <c r="B47" i="17" s="1"/>
  <c r="B51" i="17" s="1"/>
  <c r="B52" i="17"/>
  <c r="Y995" i="2" l="1"/>
  <c r="Y997" i="2"/>
  <c r="Y925" i="2"/>
  <c r="Y939" i="2"/>
  <c r="Y954" i="2"/>
  <c r="K44" i="37"/>
  <c r="K43" i="37"/>
  <c r="Y959" i="2"/>
  <c r="Y1141" i="2"/>
  <c r="Y992" i="2"/>
  <c r="Y930" i="2"/>
  <c r="Y1143" i="2"/>
  <c r="Y931" i="2"/>
  <c r="Y926" i="2"/>
  <c r="Y945" i="2"/>
  <c r="Y993" i="2"/>
  <c r="Y1140" i="2"/>
  <c r="Y984" i="2"/>
  <c r="Y927" i="2"/>
  <c r="Y1127" i="2"/>
  <c r="Y1136" i="2"/>
  <c r="Y703" i="2"/>
  <c r="Y698" i="2"/>
  <c r="Y980" i="2"/>
  <c r="Y951" i="2"/>
  <c r="Y1138" i="2"/>
  <c r="Y994" i="2"/>
  <c r="Y891" i="2"/>
  <c r="Y1142" i="2"/>
  <c r="S1142" i="2" s="1"/>
  <c r="Y1133" i="2"/>
  <c r="Y996" i="2"/>
  <c r="Y988" i="2"/>
  <c r="Y893" i="2"/>
  <c r="Y1132" i="2"/>
  <c r="S1132" i="2" s="1"/>
  <c r="Y986" i="2"/>
  <c r="Y987" i="2"/>
  <c r="Y1139" i="2"/>
  <c r="Y1134" i="2"/>
  <c r="S1134" i="2" s="1"/>
  <c r="Y976" i="2"/>
  <c r="Y998" i="2"/>
  <c r="Y989" i="2"/>
  <c r="Y1149" i="2"/>
  <c r="Y1137" i="2"/>
  <c r="Y1131" i="2"/>
  <c r="S1131" i="2" s="1"/>
  <c r="Y1126" i="2"/>
  <c r="Y892" i="2"/>
  <c r="Y991" i="2"/>
  <c r="Y975" i="2"/>
  <c r="Y952" i="2"/>
  <c r="Y702" i="2"/>
  <c r="Y990" i="2"/>
  <c r="Y985" i="2"/>
  <c r="Y983" i="2"/>
  <c r="Y938" i="2"/>
  <c r="Y1130" i="2"/>
  <c r="Y1155" i="2"/>
  <c r="Y936" i="2"/>
  <c r="Y934" i="2"/>
  <c r="Y953" i="2"/>
  <c r="Y195" i="2"/>
  <c r="Y196" i="2"/>
  <c r="Y199" i="2"/>
  <c r="Y197" i="2"/>
  <c r="Y189" i="2"/>
  <c r="Y194" i="2"/>
  <c r="Y198" i="2"/>
  <c r="Y17" i="2"/>
  <c r="Y12" i="2"/>
  <c r="Y21" i="2"/>
  <c r="Y25" i="2"/>
  <c r="Y13" i="2"/>
  <c r="Y24" i="2"/>
  <c r="Y23" i="2"/>
  <c r="Y15" i="2"/>
  <c r="Y20" i="2"/>
  <c r="Y22" i="2"/>
  <c r="Y26" i="2"/>
  <c r="Y14" i="2"/>
  <c r="Y16" i="2"/>
  <c r="Y18" i="2"/>
  <c r="Y19" i="2"/>
  <c r="Y11" i="2"/>
  <c r="X20" i="2"/>
  <c r="R20" i="2" s="1"/>
  <c r="X23" i="2"/>
  <c r="R23" i="2" s="1"/>
  <c r="X13" i="2"/>
  <c r="R13" i="2" s="1"/>
  <c r="X16" i="2"/>
  <c r="R16" i="2" s="1"/>
  <c r="X22" i="2"/>
  <c r="R22" i="2" s="1"/>
  <c r="X21" i="2"/>
  <c r="R21" i="2" s="1"/>
  <c r="X25" i="2"/>
  <c r="R25" i="2" s="1"/>
  <c r="X18" i="2"/>
  <c r="R18" i="2" s="1"/>
  <c r="X19" i="2"/>
  <c r="R19" i="2" s="1"/>
  <c r="X17" i="2"/>
  <c r="R17" i="2" s="1"/>
  <c r="X12" i="2"/>
  <c r="R12" i="2" s="1"/>
  <c r="X14" i="2"/>
  <c r="R14" i="2" s="1"/>
  <c r="X11" i="2"/>
  <c r="R11" i="2" s="1"/>
  <c r="X15" i="2"/>
  <c r="R15" i="2" s="1"/>
  <c r="X26" i="2"/>
  <c r="R26" i="2" s="1"/>
  <c r="X24" i="2"/>
  <c r="R24" i="2" s="1"/>
  <c r="Y10" i="2"/>
  <c r="S10" i="2" s="1"/>
  <c r="B15" i="37"/>
  <c r="B14" i="37"/>
  <c r="B16" i="37"/>
  <c r="H148" i="35"/>
  <c r="R91" i="37"/>
  <c r="R67" i="37"/>
  <c r="O29" i="18"/>
  <c r="F23" i="31"/>
  <c r="B49" i="17"/>
  <c r="B50" i="17"/>
  <c r="J33" i="28"/>
  <c r="O23" i="38"/>
  <c r="K31" i="38"/>
  <c r="J40" i="18"/>
  <c r="N31" i="38"/>
  <c r="L40" i="18"/>
  <c r="K40" i="18"/>
  <c r="X10" i="2"/>
  <c r="R10" i="2" s="1"/>
  <c r="R92" i="37" l="1"/>
  <c r="R117" i="37" s="1"/>
  <c r="H193" i="35"/>
  <c r="U954" i="2"/>
  <c r="S954" i="2"/>
  <c r="U939" i="2"/>
  <c r="S939" i="2"/>
  <c r="U925" i="2"/>
  <c r="S925" i="2"/>
  <c r="S1143" i="2"/>
  <c r="U1143" i="2"/>
  <c r="S1141" i="2"/>
  <c r="U1141" i="2"/>
  <c r="S1140" i="2"/>
  <c r="U1140" i="2"/>
  <c r="S1138" i="2"/>
  <c r="U1138" i="2"/>
  <c r="S1139" i="2"/>
  <c r="U1139" i="2"/>
  <c r="S1137" i="2"/>
  <c r="U1137" i="2"/>
  <c r="S1136" i="2"/>
  <c r="U1136" i="2"/>
  <c r="S1133" i="2"/>
  <c r="U1133" i="2"/>
  <c r="S1130" i="2"/>
  <c r="U1130" i="2"/>
  <c r="S1127" i="2"/>
  <c r="U1127" i="2"/>
  <c r="S1126" i="2"/>
  <c r="U1126" i="2"/>
  <c r="R983" i="2"/>
  <c r="T986" i="2"/>
  <c r="V989" i="2"/>
  <c r="R991" i="2"/>
  <c r="T994" i="2"/>
  <c r="U995" i="2"/>
  <c r="V996" i="2"/>
  <c r="V997" i="2"/>
  <c r="T983" i="2"/>
  <c r="V986" i="2"/>
  <c r="R988" i="2"/>
  <c r="T991" i="2"/>
  <c r="V994" i="2"/>
  <c r="V995" i="2"/>
  <c r="V983" i="2"/>
  <c r="R985" i="2"/>
  <c r="T988" i="2"/>
  <c r="V991" i="2"/>
  <c r="R993" i="2"/>
  <c r="R999" i="2"/>
  <c r="R1000" i="2"/>
  <c r="R1001" i="2"/>
  <c r="R1002" i="2"/>
  <c r="R1003" i="2"/>
  <c r="R1004" i="2"/>
  <c r="R1005" i="2"/>
  <c r="R1006" i="2"/>
  <c r="R1007" i="2"/>
  <c r="R1008" i="2"/>
  <c r="R1009" i="2"/>
  <c r="R1010" i="2"/>
  <c r="R1011" i="2"/>
  <c r="R1012" i="2"/>
  <c r="R1013" i="2"/>
  <c r="R1014" i="2"/>
  <c r="R1015" i="2"/>
  <c r="R1016" i="2"/>
  <c r="R1017" i="2"/>
  <c r="R1018" i="2"/>
  <c r="R1019" i="2"/>
  <c r="R1020" i="2"/>
  <c r="R1021" i="2"/>
  <c r="R1022" i="2"/>
  <c r="R1023" i="2"/>
  <c r="R1024" i="2"/>
  <c r="R1025" i="2"/>
  <c r="R1026" i="2"/>
  <c r="R1027" i="2"/>
  <c r="R1028" i="2"/>
  <c r="R1029" i="2"/>
  <c r="R1030" i="2"/>
  <c r="R1031" i="2"/>
  <c r="R1032" i="2"/>
  <c r="R1033" i="2"/>
  <c r="R1050" i="2"/>
  <c r="R1051" i="2"/>
  <c r="R1052" i="2"/>
  <c r="R1053" i="2"/>
  <c r="R1054" i="2"/>
  <c r="R1055" i="2"/>
  <c r="R1056" i="2"/>
  <c r="R1057" i="2"/>
  <c r="R1058" i="2"/>
  <c r="R1059" i="2"/>
  <c r="R1060" i="2"/>
  <c r="R1061" i="2"/>
  <c r="V985" i="2"/>
  <c r="R987" i="2"/>
  <c r="T990" i="2"/>
  <c r="V993" i="2"/>
  <c r="Q995" i="2"/>
  <c r="R997" i="2"/>
  <c r="T999" i="2"/>
  <c r="T1000" i="2"/>
  <c r="T1001" i="2"/>
  <c r="T1002" i="2"/>
  <c r="T1003" i="2"/>
  <c r="T1004" i="2"/>
  <c r="T1005" i="2"/>
  <c r="T1006" i="2"/>
  <c r="T1007" i="2"/>
  <c r="T1008" i="2"/>
  <c r="T1009" i="2"/>
  <c r="T1010" i="2"/>
  <c r="T1011" i="2"/>
  <c r="T1012" i="2"/>
  <c r="T1013" i="2"/>
  <c r="T1014" i="2"/>
  <c r="T1015" i="2"/>
  <c r="T1016" i="2"/>
  <c r="T1017" i="2"/>
  <c r="T1018" i="2"/>
  <c r="T1019" i="2"/>
  <c r="T1020" i="2"/>
  <c r="T1021" i="2"/>
  <c r="T1022" i="2"/>
  <c r="T1023" i="2"/>
  <c r="T1024" i="2"/>
  <c r="T1025" i="2"/>
  <c r="T1026" i="2"/>
  <c r="T1027" i="2"/>
  <c r="T1028" i="2"/>
  <c r="T1029" i="2"/>
  <c r="T1030" i="2"/>
  <c r="T1031" i="2"/>
  <c r="T1032" i="2"/>
  <c r="T1033" i="2"/>
  <c r="T1050" i="2"/>
  <c r="T1051" i="2"/>
  <c r="T1052" i="2"/>
  <c r="T1053" i="2"/>
  <c r="T1054" i="2"/>
  <c r="T1055" i="2"/>
  <c r="T1056" i="2"/>
  <c r="T1057" i="2"/>
  <c r="T1058" i="2"/>
  <c r="T1059" i="2"/>
  <c r="T1060" i="2"/>
  <c r="T1061" i="2"/>
  <c r="T984" i="2"/>
  <c r="T993" i="2"/>
  <c r="T995" i="2"/>
  <c r="V999" i="2"/>
  <c r="S1002" i="2"/>
  <c r="V1003" i="2"/>
  <c r="S1006" i="2"/>
  <c r="V1007" i="2"/>
  <c r="S1010" i="2"/>
  <c r="V1011" i="2"/>
  <c r="S1014" i="2"/>
  <c r="V1015" i="2"/>
  <c r="S1018" i="2"/>
  <c r="V1019" i="2"/>
  <c r="S1022" i="2"/>
  <c r="V1023" i="2"/>
  <c r="S1026" i="2"/>
  <c r="V1027" i="2"/>
  <c r="S1030" i="2"/>
  <c r="V1031" i="2"/>
  <c r="V1050" i="2"/>
  <c r="S1053" i="2"/>
  <c r="V1054" i="2"/>
  <c r="S1057" i="2"/>
  <c r="V1058" i="2"/>
  <c r="S1061" i="2"/>
  <c r="V984" i="2"/>
  <c r="R989" i="2"/>
  <c r="Q997" i="2"/>
  <c r="R998" i="2"/>
  <c r="U1002" i="2"/>
  <c r="U1006" i="2"/>
  <c r="U1010" i="2"/>
  <c r="U1014" i="2"/>
  <c r="U1018" i="2"/>
  <c r="U1022" i="2"/>
  <c r="U1026" i="2"/>
  <c r="U1030" i="2"/>
  <c r="U1053" i="2"/>
  <c r="U1057" i="2"/>
  <c r="U1061" i="2"/>
  <c r="V992" i="2"/>
  <c r="U1012" i="2"/>
  <c r="U1032" i="2"/>
  <c r="R984" i="2"/>
  <c r="U1007" i="2"/>
  <c r="U1019" i="2"/>
  <c r="T987" i="2"/>
  <c r="T989" i="2"/>
  <c r="S997" i="2"/>
  <c r="T998" i="2"/>
  <c r="S1001" i="2"/>
  <c r="V1002" i="2"/>
  <c r="S1005" i="2"/>
  <c r="V1006" i="2"/>
  <c r="S1009" i="2"/>
  <c r="V1010" i="2"/>
  <c r="S1013" i="2"/>
  <c r="V1014" i="2"/>
  <c r="S1017" i="2"/>
  <c r="V1018" i="2"/>
  <c r="S1021" i="2"/>
  <c r="V1022" i="2"/>
  <c r="S1025" i="2"/>
  <c r="V1026" i="2"/>
  <c r="S1029" i="2"/>
  <c r="V1030" i="2"/>
  <c r="S1033" i="2"/>
  <c r="S1052" i="2"/>
  <c r="V1053" i="2"/>
  <c r="S1056" i="2"/>
  <c r="V1057" i="2"/>
  <c r="S1060" i="2"/>
  <c r="V1061" i="2"/>
  <c r="R990" i="2"/>
  <c r="U1000" i="2"/>
  <c r="U1004" i="2"/>
  <c r="U1020" i="2"/>
  <c r="U1051" i="2"/>
  <c r="U1059" i="2"/>
  <c r="S995" i="2"/>
  <c r="U1003" i="2"/>
  <c r="U1023" i="2"/>
  <c r="U1031" i="2"/>
  <c r="V987" i="2"/>
  <c r="R992" i="2"/>
  <c r="R994" i="2"/>
  <c r="T997" i="2"/>
  <c r="V998" i="2"/>
  <c r="U1001" i="2"/>
  <c r="U1005" i="2"/>
  <c r="U1009" i="2"/>
  <c r="U1013" i="2"/>
  <c r="U1017" i="2"/>
  <c r="U1021" i="2"/>
  <c r="U1025" i="2"/>
  <c r="U1029" i="2"/>
  <c r="U1033" i="2"/>
  <c r="U1052" i="2"/>
  <c r="U1056" i="2"/>
  <c r="U1060" i="2"/>
  <c r="R996" i="2"/>
  <c r="U1016" i="2"/>
  <c r="U1024" i="2"/>
  <c r="R986" i="2"/>
  <c r="U999" i="2"/>
  <c r="U1015" i="2"/>
  <c r="U1050" i="2"/>
  <c r="T985" i="2"/>
  <c r="T992" i="2"/>
  <c r="U997" i="2"/>
  <c r="S1000" i="2"/>
  <c r="V1001" i="2"/>
  <c r="S1004" i="2"/>
  <c r="V1005" i="2"/>
  <c r="S1008" i="2"/>
  <c r="V1009" i="2"/>
  <c r="S1012" i="2"/>
  <c r="V1013" i="2"/>
  <c r="S1016" i="2"/>
  <c r="V1017" i="2"/>
  <c r="S1020" i="2"/>
  <c r="V1021" i="2"/>
  <c r="S1024" i="2"/>
  <c r="V1025" i="2"/>
  <c r="S1028" i="2"/>
  <c r="V1029" i="2"/>
  <c r="S1032" i="2"/>
  <c r="V1033" i="2"/>
  <c r="S1051" i="2"/>
  <c r="V1052" i="2"/>
  <c r="S1055" i="2"/>
  <c r="V1056" i="2"/>
  <c r="S1059" i="2"/>
  <c r="V1060" i="2"/>
  <c r="U1008" i="2"/>
  <c r="U1028" i="2"/>
  <c r="U1055" i="2"/>
  <c r="U1054" i="2"/>
  <c r="V988" i="2"/>
  <c r="V990" i="2"/>
  <c r="R995" i="2"/>
  <c r="T996" i="2"/>
  <c r="S999" i="2"/>
  <c r="V1000" i="2"/>
  <c r="S1003" i="2"/>
  <c r="V1004" i="2"/>
  <c r="S1007" i="2"/>
  <c r="V1008" i="2"/>
  <c r="S1011" i="2"/>
  <c r="V1012" i="2"/>
  <c r="S1015" i="2"/>
  <c r="V1016" i="2"/>
  <c r="S1019" i="2"/>
  <c r="V1020" i="2"/>
  <c r="S1023" i="2"/>
  <c r="V1024" i="2"/>
  <c r="S1027" i="2"/>
  <c r="V1028" i="2"/>
  <c r="S1031" i="2"/>
  <c r="V1032" i="2"/>
  <c r="S1050" i="2"/>
  <c r="V1051" i="2"/>
  <c r="S1054" i="2"/>
  <c r="V1055" i="2"/>
  <c r="S1058" i="2"/>
  <c r="V1059" i="2"/>
  <c r="U1011" i="2"/>
  <c r="U1027" i="2"/>
  <c r="U1058" i="2"/>
  <c r="Q1006" i="2"/>
  <c r="Q1050" i="2"/>
  <c r="Q1026" i="2"/>
  <c r="Q1017" i="2"/>
  <c r="Q1022" i="2"/>
  <c r="Q1058" i="2"/>
  <c r="Q1001" i="2"/>
  <c r="Q1025" i="2"/>
  <c r="Q999" i="2"/>
  <c r="Q1010" i="2"/>
  <c r="Q1020" i="2"/>
  <c r="Q1053" i="2"/>
  <c r="Q983" i="2"/>
  <c r="Q1059" i="2"/>
  <c r="Q992" i="2"/>
  <c r="Q1055" i="2"/>
  <c r="Q1003" i="2"/>
  <c r="Q985" i="2"/>
  <c r="Q1011" i="2"/>
  <c r="Q990" i="2"/>
  <c r="Q1051" i="2"/>
  <c r="Q1060" i="2"/>
  <c r="Q996" i="2"/>
  <c r="Q1012" i="2"/>
  <c r="Q1018" i="2"/>
  <c r="Q1031" i="2"/>
  <c r="Q986" i="2"/>
  <c r="Q988" i="2"/>
  <c r="Q989" i="2"/>
  <c r="Q1013" i="2"/>
  <c r="Q1029" i="2"/>
  <c r="Q1027" i="2"/>
  <c r="Q984" i="2"/>
  <c r="Q1061" i="2"/>
  <c r="Q1021" i="2"/>
  <c r="Q998" i="2"/>
  <c r="Q1015" i="2"/>
  <c r="Q993" i="2"/>
  <c r="Q1032" i="2"/>
  <c r="Q1028" i="2"/>
  <c r="Q1002" i="2"/>
  <c r="Q1056" i="2"/>
  <c r="Q1019" i="2"/>
  <c r="Q1030" i="2"/>
  <c r="Q1008" i="2"/>
  <c r="Q994" i="2"/>
  <c r="Q991" i="2"/>
  <c r="Q1014" i="2"/>
  <c r="Q1023" i="2"/>
  <c r="Q1052" i="2"/>
  <c r="Q1016" i="2"/>
  <c r="Q1024" i="2"/>
  <c r="Q1005" i="2"/>
  <c r="Q1009" i="2"/>
  <c r="Q1007" i="2"/>
  <c r="Q1004" i="2"/>
  <c r="Q1054" i="2"/>
  <c r="Q1000" i="2"/>
  <c r="Q987" i="2"/>
  <c r="Q1033" i="2"/>
  <c r="Q1057" i="2"/>
  <c r="R1062" i="2"/>
  <c r="R1063" i="2"/>
  <c r="R1064" i="2"/>
  <c r="R1065" i="2"/>
  <c r="R1066" i="2"/>
  <c r="R1067" i="2"/>
  <c r="R1068" i="2"/>
  <c r="R1069" i="2"/>
  <c r="R1070" i="2"/>
  <c r="R1071" i="2"/>
  <c r="R1072" i="2"/>
  <c r="R1073" i="2"/>
  <c r="R1074" i="2"/>
  <c r="R1075" i="2"/>
  <c r="R1076" i="2"/>
  <c r="R1077" i="2"/>
  <c r="R1078" i="2"/>
  <c r="R1079" i="2"/>
  <c r="R1080" i="2"/>
  <c r="R1081" i="2"/>
  <c r="R1082" i="2"/>
  <c r="R1083" i="2"/>
  <c r="R1084" i="2"/>
  <c r="R1085" i="2"/>
  <c r="R1086" i="2"/>
  <c r="R1087" i="2"/>
  <c r="R1088" i="2"/>
  <c r="T1062" i="2"/>
  <c r="T1063" i="2"/>
  <c r="T1064" i="2"/>
  <c r="T1065" i="2"/>
  <c r="T1066" i="2"/>
  <c r="T1067" i="2"/>
  <c r="T1068" i="2"/>
  <c r="T1069" i="2"/>
  <c r="T1070" i="2"/>
  <c r="T1071" i="2"/>
  <c r="T1072" i="2"/>
  <c r="T1073" i="2"/>
  <c r="T1074" i="2"/>
  <c r="T1075" i="2"/>
  <c r="T1076" i="2"/>
  <c r="T1077" i="2"/>
  <c r="T1078" i="2"/>
  <c r="T1079" i="2"/>
  <c r="T1080" i="2"/>
  <c r="T1081" i="2"/>
  <c r="T1082" i="2"/>
  <c r="T1083" i="2"/>
  <c r="T1084" i="2"/>
  <c r="T1085" i="2"/>
  <c r="T1086" i="2"/>
  <c r="T1087" i="2"/>
  <c r="T1088" i="2"/>
  <c r="T1089" i="2"/>
  <c r="T1090" i="2"/>
  <c r="T1091" i="2"/>
  <c r="T1092" i="2"/>
  <c r="T1093" i="2"/>
  <c r="T1094" i="2"/>
  <c r="T1095" i="2"/>
  <c r="T1096" i="2"/>
  <c r="T1097" i="2"/>
  <c r="T1098" i="2"/>
  <c r="T1099" i="2"/>
  <c r="T1100" i="2"/>
  <c r="T1101" i="2"/>
  <c r="T1102" i="2"/>
  <c r="T1103" i="2"/>
  <c r="T1104" i="2"/>
  <c r="T1105" i="2"/>
  <c r="V1062" i="2"/>
  <c r="S1065" i="2"/>
  <c r="V1066" i="2"/>
  <c r="S1069" i="2"/>
  <c r="V1070" i="2"/>
  <c r="S1073" i="2"/>
  <c r="V1074" i="2"/>
  <c r="S1077" i="2"/>
  <c r="V1078" i="2"/>
  <c r="S1081" i="2"/>
  <c r="V1082" i="2"/>
  <c r="S1085" i="2"/>
  <c r="V1086" i="2"/>
  <c r="R1089" i="2"/>
  <c r="S1090" i="2"/>
  <c r="U1091" i="2"/>
  <c r="V1092" i="2"/>
  <c r="R1097" i="2"/>
  <c r="S1098" i="2"/>
  <c r="U1099" i="2"/>
  <c r="V1100" i="2"/>
  <c r="R1105" i="2"/>
  <c r="S1106" i="2"/>
  <c r="S1107" i="2"/>
  <c r="S1108" i="2"/>
  <c r="S1109" i="2"/>
  <c r="S1110" i="2"/>
  <c r="S1111" i="2"/>
  <c r="U1065" i="2"/>
  <c r="U1069" i="2"/>
  <c r="U1073" i="2"/>
  <c r="U1077" i="2"/>
  <c r="U1081" i="2"/>
  <c r="U1085" i="2"/>
  <c r="S1089" i="2"/>
  <c r="U1090" i="2"/>
  <c r="V1091" i="2"/>
  <c r="R1096" i="2"/>
  <c r="S1097" i="2"/>
  <c r="U1098" i="2"/>
  <c r="V1099" i="2"/>
  <c r="R1104" i="2"/>
  <c r="S1105" i="2"/>
  <c r="T1106" i="2"/>
  <c r="T1107" i="2"/>
  <c r="T1108" i="2"/>
  <c r="T1109" i="2"/>
  <c r="T1110" i="2"/>
  <c r="T1111" i="2"/>
  <c r="U1067" i="2"/>
  <c r="U1087" i="2"/>
  <c r="V1095" i="2"/>
  <c r="V1103" i="2"/>
  <c r="U1062" i="2"/>
  <c r="R1090" i="2"/>
  <c r="U1100" i="2"/>
  <c r="R1110" i="2"/>
  <c r="S1064" i="2"/>
  <c r="V1065" i="2"/>
  <c r="S1068" i="2"/>
  <c r="V1069" i="2"/>
  <c r="S1072" i="2"/>
  <c r="V1073" i="2"/>
  <c r="S1076" i="2"/>
  <c r="V1077" i="2"/>
  <c r="S1080" i="2"/>
  <c r="V1081" i="2"/>
  <c r="S1084" i="2"/>
  <c r="V1085" i="2"/>
  <c r="S1088" i="2"/>
  <c r="U1089" i="2"/>
  <c r="V1090" i="2"/>
  <c r="R1095" i="2"/>
  <c r="S1096" i="2"/>
  <c r="U1097" i="2"/>
  <c r="V1098" i="2"/>
  <c r="R1103" i="2"/>
  <c r="S1104" i="2"/>
  <c r="U1105" i="2"/>
  <c r="U1106" i="2"/>
  <c r="U1107" i="2"/>
  <c r="U1108" i="2"/>
  <c r="U1109" i="2"/>
  <c r="U1110" i="2"/>
  <c r="U1111" i="2"/>
  <c r="U1075" i="2"/>
  <c r="U1083" i="2"/>
  <c r="U1094" i="2"/>
  <c r="U1102" i="2"/>
  <c r="U1066" i="2"/>
  <c r="U1082" i="2"/>
  <c r="U1086" i="2"/>
  <c r="R1098" i="2"/>
  <c r="R1107" i="2"/>
  <c r="R1111" i="2"/>
  <c r="U1064" i="2"/>
  <c r="U1068" i="2"/>
  <c r="U1072" i="2"/>
  <c r="U1076" i="2"/>
  <c r="U1080" i="2"/>
  <c r="U1084" i="2"/>
  <c r="U1088" i="2"/>
  <c r="V1089" i="2"/>
  <c r="R1094" i="2"/>
  <c r="S1095" i="2"/>
  <c r="U1096" i="2"/>
  <c r="V1097" i="2"/>
  <c r="R1102" i="2"/>
  <c r="S1103" i="2"/>
  <c r="U1104" i="2"/>
  <c r="V1105" i="2"/>
  <c r="V1106" i="2"/>
  <c r="V1107" i="2"/>
  <c r="V1108" i="2"/>
  <c r="V1109" i="2"/>
  <c r="V1110" i="2"/>
  <c r="V1111" i="2"/>
  <c r="U1063" i="2"/>
  <c r="U1071" i="2"/>
  <c r="R1092" i="2"/>
  <c r="S1101" i="2"/>
  <c r="U1070" i="2"/>
  <c r="V1093" i="2"/>
  <c r="R1106" i="2"/>
  <c r="S1063" i="2"/>
  <c r="V1064" i="2"/>
  <c r="S1067" i="2"/>
  <c r="V1068" i="2"/>
  <c r="S1071" i="2"/>
  <c r="V1072" i="2"/>
  <c r="S1075" i="2"/>
  <c r="V1076" i="2"/>
  <c r="S1079" i="2"/>
  <c r="V1080" i="2"/>
  <c r="S1083" i="2"/>
  <c r="V1084" i="2"/>
  <c r="S1087" i="2"/>
  <c r="V1088" i="2"/>
  <c r="R1093" i="2"/>
  <c r="S1094" i="2"/>
  <c r="U1095" i="2"/>
  <c r="V1096" i="2"/>
  <c r="R1101" i="2"/>
  <c r="S1102" i="2"/>
  <c r="U1103" i="2"/>
  <c r="V1104" i="2"/>
  <c r="U1079" i="2"/>
  <c r="S1093" i="2"/>
  <c r="R1100" i="2"/>
  <c r="U1078" i="2"/>
  <c r="U1092" i="2"/>
  <c r="V1101" i="2"/>
  <c r="R1109" i="2"/>
  <c r="S1062" i="2"/>
  <c r="V1063" i="2"/>
  <c r="S1066" i="2"/>
  <c r="V1067" i="2"/>
  <c r="S1070" i="2"/>
  <c r="V1071" i="2"/>
  <c r="S1074" i="2"/>
  <c r="V1075" i="2"/>
  <c r="S1078" i="2"/>
  <c r="V1079" i="2"/>
  <c r="S1082" i="2"/>
  <c r="V1083" i="2"/>
  <c r="S1086" i="2"/>
  <c r="V1087" i="2"/>
  <c r="R1091" i="2"/>
  <c r="S1092" i="2"/>
  <c r="U1093" i="2"/>
  <c r="V1094" i="2"/>
  <c r="R1099" i="2"/>
  <c r="S1100" i="2"/>
  <c r="U1101" i="2"/>
  <c r="V1102" i="2"/>
  <c r="U1074" i="2"/>
  <c r="S1091" i="2"/>
  <c r="S1099" i="2"/>
  <c r="R1108" i="2"/>
  <c r="Q1090" i="2"/>
  <c r="Q1091" i="2"/>
  <c r="Q1097" i="2"/>
  <c r="Q1099" i="2"/>
  <c r="Q1111" i="2"/>
  <c r="Q1062" i="2"/>
  <c r="Q1069" i="2"/>
  <c r="Q1109" i="2"/>
  <c r="Q1092" i="2"/>
  <c r="Q1071" i="2"/>
  <c r="Q1065" i="2"/>
  <c r="Q1082" i="2"/>
  <c r="Q1100" i="2"/>
  <c r="Q1068" i="2"/>
  <c r="Q1073" i="2"/>
  <c r="Q1098" i="2"/>
  <c r="Q1104" i="2"/>
  <c r="Q1094" i="2"/>
  <c r="Q1064" i="2"/>
  <c r="Q1080" i="2"/>
  <c r="Q1093" i="2"/>
  <c r="Q1088" i="2"/>
  <c r="Q1102" i="2"/>
  <c r="Q1103" i="2"/>
  <c r="Q1087" i="2"/>
  <c r="Q1074" i="2"/>
  <c r="Q1110" i="2"/>
  <c r="Q1081" i="2"/>
  <c r="Q1085" i="2"/>
  <c r="Q1083" i="2"/>
  <c r="Q1066" i="2"/>
  <c r="Q1105" i="2"/>
  <c r="Q1084" i="2"/>
  <c r="Q1063" i="2"/>
  <c r="Q1078" i="2"/>
  <c r="Q1086" i="2"/>
  <c r="Q1076" i="2"/>
  <c r="Q1079" i="2"/>
  <c r="Q1075" i="2"/>
  <c r="Q1101" i="2"/>
  <c r="Q1107" i="2"/>
  <c r="Q1067" i="2"/>
  <c r="Q1077" i="2"/>
  <c r="Q1106" i="2"/>
  <c r="Q1096" i="2"/>
  <c r="Q1108" i="2"/>
  <c r="Q1089" i="2"/>
  <c r="Q1095" i="2"/>
  <c r="Q1070" i="2"/>
  <c r="Q1072" i="2"/>
  <c r="U738" i="2"/>
  <c r="U739" i="2"/>
  <c r="U740" i="2"/>
  <c r="U741" i="2"/>
  <c r="U742" i="2"/>
  <c r="U743" i="2"/>
  <c r="U744" i="2"/>
  <c r="U745" i="2"/>
  <c r="U746" i="2"/>
  <c r="T747" i="2"/>
  <c r="S748" i="2"/>
  <c r="S749" i="2"/>
  <c r="S750" i="2"/>
  <c r="R751" i="2"/>
  <c r="V738" i="2"/>
  <c r="V739" i="2"/>
  <c r="V740" i="2"/>
  <c r="V741" i="2"/>
  <c r="V742" i="2"/>
  <c r="V743" i="2"/>
  <c r="V744" i="2"/>
  <c r="V745" i="2"/>
  <c r="V746" i="2"/>
  <c r="U747" i="2"/>
  <c r="T748" i="2"/>
  <c r="T749" i="2"/>
  <c r="T750" i="2"/>
  <c r="S751" i="2"/>
  <c r="R752" i="2"/>
  <c r="R753" i="2"/>
  <c r="R754" i="2"/>
  <c r="R755" i="2"/>
  <c r="V747" i="2"/>
  <c r="U748" i="2"/>
  <c r="U749" i="2"/>
  <c r="U750" i="2"/>
  <c r="T751" i="2"/>
  <c r="S752" i="2"/>
  <c r="S753" i="2"/>
  <c r="S754" i="2"/>
  <c r="S755" i="2"/>
  <c r="V748" i="2"/>
  <c r="V749" i="2"/>
  <c r="V750" i="2"/>
  <c r="U751" i="2"/>
  <c r="T752" i="2"/>
  <c r="T753" i="2"/>
  <c r="T754" i="2"/>
  <c r="T755" i="2"/>
  <c r="V751" i="2"/>
  <c r="U752" i="2"/>
  <c r="U753" i="2"/>
  <c r="U754" i="2"/>
  <c r="U755" i="2"/>
  <c r="S738" i="2"/>
  <c r="S739" i="2"/>
  <c r="S740" i="2"/>
  <c r="S741" i="2"/>
  <c r="S742" i="2"/>
  <c r="S743" i="2"/>
  <c r="S744" i="2"/>
  <c r="S745" i="2"/>
  <c r="S746" i="2"/>
  <c r="R747" i="2"/>
  <c r="T739" i="2"/>
  <c r="R744" i="2"/>
  <c r="S747" i="2"/>
  <c r="R741" i="2"/>
  <c r="T744" i="2"/>
  <c r="R749" i="2"/>
  <c r="Q751" i="2"/>
  <c r="R738" i="2"/>
  <c r="T741" i="2"/>
  <c r="R746" i="2"/>
  <c r="V753" i="2"/>
  <c r="V755" i="2"/>
  <c r="T738" i="2"/>
  <c r="R743" i="2"/>
  <c r="T746" i="2"/>
  <c r="R740" i="2"/>
  <c r="T743" i="2"/>
  <c r="R742" i="2"/>
  <c r="T745" i="2"/>
  <c r="V752" i="2"/>
  <c r="V754" i="2"/>
  <c r="R739" i="2"/>
  <c r="R750" i="2"/>
  <c r="R748" i="2"/>
  <c r="T740" i="2"/>
  <c r="Q747" i="2"/>
  <c r="T742" i="2"/>
  <c r="R745" i="2"/>
  <c r="Q749" i="2"/>
  <c r="Q741" i="2"/>
  <c r="Q742" i="2"/>
  <c r="Q755" i="2"/>
  <c r="Q743" i="2"/>
  <c r="Q738" i="2"/>
  <c r="Q740" i="2"/>
  <c r="Q745" i="2"/>
  <c r="Q739" i="2"/>
  <c r="Q744" i="2"/>
  <c r="Q750" i="2"/>
  <c r="Q752" i="2"/>
  <c r="Q754" i="2"/>
  <c r="Q748" i="2"/>
  <c r="Q746" i="2"/>
  <c r="Q753" i="2"/>
  <c r="W44" i="37"/>
  <c r="Q44" i="37"/>
  <c r="Q43" i="37"/>
  <c r="W43" i="37"/>
  <c r="K40" i="37"/>
  <c r="U199" i="2"/>
  <c r="S199" i="2"/>
  <c r="U938" i="2"/>
  <c r="S938" i="2"/>
  <c r="S892" i="2"/>
  <c r="U892" i="2"/>
  <c r="S703" i="2"/>
  <c r="U703" i="2"/>
  <c r="S926" i="2"/>
  <c r="U926" i="2"/>
  <c r="S976" i="2"/>
  <c r="U976" i="2"/>
  <c r="S996" i="2"/>
  <c r="U996" i="2"/>
  <c r="S945" i="2"/>
  <c r="U945" i="2"/>
  <c r="S983" i="2"/>
  <c r="U983" i="2"/>
  <c r="S195" i="2"/>
  <c r="U195" i="2"/>
  <c r="U985" i="2"/>
  <c r="S985" i="2"/>
  <c r="U987" i="2"/>
  <c r="S987" i="2"/>
  <c r="U891" i="2"/>
  <c r="S891" i="2"/>
  <c r="U953" i="2"/>
  <c r="S953" i="2"/>
  <c r="S990" i="2"/>
  <c r="U990" i="2"/>
  <c r="S986" i="2"/>
  <c r="U986" i="2"/>
  <c r="S994" i="2"/>
  <c r="U994" i="2"/>
  <c r="S927" i="2"/>
  <c r="U927" i="2"/>
  <c r="U930" i="2"/>
  <c r="S930" i="2"/>
  <c r="S198" i="2"/>
  <c r="U198" i="2"/>
  <c r="S934" i="2"/>
  <c r="U934" i="2"/>
  <c r="U702" i="2"/>
  <c r="S702" i="2"/>
  <c r="U1149" i="2"/>
  <c r="N33" i="37" s="1"/>
  <c r="S1149" i="2"/>
  <c r="L33" i="37" s="1"/>
  <c r="S984" i="2"/>
  <c r="U984" i="2"/>
  <c r="S992" i="2"/>
  <c r="U992" i="2"/>
  <c r="S197" i="2"/>
  <c r="U197" i="2"/>
  <c r="S991" i="2"/>
  <c r="U991" i="2"/>
  <c r="S698" i="2"/>
  <c r="U698" i="2"/>
  <c r="S196" i="2"/>
  <c r="U196" i="2"/>
  <c r="U931" i="2"/>
  <c r="S931" i="2"/>
  <c r="S194" i="2"/>
  <c r="U194" i="2"/>
  <c r="U936" i="2"/>
  <c r="S936" i="2"/>
  <c r="S952" i="2"/>
  <c r="U952" i="2"/>
  <c r="U989" i="2"/>
  <c r="S989" i="2"/>
  <c r="U893" i="2"/>
  <c r="S893" i="2"/>
  <c r="S951" i="2"/>
  <c r="U951" i="2"/>
  <c r="S189" i="2"/>
  <c r="U189" i="2"/>
  <c r="U1155" i="2"/>
  <c r="N26" i="37" s="1"/>
  <c r="S1155" i="2"/>
  <c r="L26" i="37" s="1"/>
  <c r="S975" i="2"/>
  <c r="U975" i="2"/>
  <c r="U998" i="2"/>
  <c r="S998" i="2"/>
  <c r="S988" i="2"/>
  <c r="U988" i="2"/>
  <c r="S980" i="2"/>
  <c r="U980" i="2"/>
  <c r="S993" i="2"/>
  <c r="U993" i="2"/>
  <c r="S959" i="2"/>
  <c r="U959" i="2"/>
  <c r="S11" i="2"/>
  <c r="U11" i="2"/>
  <c r="S15" i="2"/>
  <c r="U15" i="2"/>
  <c r="S19" i="2"/>
  <c r="U19" i="2"/>
  <c r="S23" i="2"/>
  <c r="U23" i="2"/>
  <c r="S18" i="2"/>
  <c r="U18" i="2"/>
  <c r="S24" i="2"/>
  <c r="U24" i="2"/>
  <c r="S16" i="2"/>
  <c r="U16" i="2"/>
  <c r="U13" i="2"/>
  <c r="S13" i="2"/>
  <c r="U14" i="2"/>
  <c r="S14" i="2"/>
  <c r="U25" i="2"/>
  <c r="S25" i="2"/>
  <c r="U26" i="2"/>
  <c r="S26" i="2"/>
  <c r="U21" i="2"/>
  <c r="S21" i="2"/>
  <c r="U22" i="2"/>
  <c r="S22" i="2"/>
  <c r="S12" i="2"/>
  <c r="U12" i="2"/>
  <c r="S20" i="2"/>
  <c r="U20" i="2"/>
  <c r="U17" i="2"/>
  <c r="S17" i="2"/>
  <c r="U10" i="2"/>
  <c r="B64" i="37"/>
  <c r="L33" i="28" s="1"/>
  <c r="E12" i="18"/>
  <c r="E14" i="18" s="1"/>
  <c r="B53" i="17"/>
  <c r="E12" i="38"/>
  <c r="E14" i="38" s="1"/>
  <c r="L38" i="37" l="1"/>
  <c r="R38" i="37" s="1"/>
  <c r="N38" i="37"/>
  <c r="T38" i="37" s="1"/>
  <c r="Q40" i="37"/>
  <c r="K16" i="37"/>
  <c r="K15" i="37"/>
  <c r="J15" i="37"/>
  <c r="P15" i="37" s="1"/>
  <c r="J14" i="37"/>
  <c r="P14" i="37" s="1"/>
  <c r="J16" i="37"/>
  <c r="P16" i="37" s="1"/>
  <c r="W40" i="37"/>
  <c r="L45" i="37"/>
  <c r="N45" i="37"/>
  <c r="L21" i="37"/>
  <c r="L40" i="37"/>
  <c r="N21" i="37"/>
  <c r="N57" i="37"/>
  <c r="R26" i="37"/>
  <c r="X26" i="37"/>
  <c r="L57" i="37"/>
  <c r="N58" i="37"/>
  <c r="N40" i="37"/>
  <c r="L58" i="37"/>
  <c r="R33" i="37"/>
  <c r="X33" i="37"/>
  <c r="T26" i="37"/>
  <c r="Z26" i="37"/>
  <c r="L19" i="37"/>
  <c r="Z33" i="37"/>
  <c r="T33" i="37"/>
  <c r="N19" i="37"/>
  <c r="L15" i="37"/>
  <c r="K14" i="37"/>
  <c r="N15" i="37"/>
  <c r="N16" i="37"/>
  <c r="O16" i="37"/>
  <c r="O15" i="37"/>
  <c r="L16" i="37"/>
  <c r="M15" i="37"/>
  <c r="M16" i="37"/>
  <c r="N14" i="37"/>
  <c r="M14" i="37"/>
  <c r="E16" i="38"/>
  <c r="K46" i="38" s="1"/>
  <c r="K45" i="38"/>
  <c r="E17" i="18"/>
  <c r="K47" i="18" s="1"/>
  <c r="K45" i="18"/>
  <c r="E17" i="38"/>
  <c r="E16" i="18"/>
  <c r="X38" i="37" l="1"/>
  <c r="Z38" i="37"/>
  <c r="V15" i="37"/>
  <c r="V16" i="37"/>
  <c r="V14" i="37"/>
  <c r="J64" i="37"/>
  <c r="X45" i="37"/>
  <c r="R45" i="37"/>
  <c r="X19" i="37"/>
  <c r="R15" i="37"/>
  <c r="Y15" i="37"/>
  <c r="T19" i="37"/>
  <c r="T16" i="37"/>
  <c r="T15" i="37"/>
  <c r="R21" i="37"/>
  <c r="T45" i="37"/>
  <c r="Z45" i="37"/>
  <c r="Z21" i="37"/>
  <c r="R40" i="37"/>
  <c r="T21" i="37"/>
  <c r="X21" i="37"/>
  <c r="X40" i="37"/>
  <c r="R19" i="37"/>
  <c r="R58" i="37"/>
  <c r="X58" i="37"/>
  <c r="Z57" i="37"/>
  <c r="T57" i="37"/>
  <c r="Z40" i="37"/>
  <c r="T40" i="37"/>
  <c r="Z58" i="37"/>
  <c r="T58" i="37"/>
  <c r="R57" i="37"/>
  <c r="X57" i="37"/>
  <c r="Z19" i="37"/>
  <c r="R16" i="37"/>
  <c r="O14" i="37"/>
  <c r="AA14" i="37" s="1"/>
  <c r="L14" i="37"/>
  <c r="X15" i="37"/>
  <c r="G8" i="28"/>
  <c r="Z16" i="37"/>
  <c r="Z15" i="37"/>
  <c r="N64" i="37"/>
  <c r="K52" i="18" s="1"/>
  <c r="Y14" i="37"/>
  <c r="X16" i="37"/>
  <c r="S15" i="37"/>
  <c r="E18" i="38"/>
  <c r="E20" i="38" s="1"/>
  <c r="K47" i="38"/>
  <c r="Q15" i="37"/>
  <c r="Q16" i="37"/>
  <c r="W14" i="37"/>
  <c r="S16" i="37"/>
  <c r="Y16" i="37"/>
  <c r="U16" i="37"/>
  <c r="AA16" i="37"/>
  <c r="W15" i="37"/>
  <c r="U15" i="37"/>
  <c r="AA15" i="37"/>
  <c r="P64" i="37"/>
  <c r="W16" i="37"/>
  <c r="E18" i="18"/>
  <c r="E20" i="18" s="1"/>
  <c r="C29" i="17" s="1"/>
  <c r="C31" i="17" s="1"/>
  <c r="C34" i="17" s="1"/>
  <c r="C21" i="17" s="1"/>
  <c r="C24" i="17" s="1"/>
  <c r="K46" i="18"/>
  <c r="Q14" i="37"/>
  <c r="K64" i="37"/>
  <c r="Z14" i="37"/>
  <c r="V64" i="37" l="1"/>
  <c r="X14" i="37"/>
  <c r="X64" i="37" s="1"/>
  <c r="E21" i="38"/>
  <c r="E22" i="38" s="1"/>
  <c r="E24" i="38" s="1"/>
  <c r="R14" i="37"/>
  <c r="R64" i="37" s="1"/>
  <c r="O64" i="37"/>
  <c r="L64" i="37"/>
  <c r="U14" i="37"/>
  <c r="U64" i="37" s="1"/>
  <c r="Z64" i="37"/>
  <c r="M64" i="37"/>
  <c r="S14" i="37"/>
  <c r="S64" i="37" s="1"/>
  <c r="Y64" i="37"/>
  <c r="Q64" i="37"/>
  <c r="AA64" i="37"/>
  <c r="W64" i="37"/>
  <c r="T14" i="37"/>
  <c r="T64" i="37" s="1"/>
  <c r="E21" i="18"/>
  <c r="K48" i="38" l="1"/>
  <c r="E25" i="38"/>
  <c r="E31" i="38" s="1"/>
  <c r="E42" i="38" s="1"/>
  <c r="K61" i="38" s="1"/>
  <c r="K49" i="38"/>
  <c r="E22" i="18"/>
  <c r="E24" i="18" s="1"/>
  <c r="K48" i="18"/>
  <c r="K63" i="38" l="1"/>
  <c r="E25" i="18"/>
  <c r="E31" i="18" s="1"/>
  <c r="K49" i="18"/>
  <c r="E46" i="38"/>
  <c r="J114" i="37" l="1"/>
  <c r="J115" i="37"/>
  <c r="I115" i="37"/>
  <c r="J87" i="37"/>
  <c r="I87" i="37"/>
  <c r="I114" i="37"/>
  <c r="J104" i="37"/>
  <c r="J116" i="37"/>
  <c r="I116" i="37"/>
  <c r="I96" i="37"/>
  <c r="I75" i="37"/>
  <c r="I104" i="37"/>
  <c r="J106" i="37"/>
  <c r="I98" i="37"/>
  <c r="J109" i="37"/>
  <c r="I101" i="37"/>
  <c r="I110" i="37"/>
  <c r="I109" i="37"/>
  <c r="J102" i="37"/>
  <c r="J98" i="37"/>
  <c r="I103" i="37"/>
  <c r="J95" i="37"/>
  <c r="I106" i="37"/>
  <c r="I112" i="37"/>
  <c r="J108" i="37"/>
  <c r="J111" i="37"/>
  <c r="I105" i="37"/>
  <c r="I100" i="37"/>
  <c r="J100" i="37"/>
  <c r="I94" i="37"/>
  <c r="J103" i="37"/>
  <c r="J112" i="37"/>
  <c r="J101" i="37"/>
  <c r="I107" i="37"/>
  <c r="I102" i="37"/>
  <c r="I95" i="37"/>
  <c r="I93" i="37"/>
  <c r="I97" i="37"/>
  <c r="J105" i="37"/>
  <c r="J113" i="37"/>
  <c r="J94" i="37"/>
  <c r="J110" i="37"/>
  <c r="I99" i="37"/>
  <c r="J99" i="37"/>
  <c r="I113" i="37"/>
  <c r="I111" i="37"/>
  <c r="I108" i="37"/>
  <c r="J107" i="37"/>
  <c r="J75" i="37"/>
  <c r="J96" i="37"/>
  <c r="J97" i="37"/>
  <c r="J93" i="37"/>
  <c r="J74" i="37"/>
  <c r="J70" i="37"/>
  <c r="I79" i="37"/>
  <c r="J81" i="37"/>
  <c r="I73" i="37"/>
  <c r="J89" i="37"/>
  <c r="J72" i="37"/>
  <c r="J88" i="37"/>
  <c r="J91" i="37"/>
  <c r="J71" i="37"/>
  <c r="J76" i="37"/>
  <c r="J79" i="37"/>
  <c r="I76" i="37"/>
  <c r="I90" i="37"/>
  <c r="J85" i="37"/>
  <c r="J84" i="37"/>
  <c r="J78" i="37"/>
  <c r="J92" i="37"/>
  <c r="J90" i="37"/>
  <c r="J83" i="37"/>
  <c r="J82" i="37"/>
  <c r="I86" i="37"/>
  <c r="J80" i="37"/>
  <c r="J73" i="37"/>
  <c r="J86" i="37"/>
  <c r="J77" i="37"/>
  <c r="I78" i="37"/>
  <c r="I77" i="37"/>
  <c r="I71" i="37"/>
  <c r="I82" i="37"/>
  <c r="I81" i="37"/>
  <c r="I83" i="37"/>
  <c r="I84" i="37"/>
  <c r="I92" i="37"/>
  <c r="I80" i="37"/>
  <c r="I91" i="37"/>
  <c r="I72" i="37"/>
  <c r="I85" i="37"/>
  <c r="I88" i="37"/>
  <c r="I74" i="37"/>
  <c r="I70" i="37"/>
  <c r="I89" i="37"/>
  <c r="I68" i="37"/>
  <c r="I69" i="37"/>
  <c r="J68" i="37"/>
  <c r="J69" i="37"/>
  <c r="J67" i="37"/>
  <c r="I67" i="37"/>
  <c r="F34" i="38"/>
  <c r="F35" i="38"/>
  <c r="F36" i="38"/>
  <c r="F37" i="38"/>
  <c r="F38" i="38"/>
  <c r="F39" i="38"/>
  <c r="F40" i="38"/>
  <c r="E48" i="38"/>
  <c r="K65" i="38" s="1"/>
  <c r="F33" i="38"/>
  <c r="E52" i="38"/>
  <c r="F18" i="38"/>
  <c r="F44" i="38"/>
  <c r="F25" i="38"/>
  <c r="E50" i="38"/>
  <c r="F22" i="38"/>
  <c r="F31" i="38"/>
  <c r="F42" i="38"/>
  <c r="E42" i="18"/>
  <c r="L115" i="37" l="1"/>
  <c r="K114" i="37"/>
  <c r="K115" i="37"/>
  <c r="K87" i="37"/>
  <c r="L114" i="37"/>
  <c r="L87" i="37"/>
  <c r="N87" i="37"/>
  <c r="M115" i="37"/>
  <c r="M87" i="37"/>
  <c r="N114" i="37"/>
  <c r="M114" i="37"/>
  <c r="N115" i="37"/>
  <c r="L104" i="37"/>
  <c r="L116" i="37"/>
  <c r="L96" i="37"/>
  <c r="K116" i="37"/>
  <c r="K96" i="37"/>
  <c r="K106" i="37"/>
  <c r="L94" i="37"/>
  <c r="L108" i="37"/>
  <c r="L95" i="37"/>
  <c r="K101" i="37"/>
  <c r="K99" i="37"/>
  <c r="K108" i="37"/>
  <c r="K113" i="37"/>
  <c r="L103" i="37"/>
  <c r="L106" i="37"/>
  <c r="L112" i="37"/>
  <c r="L97" i="37"/>
  <c r="L111" i="37"/>
  <c r="L110" i="37"/>
  <c r="L102" i="37"/>
  <c r="L75" i="37"/>
  <c r="L98" i="37"/>
  <c r="L107" i="37"/>
  <c r="K105" i="37"/>
  <c r="K100" i="37"/>
  <c r="K112" i="37"/>
  <c r="L99" i="37"/>
  <c r="K97" i="37"/>
  <c r="K107" i="37"/>
  <c r="K109" i="37"/>
  <c r="K103" i="37"/>
  <c r="K95" i="37"/>
  <c r="L100" i="37"/>
  <c r="K75" i="37"/>
  <c r="L105" i="37"/>
  <c r="L101" i="37"/>
  <c r="K104" i="37"/>
  <c r="L113" i="37"/>
  <c r="K94" i="37"/>
  <c r="L109" i="37"/>
  <c r="K102" i="37"/>
  <c r="L93" i="37"/>
  <c r="K98" i="37"/>
  <c r="K110" i="37"/>
  <c r="K111" i="37"/>
  <c r="K93" i="37"/>
  <c r="M96" i="37"/>
  <c r="N96" i="37"/>
  <c r="M116" i="37"/>
  <c r="M104" i="37"/>
  <c r="N116" i="37"/>
  <c r="N104" i="37"/>
  <c r="M95" i="37"/>
  <c r="N102" i="37"/>
  <c r="M101" i="37"/>
  <c r="N110" i="37"/>
  <c r="N113" i="37"/>
  <c r="N75" i="37"/>
  <c r="M103" i="37"/>
  <c r="N101" i="37"/>
  <c r="N103" i="37"/>
  <c r="N99" i="37"/>
  <c r="N105" i="37"/>
  <c r="M99" i="37"/>
  <c r="M106" i="37"/>
  <c r="N111" i="37"/>
  <c r="N112" i="37"/>
  <c r="M113" i="37"/>
  <c r="M100" i="37"/>
  <c r="M97" i="37"/>
  <c r="N97" i="37"/>
  <c r="N107" i="37"/>
  <c r="M105" i="37"/>
  <c r="M109" i="37"/>
  <c r="M102" i="37"/>
  <c r="M94" i="37"/>
  <c r="N95" i="37"/>
  <c r="M107" i="37"/>
  <c r="M75" i="37"/>
  <c r="M112" i="37"/>
  <c r="N98" i="37"/>
  <c r="N94" i="37"/>
  <c r="N109" i="37"/>
  <c r="M108" i="37"/>
  <c r="N108" i="37"/>
  <c r="N106" i="37"/>
  <c r="N100" i="37"/>
  <c r="N93" i="37"/>
  <c r="M93" i="37"/>
  <c r="M110" i="37"/>
  <c r="M111" i="37"/>
  <c r="M98" i="37"/>
  <c r="K77" i="37"/>
  <c r="K70" i="37"/>
  <c r="L90" i="37"/>
  <c r="L86" i="37"/>
  <c r="K81" i="37"/>
  <c r="K73" i="37"/>
  <c r="L76" i="37"/>
  <c r="K71" i="37"/>
  <c r="L72" i="37"/>
  <c r="L77" i="37"/>
  <c r="L88" i="37"/>
  <c r="L85" i="37"/>
  <c r="K90" i="37"/>
  <c r="L84" i="37"/>
  <c r="L78" i="37"/>
  <c r="K76" i="37"/>
  <c r="L91" i="37"/>
  <c r="L73" i="37"/>
  <c r="K89" i="37"/>
  <c r="K78" i="37"/>
  <c r="L70" i="37"/>
  <c r="K92" i="37"/>
  <c r="L79" i="37"/>
  <c r="L89" i="37"/>
  <c r="K80" i="37"/>
  <c r="L74" i="37"/>
  <c r="L81" i="37"/>
  <c r="K88" i="37"/>
  <c r="K85" i="37"/>
  <c r="L71" i="37"/>
  <c r="K83" i="37"/>
  <c r="L82" i="37"/>
  <c r="L92" i="37"/>
  <c r="L83" i="37"/>
  <c r="K82" i="37"/>
  <c r="K84" i="37"/>
  <c r="L80" i="37"/>
  <c r="K79" i="37"/>
  <c r="K86" i="37"/>
  <c r="K91" i="37"/>
  <c r="K74" i="37"/>
  <c r="K68" i="37"/>
  <c r="L68" i="37"/>
  <c r="K72" i="37"/>
  <c r="K69" i="37"/>
  <c r="L69" i="37"/>
  <c r="N74" i="37"/>
  <c r="N85" i="37"/>
  <c r="N90" i="37"/>
  <c r="N79" i="37"/>
  <c r="N92" i="37"/>
  <c r="M83" i="37"/>
  <c r="N89" i="37"/>
  <c r="M92" i="37"/>
  <c r="M84" i="37"/>
  <c r="N71" i="37"/>
  <c r="N77" i="37"/>
  <c r="M70" i="37"/>
  <c r="N86" i="37"/>
  <c r="N84" i="37"/>
  <c r="M90" i="37"/>
  <c r="N81" i="37"/>
  <c r="M73" i="37"/>
  <c r="N73" i="37"/>
  <c r="M89" i="37"/>
  <c r="N88" i="37"/>
  <c r="M77" i="37"/>
  <c r="M80" i="37"/>
  <c r="M71" i="37"/>
  <c r="M82" i="37"/>
  <c r="M76" i="37"/>
  <c r="M88" i="37"/>
  <c r="M85" i="37"/>
  <c r="M78" i="37"/>
  <c r="N76" i="37"/>
  <c r="M81" i="37"/>
  <c r="N72" i="37"/>
  <c r="N82" i="37"/>
  <c r="M91" i="37"/>
  <c r="N83" i="37"/>
  <c r="N91" i="37"/>
  <c r="N70" i="37"/>
  <c r="N80" i="37"/>
  <c r="N78" i="37"/>
  <c r="M86" i="37"/>
  <c r="M79" i="37"/>
  <c r="M69" i="37"/>
  <c r="N68" i="37"/>
  <c r="M72" i="37"/>
  <c r="M74" i="37"/>
  <c r="M68" i="37"/>
  <c r="N69" i="37"/>
  <c r="K61" i="18"/>
  <c r="K63" i="18" s="1"/>
  <c r="K69" i="38"/>
  <c r="K67" i="38"/>
  <c r="J117" i="37"/>
  <c r="L67" i="37"/>
  <c r="K67" i="37"/>
  <c r="I117" i="37"/>
  <c r="M67" i="37"/>
  <c r="N67" i="37"/>
  <c r="F46" i="38"/>
  <c r="O87" i="37" l="1"/>
  <c r="O115" i="37"/>
  <c r="O114" i="37"/>
  <c r="O75" i="37"/>
  <c r="O95" i="37"/>
  <c r="O110" i="37"/>
  <c r="O116" i="37"/>
  <c r="O96" i="37"/>
  <c r="O98" i="37"/>
  <c r="O105" i="37"/>
  <c r="O97" i="37"/>
  <c r="O101" i="37"/>
  <c r="O112" i="37"/>
  <c r="O108" i="37"/>
  <c r="O99" i="37"/>
  <c r="O100" i="37"/>
  <c r="O94" i="37"/>
  <c r="O93" i="37"/>
  <c r="O113" i="37"/>
  <c r="O103" i="37"/>
  <c r="O107" i="37"/>
  <c r="O106" i="37"/>
  <c r="O102" i="37"/>
  <c r="O111" i="37"/>
  <c r="O104" i="37"/>
  <c r="O109" i="37"/>
  <c r="O68" i="37"/>
  <c r="O89" i="37"/>
  <c r="O74" i="37"/>
  <c r="O92" i="37"/>
  <c r="O73" i="37"/>
  <c r="O70" i="37"/>
  <c r="E46" i="18"/>
  <c r="C70" i="37" s="1"/>
  <c r="O84" i="37"/>
  <c r="O69" i="37"/>
  <c r="O71" i="37"/>
  <c r="O86" i="37"/>
  <c r="O82" i="37"/>
  <c r="O83" i="37"/>
  <c r="O72" i="37"/>
  <c r="O79" i="37"/>
  <c r="O80" i="37"/>
  <c r="O77" i="37"/>
  <c r="O81" i="37"/>
  <c r="O88" i="37"/>
  <c r="O90" i="37"/>
  <c r="O85" i="37"/>
  <c r="O78" i="37"/>
  <c r="O76" i="37"/>
  <c r="O91" i="37"/>
  <c r="C81" i="37"/>
  <c r="M117" i="37"/>
  <c r="K117" i="37"/>
  <c r="N117" i="37"/>
  <c r="O67" i="37"/>
  <c r="L117" i="37"/>
  <c r="F33" i="18"/>
  <c r="F31" i="18" l="1"/>
  <c r="B70" i="37"/>
  <c r="F37" i="18"/>
  <c r="B71" i="37"/>
  <c r="C89" i="37"/>
  <c r="B115" i="37"/>
  <c r="C87" i="37"/>
  <c r="B87" i="37"/>
  <c r="C115" i="37"/>
  <c r="C114" i="37"/>
  <c r="B114" i="37"/>
  <c r="F42" i="18"/>
  <c r="F41" i="18"/>
  <c r="F40" i="18"/>
  <c r="B89" i="37"/>
  <c r="B85" i="37"/>
  <c r="B86" i="37"/>
  <c r="C80" i="37"/>
  <c r="C116" i="37"/>
  <c r="B116" i="37"/>
  <c r="C104" i="37"/>
  <c r="B104" i="37"/>
  <c r="B96" i="37"/>
  <c r="B75" i="37"/>
  <c r="C75" i="37"/>
  <c r="B99" i="37"/>
  <c r="B112" i="37"/>
  <c r="C95" i="37"/>
  <c r="C106" i="37"/>
  <c r="B102" i="37"/>
  <c r="B103" i="37"/>
  <c r="B111" i="37"/>
  <c r="C100" i="37"/>
  <c r="C113" i="37"/>
  <c r="C101" i="37"/>
  <c r="B107" i="37"/>
  <c r="B106" i="37"/>
  <c r="B98" i="37"/>
  <c r="C112" i="37"/>
  <c r="B94" i="37"/>
  <c r="B95" i="37"/>
  <c r="C105" i="37"/>
  <c r="C102" i="37"/>
  <c r="B109" i="37"/>
  <c r="C108" i="37"/>
  <c r="B93" i="37"/>
  <c r="C110" i="37"/>
  <c r="B110" i="37"/>
  <c r="B100" i="37"/>
  <c r="C107" i="37"/>
  <c r="B97" i="37"/>
  <c r="C98" i="37"/>
  <c r="B113" i="37"/>
  <c r="C103" i="37"/>
  <c r="C111" i="37"/>
  <c r="B108" i="37"/>
  <c r="C94" i="37"/>
  <c r="C99" i="37"/>
  <c r="B101" i="37"/>
  <c r="C109" i="37"/>
  <c r="B105" i="37"/>
  <c r="C97" i="37"/>
  <c r="C96" i="37"/>
  <c r="C93" i="37"/>
  <c r="E52" i="18"/>
  <c r="G74" i="37" s="1"/>
  <c r="C69" i="37"/>
  <c r="B78" i="37"/>
  <c r="C74" i="37"/>
  <c r="F18" i="18"/>
  <c r="E48" i="18"/>
  <c r="K65" i="18" s="1"/>
  <c r="C68" i="37"/>
  <c r="C83" i="37"/>
  <c r="C76" i="37"/>
  <c r="F35" i="18"/>
  <c r="B82" i="37"/>
  <c r="F34" i="18"/>
  <c r="E50" i="18"/>
  <c r="D70" i="37" s="1"/>
  <c r="C67" i="37"/>
  <c r="B84" i="37"/>
  <c r="B76" i="37"/>
  <c r="C82" i="37"/>
  <c r="C78" i="37"/>
  <c r="C85" i="37"/>
  <c r="C86" i="37"/>
  <c r="C92" i="37"/>
  <c r="B79" i="37"/>
  <c r="F25" i="18"/>
  <c r="F39" i="18"/>
  <c r="B67" i="37"/>
  <c r="B69" i="37"/>
  <c r="B88" i="37"/>
  <c r="B81" i="37"/>
  <c r="B80" i="37"/>
  <c r="C79" i="37"/>
  <c r="C90" i="37"/>
  <c r="F22" i="18"/>
  <c r="F38" i="18"/>
  <c r="B68" i="37"/>
  <c r="B77" i="37"/>
  <c r="B90" i="37"/>
  <c r="C88" i="37"/>
  <c r="C72" i="37"/>
  <c r="C73" i="37"/>
  <c r="B72" i="37"/>
  <c r="B74" i="37"/>
  <c r="B91" i="37"/>
  <c r="B73" i="37"/>
  <c r="C71" i="37"/>
  <c r="F44" i="18"/>
  <c r="F36" i="18"/>
  <c r="B83" i="37"/>
  <c r="B92" i="37"/>
  <c r="C84" i="37"/>
  <c r="C77" i="37"/>
  <c r="C91" i="37"/>
  <c r="E92" i="37"/>
  <c r="D81" i="37"/>
  <c r="E78" i="37"/>
  <c r="E90" i="37"/>
  <c r="E68" i="37"/>
  <c r="O117" i="37"/>
  <c r="Q96" i="37"/>
  <c r="F46" i="18" l="1"/>
  <c r="K69" i="18"/>
  <c r="G69" i="37"/>
  <c r="G71" i="37"/>
  <c r="G80" i="37"/>
  <c r="F76" i="37"/>
  <c r="G82" i="37"/>
  <c r="E67" i="37"/>
  <c r="D74" i="37"/>
  <c r="E88" i="37"/>
  <c r="E91" i="37"/>
  <c r="E83" i="37"/>
  <c r="D85" i="37"/>
  <c r="F74" i="37"/>
  <c r="G79" i="37"/>
  <c r="F77" i="37"/>
  <c r="F89" i="37"/>
  <c r="G90" i="37"/>
  <c r="G91" i="37"/>
  <c r="G67" i="37"/>
  <c r="D67" i="37"/>
  <c r="D68" i="37"/>
  <c r="D79" i="37"/>
  <c r="E86" i="37"/>
  <c r="D83" i="37"/>
  <c r="D71" i="37"/>
  <c r="D76" i="37"/>
  <c r="E85" i="37"/>
  <c r="D92" i="37"/>
  <c r="D89" i="37"/>
  <c r="D80" i="37"/>
  <c r="F68" i="37"/>
  <c r="F86" i="37"/>
  <c r="F88" i="37"/>
  <c r="F85" i="37"/>
  <c r="G78" i="37"/>
  <c r="F81" i="37"/>
  <c r="G73" i="37"/>
  <c r="G85" i="37"/>
  <c r="F92" i="37"/>
  <c r="F70" i="37"/>
  <c r="F91" i="37"/>
  <c r="K67" i="18"/>
  <c r="F67" i="37"/>
  <c r="D117" i="37"/>
  <c r="D69" i="37"/>
  <c r="E69" i="37"/>
  <c r="D72" i="37"/>
  <c r="D86" i="37"/>
  <c r="D91" i="37"/>
  <c r="E73" i="37"/>
  <c r="E77" i="37"/>
  <c r="D77" i="37"/>
  <c r="E81" i="37"/>
  <c r="E70" i="37"/>
  <c r="E71" i="37"/>
  <c r="E80" i="37"/>
  <c r="D78" i="37"/>
  <c r="E82" i="37"/>
  <c r="E72" i="37"/>
  <c r="E76" i="37"/>
  <c r="E89" i="37"/>
  <c r="E79" i="37"/>
  <c r="E74" i="37"/>
  <c r="F72" i="37"/>
  <c r="G68" i="37"/>
  <c r="F69" i="37"/>
  <c r="F79" i="37"/>
  <c r="G84" i="37"/>
  <c r="F71" i="37"/>
  <c r="G77" i="37"/>
  <c r="G76" i="37"/>
  <c r="F82" i="37"/>
  <c r="F78" i="37"/>
  <c r="G92" i="37"/>
  <c r="G70" i="37"/>
  <c r="G89" i="37"/>
  <c r="F90" i="37"/>
  <c r="F83" i="37"/>
  <c r="F84" i="37"/>
  <c r="G81" i="37"/>
  <c r="G72" i="37"/>
  <c r="F80" i="37"/>
  <c r="F73" i="37"/>
  <c r="G88" i="37"/>
  <c r="G83" i="37"/>
  <c r="G86" i="37"/>
  <c r="E115" i="37"/>
  <c r="D114" i="37"/>
  <c r="D115" i="37"/>
  <c r="E114" i="37"/>
  <c r="E87" i="37"/>
  <c r="D87" i="37"/>
  <c r="F114" i="37"/>
  <c r="G87" i="37"/>
  <c r="F115" i="37"/>
  <c r="G115" i="37"/>
  <c r="F87" i="37"/>
  <c r="G114" i="37"/>
  <c r="Q67" i="37"/>
  <c r="Q104" i="37"/>
  <c r="D96" i="37"/>
  <c r="E96" i="37"/>
  <c r="D116" i="37"/>
  <c r="E116" i="37"/>
  <c r="E104" i="37"/>
  <c r="E108" i="37"/>
  <c r="D106" i="37"/>
  <c r="E94" i="37"/>
  <c r="E105" i="37"/>
  <c r="D113" i="37"/>
  <c r="E112" i="37"/>
  <c r="D100" i="37"/>
  <c r="D102" i="37"/>
  <c r="E97" i="37"/>
  <c r="D95" i="37"/>
  <c r="D101" i="37"/>
  <c r="E102" i="37"/>
  <c r="E75" i="37"/>
  <c r="E113" i="37"/>
  <c r="E107" i="37"/>
  <c r="D94" i="37"/>
  <c r="E101" i="37"/>
  <c r="E106" i="37"/>
  <c r="D112" i="37"/>
  <c r="D103" i="37"/>
  <c r="E109" i="37"/>
  <c r="D99" i="37"/>
  <c r="D97" i="37"/>
  <c r="E98" i="37"/>
  <c r="D109" i="37"/>
  <c r="E99" i="37"/>
  <c r="D108" i="37"/>
  <c r="E111" i="37"/>
  <c r="D105" i="37"/>
  <c r="E100" i="37"/>
  <c r="E103" i="37"/>
  <c r="E95" i="37"/>
  <c r="E110" i="37"/>
  <c r="D75" i="37"/>
  <c r="D104" i="37"/>
  <c r="D107" i="37"/>
  <c r="E93" i="37"/>
  <c r="D93" i="37"/>
  <c r="D110" i="37"/>
  <c r="D98" i="37"/>
  <c r="D111" i="37"/>
  <c r="D82" i="37"/>
  <c r="H82" i="37" s="1"/>
  <c r="U82" i="37" s="1"/>
  <c r="D73" i="37"/>
  <c r="E84" i="37"/>
  <c r="D90" i="37"/>
  <c r="D88" i="37"/>
  <c r="H88" i="37" s="1"/>
  <c r="U88" i="37" s="1"/>
  <c r="D84" i="37"/>
  <c r="F116" i="37"/>
  <c r="F104" i="37"/>
  <c r="G116" i="37"/>
  <c r="G104" i="37"/>
  <c r="G96" i="37"/>
  <c r="F96" i="37"/>
  <c r="F113" i="37"/>
  <c r="G97" i="37"/>
  <c r="G100" i="37"/>
  <c r="F108" i="37"/>
  <c r="G108" i="37"/>
  <c r="F95" i="37"/>
  <c r="F75" i="37"/>
  <c r="G103" i="37"/>
  <c r="G102" i="37"/>
  <c r="G99" i="37"/>
  <c r="F112" i="37"/>
  <c r="G107" i="37"/>
  <c r="F107" i="37"/>
  <c r="F105" i="37"/>
  <c r="G112" i="37"/>
  <c r="G106" i="37"/>
  <c r="F103" i="37"/>
  <c r="F109" i="37"/>
  <c r="G95" i="37"/>
  <c r="G75" i="37"/>
  <c r="F102" i="37"/>
  <c r="F94" i="37"/>
  <c r="G113" i="37"/>
  <c r="G98" i="37"/>
  <c r="F101" i="37"/>
  <c r="G111" i="37"/>
  <c r="F100" i="37"/>
  <c r="G101" i="37"/>
  <c r="F99" i="37"/>
  <c r="F106" i="37"/>
  <c r="F97" i="37"/>
  <c r="G110" i="37"/>
  <c r="G105" i="37"/>
  <c r="G94" i="37"/>
  <c r="G109" i="37"/>
  <c r="G93" i="37"/>
  <c r="F98" i="37"/>
  <c r="F111" i="37"/>
  <c r="F93" i="37"/>
  <c r="F110" i="37"/>
  <c r="H72" i="37"/>
  <c r="U72" i="37" s="1"/>
  <c r="H83" i="37"/>
  <c r="U83" i="37" s="1"/>
  <c r="H70" i="37"/>
  <c r="U70" i="37" s="1"/>
  <c r="H71" i="37"/>
  <c r="U71" i="37" s="1"/>
  <c r="H76" i="37"/>
  <c r="U76" i="37" s="1"/>
  <c r="C117" i="37"/>
  <c r="B117" i="37"/>
  <c r="H78" i="37"/>
  <c r="U78" i="37" s="1"/>
  <c r="H85" i="37"/>
  <c r="U85" i="37" s="1"/>
  <c r="H77" i="37"/>
  <c r="U77" i="37" s="1"/>
  <c r="H69" i="37"/>
  <c r="U69" i="37" s="1"/>
  <c r="H74" i="37"/>
  <c r="U74" i="37" s="1"/>
  <c r="H81" i="37"/>
  <c r="U81" i="37" s="1"/>
  <c r="H86" i="37"/>
  <c r="U86" i="37" s="1"/>
  <c r="H92" i="37"/>
  <c r="U92" i="37" s="1"/>
  <c r="H68" i="37"/>
  <c r="U68" i="37" s="1"/>
  <c r="H79" i="37"/>
  <c r="U79" i="37" s="1"/>
  <c r="H89" i="37"/>
  <c r="U89" i="37" s="1"/>
  <c r="H80" i="37"/>
  <c r="U80" i="37" s="1"/>
  <c r="H91" i="37"/>
  <c r="U91" i="37" s="1"/>
  <c r="H67" i="37"/>
  <c r="H90" i="37" l="1"/>
  <c r="U90" i="37" s="1"/>
  <c r="H73" i="37"/>
  <c r="U73" i="37" s="1"/>
  <c r="U67" i="37"/>
  <c r="H115" i="37"/>
  <c r="U115" i="37" s="1"/>
  <c r="V115" i="37" s="1"/>
  <c r="H87" i="37"/>
  <c r="U87" i="37" s="1"/>
  <c r="V87" i="37" s="1"/>
  <c r="H114" i="37"/>
  <c r="U114" i="37" s="1"/>
  <c r="V114" i="37" s="1"/>
  <c r="H107" i="37"/>
  <c r="U107" i="37" s="1"/>
  <c r="H84" i="37"/>
  <c r="U84" i="37" s="1"/>
  <c r="H104" i="37"/>
  <c r="U104" i="37" s="1"/>
  <c r="H103" i="37"/>
  <c r="U103" i="37" s="1"/>
  <c r="H102" i="37"/>
  <c r="U102" i="37" s="1"/>
  <c r="H113" i="37"/>
  <c r="U113" i="37" s="1"/>
  <c r="H116" i="37"/>
  <c r="U116" i="37" s="1"/>
  <c r="H112" i="37"/>
  <c r="U112" i="37" s="1"/>
  <c r="H100" i="37"/>
  <c r="U100" i="37" s="1"/>
  <c r="H110" i="37"/>
  <c r="U110" i="37" s="1"/>
  <c r="G117" i="37"/>
  <c r="H106" i="37"/>
  <c r="U106" i="37" s="1"/>
  <c r="H94" i="37"/>
  <c r="U94" i="37" s="1"/>
  <c r="H98" i="37"/>
  <c r="U98" i="37" s="1"/>
  <c r="H97" i="37"/>
  <c r="U97" i="37" s="1"/>
  <c r="H108" i="37"/>
  <c r="U108" i="37" s="1"/>
  <c r="H75" i="37"/>
  <c r="U75" i="37" s="1"/>
  <c r="H101" i="37"/>
  <c r="U101" i="37" s="1"/>
  <c r="H111" i="37"/>
  <c r="U111" i="37" s="1"/>
  <c r="H109" i="37"/>
  <c r="U109" i="37" s="1"/>
  <c r="H95" i="37"/>
  <c r="U95" i="37" s="1"/>
  <c r="H93" i="37"/>
  <c r="U93" i="37" s="1"/>
  <c r="F117" i="37"/>
  <c r="H96" i="37"/>
  <c r="U96" i="37" s="1"/>
  <c r="H99" i="37"/>
  <c r="U99" i="37" s="1"/>
  <c r="H105" i="37"/>
  <c r="U105" i="37" s="1"/>
  <c r="Q117" i="37"/>
  <c r="E117" i="37"/>
  <c r="V86" i="37"/>
  <c r="V71" i="37"/>
  <c r="V69" i="37"/>
  <c r="V77" i="37"/>
  <c r="V76" i="37"/>
  <c r="V82" i="37"/>
  <c r="V91" i="37"/>
  <c r="V81" i="37"/>
  <c r="V85" i="37"/>
  <c r="V70" i="37"/>
  <c r="V80" i="37"/>
  <c r="V83" i="37"/>
  <c r="V68" i="37"/>
  <c r="V92" i="37"/>
  <c r="V90" i="37"/>
  <c r="V88" i="37"/>
  <c r="V78" i="37"/>
  <c r="V89" i="37"/>
  <c r="V74" i="37"/>
  <c r="V72" i="37"/>
  <c r="V79" i="37"/>
  <c r="V73" i="37"/>
  <c r="H117" i="37" l="1"/>
  <c r="V105" i="37"/>
  <c r="V96" i="37"/>
  <c r="V93" i="37"/>
  <c r="V109" i="37"/>
  <c r="V101" i="37"/>
  <c r="V108" i="37"/>
  <c r="V98" i="37"/>
  <c r="V106" i="37"/>
  <c r="V110" i="37"/>
  <c r="V112" i="37"/>
  <c r="V113" i="37"/>
  <c r="V103" i="37"/>
  <c r="V84" i="37"/>
  <c r="V99" i="37"/>
  <c r="V95" i="37"/>
  <c r="V111" i="37"/>
  <c r="V75" i="37"/>
  <c r="V97" i="37"/>
  <c r="V94" i="37"/>
  <c r="V100" i="37"/>
  <c r="V116" i="37"/>
  <c r="V102" i="37"/>
  <c r="V104" i="37"/>
  <c r="V107" i="37"/>
  <c r="V67" i="37"/>
  <c r="V117" i="37" l="1"/>
  <c r="U117" i="37"/>
  <c r="P1" i="37" s="1"/>
  <c r="P2" i="37" s="1"/>
  <c r="P3" i="37" s="1"/>
  <c r="C20" i="48" s="1"/>
  <c r="B22" i="48" s="1"/>
</calcChain>
</file>

<file path=xl/sharedStrings.xml><?xml version="1.0" encoding="utf-8"?>
<sst xmlns="http://schemas.openxmlformats.org/spreadsheetml/2006/main" count="7910" uniqueCount="1018">
  <si>
    <t>Invoervelden</t>
  </si>
  <si>
    <t>Naam opdrachtgever</t>
  </si>
  <si>
    <t>Calculatie onderdeel</t>
  </si>
  <si>
    <t>Gebouw/plaats</t>
  </si>
  <si>
    <t>Referentie nummer</t>
  </si>
  <si>
    <t>Naam dienstverlener</t>
  </si>
  <si>
    <t>Prijspeil</t>
  </si>
  <si>
    <t>Versie</t>
  </si>
  <si>
    <t>Prijsformulier</t>
  </si>
  <si>
    <t>Schoonmaak onderhoud, Glasbewassing en Sanitaire verbruiksartikelen</t>
  </si>
  <si>
    <t>Perceel 1</t>
  </si>
  <si>
    <r>
      <rPr>
        <b/>
        <sz val="10"/>
        <color rgb="FF404040"/>
        <rFont val="Arial"/>
        <family val="2"/>
      </rPr>
      <t>Opdrachtnemer</t>
    </r>
    <r>
      <rPr>
        <sz val="10"/>
        <color rgb="FF404040"/>
        <rFont val="Arial"/>
        <family val="2"/>
      </rPr>
      <t xml:space="preserve"> verklaart zich door ondertekening van het prijsformulier, bereid op zich te nemen de werkzaamheden ten behoeve van het uitvoeren van de opdracht m.b.t. Schoonmaak onderhoud, Glasbewassing en Sanitaire verbruiksartikelen perceel 1 aan de VRR, overeenkomstig de bepalingen en inhoud van de offerteaanvraag (inclusief bijlagen en nota's van inlichtingen) en aan te nemen voor de onderstaande totaalprijs, weergegeven inclusief btw.</t>
    </r>
  </si>
  <si>
    <t>Totaal kosten dienstverlening</t>
  </si>
  <si>
    <t>Inschrijfprijs incl. btw</t>
  </si>
  <si>
    <t>Totaal</t>
  </si>
  <si>
    <t xml:space="preserve">Zegge : </t>
  </si>
  <si>
    <t>………………...............euro, incl. btw)</t>
  </si>
  <si>
    <t>Opdrachtnemer verklaart dat deze opgegeven inschrijfprijs de totaalprijs is voor de uitvoering van de opdracht zoals beschreven in het aanbestedingsdocument van de aanbesteding schoonmaakonderhoud, glasbewassing en sanitaire verbruiksartikelen perceel 1</t>
  </si>
  <si>
    <t>Naam Inschrijver:</t>
  </si>
  <si>
    <t>…</t>
  </si>
  <si>
    <t xml:space="preserve">Naam rechtsgeldige vertegenwoordiger: </t>
  </si>
  <si>
    <t>Aldus naar waarheid ingevuld:</t>
  </si>
  <si>
    <t>Datum: ...                     Plaats: …</t>
  </si>
  <si>
    <t xml:space="preserve">Handtekening van de rechtsgeldige vertegenwoordiger: </t>
  </si>
  <si>
    <t>Ondertekening van dit document geschied via het formulier ‘conformiteitverklaring inschrijving’ (zie Tenderned bijlage 12 onder ‘Aanbestedingsdocumenten’), welke geldig is voor alle in Tenderned door de inschrijver ge-uploadde en ingevulde digitale documenten behorende bij onderhavige aanbesteding.</t>
  </si>
  <si>
    <t>Minimale taakgrootte</t>
  </si>
  <si>
    <t>EINDTOTAAL KOSTEN PER JAAR  EXCLUSIEF BTW         INSCHRIJVINGSBEDRAG</t>
  </si>
  <si>
    <t>uur per dag</t>
  </si>
  <si>
    <t>B.T.W.</t>
  </si>
  <si>
    <t>Veiligheidsregio Rotterdam-Rijnmond</t>
  </si>
  <si>
    <t>Totale kosten per jaar inclusief B.T.W.</t>
  </si>
  <si>
    <t>Toezicht percentage</t>
  </si>
  <si>
    <t>Perceel 1 schoonmaak en glasbewassing</t>
  </si>
  <si>
    <t>per prod. Uur</t>
  </si>
  <si>
    <t>MAXIMALE BOVENGRENS PLAFONDBEDRAG INSCHRIJVINGSBEDRAG EXCL BTW</t>
  </si>
  <si>
    <t>MAXIMALE ONDERGRENS INSCHRIJVINGSBEDRAG EXCL BTW</t>
  </si>
  <si>
    <t>SUPPLETIEKOSTEN OVERNAME PERSONEEL EXCL BTW**</t>
  </si>
  <si>
    <t>** Dit is het maximale bedrag dat door de dienstverlener aan suppletiekosten in rekening wordt gebracht. Indien hier niets wordt ingevuld betekent dit dat er geen suppletiekosten door de dienstverlener in rekening worden gebracht.</t>
  </si>
  <si>
    <t>PRODUCTIE UREN PER JAAR</t>
  </si>
  <si>
    <t>UREN OPSLAG MINIMALE TAAKGROOTTE PER JAAR</t>
  </si>
  <si>
    <t>TOEZICHTUREN PER JAAR</t>
  </si>
  <si>
    <t>Locatie</t>
  </si>
  <si>
    <t>Totaal m2</t>
  </si>
  <si>
    <t>Locatie factor</t>
  </si>
  <si>
    <t>Hoogste frequentie ma t/m vr</t>
  </si>
  <si>
    <t>Hoogste frequentie ma t/m vr naloop</t>
  </si>
  <si>
    <t>Hoogste frequentie za - zo</t>
  </si>
  <si>
    <t>Hoogste frequentie za - zo naloop</t>
  </si>
  <si>
    <t>Hoogste frequentie feestdag</t>
  </si>
  <si>
    <t>Hoogste frequentie feestdag naloop</t>
  </si>
  <si>
    <t>Productie uren ma t/m vr</t>
  </si>
  <si>
    <t>Productie uren ma t/m vr naloop</t>
  </si>
  <si>
    <t>Productie uren za - zo</t>
  </si>
  <si>
    <t>Productie uren za - zo naloop</t>
  </si>
  <si>
    <t>Productie uren feestdag</t>
  </si>
  <si>
    <t>Productie uren feestdag naloop</t>
  </si>
  <si>
    <t>Uren minimale taakgrootte ma t/m vrij</t>
  </si>
  <si>
    <t>Uren minimale taakgrootte ma t/m vrij naloop</t>
  </si>
  <si>
    <t>Uren minimale taakgrootte za - zo</t>
  </si>
  <si>
    <t>Uren minimale taakgrootte za - zo naloop</t>
  </si>
  <si>
    <t>Uren minimale taakgrootte feestdag</t>
  </si>
  <si>
    <t>Uren minimale taakgrootte feestdag naloop</t>
  </si>
  <si>
    <t>Toezicht uren per jaar ma t/m vr</t>
  </si>
  <si>
    <t>Toezicht uren per jaar ma t/m vr naloop</t>
  </si>
  <si>
    <t>Toezicht uren per jaar za - zo</t>
  </si>
  <si>
    <t>Toezicht uren per jaar za - zo naloop</t>
  </si>
  <si>
    <t>Toezicht uren per jaar feestdag</t>
  </si>
  <si>
    <t>Toezicht uren per jaar feestdag naloop</t>
  </si>
  <si>
    <t>Barendrecht - Breslau 2</t>
  </si>
  <si>
    <t>Barendrecht - Breslau 4</t>
  </si>
  <si>
    <t>Barendrecht - Dr. Kuijperstraat 25</t>
  </si>
  <si>
    <t>Berkel - Berkelse Poort 25</t>
  </si>
  <si>
    <t>Bleiswijk - J. v/d Heydenstraat 6</t>
  </si>
  <si>
    <t>Brielle - Amer 7</t>
  </si>
  <si>
    <t>Brielle - Krammer 2</t>
  </si>
  <si>
    <t>Capelle a/d Ijssel - Slotlaan 121</t>
  </si>
  <si>
    <t>Dirksland - Philipshoofjesweg 57a</t>
  </si>
  <si>
    <t>Dirksland - Watertoren 45d</t>
  </si>
  <si>
    <t>Goedereede - Provincialeweg 18a</t>
  </si>
  <si>
    <t>Hellevoetsluis - Tolweg 45a</t>
  </si>
  <si>
    <t>Hellevoetsluis - Zwartedijk 2</t>
  </si>
  <si>
    <t>HoekvHolland - Planciushof 88</t>
  </si>
  <si>
    <t>Ouddorp - Hofdijksweg 27</t>
  </si>
  <si>
    <t>Krimpen a/d Ijssel - Nieuwe Tiendeweg 19+19a</t>
  </si>
  <si>
    <t>Maassluis - Elektraweg 3</t>
  </si>
  <si>
    <t>Sommelsdijk - Olympiaweg 38</t>
  </si>
  <si>
    <t>Middelharnis - Stevinweg 11</t>
  </si>
  <si>
    <t>Nieuwe-Tonge - Molendijk 138C</t>
  </si>
  <si>
    <t>Ooltgensplaat - Langeweg 96</t>
  </si>
  <si>
    <t>Oostvoorne - Langeweg 32C</t>
  </si>
  <si>
    <t>Oostvoorne - Voorweg 63</t>
  </si>
  <si>
    <t>Oude Tonge - Tramweg 3</t>
  </si>
  <si>
    <t>Spijkenisse - Pascalweg 1</t>
  </si>
  <si>
    <t>Portugaal - S.vd.Kolklaan 77</t>
  </si>
  <si>
    <t>Ridderkerk - Mr. Troelstrastraat 2</t>
  </si>
  <si>
    <t>Rockanje - Kerkweg 10</t>
  </si>
  <si>
    <t>Rotterdam - Albert Plesmanweg 7-9</t>
  </si>
  <si>
    <t>Rotterdam - Bosland 30</t>
  </si>
  <si>
    <t>Rotterdam - Breevaartstraat 1 - 9</t>
  </si>
  <si>
    <t>Rotterdam - Brugwachter 12</t>
  </si>
  <si>
    <t>Rotterdam - Driemansteeweg 160 - 172</t>
  </si>
  <si>
    <t xml:space="preserve">Rotterdam - Frobenstraat 8 </t>
  </si>
  <si>
    <t>Rotterdam - Groenetuin 321</t>
  </si>
  <si>
    <t>Rotterdam - Keijenburg 351</t>
  </si>
  <si>
    <t>Rotterdam - Ketelaarstraat 15</t>
  </si>
  <si>
    <t>Rotterdam - Metaalhof 44</t>
  </si>
  <si>
    <t>Rotterdam - Mijnsherenlaan 180</t>
  </si>
  <si>
    <t>Rotterdam - Siciliëboulevard 227</t>
  </si>
  <si>
    <t>Rotterdam - Wilhelminakade 947 (WPC)</t>
  </si>
  <si>
    <t>Rotterdam - Wilhelminakade - 2</t>
  </si>
  <si>
    <t>Schiedam - 's Gravenlandseweg 551</t>
  </si>
  <si>
    <t>Schiedam -Zoomweg 20</t>
  </si>
  <si>
    <t>Spijkenisse - Schenkelweg 90</t>
  </si>
  <si>
    <t>Spijkenisse - Van Hogendorpstr 50</t>
  </si>
  <si>
    <t>Vlaardingen - Hoogstad 501</t>
  </si>
  <si>
    <t>Hoek van Holland - Rechtestraat 20</t>
  </si>
  <si>
    <t>Rotterdam - Sicilieboulevard 227</t>
  </si>
  <si>
    <t>Algemeen</t>
  </si>
  <si>
    <t>Kosten productie per jaar ma t/m vr incl minimale taakgrootte</t>
  </si>
  <si>
    <t>Kosten productie per jaar ma t/m vr naloop incl minimale taakgrootte</t>
  </si>
  <si>
    <t>Kosten productie per jaar za - zo incl minimale taakgrootte</t>
  </si>
  <si>
    <t>Kosten productie per jaar za / zo / fe naloop incl minimale taakgrootte</t>
  </si>
  <si>
    <t>Kosten productie per jaar feestdag incl minimale taakgrootte</t>
  </si>
  <si>
    <t>Kosten productie per jaar feestdag naloop incl minimale taakgrootte</t>
  </si>
  <si>
    <t>Totale kosten productie per jaar</t>
  </si>
  <si>
    <t xml:space="preserve">Kosten toezicht per jaar ma t/m vr </t>
  </si>
  <si>
    <t>Kosten toezicht per jaar ma t/m vr naloop</t>
  </si>
  <si>
    <t>Kosten toezicht per jaar za - zo</t>
  </si>
  <si>
    <t>Kosten toezicht per jaar za / zo / fe naloop</t>
  </si>
  <si>
    <t>Kosten toezicht per jaar feestdag</t>
  </si>
  <si>
    <t>Kosten toezicht per jaar feestdag naloop</t>
  </si>
  <si>
    <t>Totale kosten toezicht per jaar</t>
  </si>
  <si>
    <t>Kosten vloeronderhoud per jaar</t>
  </si>
  <si>
    <t>Kosten Additioneel per jaar</t>
  </si>
  <si>
    <t>Kosten glasbewassing per jaar</t>
  </si>
  <si>
    <t>Kosten diep reiniging sanitair</t>
  </si>
  <si>
    <t>Kosten diep reiniging keukens</t>
  </si>
  <si>
    <t>Totaal kosten per jaar excl. btw</t>
  </si>
  <si>
    <t>Totaal kosten per maand excl. btw</t>
  </si>
  <si>
    <t>Gewogen prestatie</t>
  </si>
  <si>
    <t>m2/uur</t>
  </si>
  <si>
    <t>Frequentie van uitvoering (per jaar):</t>
  </si>
  <si>
    <t>Ruimtecategorie</t>
  </si>
  <si>
    <t>Prestatienorm in aantal m2 per uur</t>
  </si>
  <si>
    <t>M2 Totaal</t>
  </si>
  <si>
    <t>Naloop opslag ma-vr</t>
  </si>
  <si>
    <t>Weekend / feestdag opslag</t>
  </si>
  <si>
    <t>Naloop weekend / feestdag opslag</t>
  </si>
  <si>
    <t>VSR Code</t>
  </si>
  <si>
    <t>Archieven</t>
  </si>
  <si>
    <t>V</t>
  </si>
  <si>
    <t>Douche</t>
  </si>
  <si>
    <t>S</t>
  </si>
  <si>
    <t>Entree</t>
  </si>
  <si>
    <t>Gang</t>
  </si>
  <si>
    <t>Keuken</t>
  </si>
  <si>
    <t>Kleedruimte</t>
  </si>
  <si>
    <t>Kantine</t>
  </si>
  <si>
    <t>Kantoor</t>
  </si>
  <si>
    <t>B</t>
  </si>
  <si>
    <t>Lift</t>
  </si>
  <si>
    <t>Lokaal</t>
  </si>
  <si>
    <t>Magazijn</t>
  </si>
  <si>
    <t>Pantry</t>
  </si>
  <si>
    <t>Repro</t>
  </si>
  <si>
    <t>Rookruimte</t>
  </si>
  <si>
    <t>Sanitaire ruimte</t>
  </si>
  <si>
    <t>Trap</t>
  </si>
  <si>
    <t>Vergaderruimte</t>
  </si>
  <si>
    <t>Wachtruimte</t>
  </si>
  <si>
    <t>Werkplaats</t>
  </si>
  <si>
    <t>Slaapkamer</t>
  </si>
  <si>
    <t>Kolom voor matrix</t>
  </si>
  <si>
    <t>Frequentie verklaring</t>
  </si>
  <si>
    <t>Freq.</t>
  </si>
  <si>
    <t>Kolom</t>
  </si>
  <si>
    <t>1 x per maand</t>
  </si>
  <si>
    <t>Om de week</t>
  </si>
  <si>
    <t>1 x per week (52 weken)</t>
  </si>
  <si>
    <t>2 x per week (52 weken)</t>
  </si>
  <si>
    <t>Om de dag (52 weken)</t>
  </si>
  <si>
    <t>3 x per week (52 weken)</t>
  </si>
  <si>
    <t>5 x per week (52 weken)</t>
  </si>
  <si>
    <t>% van reguliere norm</t>
  </si>
  <si>
    <t>Verdieping</t>
  </si>
  <si>
    <t>Ruimte nummer</t>
  </si>
  <si>
    <t>Ruimteomschrijving opdrachtgever</t>
  </si>
  <si>
    <t>Ruimte categorie</t>
  </si>
  <si>
    <t>Vloer soort</t>
  </si>
  <si>
    <t xml:space="preserve">M2 vloer </t>
  </si>
  <si>
    <t>M2 vloer NIO</t>
  </si>
  <si>
    <t>Totaal frequentie</t>
  </si>
  <si>
    <t>Freq. ma-vr</t>
  </si>
  <si>
    <t>Freq. ma-vr naloop</t>
  </si>
  <si>
    <t xml:space="preserve">Freq zat - zon </t>
  </si>
  <si>
    <t>Freq. zat-zon naloop</t>
  </si>
  <si>
    <t xml:space="preserve">Freq  feestdag </t>
  </si>
  <si>
    <t>Freq feestdag naloop</t>
  </si>
  <si>
    <t>Uren p/j ma t/m vrij</t>
  </si>
  <si>
    <t>Uren p/j ma t/m vrij naloop</t>
  </si>
  <si>
    <t>Uren p/j zat - zon</t>
  </si>
  <si>
    <t>Uren p/j zat-zonj naloop</t>
  </si>
  <si>
    <t>Uren p/j feestdag</t>
  </si>
  <si>
    <t>Uren p/j feestdag naloop</t>
  </si>
  <si>
    <t>Norm ma t/m vr</t>
  </si>
  <si>
    <t>VSR code</t>
  </si>
  <si>
    <t>M2 per jaar</t>
  </si>
  <si>
    <t>BG</t>
  </si>
  <si>
    <t>Entrée</t>
  </si>
  <si>
    <t>tapijt</t>
  </si>
  <si>
    <t>Verkeersruimte</t>
  </si>
  <si>
    <t>steen</t>
  </si>
  <si>
    <t>pvc</t>
  </si>
  <si>
    <t>Centrale post</t>
  </si>
  <si>
    <t>Toilet dames</t>
  </si>
  <si>
    <t>Toilet heren</t>
  </si>
  <si>
    <t>Vergaderzaal</t>
  </si>
  <si>
    <t>Archief</t>
  </si>
  <si>
    <t>Niet in onderhoud</t>
  </si>
  <si>
    <t>nio</t>
  </si>
  <si>
    <t>Was/kleedruimte</t>
  </si>
  <si>
    <t>Kantoor postcom.</t>
  </si>
  <si>
    <t>1ste</t>
  </si>
  <si>
    <t>hout</t>
  </si>
  <si>
    <t>Dagverblijf</t>
  </si>
  <si>
    <t>Instructielokaal</t>
  </si>
  <si>
    <t>Fitnessruimte</t>
  </si>
  <si>
    <t>Noodtrap</t>
  </si>
  <si>
    <t>beton</t>
  </si>
  <si>
    <t>Doucheruimte</t>
  </si>
  <si>
    <t>Toilet</t>
  </si>
  <si>
    <t xml:space="preserve">Slaapkamer </t>
  </si>
  <si>
    <t>Badkamer</t>
  </si>
  <si>
    <t>linoleum</t>
  </si>
  <si>
    <t>Tech.ruimte</t>
  </si>
  <si>
    <t>Invalide toilet</t>
  </si>
  <si>
    <t>2de</t>
  </si>
  <si>
    <t>Was/kleedruimte heren</t>
  </si>
  <si>
    <t>Was/kleedruimte dames</t>
  </si>
  <si>
    <t>Wachtruimte/slaapvertrek</t>
  </si>
  <si>
    <t>Dagverblijf Ambulance</t>
  </si>
  <si>
    <t>Doucheruimte heren</t>
  </si>
  <si>
    <t>Doucheruimte dames</t>
  </si>
  <si>
    <t>Sanitair</t>
  </si>
  <si>
    <t>Dagverblijf incl. keuken</t>
  </si>
  <si>
    <t>Slaapvertrek</t>
  </si>
  <si>
    <t>3de</t>
  </si>
  <si>
    <t>SportGang</t>
  </si>
  <si>
    <t>Voorruimte sanitair dames</t>
  </si>
  <si>
    <t>Washok</t>
  </si>
  <si>
    <t>Kleedkamer heren</t>
  </si>
  <si>
    <t>Urinoir heren</t>
  </si>
  <si>
    <t>Kantoor 3</t>
  </si>
  <si>
    <t>Kantoor 4</t>
  </si>
  <si>
    <t>Kantoor 2</t>
  </si>
  <si>
    <t>Kantoor 6</t>
  </si>
  <si>
    <t>Kantoor 7</t>
  </si>
  <si>
    <t>Kantoor 1</t>
  </si>
  <si>
    <t>Kantoor 5</t>
  </si>
  <si>
    <t>uitrukgarage</t>
  </si>
  <si>
    <t>opslagruimte</t>
  </si>
  <si>
    <t>ICT ruimte</t>
  </si>
  <si>
    <t>Opkomstruimte</t>
  </si>
  <si>
    <t>mat</t>
  </si>
  <si>
    <t>werkplaats</t>
  </si>
  <si>
    <t>rubber</t>
  </si>
  <si>
    <t>Garage</t>
  </si>
  <si>
    <t>Werkkast</t>
  </si>
  <si>
    <t>Invalidetoilet</t>
  </si>
  <si>
    <t>Trap/bordes</t>
  </si>
  <si>
    <t xml:space="preserve"> </t>
  </si>
  <si>
    <t>Medisch magazijn</t>
  </si>
  <si>
    <t>pantry</t>
  </si>
  <si>
    <t>Kleedruimte dames</t>
  </si>
  <si>
    <t>Kleedruimte heren</t>
  </si>
  <si>
    <t>Alarmcentrale</t>
  </si>
  <si>
    <t xml:space="preserve">Magazijn </t>
  </si>
  <si>
    <t>ijzer/pvc</t>
  </si>
  <si>
    <t>Jeugdbrandweer</t>
  </si>
  <si>
    <t>staal</t>
  </si>
  <si>
    <t xml:space="preserve">Dagverblijf </t>
  </si>
  <si>
    <t>centrale Gang</t>
  </si>
  <si>
    <t>dienstentree</t>
  </si>
  <si>
    <t>gang</t>
  </si>
  <si>
    <t>receptie</t>
  </si>
  <si>
    <t>toilet</t>
  </si>
  <si>
    <t>harde vloer</t>
  </si>
  <si>
    <t>kantoor O&amp;O</t>
  </si>
  <si>
    <t>spreekkamer</t>
  </si>
  <si>
    <t>kantoor HML</t>
  </si>
  <si>
    <t>flexruimte</t>
  </si>
  <si>
    <t>kantoor postcommandant</t>
  </si>
  <si>
    <t>toilet miva</t>
  </si>
  <si>
    <t>fitnessruimte</t>
  </si>
  <si>
    <t>kleedkamer dames</t>
  </si>
  <si>
    <t>kleedkamer heren</t>
  </si>
  <si>
    <t>dagmagazijn</t>
  </si>
  <si>
    <t>adembescherming</t>
  </si>
  <si>
    <t>magazijn</t>
  </si>
  <si>
    <t>houtbewerking</t>
  </si>
  <si>
    <t>metaal en electra</t>
  </si>
  <si>
    <t>fietsenstalling</t>
  </si>
  <si>
    <t>noodstroomcompressor</t>
  </si>
  <si>
    <t>ademluchtcompressor</t>
  </si>
  <si>
    <t>trafo</t>
  </si>
  <si>
    <t>trappenhuis</t>
  </si>
  <si>
    <t>droogruimte</t>
  </si>
  <si>
    <t>jeugdbrandweer</t>
  </si>
  <si>
    <t>magazijn O&amp;O</t>
  </si>
  <si>
    <t>oefenruimte</t>
  </si>
  <si>
    <t>archief</t>
  </si>
  <si>
    <t>documentatie</t>
  </si>
  <si>
    <t>toilet heren</t>
  </si>
  <si>
    <t>toilet dames</t>
  </si>
  <si>
    <t>administratie</t>
  </si>
  <si>
    <t>hoofd afdeling</t>
  </si>
  <si>
    <t>brandveiligheid kantoor</t>
  </si>
  <si>
    <t>ICT</t>
  </si>
  <si>
    <t>cv ruimte</t>
  </si>
  <si>
    <t>leslokaal</t>
  </si>
  <si>
    <t>wachtcommandant</t>
  </si>
  <si>
    <t>woonkamer</t>
  </si>
  <si>
    <t>slaapkamer 1</t>
  </si>
  <si>
    <t>slaapkamer 2</t>
  </si>
  <si>
    <t>slaapkamer 3</t>
  </si>
  <si>
    <t>slaapkamer 4</t>
  </si>
  <si>
    <t>slaapkamer 5</t>
  </si>
  <si>
    <t>slaapkamer 6</t>
  </si>
  <si>
    <t>slaapkamer 7</t>
  </si>
  <si>
    <t>slaapkamer 8</t>
  </si>
  <si>
    <t>slaapkamer 9</t>
  </si>
  <si>
    <t>slaapkamer 10</t>
  </si>
  <si>
    <t>badkamer</t>
  </si>
  <si>
    <t>dagdienst</t>
  </si>
  <si>
    <t>magazijn DOV</t>
  </si>
  <si>
    <t>linnenMagazijn</t>
  </si>
  <si>
    <t>kantine</t>
  </si>
  <si>
    <t>badkamer dames</t>
  </si>
  <si>
    <t xml:space="preserve">Dagverblijf incl. keuken </t>
  </si>
  <si>
    <t>Kleedruimte/toilet</t>
  </si>
  <si>
    <t>Entrée achterzijde</t>
  </si>
  <si>
    <t xml:space="preserve">natuursteen </t>
  </si>
  <si>
    <t>EntreeGang</t>
  </si>
  <si>
    <t>natuursteen (zwart)</t>
  </si>
  <si>
    <t>Trap entree</t>
  </si>
  <si>
    <t>Spreekkamer</t>
  </si>
  <si>
    <t>ICT-ruimte (technische ruimte)</t>
  </si>
  <si>
    <t>Gang (verkeersruimte)</t>
  </si>
  <si>
    <t>(Invaliden) toilet</t>
  </si>
  <si>
    <t>Examenruimte</t>
  </si>
  <si>
    <t>Magazijn ICT</t>
  </si>
  <si>
    <t>Technische ruimte</t>
  </si>
  <si>
    <t>1e</t>
  </si>
  <si>
    <t>Bordes (2x) en stalen brug</t>
  </si>
  <si>
    <t>Vergaderruimte 5</t>
  </si>
  <si>
    <t>Vergaderruimte 2</t>
  </si>
  <si>
    <t>Vergaderruimte 1</t>
  </si>
  <si>
    <t>Loods</t>
  </si>
  <si>
    <t>Ontvangstruimte</t>
  </si>
  <si>
    <t>Lesruimte</t>
  </si>
  <si>
    <t>Douche- en toiletruimte</t>
  </si>
  <si>
    <t>Kleedkamer</t>
  </si>
  <si>
    <t>Loods 1</t>
  </si>
  <si>
    <t>Loods 2</t>
  </si>
  <si>
    <t>Loods 3</t>
  </si>
  <si>
    <t>Hout</t>
  </si>
  <si>
    <t>Toilet Heren</t>
  </si>
  <si>
    <t>Toilet Dames</t>
  </si>
  <si>
    <t>steen/pvc</t>
  </si>
  <si>
    <t>Dagverblijf/keuken</t>
  </si>
  <si>
    <t>Gang/entrée</t>
  </si>
  <si>
    <t>Garderobe</t>
  </si>
  <si>
    <t>kwartilux</t>
  </si>
  <si>
    <t>Woonkamer</t>
  </si>
  <si>
    <t>Washok/werkplaats</t>
  </si>
  <si>
    <t>Serverruimte</t>
  </si>
  <si>
    <t xml:space="preserve">Vergader-/spreek-/lesruimte </t>
  </si>
  <si>
    <t>doucheruimte heren</t>
  </si>
  <si>
    <t>tegels</t>
  </si>
  <si>
    <t>doucheruimte dames</t>
  </si>
  <si>
    <t>Toilet voorruimte</t>
  </si>
  <si>
    <t>Gang  / liftGang</t>
  </si>
  <si>
    <t>Verkeersruimte/ gangen</t>
  </si>
  <si>
    <t>liftGang</t>
  </si>
  <si>
    <t>entreeGang</t>
  </si>
  <si>
    <t>installatieruimte</t>
  </si>
  <si>
    <t>flex management GMK</t>
  </si>
  <si>
    <t>SER</t>
  </si>
  <si>
    <t>trainingsruimte</t>
  </si>
  <si>
    <t>opstelplaats mobiele wand</t>
  </si>
  <si>
    <t>meldkamer</t>
  </si>
  <si>
    <t>keuken</t>
  </si>
  <si>
    <t>werkkast/Magazijn</t>
  </si>
  <si>
    <t>pantry in entreeGang</t>
  </si>
  <si>
    <t>Gang/verkeersruimte</t>
  </si>
  <si>
    <t>Pantry/koffiecorner</t>
  </si>
  <si>
    <t>open space werkvloer</t>
  </si>
  <si>
    <t>Gang / liftGang</t>
  </si>
  <si>
    <t>Entreegebied</t>
  </si>
  <si>
    <t>gietvloer</t>
  </si>
  <si>
    <t>Erasmuszaal</t>
  </si>
  <si>
    <t>verkeersruimte</t>
  </si>
  <si>
    <t>Kolfruimte</t>
  </si>
  <si>
    <t>Opslag</t>
  </si>
  <si>
    <t>kantoor</t>
  </si>
  <si>
    <t>hoofdgebouw</t>
  </si>
  <si>
    <t>Vloerbedekking</t>
  </si>
  <si>
    <t>Trap-1</t>
  </si>
  <si>
    <t>Rubber</t>
  </si>
  <si>
    <t>Trap-2</t>
  </si>
  <si>
    <t>Trafo</t>
  </si>
  <si>
    <t>Beton</t>
  </si>
  <si>
    <t>Laagspanning</t>
  </si>
  <si>
    <t>Lockers</t>
  </si>
  <si>
    <t>watermeter hydrofor</t>
  </si>
  <si>
    <t>Gaskast</t>
  </si>
  <si>
    <t>Magazijn/archief prev.</t>
  </si>
  <si>
    <t>Tegels</t>
  </si>
  <si>
    <t>Spoelruimte</t>
  </si>
  <si>
    <t>Trap-3</t>
  </si>
  <si>
    <t>Stalling voertuigen</t>
  </si>
  <si>
    <t>Trap-4</t>
  </si>
  <si>
    <t>garage</t>
  </si>
  <si>
    <t>Hobbywerkplaats</t>
  </si>
  <si>
    <t>Expeditie</t>
  </si>
  <si>
    <t>Magazijn beheerders</t>
  </si>
  <si>
    <t>Werkplaats adembescherming</t>
  </si>
  <si>
    <t>Droogruimte</t>
  </si>
  <si>
    <t>Voorruimte toilet</t>
  </si>
  <si>
    <t>werkkast</t>
  </si>
  <si>
    <t>KCA</t>
  </si>
  <si>
    <t>Gasflessen</t>
  </si>
  <si>
    <t>beroepspost</t>
  </si>
  <si>
    <t>Tapijt</t>
  </si>
  <si>
    <t>Slaapkamer 1p</t>
  </si>
  <si>
    <t>Spaapkamer 1p</t>
  </si>
  <si>
    <t>2p-slaapkamer 3</t>
  </si>
  <si>
    <t>1p-slaapkamer 4</t>
  </si>
  <si>
    <t>1p-slaapkamer 5</t>
  </si>
  <si>
    <t>1p-slaapkamer 6</t>
  </si>
  <si>
    <t>1p-slaapkamer 7</t>
  </si>
  <si>
    <t>1p-slaapkamer 8</t>
  </si>
  <si>
    <t>1p-slaapkamer 9</t>
  </si>
  <si>
    <t>1p-slaapkamer 10</t>
  </si>
  <si>
    <t>Electriciteit</t>
  </si>
  <si>
    <t>Sanitair dames</t>
  </si>
  <si>
    <t>Sanitair heren</t>
  </si>
  <si>
    <t>Rommelhok</t>
  </si>
  <si>
    <t>Huiskamer</t>
  </si>
  <si>
    <t>VG-gedeelte</t>
  </si>
  <si>
    <t>Voorruimte damestoilet</t>
  </si>
  <si>
    <t>Voorruimte herentoilet</t>
  </si>
  <si>
    <t>Kantoor VG</t>
  </si>
  <si>
    <t>Dagverblijf VG</t>
  </si>
  <si>
    <t>Overloop voertuigstalling</t>
  </si>
  <si>
    <t>Kleedruimte VG man</t>
  </si>
  <si>
    <t>Kleedruimte VG vrouw</t>
  </si>
  <si>
    <t>Leslokaal 1</t>
  </si>
  <si>
    <t>Kantoor 8</t>
  </si>
  <si>
    <t>Toilet mindervalide</t>
  </si>
  <si>
    <t>Printers en serverruimte</t>
  </si>
  <si>
    <t>Archief kantoor</t>
  </si>
  <si>
    <t>Kast</t>
  </si>
  <si>
    <t>Kopieerruimte</t>
  </si>
  <si>
    <t>Trappenhuis</t>
  </si>
  <si>
    <t>rubbernoppen</t>
  </si>
  <si>
    <t>Hoofdtrap &gt; 1e</t>
  </si>
  <si>
    <t>beton/steen</t>
  </si>
  <si>
    <t>Bevelvoerder van dienst kantoor</t>
  </si>
  <si>
    <t>OCB kantoor</t>
  </si>
  <si>
    <t>coral/inloopmat</t>
  </si>
  <si>
    <t>Flex plek postcommandanten</t>
  </si>
  <si>
    <t xml:space="preserve">MHL </t>
  </si>
  <si>
    <t>Noodtrappenhuis &gt; 1e</t>
  </si>
  <si>
    <t>epoxy/beton</t>
  </si>
  <si>
    <t>Magazijn adembescherming</t>
  </si>
  <si>
    <t>epoxy</t>
  </si>
  <si>
    <t>Toilet remise</t>
  </si>
  <si>
    <t>Decontaminatie</t>
  </si>
  <si>
    <t>Was en droogruimte</t>
  </si>
  <si>
    <t xml:space="preserve">Toilet Miva/dames </t>
  </si>
  <si>
    <t>Duikhok</t>
  </si>
  <si>
    <t>Voertuigstalling</t>
  </si>
  <si>
    <t>Slangenwerkplaats</t>
  </si>
  <si>
    <t>Energiekast</t>
  </si>
  <si>
    <t>Noodstroom</t>
  </si>
  <si>
    <t>BOS hok</t>
  </si>
  <si>
    <t>Oefenkast</t>
  </si>
  <si>
    <t>Onderhoud voertuigen</t>
  </si>
  <si>
    <t>Timmerwerkplaats</t>
  </si>
  <si>
    <t>bestaat niet</t>
  </si>
  <si>
    <t>Wasplaats</t>
  </si>
  <si>
    <t>Hoofdtrap &gt; 2e + Gang</t>
  </si>
  <si>
    <t>beton/linoleum</t>
  </si>
  <si>
    <t>P&amp;O</t>
  </si>
  <si>
    <t>vloerbedekking</t>
  </si>
  <si>
    <t>Clustercommandant</t>
  </si>
  <si>
    <t>Administratie</t>
  </si>
  <si>
    <t>Uitgifte</t>
  </si>
  <si>
    <t>Noodtrappenhuis &gt; 2e</t>
  </si>
  <si>
    <t>Instructie</t>
  </si>
  <si>
    <t>Kazerne coördinator</t>
  </si>
  <si>
    <t>Koelruimte</t>
  </si>
  <si>
    <t>Persluchtoefenbaan</t>
  </si>
  <si>
    <t>CV ruimte</t>
  </si>
  <si>
    <t>Kleding magazijn</t>
  </si>
  <si>
    <t>MeubelMagazijn</t>
  </si>
  <si>
    <t>Compressor ruimte</t>
  </si>
  <si>
    <t>Watervoerende armaturen</t>
  </si>
  <si>
    <t>Hoofdtrap &gt; 3e + Gang</t>
  </si>
  <si>
    <t>Fitness ruimte</t>
  </si>
  <si>
    <t>Noodtrappenhuis &gt; 3e</t>
  </si>
  <si>
    <t>Toilet douche ruimte heren</t>
  </si>
  <si>
    <t>LB Ruimte</t>
  </si>
  <si>
    <t>Toilet douche ruimte dames</t>
  </si>
  <si>
    <t>Kleding Magazijn</t>
  </si>
  <si>
    <t>Kantoor / Koffiehoek</t>
  </si>
  <si>
    <t>Was- kleedruimte heren</t>
  </si>
  <si>
    <t>Was- kleedruimte dames</t>
  </si>
  <si>
    <t>Kantoor / fitness</t>
  </si>
  <si>
    <t>Kantoor / instructie</t>
  </si>
  <si>
    <t>Trap / bordes</t>
  </si>
  <si>
    <t>Damestoilet</t>
  </si>
  <si>
    <t>Herentoilet / kleedruimte</t>
  </si>
  <si>
    <t>Kantine / keuken</t>
  </si>
  <si>
    <t>Sanitair Dames</t>
  </si>
  <si>
    <t>Sanitair Heren</t>
  </si>
  <si>
    <t xml:space="preserve">beton </t>
  </si>
  <si>
    <t>2e</t>
  </si>
  <si>
    <t>slaapkamer</t>
  </si>
  <si>
    <t>Hoofdentree</t>
  </si>
  <si>
    <t>Toiletgroep heren</t>
  </si>
  <si>
    <t>Toiletgroep dames</t>
  </si>
  <si>
    <t>kantoor / dagverblijf</t>
  </si>
  <si>
    <t>BIC</t>
  </si>
  <si>
    <t>trap</t>
  </si>
  <si>
    <t>toilet/doucheruimte</t>
  </si>
  <si>
    <t>keuken/wachtruimte</t>
  </si>
  <si>
    <t>instructielokaal</t>
  </si>
  <si>
    <t>entrée</t>
  </si>
  <si>
    <t>kantoor receptie</t>
  </si>
  <si>
    <t>hout/tapijt</t>
  </si>
  <si>
    <t>D+H toilet</t>
  </si>
  <si>
    <t>kantoor incl. pantry</t>
  </si>
  <si>
    <t>pantry in kantoor</t>
  </si>
  <si>
    <t>kantine incl. pantry</t>
  </si>
  <si>
    <t>trap nabij kantine</t>
  </si>
  <si>
    <t>lift</t>
  </si>
  <si>
    <t>toiletruimte</t>
  </si>
  <si>
    <t>toilet / douche</t>
  </si>
  <si>
    <t>trapGang</t>
  </si>
  <si>
    <t>trap bg-1ste</t>
  </si>
  <si>
    <t>doucheruimte</t>
  </si>
  <si>
    <t>flexplekken</t>
  </si>
  <si>
    <t>Magazijnruimte</t>
  </si>
  <si>
    <t>kantoor(tuin)</t>
  </si>
  <si>
    <t>tapijt/gietvloer/marmoleuem</t>
  </si>
  <si>
    <t>sanitair</t>
  </si>
  <si>
    <t>trap/Gang</t>
  </si>
  <si>
    <t>0.01</t>
  </si>
  <si>
    <t>0.02</t>
  </si>
  <si>
    <t>0.03</t>
  </si>
  <si>
    <t>kleedruimte</t>
  </si>
  <si>
    <t>0.05</t>
  </si>
  <si>
    <t>0.06</t>
  </si>
  <si>
    <t>0.07</t>
  </si>
  <si>
    <t>0.08</t>
  </si>
  <si>
    <t>Nio</t>
  </si>
  <si>
    <t>0.09</t>
  </si>
  <si>
    <t>0.10</t>
  </si>
  <si>
    <t>opslag</t>
  </si>
  <si>
    <t>0.11</t>
  </si>
  <si>
    <t>0.12</t>
  </si>
  <si>
    <t>0.13</t>
  </si>
  <si>
    <t>0.14</t>
  </si>
  <si>
    <t>0.15</t>
  </si>
  <si>
    <t>toilet/douche</t>
  </si>
  <si>
    <t>tegel</t>
  </si>
  <si>
    <t>gew.grind</t>
  </si>
  <si>
    <t>kleed/douche dames</t>
  </si>
  <si>
    <t>Kleed/douche heren</t>
  </si>
  <si>
    <t>Toilet dames (ambu)</t>
  </si>
  <si>
    <t>Toilet heren(ambu)</t>
  </si>
  <si>
    <t>trap/bordes</t>
  </si>
  <si>
    <t>kantoor jeugdbrandweer</t>
  </si>
  <si>
    <t>rookruimte</t>
  </si>
  <si>
    <t xml:space="preserve">2de </t>
  </si>
  <si>
    <t>wasmachineruimte</t>
  </si>
  <si>
    <t>Steen</t>
  </si>
  <si>
    <t>Fysio BG</t>
  </si>
  <si>
    <t>b.g.</t>
  </si>
  <si>
    <t>entree</t>
  </si>
  <si>
    <t>0.04</t>
  </si>
  <si>
    <t>kast</t>
  </si>
  <si>
    <t>1.01</t>
  </si>
  <si>
    <t>1.02</t>
  </si>
  <si>
    <t>1.03</t>
  </si>
  <si>
    <t>technische ruimte</t>
  </si>
  <si>
    <t>1.12</t>
  </si>
  <si>
    <t>1.13</t>
  </si>
  <si>
    <t>Hal</t>
  </si>
  <si>
    <t>Opslag Zuurstof</t>
  </si>
  <si>
    <t>Troubleshooter</t>
  </si>
  <si>
    <t>Linnenopslag</t>
  </si>
  <si>
    <t xml:space="preserve">Meterkast </t>
  </si>
  <si>
    <t>meterkast</t>
  </si>
  <si>
    <t>0.18</t>
  </si>
  <si>
    <t xml:space="preserve">Kleedruimte Heren </t>
  </si>
  <si>
    <t>0.19</t>
  </si>
  <si>
    <t>Toiletten</t>
  </si>
  <si>
    <t>0.22</t>
  </si>
  <si>
    <t>0.23</t>
  </si>
  <si>
    <t>Buffetruimte</t>
  </si>
  <si>
    <t>0.24</t>
  </si>
  <si>
    <t>0.25</t>
  </si>
  <si>
    <t>0.26</t>
  </si>
  <si>
    <t>0.27</t>
  </si>
  <si>
    <t>0.28</t>
  </si>
  <si>
    <t>Printerruimte</t>
  </si>
  <si>
    <t>1.04</t>
  </si>
  <si>
    <t>1.05</t>
  </si>
  <si>
    <t>1.06</t>
  </si>
  <si>
    <t>1.07</t>
  </si>
  <si>
    <t>1.08</t>
  </si>
  <si>
    <t>1.09</t>
  </si>
  <si>
    <t>1.10</t>
  </si>
  <si>
    <t>1.11</t>
  </si>
  <si>
    <t>1.14</t>
  </si>
  <si>
    <t>1.15</t>
  </si>
  <si>
    <t>1.16</t>
  </si>
  <si>
    <t xml:space="preserve">Toiletten heren </t>
  </si>
  <si>
    <t>1.17</t>
  </si>
  <si>
    <t>Toiletten Dames</t>
  </si>
  <si>
    <t>1.18</t>
  </si>
  <si>
    <t>1.19</t>
  </si>
  <si>
    <t>Leslokaal</t>
  </si>
  <si>
    <t>lokaal</t>
  </si>
  <si>
    <t>1.20</t>
  </si>
  <si>
    <t>1.22</t>
  </si>
  <si>
    <t>Kleedruimtes dames</t>
  </si>
  <si>
    <t>1.24</t>
  </si>
  <si>
    <t>1.25</t>
  </si>
  <si>
    <t>0.02 tm 0.03</t>
  </si>
  <si>
    <t>Receptie</t>
  </si>
  <si>
    <t>Kantoor wagenpark</t>
  </si>
  <si>
    <t>Gang/trap</t>
  </si>
  <si>
    <t>Opslag facilitair</t>
  </si>
  <si>
    <t>Oplsag</t>
  </si>
  <si>
    <t>0.11 t/m 0.25</t>
  </si>
  <si>
    <t>0.29</t>
  </si>
  <si>
    <t>Kantoor troubelshooter</t>
  </si>
  <si>
    <t>0.31 tm 0.33</t>
  </si>
  <si>
    <t>0.34 tm 0.36</t>
  </si>
  <si>
    <t>0.37</t>
  </si>
  <si>
    <t>0.38</t>
  </si>
  <si>
    <t>0.39</t>
  </si>
  <si>
    <t>0.41</t>
  </si>
  <si>
    <t>Voertuigstalling klein</t>
  </si>
  <si>
    <t>0.42</t>
  </si>
  <si>
    <t>Voertuigstalling groot</t>
  </si>
  <si>
    <t>0.43</t>
  </si>
  <si>
    <t>Wasstraat</t>
  </si>
  <si>
    <t>0.44 tm 0.46</t>
  </si>
  <si>
    <t>0.47</t>
  </si>
  <si>
    <t>Stadswarmte hok</t>
  </si>
  <si>
    <t>0.48</t>
  </si>
  <si>
    <t>0.49</t>
  </si>
  <si>
    <t>Kantoor werkplaats</t>
  </si>
  <si>
    <t>Voorportaal</t>
  </si>
  <si>
    <t>1.05 tm 1.06</t>
  </si>
  <si>
    <t>1.07 tm 1.09</t>
  </si>
  <si>
    <t>Noodtrappenhuis</t>
  </si>
  <si>
    <t>kleedruimte heren</t>
  </si>
  <si>
    <t>Berging</t>
  </si>
  <si>
    <t>Kantine/vergader</t>
  </si>
  <si>
    <t>2.01</t>
  </si>
  <si>
    <t>2.03</t>
  </si>
  <si>
    <t>2.04</t>
  </si>
  <si>
    <t>2.05 tm 2.06</t>
  </si>
  <si>
    <t>2.07</t>
  </si>
  <si>
    <t>2.08</t>
  </si>
  <si>
    <t>2.09</t>
  </si>
  <si>
    <t>2.10</t>
  </si>
  <si>
    <t>Magazijn kleding</t>
  </si>
  <si>
    <t>2.11</t>
  </si>
  <si>
    <t>2.12</t>
  </si>
  <si>
    <t>2.13</t>
  </si>
  <si>
    <t>2.14</t>
  </si>
  <si>
    <t>2.15</t>
  </si>
  <si>
    <t>2.16</t>
  </si>
  <si>
    <t>3e</t>
  </si>
  <si>
    <t>3.01</t>
  </si>
  <si>
    <t>3.03</t>
  </si>
  <si>
    <t>3.04</t>
  </si>
  <si>
    <t>3.05 tm 3.06</t>
  </si>
  <si>
    <t>3.07</t>
  </si>
  <si>
    <t>3.08</t>
  </si>
  <si>
    <t>3.09</t>
  </si>
  <si>
    <t>3.10</t>
  </si>
  <si>
    <t>3.11</t>
  </si>
  <si>
    <t>3.12</t>
  </si>
  <si>
    <t>3.13</t>
  </si>
  <si>
    <t>3.14</t>
  </si>
  <si>
    <t>3.15</t>
  </si>
  <si>
    <t>3.16</t>
  </si>
  <si>
    <t>3.17</t>
  </si>
  <si>
    <t>4e</t>
  </si>
  <si>
    <t>4.01</t>
  </si>
  <si>
    <t>4.03</t>
  </si>
  <si>
    <t>4.04</t>
  </si>
  <si>
    <t>4.05 tm 4.06</t>
  </si>
  <si>
    <t>4.07</t>
  </si>
  <si>
    <t>4.08</t>
  </si>
  <si>
    <t>4.09</t>
  </si>
  <si>
    <t>4.10</t>
  </si>
  <si>
    <t>4.11</t>
  </si>
  <si>
    <t>4.12</t>
  </si>
  <si>
    <t>Secretariaat</t>
  </si>
  <si>
    <t>4.13</t>
  </si>
  <si>
    <t>4.14</t>
  </si>
  <si>
    <t>4.15</t>
  </si>
  <si>
    <t>Bg</t>
  </si>
  <si>
    <t>Tochtportaal</t>
  </si>
  <si>
    <t>MIVA toilet</t>
  </si>
  <si>
    <t>Dames toilet</t>
  </si>
  <si>
    <t>Heren toilet</t>
  </si>
  <si>
    <t>0.16</t>
  </si>
  <si>
    <t>0.17</t>
  </si>
  <si>
    <t>voorruimte</t>
  </si>
  <si>
    <t>bg</t>
  </si>
  <si>
    <t>overloop</t>
  </si>
  <si>
    <t>Toilet H</t>
  </si>
  <si>
    <t>Toilet D</t>
  </si>
  <si>
    <t>gang toiletten</t>
  </si>
  <si>
    <t>toilet 1</t>
  </si>
  <si>
    <t>toilet 2</t>
  </si>
  <si>
    <t>opstelplaats ambulance</t>
  </si>
  <si>
    <t>Gietvloer</t>
  </si>
  <si>
    <t>Dames Douche</t>
  </si>
  <si>
    <t>Dames kleedruimte</t>
  </si>
  <si>
    <t>Heren Douche</t>
  </si>
  <si>
    <t>Heren Kleedruimte</t>
  </si>
  <si>
    <t>Omkleedruimte</t>
  </si>
  <si>
    <t>Opslag ruimte</t>
  </si>
  <si>
    <t>Instructieruimte</t>
  </si>
  <si>
    <t>kantine/keuken</t>
  </si>
  <si>
    <t>Wachtkamer EHBO</t>
  </si>
  <si>
    <t>EHBO Ruimte</t>
  </si>
  <si>
    <t>MIVA Toilet</t>
  </si>
  <si>
    <t>Opslag (boot)</t>
  </si>
  <si>
    <t>Techniek</t>
  </si>
  <si>
    <t>eerste</t>
  </si>
  <si>
    <t>Politiepost</t>
  </si>
  <si>
    <t>Kantine Pantry</t>
  </si>
  <si>
    <t>hal</t>
  </si>
  <si>
    <t>dagverblijf</t>
  </si>
  <si>
    <t>wisselkantoor</t>
  </si>
  <si>
    <t>instructieruimte</t>
  </si>
  <si>
    <t xml:space="preserve">Sociale verzekeringen </t>
  </si>
  <si>
    <t>Bedrijfsgemiddelde</t>
  </si>
  <si>
    <t>WIA Basispremie</t>
  </si>
  <si>
    <t>WGA</t>
  </si>
  <si>
    <t>ZW-flex</t>
  </si>
  <si>
    <t>WW premie- Algemeen Werkeloosheidsfonds (Awf)</t>
  </si>
  <si>
    <t>Transitievergoeding</t>
  </si>
  <si>
    <t>Zorgverzekeringswet (Zvw)</t>
  </si>
  <si>
    <t>OP/NP</t>
  </si>
  <si>
    <t>Kinderopvang</t>
  </si>
  <si>
    <t>RAS premie</t>
  </si>
  <si>
    <t>Totaal opslag sociale lasten</t>
  </si>
  <si>
    <t xml:space="preserve">Sociale verzekeringen - Ouderdomspensioen (OP/NP) </t>
  </si>
  <si>
    <t>werkgeversdeel</t>
  </si>
  <si>
    <t>SV uurloon inclusief toeslagen</t>
  </si>
  <si>
    <t>Franchise OP-premie per uur</t>
  </si>
  <si>
    <t>Let op -/- bedrag</t>
  </si>
  <si>
    <t>Grondslag loon voor berekening OP premie</t>
  </si>
  <si>
    <t>Premie Ouderdomspensioen (OP)</t>
  </si>
  <si>
    <t>Effectieve OP premie</t>
  </si>
  <si>
    <t>Berekening werkbare dagen</t>
  </si>
  <si>
    <t>Schoonmaak</t>
  </si>
  <si>
    <t>Aantal kalenderdagen</t>
  </si>
  <si>
    <t>Weekenddagen</t>
  </si>
  <si>
    <t>Werkdagen per jaar</t>
  </si>
  <si>
    <t>Nat. feestdagen, kort verzuim, bijz. CAO</t>
  </si>
  <si>
    <t>Vakantiedagen</t>
  </si>
  <si>
    <t>Ziektedagen</t>
  </si>
  <si>
    <t>Vorstverlet</t>
  </si>
  <si>
    <t>Werkbare dagen per jaar</t>
  </si>
  <si>
    <t>Nat. feestdagen, kort verzuim, bijz CAO</t>
  </si>
  <si>
    <t>Totaal % opslag werkbare dagen</t>
  </si>
  <si>
    <t xml:space="preserve">Het aantal werkbare dagen per jaar is een gemiddelde over 5 jaar. Er vindt geen periodieke verrekening plaats in verband met schrikkeljaren. </t>
  </si>
  <si>
    <t>Tariefopbouw schoonmaak</t>
  </si>
  <si>
    <t>Gemiddeld tarief ma t/m vr</t>
  </si>
  <si>
    <t>Medewerker</t>
  </si>
  <si>
    <t>Uurlonen 1 januari 2026</t>
  </si>
  <si>
    <t>Basisuurloon</t>
  </si>
  <si>
    <t>CAO gebonden kosten</t>
  </si>
  <si>
    <t>17 jaar en jonger</t>
  </si>
  <si>
    <t>Specialistentoeslag</t>
  </si>
  <si>
    <t>18 jaar</t>
  </si>
  <si>
    <t>Bruto uurloon</t>
  </si>
  <si>
    <t>19 jaar</t>
  </si>
  <si>
    <t>Vakvolwassen 1 dienstjaar</t>
  </si>
  <si>
    <t xml:space="preserve">Vakantietoeslag </t>
  </si>
  <si>
    <t>Vakvolwassen 2 dienstjaren</t>
  </si>
  <si>
    <t xml:space="preserve">Structurele eindejaarsuitkering </t>
  </si>
  <si>
    <t>Vakvolwassen 3 dienstjaren</t>
  </si>
  <si>
    <t>Bruto uurloon inclusief toeslagen</t>
  </si>
  <si>
    <t>Vakvolwassen 4 dienstjaren</t>
  </si>
  <si>
    <t>SV-loon grondslag voor berekening sociale verzekeringen</t>
  </si>
  <si>
    <t>Percentage per loongroep voor gemiddeld tarief</t>
  </si>
  <si>
    <t>Premies Sociale Verzekeringen</t>
  </si>
  <si>
    <t>[zie premies en opslagen]</t>
  </si>
  <si>
    <t>Subtotaal loonkosten per uur inclusief sociale verzekeringen</t>
  </si>
  <si>
    <t>Opslag niet werkbare dagen</t>
  </si>
  <si>
    <t>Totaal loonkosten per uur</t>
  </si>
  <si>
    <t>Materiaal/- en middelen</t>
  </si>
  <si>
    <t>Projectgebonden!</t>
  </si>
  <si>
    <t>Werkkleding en uitrusting</t>
  </si>
  <si>
    <t>Machinekosten</t>
  </si>
  <si>
    <t>Totaal per loongroepen</t>
  </si>
  <si>
    <t>Totaal directe kosten</t>
  </si>
  <si>
    <t>Opbouw gemiddeld tarief</t>
  </si>
  <si>
    <t>Indirect toezicht</t>
  </si>
  <si>
    <t>Managementkosten</t>
  </si>
  <si>
    <t>P.Z. kosten</t>
  </si>
  <si>
    <t>Opleiding</t>
  </si>
  <si>
    <t>Administratiekosten</t>
  </si>
  <si>
    <t>Huisvestingskosten</t>
  </si>
  <si>
    <t>Reiskosten/autokosten</t>
  </si>
  <si>
    <t>Kosten verzuimbegeleiding</t>
  </si>
  <si>
    <t>Totaal indirecte kosten</t>
  </si>
  <si>
    <t>Tarief componenten samenvatting</t>
  </si>
  <si>
    <t>Risico en winst</t>
  </si>
  <si>
    <t>Totaal eindtarief normale werktijden [06.00-21.30 uur]</t>
  </si>
  <si>
    <t>Totaal eindtarief  [incl. 30% toeslag]</t>
  </si>
  <si>
    <t>Totaal eindtarief weekenden [incl. 50% toeslag]</t>
  </si>
  <si>
    <t>Totaal eindtarief feestdagen [incl. 150% toeslag]</t>
  </si>
  <si>
    <t>Tariefopbouw toezicht</t>
  </si>
  <si>
    <t>Gemiddeld tarief  ma t/m vr</t>
  </si>
  <si>
    <t>Omschrijving werkzaamheden</t>
  </si>
  <si>
    <t>Aantal of m2</t>
  </si>
  <si>
    <t>frequentie per jaar</t>
  </si>
  <si>
    <t>uren per m2/ beurt</t>
  </si>
  <si>
    <t>uren per jaar</t>
  </si>
  <si>
    <t>uurtarief</t>
  </si>
  <si>
    <t>kosten per jaar</t>
  </si>
  <si>
    <t>Dieptereininging keukenvloer</t>
  </si>
  <si>
    <t>Schoonmaak binnenzijde koelkasten en THT verwijderen</t>
  </si>
  <si>
    <t>Schoonmaken binnenzijde magnetron</t>
  </si>
  <si>
    <t>Schoonmaak strandpost zomerseizoen ma-vr</t>
  </si>
  <si>
    <t>Schoonmaak strandpost zomerseizoen weekeind</t>
  </si>
  <si>
    <t>Omschrijving levering</t>
  </si>
  <si>
    <t>Aantal</t>
  </si>
  <si>
    <t>Prijs per stuk</t>
  </si>
  <si>
    <t>Dispenserbox met 100 alcohol reinigingsdoekjes</t>
  </si>
  <si>
    <t>Aan de opgegeven aantallen kunnen geen rechten worden ontleend.</t>
  </si>
  <si>
    <t>Vloerenonderhoud  (inclusief uit-/inruimen van het meubilair)</t>
  </si>
  <si>
    <t>Prijs p/m²  excl. btw</t>
  </si>
  <si>
    <t>Activiteit</t>
  </si>
  <si>
    <t>Toelichting</t>
  </si>
  <si>
    <t>0-100m²</t>
  </si>
  <si>
    <t>101-500m²</t>
  </si>
  <si>
    <t>501-1000m²</t>
  </si>
  <si>
    <t>&gt; 1000m²</t>
  </si>
  <si>
    <t>Lino-/marmoleum top-coaten</t>
  </si>
  <si>
    <t>2 lagen</t>
  </si>
  <si>
    <t>Lino-/marmoleum re-coaten</t>
  </si>
  <si>
    <t>Lino-/marmoleum sprayen</t>
  </si>
  <si>
    <t>geheel</t>
  </si>
  <si>
    <t>Steen/PVC schrobben</t>
  </si>
  <si>
    <t>Tapijt sproeiextraheren</t>
  </si>
  <si>
    <t>Reinigen Meubilair</t>
  </si>
  <si>
    <t>Soort</t>
  </si>
  <si>
    <t>Prijs p/st onder 25 stuks excl. btw</t>
  </si>
  <si>
    <t>Prijs p/st boven 25 stuks excl. btw</t>
  </si>
  <si>
    <t>Bureaustoel</t>
  </si>
  <si>
    <t>Stoomreiniging</t>
  </si>
  <si>
    <t>Sproei extractie methode</t>
  </si>
  <si>
    <t>Vergaderstoel</t>
  </si>
  <si>
    <t>Reinigen raambekleding</t>
  </si>
  <si>
    <t>Prijs p/m² onder 100m² excl. btw</t>
  </si>
  <si>
    <t>Prijs p/m² boven 100m² excl. btw</t>
  </si>
  <si>
    <t>Vitrage</t>
  </si>
  <si>
    <t>Afhalen, wassen en ophangen</t>
  </si>
  <si>
    <t>Overgordijnen</t>
  </si>
  <si>
    <t>Verticale lamellen stof</t>
  </si>
  <si>
    <t>Stofzuigen</t>
  </si>
  <si>
    <t>Verticale lamellen metaal/kunststof</t>
  </si>
  <si>
    <t>Klamvochting afnemen</t>
  </si>
  <si>
    <t>Horizontale lamellen</t>
  </si>
  <si>
    <t>Ultrasonoor reinigen</t>
  </si>
  <si>
    <t>Regietarieven</t>
  </si>
  <si>
    <t>Prijs p/uur excl. btw</t>
  </si>
  <si>
    <t>Schoonmaakonderhoud</t>
  </si>
  <si>
    <t>Maandag - Vrijdag</t>
  </si>
  <si>
    <t>Zaterdag - zondag (incl. 50% toeslag conform cao)</t>
  </si>
  <si>
    <t>Feestdagen (incl. 150% toeslag conform cao)</t>
  </si>
  <si>
    <t>Glazenwasserswerkzaamheden</t>
  </si>
  <si>
    <t>Diverse werkzaamheden</t>
  </si>
  <si>
    <t>Prijs p/beurt excl. btw</t>
  </si>
  <si>
    <t>Alle</t>
  </si>
  <si>
    <t>Schoonmaak binnenzijde koelkasten per stuk</t>
  </si>
  <si>
    <t>Schoonmaak binnenzijde koelkasten meldkamer (3 stuks)</t>
  </si>
  <si>
    <t>Schoonmaken houten wanden</t>
  </si>
  <si>
    <t>Legen centraalstofzuigersysteem</t>
  </si>
  <si>
    <t>Stofzuigen, spinrag verwijderen, kasten stofvrij maken</t>
  </si>
  <si>
    <t>Opmerking:</t>
  </si>
  <si>
    <t>Alle prijzen inclusief materialen en middelen, voorrijkosten en overige bijkomende kosten.</t>
  </si>
  <si>
    <t>Mits anders aangegeven is de uitvoering op reguliere werktijden: maandag t/m vrijdag [06.00 en 21.30 uur]</t>
  </si>
  <si>
    <t>Glassoort</t>
  </si>
  <si>
    <t>M² prijs</t>
  </si>
  <si>
    <t>Buitenzijde</t>
  </si>
  <si>
    <t>Binnenzijde</t>
  </si>
  <si>
    <t>Separatieglas dubbelzijdig</t>
  </si>
  <si>
    <t>Gevelbeplating  buitenzijde</t>
  </si>
  <si>
    <t>Aanvullende omschrijving</t>
  </si>
  <si>
    <t>Aantal m2</t>
  </si>
  <si>
    <r>
      <t>Kosten per m</t>
    </r>
    <r>
      <rPr>
        <b/>
        <vertAlign val="superscript"/>
        <sz val="10"/>
        <color theme="0"/>
        <rFont val="Arial Black"/>
        <family val="2"/>
      </rPr>
      <t>2</t>
    </r>
  </si>
  <si>
    <t>Kosten per beurt</t>
  </si>
  <si>
    <t>Frequentie per jaar</t>
  </si>
  <si>
    <t>Totaalkosten per jaar</t>
  </si>
  <si>
    <t>2</t>
  </si>
  <si>
    <t>Bereikbaarheidsvoorzieningen</t>
  </si>
  <si>
    <t>Klimmateriaal</t>
  </si>
  <si>
    <t>inmeten bij eerste beurt</t>
  </si>
  <si>
    <t>Hoogwerker</t>
  </si>
  <si>
    <t>uitvoering verhuurder</t>
  </si>
  <si>
    <t>0</t>
  </si>
  <si>
    <t>23e</t>
  </si>
  <si>
    <t>24e</t>
  </si>
  <si>
    <t>25e</t>
  </si>
  <si>
    <t>Auto hoogwerker</t>
  </si>
  <si>
    <t>Glasbewassing binnenzijde, incl.sponning</t>
  </si>
  <si>
    <t>Gevelglas binnenzijde ten behoeve van het ram in de entree, incl. sponning</t>
  </si>
  <si>
    <t>Separatieglas beide zijden (3 ramen)</t>
  </si>
  <si>
    <t>Toegangsdeur binnenzijde</t>
  </si>
  <si>
    <t>Wassen gevelglas buitenzijde, inclusief sponningen en omlijstingen, die bereikbaar is</t>
  </si>
  <si>
    <t>Wassen gevelglas binnenzijde, inclusief sponningen en omlijsting</t>
  </si>
  <si>
    <t>Wassen van de overheaddeuren buitenzijde, inclusief sponningen en omlijstingen</t>
  </si>
  <si>
    <t>Wassen van de overheaddeuren binnenzijden, inclusief sponningen en omlijstingen</t>
  </si>
  <si>
    <t>Wassen separatieglas beide zijden, inclusief sponningen en omlijstingen</t>
  </si>
  <si>
    <t>Technisch reinigen van de gele rabatdelen die bereikbaar zijn</t>
  </si>
  <si>
    <t>Technisch reinigen van de overheaddeuren buitenzijde, inclusief sponningen en omlijstingen</t>
  </si>
  <si>
    <t>Handeling</t>
  </si>
  <si>
    <t>M² prijs (incl uit- en inruimen)</t>
  </si>
  <si>
    <t>Sprayen</t>
  </si>
  <si>
    <t>…………………</t>
  </si>
  <si>
    <t>…………………………………</t>
  </si>
  <si>
    <t>Vloerafwerking</t>
  </si>
  <si>
    <t>Linoleum</t>
  </si>
  <si>
    <t>4</t>
  </si>
  <si>
    <t>1</t>
  </si>
  <si>
    <t>Voorziening inclusief verbruiksartikelen</t>
  </si>
  <si>
    <t>Prijs per beurt</t>
  </si>
  <si>
    <t>Toilet hangend</t>
  </si>
  <si>
    <t>Urinoir</t>
  </si>
  <si>
    <t>Douche cabine</t>
  </si>
  <si>
    <t>Wastafel</t>
  </si>
  <si>
    <t>Wastrog</t>
  </si>
  <si>
    <t>Ventilatie roosters</t>
  </si>
  <si>
    <t>Vloer (m2)</t>
  </si>
  <si>
    <t>Wand (m2)</t>
  </si>
  <si>
    <t>Schrob put</t>
  </si>
  <si>
    <t>Aanrecht</t>
  </si>
  <si>
    <t>Aantallen per locatie</t>
  </si>
  <si>
    <t>aantallen opnemen bij eertse beurt</t>
  </si>
  <si>
    <t>Oude Tonge</t>
  </si>
  <si>
    <t>Totaal kosten per jaar per locatie</t>
  </si>
  <si>
    <t>Frequentie</t>
  </si>
  <si>
    <t>Totaal kosten per jaar</t>
  </si>
  <si>
    <t>Aan de opgegeven indicatieve eenheden kunnen geen rechten worden ontleend.</t>
  </si>
  <si>
    <t xml:space="preserve">Alle prijzen zijn all-in, inclusief loonkosten, materiaal-, reis- en verblijfskosten, sociale lasten, voorrijkosten, parkeerkosten e.d. </t>
  </si>
  <si>
    <t>Dieptereininging keuken</t>
  </si>
  <si>
    <t>Krimpen a/d Ijssel - Nieuwe Tiendeweg 10</t>
  </si>
  <si>
    <t>OP AFROEP</t>
  </si>
  <si>
    <t>Alle (linoleum vloeren)</t>
  </si>
  <si>
    <t>Recoaten van de vloer</t>
  </si>
  <si>
    <t>(prijs opgeven per m2)</t>
  </si>
  <si>
    <t>Topcoaten</t>
  </si>
  <si>
    <t>-</t>
  </si>
  <si>
    <t>Margriet, de cellen met 130 erin klopt dat?</t>
  </si>
  <si>
    <t>Element</t>
  </si>
  <si>
    <t>Aanrecht / werkbank (bovenblad)</t>
  </si>
  <si>
    <t>Afvalbak c.q. container</t>
  </si>
  <si>
    <t>Afzuigkap incl vetvangfilters, verlichting en wand onder de kap</t>
  </si>
  <si>
    <t xml:space="preserve">Bakplaat </t>
  </si>
  <si>
    <t>Brandblusapparatuur</t>
  </si>
  <si>
    <t>Deur</t>
  </si>
  <si>
    <t xml:space="preserve">Frituur </t>
  </si>
  <si>
    <t>Handdoekhouder/automaat</t>
  </si>
  <si>
    <t>Keukenblok - kastjes wand</t>
  </si>
  <si>
    <t>Koelkast incl rubbers en motorcompartiment / drankenkoeling / fustenkoeling / wandkoeling</t>
  </si>
  <si>
    <t>Kookplaat</t>
  </si>
  <si>
    <t>Magnetron (binnen/buitenzijde)</t>
  </si>
  <si>
    <t>Oven</t>
  </si>
  <si>
    <t>Plafond (systeemplafond)</t>
  </si>
  <si>
    <t>Spoelinstallatie</t>
  </si>
  <si>
    <t>Uitgiftebuffet - koud</t>
  </si>
  <si>
    <t>Uitgiftebuffet - warm</t>
  </si>
  <si>
    <t>Vaatwasser - RVS</t>
  </si>
  <si>
    <t>Vloer</t>
  </si>
  <si>
    <t>Vrieskast</t>
  </si>
  <si>
    <t xml:space="preserve">Wand </t>
  </si>
  <si>
    <t>Warmhoudlade</t>
  </si>
  <si>
    <t>Waterontharder</t>
  </si>
  <si>
    <t>Zeepdispenser</t>
  </si>
  <si>
    <t>Uren per beurt</t>
  </si>
  <si>
    <t>Uren per jaar</t>
  </si>
  <si>
    <t>Tarief</t>
  </si>
  <si>
    <t>Kosten per jaar</t>
  </si>
  <si>
    <t>Uren per stuk/m2</t>
  </si>
  <si>
    <t>Kosten per stuk</t>
  </si>
  <si>
    <t>Bain marie</t>
  </si>
  <si>
    <t>Overhead deuren dubbelzijdig</t>
  </si>
  <si>
    <t>Vervallen</t>
  </si>
  <si>
    <t>VERSIE 3</t>
  </si>
  <si>
    <t>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</si>
</sst>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quot;Fl.&quot;#,##0.00;[Red]\-&quot;Fl.&quot;#,##0.00"/>
    <numFmt numFmtId="189" formatCode="&quot;Fl.&quot;#,##0_);[Red]\(&quot;Fl.&quot;#,##0\)"/>
    <numFmt numFmtId="190" formatCode="_-\F* #,##0.00_-;\-\F* #,##0.00_-;_-\F* &quot;-&quot;??_-;_-@_-"/>
    <numFmt numFmtId="191" formatCode="&quot;fl&quot;\ #,##0_-;[Red]&quot;fl&quot;\ #,##0\-"/>
    <numFmt numFmtId="192" formatCode="_-\€\ * #,##0.00"/>
    <numFmt numFmtId="193" formatCode="0\ &quot;m2&quot;"/>
    <numFmt numFmtId="194" formatCode="_-&quot;F&quot;\ * #,##0.00_-;_-&quot;F&quot;\ * #,##0.00\-;_-&quot;F&quot;\ * &quot;-&quot;??_-;_-@_-"/>
    <numFmt numFmtId="195" formatCode="_ [$€-2]\ * #,##0.00_ ;_ [$€-2]\ * \-#,##0.00_ ;_ [$€-2]\ * &quot;-&quot;??_ ;_ @_ "/>
    <numFmt numFmtId="196" formatCode="###,000"/>
  </numFmts>
  <fonts count="175">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rgb="FFFF0000"/>
      <name val="Century Gothic"/>
      <family val="2"/>
    </font>
    <font>
      <sz val="8"/>
      <name val="MS Sans Serif"/>
    </font>
    <font>
      <b/>
      <sz val="10"/>
      <color rgb="FFFF0000"/>
      <name val="MS Sans Serif"/>
    </font>
    <font>
      <b/>
      <sz val="12"/>
      <name val="Georgia"/>
      <family val="1"/>
    </font>
    <font>
      <sz val="12"/>
      <name val="Georgia"/>
      <family val="1"/>
    </font>
    <font>
      <b/>
      <sz val="10"/>
      <color theme="1"/>
      <name val="Georgia"/>
      <family val="1"/>
    </font>
    <font>
      <sz val="10"/>
      <name val="Georgia"/>
      <family val="1"/>
    </font>
    <font>
      <b/>
      <sz val="10"/>
      <color theme="0"/>
      <name val="Georgia"/>
      <family val="1"/>
    </font>
    <font>
      <b/>
      <sz val="10"/>
      <name val="Georgia"/>
      <family val="1"/>
    </font>
    <font>
      <b/>
      <sz val="10"/>
      <color rgb="FFFF0000"/>
      <name val="Georgia"/>
      <family val="1"/>
    </font>
    <font>
      <sz val="10"/>
      <color rgb="FFFF0000"/>
      <name val="Georgia"/>
      <family val="1"/>
    </font>
    <font>
      <b/>
      <sz val="12"/>
      <color rgb="FFFF0000"/>
      <name val="Georgia"/>
      <family val="1"/>
    </font>
    <font>
      <sz val="10"/>
      <color theme="1"/>
      <name val="Georgia"/>
      <family val="1"/>
    </font>
    <font>
      <sz val="10"/>
      <color indexed="10"/>
      <name val="Georgia"/>
      <family val="1"/>
    </font>
    <font>
      <sz val="12"/>
      <color theme="1"/>
      <name val="Georgia"/>
      <family val="1"/>
    </font>
    <font>
      <sz val="10"/>
      <color indexed="18"/>
      <name val="Georgia"/>
      <family val="1"/>
    </font>
    <font>
      <sz val="10"/>
      <color indexed="8"/>
      <name val="Georgia"/>
      <family val="1"/>
    </font>
    <font>
      <b/>
      <sz val="10"/>
      <color indexed="10"/>
      <name val="Georgia"/>
      <family val="1"/>
    </font>
    <font>
      <b/>
      <sz val="12"/>
      <color indexed="18"/>
      <name val="Georgia"/>
      <family val="1"/>
    </font>
    <font>
      <sz val="10"/>
      <color theme="0"/>
      <name val="Georgia"/>
      <family val="1"/>
    </font>
    <font>
      <b/>
      <sz val="10"/>
      <color indexed="18"/>
      <name val="Georgia"/>
      <family val="1"/>
    </font>
    <font>
      <b/>
      <sz val="12"/>
      <color theme="0"/>
      <name val="Georgia"/>
      <family val="1"/>
    </font>
    <font>
      <b/>
      <sz val="10"/>
      <color indexed="8"/>
      <name val="Georgia"/>
      <family val="1"/>
    </font>
    <font>
      <sz val="11"/>
      <name val="Georgia"/>
      <family val="1"/>
    </font>
    <font>
      <b/>
      <sz val="9"/>
      <color indexed="20"/>
      <name val="Georgia"/>
      <family val="1"/>
    </font>
    <font>
      <b/>
      <sz val="9"/>
      <name val="Georgia"/>
      <family val="1"/>
    </font>
    <font>
      <sz val="14"/>
      <name val="Georgia"/>
      <family val="1"/>
    </font>
    <font>
      <b/>
      <sz val="9"/>
      <color indexed="18"/>
      <name val="Georgia"/>
      <family val="1"/>
    </font>
    <font>
      <sz val="12"/>
      <color indexed="18"/>
      <name val="Georgia"/>
      <family val="1"/>
    </font>
    <font>
      <b/>
      <sz val="8"/>
      <color indexed="18"/>
      <name val="Georgia"/>
      <family val="1"/>
    </font>
    <font>
      <sz val="9"/>
      <color rgb="FFFF0000"/>
      <name val="Georgia"/>
      <family val="1"/>
    </font>
    <font>
      <sz val="9"/>
      <color indexed="10"/>
      <name val="Georgia"/>
      <family val="1"/>
    </font>
    <font>
      <sz val="9"/>
      <color indexed="8"/>
      <name val="Georgia"/>
      <family val="1"/>
    </font>
    <font>
      <sz val="9"/>
      <name val="Georgia"/>
      <family val="1"/>
    </font>
    <font>
      <b/>
      <sz val="9"/>
      <color indexed="10"/>
      <name val="Georgia"/>
      <family val="1"/>
    </font>
    <font>
      <sz val="9"/>
      <color rgb="FF0AAAFF"/>
      <name val="Georgia"/>
      <family val="1"/>
    </font>
    <font>
      <b/>
      <u/>
      <sz val="10"/>
      <name val="Georgia"/>
      <family val="1"/>
    </font>
    <font>
      <u/>
      <sz val="9"/>
      <name val="Georgia"/>
      <family val="1"/>
    </font>
    <font>
      <b/>
      <sz val="10"/>
      <color indexed="20"/>
      <name val="Georgia"/>
      <family val="1"/>
    </font>
    <font>
      <b/>
      <sz val="9"/>
      <color rgb="FFFF0000"/>
      <name val="Georgia"/>
      <family val="1"/>
    </font>
    <font>
      <sz val="10"/>
      <name val="Arial Black"/>
      <family val="2"/>
    </font>
    <font>
      <b/>
      <sz val="10"/>
      <color theme="0"/>
      <name val="Arial Black"/>
      <family val="2"/>
    </font>
    <font>
      <sz val="10"/>
      <color indexed="8"/>
      <name val="Arial Black"/>
      <family val="2"/>
    </font>
    <font>
      <b/>
      <sz val="10"/>
      <color indexed="10"/>
      <name val="Arial Black"/>
      <family val="2"/>
    </font>
    <font>
      <b/>
      <sz val="12"/>
      <color indexed="18"/>
      <name val="Arial Black"/>
      <family val="2"/>
    </font>
    <font>
      <b/>
      <sz val="14"/>
      <color theme="0"/>
      <name val="Arial Black"/>
      <family val="2"/>
    </font>
    <font>
      <b/>
      <sz val="12"/>
      <color theme="0"/>
      <name val="Arial Black"/>
      <family val="2"/>
    </font>
    <font>
      <sz val="10"/>
      <color theme="0"/>
      <name val="Arial Black"/>
      <family val="2"/>
    </font>
    <font>
      <b/>
      <sz val="9"/>
      <color theme="0"/>
      <name val="Arial Black"/>
      <family val="2"/>
    </font>
    <font>
      <b/>
      <sz val="9"/>
      <color indexed="18"/>
      <name val="Arial Black"/>
      <family val="2"/>
    </font>
    <font>
      <sz val="9"/>
      <color theme="0"/>
      <name val="Arial Black"/>
      <family val="2"/>
    </font>
    <font>
      <b/>
      <vertAlign val="superscript"/>
      <sz val="10"/>
      <color theme="0"/>
      <name val="Arial Black"/>
      <family val="2"/>
    </font>
    <font>
      <b/>
      <sz val="10"/>
      <color theme="1"/>
      <name val="Times New Roman"/>
      <family val="1"/>
    </font>
    <font>
      <b/>
      <sz val="10"/>
      <color theme="0"/>
      <name val="Times New Roman"/>
      <family val="1"/>
    </font>
    <font>
      <b/>
      <sz val="10"/>
      <name val="Times New Roman"/>
      <family val="1"/>
    </font>
    <font>
      <b/>
      <sz val="10"/>
      <color rgb="FFFF0000"/>
      <name val="Times New Roman"/>
      <family val="1"/>
    </font>
    <font>
      <sz val="10"/>
      <color rgb="FFFF0000"/>
      <name val="Times New Roman"/>
      <family val="1"/>
    </font>
    <font>
      <b/>
      <sz val="12"/>
      <name val="Times New Roman"/>
      <family val="1"/>
    </font>
    <font>
      <sz val="12"/>
      <name val="Times New Roman"/>
      <family val="1"/>
    </font>
    <font>
      <sz val="10"/>
      <color indexed="10"/>
      <name val="Times New Roman"/>
      <family val="1"/>
    </font>
    <font>
      <sz val="10"/>
      <color theme="1"/>
      <name val="Times New Roman"/>
      <family val="1"/>
    </font>
    <font>
      <b/>
      <sz val="10"/>
      <color rgb="FF0AAAFF"/>
      <name val="Times New Roman"/>
      <family val="1"/>
    </font>
    <font>
      <b/>
      <sz val="12"/>
      <color indexed="18"/>
      <name val="Times New Roman"/>
      <family val="1"/>
    </font>
    <font>
      <sz val="10"/>
      <color indexed="8"/>
      <name val="Times New Roman"/>
      <family val="1"/>
    </font>
    <font>
      <sz val="10"/>
      <color indexed="18"/>
      <name val="Times New Roman"/>
      <family val="1"/>
    </font>
    <font>
      <sz val="9"/>
      <color indexed="23"/>
      <name val="Times New Roman"/>
      <family val="1"/>
    </font>
    <font>
      <i/>
      <sz val="10"/>
      <color indexed="10"/>
      <name val="Times New Roman"/>
      <family val="1"/>
    </font>
    <font>
      <sz val="10"/>
      <color theme="0" tint="-0.499984740745262"/>
      <name val="Times New Roman"/>
      <family val="1"/>
    </font>
    <font>
      <b/>
      <sz val="10"/>
      <color indexed="10"/>
      <name val="Times New Roman"/>
      <family val="1"/>
    </font>
    <font>
      <sz val="9"/>
      <color indexed="8"/>
      <name val="Times New Roman"/>
      <family val="1"/>
    </font>
    <font>
      <sz val="9"/>
      <name val="Times New Roman"/>
      <family val="1"/>
    </font>
    <font>
      <b/>
      <sz val="10"/>
      <color theme="0"/>
      <name val="Arial"/>
      <family val="2"/>
    </font>
    <font>
      <b/>
      <sz val="10"/>
      <color theme="9" tint="-0.249977111117893"/>
      <name val="Arial Black"/>
      <family val="2"/>
    </font>
    <font>
      <b/>
      <sz val="10"/>
      <color theme="9" tint="-0.249977111117893"/>
      <name val="Georgia"/>
      <family val="1"/>
    </font>
    <font>
      <sz val="10"/>
      <color theme="9" tint="-0.249977111117893"/>
      <name val="Georgia"/>
      <family val="1"/>
    </font>
    <font>
      <b/>
      <sz val="10"/>
      <color theme="9" tint="-0.249977111117893"/>
      <name val="Times New Roman"/>
      <family val="1"/>
    </font>
    <font>
      <b/>
      <sz val="10"/>
      <color theme="9" tint="-0.249977111117893"/>
      <name val="Arial"/>
      <family val="2"/>
    </font>
    <font>
      <sz val="10"/>
      <color indexed="8"/>
      <name val="Arial"/>
      <family val="2"/>
    </font>
    <font>
      <b/>
      <sz val="10"/>
      <color theme="0"/>
      <name val="Century Gothic"/>
      <family val="2"/>
    </font>
    <font>
      <sz val="12"/>
      <color indexed="18"/>
      <name val="Century Gothic"/>
      <family val="2"/>
    </font>
    <font>
      <b/>
      <sz val="12"/>
      <color indexed="18"/>
      <name val="Century Gothic"/>
      <family val="2"/>
    </font>
    <font>
      <sz val="10"/>
      <color theme="1"/>
      <name val="Century Gothic"/>
      <family val="2"/>
    </font>
    <font>
      <b/>
      <sz val="9"/>
      <color rgb="FFFF0000"/>
      <name val="Century Gothic"/>
      <family val="2"/>
    </font>
    <font>
      <sz val="9"/>
      <name val="Century Gothic"/>
      <family val="2"/>
    </font>
    <font>
      <b/>
      <i/>
      <sz val="9"/>
      <color indexed="8"/>
      <name val="Century Gothic"/>
      <family val="2"/>
    </font>
    <font>
      <b/>
      <sz val="12"/>
      <color rgb="FFFF0000"/>
      <name val="Century Gothic"/>
      <family val="2"/>
    </font>
    <font>
      <sz val="8"/>
      <color theme="1"/>
      <name val="Verdana"/>
      <family val="2"/>
    </font>
    <font>
      <b/>
      <sz val="12"/>
      <color rgb="FF404040"/>
      <name val="Arial"/>
      <family val="2"/>
    </font>
    <font>
      <sz val="10"/>
      <color rgb="FF404040"/>
      <name val="Arial"/>
      <family val="2"/>
    </font>
    <font>
      <sz val="10"/>
      <color rgb="FF000000"/>
      <name val="Arial"/>
      <family val="2"/>
    </font>
    <font>
      <b/>
      <sz val="10"/>
      <color rgb="FF000000"/>
      <name val="Arial"/>
      <family val="2"/>
    </font>
    <font>
      <sz val="9"/>
      <color rgb="FF000000"/>
      <name val="Arial"/>
      <family val="2"/>
    </font>
    <font>
      <sz val="11"/>
      <color rgb="FF000000"/>
      <name val="Arial"/>
      <family val="2"/>
    </font>
    <font>
      <sz val="11"/>
      <name val="Arial"/>
      <family val="2"/>
    </font>
    <font>
      <b/>
      <sz val="10"/>
      <color rgb="FF404040"/>
      <name val="Arial"/>
      <family val="2"/>
    </font>
    <font>
      <b/>
      <sz val="10"/>
      <color theme="1"/>
      <name val="Arial"/>
      <family val="2"/>
    </font>
    <font>
      <b/>
      <sz val="12"/>
      <name val="Arial"/>
      <family val="2"/>
    </font>
    <font>
      <sz val="12"/>
      <name val="Arial"/>
      <family val="2"/>
    </font>
    <font>
      <b/>
      <sz val="12"/>
      <color rgb="FFFF0000"/>
      <name val="Arial"/>
      <family val="2"/>
    </font>
    <font>
      <b/>
      <sz val="16"/>
      <color rgb="FFE36C0A"/>
      <name val="Arial"/>
      <family val="2"/>
    </font>
    <font>
      <sz val="9"/>
      <name val="Arial"/>
      <family val="2"/>
    </font>
    <font>
      <strike/>
      <sz val="10"/>
      <name val="Cambria"/>
      <family val="1"/>
    </font>
  </fonts>
  <fills count="7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rgb="FFE8E2D3"/>
        <bgColor indexed="64"/>
      </patternFill>
    </fill>
    <fill>
      <patternFill patternType="solid">
        <fgColor rgb="FFE8E2D3"/>
        <bgColor indexed="24"/>
      </patternFill>
    </fill>
    <fill>
      <patternFill patternType="solid">
        <fgColor theme="9" tint="-0.249977111117893"/>
        <bgColor indexed="64"/>
      </patternFill>
    </fill>
    <fill>
      <patternFill patternType="solid">
        <fgColor rgb="FFFFFFFF"/>
        <bgColor rgb="FFFFFFFF"/>
      </patternFill>
    </fill>
    <fill>
      <patternFill patternType="solid">
        <fgColor rgb="FFD9D9D9"/>
        <bgColor rgb="FF000000"/>
      </patternFill>
    </fill>
    <fill>
      <patternFill patternType="solid">
        <fgColor rgb="FFFFFFFF"/>
        <bgColor rgb="FF000000"/>
      </patternFill>
    </fill>
    <fill>
      <patternFill patternType="solid">
        <fgColor theme="0" tint="-0.14999847407452621"/>
        <bgColor rgb="FF000000"/>
      </patternFill>
    </fill>
    <fill>
      <patternFill patternType="solid">
        <fgColor rgb="FFFFFF00"/>
        <bgColor indexed="64"/>
      </patternFill>
    </fill>
    <fill>
      <patternFill patternType="solid">
        <fgColor theme="1" tint="0.3499862666707357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indexed="64"/>
      </left>
      <right/>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auto="1"/>
      </right>
      <top style="thin">
        <color auto="1"/>
      </top>
      <bottom style="thin">
        <color auto="1"/>
      </bottom>
      <diagonal/>
    </border>
  </borders>
  <cellStyleXfs count="52892">
    <xf numFmtId="0" fontId="0" fillId="0" borderId="0"/>
    <xf numFmtId="164" fontId="5"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71" fontId="5" fillId="0" borderId="0" applyFont="0" applyFill="0" applyBorder="0" applyAlignment="0" applyProtection="0"/>
    <xf numFmtId="168" fontId="7" fillId="0" borderId="0" applyFont="0" applyFill="0" applyBorder="0" applyAlignment="0" applyProtection="0"/>
    <xf numFmtId="168" fontId="5" fillId="0" borderId="0" applyFont="0" applyFill="0" applyBorder="0" applyAlignment="0" applyProtection="0"/>
    <xf numFmtId="0" fontId="13" fillId="0" borderId="0" applyNumberFormat="0" applyFill="0" applyBorder="0" applyAlignment="0" applyProtection="0">
      <alignment vertical="top"/>
      <protection locked="0"/>
    </xf>
    <xf numFmtId="167" fontId="4" fillId="0" borderId="0" applyFont="0" applyFill="0" applyBorder="0" applyAlignment="0" applyProtection="0"/>
    <xf numFmtId="0" fontId="5" fillId="0" borderId="0"/>
    <xf numFmtId="0" fontId="11" fillId="0" borderId="0"/>
    <xf numFmtId="0" fontId="7" fillId="0" borderId="0"/>
    <xf numFmtId="0" fontId="5" fillId="0" borderId="0"/>
    <xf numFmtId="0" fontId="5" fillId="0" borderId="0"/>
    <xf numFmtId="0" fontId="9" fillId="0" borderId="0"/>
    <xf numFmtId="9" fontId="4" fillId="0" borderId="0" applyFont="0" applyFill="0" applyBorder="0" applyAlignment="0" applyProtection="0"/>
    <xf numFmtId="0" fontId="5" fillId="0" borderId="0"/>
    <xf numFmtId="166" fontId="4" fillId="0" borderId="0" applyFont="0" applyFill="0" applyBorder="0" applyAlignment="0" applyProtection="0"/>
    <xf numFmtId="0" fontId="15" fillId="0" borderId="0" applyNumberFormat="0" applyFill="0" applyBorder="0" applyAlignment="0" applyProtection="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10" applyNumberFormat="0" applyAlignment="0" applyProtection="0"/>
    <xf numFmtId="0" fontId="23" fillId="7" borderId="11" applyNumberFormat="0" applyAlignment="0" applyProtection="0"/>
    <xf numFmtId="0" fontId="24" fillId="7" borderId="10" applyNumberFormat="0" applyAlignment="0" applyProtection="0"/>
    <xf numFmtId="0" fontId="25" fillId="0" borderId="12" applyNumberFormat="0" applyFill="0" applyAlignment="0" applyProtection="0"/>
    <xf numFmtId="0" fontId="26" fillId="8" borderId="1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5" applyNumberFormat="0" applyFill="0" applyAlignment="0" applyProtection="0"/>
    <xf numFmtId="0" fontId="30"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0" fillId="33" borderId="0" applyNumberFormat="0" applyBorder="0" applyAlignment="0" applyProtection="0"/>
    <xf numFmtId="0" fontId="3" fillId="0" borderId="0"/>
    <xf numFmtId="0" fontId="3" fillId="9" borderId="14" applyNumberFormat="0" applyFont="0" applyAlignment="0" applyProtection="0"/>
    <xf numFmtId="0" fontId="8" fillId="0" borderId="0"/>
    <xf numFmtId="0" fontId="31" fillId="0" borderId="0"/>
    <xf numFmtId="0" fontId="31"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182" fontId="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83" fontId="32" fillId="0" borderId="0" applyFont="0" applyFill="0" applyBorder="0" applyAlignment="0" applyProtection="0"/>
    <xf numFmtId="183" fontId="32" fillId="0" borderId="0" applyFont="0" applyFill="0" applyBorder="0" applyAlignment="0" applyProtection="0"/>
    <xf numFmtId="184" fontId="8" fillId="0" borderId="0" applyFont="0" applyFill="0" applyBorder="0" applyAlignment="0" applyProtection="0"/>
    <xf numFmtId="182"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0" fontId="33" fillId="34" borderId="0"/>
    <xf numFmtId="185" fontId="4" fillId="0" borderId="0"/>
    <xf numFmtId="0" fontId="11" fillId="0" borderId="0"/>
    <xf numFmtId="0" fontId="9" fillId="0" borderId="0"/>
    <xf numFmtId="9" fontId="4" fillId="0" borderId="0" applyFont="0" applyFill="0" applyBorder="0" applyAlignment="0" applyProtection="0"/>
    <xf numFmtId="9" fontId="8" fillId="0" borderId="0" applyFont="0" applyFill="0" applyBorder="0" applyAlignment="0" applyProtection="0"/>
    <xf numFmtId="0" fontId="4" fillId="0" borderId="0"/>
    <xf numFmtId="0" fontId="4" fillId="0" borderId="0"/>
    <xf numFmtId="0" fontId="34" fillId="0" borderId="0"/>
    <xf numFmtId="0" fontId="8" fillId="0" borderId="0"/>
    <xf numFmtId="0" fontId="2" fillId="0" borderId="0"/>
    <xf numFmtId="0" fontId="4" fillId="0" borderId="0"/>
    <xf numFmtId="0" fontId="35" fillId="0" borderId="0"/>
    <xf numFmtId="0" fontId="35" fillId="0" borderId="0"/>
    <xf numFmtId="0" fontId="4" fillId="0" borderId="0"/>
    <xf numFmtId="0" fontId="4" fillId="0" borderId="0"/>
    <xf numFmtId="0" fontId="35" fillId="0" borderId="0"/>
    <xf numFmtId="0" fontId="35" fillId="0" borderId="0"/>
    <xf numFmtId="0" fontId="8" fillId="0" borderId="0"/>
    <xf numFmtId="0" fontId="4" fillId="0" borderId="0"/>
    <xf numFmtId="0" fontId="14" fillId="0" borderId="0"/>
    <xf numFmtId="0" fontId="6" fillId="0" borderId="0"/>
    <xf numFmtId="18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167" fontId="8" fillId="0" borderId="0" applyFont="0" applyFill="0" applyBorder="0" applyAlignment="0" applyProtection="0"/>
    <xf numFmtId="0" fontId="35"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5"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2"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35"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5" fillId="42" borderId="0" applyNumberFormat="0" applyBorder="0" applyAlignment="0" applyProtection="0"/>
    <xf numFmtId="0" fontId="35" fillId="42" borderId="0" applyNumberFormat="0" applyBorder="0" applyAlignment="0" applyProtection="0"/>
    <xf numFmtId="0" fontId="35" fillId="45" borderId="0" applyNumberFormat="0" applyBorder="0" applyAlignment="0" applyProtection="0"/>
    <xf numFmtId="0" fontId="35" fillId="45" borderId="0" applyNumberFormat="0" applyBorder="0" applyAlignment="0" applyProtection="0"/>
    <xf numFmtId="0" fontId="37" fillId="46"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53"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40" fillId="54" borderId="16" applyNumberFormat="0" applyAlignment="0" applyProtection="0"/>
    <xf numFmtId="0" fontId="8" fillId="0" borderId="0"/>
    <xf numFmtId="0" fontId="41" fillId="55" borderId="16" applyNumberFormat="0" applyAlignment="0" applyProtection="0"/>
    <xf numFmtId="0" fontId="42" fillId="56" borderId="17" applyNumberFormat="0" applyAlignment="0" applyProtection="0"/>
    <xf numFmtId="0" fontId="42" fillId="56" borderId="17" applyNumberFormat="0" applyAlignment="0" applyProtection="0"/>
    <xf numFmtId="0" fontId="43" fillId="0" borderId="0" applyNumberFormat="0" applyFill="0" applyBorder="0" applyAlignment="0" applyProtection="0"/>
    <xf numFmtId="0" fontId="44" fillId="0" borderId="18" applyNumberFormat="0" applyFill="0" applyAlignment="0" applyProtection="0"/>
    <xf numFmtId="0" fontId="45" fillId="38" borderId="0" applyNumberFormat="0" applyBorder="0" applyAlignment="0" applyProtection="0"/>
    <xf numFmtId="0" fontId="45" fillId="40" borderId="0" applyNumberFormat="0" applyBorder="0" applyAlignment="0" applyProtection="0"/>
    <xf numFmtId="0" fontId="45" fillId="40" borderId="0" applyNumberFormat="0" applyBorder="0" applyAlignment="0" applyProtection="0"/>
    <xf numFmtId="0" fontId="46" fillId="0" borderId="19" applyNumberFormat="0" applyFill="0" applyAlignment="0" applyProtection="0"/>
    <xf numFmtId="0" fontId="47" fillId="0" borderId="20" applyNumberFormat="0" applyFill="0" applyAlignment="0" applyProtection="0"/>
    <xf numFmtId="0" fontId="48" fillId="0" borderId="21" applyNumberFormat="0" applyFill="0" applyAlignment="0" applyProtection="0"/>
    <xf numFmtId="0" fontId="48" fillId="0" borderId="0" applyNumberFormat="0" applyFill="0" applyBorder="0" applyAlignment="0" applyProtection="0"/>
    <xf numFmtId="0" fontId="49" fillId="57" borderId="16" applyNumberFormat="0" applyAlignment="0" applyProtection="0"/>
    <xf numFmtId="0" fontId="36" fillId="58" borderId="1"/>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167" fontId="53" fillId="0" borderId="0">
      <alignment horizontal="center" vertical="center" textRotation="90" wrapText="1"/>
    </xf>
    <xf numFmtId="0" fontId="54" fillId="58" borderId="25"/>
    <xf numFmtId="0" fontId="55" fillId="0" borderId="26" applyNumberFormat="0" applyFill="0" applyAlignment="0" applyProtection="0"/>
    <xf numFmtId="188" fontId="4" fillId="0" borderId="0"/>
    <xf numFmtId="0" fontId="56" fillId="57" borderId="0" applyNumberFormat="0" applyBorder="0" applyAlignment="0" applyProtection="0"/>
    <xf numFmtId="0" fontId="56" fillId="57" borderId="0" applyNumberFormat="0" applyBorder="0" applyAlignment="0" applyProtection="0"/>
    <xf numFmtId="0" fontId="34" fillId="0" borderId="0"/>
    <xf numFmtId="0" fontId="4" fillId="59" borderId="27" applyNumberFormat="0" applyFont="0" applyAlignment="0" applyProtection="0"/>
    <xf numFmtId="0" fontId="35" fillId="59" borderId="27" applyNumberFormat="0" applyFont="0" applyAlignment="0" applyProtection="0"/>
    <xf numFmtId="0" fontId="57" fillId="37" borderId="0" applyNumberFormat="0" applyBorder="0" applyAlignment="0" applyProtection="0"/>
    <xf numFmtId="0" fontId="58" fillId="55" borderId="28" applyNumberFormat="0" applyAlignment="0" applyProtection="0"/>
    <xf numFmtId="0" fontId="54" fillId="60" borderId="29" applyNumberFormat="0" applyFont="0" applyBorder="0">
      <alignment horizontal="center"/>
    </xf>
    <xf numFmtId="0" fontId="59" fillId="0" borderId="0" applyNumberFormat="0" applyFill="0" applyBorder="0" applyAlignment="0" applyProtection="0"/>
    <xf numFmtId="0" fontId="60" fillId="0" borderId="0" applyNumberFormat="0" applyFill="0" applyBorder="0" applyAlignment="0" applyProtection="0"/>
    <xf numFmtId="0" fontId="61" fillId="0" borderId="30" applyNumberFormat="0" applyFill="0" applyAlignment="0" applyProtection="0"/>
    <xf numFmtId="0" fontId="61" fillId="0" borderId="31" applyNumberFormat="0" applyFill="0" applyAlignment="0" applyProtection="0"/>
    <xf numFmtId="0" fontId="58" fillId="54" borderId="28" applyNumberFormat="0" applyAlignment="0" applyProtection="0"/>
    <xf numFmtId="189" fontId="4" fillId="0" borderId="0"/>
    <xf numFmtId="190" fontId="8" fillId="0" borderId="0" applyFont="0" applyFill="0" applyBorder="0" applyAlignment="0" applyProtection="0"/>
    <xf numFmtId="170" fontId="4" fillId="0" borderId="0"/>
    <xf numFmtId="0" fontId="43"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38" fontId="6" fillId="0" borderId="0" applyFont="0" applyFill="0" applyBorder="0" applyAlignment="0" applyProtection="0"/>
    <xf numFmtId="191" fontId="6" fillId="0" borderId="0" applyFont="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92" fontId="36" fillId="0" borderId="0"/>
    <xf numFmtId="192" fontId="36" fillId="0" borderId="0"/>
    <xf numFmtId="0" fontId="63" fillId="0" borderId="0" applyNumberFormat="0" applyFill="0" applyBorder="0" applyAlignment="0" applyProtection="0"/>
    <xf numFmtId="167" fontId="8" fillId="0" borderId="0" applyFont="0" applyFill="0" applyBorder="0" applyAlignment="0" applyProtection="0"/>
    <xf numFmtId="43"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0" fontId="54" fillId="58" borderId="25"/>
    <xf numFmtId="193" fontId="54" fillId="0" borderId="0"/>
    <xf numFmtId="9" fontId="35" fillId="0" borderId="0" applyFont="0" applyFill="0" applyBorder="0" applyAlignment="0" applyProtection="0"/>
    <xf numFmtId="0" fontId="2" fillId="0" borderId="0"/>
    <xf numFmtId="0" fontId="8" fillId="0" borderId="0"/>
    <xf numFmtId="0" fontId="4" fillId="0" borderId="0"/>
    <xf numFmtId="0" fontId="8" fillId="0" borderId="0"/>
    <xf numFmtId="0" fontId="64" fillId="0" borderId="0"/>
    <xf numFmtId="0" fontId="8" fillId="0" borderId="0"/>
    <xf numFmtId="0" fontId="4" fillId="0" borderId="0"/>
    <xf numFmtId="0" fontId="2" fillId="0" borderId="0"/>
    <xf numFmtId="0" fontId="2" fillId="0" borderId="0"/>
    <xf numFmtId="0" fontId="8" fillId="0" borderId="0"/>
    <xf numFmtId="0" fontId="4" fillId="0" borderId="0"/>
    <xf numFmtId="166" fontId="8" fillId="0" borderId="0" applyFont="0" applyFill="0" applyBorder="0" applyAlignment="0" applyProtection="0"/>
    <xf numFmtId="166" fontId="35" fillId="0" borderId="0" applyFont="0" applyFill="0" applyBorder="0" applyAlignment="0" applyProtection="0"/>
    <xf numFmtId="166" fontId="8" fillId="0" borderId="0" applyFont="0" applyFill="0" applyBorder="0" applyAlignment="0" applyProtection="0"/>
    <xf numFmtId="194" fontId="8" fillId="0" borderId="0" applyFont="0" applyFill="0" applyBorder="0" applyAlignment="0" applyProtection="0"/>
    <xf numFmtId="0" fontId="4" fillId="0" borderId="0"/>
    <xf numFmtId="167" fontId="4" fillId="0" borderId="0" applyFont="0" applyFill="0" applyBorder="0" applyAlignment="0" applyProtection="0"/>
    <xf numFmtId="0" fontId="8" fillId="0" borderId="0"/>
    <xf numFmtId="0" fontId="4" fillId="0" borderId="0"/>
    <xf numFmtId="0" fontId="1" fillId="0" borderId="0"/>
    <xf numFmtId="44" fontId="1" fillId="0" borderId="0" applyFont="0" applyFill="0" applyBorder="0" applyAlignment="0" applyProtection="0"/>
    <xf numFmtId="196" fontId="159" fillId="65" borderId="33" applyNumberFormat="0" applyAlignment="0" applyProtection="0">
      <alignment horizontal="left" vertical="center" indent="1"/>
    </xf>
  </cellStyleXfs>
  <cellXfs count="687">
    <xf numFmtId="0" fontId="0" fillId="0" borderId="0" xfId="0"/>
    <xf numFmtId="0" fontId="66" fillId="0" borderId="0" xfId="13" applyFont="1" applyProtection="1">
      <protection hidden="1"/>
    </xf>
    <xf numFmtId="0" fontId="66" fillId="0" borderId="0" xfId="0" applyFont="1"/>
    <xf numFmtId="2" fontId="66" fillId="0" borderId="0" xfId="11" applyNumberFormat="1" applyFont="1" applyProtection="1">
      <protection hidden="1"/>
    </xf>
    <xf numFmtId="0" fontId="66" fillId="0" borderId="0" xfId="13" applyFont="1" applyAlignment="1" applyProtection="1">
      <alignment vertical="center"/>
      <protection hidden="1"/>
    </xf>
    <xf numFmtId="0" fontId="67" fillId="0" borderId="0" xfId="13" applyFont="1" applyAlignment="1" applyProtection="1">
      <alignment horizontal="right" vertical="center"/>
      <protection hidden="1"/>
    </xf>
    <xf numFmtId="176" fontId="66" fillId="0" borderId="0" xfId="13" applyNumberFormat="1" applyFont="1" applyAlignment="1" applyProtection="1">
      <alignment vertical="center"/>
      <protection hidden="1"/>
    </xf>
    <xf numFmtId="0" fontId="70" fillId="0" borderId="0" xfId="13" applyFont="1" applyAlignment="1" applyProtection="1">
      <alignment vertical="center"/>
      <protection hidden="1"/>
    </xf>
    <xf numFmtId="2" fontId="66" fillId="0" borderId="0" xfId="0" applyNumberFormat="1" applyFont="1" applyAlignment="1">
      <alignment vertical="center"/>
    </xf>
    <xf numFmtId="176" fontId="72" fillId="0" borderId="0" xfId="13" applyNumberFormat="1" applyFont="1" applyAlignment="1" applyProtection="1">
      <alignment vertical="center"/>
      <protection hidden="1"/>
    </xf>
    <xf numFmtId="177" fontId="66" fillId="0" borderId="0" xfId="13" applyNumberFormat="1" applyFont="1" applyAlignment="1" applyProtection="1">
      <alignment horizontal="right" vertical="center"/>
      <protection hidden="1"/>
    </xf>
    <xf numFmtId="0" fontId="66" fillId="0" borderId="0" xfId="13" applyFont="1" applyAlignment="1" applyProtection="1">
      <alignment horizontal="right" vertical="center"/>
      <protection hidden="1"/>
    </xf>
    <xf numFmtId="0" fontId="66" fillId="0" borderId="0" xfId="88" applyFont="1"/>
    <xf numFmtId="0" fontId="71" fillId="0" borderId="0" xfId="0" applyFont="1"/>
    <xf numFmtId="0" fontId="68" fillId="0" borderId="0" xfId="0" applyFont="1"/>
    <xf numFmtId="0" fontId="66" fillId="0" borderId="0" xfId="0" applyFont="1" applyAlignment="1">
      <alignment vertical="center"/>
    </xf>
    <xf numFmtId="2" fontId="66" fillId="0" borderId="0" xfId="13" applyNumberFormat="1" applyFont="1" applyAlignment="1" applyProtection="1">
      <alignment vertical="center"/>
      <protection hidden="1"/>
    </xf>
    <xf numFmtId="177" fontId="66" fillId="2" borderId="0" xfId="11" applyNumberFormat="1" applyFont="1" applyFill="1" applyAlignment="1" applyProtection="1">
      <alignment vertical="center"/>
      <protection hidden="1"/>
    </xf>
    <xf numFmtId="10" fontId="70" fillId="0" borderId="0" xfId="15" applyNumberFormat="1" applyFont="1" applyFill="1" applyBorder="1" applyAlignment="1" applyProtection="1">
      <alignment horizontal="right" vertical="center"/>
      <protection hidden="1"/>
    </xf>
    <xf numFmtId="10" fontId="65" fillId="0" borderId="0" xfId="15" applyNumberFormat="1" applyFont="1" applyFill="1" applyBorder="1" applyAlignment="1"/>
    <xf numFmtId="179" fontId="66" fillId="0" borderId="0" xfId="13" applyNumberFormat="1" applyFont="1" applyAlignment="1" applyProtection="1">
      <alignment vertical="center"/>
      <protection hidden="1"/>
    </xf>
    <xf numFmtId="0" fontId="66" fillId="0" borderId="0" xfId="0" applyFont="1" applyAlignment="1">
      <alignment horizontal="center" wrapText="1"/>
    </xf>
    <xf numFmtId="0" fontId="69" fillId="0" borderId="0" xfId="0" applyFont="1" applyAlignment="1">
      <alignment wrapText="1"/>
    </xf>
    <xf numFmtId="0" fontId="66" fillId="0" borderId="0" xfId="83" applyFont="1"/>
    <xf numFmtId="175" fontId="67" fillId="0" borderId="0" xfId="3" applyNumberFormat="1" applyFont="1" applyFill="1" applyBorder="1" applyAlignment="1" applyProtection="1">
      <alignment horizontal="center"/>
      <protection hidden="1"/>
    </xf>
    <xf numFmtId="169" fontId="67" fillId="0" borderId="0" xfId="3" applyFont="1" applyFill="1" applyBorder="1" applyAlignment="1" applyProtection="1">
      <alignment horizontal="center"/>
      <protection hidden="1"/>
    </xf>
    <xf numFmtId="0" fontId="67" fillId="0" borderId="0" xfId="13" applyFont="1" applyAlignment="1" applyProtection="1">
      <alignment horizontal="center"/>
      <protection hidden="1"/>
    </xf>
    <xf numFmtId="0" fontId="66" fillId="0" borderId="0" xfId="83" applyFont="1" applyAlignment="1">
      <alignment horizontal="center" vertical="center"/>
    </xf>
    <xf numFmtId="175" fontId="66" fillId="0" borderId="0" xfId="83" applyNumberFormat="1" applyFont="1" applyAlignment="1">
      <alignment horizontal="center" vertical="center"/>
    </xf>
    <xf numFmtId="0" fontId="66" fillId="0" borderId="0" xfId="102" applyFont="1"/>
    <xf numFmtId="0" fontId="71" fillId="0" borderId="0" xfId="102" applyFont="1"/>
    <xf numFmtId="0" fontId="73" fillId="0" borderId="0" xfId="13" applyFont="1" applyProtection="1">
      <protection hidden="1"/>
    </xf>
    <xf numFmtId="0" fontId="73" fillId="0" borderId="0" xfId="13" applyFont="1" applyAlignment="1" applyProtection="1">
      <alignment horizontal="right" vertical="center"/>
      <protection hidden="1"/>
    </xf>
    <xf numFmtId="2" fontId="73" fillId="0" borderId="0" xfId="13" applyNumberFormat="1" applyFont="1" applyAlignment="1" applyProtection="1">
      <alignment vertical="center"/>
      <protection hidden="1"/>
    </xf>
    <xf numFmtId="0" fontId="73" fillId="0" borderId="0" xfId="13" applyFont="1" applyAlignment="1" applyProtection="1">
      <alignment vertical="center"/>
      <protection hidden="1"/>
    </xf>
    <xf numFmtId="0" fontId="73" fillId="0" borderId="0" xfId="0" applyFont="1"/>
    <xf numFmtId="0" fontId="75" fillId="0" borderId="0" xfId="0" applyFont="1"/>
    <xf numFmtId="2" fontId="76" fillId="0" borderId="0" xfId="12" applyNumberFormat="1" applyFont="1"/>
    <xf numFmtId="2" fontId="77" fillId="2" borderId="0" xfId="12" applyNumberFormat="1" applyFont="1" applyFill="1"/>
    <xf numFmtId="0" fontId="79" fillId="0" borderId="0" xfId="88" applyFont="1"/>
    <xf numFmtId="167" fontId="79" fillId="0" borderId="0" xfId="8" applyFont="1"/>
    <xf numFmtId="173" fontId="81" fillId="0" borderId="0" xfId="8" applyNumberFormat="1" applyFont="1" applyAlignment="1">
      <alignment horizontal="center"/>
    </xf>
    <xf numFmtId="49" fontId="83" fillId="0" borderId="0" xfId="62" applyNumberFormat="1" applyFont="1"/>
    <xf numFmtId="0" fontId="83" fillId="0" borderId="0" xfId="62" applyFont="1"/>
    <xf numFmtId="10" fontId="83" fillId="0" borderId="0" xfId="62" applyNumberFormat="1" applyFont="1" applyAlignment="1">
      <alignment horizontal="left"/>
    </xf>
    <xf numFmtId="2" fontId="77" fillId="0" borderId="0" xfId="12" applyNumberFormat="1" applyFont="1"/>
    <xf numFmtId="187" fontId="84" fillId="0" borderId="0" xfId="62" applyNumberFormat="1" applyFont="1" applyAlignment="1">
      <alignment horizontal="left"/>
    </xf>
    <xf numFmtId="0" fontId="79" fillId="0" borderId="0" xfId="62" applyFont="1"/>
    <xf numFmtId="2" fontId="84" fillId="0" borderId="0" xfId="12" applyNumberFormat="1" applyFont="1"/>
    <xf numFmtId="167" fontId="83" fillId="0" borderId="0" xfId="8" applyFont="1"/>
    <xf numFmtId="2" fontId="81" fillId="0" borderId="0" xfId="88" applyNumberFormat="1" applyFont="1"/>
    <xf numFmtId="0" fontId="86" fillId="0" borderId="0" xfId="88" applyFont="1"/>
    <xf numFmtId="0" fontId="81" fillId="0" borderId="0" xfId="88" applyFont="1"/>
    <xf numFmtId="0" fontId="79" fillId="0" borderId="0" xfId="0" applyFont="1"/>
    <xf numFmtId="0" fontId="79" fillId="0" borderId="0" xfId="0" applyFont="1" applyAlignment="1">
      <alignment horizontal="center" vertical="center"/>
    </xf>
    <xf numFmtId="2" fontId="87" fillId="0" borderId="0" xfId="12" applyNumberFormat="1" applyFont="1"/>
    <xf numFmtId="0" fontId="79" fillId="0" borderId="0" xfId="16" applyFont="1" applyAlignment="1">
      <alignment horizontal="center"/>
    </xf>
    <xf numFmtId="2" fontId="79" fillId="0" borderId="0" xfId="8" applyNumberFormat="1" applyFont="1" applyAlignment="1">
      <alignment horizontal="left"/>
    </xf>
    <xf numFmtId="172" fontId="79" fillId="0" borderId="0" xfId="16" applyNumberFormat="1" applyFont="1" applyAlignment="1">
      <alignment horizontal="center"/>
    </xf>
    <xf numFmtId="172" fontId="88" fillId="0" borderId="0" xfId="12" applyNumberFormat="1" applyFont="1"/>
    <xf numFmtId="3" fontId="88" fillId="0" borderId="0" xfId="12" applyNumberFormat="1" applyFont="1" applyAlignment="1">
      <alignment horizontal="right"/>
    </xf>
    <xf numFmtId="3" fontId="79" fillId="0" borderId="0" xfId="8" applyNumberFormat="1" applyFont="1" applyAlignment="1">
      <alignment horizontal="right"/>
    </xf>
    <xf numFmtId="0" fontId="79" fillId="0" borderId="0" xfId="16" applyFont="1"/>
    <xf numFmtId="167" fontId="79" fillId="0" borderId="0" xfId="8" applyFont="1" applyAlignment="1">
      <alignment horizontal="right"/>
    </xf>
    <xf numFmtId="0" fontId="79" fillId="0" borderId="0" xfId="16" applyFont="1" applyAlignment="1">
      <alignment horizontal="center" vertical="center"/>
    </xf>
    <xf numFmtId="0" fontId="89" fillId="0" borderId="0" xfId="16" applyFont="1"/>
    <xf numFmtId="173" fontId="79" fillId="0" borderId="0" xfId="0" applyNumberFormat="1" applyFont="1"/>
    <xf numFmtId="0" fontId="83" fillId="0" borderId="0" xfId="0" applyFont="1"/>
    <xf numFmtId="0" fontId="86" fillId="0" borderId="0" xfId="0" applyFont="1" applyAlignment="1">
      <alignment horizontal="center"/>
    </xf>
    <xf numFmtId="2" fontId="81" fillId="0" borderId="0" xfId="0" applyNumberFormat="1" applyFont="1" applyAlignment="1">
      <alignment horizontal="center"/>
    </xf>
    <xf numFmtId="2" fontId="81" fillId="0" borderId="0" xfId="0" applyNumberFormat="1" applyFont="1"/>
    <xf numFmtId="0" fontId="81" fillId="0" borderId="0" xfId="0" applyFont="1"/>
    <xf numFmtId="1" fontId="81" fillId="0" borderId="0" xfId="0" applyNumberFormat="1" applyFont="1" applyAlignment="1">
      <alignment horizontal="center"/>
    </xf>
    <xf numFmtId="0" fontId="82" fillId="0" borderId="0" xfId="0" applyFont="1"/>
    <xf numFmtId="0" fontId="78" fillId="0" borderId="0" xfId="0" applyFont="1"/>
    <xf numFmtId="167" fontId="81" fillId="0" borderId="0" xfId="8" applyFont="1"/>
    <xf numFmtId="0" fontId="79" fillId="0" borderId="4" xfId="0" applyFont="1" applyBorder="1"/>
    <xf numFmtId="1" fontId="79" fillId="0" borderId="4" xfId="0" applyNumberFormat="1" applyFont="1" applyBorder="1" applyAlignment="1">
      <alignment horizontal="center"/>
    </xf>
    <xf numFmtId="0" fontId="85" fillId="0" borderId="0" xfId="0" applyFont="1"/>
    <xf numFmtId="0" fontId="86" fillId="0" borderId="0" xfId="13" applyFont="1" applyProtection="1">
      <protection hidden="1"/>
    </xf>
    <xf numFmtId="0" fontId="79" fillId="0" borderId="0" xfId="13" applyFont="1" applyProtection="1">
      <protection hidden="1"/>
    </xf>
    <xf numFmtId="0" fontId="81" fillId="0" borderId="0" xfId="0" applyFont="1" applyAlignment="1">
      <alignment horizontal="center"/>
    </xf>
    <xf numFmtId="2" fontId="79" fillId="0" borderId="0" xfId="13" applyNumberFormat="1" applyFont="1" applyAlignment="1" applyProtection="1">
      <alignment vertical="center"/>
      <protection hidden="1"/>
    </xf>
    <xf numFmtId="2" fontId="79" fillId="0" borderId="3" xfId="11" applyNumberFormat="1" applyFont="1" applyBorder="1" applyProtection="1">
      <protection hidden="1"/>
    </xf>
    <xf numFmtId="2" fontId="79" fillId="0" borderId="0" xfId="11" applyNumberFormat="1" applyFont="1" applyProtection="1">
      <protection hidden="1"/>
    </xf>
    <xf numFmtId="0" fontId="93" fillId="0" borderId="3" xfId="13" applyFont="1" applyBorder="1" applyAlignment="1" applyProtection="1">
      <alignment horizontal="left" vertical="center"/>
      <protection hidden="1"/>
    </xf>
    <xf numFmtId="0" fontId="79" fillId="0" borderId="0" xfId="0" applyFont="1" applyAlignment="1">
      <alignment vertical="center"/>
    </xf>
    <xf numFmtId="0" fontId="93" fillId="0" borderId="0" xfId="13" applyFont="1" applyAlignment="1" applyProtection="1">
      <alignment horizontal="left" vertical="center"/>
      <protection hidden="1"/>
    </xf>
    <xf numFmtId="0" fontId="79" fillId="0" borderId="2" xfId="0" applyFont="1" applyBorder="1"/>
    <xf numFmtId="0" fontId="90" fillId="0" borderId="0" xfId="13" applyFont="1" applyProtection="1">
      <protection hidden="1"/>
    </xf>
    <xf numFmtId="0" fontId="96" fillId="0" borderId="0" xfId="0" applyFont="1" applyAlignment="1">
      <alignment horizontal="left" indent="3"/>
    </xf>
    <xf numFmtId="0" fontId="96" fillId="0" borderId="0" xfId="0" applyFont="1"/>
    <xf numFmtId="0" fontId="96" fillId="0" borderId="0" xfId="0" applyFont="1" applyAlignment="1">
      <alignment horizontal="left" indent="1"/>
    </xf>
    <xf numFmtId="180" fontId="96" fillId="0" borderId="0" xfId="0" applyNumberFormat="1" applyFont="1"/>
    <xf numFmtId="179" fontId="96" fillId="0" borderId="0" xfId="0" applyNumberFormat="1" applyFont="1"/>
    <xf numFmtId="0" fontId="97" fillId="0" borderId="0" xfId="13" applyFont="1" applyAlignment="1" applyProtection="1">
      <alignment horizontal="center"/>
      <protection hidden="1"/>
    </xf>
    <xf numFmtId="0" fontId="97" fillId="0" borderId="0" xfId="13" applyFont="1" applyAlignment="1" applyProtection="1">
      <alignment horizontal="right"/>
      <protection hidden="1"/>
    </xf>
    <xf numFmtId="169" fontId="97" fillId="0" borderId="0" xfId="3" applyFont="1" applyFill="1" applyBorder="1" applyAlignment="1" applyProtection="1">
      <alignment horizontal="center"/>
      <protection hidden="1"/>
    </xf>
    <xf numFmtId="175" fontId="97" fillId="0" borderId="0" xfId="3" applyNumberFormat="1" applyFont="1" applyFill="1" applyBorder="1" applyAlignment="1" applyProtection="1">
      <alignment horizontal="center"/>
      <protection hidden="1"/>
    </xf>
    <xf numFmtId="2" fontId="77" fillId="0" borderId="0" xfId="0" applyNumberFormat="1" applyFont="1"/>
    <xf numFmtId="0" fontId="98" fillId="0" borderId="0" xfId="13" applyFont="1" applyAlignment="1" applyProtection="1">
      <alignment horizontal="right"/>
      <protection hidden="1"/>
    </xf>
    <xf numFmtId="0" fontId="99" fillId="0" borderId="0" xfId="0" applyFont="1" applyAlignment="1">
      <alignment horizontal="center" vertical="center"/>
    </xf>
    <xf numFmtId="175" fontId="99" fillId="0" borderId="0" xfId="0" applyNumberFormat="1" applyFont="1" applyAlignment="1">
      <alignment horizontal="center" vertical="center"/>
    </xf>
    <xf numFmtId="1" fontId="77" fillId="0" borderId="0" xfId="0" applyNumberFormat="1" applyFont="1" applyAlignment="1">
      <alignment horizontal="left"/>
    </xf>
    <xf numFmtId="2" fontId="98" fillId="0" borderId="0" xfId="13" applyNumberFormat="1" applyFont="1" applyAlignment="1" applyProtection="1">
      <alignment horizontal="right"/>
      <protection hidden="1"/>
    </xf>
    <xf numFmtId="2" fontId="100" fillId="0" borderId="0" xfId="13" applyNumberFormat="1" applyFont="1" applyAlignment="1" applyProtection="1">
      <alignment horizontal="center"/>
      <protection hidden="1"/>
    </xf>
    <xf numFmtId="0" fontId="79" fillId="0" borderId="0" xfId="0" applyFont="1" applyAlignment="1">
      <alignment vertical="top" wrapText="1"/>
    </xf>
    <xf numFmtId="0" fontId="79" fillId="0" borderId="0" xfId="0" applyFont="1" applyAlignment="1">
      <alignment horizontal="center" wrapText="1"/>
    </xf>
    <xf numFmtId="2" fontId="91" fillId="0" borderId="0" xfId="0" applyNumberFormat="1" applyFont="1"/>
    <xf numFmtId="1" fontId="101" fillId="0" borderId="0" xfId="0" applyNumberFormat="1" applyFont="1" applyAlignment="1">
      <alignment horizontal="left"/>
    </xf>
    <xf numFmtId="2" fontId="100" fillId="0" borderId="0" xfId="13" applyNumberFormat="1" applyFont="1" applyAlignment="1" applyProtection="1">
      <alignment horizontal="right"/>
      <protection hidden="1"/>
    </xf>
    <xf numFmtId="2" fontId="88" fillId="0" borderId="0" xfId="0" applyNumberFormat="1" applyFont="1" applyAlignment="1">
      <alignment horizontal="center" vertical="center"/>
    </xf>
    <xf numFmtId="175" fontId="88" fillId="0" borderId="0" xfId="0" applyNumberFormat="1" applyFont="1" applyAlignment="1">
      <alignment horizontal="center" vertical="center"/>
    </xf>
    <xf numFmtId="2" fontId="98" fillId="0" borderId="0" xfId="13" applyNumberFormat="1" applyFont="1" applyAlignment="1" applyProtection="1">
      <alignment horizontal="center"/>
      <protection hidden="1"/>
    </xf>
    <xf numFmtId="2" fontId="107" fillId="0" borderId="0" xfId="13" applyNumberFormat="1" applyFont="1" applyAlignment="1" applyProtection="1">
      <alignment horizontal="center"/>
      <protection hidden="1"/>
    </xf>
    <xf numFmtId="0" fontId="86" fillId="0" borderId="0" xfId="0" applyFont="1"/>
    <xf numFmtId="0" fontId="106" fillId="0" borderId="0" xfId="0" applyFont="1"/>
    <xf numFmtId="0" fontId="89" fillId="0" borderId="32" xfId="13" applyFont="1" applyBorder="1" applyProtection="1">
      <protection hidden="1"/>
    </xf>
    <xf numFmtId="10" fontId="104" fillId="0" borderId="2" xfId="13" applyNumberFormat="1" applyFont="1" applyBorder="1" applyAlignment="1" applyProtection="1">
      <alignment horizontal="right"/>
      <protection hidden="1"/>
    </xf>
    <xf numFmtId="175" fontId="105" fillId="0" borderId="6" xfId="15" applyNumberFormat="1" applyFont="1" applyFill="1" applyBorder="1" applyAlignment="1" applyProtection="1">
      <alignment horizontal="right"/>
      <protection hidden="1"/>
    </xf>
    <xf numFmtId="0" fontId="104" fillId="0" borderId="0" xfId="0" applyFont="1"/>
    <xf numFmtId="0" fontId="104" fillId="0" borderId="5" xfId="0" applyFont="1" applyBorder="1" applyAlignment="1">
      <alignment horizontal="right"/>
    </xf>
    <xf numFmtId="0" fontId="104" fillId="0" borderId="0" xfId="0" applyFont="1" applyAlignment="1">
      <alignment horizontal="right"/>
    </xf>
    <xf numFmtId="175" fontId="86" fillId="0" borderId="0" xfId="0" applyNumberFormat="1" applyFont="1"/>
    <xf numFmtId="0" fontId="86" fillId="0" borderId="0" xfId="0" applyFont="1" applyAlignment="1">
      <alignment horizontal="right"/>
    </xf>
    <xf numFmtId="2" fontId="77" fillId="0" borderId="0" xfId="62" applyNumberFormat="1" applyFont="1"/>
    <xf numFmtId="0" fontId="106" fillId="0" borderId="0" xfId="10" applyFont="1"/>
    <xf numFmtId="179" fontId="106" fillId="0" borderId="0" xfId="10" applyNumberFormat="1" applyFont="1"/>
    <xf numFmtId="2" fontId="106" fillId="0" borderId="0" xfId="10" applyNumberFormat="1" applyFont="1"/>
    <xf numFmtId="2" fontId="91" fillId="0" borderId="0" xfId="10" applyNumberFormat="1" applyFont="1" applyAlignment="1">
      <alignment vertical="center"/>
    </xf>
    <xf numFmtId="2" fontId="91" fillId="0" borderId="0" xfId="10" applyNumberFormat="1" applyFont="1" applyAlignment="1">
      <alignment horizontal="right" vertical="center"/>
    </xf>
    <xf numFmtId="2" fontId="91" fillId="0" borderId="0" xfId="12" applyNumberFormat="1" applyFont="1"/>
    <xf numFmtId="2" fontId="101" fillId="0" borderId="0" xfId="10" applyNumberFormat="1" applyFont="1" applyAlignment="1">
      <alignment vertical="center"/>
    </xf>
    <xf numFmtId="0" fontId="79" fillId="0" borderId="0" xfId="10" applyFont="1"/>
    <xf numFmtId="0" fontId="81" fillId="0" borderId="0" xfId="9" applyFont="1" applyAlignment="1" applyProtection="1">
      <alignment horizontal="left" vertical="center"/>
      <protection hidden="1"/>
    </xf>
    <xf numFmtId="0" fontId="79" fillId="0" borderId="0" xfId="9" applyFont="1" applyAlignment="1" applyProtection="1">
      <alignment horizontal="center"/>
      <protection hidden="1"/>
    </xf>
    <xf numFmtId="0" fontId="79" fillId="0" borderId="0" xfId="9" applyFont="1" applyAlignment="1" applyProtection="1">
      <alignment horizontal="left"/>
      <protection hidden="1"/>
    </xf>
    <xf numFmtId="0" fontId="79" fillId="0" borderId="2" xfId="10" applyFont="1" applyBorder="1"/>
    <xf numFmtId="0" fontId="79" fillId="0" borderId="0" xfId="0" applyFont="1" applyAlignment="1">
      <alignment horizontal="left" vertical="center" indent="6"/>
    </xf>
    <xf numFmtId="0" fontId="86" fillId="0" borderId="0" xfId="13" applyFont="1" applyAlignment="1" applyProtection="1">
      <alignment horizontal="center"/>
      <protection hidden="1"/>
    </xf>
    <xf numFmtId="173" fontId="79" fillId="0" borderId="0" xfId="8" applyNumberFormat="1" applyFont="1" applyFill="1" applyAlignment="1" applyProtection="1">
      <protection hidden="1"/>
    </xf>
    <xf numFmtId="0" fontId="79" fillId="0" borderId="0" xfId="83" applyFont="1"/>
    <xf numFmtId="175" fontId="111" fillId="0" borderId="0" xfId="3" applyNumberFormat="1" applyFont="1" applyFill="1" applyBorder="1" applyAlignment="1" applyProtection="1">
      <alignment horizontal="center"/>
      <protection hidden="1"/>
    </xf>
    <xf numFmtId="0" fontId="79" fillId="0" borderId="0" xfId="102" applyFont="1"/>
    <xf numFmtId="0" fontId="79" fillId="0" borderId="0" xfId="102" applyFont="1" applyAlignment="1">
      <alignment horizontal="center"/>
    </xf>
    <xf numFmtId="167" fontId="79" fillId="0" borderId="0" xfId="104" applyFont="1"/>
    <xf numFmtId="173" fontId="79" fillId="0" borderId="0" xfId="8" applyNumberFormat="1" applyFont="1"/>
    <xf numFmtId="0" fontId="112" fillId="0" borderId="0" xfId="10" applyFont="1"/>
    <xf numFmtId="2" fontId="77" fillId="62" borderId="0" xfId="12" applyNumberFormat="1" applyFont="1" applyFill="1"/>
    <xf numFmtId="2" fontId="76" fillId="62" borderId="0" xfId="12" applyNumberFormat="1" applyFont="1" applyFill="1"/>
    <xf numFmtId="0" fontId="113" fillId="0" borderId="0" xfId="0" applyFont="1" applyAlignment="1">
      <alignment horizontal="center" vertical="center"/>
    </xf>
    <xf numFmtId="0" fontId="115" fillId="0" borderId="0" xfId="16" applyFont="1"/>
    <xf numFmtId="2" fontId="116" fillId="0" borderId="0" xfId="0" applyNumberFormat="1" applyFont="1"/>
    <xf numFmtId="0" fontId="113" fillId="0" borderId="0" xfId="0" applyFont="1" applyAlignment="1">
      <alignment horizontal="center"/>
    </xf>
    <xf numFmtId="2" fontId="117" fillId="0" borderId="0" xfId="13" applyNumberFormat="1" applyFont="1" applyAlignment="1" applyProtection="1">
      <alignment vertical="center"/>
      <protection locked="0"/>
    </xf>
    <xf numFmtId="2" fontId="122" fillId="0" borderId="0" xfId="13" applyNumberFormat="1" applyFont="1" applyAlignment="1" applyProtection="1">
      <alignment horizontal="center" wrapText="1"/>
      <protection hidden="1"/>
    </xf>
    <xf numFmtId="0" fontId="113" fillId="0" borderId="0" xfId="0" applyFont="1" applyAlignment="1">
      <alignment horizontal="center" wrapText="1"/>
    </xf>
    <xf numFmtId="0" fontId="84" fillId="0" borderId="0" xfId="9" applyFont="1" applyAlignment="1" applyProtection="1">
      <alignment horizontal="left" vertical="center"/>
      <protection hidden="1"/>
    </xf>
    <xf numFmtId="0" fontId="129" fillId="0" borderId="0" xfId="62" applyFont="1"/>
    <xf numFmtId="178" fontId="129" fillId="0" borderId="2" xfId="6" applyNumberFormat="1" applyFont="1" applyFill="1" applyBorder="1" applyAlignment="1"/>
    <xf numFmtId="44" fontId="129" fillId="0" borderId="0" xfId="62" applyNumberFormat="1" applyFont="1"/>
    <xf numFmtId="0" fontId="36" fillId="0" borderId="0" xfId="16" applyFont="1"/>
    <xf numFmtId="0" fontId="127" fillId="0" borderId="0" xfId="16" applyFont="1"/>
    <xf numFmtId="0" fontId="36" fillId="0" borderId="0" xfId="0" applyFont="1"/>
    <xf numFmtId="0" fontId="36" fillId="0" borderId="0" xfId="0" applyFont="1" applyAlignment="1">
      <alignment horizontal="center"/>
    </xf>
    <xf numFmtId="2" fontId="127" fillId="0" borderId="0" xfId="0" applyNumberFormat="1" applyFont="1" applyAlignment="1">
      <alignment horizontal="center"/>
    </xf>
    <xf numFmtId="2" fontId="130" fillId="0" borderId="0" xfId="0" applyNumberFormat="1" applyFont="1" applyAlignment="1">
      <alignment horizontal="center"/>
    </xf>
    <xf numFmtId="2" fontId="135" fillId="0" borderId="0" xfId="12" applyNumberFormat="1" applyFont="1" applyAlignment="1">
      <alignment horizontal="center"/>
    </xf>
    <xf numFmtId="174" fontId="36" fillId="0" borderId="4" xfId="0" applyNumberFormat="1" applyFont="1" applyBorder="1" applyAlignment="1">
      <alignment horizontal="center"/>
    </xf>
    <xf numFmtId="14" fontId="131" fillId="0" borderId="0" xfId="12" applyNumberFormat="1" applyFont="1" applyAlignment="1">
      <alignment horizontal="left"/>
    </xf>
    <xf numFmtId="179" fontId="136" fillId="0" borderId="6" xfId="13" applyNumberFormat="1" applyFont="1" applyBorder="1" applyAlignment="1" applyProtection="1">
      <alignment horizontal="left" vertical="center"/>
      <protection hidden="1"/>
    </xf>
    <xf numFmtId="181" fontId="36" fillId="0" borderId="0" xfId="11" applyNumberFormat="1" applyFont="1" applyProtection="1">
      <protection hidden="1"/>
    </xf>
    <xf numFmtId="175" fontId="137" fillId="0" borderId="5" xfId="0" applyNumberFormat="1" applyFont="1" applyBorder="1" applyAlignment="1">
      <alignment horizontal="center" vertical="center"/>
    </xf>
    <xf numFmtId="175" fontId="132" fillId="0" borderId="5" xfId="0" applyNumberFormat="1" applyFont="1" applyBorder="1" applyAlignment="1">
      <alignment horizontal="center" vertical="center"/>
    </xf>
    <xf numFmtId="175" fontId="140" fillId="0" borderId="5" xfId="0" applyNumberFormat="1" applyFont="1" applyBorder="1" applyAlignment="1">
      <alignment horizontal="center" vertical="center"/>
    </xf>
    <xf numFmtId="175" fontId="36" fillId="0" borderId="5" xfId="0" applyNumberFormat="1" applyFont="1" applyBorder="1"/>
    <xf numFmtId="179" fontId="127" fillId="0" borderId="4" xfId="5" applyNumberFormat="1" applyFont="1" applyFill="1" applyBorder="1" applyAlignment="1" applyProtection="1">
      <protection hidden="1"/>
    </xf>
    <xf numFmtId="175" fontId="36" fillId="0" borderId="6" xfId="0" applyNumberFormat="1" applyFont="1" applyBorder="1" applyAlignment="1">
      <alignment horizontal="center" vertical="center"/>
    </xf>
    <xf numFmtId="175" fontId="36" fillId="0" borderId="0" xfId="0" applyNumberFormat="1" applyFont="1"/>
    <xf numFmtId="179" fontId="132" fillId="0" borderId="0" xfId="0" applyNumberFormat="1" applyFont="1"/>
    <xf numFmtId="0" fontId="132" fillId="0" borderId="0" xfId="0" applyFont="1"/>
    <xf numFmtId="14" fontId="131" fillId="0" borderId="0" xfId="0" applyNumberFormat="1" applyFont="1" applyAlignment="1">
      <alignment horizontal="left"/>
    </xf>
    <xf numFmtId="14" fontId="131" fillId="0" borderId="0" xfId="62" applyNumberFormat="1" applyFont="1" applyAlignment="1">
      <alignment horizontal="left"/>
    </xf>
    <xf numFmtId="0" fontId="36" fillId="0" borderId="0" xfId="102" applyFont="1"/>
    <xf numFmtId="0" fontId="8" fillId="0" borderId="0" xfId="0" applyFont="1"/>
    <xf numFmtId="9" fontId="79" fillId="0" borderId="0" xfId="0" applyNumberFormat="1" applyFont="1"/>
    <xf numFmtId="166" fontId="79" fillId="0" borderId="0" xfId="17" applyFont="1"/>
    <xf numFmtId="9" fontId="79" fillId="0" borderId="0" xfId="15" applyFont="1"/>
    <xf numFmtId="44" fontId="79" fillId="0" borderId="0" xfId="0" applyNumberFormat="1" applyFont="1"/>
    <xf numFmtId="2" fontId="54" fillId="64" borderId="32" xfId="52885" applyNumberFormat="1" applyFont="1" applyFill="1" applyBorder="1" applyAlignment="1">
      <alignment vertical="top" wrapText="1"/>
    </xf>
    <xf numFmtId="2" fontId="54" fillId="64" borderId="2" xfId="52885" applyNumberFormat="1" applyFont="1" applyFill="1" applyBorder="1" applyAlignment="1">
      <alignment vertical="top" wrapText="1"/>
    </xf>
    <xf numFmtId="2" fontId="54" fillId="64" borderId="6" xfId="52885" applyNumberFormat="1" applyFont="1" applyFill="1" applyBorder="1" applyAlignment="1">
      <alignment vertical="top" wrapText="1"/>
    </xf>
    <xf numFmtId="173" fontId="81" fillId="0" borderId="2" xfId="8" applyNumberFormat="1" applyFont="1" applyBorder="1" applyAlignment="1">
      <alignment horizontal="center"/>
    </xf>
    <xf numFmtId="167" fontId="79" fillId="0" borderId="2" xfId="8" applyFont="1" applyBorder="1"/>
    <xf numFmtId="2" fontId="76" fillId="2" borderId="0" xfId="12" applyNumberFormat="1" applyFont="1" applyFill="1"/>
    <xf numFmtId="173" fontId="81" fillId="2" borderId="0" xfId="8" applyNumberFormat="1" applyFont="1" applyFill="1" applyAlignment="1">
      <alignment horizontal="center"/>
    </xf>
    <xf numFmtId="0" fontId="66" fillId="0" borderId="0" xfId="102" applyFont="1" applyAlignment="1">
      <alignment vertical="center"/>
    </xf>
    <xf numFmtId="0" fontId="69" fillId="0" borderId="0" xfId="102" applyFont="1" applyAlignment="1">
      <alignment vertical="center"/>
    </xf>
    <xf numFmtId="0" fontId="69" fillId="0" borderId="0" xfId="83" applyFont="1"/>
    <xf numFmtId="0" fontId="73" fillId="0" borderId="0" xfId="102" applyFont="1"/>
    <xf numFmtId="0" fontId="69" fillId="0" borderId="0" xfId="102" applyFont="1"/>
    <xf numFmtId="167" fontId="82" fillId="0" borderId="0" xfId="8" applyFont="1"/>
    <xf numFmtId="0" fontId="152" fillId="0" borderId="0" xfId="62" applyFont="1" applyAlignment="1">
      <alignment horizontal="center"/>
    </xf>
    <xf numFmtId="2" fontId="153" fillId="0" borderId="0" xfId="62" applyNumberFormat="1" applyFont="1"/>
    <xf numFmtId="2" fontId="152" fillId="0" borderId="0" xfId="10" applyNumberFormat="1" applyFont="1" applyAlignment="1">
      <alignment vertical="center"/>
    </xf>
    <xf numFmtId="0" fontId="152" fillId="0" borderId="0" xfId="10" applyFont="1" applyAlignment="1">
      <alignment horizontal="center" vertical="center"/>
    </xf>
    <xf numFmtId="2" fontId="66" fillId="0" borderId="0" xfId="62" applyNumberFormat="1" applyFont="1"/>
    <xf numFmtId="0" fontId="72" fillId="0" borderId="0" xfId="62" applyFont="1" applyAlignment="1">
      <alignment horizontal="center"/>
    </xf>
    <xf numFmtId="0" fontId="154" fillId="0" borderId="0" xfId="0" applyFont="1" applyAlignment="1">
      <alignment horizontal="left" vertical="top" wrapText="1"/>
    </xf>
    <xf numFmtId="0" fontId="154" fillId="0" borderId="0" xfId="0" applyFont="1"/>
    <xf numFmtId="0" fontId="154" fillId="0" borderId="0" xfId="0" applyFont="1" applyAlignment="1">
      <alignment horizontal="center"/>
    </xf>
    <xf numFmtId="0" fontId="155" fillId="0" borderId="0" xfId="10" applyFont="1"/>
    <xf numFmtId="0" fontId="156" fillId="0" borderId="0" xfId="10" applyFont="1" applyAlignment="1">
      <alignment horizontal="center"/>
    </xf>
    <xf numFmtId="0" fontId="156" fillId="0" borderId="0" xfId="10" applyFont="1"/>
    <xf numFmtId="2" fontId="153" fillId="0" borderId="0" xfId="10" applyNumberFormat="1" applyFont="1" applyAlignment="1">
      <alignment vertical="center"/>
    </xf>
    <xf numFmtId="0" fontId="157" fillId="0" borderId="0" xfId="88" applyFont="1" applyAlignment="1">
      <alignment vertical="center" wrapText="1"/>
    </xf>
    <xf numFmtId="0" fontId="36" fillId="0" borderId="0" xfId="83" applyFont="1"/>
    <xf numFmtId="44" fontId="127" fillId="0" borderId="4" xfId="83" applyNumberFormat="1" applyFont="1" applyBorder="1"/>
    <xf numFmtId="0" fontId="133" fillId="0" borderId="0" xfId="0" applyFont="1" applyAlignment="1">
      <alignment horizontal="center"/>
    </xf>
    <xf numFmtId="3" fontId="79" fillId="0" borderId="0" xfId="0" applyNumberFormat="1" applyFont="1"/>
    <xf numFmtId="195" fontId="79" fillId="0" borderId="0" xfId="88" applyNumberFormat="1" applyFont="1"/>
    <xf numFmtId="44" fontId="66" fillId="0" borderId="0" xfId="0" applyNumberFormat="1" applyFont="1"/>
    <xf numFmtId="173" fontId="81" fillId="0" borderId="0" xfId="8" applyNumberFormat="1" applyFont="1" applyBorder="1" applyAlignment="1">
      <alignment horizontal="center"/>
    </xf>
    <xf numFmtId="10" fontId="86" fillId="0" borderId="0" xfId="0" applyNumberFormat="1" applyFont="1"/>
    <xf numFmtId="0" fontId="79" fillId="0" borderId="1" xfId="0" applyFont="1" applyBorder="1"/>
    <xf numFmtId="0" fontId="36" fillId="0" borderId="1" xfId="0" applyFont="1" applyBorder="1" applyAlignment="1">
      <alignment horizontal="center"/>
    </xf>
    <xf numFmtId="2" fontId="36" fillId="62" borderId="1" xfId="8" applyNumberFormat="1" applyFont="1" applyFill="1" applyBorder="1" applyAlignment="1">
      <alignment horizontal="center"/>
    </xf>
    <xf numFmtId="2" fontId="111" fillId="0" borderId="0" xfId="3" applyNumberFormat="1" applyFont="1" applyFill="1" applyBorder="1" applyAlignment="1" applyProtection="1">
      <alignment horizontal="center"/>
      <protection hidden="1"/>
    </xf>
    <xf numFmtId="167" fontId="79" fillId="0" borderId="0" xfId="8" applyFont="1" applyFill="1"/>
    <xf numFmtId="167" fontId="82" fillId="0" borderId="0" xfId="8" applyFont="1" applyFill="1"/>
    <xf numFmtId="167" fontId="79" fillId="0" borderId="0" xfId="8" applyFont="1" applyBorder="1"/>
    <xf numFmtId="167" fontId="81" fillId="0" borderId="0" xfId="8" applyFont="1" applyBorder="1"/>
    <xf numFmtId="166" fontId="79" fillId="0" borderId="0" xfId="17" applyFont="1" applyBorder="1"/>
    <xf numFmtId="166" fontId="81" fillId="0" borderId="0" xfId="17" applyFont="1" applyBorder="1"/>
    <xf numFmtId="166" fontId="81" fillId="0" borderId="0" xfId="88" applyNumberFormat="1" applyFont="1"/>
    <xf numFmtId="0" fontId="79" fillId="0" borderId="1" xfId="0" applyFont="1" applyBorder="1" applyAlignment="1">
      <alignment horizontal="center"/>
    </xf>
    <xf numFmtId="1" fontId="81" fillId="0" borderId="0" xfId="0" applyNumberFormat="1" applyFont="1" applyAlignment="1">
      <alignment horizontal="left"/>
    </xf>
    <xf numFmtId="0" fontId="75" fillId="0" borderId="0" xfId="0" applyFont="1" applyAlignment="1">
      <alignment horizontal="left" vertical="top"/>
    </xf>
    <xf numFmtId="0" fontId="162" fillId="66" borderId="34" xfId="0" applyFont="1" applyFill="1" applyBorder="1"/>
    <xf numFmtId="0" fontId="163" fillId="66" borderId="41" xfId="0" applyFont="1" applyFill="1" applyBorder="1" applyAlignment="1">
      <alignment horizontal="center" vertical="top" wrapText="1"/>
    </xf>
    <xf numFmtId="0" fontId="163" fillId="66" borderId="42" xfId="0" applyFont="1" applyFill="1" applyBorder="1" applyAlignment="1">
      <alignment horizontal="center" vertical="top" wrapText="1"/>
    </xf>
    <xf numFmtId="0" fontId="164" fillId="66" borderId="44" xfId="0" applyFont="1" applyFill="1" applyBorder="1" applyAlignment="1">
      <alignment horizontal="center" vertical="top" wrapText="1"/>
    </xf>
    <xf numFmtId="0" fontId="164" fillId="66" borderId="45" xfId="0" applyFont="1" applyFill="1" applyBorder="1" applyAlignment="1">
      <alignment horizontal="center" vertical="top" wrapText="1"/>
    </xf>
    <xf numFmtId="0" fontId="164" fillId="66" borderId="46" xfId="0" applyFont="1" applyFill="1" applyBorder="1" applyAlignment="1">
      <alignment horizontal="center" vertical="top" wrapText="1"/>
    </xf>
    <xf numFmtId="0" fontId="161" fillId="66" borderId="37" xfId="0" applyFont="1" applyFill="1" applyBorder="1" applyAlignment="1">
      <alignment wrapText="1"/>
    </xf>
    <xf numFmtId="0" fontId="162" fillId="66" borderId="37" xfId="0" applyFont="1" applyFill="1" applyBorder="1"/>
    <xf numFmtId="0" fontId="162" fillId="66" borderId="42" xfId="0" applyFont="1" applyFill="1" applyBorder="1"/>
    <xf numFmtId="0" fontId="162" fillId="66" borderId="48" xfId="0" applyFont="1" applyFill="1" applyBorder="1"/>
    <xf numFmtId="0" fontId="162" fillId="66" borderId="49" xfId="0" applyFont="1" applyFill="1" applyBorder="1"/>
    <xf numFmtId="0" fontId="163" fillId="66" borderId="37" xfId="0" applyFont="1" applyFill="1" applyBorder="1"/>
    <xf numFmtId="0" fontId="163" fillId="66" borderId="50" xfId="0" applyFont="1" applyFill="1" applyBorder="1" applyAlignment="1">
      <alignment vertical="center"/>
    </xf>
    <xf numFmtId="0" fontId="161" fillId="66" borderId="37" xfId="0" applyFont="1" applyFill="1" applyBorder="1"/>
    <xf numFmtId="0" fontId="165" fillId="66" borderId="34" xfId="0" applyFont="1" applyFill="1" applyBorder="1"/>
    <xf numFmtId="0" fontId="165" fillId="66" borderId="35" xfId="0" applyFont="1" applyFill="1" applyBorder="1"/>
    <xf numFmtId="0" fontId="165" fillId="66" borderId="36" xfId="0" applyFont="1" applyFill="1" applyBorder="1"/>
    <xf numFmtId="0" fontId="8" fillId="67" borderId="1" xfId="0" applyFont="1" applyFill="1" applyBorder="1"/>
    <xf numFmtId="0" fontId="166" fillId="0" borderId="0" xfId="0" applyFont="1"/>
    <xf numFmtId="0" fontId="166" fillId="0" borderId="48" xfId="0" applyFont="1" applyBorder="1"/>
    <xf numFmtId="0" fontId="166" fillId="0" borderId="5" xfId="0" applyFont="1" applyBorder="1"/>
    <xf numFmtId="0" fontId="8" fillId="0" borderId="48" xfId="0" applyFont="1" applyBorder="1"/>
    <xf numFmtId="0" fontId="166" fillId="0" borderId="1" xfId="0" applyFont="1" applyBorder="1" applyAlignment="1">
      <alignment wrapText="1"/>
    </xf>
    <xf numFmtId="49" fontId="78" fillId="63" borderId="1" xfId="61" applyNumberFormat="1" applyFont="1" applyFill="1" applyBorder="1" applyAlignment="1" applyProtection="1">
      <alignment horizontal="left" vertical="top"/>
      <protection hidden="1"/>
    </xf>
    <xf numFmtId="49" fontId="82" fillId="0" borderId="57" xfId="62" applyNumberFormat="1" applyFont="1" applyBorder="1" applyAlignment="1">
      <alignment vertical="top"/>
    </xf>
    <xf numFmtId="0" fontId="79" fillId="0" borderId="54" xfId="62" applyFont="1" applyBorder="1"/>
    <xf numFmtId="49" fontId="81" fillId="0" borderId="54" xfId="62" applyNumberFormat="1" applyFont="1" applyBorder="1"/>
    <xf numFmtId="166" fontId="128" fillId="2" borderId="61" xfId="17" applyFont="1" applyFill="1" applyBorder="1" applyAlignment="1"/>
    <xf numFmtId="167" fontId="36" fillId="62" borderId="1" xfId="8" applyFont="1" applyFill="1" applyBorder="1" applyAlignment="1">
      <alignment horizontal="left"/>
    </xf>
    <xf numFmtId="167" fontId="79" fillId="0" borderId="61" xfId="8" applyFont="1" applyBorder="1"/>
    <xf numFmtId="9" fontId="36" fillId="62" borderId="1" xfId="15" applyFont="1" applyFill="1" applyBorder="1" applyAlignment="1">
      <alignment horizontal="center"/>
    </xf>
    <xf numFmtId="166" fontId="144" fillId="64" borderId="55" xfId="17" applyFont="1" applyFill="1" applyBorder="1" applyAlignment="1">
      <alignment horizontal="left" vertical="top" wrapText="1"/>
    </xf>
    <xf numFmtId="166" fontId="144" fillId="64" borderId="1" xfId="17" applyFont="1" applyFill="1" applyBorder="1" applyAlignment="1">
      <alignment horizontal="left" vertical="top" wrapText="1"/>
    </xf>
    <xf numFmtId="166" fontId="36" fillId="62" borderId="1" xfId="17" applyFont="1" applyFill="1" applyBorder="1" applyAlignment="1">
      <alignment horizontal="center"/>
    </xf>
    <xf numFmtId="2" fontId="144" fillId="64" borderId="55" xfId="52885" applyNumberFormat="1" applyFont="1" applyFill="1" applyBorder="1" applyAlignment="1">
      <alignment horizontal="left" vertical="top" wrapText="1"/>
    </xf>
    <xf numFmtId="2" fontId="79" fillId="0" borderId="1" xfId="0" applyNumberFormat="1" applyFont="1" applyBorder="1"/>
    <xf numFmtId="3" fontId="36" fillId="2" borderId="1" xfId="8" applyNumberFormat="1" applyFont="1" applyFill="1" applyBorder="1" applyAlignment="1">
      <alignment horizontal="center"/>
    </xf>
    <xf numFmtId="1" fontId="127" fillId="2" borderId="1" xfId="8" applyNumberFormat="1" applyFont="1" applyFill="1" applyBorder="1" applyAlignment="1">
      <alignment horizontal="center"/>
    </xf>
    <xf numFmtId="4" fontId="36" fillId="2" borderId="1" xfId="8" applyNumberFormat="1" applyFont="1" applyFill="1" applyBorder="1" applyAlignment="1">
      <alignment horizontal="center"/>
    </xf>
    <xf numFmtId="2" fontId="79" fillId="0" borderId="1" xfId="88" applyNumberFormat="1" applyFont="1" applyBorder="1"/>
    <xf numFmtId="0" fontId="79" fillId="2" borderId="1" xfId="83" applyFont="1" applyFill="1" applyBorder="1" applyAlignment="1">
      <alignment vertical="center"/>
    </xf>
    <xf numFmtId="0" fontId="85" fillId="0" borderId="1" xfId="0" applyFont="1" applyBorder="1"/>
    <xf numFmtId="0" fontId="81" fillId="0" borderId="1" xfId="88" applyFont="1" applyBorder="1"/>
    <xf numFmtId="3" fontId="127" fillId="2" borderId="1" xfId="8" applyNumberFormat="1" applyFont="1" applyFill="1" applyBorder="1" applyAlignment="1">
      <alignment horizontal="center"/>
    </xf>
    <xf numFmtId="173" fontId="127" fillId="2" borderId="1" xfId="8" applyNumberFormat="1" applyFont="1" applyFill="1" applyBorder="1"/>
    <xf numFmtId="167" fontId="127" fillId="2" borderId="1" xfId="8" applyFont="1" applyFill="1" applyBorder="1"/>
    <xf numFmtId="4" fontId="127" fillId="2" borderId="1" xfId="8" applyNumberFormat="1" applyFont="1" applyFill="1" applyBorder="1" applyAlignment="1">
      <alignment horizontal="center"/>
    </xf>
    <xf numFmtId="166" fontId="79" fillId="2" borderId="1" xfId="17" applyFont="1" applyFill="1" applyBorder="1" applyAlignment="1">
      <alignment horizontal="right"/>
    </xf>
    <xf numFmtId="167" fontId="79" fillId="2" borderId="1" xfId="8" applyFont="1" applyFill="1" applyBorder="1" applyAlignment="1">
      <alignment horizontal="center"/>
    </xf>
    <xf numFmtId="166" fontId="79" fillId="2" borderId="1" xfId="17" applyFont="1" applyFill="1" applyBorder="1" applyAlignment="1">
      <alignment horizontal="center"/>
    </xf>
    <xf numFmtId="166" fontId="36" fillId="2" borderId="1" xfId="17" applyFont="1" applyFill="1" applyBorder="1" applyAlignment="1">
      <alignment horizontal="center"/>
    </xf>
    <xf numFmtId="166" fontId="36" fillId="0" borderId="1" xfId="17" applyFont="1" applyBorder="1"/>
    <xf numFmtId="166" fontId="36" fillId="0" borderId="1" xfId="88" applyNumberFormat="1" applyFont="1" applyBorder="1"/>
    <xf numFmtId="180" fontId="36" fillId="0" borderId="1" xfId="88" applyNumberFormat="1" applyFont="1" applyBorder="1"/>
    <xf numFmtId="2" fontId="79" fillId="2" borderId="1" xfId="88" applyNumberFormat="1" applyFont="1" applyFill="1" applyBorder="1"/>
    <xf numFmtId="166" fontId="81" fillId="2" borderId="1" xfId="17" applyFont="1" applyFill="1" applyBorder="1"/>
    <xf numFmtId="166" fontId="127" fillId="2" borderId="1" xfId="17" applyFont="1" applyFill="1" applyBorder="1"/>
    <xf numFmtId="49" fontId="78" fillId="63" borderId="1" xfId="9" applyNumberFormat="1" applyFont="1" applyFill="1" applyBorder="1" applyAlignment="1" applyProtection="1">
      <alignment horizontal="left" vertical="top"/>
      <protection hidden="1"/>
    </xf>
    <xf numFmtId="1" fontId="146" fillId="0" borderId="57" xfId="0" applyNumberFormat="1" applyFont="1" applyBorder="1" applyAlignment="1">
      <alignment horizontal="left" vertical="center"/>
    </xf>
    <xf numFmtId="1" fontId="146" fillId="0" borderId="54" xfId="0" applyNumberFormat="1" applyFont="1" applyBorder="1" applyAlignment="1">
      <alignment horizontal="left" vertical="center"/>
    </xf>
    <xf numFmtId="0" fontId="147" fillId="0" borderId="61" xfId="0" applyFont="1" applyBorder="1"/>
    <xf numFmtId="1" fontId="148" fillId="0" borderId="54" xfId="0" applyNumberFormat="1" applyFont="1" applyBorder="1" applyAlignment="1">
      <alignment horizontal="center" vertical="center" wrapText="1"/>
    </xf>
    <xf numFmtId="1" fontId="146" fillId="0" borderId="61" xfId="0" applyNumberFormat="1" applyFont="1" applyBorder="1" applyAlignment="1">
      <alignment horizontal="center" vertical="center" wrapText="1"/>
    </xf>
    <xf numFmtId="2" fontId="144" fillId="64" borderId="1" xfId="52885" applyNumberFormat="1" applyFont="1" applyFill="1" applyBorder="1" applyAlignment="1">
      <alignment horizontal="left" vertical="center" wrapText="1"/>
    </xf>
    <xf numFmtId="1" fontId="144" fillId="64" borderId="1" xfId="52885" applyNumberFormat="1" applyFont="1" applyFill="1" applyBorder="1" applyAlignment="1">
      <alignment horizontal="center" vertical="center" wrapText="1"/>
    </xf>
    <xf numFmtId="9" fontId="125" fillId="62" borderId="1" xfId="60" applyNumberFormat="1" applyFont="1" applyFill="1" applyBorder="1" applyAlignment="1">
      <alignment horizontal="center" vertical="center"/>
    </xf>
    <xf numFmtId="2" fontId="144" fillId="64" borderId="55" xfId="52885" applyNumberFormat="1" applyFont="1" applyFill="1" applyBorder="1" applyAlignment="1">
      <alignment horizontal="left" vertical="center" wrapText="1"/>
    </xf>
    <xf numFmtId="2" fontId="144" fillId="64" borderId="55" xfId="52885" applyNumberFormat="1" applyFont="1" applyFill="1" applyBorder="1" applyAlignment="1">
      <alignment horizontal="center" vertical="center" wrapText="1"/>
    </xf>
    <xf numFmtId="1" fontId="145" fillId="0" borderId="1" xfId="0" applyNumberFormat="1" applyFont="1" applyBorder="1" applyAlignment="1">
      <alignment horizontal="center" vertical="center" wrapText="1"/>
    </xf>
    <xf numFmtId="0" fontId="79" fillId="2" borderId="1" xfId="0" applyFont="1" applyFill="1" applyBorder="1" applyAlignment="1">
      <alignment vertical="center"/>
    </xf>
    <xf numFmtId="173" fontId="8" fillId="0" borderId="1" xfId="52886" applyNumberFormat="1" applyFont="1" applyFill="1" applyBorder="1" applyAlignment="1">
      <alignment horizontal="center"/>
    </xf>
    <xf numFmtId="3" fontId="125" fillId="63" borderId="1" xfId="9" applyNumberFormat="1" applyFont="1" applyFill="1" applyBorder="1" applyAlignment="1" applyProtection="1">
      <alignment horizontal="center" vertical="top"/>
      <protection hidden="1"/>
    </xf>
    <xf numFmtId="173" fontId="36" fillId="0" borderId="1" xfId="8" applyNumberFormat="1" applyFont="1" applyFill="1" applyBorder="1" applyAlignment="1">
      <alignment horizontal="center" vertical="center"/>
    </xf>
    <xf numFmtId="0" fontId="79" fillId="0" borderId="1" xfId="0" applyFont="1" applyBorder="1" applyAlignment="1">
      <alignment horizontal="center" vertical="center"/>
    </xf>
    <xf numFmtId="0" fontId="79" fillId="0" borderId="1" xfId="0" applyFont="1" applyBorder="1" applyAlignment="1">
      <alignment vertical="center"/>
    </xf>
    <xf numFmtId="173" fontId="54" fillId="2" borderId="1" xfId="52886" applyNumberFormat="1" applyFont="1" applyFill="1" applyBorder="1" applyAlignment="1">
      <alignment horizontal="center"/>
    </xf>
    <xf numFmtId="49" fontId="36" fillId="0" borderId="1" xfId="0" applyNumberFormat="1" applyFont="1" applyBorder="1" applyAlignment="1">
      <alignment horizontal="center"/>
    </xf>
    <xf numFmtId="49" fontId="134" fillId="0" borderId="1" xfId="16" applyNumberFormat="1" applyFont="1" applyBorder="1" applyAlignment="1">
      <alignment horizontal="center"/>
    </xf>
    <xf numFmtId="0" fontId="81" fillId="0" borderId="1" xfId="0" applyFont="1" applyBorder="1" applyAlignment="1">
      <alignment vertical="center"/>
    </xf>
    <xf numFmtId="0" fontId="127" fillId="0" borderId="1" xfId="0" applyFont="1" applyBorder="1"/>
    <xf numFmtId="0" fontId="134" fillId="0" borderId="1" xfId="16" applyFont="1" applyBorder="1" applyAlignment="1">
      <alignment horizontal="left"/>
    </xf>
    <xf numFmtId="173" fontId="127" fillId="0" borderId="1" xfId="8" applyNumberFormat="1" applyFont="1" applyFill="1" applyBorder="1" applyAlignment="1">
      <alignment horizontal="center" vertical="center"/>
    </xf>
    <xf numFmtId="0" fontId="81" fillId="0" borderId="1" xfId="0" applyFont="1" applyBorder="1" applyAlignment="1">
      <alignment horizontal="center" vertical="center"/>
    </xf>
    <xf numFmtId="0" fontId="144" fillId="64" borderId="1" xfId="52885" applyFont="1" applyFill="1" applyBorder="1" applyAlignment="1">
      <alignment wrapText="1"/>
    </xf>
    <xf numFmtId="0" fontId="126" fillId="64" borderId="1" xfId="52885" applyFont="1" applyFill="1" applyBorder="1" applyAlignment="1">
      <alignment horizontal="center" wrapText="1"/>
    </xf>
    <xf numFmtId="0" fontId="144" fillId="64" borderId="1" xfId="52885" applyFont="1" applyFill="1" applyBorder="1"/>
    <xf numFmtId="1" fontId="8" fillId="0" borderId="1" xfId="60" applyNumberFormat="1" applyBorder="1" applyAlignment="1">
      <alignment horizontal="center"/>
    </xf>
    <xf numFmtId="1" fontId="149" fillId="0" borderId="1" xfId="60" applyNumberFormat="1" applyFont="1" applyBorder="1" applyAlignment="1">
      <alignment horizontal="center"/>
    </xf>
    <xf numFmtId="1" fontId="150" fillId="0" borderId="1" xfId="60" applyNumberFormat="1" applyFont="1" applyBorder="1" applyAlignment="1">
      <alignment horizontal="center"/>
    </xf>
    <xf numFmtId="2" fontId="54" fillId="64" borderId="55" xfId="52885" applyNumberFormat="1" applyFont="1" applyFill="1" applyBorder="1" applyAlignment="1">
      <alignment horizontal="center" vertical="top" wrapText="1"/>
    </xf>
    <xf numFmtId="2" fontId="54" fillId="64" borderId="55" xfId="52885" applyNumberFormat="1" applyFont="1" applyFill="1" applyBorder="1" applyAlignment="1">
      <alignment horizontal="left" vertical="top" wrapText="1"/>
    </xf>
    <xf numFmtId="1" fontId="79" fillId="0" borderId="1" xfId="0" applyNumberFormat="1" applyFont="1" applyBorder="1" applyAlignment="1">
      <alignment horizontal="center"/>
    </xf>
    <xf numFmtId="174" fontId="36" fillId="0" borderId="1" xfId="0" applyNumberFormat="1" applyFont="1" applyBorder="1" applyAlignment="1">
      <alignment horizontal="center"/>
    </xf>
    <xf numFmtId="2" fontId="36" fillId="0" borderId="1" xfId="0" applyNumberFormat="1" applyFont="1" applyBorder="1" applyAlignment="1">
      <alignment horizontal="right"/>
    </xf>
    <xf numFmtId="1" fontId="129" fillId="0" borderId="1" xfId="0" applyNumberFormat="1" applyFont="1" applyBorder="1" applyAlignment="1">
      <alignment horizontal="center"/>
    </xf>
    <xf numFmtId="1" fontId="133" fillId="0" borderId="1" xfId="0" applyNumberFormat="1" applyFont="1" applyBorder="1" applyAlignment="1">
      <alignment horizontal="center"/>
    </xf>
    <xf numFmtId="43" fontId="132" fillId="0" borderId="1" xfId="8" applyNumberFormat="1" applyFont="1" applyFill="1" applyBorder="1" applyAlignment="1">
      <alignment horizontal="center"/>
    </xf>
    <xf numFmtId="1" fontId="132" fillId="0" borderId="1" xfId="8" applyNumberFormat="1" applyFont="1" applyFill="1" applyBorder="1" applyAlignment="1">
      <alignment horizontal="center"/>
    </xf>
    <xf numFmtId="2" fontId="86" fillId="0" borderId="1" xfId="8" applyNumberFormat="1" applyFont="1" applyFill="1" applyBorder="1" applyAlignment="1">
      <alignment horizontal="center"/>
    </xf>
    <xf numFmtId="173" fontId="132" fillId="0" borderId="1" xfId="8" applyNumberFormat="1" applyFont="1" applyFill="1" applyBorder="1" applyAlignment="1">
      <alignment horizontal="center"/>
    </xf>
    <xf numFmtId="0" fontId="79" fillId="0" borderId="61" xfId="0" applyFont="1" applyBorder="1"/>
    <xf numFmtId="1" fontId="36" fillId="0" borderId="1" xfId="0" applyNumberFormat="1" applyFont="1" applyBorder="1" applyAlignment="1">
      <alignment horizontal="right"/>
    </xf>
    <xf numFmtId="0" fontId="79" fillId="2" borderId="1" xfId="0" applyFont="1" applyFill="1" applyBorder="1"/>
    <xf numFmtId="2" fontId="133" fillId="0" borderId="1" xfId="0" applyNumberFormat="1" applyFont="1" applyBorder="1" applyAlignment="1">
      <alignment horizontal="center"/>
    </xf>
    <xf numFmtId="1" fontId="125" fillId="0" borderId="1" xfId="0" applyNumberFormat="1" applyFont="1" applyBorder="1" applyAlignment="1">
      <alignment horizontal="center"/>
    </xf>
    <xf numFmtId="0" fontId="81" fillId="62" borderId="1" xfId="13" applyFont="1" applyFill="1" applyBorder="1" applyProtection="1">
      <protection hidden="1"/>
    </xf>
    <xf numFmtId="2" fontId="118" fillId="64" borderId="57" xfId="13" applyNumberFormat="1" applyFont="1" applyFill="1" applyBorder="1" applyAlignment="1" applyProtection="1">
      <alignment horizontal="left" vertical="center"/>
      <protection hidden="1"/>
    </xf>
    <xf numFmtId="2" fontId="92" fillId="64" borderId="54" xfId="11" applyNumberFormat="1" applyFont="1" applyFill="1" applyBorder="1" applyProtection="1">
      <protection hidden="1"/>
    </xf>
    <xf numFmtId="2" fontId="92" fillId="64" borderId="61" xfId="11" applyNumberFormat="1" applyFont="1" applyFill="1" applyBorder="1" applyProtection="1">
      <protection hidden="1"/>
    </xf>
    <xf numFmtId="2" fontId="79" fillId="0" borderId="57" xfId="11" applyNumberFormat="1" applyFont="1" applyBorder="1" applyProtection="1">
      <protection hidden="1"/>
    </xf>
    <xf numFmtId="2" fontId="79" fillId="0" borderId="61" xfId="11" applyNumberFormat="1" applyFont="1" applyBorder="1" applyProtection="1">
      <protection hidden="1"/>
    </xf>
    <xf numFmtId="0" fontId="79" fillId="0" borderId="57" xfId="0" applyFont="1" applyBorder="1"/>
    <xf numFmtId="177" fontId="36" fillId="62" borderId="1" xfId="11" applyNumberFormat="1" applyFont="1" applyFill="1" applyBorder="1" applyAlignment="1" applyProtection="1">
      <alignment vertical="center"/>
      <protection hidden="1"/>
    </xf>
    <xf numFmtId="0" fontId="81" fillId="0" borderId="57" xfId="0" applyFont="1" applyBorder="1"/>
    <xf numFmtId="0" fontId="81" fillId="0" borderId="61" xfId="0" applyFont="1" applyBorder="1"/>
    <xf numFmtId="177" fontId="127" fillId="0" borderId="1" xfId="11" applyNumberFormat="1" applyFont="1" applyBorder="1" applyAlignment="1" applyProtection="1">
      <alignment vertical="center"/>
      <protection hidden="1"/>
    </xf>
    <xf numFmtId="0" fontId="79" fillId="0" borderId="61" xfId="0" applyFont="1" applyBorder="1" applyAlignment="1">
      <alignment horizontal="left"/>
    </xf>
    <xf numFmtId="177" fontId="36" fillId="0" borderId="1" xfId="11" applyNumberFormat="1" applyFont="1" applyBorder="1" applyAlignment="1" applyProtection="1">
      <alignment vertical="center"/>
      <protection hidden="1"/>
    </xf>
    <xf numFmtId="10" fontId="127" fillId="0" borderId="61" xfId="0" applyNumberFormat="1" applyFont="1" applyBorder="1"/>
    <xf numFmtId="2" fontId="81" fillId="0" borderId="1" xfId="11" applyNumberFormat="1" applyFont="1" applyBorder="1" applyAlignment="1" applyProtection="1">
      <alignment horizontal="center"/>
      <protection hidden="1"/>
    </xf>
    <xf numFmtId="179" fontId="136" fillId="0" borderId="1" xfId="13" applyNumberFormat="1" applyFont="1" applyBorder="1" applyAlignment="1" applyProtection="1">
      <alignment horizontal="left" vertical="center"/>
      <protection hidden="1"/>
    </xf>
    <xf numFmtId="0" fontId="83" fillId="0" borderId="61" xfId="0" applyFont="1" applyBorder="1"/>
    <xf numFmtId="166" fontId="136" fillId="62" borderId="1" xfId="17" applyFont="1" applyFill="1" applyBorder="1" applyAlignment="1" applyProtection="1">
      <alignment horizontal="right" vertical="center"/>
      <protection hidden="1"/>
    </xf>
    <xf numFmtId="0" fontId="79" fillId="0" borderId="57" xfId="11" applyFont="1" applyBorder="1" applyAlignment="1" applyProtection="1">
      <alignment vertical="center"/>
      <protection hidden="1"/>
    </xf>
    <xf numFmtId="10" fontId="36" fillId="62" borderId="1" xfId="11" applyNumberFormat="1" applyFont="1" applyFill="1" applyBorder="1" applyAlignment="1" applyProtection="1">
      <alignment vertical="center"/>
      <protection hidden="1"/>
    </xf>
    <xf numFmtId="0" fontId="79" fillId="0" borderId="54" xfId="0" applyFont="1" applyBorder="1"/>
    <xf numFmtId="0" fontId="81" fillId="0" borderId="57" xfId="13" applyFont="1" applyBorder="1" applyAlignment="1" applyProtection="1">
      <alignment vertical="center"/>
      <protection hidden="1"/>
    </xf>
    <xf numFmtId="0" fontId="81" fillId="0" borderId="54" xfId="0" applyFont="1" applyBorder="1"/>
    <xf numFmtId="10" fontId="127" fillId="0" borderId="1" xfId="15" applyNumberFormat="1" applyFont="1" applyFill="1" applyBorder="1" applyAlignment="1"/>
    <xf numFmtId="0" fontId="118" fillId="64" borderId="57" xfId="13" applyFont="1" applyFill="1" applyBorder="1" applyAlignment="1" applyProtection="1">
      <alignment horizontal="left" vertical="center"/>
      <protection hidden="1"/>
    </xf>
    <xf numFmtId="0" fontId="119" fillId="64" borderId="54" xfId="13" applyFont="1" applyFill="1" applyBorder="1" applyAlignment="1" applyProtection="1">
      <alignment horizontal="left" vertical="center"/>
      <protection hidden="1"/>
    </xf>
    <xf numFmtId="9" fontId="120" fillId="64" borderId="61" xfId="13" applyNumberFormat="1" applyFont="1" applyFill="1" applyBorder="1" applyAlignment="1" applyProtection="1">
      <alignment vertical="center"/>
      <protection hidden="1"/>
    </xf>
    <xf numFmtId="0" fontId="114" fillId="64" borderId="1" xfId="13" applyFont="1" applyFill="1" applyBorder="1" applyAlignment="1" applyProtection="1">
      <alignment horizontal="left" vertical="center"/>
      <protection hidden="1"/>
    </xf>
    <xf numFmtId="0" fontId="89" fillId="0" borderId="1" xfId="13" applyFont="1" applyBorder="1" applyAlignment="1" applyProtection="1">
      <alignment horizontal="left" vertical="center"/>
      <protection hidden="1"/>
    </xf>
    <xf numFmtId="2" fontId="136" fillId="2" borderId="1" xfId="13" applyNumberFormat="1" applyFont="1" applyFill="1" applyBorder="1" applyAlignment="1" applyProtection="1">
      <alignment horizontal="right" vertical="center"/>
      <protection hidden="1"/>
    </xf>
    <xf numFmtId="0" fontId="81" fillId="0" borderId="1" xfId="13" applyFont="1" applyBorder="1" applyAlignment="1" applyProtection="1">
      <alignment vertical="center"/>
      <protection hidden="1"/>
    </xf>
    <xf numFmtId="2" fontId="127" fillId="0" borderId="1" xfId="13" applyNumberFormat="1" applyFont="1" applyBorder="1" applyAlignment="1" applyProtection="1">
      <alignment vertical="center"/>
      <protection hidden="1"/>
    </xf>
    <xf numFmtId="0" fontId="93" fillId="0" borderId="1" xfId="13" applyFont="1" applyBorder="1" applyAlignment="1" applyProtection="1">
      <alignment vertical="center"/>
      <protection hidden="1"/>
    </xf>
    <xf numFmtId="0" fontId="36" fillId="0" borderId="1" xfId="0" applyFont="1" applyBorder="1" applyAlignment="1">
      <alignment vertical="center"/>
    </xf>
    <xf numFmtId="2" fontId="136" fillId="62" borderId="1" xfId="13" applyNumberFormat="1" applyFont="1" applyFill="1" applyBorder="1" applyAlignment="1" applyProtection="1">
      <alignment horizontal="right" vertical="center"/>
      <protection hidden="1"/>
    </xf>
    <xf numFmtId="0" fontId="95" fillId="0" borderId="1" xfId="13" applyFont="1" applyBorder="1" applyAlignment="1" applyProtection="1">
      <alignment vertical="center"/>
      <protection hidden="1"/>
    </xf>
    <xf numFmtId="0" fontId="79" fillId="0" borderId="1" xfId="13" applyFont="1" applyBorder="1" applyAlignment="1" applyProtection="1">
      <alignment vertical="center"/>
      <protection hidden="1"/>
    </xf>
    <xf numFmtId="10" fontId="136" fillId="0" borderId="1" xfId="15" applyNumberFormat="1" applyFont="1" applyFill="1" applyBorder="1" applyAlignment="1" applyProtection="1">
      <alignment vertical="center"/>
      <protection hidden="1"/>
    </xf>
    <xf numFmtId="10" fontId="127" fillId="0" borderId="1" xfId="15" applyNumberFormat="1" applyFont="1" applyFill="1" applyBorder="1" applyAlignment="1" applyProtection="1">
      <alignment vertical="center"/>
      <protection hidden="1"/>
    </xf>
    <xf numFmtId="2" fontId="121" fillId="64" borderId="57" xfId="13" applyNumberFormat="1" applyFont="1" applyFill="1" applyBorder="1" applyAlignment="1" applyProtection="1">
      <alignment horizontal="left" vertical="center" wrapText="1"/>
      <protection hidden="1"/>
    </xf>
    <xf numFmtId="2" fontId="121" fillId="64" borderId="54" xfId="13" applyNumberFormat="1" applyFont="1" applyFill="1" applyBorder="1" applyAlignment="1" applyProtection="1">
      <alignment horizontal="center" wrapText="1"/>
      <protection hidden="1"/>
    </xf>
    <xf numFmtId="2" fontId="121" fillId="64" borderId="61" xfId="13" applyNumberFormat="1" applyFont="1" applyFill="1" applyBorder="1" applyAlignment="1" applyProtection="1">
      <alignment horizontal="right" wrapText="1"/>
      <protection hidden="1"/>
    </xf>
    <xf numFmtId="2" fontId="79" fillId="0" borderId="57" xfId="13" applyNumberFormat="1" applyFont="1" applyBorder="1" applyProtection="1">
      <protection hidden="1"/>
    </xf>
    <xf numFmtId="2" fontId="102" fillId="0" borderId="54" xfId="3" applyNumberFormat="1" applyFont="1" applyFill="1" applyBorder="1" applyAlignment="1" applyProtection="1">
      <alignment horizontal="center" vertical="center"/>
      <protection hidden="1"/>
    </xf>
    <xf numFmtId="2" fontId="102" fillId="0" borderId="61" xfId="3" applyNumberFormat="1" applyFont="1" applyFill="1" applyBorder="1" applyAlignment="1" applyProtection="1">
      <alignment horizontal="right" vertical="center"/>
      <protection hidden="1"/>
    </xf>
    <xf numFmtId="2" fontId="136" fillId="0" borderId="1" xfId="3" applyNumberFormat="1" applyFont="1" applyFill="1" applyBorder="1" applyAlignment="1" applyProtection="1">
      <protection hidden="1"/>
    </xf>
    <xf numFmtId="175" fontId="137" fillId="0" borderId="60" xfId="0" applyNumberFormat="1" applyFont="1" applyBorder="1" applyAlignment="1">
      <alignment horizontal="center" vertical="center"/>
    </xf>
    <xf numFmtId="1" fontId="127" fillId="0" borderId="1" xfId="13" applyNumberFormat="1" applyFont="1" applyBorder="1" applyAlignment="1" applyProtection="1">
      <alignment horizontal="center"/>
      <protection hidden="1"/>
    </xf>
    <xf numFmtId="2" fontId="103" fillId="0" borderId="54" xfId="3" applyNumberFormat="1" applyFont="1" applyFill="1" applyBorder="1" applyAlignment="1" applyProtection="1">
      <alignment horizontal="left" vertical="center"/>
      <protection hidden="1"/>
    </xf>
    <xf numFmtId="2" fontId="97" fillId="0" borderId="61" xfId="3" applyNumberFormat="1" applyFont="1" applyFill="1" applyBorder="1" applyAlignment="1" applyProtection="1">
      <alignment horizontal="right" vertical="center"/>
      <protection hidden="1"/>
    </xf>
    <xf numFmtId="166" fontId="136" fillId="35" borderId="1" xfId="17" applyFont="1" applyFill="1" applyBorder="1" applyAlignment="1" applyProtection="1">
      <protection locked="0"/>
    </xf>
    <xf numFmtId="166" fontId="36" fillId="62" borderId="1" xfId="17" applyFont="1" applyFill="1" applyBorder="1"/>
    <xf numFmtId="10" fontId="104" fillId="0" borderId="61" xfId="15" applyNumberFormat="1" applyFont="1" applyFill="1" applyBorder="1" applyAlignment="1" applyProtection="1">
      <alignment horizontal="right"/>
      <protection hidden="1"/>
    </xf>
    <xf numFmtId="166" fontId="136" fillId="63" borderId="1" xfId="17" applyFont="1" applyFill="1" applyBorder="1" applyAlignment="1" applyProtection="1">
      <protection locked="0"/>
    </xf>
    <xf numFmtId="0" fontId="81" fillId="0" borderId="57" xfId="13" applyFont="1" applyBorder="1" applyProtection="1">
      <protection hidden="1"/>
    </xf>
    <xf numFmtId="0" fontId="106" fillId="0" borderId="54" xfId="13" applyFont="1" applyBorder="1" applyProtection="1">
      <protection hidden="1"/>
    </xf>
    <xf numFmtId="0" fontId="106" fillId="0" borderId="61" xfId="13" applyFont="1" applyBorder="1" applyAlignment="1" applyProtection="1">
      <alignment horizontal="right"/>
      <protection hidden="1"/>
    </xf>
    <xf numFmtId="179" fontId="127" fillId="0" borderId="1" xfId="3" applyNumberFormat="1" applyFont="1" applyFill="1" applyBorder="1" applyAlignment="1" applyProtection="1">
      <protection hidden="1"/>
    </xf>
    <xf numFmtId="0" fontId="79" fillId="0" borderId="57" xfId="13" applyFont="1" applyBorder="1" applyProtection="1">
      <protection hidden="1"/>
    </xf>
    <xf numFmtId="0" fontId="104" fillId="0" borderId="54" xfId="13" applyFont="1" applyBorder="1" applyAlignment="1" applyProtection="1">
      <alignment horizontal="right"/>
      <protection hidden="1"/>
    </xf>
    <xf numFmtId="0" fontId="104" fillId="0" borderId="61" xfId="13" applyFont="1" applyBorder="1" applyAlignment="1" applyProtection="1">
      <alignment horizontal="right"/>
      <protection hidden="1"/>
    </xf>
    <xf numFmtId="169" fontId="136" fillId="0" borderId="1" xfId="3" applyFont="1" applyFill="1" applyBorder="1" applyAlignment="1" applyProtection="1">
      <protection hidden="1"/>
    </xf>
    <xf numFmtId="0" fontId="89" fillId="0" borderId="57" xfId="13" applyFont="1" applyBorder="1" applyProtection="1">
      <protection hidden="1"/>
    </xf>
    <xf numFmtId="10" fontId="142" fillId="62" borderId="1" xfId="15" applyNumberFormat="1" applyFont="1" applyFill="1" applyBorder="1" applyAlignment="1" applyProtection="1">
      <alignment horizontal="right"/>
      <protection hidden="1"/>
    </xf>
    <xf numFmtId="166" fontId="136" fillId="0" borderId="1" xfId="17" applyFont="1" applyFill="1" applyBorder="1" applyAlignment="1" applyProtection="1">
      <protection locked="0"/>
    </xf>
    <xf numFmtId="169" fontId="136" fillId="0" borderId="1" xfId="3" applyFont="1" applyFill="1" applyBorder="1" applyAlignment="1" applyProtection="1">
      <protection locked="0"/>
    </xf>
    <xf numFmtId="0" fontId="105" fillId="0" borderId="54" xfId="13" applyFont="1" applyBorder="1" applyAlignment="1" applyProtection="1">
      <alignment horizontal="center"/>
      <protection hidden="1"/>
    </xf>
    <xf numFmtId="0" fontId="105" fillId="0" borderId="61" xfId="13" applyFont="1" applyBorder="1" applyAlignment="1" applyProtection="1">
      <alignment horizontal="right"/>
      <protection hidden="1"/>
    </xf>
    <xf numFmtId="175" fontId="138" fillId="0" borderId="1" xfId="15" applyNumberFormat="1" applyFont="1" applyFill="1" applyBorder="1" applyAlignment="1" applyProtection="1">
      <alignment horizontal="center"/>
      <protection hidden="1"/>
    </xf>
    <xf numFmtId="0" fontId="86" fillId="0" borderId="57" xfId="13" applyFont="1" applyBorder="1" applyProtection="1">
      <protection hidden="1"/>
    </xf>
    <xf numFmtId="10" fontId="104" fillId="0" borderId="54" xfId="13" applyNumberFormat="1" applyFont="1" applyBorder="1" applyAlignment="1" applyProtection="1">
      <alignment horizontal="right"/>
      <protection hidden="1"/>
    </xf>
    <xf numFmtId="166" fontId="139" fillId="2" borderId="1" xfId="17" applyFont="1" applyFill="1" applyBorder="1" applyAlignment="1" applyProtection="1">
      <alignment horizontal="right"/>
      <protection locked="0"/>
    </xf>
    <xf numFmtId="175" fontId="105" fillId="0" borderId="61" xfId="15" applyNumberFormat="1" applyFont="1" applyFill="1" applyBorder="1" applyAlignment="1" applyProtection="1">
      <alignment horizontal="right"/>
      <protection hidden="1"/>
    </xf>
    <xf numFmtId="0" fontId="108" fillId="0" borderId="54" xfId="13" applyFont="1" applyBorder="1" applyAlignment="1" applyProtection="1">
      <alignment horizontal="center"/>
      <protection hidden="1"/>
    </xf>
    <xf numFmtId="9" fontId="129" fillId="62" borderId="1" xfId="15" applyFont="1" applyFill="1" applyBorder="1" applyAlignment="1" applyProtection="1">
      <alignment horizontal="center"/>
      <protection hidden="1"/>
    </xf>
    <xf numFmtId="9" fontId="133" fillId="62" borderId="1" xfId="15" applyFont="1" applyFill="1" applyBorder="1" applyAlignment="1" applyProtection="1">
      <alignment horizontal="center"/>
      <protection hidden="1"/>
    </xf>
    <xf numFmtId="169" fontId="105" fillId="0" borderId="54" xfId="13" applyNumberFormat="1" applyFont="1" applyBorder="1" applyAlignment="1" applyProtection="1">
      <alignment horizontal="center"/>
      <protection hidden="1"/>
    </xf>
    <xf numFmtId="165" fontId="105" fillId="0" borderId="54" xfId="13" applyNumberFormat="1" applyFont="1" applyBorder="1" applyAlignment="1" applyProtection="1">
      <alignment horizontal="center"/>
      <protection hidden="1"/>
    </xf>
    <xf numFmtId="0" fontId="81" fillId="0" borderId="1" xfId="0" applyFont="1" applyBorder="1"/>
    <xf numFmtId="9" fontId="127" fillId="0" borderId="1" xfId="0" applyNumberFormat="1" applyFont="1" applyBorder="1" applyAlignment="1">
      <alignment horizontal="center"/>
    </xf>
    <xf numFmtId="9" fontId="127" fillId="61" borderId="1" xfId="64" applyFont="1" applyFill="1" applyBorder="1" applyAlignment="1">
      <alignment horizontal="center"/>
    </xf>
    <xf numFmtId="0" fontId="79" fillId="62" borderId="57" xfId="13" applyFont="1" applyFill="1" applyBorder="1" applyProtection="1">
      <protection hidden="1"/>
    </xf>
    <xf numFmtId="0" fontId="105" fillId="62" borderId="54" xfId="13" applyFont="1" applyFill="1" applyBorder="1" applyAlignment="1" applyProtection="1">
      <alignment horizontal="center"/>
      <protection hidden="1"/>
    </xf>
    <xf numFmtId="0" fontId="105" fillId="62" borderId="61" xfId="13" applyFont="1" applyFill="1" applyBorder="1" applyAlignment="1" applyProtection="1">
      <alignment horizontal="right"/>
      <protection hidden="1"/>
    </xf>
    <xf numFmtId="1" fontId="81" fillId="0" borderId="1" xfId="13" applyNumberFormat="1" applyFont="1" applyBorder="1" applyAlignment="1" applyProtection="1">
      <alignment horizontal="center"/>
      <protection hidden="1"/>
    </xf>
    <xf numFmtId="167" fontId="105" fillId="0" borderId="61" xfId="8" applyFont="1" applyFill="1" applyBorder="1" applyAlignment="1" applyProtection="1">
      <alignment horizontal="right"/>
      <protection hidden="1"/>
    </xf>
    <xf numFmtId="166" fontId="36" fillId="0" borderId="57" xfId="17" applyFont="1" applyFill="1" applyBorder="1" applyAlignment="1" applyProtection="1">
      <protection hidden="1"/>
    </xf>
    <xf numFmtId="166" fontId="36" fillId="0" borderId="1" xfId="17" applyFont="1" applyFill="1" applyBorder="1" applyAlignment="1" applyProtection="1">
      <protection hidden="1"/>
    </xf>
    <xf numFmtId="10" fontId="105" fillId="0" borderId="61" xfId="15" applyNumberFormat="1" applyFont="1" applyFill="1" applyBorder="1" applyAlignment="1" applyProtection="1">
      <alignment horizontal="right"/>
      <protection hidden="1"/>
    </xf>
    <xf numFmtId="166" fontId="127" fillId="0" borderId="1" xfId="17" applyFont="1" applyBorder="1"/>
    <xf numFmtId="10" fontId="105" fillId="62" borderId="61" xfId="15" applyNumberFormat="1" applyFont="1" applyFill="1" applyBorder="1" applyAlignment="1" applyProtection="1">
      <alignment horizontal="right"/>
      <protection hidden="1"/>
    </xf>
    <xf numFmtId="0" fontId="105" fillId="0" borderId="54" xfId="13" applyFont="1" applyBorder="1" applyProtection="1">
      <protection hidden="1"/>
    </xf>
    <xf numFmtId="0" fontId="109" fillId="0" borderId="57" xfId="13" applyFont="1" applyBorder="1" applyProtection="1">
      <protection hidden="1"/>
    </xf>
    <xf numFmtId="0" fontId="110" fillId="0" borderId="54" xfId="13" applyFont="1" applyBorder="1" applyProtection="1">
      <protection hidden="1"/>
    </xf>
    <xf numFmtId="0" fontId="110" fillId="0" borderId="61" xfId="13" applyFont="1" applyBorder="1" applyAlignment="1" applyProtection="1">
      <alignment horizontal="right"/>
      <protection hidden="1"/>
    </xf>
    <xf numFmtId="169" fontId="106" fillId="0" borderId="54" xfId="13" applyNumberFormat="1" applyFont="1" applyBorder="1" applyProtection="1">
      <protection hidden="1"/>
    </xf>
    <xf numFmtId="169" fontId="105" fillId="0" borderId="61" xfId="13" applyNumberFormat="1" applyFont="1" applyBorder="1" applyAlignment="1" applyProtection="1">
      <alignment horizontal="right"/>
      <protection hidden="1"/>
    </xf>
    <xf numFmtId="0" fontId="106" fillId="0" borderId="60" xfId="0" applyFont="1" applyBorder="1" applyAlignment="1">
      <alignment horizontal="right"/>
    </xf>
    <xf numFmtId="0" fontId="90" fillId="0" borderId="57" xfId="13" applyFont="1" applyBorder="1" applyProtection="1">
      <protection hidden="1"/>
    </xf>
    <xf numFmtId="169" fontId="104" fillId="0" borderId="54" xfId="13" applyNumberFormat="1" applyFont="1" applyBorder="1" applyProtection="1">
      <protection hidden="1"/>
    </xf>
    <xf numFmtId="169" fontId="104" fillId="0" borderId="61" xfId="13" applyNumberFormat="1" applyFont="1" applyBorder="1" applyAlignment="1" applyProtection="1">
      <alignment horizontal="right"/>
      <protection hidden="1"/>
    </xf>
    <xf numFmtId="179" fontId="141" fillId="0" borderId="1" xfId="5" applyNumberFormat="1" applyFont="1" applyFill="1" applyBorder="1" applyAlignment="1" applyProtection="1">
      <protection hidden="1"/>
    </xf>
    <xf numFmtId="2" fontId="119" fillId="64" borderId="57" xfId="13" applyNumberFormat="1" applyFont="1" applyFill="1" applyBorder="1" applyAlignment="1" applyProtection="1">
      <alignment horizontal="left" vertical="center" wrapText="1"/>
      <protection hidden="1"/>
    </xf>
    <xf numFmtId="2" fontId="89" fillId="0" borderId="1" xfId="3" applyNumberFormat="1" applyFont="1" applyFill="1" applyBorder="1" applyAlignment="1" applyProtection="1">
      <protection hidden="1"/>
    </xf>
    <xf numFmtId="175" fontId="88" fillId="0" borderId="60" xfId="0" applyNumberFormat="1" applyFont="1" applyBorder="1" applyAlignment="1">
      <alignment horizontal="center" vertical="center"/>
    </xf>
    <xf numFmtId="9" fontId="136" fillId="62" borderId="1" xfId="15" applyFont="1" applyFill="1" applyBorder="1" applyAlignment="1" applyProtection="1">
      <alignment horizontal="center"/>
      <protection hidden="1"/>
    </xf>
    <xf numFmtId="2" fontId="36" fillId="0" borderId="57" xfId="13" applyNumberFormat="1" applyFont="1" applyBorder="1" applyProtection="1">
      <protection hidden="1"/>
    </xf>
    <xf numFmtId="166" fontId="136" fillId="2" borderId="1" xfId="17" applyFont="1" applyFill="1" applyBorder="1" applyAlignment="1" applyProtection="1">
      <alignment horizontal="center"/>
      <protection hidden="1"/>
    </xf>
    <xf numFmtId="166" fontId="127" fillId="0" borderId="1" xfId="17" applyFont="1" applyBorder="1" applyAlignment="1">
      <alignment horizontal="center"/>
    </xf>
    <xf numFmtId="2" fontId="121" fillId="64" borderId="1" xfId="3" applyNumberFormat="1" applyFont="1" applyFill="1" applyBorder="1" applyAlignment="1" applyProtection="1">
      <alignment vertical="center" wrapText="1"/>
      <protection hidden="1"/>
    </xf>
    <xf numFmtId="0" fontId="114" fillId="64" borderId="1" xfId="58" applyFont="1" applyFill="1" applyBorder="1" applyAlignment="1">
      <alignment horizontal="left" vertical="top" wrapText="1"/>
    </xf>
    <xf numFmtId="0" fontId="85" fillId="2" borderId="1" xfId="0" applyFont="1" applyFill="1" applyBorder="1"/>
    <xf numFmtId="2" fontId="136" fillId="62" borderId="1" xfId="8" applyNumberFormat="1" applyFont="1" applyFill="1" applyBorder="1" applyAlignment="1" applyProtection="1">
      <alignment horizontal="center"/>
      <protection hidden="1"/>
    </xf>
    <xf numFmtId="167" fontId="36" fillId="0" borderId="1" xfId="8" applyFont="1" applyBorder="1"/>
    <xf numFmtId="0" fontId="79" fillId="2" borderId="1" xfId="10" applyFont="1" applyFill="1" applyBorder="1"/>
    <xf numFmtId="0" fontId="79" fillId="2" borderId="57" xfId="9" applyFont="1" applyFill="1" applyBorder="1" applyProtection="1">
      <protection hidden="1"/>
    </xf>
    <xf numFmtId="0" fontId="79" fillId="2" borderId="1" xfId="10" applyFont="1" applyFill="1" applyBorder="1" applyAlignment="1">
      <alignment vertical="center"/>
    </xf>
    <xf numFmtId="0" fontId="79" fillId="0" borderId="1" xfId="0" applyFont="1" applyBorder="1" applyAlignment="1">
      <alignment vertical="center" wrapText="1"/>
    </xf>
    <xf numFmtId="0" fontId="36" fillId="0" borderId="1" xfId="0" applyFont="1" applyBorder="1" applyAlignment="1">
      <alignment horizontal="center" vertical="center"/>
    </xf>
    <xf numFmtId="167" fontId="36" fillId="0" borderId="1" xfId="8" applyFont="1" applyBorder="1" applyAlignment="1">
      <alignment vertical="center"/>
    </xf>
    <xf numFmtId="166" fontId="36" fillId="62" borderId="1" xfId="17" applyFont="1" applyFill="1" applyBorder="1" applyAlignment="1">
      <alignment vertical="center"/>
    </xf>
    <xf numFmtId="166" fontId="36" fillId="0" borderId="1" xfId="17" applyFont="1" applyBorder="1" applyAlignment="1">
      <alignment vertical="center"/>
    </xf>
    <xf numFmtId="167" fontId="127" fillId="0" borderId="1" xfId="8" applyFont="1" applyBorder="1"/>
    <xf numFmtId="0" fontId="119" fillId="64" borderId="57" xfId="9" applyFont="1" applyFill="1" applyBorder="1" applyAlignment="1" applyProtection="1">
      <alignment horizontal="left" vertical="center"/>
      <protection hidden="1"/>
    </xf>
    <xf numFmtId="0" fontId="120" fillId="64" borderId="54" xfId="10" applyFont="1" applyFill="1" applyBorder="1"/>
    <xf numFmtId="0" fontId="123" fillId="64" borderId="54" xfId="10" applyFont="1" applyFill="1" applyBorder="1"/>
    <xf numFmtId="0" fontId="123" fillId="64" borderId="61" xfId="10" applyFont="1" applyFill="1" applyBorder="1"/>
    <xf numFmtId="0" fontId="79" fillId="0" borderId="57" xfId="9" applyFont="1" applyBorder="1" applyAlignment="1" applyProtection="1">
      <alignment horizontal="left"/>
      <protection hidden="1"/>
    </xf>
    <xf numFmtId="0" fontId="79" fillId="0" borderId="61" xfId="9" applyFont="1" applyBorder="1" applyAlignment="1" applyProtection="1">
      <alignment horizontal="left"/>
      <protection hidden="1"/>
    </xf>
    <xf numFmtId="0" fontId="79" fillId="0" borderId="1" xfId="9" applyFont="1" applyBorder="1" applyAlignment="1" applyProtection="1">
      <alignment horizontal="left"/>
      <protection hidden="1"/>
    </xf>
    <xf numFmtId="0" fontId="36" fillId="0" borderId="1" xfId="9" applyFont="1" applyBorder="1" applyAlignment="1" applyProtection="1">
      <alignment horizontal="center"/>
      <protection hidden="1"/>
    </xf>
    <xf numFmtId="0" fontId="79" fillId="0" borderId="1" xfId="10" applyFont="1" applyBorder="1"/>
    <xf numFmtId="179" fontId="143" fillId="62" borderId="1" xfId="10" applyNumberFormat="1" applyFont="1" applyFill="1" applyBorder="1"/>
    <xf numFmtId="0" fontId="79" fillId="62" borderId="1" xfId="10" applyFont="1" applyFill="1" applyBorder="1"/>
    <xf numFmtId="0" fontId="92" fillId="64" borderId="54" xfId="10" applyFont="1" applyFill="1" applyBorder="1"/>
    <xf numFmtId="0" fontId="92" fillId="64" borderId="61" xfId="10" applyFont="1" applyFill="1" applyBorder="1"/>
    <xf numFmtId="0" fontId="79" fillId="0" borderId="54" xfId="10" applyFont="1" applyBorder="1"/>
    <xf numFmtId="0" fontId="79" fillId="0" borderId="1" xfId="9" applyFont="1" applyBorder="1" applyAlignment="1" applyProtection="1">
      <alignment horizontal="left" vertical="center"/>
      <protection hidden="1"/>
    </xf>
    <xf numFmtId="0" fontId="79" fillId="0" borderId="57" xfId="9" applyFont="1" applyBorder="1" applyAlignment="1" applyProtection="1">
      <alignment horizontal="left" vertical="center"/>
      <protection hidden="1"/>
    </xf>
    <xf numFmtId="0" fontId="79" fillId="0" borderId="54" xfId="9" applyFont="1" applyBorder="1" applyAlignment="1" applyProtection="1">
      <alignment horizontal="left" vertical="top"/>
      <protection hidden="1"/>
    </xf>
    <xf numFmtId="0" fontId="79" fillId="0" borderId="61" xfId="9" applyFont="1" applyBorder="1" applyAlignment="1" applyProtection="1">
      <alignment horizontal="center" vertical="top"/>
      <protection hidden="1"/>
    </xf>
    <xf numFmtId="0" fontId="79" fillId="0" borderId="1" xfId="9" applyFont="1" applyBorder="1" applyAlignment="1" applyProtection="1">
      <alignment horizontal="left" wrapText="1"/>
      <protection hidden="1"/>
    </xf>
    <xf numFmtId="0" fontId="79" fillId="2" borderId="57" xfId="10" applyFont="1" applyFill="1" applyBorder="1" applyAlignment="1">
      <alignment horizontal="left"/>
    </xf>
    <xf numFmtId="0" fontId="79" fillId="2" borderId="54" xfId="10" applyFont="1" applyFill="1" applyBorder="1" applyAlignment="1">
      <alignment horizontal="left"/>
    </xf>
    <xf numFmtId="0" fontId="79" fillId="2" borderId="61" xfId="10" applyFont="1" applyFill="1" applyBorder="1" applyAlignment="1">
      <alignment horizontal="left"/>
    </xf>
    <xf numFmtId="0" fontId="79" fillId="0" borderId="61" xfId="9" applyFont="1" applyBorder="1" applyAlignment="1" applyProtection="1">
      <alignment horizontal="left" wrapText="1"/>
      <protection hidden="1"/>
    </xf>
    <xf numFmtId="0" fontId="79" fillId="0" borderId="1" xfId="9" applyFont="1" applyBorder="1" applyAlignment="1" applyProtection="1">
      <alignment horizontal="right"/>
      <protection hidden="1"/>
    </xf>
    <xf numFmtId="0" fontId="119" fillId="64" borderId="57" xfId="9" applyFont="1" applyFill="1" applyBorder="1" applyAlignment="1" applyProtection="1">
      <alignment vertical="center"/>
      <protection hidden="1"/>
    </xf>
    <xf numFmtId="0" fontId="94" fillId="64" borderId="54" xfId="9" applyFont="1" applyFill="1" applyBorder="1" applyAlignment="1" applyProtection="1">
      <alignment vertical="center"/>
      <protection hidden="1"/>
    </xf>
    <xf numFmtId="0" fontId="79" fillId="0" borderId="54" xfId="9" applyFont="1" applyBorder="1" applyAlignment="1" applyProtection="1">
      <alignment horizontal="left" vertical="center"/>
      <protection hidden="1"/>
    </xf>
    <xf numFmtId="0" fontId="79" fillId="0" borderId="61" xfId="9" applyFont="1" applyBorder="1" applyAlignment="1" applyProtection="1">
      <alignment horizontal="left" vertical="center"/>
      <protection hidden="1"/>
    </xf>
    <xf numFmtId="0" fontId="79" fillId="0" borderId="1" xfId="9" applyFont="1" applyBorder="1" applyAlignment="1" applyProtection="1">
      <alignment horizontal="center" wrapText="1"/>
      <protection hidden="1"/>
    </xf>
    <xf numFmtId="0" fontId="79" fillId="2" borderId="54" xfId="9" applyFont="1" applyFill="1" applyBorder="1" applyProtection="1">
      <protection hidden="1"/>
    </xf>
    <xf numFmtId="0" fontId="79" fillId="2" borderId="61" xfId="9" applyFont="1" applyFill="1" applyBorder="1" applyProtection="1">
      <protection hidden="1"/>
    </xf>
    <xf numFmtId="2" fontId="79" fillId="2" borderId="1" xfId="12" applyNumberFormat="1" applyFont="1" applyFill="1" applyBorder="1"/>
    <xf numFmtId="173" fontId="114" fillId="64" borderId="55" xfId="8" applyNumberFormat="1" applyFont="1" applyFill="1" applyBorder="1" applyAlignment="1">
      <alignment vertical="top" wrapText="1"/>
    </xf>
    <xf numFmtId="44" fontId="36" fillId="63" borderId="1" xfId="65" applyFont="1" applyFill="1" applyBorder="1" applyAlignment="1" applyProtection="1">
      <protection locked="0"/>
    </xf>
    <xf numFmtId="2" fontId="114" fillId="64" borderId="55" xfId="83" applyNumberFormat="1" applyFont="1" applyFill="1" applyBorder="1" applyAlignment="1">
      <alignment horizontal="left" vertical="top" wrapText="1"/>
    </xf>
    <xf numFmtId="2" fontId="114" fillId="64" borderId="55" xfId="83" applyNumberFormat="1" applyFont="1" applyFill="1" applyBorder="1" applyAlignment="1">
      <alignment vertical="top" wrapText="1"/>
    </xf>
    <xf numFmtId="0" fontId="79" fillId="0" borderId="1" xfId="83" applyFont="1" applyBorder="1" applyAlignment="1">
      <alignment vertical="center"/>
    </xf>
    <xf numFmtId="0" fontId="79" fillId="0" borderId="1" xfId="102" applyFont="1" applyBorder="1" applyAlignment="1">
      <alignment vertical="center"/>
    </xf>
    <xf numFmtId="3" fontId="36" fillId="0" borderId="1" xfId="8" applyNumberFormat="1" applyFont="1" applyFill="1" applyBorder="1" applyAlignment="1">
      <alignment horizontal="center" vertical="center" wrapText="1"/>
    </xf>
    <xf numFmtId="166" fontId="36" fillId="0" borderId="1" xfId="17" applyFont="1" applyBorder="1" applyAlignment="1">
      <alignment horizontal="center" vertical="center" wrapText="1"/>
    </xf>
    <xf numFmtId="44" fontId="36" fillId="2" borderId="1" xfId="65" applyFont="1" applyFill="1" applyBorder="1" applyAlignment="1">
      <alignment vertical="center" wrapText="1"/>
    </xf>
    <xf numFmtId="49" fontId="36" fillId="0" borderId="1" xfId="102" applyNumberFormat="1" applyFont="1" applyBorder="1" applyAlignment="1">
      <alignment horizontal="center" vertical="center" wrapText="1"/>
    </xf>
    <xf numFmtId="44" fontId="36" fillId="0" borderId="1" xfId="65" applyFont="1" applyBorder="1" applyAlignment="1">
      <alignment vertical="center" wrapText="1"/>
    </xf>
    <xf numFmtId="0" fontId="79" fillId="0" borderId="1" xfId="102" applyFont="1" applyBorder="1" applyAlignment="1">
      <alignment horizontal="left" vertical="top" wrapText="1"/>
    </xf>
    <xf numFmtId="44" fontId="36" fillId="62" borderId="1" xfId="65" applyFont="1" applyFill="1" applyBorder="1" applyAlignment="1">
      <alignment vertical="center" wrapText="1"/>
    </xf>
    <xf numFmtId="0" fontId="36" fillId="0" borderId="1" xfId="102" applyFont="1" applyBorder="1" applyAlignment="1">
      <alignment horizontal="center" vertical="center" wrapText="1"/>
    </xf>
    <xf numFmtId="0" fontId="79" fillId="2" borderId="1" xfId="102" applyFont="1" applyFill="1" applyBorder="1" applyAlignment="1">
      <alignment vertical="center"/>
    </xf>
    <xf numFmtId="166" fontId="36" fillId="2" borderId="1" xfId="17" applyFont="1" applyFill="1" applyBorder="1" applyAlignment="1">
      <alignment horizontal="center" vertical="center" wrapText="1"/>
    </xf>
    <xf numFmtId="0" fontId="36" fillId="2" borderId="1" xfId="102" applyFont="1" applyFill="1" applyBorder="1" applyAlignment="1">
      <alignment horizontal="center" vertical="center" wrapText="1"/>
    </xf>
    <xf numFmtId="0" fontId="79" fillId="0" borderId="1" xfId="102" applyFont="1" applyBorder="1" applyAlignment="1">
      <alignment vertical="center" wrapText="1"/>
    </xf>
    <xf numFmtId="166" fontId="36" fillId="0" borderId="1" xfId="17" applyFont="1" applyFill="1" applyBorder="1" applyAlignment="1">
      <alignment horizontal="center" vertical="center" wrapText="1"/>
    </xf>
    <xf numFmtId="44" fontId="36" fillId="0" borderId="1" xfId="65" applyFont="1" applyFill="1" applyBorder="1" applyAlignment="1">
      <alignment vertical="center" wrapText="1"/>
    </xf>
    <xf numFmtId="2" fontId="81" fillId="2" borderId="57" xfId="83" applyNumberFormat="1" applyFont="1" applyFill="1" applyBorder="1" applyAlignment="1">
      <alignment vertical="top" wrapText="1"/>
    </xf>
    <xf numFmtId="2" fontId="81" fillId="2" borderId="61" xfId="83" applyNumberFormat="1" applyFont="1" applyFill="1" applyBorder="1" applyAlignment="1">
      <alignment vertical="top" wrapText="1"/>
    </xf>
    <xf numFmtId="2" fontId="127" fillId="2" borderId="54" xfId="83" applyNumberFormat="1" applyFont="1" applyFill="1" applyBorder="1" applyAlignment="1">
      <alignment vertical="top" wrapText="1"/>
    </xf>
    <xf numFmtId="3" fontId="127" fillId="2" borderId="54" xfId="8" applyNumberFormat="1" applyFont="1" applyFill="1" applyBorder="1" applyAlignment="1">
      <alignment horizontal="center" vertical="top" wrapText="1"/>
    </xf>
    <xf numFmtId="2" fontId="127" fillId="2" borderId="61" xfId="83" applyNumberFormat="1" applyFont="1" applyFill="1" applyBorder="1" applyAlignment="1">
      <alignment vertical="top" wrapText="1"/>
    </xf>
    <xf numFmtId="180" fontId="127" fillId="2" borderId="57" xfId="83" applyNumberFormat="1" applyFont="1" applyFill="1" applyBorder="1" applyAlignment="1">
      <alignment vertical="top" wrapText="1"/>
    </xf>
    <xf numFmtId="180" fontId="127" fillId="2" borderId="61" xfId="83" applyNumberFormat="1" applyFont="1" applyFill="1" applyBorder="1" applyAlignment="1">
      <alignment vertical="top" wrapText="1"/>
    </xf>
    <xf numFmtId="0" fontId="79" fillId="0" borderId="1" xfId="102" applyFont="1" applyBorder="1" applyAlignment="1">
      <alignment vertical="top" wrapText="1"/>
    </xf>
    <xf numFmtId="3" fontId="36" fillId="0" borderId="1" xfId="8" applyNumberFormat="1" applyFont="1" applyFill="1" applyBorder="1" applyAlignment="1">
      <alignment horizontal="center" vertical="top" wrapText="1"/>
    </xf>
    <xf numFmtId="166" fontId="36" fillId="0" borderId="1" xfId="17" applyFont="1" applyBorder="1" applyAlignment="1">
      <alignment horizontal="center" vertical="top" wrapText="1"/>
    </xf>
    <xf numFmtId="44" fontId="36" fillId="0" borderId="1" xfId="65" applyFont="1" applyBorder="1" applyAlignment="1">
      <alignment vertical="top" wrapText="1"/>
    </xf>
    <xf numFmtId="49" fontId="36" fillId="0" borderId="1" xfId="102" applyNumberFormat="1" applyFont="1" applyBorder="1" applyAlignment="1">
      <alignment horizontal="center" vertical="top" wrapText="1"/>
    </xf>
    <xf numFmtId="0" fontId="79" fillId="0" borderId="1" xfId="102" applyFont="1" applyBorder="1" applyAlignment="1">
      <alignment vertical="top"/>
    </xf>
    <xf numFmtId="2" fontId="81" fillId="2" borderId="54" xfId="83" applyNumberFormat="1" applyFont="1" applyFill="1" applyBorder="1" applyAlignment="1">
      <alignment vertical="top" wrapText="1"/>
    </xf>
    <xf numFmtId="2" fontId="114" fillId="64" borderId="57" xfId="62" applyNumberFormat="1" applyFont="1" applyFill="1" applyBorder="1" applyAlignment="1">
      <alignment vertical="top"/>
    </xf>
    <xf numFmtId="0" fontId="151" fillId="64" borderId="54" xfId="62" applyFont="1" applyFill="1" applyBorder="1" applyAlignment="1">
      <alignment horizontal="center"/>
    </xf>
    <xf numFmtId="0" fontId="151" fillId="64" borderId="54" xfId="62" applyFont="1" applyFill="1" applyBorder="1" applyAlignment="1">
      <alignment horizontal="center" vertical="top" wrapText="1"/>
    </xf>
    <xf numFmtId="0" fontId="151" fillId="64" borderId="61" xfId="88" applyFont="1" applyFill="1" applyBorder="1" applyAlignment="1">
      <alignment vertical="top" wrapText="1"/>
    </xf>
    <xf numFmtId="2" fontId="66" fillId="0" borderId="57" xfId="62" applyNumberFormat="1" applyFont="1" applyBorder="1"/>
    <xf numFmtId="0" fontId="72" fillId="0" borderId="54" xfId="62" applyFont="1" applyBorder="1" applyAlignment="1">
      <alignment horizontal="center"/>
    </xf>
    <xf numFmtId="0" fontId="66" fillId="0" borderId="61" xfId="88" applyFont="1" applyBorder="1"/>
    <xf numFmtId="0" fontId="133" fillId="0" borderId="1" xfId="0" applyFont="1" applyBorder="1" applyAlignment="1">
      <alignment horizontal="center"/>
    </xf>
    <xf numFmtId="0" fontId="154" fillId="0" borderId="1" xfId="0" applyFont="1" applyBorder="1"/>
    <xf numFmtId="0" fontId="133" fillId="0" borderId="1" xfId="0" applyFont="1" applyBorder="1"/>
    <xf numFmtId="0" fontId="133" fillId="0" borderId="1" xfId="0" applyFont="1" applyBorder="1" applyAlignment="1">
      <alignment horizontal="left"/>
    </xf>
    <xf numFmtId="0" fontId="151" fillId="64" borderId="1" xfId="0" applyFont="1" applyFill="1" applyBorder="1" applyAlignment="1">
      <alignment horizontal="left" vertical="top" wrapText="1"/>
    </xf>
    <xf numFmtId="173" fontId="151" fillId="64" borderId="1" xfId="0" applyNumberFormat="1" applyFont="1" applyFill="1" applyBorder="1" applyAlignment="1">
      <alignment horizontal="left" vertical="top" wrapText="1"/>
    </xf>
    <xf numFmtId="44" fontId="133" fillId="0" borderId="1" xfId="0" applyNumberFormat="1" applyFont="1" applyBorder="1"/>
    <xf numFmtId="44" fontId="133" fillId="0" borderId="1" xfId="0" applyNumberFormat="1" applyFont="1" applyBorder="1" applyAlignment="1">
      <alignment horizontal="center"/>
    </xf>
    <xf numFmtId="49" fontId="133" fillId="0" borderId="1" xfId="0" applyNumberFormat="1" applyFont="1" applyBorder="1" applyAlignment="1">
      <alignment horizontal="center"/>
    </xf>
    <xf numFmtId="3" fontId="136" fillId="62" borderId="1" xfId="61" applyNumberFormat="1" applyFont="1" applyFill="1" applyBorder="1" applyAlignment="1" applyProtection="1">
      <alignment horizontal="center"/>
      <protection hidden="1"/>
    </xf>
    <xf numFmtId="49" fontId="168" fillId="63" borderId="1" xfId="61" applyNumberFormat="1" applyFont="1" applyFill="1" applyBorder="1" applyAlignment="1" applyProtection="1">
      <alignment horizontal="left" vertical="top"/>
      <protection hidden="1"/>
    </xf>
    <xf numFmtId="0" fontId="8" fillId="0" borderId="0" xfId="88" applyFont="1"/>
    <xf numFmtId="2" fontId="169" fillId="0" borderId="0" xfId="12" applyNumberFormat="1" applyFont="1"/>
    <xf numFmtId="2" fontId="170" fillId="2" borderId="0" xfId="12" applyNumberFormat="1" applyFont="1" applyFill="1"/>
    <xf numFmtId="2" fontId="170" fillId="0" borderId="0" xfId="12" applyNumberFormat="1" applyFont="1"/>
    <xf numFmtId="2" fontId="170" fillId="62" borderId="0" xfId="12" applyNumberFormat="1" applyFont="1" applyFill="1"/>
    <xf numFmtId="187" fontId="171" fillId="0" borderId="0" xfId="62" applyNumberFormat="1" applyFont="1" applyAlignment="1">
      <alignment horizontal="left"/>
    </xf>
    <xf numFmtId="2" fontId="171" fillId="0" borderId="0" xfId="12" applyNumberFormat="1" applyFont="1"/>
    <xf numFmtId="0" fontId="165" fillId="0" borderId="37" xfId="0" applyFont="1" applyBorder="1"/>
    <xf numFmtId="0" fontId="165" fillId="0" borderId="0" xfId="0" applyFont="1"/>
    <xf numFmtId="0" fontId="165" fillId="0" borderId="38" xfId="0" applyFont="1" applyBorder="1"/>
    <xf numFmtId="0" fontId="165" fillId="0" borderId="51" xfId="0" applyFont="1" applyBorder="1"/>
    <xf numFmtId="0" fontId="165" fillId="0" borderId="52" xfId="0" applyFont="1" applyBorder="1"/>
    <xf numFmtId="0" fontId="165" fillId="0" borderId="53" xfId="0" applyFont="1" applyBorder="1"/>
    <xf numFmtId="0" fontId="165" fillId="66" borderId="43" xfId="0" applyFont="1" applyFill="1" applyBorder="1"/>
    <xf numFmtId="44" fontId="162" fillId="66" borderId="47" xfId="0" applyNumberFormat="1" applyFont="1" applyFill="1" applyBorder="1"/>
    <xf numFmtId="0" fontId="165" fillId="0" borderId="0" xfId="0" applyFont="1" applyAlignment="1">
      <alignment horizontal="center"/>
    </xf>
    <xf numFmtId="0" fontId="77" fillId="2" borderId="0" xfId="12" applyFont="1" applyFill="1"/>
    <xf numFmtId="0" fontId="77" fillId="2" borderId="0" xfId="12" applyFont="1" applyFill="1" applyAlignment="1">
      <alignment horizontal="left"/>
    </xf>
    <xf numFmtId="0" fontId="170" fillId="0" borderId="0" xfId="12" applyFont="1" applyAlignment="1">
      <alignment horizontal="left"/>
    </xf>
    <xf numFmtId="0" fontId="77" fillId="0" borderId="0" xfId="12" applyFont="1"/>
    <xf numFmtId="0" fontId="77" fillId="0" borderId="0" xfId="12" applyFont="1" applyAlignment="1">
      <alignment horizontal="left"/>
    </xf>
    <xf numFmtId="0" fontId="77" fillId="0" borderId="0" xfId="0" applyFont="1" applyAlignment="1">
      <alignment horizontal="left"/>
    </xf>
    <xf numFmtId="0" fontId="77" fillId="0" borderId="0" xfId="62" applyFont="1" applyAlignment="1">
      <alignment horizontal="left"/>
    </xf>
    <xf numFmtId="2" fontId="77" fillId="0" borderId="0" xfId="62" applyNumberFormat="1" applyFont="1" applyAlignment="1">
      <alignment horizontal="center"/>
    </xf>
    <xf numFmtId="2" fontId="77" fillId="0" borderId="0" xfId="0" applyNumberFormat="1" applyFont="1" applyAlignment="1">
      <alignment horizontal="center"/>
    </xf>
    <xf numFmtId="187" fontId="84" fillId="0" borderId="0" xfId="62" applyNumberFormat="1" applyFont="1" applyAlignment="1">
      <alignment horizontal="center"/>
    </xf>
    <xf numFmtId="0" fontId="79" fillId="0" borderId="0" xfId="83" applyFont="1" applyAlignment="1">
      <alignment horizontal="center"/>
    </xf>
    <xf numFmtId="2" fontId="114" fillId="64" borderId="55" xfId="83" applyNumberFormat="1" applyFont="1" applyFill="1" applyBorder="1" applyAlignment="1">
      <alignment horizontal="center" vertical="top" wrapText="1"/>
    </xf>
    <xf numFmtId="0" fontId="36" fillId="0" borderId="1" xfId="102" applyFont="1" applyBorder="1" applyAlignment="1">
      <alignment horizontal="center" vertical="center"/>
    </xf>
    <xf numFmtId="0" fontId="79" fillId="0" borderId="1" xfId="102" applyFont="1" applyBorder="1" applyAlignment="1">
      <alignment horizontal="center" vertical="top" wrapText="1"/>
    </xf>
    <xf numFmtId="0" fontId="79" fillId="0" borderId="1" xfId="102" applyFont="1" applyBorder="1" applyAlignment="1">
      <alignment horizontal="center" vertical="center"/>
    </xf>
    <xf numFmtId="0" fontId="36" fillId="2" borderId="1" xfId="102" applyFont="1" applyFill="1" applyBorder="1" applyAlignment="1">
      <alignment horizontal="center" vertical="center"/>
    </xf>
    <xf numFmtId="0" fontId="79" fillId="0" borderId="1" xfId="102" applyFont="1" applyBorder="1" applyAlignment="1">
      <alignment horizontal="center" vertical="center" wrapText="1"/>
    </xf>
    <xf numFmtId="0" fontId="79" fillId="0" borderId="61" xfId="102" applyFont="1" applyBorder="1" applyAlignment="1">
      <alignment horizontal="center" vertical="top" wrapText="1"/>
    </xf>
    <xf numFmtId="0" fontId="36" fillId="0" borderId="0" xfId="102" applyFont="1" applyAlignment="1">
      <alignment horizontal="center"/>
    </xf>
    <xf numFmtId="2" fontId="127" fillId="2" borderId="54" xfId="83" applyNumberFormat="1" applyFont="1" applyFill="1" applyBorder="1" applyAlignment="1">
      <alignment horizontal="center" vertical="top" wrapText="1"/>
    </xf>
    <xf numFmtId="2" fontId="158" fillId="0" borderId="0" xfId="10" applyNumberFormat="1" applyFont="1" applyAlignment="1">
      <alignment vertical="center"/>
    </xf>
    <xf numFmtId="0" fontId="158" fillId="0" borderId="0" xfId="10" applyFont="1" applyAlignment="1">
      <alignment horizontal="center" vertical="center"/>
    </xf>
    <xf numFmtId="0" fontId="73" fillId="0" borderId="0" xfId="83" applyFont="1"/>
    <xf numFmtId="166" fontId="36" fillId="0" borderId="0" xfId="17" applyFont="1" applyFill="1" applyBorder="1"/>
    <xf numFmtId="0" fontId="8" fillId="69" borderId="0" xfId="0" applyFont="1" applyFill="1"/>
    <xf numFmtId="0" fontId="79" fillId="0" borderId="1" xfId="0" quotePrefix="1" applyFont="1" applyBorder="1" applyAlignment="1">
      <alignment horizontal="center" vertical="center"/>
    </xf>
    <xf numFmtId="0" fontId="36" fillId="2" borderId="1" xfId="0" applyFont="1" applyFill="1" applyBorder="1" applyAlignment="1">
      <alignment horizontal="center"/>
    </xf>
    <xf numFmtId="4" fontId="136" fillId="62" borderId="1" xfId="61" applyNumberFormat="1" applyFont="1" applyFill="1" applyBorder="1" applyAlignment="1" applyProtection="1">
      <alignment horizontal="center"/>
      <protection hidden="1"/>
    </xf>
    <xf numFmtId="0" fontId="85" fillId="2" borderId="1" xfId="0" applyFont="1" applyFill="1" applyBorder="1" applyAlignment="1">
      <alignment vertical="center" wrapText="1"/>
    </xf>
    <xf numFmtId="4" fontId="136" fillId="62" borderId="1" xfId="61" applyNumberFormat="1" applyFont="1" applyFill="1" applyBorder="1" applyAlignment="1" applyProtection="1">
      <alignment horizontal="center" vertical="center"/>
      <protection hidden="1"/>
    </xf>
    <xf numFmtId="2" fontId="136" fillId="70" borderId="1" xfId="8" applyNumberFormat="1" applyFont="1" applyFill="1" applyBorder="1" applyAlignment="1" applyProtection="1">
      <alignment horizontal="center"/>
      <protection hidden="1"/>
    </xf>
    <xf numFmtId="166" fontId="36" fillId="70" borderId="1" xfId="17" applyFont="1" applyFill="1" applyBorder="1"/>
    <xf numFmtId="0" fontId="174" fillId="2" borderId="1" xfId="10" applyFont="1" applyFill="1" applyBorder="1"/>
    <xf numFmtId="0" fontId="174" fillId="2" borderId="57" xfId="9" applyFont="1" applyFill="1" applyBorder="1" applyProtection="1">
      <protection hidden="1"/>
    </xf>
    <xf numFmtId="0" fontId="174" fillId="0" borderId="1" xfId="0" applyFont="1" applyBorder="1" applyAlignment="1">
      <alignment horizontal="center"/>
    </xf>
    <xf numFmtId="167" fontId="129" fillId="0" borderId="1" xfId="8" applyFont="1" applyBorder="1" applyAlignment="1">
      <alignment horizontal="center"/>
    </xf>
    <xf numFmtId="0" fontId="8" fillId="68" borderId="59" xfId="0" applyFont="1" applyFill="1" applyBorder="1" applyAlignment="1">
      <alignment horizontal="left" vertical="top" wrapText="1"/>
    </xf>
    <xf numFmtId="0" fontId="8" fillId="68" borderId="0" xfId="0" applyFont="1" applyFill="1" applyAlignment="1">
      <alignment horizontal="left" vertical="top" wrapText="1"/>
    </xf>
    <xf numFmtId="0" fontId="8" fillId="68" borderId="5" xfId="0" applyFont="1" applyFill="1" applyBorder="1" applyAlignment="1">
      <alignment horizontal="left" vertical="top" wrapText="1"/>
    </xf>
    <xf numFmtId="0" fontId="8" fillId="68" borderId="32" xfId="0" applyFont="1" applyFill="1" applyBorder="1" applyAlignment="1">
      <alignment horizontal="left" vertical="top" wrapText="1"/>
    </xf>
    <xf numFmtId="0" fontId="8" fillId="68" borderId="2" xfId="0" applyFont="1" applyFill="1" applyBorder="1" applyAlignment="1">
      <alignment horizontal="left" vertical="top" wrapText="1"/>
    </xf>
    <xf numFmtId="0" fontId="8" fillId="68" borderId="6" xfId="0" applyFont="1" applyFill="1" applyBorder="1" applyAlignment="1">
      <alignment horizontal="left" vertical="top" wrapText="1"/>
    </xf>
    <xf numFmtId="49" fontId="168" fillId="63" borderId="57" xfId="61" applyNumberFormat="1" applyFont="1" applyFill="1" applyBorder="1" applyAlignment="1" applyProtection="1">
      <alignment horizontal="left" vertical="top"/>
      <protection hidden="1"/>
    </xf>
    <xf numFmtId="0" fontId="8" fillId="0" borderId="54" xfId="0" applyFont="1" applyBorder="1" applyAlignment="1">
      <alignment horizontal="left" vertical="top"/>
    </xf>
    <xf numFmtId="0" fontId="8" fillId="0" borderId="61" xfId="0" applyFont="1" applyBorder="1" applyAlignment="1">
      <alignment horizontal="left" vertical="top"/>
    </xf>
    <xf numFmtId="49" fontId="168" fillId="63" borderId="57" xfId="61" applyNumberFormat="1" applyFont="1" applyFill="1" applyBorder="1" applyAlignment="1" applyProtection="1">
      <alignment horizontal="left"/>
      <protection hidden="1"/>
    </xf>
    <xf numFmtId="0" fontId="8" fillId="0" borderId="54" xfId="0" applyFont="1" applyBorder="1" applyAlignment="1">
      <alignment horizontal="left"/>
    </xf>
    <xf numFmtId="0" fontId="8" fillId="0" borderId="61" xfId="0" applyFont="1" applyBorder="1" applyAlignment="1">
      <alignment horizontal="left"/>
    </xf>
    <xf numFmtId="0" fontId="162" fillId="66" borderId="51" xfId="0" applyFont="1" applyFill="1" applyBorder="1"/>
    <xf numFmtId="0" fontId="8" fillId="0" borderId="52" xfId="0" applyFont="1" applyBorder="1"/>
    <xf numFmtId="0" fontId="8" fillId="0" borderId="53" xfId="0" applyFont="1" applyBorder="1"/>
    <xf numFmtId="0" fontId="54" fillId="67" borderId="57" xfId="0" applyFont="1" applyFill="1" applyBorder="1" applyAlignment="1">
      <alignment horizontal="left"/>
    </xf>
    <xf numFmtId="0" fontId="54" fillId="67" borderId="54" xfId="0" applyFont="1" applyFill="1" applyBorder="1" applyAlignment="1">
      <alignment horizontal="left"/>
    </xf>
    <xf numFmtId="0" fontId="54" fillId="67" borderId="61" xfId="0" applyFont="1" applyFill="1" applyBorder="1" applyAlignment="1">
      <alignment horizontal="left"/>
    </xf>
    <xf numFmtId="0" fontId="172" fillId="0" borderId="39" xfId="0" applyFont="1" applyBorder="1" applyAlignment="1">
      <alignment horizontal="center" vertical="center"/>
    </xf>
    <xf numFmtId="0" fontId="172" fillId="0" borderId="40" xfId="0" applyFont="1" applyBorder="1" applyAlignment="1">
      <alignment horizontal="center" vertical="center"/>
    </xf>
    <xf numFmtId="0" fontId="172" fillId="0" borderId="50" xfId="0" applyFont="1" applyBorder="1" applyAlignment="1">
      <alignment horizontal="center" vertical="center"/>
    </xf>
    <xf numFmtId="0" fontId="160" fillId="66" borderId="37" xfId="0" applyFont="1" applyFill="1" applyBorder="1" applyAlignment="1">
      <alignment horizontal="center"/>
    </xf>
    <xf numFmtId="0" fontId="160" fillId="66" borderId="0" xfId="0" applyFont="1" applyFill="1" applyAlignment="1">
      <alignment horizontal="center"/>
    </xf>
    <xf numFmtId="0" fontId="160" fillId="66" borderId="38" xfId="0" applyFont="1" applyFill="1" applyBorder="1" applyAlignment="1">
      <alignment horizontal="center"/>
    </xf>
    <xf numFmtId="0" fontId="161" fillId="66" borderId="39" xfId="0" applyFont="1" applyFill="1" applyBorder="1" applyAlignment="1">
      <alignment horizontal="left" vertical="top" wrapText="1"/>
    </xf>
    <xf numFmtId="0" fontId="161" fillId="66" borderId="40" xfId="0" applyFont="1" applyFill="1" applyBorder="1" applyAlignment="1">
      <alignment horizontal="left" vertical="top" wrapText="1"/>
    </xf>
    <xf numFmtId="0" fontId="161" fillId="66" borderId="50" xfId="0" applyFont="1" applyFill="1" applyBorder="1" applyAlignment="1">
      <alignment horizontal="left" vertical="top" wrapText="1"/>
    </xf>
    <xf numFmtId="44" fontId="163" fillId="66" borderId="39" xfId="0" applyNumberFormat="1" applyFont="1" applyFill="1" applyBorder="1" applyAlignment="1">
      <alignment horizontal="center" vertical="center"/>
    </xf>
    <xf numFmtId="0" fontId="163" fillId="66" borderId="40" xfId="0" applyFont="1" applyFill="1" applyBorder="1" applyAlignment="1">
      <alignment horizontal="center" vertical="center"/>
    </xf>
    <xf numFmtId="0" fontId="165" fillId="0" borderId="2" xfId="0" applyFont="1" applyBorder="1" applyAlignment="1">
      <alignment horizontal="center"/>
    </xf>
    <xf numFmtId="0" fontId="173" fillId="0" borderId="51" xfId="0" applyFont="1" applyBorder="1" applyAlignment="1">
      <alignment horizontal="center" vertical="top" wrapText="1"/>
    </xf>
    <xf numFmtId="0" fontId="173" fillId="0" borderId="52" xfId="0" applyFont="1" applyBorder="1" applyAlignment="1">
      <alignment horizontal="center" vertical="top" wrapText="1"/>
    </xf>
    <xf numFmtId="0" fontId="173" fillId="0" borderId="53" xfId="0" applyFont="1" applyBorder="1" applyAlignment="1">
      <alignment horizontal="center" vertical="top" wrapText="1"/>
    </xf>
    <xf numFmtId="2" fontId="144" fillId="64" borderId="57" xfId="52885" applyNumberFormat="1" applyFont="1" applyFill="1" applyBorder="1" applyAlignment="1">
      <alignment horizontal="left" vertical="top" wrapText="1"/>
    </xf>
    <xf numFmtId="2" fontId="144" fillId="64" borderId="61" xfId="52885" applyNumberFormat="1" applyFont="1" applyFill="1" applyBorder="1" applyAlignment="1">
      <alignment horizontal="left" vertical="top" wrapText="1"/>
    </xf>
    <xf numFmtId="173" fontId="80" fillId="64" borderId="1" xfId="8" applyNumberFormat="1" applyFont="1" applyFill="1" applyBorder="1" applyAlignment="1">
      <alignment horizontal="center" vertical="center"/>
    </xf>
    <xf numFmtId="173" fontId="80" fillId="64" borderId="57" xfId="8" applyNumberFormat="1" applyFont="1" applyFill="1" applyBorder="1" applyAlignment="1">
      <alignment horizontal="center" vertical="center"/>
    </xf>
    <xf numFmtId="173" fontId="80" fillId="64" borderId="54" xfId="8" applyNumberFormat="1" applyFont="1" applyFill="1" applyBorder="1" applyAlignment="1">
      <alignment horizontal="center" vertical="center"/>
    </xf>
    <xf numFmtId="173" fontId="80" fillId="64" borderId="61" xfId="8" applyNumberFormat="1" applyFont="1" applyFill="1" applyBorder="1" applyAlignment="1">
      <alignment horizontal="center" vertical="center"/>
    </xf>
    <xf numFmtId="0" fontId="83" fillId="0" borderId="56" xfId="0" applyFont="1" applyBorder="1" applyAlignment="1">
      <alignment horizontal="left" vertical="top" wrapText="1"/>
    </xf>
    <xf numFmtId="0" fontId="83" fillId="0" borderId="0" xfId="0" applyFont="1" applyAlignment="1">
      <alignment horizontal="left" vertical="top" wrapText="1"/>
    </xf>
    <xf numFmtId="2" fontId="144" fillId="64" borderId="54" xfId="52885" applyNumberFormat="1" applyFont="1" applyFill="1" applyBorder="1" applyAlignment="1">
      <alignment horizontal="left" vertical="top" wrapText="1"/>
    </xf>
    <xf numFmtId="2" fontId="144" fillId="64" borderId="57" xfId="52885" applyNumberFormat="1" applyFont="1" applyFill="1" applyBorder="1" applyAlignment="1">
      <alignment horizontal="center" vertical="center" wrapText="1"/>
    </xf>
    <xf numFmtId="2" fontId="144" fillId="64" borderId="54" xfId="52885" applyNumberFormat="1" applyFont="1" applyFill="1" applyBorder="1" applyAlignment="1">
      <alignment horizontal="center" vertical="center" wrapText="1"/>
    </xf>
    <xf numFmtId="2" fontId="144" fillId="64" borderId="61" xfId="52885" applyNumberFormat="1" applyFont="1" applyFill="1" applyBorder="1" applyAlignment="1">
      <alignment horizontal="center" vertical="center" wrapText="1"/>
    </xf>
    <xf numFmtId="2" fontId="54" fillId="64" borderId="58" xfId="52885" applyNumberFormat="1" applyFont="1" applyFill="1" applyBorder="1" applyAlignment="1">
      <alignment horizontal="center" vertical="top" wrapText="1"/>
    </xf>
    <xf numFmtId="2" fontId="54" fillId="64" borderId="56" xfId="52885" applyNumberFormat="1" applyFont="1" applyFill="1" applyBorder="1" applyAlignment="1">
      <alignment horizontal="center" vertical="top" wrapText="1"/>
    </xf>
    <xf numFmtId="2" fontId="54" fillId="64" borderId="60" xfId="52885" applyNumberFormat="1" applyFont="1" applyFill="1" applyBorder="1" applyAlignment="1">
      <alignment horizontal="center" vertical="top" wrapText="1"/>
    </xf>
    <xf numFmtId="49" fontId="114" fillId="64" borderId="57" xfId="62" applyNumberFormat="1" applyFont="1" applyFill="1" applyBorder="1" applyAlignment="1">
      <alignment horizontal="left" vertical="top" wrapText="1"/>
    </xf>
    <xf numFmtId="49" fontId="114" fillId="64" borderId="54" xfId="62" applyNumberFormat="1" applyFont="1" applyFill="1" applyBorder="1" applyAlignment="1">
      <alignment horizontal="left" vertical="top" wrapText="1"/>
    </xf>
    <xf numFmtId="49" fontId="114" fillId="64" borderId="61" xfId="62" applyNumberFormat="1" applyFont="1" applyFill="1" applyBorder="1" applyAlignment="1">
      <alignment horizontal="left" vertical="top" wrapText="1"/>
    </xf>
    <xf numFmtId="0" fontId="79" fillId="0" borderId="57" xfId="0" applyFont="1" applyBorder="1" applyAlignment="1">
      <alignment horizontal="left"/>
    </xf>
    <xf numFmtId="0" fontId="79" fillId="0" borderId="61" xfId="0" applyFont="1" applyBorder="1" applyAlignment="1">
      <alignment horizontal="left"/>
    </xf>
    <xf numFmtId="0" fontId="81" fillId="0" borderId="57" xfId="13" applyFont="1" applyBorder="1" applyAlignment="1" applyProtection="1">
      <alignment horizontal="left" vertical="center"/>
      <protection hidden="1"/>
    </xf>
    <xf numFmtId="0" fontId="81" fillId="0" borderId="61" xfId="13" applyFont="1" applyBorder="1" applyAlignment="1" applyProtection="1">
      <alignment horizontal="left" vertical="center"/>
      <protection hidden="1"/>
    </xf>
    <xf numFmtId="2" fontId="121" fillId="64" borderId="57" xfId="13" applyNumberFormat="1" applyFont="1" applyFill="1" applyBorder="1" applyAlignment="1" applyProtection="1">
      <alignment horizontal="left" vertical="center" wrapText="1"/>
      <protection hidden="1"/>
    </xf>
    <xf numFmtId="0" fontId="0" fillId="0" borderId="54" xfId="0" applyBorder="1" applyAlignment="1">
      <alignment wrapText="1"/>
    </xf>
    <xf numFmtId="0" fontId="0" fillId="0" borderId="61" xfId="0" applyBorder="1" applyAlignment="1">
      <alignment wrapText="1"/>
    </xf>
    <xf numFmtId="2" fontId="121" fillId="64" borderId="1" xfId="13" applyNumberFormat="1" applyFont="1" applyFill="1" applyBorder="1" applyAlignment="1" applyProtection="1">
      <alignment horizontal="center" vertical="center" wrapText="1"/>
      <protection hidden="1"/>
    </xf>
    <xf numFmtId="2" fontId="121" fillId="64" borderId="57" xfId="3" applyNumberFormat="1" applyFont="1" applyFill="1" applyBorder="1" applyAlignment="1" applyProtection="1">
      <alignment horizontal="center" vertical="center" wrapText="1"/>
      <protection hidden="1"/>
    </xf>
    <xf numFmtId="0" fontId="114" fillId="64" borderId="61" xfId="0" applyFont="1" applyFill="1" applyBorder="1" applyAlignment="1">
      <alignment horizontal="center" vertical="center" wrapText="1"/>
    </xf>
    <xf numFmtId="0" fontId="79" fillId="0" borderId="0" xfId="0" applyFont="1" applyAlignment="1">
      <alignment horizontal="left" vertical="top" wrapText="1"/>
    </xf>
    <xf numFmtId="2" fontId="121" fillId="64" borderId="57" xfId="13" applyNumberFormat="1" applyFont="1" applyFill="1" applyBorder="1" applyAlignment="1" applyProtection="1">
      <alignment horizontal="center" vertical="center" wrapText="1"/>
      <protection hidden="1"/>
    </xf>
    <xf numFmtId="2" fontId="121" fillId="64" borderId="54" xfId="13" applyNumberFormat="1" applyFont="1" applyFill="1" applyBorder="1" applyAlignment="1" applyProtection="1">
      <alignment horizontal="center" vertical="center" wrapText="1"/>
      <protection hidden="1"/>
    </xf>
    <xf numFmtId="2" fontId="121" fillId="64" borderId="61" xfId="13" applyNumberFormat="1" applyFont="1" applyFill="1" applyBorder="1" applyAlignment="1" applyProtection="1">
      <alignment horizontal="center" vertical="center" wrapText="1"/>
      <protection hidden="1"/>
    </xf>
    <xf numFmtId="0" fontId="79" fillId="0" borderId="57" xfId="9" applyFont="1" applyBorder="1" applyAlignment="1" applyProtection="1">
      <alignment horizontal="center"/>
      <protection hidden="1"/>
    </xf>
    <xf numFmtId="0" fontId="79" fillId="0" borderId="54" xfId="9" applyFont="1" applyBorder="1" applyAlignment="1" applyProtection="1">
      <alignment horizontal="center"/>
      <protection hidden="1"/>
    </xf>
    <xf numFmtId="0" fontId="79" fillId="0" borderId="61" xfId="9" applyFont="1" applyBorder="1" applyAlignment="1" applyProtection="1">
      <alignment horizontal="center"/>
      <protection hidden="1"/>
    </xf>
    <xf numFmtId="0" fontId="79" fillId="0" borderId="57" xfId="9" applyFont="1" applyBorder="1" applyAlignment="1" applyProtection="1">
      <alignment horizontal="left" vertical="center"/>
      <protection hidden="1"/>
    </xf>
    <xf numFmtId="0" fontId="79" fillId="0" borderId="54" xfId="9" applyFont="1" applyBorder="1" applyAlignment="1" applyProtection="1">
      <alignment horizontal="left" vertical="center"/>
      <protection hidden="1"/>
    </xf>
    <xf numFmtId="0" fontId="79" fillId="0" borderId="61" xfId="9" applyFont="1" applyBorder="1" applyAlignment="1" applyProtection="1">
      <alignment horizontal="left" vertical="center"/>
      <protection hidden="1"/>
    </xf>
    <xf numFmtId="0" fontId="79" fillId="2" borderId="57" xfId="10" applyFont="1" applyFill="1" applyBorder="1" applyAlignment="1">
      <alignment horizontal="left"/>
    </xf>
    <xf numFmtId="0" fontId="79" fillId="2" borderId="54" xfId="10" applyFont="1" applyFill="1" applyBorder="1" applyAlignment="1">
      <alignment horizontal="left"/>
    </xf>
    <xf numFmtId="0" fontId="79" fillId="2" borderId="61" xfId="10" applyFont="1" applyFill="1" applyBorder="1" applyAlignment="1">
      <alignment horizontal="left"/>
    </xf>
    <xf numFmtId="173" fontId="114" fillId="64" borderId="57" xfId="8" applyNumberFormat="1" applyFont="1" applyFill="1" applyBorder="1" applyAlignment="1">
      <alignment horizontal="left" vertical="top" wrapText="1"/>
    </xf>
    <xf numFmtId="173" fontId="114" fillId="64" borderId="61" xfId="8" applyNumberFormat="1" applyFont="1" applyFill="1" applyBorder="1" applyAlignment="1">
      <alignment horizontal="left" vertical="top" wrapText="1"/>
    </xf>
    <xf numFmtId="0" fontId="79" fillId="0" borderId="57" xfId="102" applyFont="1" applyBorder="1" applyAlignment="1">
      <alignment horizontal="left" vertical="top" wrapText="1"/>
    </xf>
    <xf numFmtId="0" fontId="79" fillId="0" borderId="61" xfId="102" applyFont="1" applyBorder="1" applyAlignment="1">
      <alignment horizontal="left" vertical="top" wrapText="1"/>
    </xf>
    <xf numFmtId="0" fontId="151" fillId="64" borderId="57" xfId="83" applyFont="1" applyFill="1" applyBorder="1" applyAlignment="1">
      <alignment horizontal="center"/>
    </xf>
    <xf numFmtId="0" fontId="151" fillId="64" borderId="54" xfId="83" applyFont="1" applyFill="1" applyBorder="1" applyAlignment="1">
      <alignment horizontal="center"/>
    </xf>
    <xf numFmtId="0" fontId="151" fillId="64" borderId="61" xfId="83" applyFont="1" applyFill="1" applyBorder="1" applyAlignment="1">
      <alignment horizontal="center"/>
    </xf>
    <xf numFmtId="0" fontId="151" fillId="64" borderId="57" xfId="0" applyFont="1" applyFill="1" applyBorder="1" applyAlignment="1">
      <alignment horizontal="center"/>
    </xf>
    <xf numFmtId="0" fontId="151" fillId="64" borderId="54" xfId="0" applyFont="1" applyFill="1" applyBorder="1" applyAlignment="1">
      <alignment horizontal="center"/>
    </xf>
    <xf numFmtId="0" fontId="151" fillId="64" borderId="61" xfId="0" applyFont="1" applyFill="1" applyBorder="1" applyAlignment="1">
      <alignment horizontal="center"/>
    </xf>
    <xf numFmtId="0" fontId="155" fillId="0" borderId="0" xfId="88" applyFont="1" applyAlignment="1">
      <alignment horizontal="left" vertical="center" wrapText="1"/>
    </xf>
  </cellXfs>
  <cellStyles count="52892">
    <cellStyle name="20% - Accent1" xfId="35" builtinId="30" customBuiltin="1"/>
    <cellStyle name="20% - Accent1 10" xfId="198" xr:uid="{00000000-0005-0000-0000-000001000000}"/>
    <cellStyle name="20% - Accent1 10 10" xfId="199" xr:uid="{00000000-0005-0000-0000-000002000000}"/>
    <cellStyle name="20% - Accent1 10 10 2" xfId="200" xr:uid="{00000000-0005-0000-0000-000003000000}"/>
    <cellStyle name="20% - Accent1 10 11" xfId="201" xr:uid="{00000000-0005-0000-0000-000004000000}"/>
    <cellStyle name="20% - Accent1 10 11 2" xfId="202" xr:uid="{00000000-0005-0000-0000-000005000000}"/>
    <cellStyle name="20% - Accent1 10 12" xfId="203" xr:uid="{00000000-0005-0000-0000-000006000000}"/>
    <cellStyle name="20% - Accent1 10 2" xfId="204" xr:uid="{00000000-0005-0000-0000-000007000000}"/>
    <cellStyle name="20% - Accent1 10 2 10" xfId="205" xr:uid="{00000000-0005-0000-0000-000008000000}"/>
    <cellStyle name="20% - Accent1 10 2 10 2" xfId="206" xr:uid="{00000000-0005-0000-0000-000009000000}"/>
    <cellStyle name="20% - Accent1 10 2 11" xfId="207" xr:uid="{00000000-0005-0000-0000-00000A000000}"/>
    <cellStyle name="20% - Accent1 10 2 2" xfId="208" xr:uid="{00000000-0005-0000-0000-00000B000000}"/>
    <cellStyle name="20% - Accent1 10 2 2 2" xfId="209" xr:uid="{00000000-0005-0000-0000-00000C000000}"/>
    <cellStyle name="20% - Accent1 10 2 2 2 2" xfId="210" xr:uid="{00000000-0005-0000-0000-00000D000000}"/>
    <cellStyle name="20% - Accent1 10 2 2 2 2 2" xfId="211" xr:uid="{00000000-0005-0000-0000-00000E000000}"/>
    <cellStyle name="20% - Accent1 10 2 2 2 2 2 2" xfId="212" xr:uid="{00000000-0005-0000-0000-00000F000000}"/>
    <cellStyle name="20% - Accent1 10 2 2 2 2 3" xfId="213" xr:uid="{00000000-0005-0000-0000-000010000000}"/>
    <cellStyle name="20% - Accent1 10 2 2 2 3" xfId="214" xr:uid="{00000000-0005-0000-0000-000011000000}"/>
    <cellStyle name="20% - Accent1 10 2 2 2 3 2" xfId="215" xr:uid="{00000000-0005-0000-0000-000012000000}"/>
    <cellStyle name="20% - Accent1 10 2 2 2 4" xfId="216" xr:uid="{00000000-0005-0000-0000-000013000000}"/>
    <cellStyle name="20% - Accent1 10 2 2 3" xfId="217" xr:uid="{00000000-0005-0000-0000-000014000000}"/>
    <cellStyle name="20% - Accent1 10 2 2 3 2" xfId="218" xr:uid="{00000000-0005-0000-0000-000015000000}"/>
    <cellStyle name="20% - Accent1 10 2 2 3 2 2" xfId="219" xr:uid="{00000000-0005-0000-0000-000016000000}"/>
    <cellStyle name="20% - Accent1 10 2 2 3 2 2 2" xfId="220" xr:uid="{00000000-0005-0000-0000-000017000000}"/>
    <cellStyle name="20% - Accent1 10 2 2 3 2 3" xfId="221" xr:uid="{00000000-0005-0000-0000-000018000000}"/>
    <cellStyle name="20% - Accent1 10 2 2 3 3" xfId="222" xr:uid="{00000000-0005-0000-0000-000019000000}"/>
    <cellStyle name="20% - Accent1 10 2 2 3 3 2" xfId="223" xr:uid="{00000000-0005-0000-0000-00001A000000}"/>
    <cellStyle name="20% - Accent1 10 2 2 3 4" xfId="224" xr:uid="{00000000-0005-0000-0000-00001B000000}"/>
    <cellStyle name="20% - Accent1 10 2 2 4" xfId="225" xr:uid="{00000000-0005-0000-0000-00001C000000}"/>
    <cellStyle name="20% - Accent1 10 2 2 4 2" xfId="226" xr:uid="{00000000-0005-0000-0000-00001D000000}"/>
    <cellStyle name="20% - Accent1 10 2 2 4 2 2" xfId="227" xr:uid="{00000000-0005-0000-0000-00001E000000}"/>
    <cellStyle name="20% - Accent1 10 2 2 4 2 2 2" xfId="228" xr:uid="{00000000-0005-0000-0000-00001F000000}"/>
    <cellStyle name="20% - Accent1 10 2 2 4 2 3" xfId="229" xr:uid="{00000000-0005-0000-0000-000020000000}"/>
    <cellStyle name="20% - Accent1 10 2 2 4 3" xfId="230" xr:uid="{00000000-0005-0000-0000-000021000000}"/>
    <cellStyle name="20% - Accent1 10 2 2 4 3 2" xfId="231" xr:uid="{00000000-0005-0000-0000-000022000000}"/>
    <cellStyle name="20% - Accent1 10 2 2 4 4" xfId="232" xr:uid="{00000000-0005-0000-0000-000023000000}"/>
    <cellStyle name="20% - Accent1 10 2 2 5" xfId="233" xr:uid="{00000000-0005-0000-0000-000024000000}"/>
    <cellStyle name="20% - Accent1 10 2 2 5 2" xfId="234" xr:uid="{00000000-0005-0000-0000-000025000000}"/>
    <cellStyle name="20% - Accent1 10 2 2 5 2 2" xfId="235" xr:uid="{00000000-0005-0000-0000-000026000000}"/>
    <cellStyle name="20% - Accent1 10 2 2 5 3" xfId="236" xr:uid="{00000000-0005-0000-0000-000027000000}"/>
    <cellStyle name="20% - Accent1 10 2 2 6" xfId="237" xr:uid="{00000000-0005-0000-0000-000028000000}"/>
    <cellStyle name="20% - Accent1 10 2 2 6 2" xfId="238" xr:uid="{00000000-0005-0000-0000-000029000000}"/>
    <cellStyle name="20% - Accent1 10 2 2 6 2 2" xfId="239" xr:uid="{00000000-0005-0000-0000-00002A000000}"/>
    <cellStyle name="20% - Accent1 10 2 2 6 3" xfId="240" xr:uid="{00000000-0005-0000-0000-00002B000000}"/>
    <cellStyle name="20% - Accent1 10 2 2 7" xfId="241" xr:uid="{00000000-0005-0000-0000-00002C000000}"/>
    <cellStyle name="20% - Accent1 10 2 2 7 2" xfId="242" xr:uid="{00000000-0005-0000-0000-00002D000000}"/>
    <cellStyle name="20% - Accent1 10 2 2 8" xfId="243" xr:uid="{00000000-0005-0000-0000-00002E000000}"/>
    <cellStyle name="20% - Accent1 10 2 2 8 2" xfId="244" xr:uid="{00000000-0005-0000-0000-00002F000000}"/>
    <cellStyle name="20% - Accent1 10 2 2 9" xfId="245" xr:uid="{00000000-0005-0000-0000-000030000000}"/>
    <cellStyle name="20% - Accent1 10 2 3" xfId="246" xr:uid="{00000000-0005-0000-0000-000031000000}"/>
    <cellStyle name="20% - Accent1 10 2 3 2" xfId="247" xr:uid="{00000000-0005-0000-0000-000032000000}"/>
    <cellStyle name="20% - Accent1 10 2 3 2 2" xfId="248" xr:uid="{00000000-0005-0000-0000-000033000000}"/>
    <cellStyle name="20% - Accent1 10 2 3 2 2 2" xfId="249" xr:uid="{00000000-0005-0000-0000-000034000000}"/>
    <cellStyle name="20% - Accent1 10 2 3 2 2 2 2" xfId="250" xr:uid="{00000000-0005-0000-0000-000035000000}"/>
    <cellStyle name="20% - Accent1 10 2 3 2 2 3" xfId="251" xr:uid="{00000000-0005-0000-0000-000036000000}"/>
    <cellStyle name="20% - Accent1 10 2 3 2 3" xfId="252" xr:uid="{00000000-0005-0000-0000-000037000000}"/>
    <cellStyle name="20% - Accent1 10 2 3 2 3 2" xfId="253" xr:uid="{00000000-0005-0000-0000-000038000000}"/>
    <cellStyle name="20% - Accent1 10 2 3 2 4" xfId="254" xr:uid="{00000000-0005-0000-0000-000039000000}"/>
    <cellStyle name="20% - Accent1 10 2 3 3" xfId="255" xr:uid="{00000000-0005-0000-0000-00003A000000}"/>
    <cellStyle name="20% - Accent1 10 2 3 3 2" xfId="256" xr:uid="{00000000-0005-0000-0000-00003B000000}"/>
    <cellStyle name="20% - Accent1 10 2 3 3 2 2" xfId="257" xr:uid="{00000000-0005-0000-0000-00003C000000}"/>
    <cellStyle name="20% - Accent1 10 2 3 3 2 2 2" xfId="258" xr:uid="{00000000-0005-0000-0000-00003D000000}"/>
    <cellStyle name="20% - Accent1 10 2 3 3 2 3" xfId="259" xr:uid="{00000000-0005-0000-0000-00003E000000}"/>
    <cellStyle name="20% - Accent1 10 2 3 3 3" xfId="260" xr:uid="{00000000-0005-0000-0000-00003F000000}"/>
    <cellStyle name="20% - Accent1 10 2 3 3 3 2" xfId="261" xr:uid="{00000000-0005-0000-0000-000040000000}"/>
    <cellStyle name="20% - Accent1 10 2 3 3 4" xfId="262" xr:uid="{00000000-0005-0000-0000-000041000000}"/>
    <cellStyle name="20% - Accent1 10 2 3 4" xfId="263" xr:uid="{00000000-0005-0000-0000-000042000000}"/>
    <cellStyle name="20% - Accent1 10 2 3 4 2" xfId="264" xr:uid="{00000000-0005-0000-0000-000043000000}"/>
    <cellStyle name="20% - Accent1 10 2 3 4 2 2" xfId="265" xr:uid="{00000000-0005-0000-0000-000044000000}"/>
    <cellStyle name="20% - Accent1 10 2 3 4 2 2 2" xfId="266" xr:uid="{00000000-0005-0000-0000-000045000000}"/>
    <cellStyle name="20% - Accent1 10 2 3 4 2 3" xfId="267" xr:uid="{00000000-0005-0000-0000-000046000000}"/>
    <cellStyle name="20% - Accent1 10 2 3 4 3" xfId="268" xr:uid="{00000000-0005-0000-0000-000047000000}"/>
    <cellStyle name="20% - Accent1 10 2 3 4 3 2" xfId="269" xr:uid="{00000000-0005-0000-0000-000048000000}"/>
    <cellStyle name="20% - Accent1 10 2 3 4 4" xfId="270" xr:uid="{00000000-0005-0000-0000-000049000000}"/>
    <cellStyle name="20% - Accent1 10 2 3 5" xfId="271" xr:uid="{00000000-0005-0000-0000-00004A000000}"/>
    <cellStyle name="20% - Accent1 10 2 3 5 2" xfId="272" xr:uid="{00000000-0005-0000-0000-00004B000000}"/>
    <cellStyle name="20% - Accent1 10 2 3 5 2 2" xfId="273" xr:uid="{00000000-0005-0000-0000-00004C000000}"/>
    <cellStyle name="20% - Accent1 10 2 3 5 3" xfId="274" xr:uid="{00000000-0005-0000-0000-00004D000000}"/>
    <cellStyle name="20% - Accent1 10 2 3 6" xfId="275" xr:uid="{00000000-0005-0000-0000-00004E000000}"/>
    <cellStyle name="20% - Accent1 10 2 3 6 2" xfId="276" xr:uid="{00000000-0005-0000-0000-00004F000000}"/>
    <cellStyle name="20% - Accent1 10 2 3 6 2 2" xfId="277" xr:uid="{00000000-0005-0000-0000-000050000000}"/>
    <cellStyle name="20% - Accent1 10 2 3 6 3" xfId="278" xr:uid="{00000000-0005-0000-0000-000051000000}"/>
    <cellStyle name="20% - Accent1 10 2 3 7" xfId="279" xr:uid="{00000000-0005-0000-0000-000052000000}"/>
    <cellStyle name="20% - Accent1 10 2 3 7 2" xfId="280" xr:uid="{00000000-0005-0000-0000-000053000000}"/>
    <cellStyle name="20% - Accent1 10 2 3 8" xfId="281" xr:uid="{00000000-0005-0000-0000-000054000000}"/>
    <cellStyle name="20% - Accent1 10 2 3 8 2" xfId="282" xr:uid="{00000000-0005-0000-0000-000055000000}"/>
    <cellStyle name="20% - Accent1 10 2 3 9" xfId="283" xr:uid="{00000000-0005-0000-0000-000056000000}"/>
    <cellStyle name="20% - Accent1 10 2 4" xfId="284" xr:uid="{00000000-0005-0000-0000-000057000000}"/>
    <cellStyle name="20% - Accent1 10 2 4 2" xfId="285" xr:uid="{00000000-0005-0000-0000-000058000000}"/>
    <cellStyle name="20% - Accent1 10 2 4 2 2" xfId="286" xr:uid="{00000000-0005-0000-0000-000059000000}"/>
    <cellStyle name="20% - Accent1 10 2 4 2 2 2" xfId="287" xr:uid="{00000000-0005-0000-0000-00005A000000}"/>
    <cellStyle name="20% - Accent1 10 2 4 2 3" xfId="288" xr:uid="{00000000-0005-0000-0000-00005B000000}"/>
    <cellStyle name="20% - Accent1 10 2 4 3" xfId="289" xr:uid="{00000000-0005-0000-0000-00005C000000}"/>
    <cellStyle name="20% - Accent1 10 2 4 3 2" xfId="290" xr:uid="{00000000-0005-0000-0000-00005D000000}"/>
    <cellStyle name="20% - Accent1 10 2 4 4" xfId="291" xr:uid="{00000000-0005-0000-0000-00005E000000}"/>
    <cellStyle name="20% - Accent1 10 2 5" xfId="292" xr:uid="{00000000-0005-0000-0000-00005F000000}"/>
    <cellStyle name="20% - Accent1 10 2 5 2" xfId="293" xr:uid="{00000000-0005-0000-0000-000060000000}"/>
    <cellStyle name="20% - Accent1 10 2 5 2 2" xfId="294" xr:uid="{00000000-0005-0000-0000-000061000000}"/>
    <cellStyle name="20% - Accent1 10 2 5 2 2 2" xfId="295" xr:uid="{00000000-0005-0000-0000-000062000000}"/>
    <cellStyle name="20% - Accent1 10 2 5 2 3" xfId="296" xr:uid="{00000000-0005-0000-0000-000063000000}"/>
    <cellStyle name="20% - Accent1 10 2 5 3" xfId="297" xr:uid="{00000000-0005-0000-0000-000064000000}"/>
    <cellStyle name="20% - Accent1 10 2 5 3 2" xfId="298" xr:uid="{00000000-0005-0000-0000-000065000000}"/>
    <cellStyle name="20% - Accent1 10 2 5 4" xfId="299" xr:uid="{00000000-0005-0000-0000-000066000000}"/>
    <cellStyle name="20% - Accent1 10 2 6" xfId="300" xr:uid="{00000000-0005-0000-0000-000067000000}"/>
    <cellStyle name="20% - Accent1 10 2 6 2" xfId="301" xr:uid="{00000000-0005-0000-0000-000068000000}"/>
    <cellStyle name="20% - Accent1 10 2 6 2 2" xfId="302" xr:uid="{00000000-0005-0000-0000-000069000000}"/>
    <cellStyle name="20% - Accent1 10 2 6 2 2 2" xfId="303" xr:uid="{00000000-0005-0000-0000-00006A000000}"/>
    <cellStyle name="20% - Accent1 10 2 6 2 3" xfId="304" xr:uid="{00000000-0005-0000-0000-00006B000000}"/>
    <cellStyle name="20% - Accent1 10 2 6 3" xfId="305" xr:uid="{00000000-0005-0000-0000-00006C000000}"/>
    <cellStyle name="20% - Accent1 10 2 6 3 2" xfId="306" xr:uid="{00000000-0005-0000-0000-00006D000000}"/>
    <cellStyle name="20% - Accent1 10 2 6 4" xfId="307" xr:uid="{00000000-0005-0000-0000-00006E000000}"/>
    <cellStyle name="20% - Accent1 10 2 7" xfId="308" xr:uid="{00000000-0005-0000-0000-00006F000000}"/>
    <cellStyle name="20% - Accent1 10 2 7 2" xfId="309" xr:uid="{00000000-0005-0000-0000-000070000000}"/>
    <cellStyle name="20% - Accent1 10 2 7 2 2" xfId="310" xr:uid="{00000000-0005-0000-0000-000071000000}"/>
    <cellStyle name="20% - Accent1 10 2 7 3" xfId="311" xr:uid="{00000000-0005-0000-0000-000072000000}"/>
    <cellStyle name="20% - Accent1 10 2 8" xfId="312" xr:uid="{00000000-0005-0000-0000-000073000000}"/>
    <cellStyle name="20% - Accent1 10 2 8 2" xfId="313" xr:uid="{00000000-0005-0000-0000-000074000000}"/>
    <cellStyle name="20% - Accent1 10 2 8 2 2" xfId="314" xr:uid="{00000000-0005-0000-0000-000075000000}"/>
    <cellStyle name="20% - Accent1 10 2 8 3" xfId="315" xr:uid="{00000000-0005-0000-0000-000076000000}"/>
    <cellStyle name="20% - Accent1 10 2 9" xfId="316" xr:uid="{00000000-0005-0000-0000-000077000000}"/>
    <cellStyle name="20% - Accent1 10 2 9 2" xfId="317" xr:uid="{00000000-0005-0000-0000-000078000000}"/>
    <cellStyle name="20% - Accent1 10 3" xfId="318" xr:uid="{00000000-0005-0000-0000-000079000000}"/>
    <cellStyle name="20% - Accent1 10 3 2" xfId="319" xr:uid="{00000000-0005-0000-0000-00007A000000}"/>
    <cellStyle name="20% - Accent1 10 3 2 2" xfId="320" xr:uid="{00000000-0005-0000-0000-00007B000000}"/>
    <cellStyle name="20% - Accent1 10 3 2 2 2" xfId="321" xr:uid="{00000000-0005-0000-0000-00007C000000}"/>
    <cellStyle name="20% - Accent1 10 3 2 2 2 2" xfId="322" xr:uid="{00000000-0005-0000-0000-00007D000000}"/>
    <cellStyle name="20% - Accent1 10 3 2 2 3" xfId="323" xr:uid="{00000000-0005-0000-0000-00007E000000}"/>
    <cellStyle name="20% - Accent1 10 3 2 3" xfId="324" xr:uid="{00000000-0005-0000-0000-00007F000000}"/>
    <cellStyle name="20% - Accent1 10 3 2 3 2" xfId="325" xr:uid="{00000000-0005-0000-0000-000080000000}"/>
    <cellStyle name="20% - Accent1 10 3 2 4" xfId="326" xr:uid="{00000000-0005-0000-0000-000081000000}"/>
    <cellStyle name="20% - Accent1 10 3 3" xfId="327" xr:uid="{00000000-0005-0000-0000-000082000000}"/>
    <cellStyle name="20% - Accent1 10 3 3 2" xfId="328" xr:uid="{00000000-0005-0000-0000-000083000000}"/>
    <cellStyle name="20% - Accent1 10 3 3 2 2" xfId="329" xr:uid="{00000000-0005-0000-0000-000084000000}"/>
    <cellStyle name="20% - Accent1 10 3 3 2 2 2" xfId="330" xr:uid="{00000000-0005-0000-0000-000085000000}"/>
    <cellStyle name="20% - Accent1 10 3 3 2 3" xfId="331" xr:uid="{00000000-0005-0000-0000-000086000000}"/>
    <cellStyle name="20% - Accent1 10 3 3 3" xfId="332" xr:uid="{00000000-0005-0000-0000-000087000000}"/>
    <cellStyle name="20% - Accent1 10 3 3 3 2" xfId="333" xr:uid="{00000000-0005-0000-0000-000088000000}"/>
    <cellStyle name="20% - Accent1 10 3 3 4" xfId="334" xr:uid="{00000000-0005-0000-0000-000089000000}"/>
    <cellStyle name="20% - Accent1 10 3 4" xfId="335" xr:uid="{00000000-0005-0000-0000-00008A000000}"/>
    <cellStyle name="20% - Accent1 10 3 4 2" xfId="336" xr:uid="{00000000-0005-0000-0000-00008B000000}"/>
    <cellStyle name="20% - Accent1 10 3 4 2 2" xfId="337" xr:uid="{00000000-0005-0000-0000-00008C000000}"/>
    <cellStyle name="20% - Accent1 10 3 4 2 2 2" xfId="338" xr:uid="{00000000-0005-0000-0000-00008D000000}"/>
    <cellStyle name="20% - Accent1 10 3 4 2 3" xfId="339" xr:uid="{00000000-0005-0000-0000-00008E000000}"/>
    <cellStyle name="20% - Accent1 10 3 4 3" xfId="340" xr:uid="{00000000-0005-0000-0000-00008F000000}"/>
    <cellStyle name="20% - Accent1 10 3 4 3 2" xfId="341" xr:uid="{00000000-0005-0000-0000-000090000000}"/>
    <cellStyle name="20% - Accent1 10 3 4 4" xfId="342" xr:uid="{00000000-0005-0000-0000-000091000000}"/>
    <cellStyle name="20% - Accent1 10 3 5" xfId="343" xr:uid="{00000000-0005-0000-0000-000092000000}"/>
    <cellStyle name="20% - Accent1 10 3 5 2" xfId="344" xr:uid="{00000000-0005-0000-0000-000093000000}"/>
    <cellStyle name="20% - Accent1 10 3 5 2 2" xfId="345" xr:uid="{00000000-0005-0000-0000-000094000000}"/>
    <cellStyle name="20% - Accent1 10 3 5 3" xfId="346" xr:uid="{00000000-0005-0000-0000-000095000000}"/>
    <cellStyle name="20% - Accent1 10 3 6" xfId="347" xr:uid="{00000000-0005-0000-0000-000096000000}"/>
    <cellStyle name="20% - Accent1 10 3 6 2" xfId="348" xr:uid="{00000000-0005-0000-0000-000097000000}"/>
    <cellStyle name="20% - Accent1 10 3 6 2 2" xfId="349" xr:uid="{00000000-0005-0000-0000-000098000000}"/>
    <cellStyle name="20% - Accent1 10 3 6 3" xfId="350" xr:uid="{00000000-0005-0000-0000-000099000000}"/>
    <cellStyle name="20% - Accent1 10 3 7" xfId="351" xr:uid="{00000000-0005-0000-0000-00009A000000}"/>
    <cellStyle name="20% - Accent1 10 3 7 2" xfId="352" xr:uid="{00000000-0005-0000-0000-00009B000000}"/>
    <cellStyle name="20% - Accent1 10 3 8" xfId="353" xr:uid="{00000000-0005-0000-0000-00009C000000}"/>
    <cellStyle name="20% - Accent1 10 3 8 2" xfId="354" xr:uid="{00000000-0005-0000-0000-00009D000000}"/>
    <cellStyle name="20% - Accent1 10 3 9" xfId="355" xr:uid="{00000000-0005-0000-0000-00009E000000}"/>
    <cellStyle name="20% - Accent1 10 4" xfId="356" xr:uid="{00000000-0005-0000-0000-00009F000000}"/>
    <cellStyle name="20% - Accent1 10 4 2" xfId="357" xr:uid="{00000000-0005-0000-0000-0000A0000000}"/>
    <cellStyle name="20% - Accent1 10 4 2 2" xfId="358" xr:uid="{00000000-0005-0000-0000-0000A1000000}"/>
    <cellStyle name="20% - Accent1 10 4 2 2 2" xfId="359" xr:uid="{00000000-0005-0000-0000-0000A2000000}"/>
    <cellStyle name="20% - Accent1 10 4 2 2 2 2" xfId="360" xr:uid="{00000000-0005-0000-0000-0000A3000000}"/>
    <cellStyle name="20% - Accent1 10 4 2 2 3" xfId="361" xr:uid="{00000000-0005-0000-0000-0000A4000000}"/>
    <cellStyle name="20% - Accent1 10 4 2 3" xfId="362" xr:uid="{00000000-0005-0000-0000-0000A5000000}"/>
    <cellStyle name="20% - Accent1 10 4 2 3 2" xfId="363" xr:uid="{00000000-0005-0000-0000-0000A6000000}"/>
    <cellStyle name="20% - Accent1 10 4 2 4" xfId="364" xr:uid="{00000000-0005-0000-0000-0000A7000000}"/>
    <cellStyle name="20% - Accent1 10 4 3" xfId="365" xr:uid="{00000000-0005-0000-0000-0000A8000000}"/>
    <cellStyle name="20% - Accent1 10 4 3 2" xfId="366" xr:uid="{00000000-0005-0000-0000-0000A9000000}"/>
    <cellStyle name="20% - Accent1 10 4 3 2 2" xfId="367" xr:uid="{00000000-0005-0000-0000-0000AA000000}"/>
    <cellStyle name="20% - Accent1 10 4 3 2 2 2" xfId="368" xr:uid="{00000000-0005-0000-0000-0000AB000000}"/>
    <cellStyle name="20% - Accent1 10 4 3 2 3" xfId="369" xr:uid="{00000000-0005-0000-0000-0000AC000000}"/>
    <cellStyle name="20% - Accent1 10 4 3 3" xfId="370" xr:uid="{00000000-0005-0000-0000-0000AD000000}"/>
    <cellStyle name="20% - Accent1 10 4 3 3 2" xfId="371" xr:uid="{00000000-0005-0000-0000-0000AE000000}"/>
    <cellStyle name="20% - Accent1 10 4 3 4" xfId="372" xr:uid="{00000000-0005-0000-0000-0000AF000000}"/>
    <cellStyle name="20% - Accent1 10 4 4" xfId="373" xr:uid="{00000000-0005-0000-0000-0000B0000000}"/>
    <cellStyle name="20% - Accent1 10 4 4 2" xfId="374" xr:uid="{00000000-0005-0000-0000-0000B1000000}"/>
    <cellStyle name="20% - Accent1 10 4 4 2 2" xfId="375" xr:uid="{00000000-0005-0000-0000-0000B2000000}"/>
    <cellStyle name="20% - Accent1 10 4 4 2 2 2" xfId="376" xr:uid="{00000000-0005-0000-0000-0000B3000000}"/>
    <cellStyle name="20% - Accent1 10 4 4 2 3" xfId="377" xr:uid="{00000000-0005-0000-0000-0000B4000000}"/>
    <cellStyle name="20% - Accent1 10 4 4 3" xfId="378" xr:uid="{00000000-0005-0000-0000-0000B5000000}"/>
    <cellStyle name="20% - Accent1 10 4 4 3 2" xfId="379" xr:uid="{00000000-0005-0000-0000-0000B6000000}"/>
    <cellStyle name="20% - Accent1 10 4 4 4" xfId="380" xr:uid="{00000000-0005-0000-0000-0000B7000000}"/>
    <cellStyle name="20% - Accent1 10 4 5" xfId="381" xr:uid="{00000000-0005-0000-0000-0000B8000000}"/>
    <cellStyle name="20% - Accent1 10 4 5 2" xfId="382" xr:uid="{00000000-0005-0000-0000-0000B9000000}"/>
    <cellStyle name="20% - Accent1 10 4 5 2 2" xfId="383" xr:uid="{00000000-0005-0000-0000-0000BA000000}"/>
    <cellStyle name="20% - Accent1 10 4 5 3" xfId="384" xr:uid="{00000000-0005-0000-0000-0000BB000000}"/>
    <cellStyle name="20% - Accent1 10 4 6" xfId="385" xr:uid="{00000000-0005-0000-0000-0000BC000000}"/>
    <cellStyle name="20% - Accent1 10 4 6 2" xfId="386" xr:uid="{00000000-0005-0000-0000-0000BD000000}"/>
    <cellStyle name="20% - Accent1 10 4 6 2 2" xfId="387" xr:uid="{00000000-0005-0000-0000-0000BE000000}"/>
    <cellStyle name="20% - Accent1 10 4 6 3" xfId="388" xr:uid="{00000000-0005-0000-0000-0000BF000000}"/>
    <cellStyle name="20% - Accent1 10 4 7" xfId="389" xr:uid="{00000000-0005-0000-0000-0000C0000000}"/>
    <cellStyle name="20% - Accent1 10 4 7 2" xfId="390" xr:uid="{00000000-0005-0000-0000-0000C1000000}"/>
    <cellStyle name="20% - Accent1 10 4 8" xfId="391" xr:uid="{00000000-0005-0000-0000-0000C2000000}"/>
    <cellStyle name="20% - Accent1 10 4 8 2" xfId="392" xr:uid="{00000000-0005-0000-0000-0000C3000000}"/>
    <cellStyle name="20% - Accent1 10 4 9" xfId="393" xr:uid="{00000000-0005-0000-0000-0000C4000000}"/>
    <cellStyle name="20% - Accent1 10 5" xfId="394" xr:uid="{00000000-0005-0000-0000-0000C5000000}"/>
    <cellStyle name="20% - Accent1 10 5 2" xfId="395" xr:uid="{00000000-0005-0000-0000-0000C6000000}"/>
    <cellStyle name="20% - Accent1 10 5 2 2" xfId="396" xr:uid="{00000000-0005-0000-0000-0000C7000000}"/>
    <cellStyle name="20% - Accent1 10 5 2 2 2" xfId="397" xr:uid="{00000000-0005-0000-0000-0000C8000000}"/>
    <cellStyle name="20% - Accent1 10 5 2 3" xfId="398" xr:uid="{00000000-0005-0000-0000-0000C9000000}"/>
    <cellStyle name="20% - Accent1 10 5 3" xfId="399" xr:uid="{00000000-0005-0000-0000-0000CA000000}"/>
    <cellStyle name="20% - Accent1 10 5 3 2" xfId="400" xr:uid="{00000000-0005-0000-0000-0000CB000000}"/>
    <cellStyle name="20% - Accent1 10 5 4" xfId="401" xr:uid="{00000000-0005-0000-0000-0000CC000000}"/>
    <cellStyle name="20% - Accent1 10 6" xfId="402" xr:uid="{00000000-0005-0000-0000-0000CD000000}"/>
    <cellStyle name="20% - Accent1 10 6 2" xfId="403" xr:uid="{00000000-0005-0000-0000-0000CE000000}"/>
    <cellStyle name="20% - Accent1 10 6 2 2" xfId="404" xr:uid="{00000000-0005-0000-0000-0000CF000000}"/>
    <cellStyle name="20% - Accent1 10 6 2 2 2" xfId="405" xr:uid="{00000000-0005-0000-0000-0000D0000000}"/>
    <cellStyle name="20% - Accent1 10 6 2 3" xfId="406" xr:uid="{00000000-0005-0000-0000-0000D1000000}"/>
    <cellStyle name="20% - Accent1 10 6 3" xfId="407" xr:uid="{00000000-0005-0000-0000-0000D2000000}"/>
    <cellStyle name="20% - Accent1 10 6 3 2" xfId="408" xr:uid="{00000000-0005-0000-0000-0000D3000000}"/>
    <cellStyle name="20% - Accent1 10 6 4" xfId="409" xr:uid="{00000000-0005-0000-0000-0000D4000000}"/>
    <cellStyle name="20% - Accent1 10 7" xfId="410" xr:uid="{00000000-0005-0000-0000-0000D5000000}"/>
    <cellStyle name="20% - Accent1 10 7 2" xfId="411" xr:uid="{00000000-0005-0000-0000-0000D6000000}"/>
    <cellStyle name="20% - Accent1 10 7 2 2" xfId="412" xr:uid="{00000000-0005-0000-0000-0000D7000000}"/>
    <cellStyle name="20% - Accent1 10 7 2 2 2" xfId="413" xr:uid="{00000000-0005-0000-0000-0000D8000000}"/>
    <cellStyle name="20% - Accent1 10 7 2 3" xfId="414" xr:uid="{00000000-0005-0000-0000-0000D9000000}"/>
    <cellStyle name="20% - Accent1 10 7 3" xfId="415" xr:uid="{00000000-0005-0000-0000-0000DA000000}"/>
    <cellStyle name="20% - Accent1 10 7 3 2" xfId="416" xr:uid="{00000000-0005-0000-0000-0000DB000000}"/>
    <cellStyle name="20% - Accent1 10 7 4" xfId="417" xr:uid="{00000000-0005-0000-0000-0000DC000000}"/>
    <cellStyle name="20% - Accent1 10 8" xfId="418" xr:uid="{00000000-0005-0000-0000-0000DD000000}"/>
    <cellStyle name="20% - Accent1 10 8 2" xfId="419" xr:uid="{00000000-0005-0000-0000-0000DE000000}"/>
    <cellStyle name="20% - Accent1 10 8 2 2" xfId="420" xr:uid="{00000000-0005-0000-0000-0000DF000000}"/>
    <cellStyle name="20% - Accent1 10 8 3" xfId="421" xr:uid="{00000000-0005-0000-0000-0000E0000000}"/>
    <cellStyle name="20% - Accent1 10 9" xfId="422" xr:uid="{00000000-0005-0000-0000-0000E1000000}"/>
    <cellStyle name="20% - Accent1 10 9 2" xfId="423" xr:uid="{00000000-0005-0000-0000-0000E2000000}"/>
    <cellStyle name="20% - Accent1 10 9 2 2" xfId="424" xr:uid="{00000000-0005-0000-0000-0000E3000000}"/>
    <cellStyle name="20% - Accent1 10 9 3" xfId="425" xr:uid="{00000000-0005-0000-0000-0000E4000000}"/>
    <cellStyle name="20% - Accent1 11" xfId="426" xr:uid="{00000000-0005-0000-0000-0000E5000000}"/>
    <cellStyle name="20% - Accent1 11 10" xfId="427" xr:uid="{00000000-0005-0000-0000-0000E6000000}"/>
    <cellStyle name="20% - Accent1 11 10 2" xfId="428" xr:uid="{00000000-0005-0000-0000-0000E7000000}"/>
    <cellStyle name="20% - Accent1 11 11" xfId="429" xr:uid="{00000000-0005-0000-0000-0000E8000000}"/>
    <cellStyle name="20% - Accent1 11 2" xfId="430" xr:uid="{00000000-0005-0000-0000-0000E9000000}"/>
    <cellStyle name="20% - Accent1 11 2 2" xfId="431" xr:uid="{00000000-0005-0000-0000-0000EA000000}"/>
    <cellStyle name="20% - Accent1 11 2 2 2" xfId="432" xr:uid="{00000000-0005-0000-0000-0000EB000000}"/>
    <cellStyle name="20% - Accent1 11 2 2 2 2" xfId="433" xr:uid="{00000000-0005-0000-0000-0000EC000000}"/>
    <cellStyle name="20% - Accent1 11 2 2 2 2 2" xfId="434" xr:uid="{00000000-0005-0000-0000-0000ED000000}"/>
    <cellStyle name="20% - Accent1 11 2 2 2 3" xfId="435" xr:uid="{00000000-0005-0000-0000-0000EE000000}"/>
    <cellStyle name="20% - Accent1 11 2 2 3" xfId="436" xr:uid="{00000000-0005-0000-0000-0000EF000000}"/>
    <cellStyle name="20% - Accent1 11 2 2 3 2" xfId="437" xr:uid="{00000000-0005-0000-0000-0000F0000000}"/>
    <cellStyle name="20% - Accent1 11 2 2 4" xfId="438" xr:uid="{00000000-0005-0000-0000-0000F1000000}"/>
    <cellStyle name="20% - Accent1 11 2 3" xfId="439" xr:uid="{00000000-0005-0000-0000-0000F2000000}"/>
    <cellStyle name="20% - Accent1 11 2 3 2" xfId="440" xr:uid="{00000000-0005-0000-0000-0000F3000000}"/>
    <cellStyle name="20% - Accent1 11 2 3 2 2" xfId="441" xr:uid="{00000000-0005-0000-0000-0000F4000000}"/>
    <cellStyle name="20% - Accent1 11 2 3 2 2 2" xfId="442" xr:uid="{00000000-0005-0000-0000-0000F5000000}"/>
    <cellStyle name="20% - Accent1 11 2 3 2 3" xfId="443" xr:uid="{00000000-0005-0000-0000-0000F6000000}"/>
    <cellStyle name="20% - Accent1 11 2 3 3" xfId="444" xr:uid="{00000000-0005-0000-0000-0000F7000000}"/>
    <cellStyle name="20% - Accent1 11 2 3 3 2" xfId="445" xr:uid="{00000000-0005-0000-0000-0000F8000000}"/>
    <cellStyle name="20% - Accent1 11 2 3 4" xfId="446" xr:uid="{00000000-0005-0000-0000-0000F9000000}"/>
    <cellStyle name="20% - Accent1 11 2 4" xfId="447" xr:uid="{00000000-0005-0000-0000-0000FA000000}"/>
    <cellStyle name="20% - Accent1 11 2 4 2" xfId="448" xr:uid="{00000000-0005-0000-0000-0000FB000000}"/>
    <cellStyle name="20% - Accent1 11 2 4 2 2" xfId="449" xr:uid="{00000000-0005-0000-0000-0000FC000000}"/>
    <cellStyle name="20% - Accent1 11 2 4 2 2 2" xfId="450" xr:uid="{00000000-0005-0000-0000-0000FD000000}"/>
    <cellStyle name="20% - Accent1 11 2 4 2 3" xfId="451" xr:uid="{00000000-0005-0000-0000-0000FE000000}"/>
    <cellStyle name="20% - Accent1 11 2 4 3" xfId="452" xr:uid="{00000000-0005-0000-0000-0000FF000000}"/>
    <cellStyle name="20% - Accent1 11 2 4 3 2" xfId="453" xr:uid="{00000000-0005-0000-0000-000000010000}"/>
    <cellStyle name="20% - Accent1 11 2 4 4" xfId="454" xr:uid="{00000000-0005-0000-0000-000001010000}"/>
    <cellStyle name="20% - Accent1 11 2 5" xfId="455" xr:uid="{00000000-0005-0000-0000-000002010000}"/>
    <cellStyle name="20% - Accent1 11 2 5 2" xfId="456" xr:uid="{00000000-0005-0000-0000-000003010000}"/>
    <cellStyle name="20% - Accent1 11 2 5 2 2" xfId="457" xr:uid="{00000000-0005-0000-0000-000004010000}"/>
    <cellStyle name="20% - Accent1 11 2 5 3" xfId="458" xr:uid="{00000000-0005-0000-0000-000005010000}"/>
    <cellStyle name="20% - Accent1 11 2 6" xfId="459" xr:uid="{00000000-0005-0000-0000-000006010000}"/>
    <cellStyle name="20% - Accent1 11 2 6 2" xfId="460" xr:uid="{00000000-0005-0000-0000-000007010000}"/>
    <cellStyle name="20% - Accent1 11 2 6 2 2" xfId="461" xr:uid="{00000000-0005-0000-0000-000008010000}"/>
    <cellStyle name="20% - Accent1 11 2 6 3" xfId="462" xr:uid="{00000000-0005-0000-0000-000009010000}"/>
    <cellStyle name="20% - Accent1 11 2 7" xfId="463" xr:uid="{00000000-0005-0000-0000-00000A010000}"/>
    <cellStyle name="20% - Accent1 11 2 7 2" xfId="464" xr:uid="{00000000-0005-0000-0000-00000B010000}"/>
    <cellStyle name="20% - Accent1 11 2 8" xfId="465" xr:uid="{00000000-0005-0000-0000-00000C010000}"/>
    <cellStyle name="20% - Accent1 11 2 8 2" xfId="466" xr:uid="{00000000-0005-0000-0000-00000D010000}"/>
    <cellStyle name="20% - Accent1 11 2 9" xfId="467" xr:uid="{00000000-0005-0000-0000-00000E010000}"/>
    <cellStyle name="20% - Accent1 11 3" xfId="468" xr:uid="{00000000-0005-0000-0000-00000F010000}"/>
    <cellStyle name="20% - Accent1 11 3 2" xfId="469" xr:uid="{00000000-0005-0000-0000-000010010000}"/>
    <cellStyle name="20% - Accent1 11 3 2 2" xfId="470" xr:uid="{00000000-0005-0000-0000-000011010000}"/>
    <cellStyle name="20% - Accent1 11 3 2 2 2" xfId="471" xr:uid="{00000000-0005-0000-0000-000012010000}"/>
    <cellStyle name="20% - Accent1 11 3 2 2 2 2" xfId="472" xr:uid="{00000000-0005-0000-0000-000013010000}"/>
    <cellStyle name="20% - Accent1 11 3 2 2 3" xfId="473" xr:uid="{00000000-0005-0000-0000-000014010000}"/>
    <cellStyle name="20% - Accent1 11 3 2 3" xfId="474" xr:uid="{00000000-0005-0000-0000-000015010000}"/>
    <cellStyle name="20% - Accent1 11 3 2 3 2" xfId="475" xr:uid="{00000000-0005-0000-0000-000016010000}"/>
    <cellStyle name="20% - Accent1 11 3 2 4" xfId="476" xr:uid="{00000000-0005-0000-0000-000017010000}"/>
    <cellStyle name="20% - Accent1 11 3 3" xfId="477" xr:uid="{00000000-0005-0000-0000-000018010000}"/>
    <cellStyle name="20% - Accent1 11 3 3 2" xfId="478" xr:uid="{00000000-0005-0000-0000-000019010000}"/>
    <cellStyle name="20% - Accent1 11 3 3 2 2" xfId="479" xr:uid="{00000000-0005-0000-0000-00001A010000}"/>
    <cellStyle name="20% - Accent1 11 3 3 2 2 2" xfId="480" xr:uid="{00000000-0005-0000-0000-00001B010000}"/>
    <cellStyle name="20% - Accent1 11 3 3 2 3" xfId="481" xr:uid="{00000000-0005-0000-0000-00001C010000}"/>
    <cellStyle name="20% - Accent1 11 3 3 3" xfId="482" xr:uid="{00000000-0005-0000-0000-00001D010000}"/>
    <cellStyle name="20% - Accent1 11 3 3 3 2" xfId="483" xr:uid="{00000000-0005-0000-0000-00001E010000}"/>
    <cellStyle name="20% - Accent1 11 3 3 4" xfId="484" xr:uid="{00000000-0005-0000-0000-00001F010000}"/>
    <cellStyle name="20% - Accent1 11 3 4" xfId="485" xr:uid="{00000000-0005-0000-0000-000020010000}"/>
    <cellStyle name="20% - Accent1 11 3 4 2" xfId="486" xr:uid="{00000000-0005-0000-0000-000021010000}"/>
    <cellStyle name="20% - Accent1 11 3 4 2 2" xfId="487" xr:uid="{00000000-0005-0000-0000-000022010000}"/>
    <cellStyle name="20% - Accent1 11 3 4 2 2 2" xfId="488" xr:uid="{00000000-0005-0000-0000-000023010000}"/>
    <cellStyle name="20% - Accent1 11 3 4 2 3" xfId="489" xr:uid="{00000000-0005-0000-0000-000024010000}"/>
    <cellStyle name="20% - Accent1 11 3 4 3" xfId="490" xr:uid="{00000000-0005-0000-0000-000025010000}"/>
    <cellStyle name="20% - Accent1 11 3 4 3 2" xfId="491" xr:uid="{00000000-0005-0000-0000-000026010000}"/>
    <cellStyle name="20% - Accent1 11 3 4 4" xfId="492" xr:uid="{00000000-0005-0000-0000-000027010000}"/>
    <cellStyle name="20% - Accent1 11 3 5" xfId="493" xr:uid="{00000000-0005-0000-0000-000028010000}"/>
    <cellStyle name="20% - Accent1 11 3 5 2" xfId="494" xr:uid="{00000000-0005-0000-0000-000029010000}"/>
    <cellStyle name="20% - Accent1 11 3 5 2 2" xfId="495" xr:uid="{00000000-0005-0000-0000-00002A010000}"/>
    <cellStyle name="20% - Accent1 11 3 5 3" xfId="496" xr:uid="{00000000-0005-0000-0000-00002B010000}"/>
    <cellStyle name="20% - Accent1 11 3 6" xfId="497" xr:uid="{00000000-0005-0000-0000-00002C010000}"/>
    <cellStyle name="20% - Accent1 11 3 6 2" xfId="498" xr:uid="{00000000-0005-0000-0000-00002D010000}"/>
    <cellStyle name="20% - Accent1 11 3 6 2 2" xfId="499" xr:uid="{00000000-0005-0000-0000-00002E010000}"/>
    <cellStyle name="20% - Accent1 11 3 6 3" xfId="500" xr:uid="{00000000-0005-0000-0000-00002F010000}"/>
    <cellStyle name="20% - Accent1 11 3 7" xfId="501" xr:uid="{00000000-0005-0000-0000-000030010000}"/>
    <cellStyle name="20% - Accent1 11 3 7 2" xfId="502" xr:uid="{00000000-0005-0000-0000-000031010000}"/>
    <cellStyle name="20% - Accent1 11 3 8" xfId="503" xr:uid="{00000000-0005-0000-0000-000032010000}"/>
    <cellStyle name="20% - Accent1 11 3 8 2" xfId="504" xr:uid="{00000000-0005-0000-0000-000033010000}"/>
    <cellStyle name="20% - Accent1 11 3 9" xfId="505" xr:uid="{00000000-0005-0000-0000-000034010000}"/>
    <cellStyle name="20% - Accent1 11 4" xfId="506" xr:uid="{00000000-0005-0000-0000-000035010000}"/>
    <cellStyle name="20% - Accent1 11 4 2" xfId="507" xr:uid="{00000000-0005-0000-0000-000036010000}"/>
    <cellStyle name="20% - Accent1 11 4 2 2" xfId="508" xr:uid="{00000000-0005-0000-0000-000037010000}"/>
    <cellStyle name="20% - Accent1 11 4 2 2 2" xfId="509" xr:uid="{00000000-0005-0000-0000-000038010000}"/>
    <cellStyle name="20% - Accent1 11 4 2 3" xfId="510" xr:uid="{00000000-0005-0000-0000-000039010000}"/>
    <cellStyle name="20% - Accent1 11 4 3" xfId="511" xr:uid="{00000000-0005-0000-0000-00003A010000}"/>
    <cellStyle name="20% - Accent1 11 4 3 2" xfId="512" xr:uid="{00000000-0005-0000-0000-00003B010000}"/>
    <cellStyle name="20% - Accent1 11 4 4" xfId="513" xr:uid="{00000000-0005-0000-0000-00003C010000}"/>
    <cellStyle name="20% - Accent1 11 5" xfId="514" xr:uid="{00000000-0005-0000-0000-00003D010000}"/>
    <cellStyle name="20% - Accent1 11 5 2" xfId="515" xr:uid="{00000000-0005-0000-0000-00003E010000}"/>
    <cellStyle name="20% - Accent1 11 5 2 2" xfId="516" xr:uid="{00000000-0005-0000-0000-00003F010000}"/>
    <cellStyle name="20% - Accent1 11 5 2 2 2" xfId="517" xr:uid="{00000000-0005-0000-0000-000040010000}"/>
    <cellStyle name="20% - Accent1 11 5 2 3" xfId="518" xr:uid="{00000000-0005-0000-0000-000041010000}"/>
    <cellStyle name="20% - Accent1 11 5 3" xfId="519" xr:uid="{00000000-0005-0000-0000-000042010000}"/>
    <cellStyle name="20% - Accent1 11 5 3 2" xfId="520" xr:uid="{00000000-0005-0000-0000-000043010000}"/>
    <cellStyle name="20% - Accent1 11 5 4" xfId="521" xr:uid="{00000000-0005-0000-0000-000044010000}"/>
    <cellStyle name="20% - Accent1 11 6" xfId="522" xr:uid="{00000000-0005-0000-0000-000045010000}"/>
    <cellStyle name="20% - Accent1 11 6 2" xfId="523" xr:uid="{00000000-0005-0000-0000-000046010000}"/>
    <cellStyle name="20% - Accent1 11 6 2 2" xfId="524" xr:uid="{00000000-0005-0000-0000-000047010000}"/>
    <cellStyle name="20% - Accent1 11 6 2 2 2" xfId="525" xr:uid="{00000000-0005-0000-0000-000048010000}"/>
    <cellStyle name="20% - Accent1 11 6 2 3" xfId="526" xr:uid="{00000000-0005-0000-0000-000049010000}"/>
    <cellStyle name="20% - Accent1 11 6 3" xfId="527" xr:uid="{00000000-0005-0000-0000-00004A010000}"/>
    <cellStyle name="20% - Accent1 11 6 3 2" xfId="528" xr:uid="{00000000-0005-0000-0000-00004B010000}"/>
    <cellStyle name="20% - Accent1 11 6 4" xfId="529" xr:uid="{00000000-0005-0000-0000-00004C010000}"/>
    <cellStyle name="20% - Accent1 11 7" xfId="530" xr:uid="{00000000-0005-0000-0000-00004D010000}"/>
    <cellStyle name="20% - Accent1 11 7 2" xfId="531" xr:uid="{00000000-0005-0000-0000-00004E010000}"/>
    <cellStyle name="20% - Accent1 11 7 2 2" xfId="532" xr:uid="{00000000-0005-0000-0000-00004F010000}"/>
    <cellStyle name="20% - Accent1 11 7 3" xfId="533" xr:uid="{00000000-0005-0000-0000-000050010000}"/>
    <cellStyle name="20% - Accent1 11 8" xfId="534" xr:uid="{00000000-0005-0000-0000-000051010000}"/>
    <cellStyle name="20% - Accent1 11 8 2" xfId="535" xr:uid="{00000000-0005-0000-0000-000052010000}"/>
    <cellStyle name="20% - Accent1 11 8 2 2" xfId="536" xr:uid="{00000000-0005-0000-0000-000053010000}"/>
    <cellStyle name="20% - Accent1 11 8 3" xfId="537" xr:uid="{00000000-0005-0000-0000-000054010000}"/>
    <cellStyle name="20% - Accent1 11 9" xfId="538" xr:uid="{00000000-0005-0000-0000-000055010000}"/>
    <cellStyle name="20% - Accent1 11 9 2" xfId="539" xr:uid="{00000000-0005-0000-0000-000056010000}"/>
    <cellStyle name="20% - Accent1 12" xfId="540" xr:uid="{00000000-0005-0000-0000-000057010000}"/>
    <cellStyle name="20% - Accent1 12 10" xfId="541" xr:uid="{00000000-0005-0000-0000-000058010000}"/>
    <cellStyle name="20% - Accent1 12 10 2" xfId="542" xr:uid="{00000000-0005-0000-0000-000059010000}"/>
    <cellStyle name="20% - Accent1 12 11" xfId="543" xr:uid="{00000000-0005-0000-0000-00005A010000}"/>
    <cellStyle name="20% - Accent1 12 2" xfId="544" xr:uid="{00000000-0005-0000-0000-00005B010000}"/>
    <cellStyle name="20% - Accent1 12 2 2" xfId="545" xr:uid="{00000000-0005-0000-0000-00005C010000}"/>
    <cellStyle name="20% - Accent1 12 2 2 2" xfId="546" xr:uid="{00000000-0005-0000-0000-00005D010000}"/>
    <cellStyle name="20% - Accent1 12 2 2 2 2" xfId="547" xr:uid="{00000000-0005-0000-0000-00005E010000}"/>
    <cellStyle name="20% - Accent1 12 2 2 2 2 2" xfId="548" xr:uid="{00000000-0005-0000-0000-00005F010000}"/>
    <cellStyle name="20% - Accent1 12 2 2 2 3" xfId="549" xr:uid="{00000000-0005-0000-0000-000060010000}"/>
    <cellStyle name="20% - Accent1 12 2 2 3" xfId="550" xr:uid="{00000000-0005-0000-0000-000061010000}"/>
    <cellStyle name="20% - Accent1 12 2 2 3 2" xfId="551" xr:uid="{00000000-0005-0000-0000-000062010000}"/>
    <cellStyle name="20% - Accent1 12 2 2 4" xfId="552" xr:uid="{00000000-0005-0000-0000-000063010000}"/>
    <cellStyle name="20% - Accent1 12 2 3" xfId="553" xr:uid="{00000000-0005-0000-0000-000064010000}"/>
    <cellStyle name="20% - Accent1 12 2 3 2" xfId="554" xr:uid="{00000000-0005-0000-0000-000065010000}"/>
    <cellStyle name="20% - Accent1 12 2 3 2 2" xfId="555" xr:uid="{00000000-0005-0000-0000-000066010000}"/>
    <cellStyle name="20% - Accent1 12 2 3 2 2 2" xfId="556" xr:uid="{00000000-0005-0000-0000-000067010000}"/>
    <cellStyle name="20% - Accent1 12 2 3 2 3" xfId="557" xr:uid="{00000000-0005-0000-0000-000068010000}"/>
    <cellStyle name="20% - Accent1 12 2 3 3" xfId="558" xr:uid="{00000000-0005-0000-0000-000069010000}"/>
    <cellStyle name="20% - Accent1 12 2 3 3 2" xfId="559" xr:uid="{00000000-0005-0000-0000-00006A010000}"/>
    <cellStyle name="20% - Accent1 12 2 3 4" xfId="560" xr:uid="{00000000-0005-0000-0000-00006B010000}"/>
    <cellStyle name="20% - Accent1 12 2 4" xfId="561" xr:uid="{00000000-0005-0000-0000-00006C010000}"/>
    <cellStyle name="20% - Accent1 12 2 4 2" xfId="562" xr:uid="{00000000-0005-0000-0000-00006D010000}"/>
    <cellStyle name="20% - Accent1 12 2 4 2 2" xfId="563" xr:uid="{00000000-0005-0000-0000-00006E010000}"/>
    <cellStyle name="20% - Accent1 12 2 4 2 2 2" xfId="564" xr:uid="{00000000-0005-0000-0000-00006F010000}"/>
    <cellStyle name="20% - Accent1 12 2 4 2 3" xfId="565" xr:uid="{00000000-0005-0000-0000-000070010000}"/>
    <cellStyle name="20% - Accent1 12 2 4 3" xfId="566" xr:uid="{00000000-0005-0000-0000-000071010000}"/>
    <cellStyle name="20% - Accent1 12 2 4 3 2" xfId="567" xr:uid="{00000000-0005-0000-0000-000072010000}"/>
    <cellStyle name="20% - Accent1 12 2 4 4" xfId="568" xr:uid="{00000000-0005-0000-0000-000073010000}"/>
    <cellStyle name="20% - Accent1 12 2 5" xfId="569" xr:uid="{00000000-0005-0000-0000-000074010000}"/>
    <cellStyle name="20% - Accent1 12 2 5 2" xfId="570" xr:uid="{00000000-0005-0000-0000-000075010000}"/>
    <cellStyle name="20% - Accent1 12 2 5 2 2" xfId="571" xr:uid="{00000000-0005-0000-0000-000076010000}"/>
    <cellStyle name="20% - Accent1 12 2 5 3" xfId="572" xr:uid="{00000000-0005-0000-0000-000077010000}"/>
    <cellStyle name="20% - Accent1 12 2 6" xfId="573" xr:uid="{00000000-0005-0000-0000-000078010000}"/>
    <cellStyle name="20% - Accent1 12 2 6 2" xfId="574" xr:uid="{00000000-0005-0000-0000-000079010000}"/>
    <cellStyle name="20% - Accent1 12 2 6 2 2" xfId="575" xr:uid="{00000000-0005-0000-0000-00007A010000}"/>
    <cellStyle name="20% - Accent1 12 2 6 3" xfId="576" xr:uid="{00000000-0005-0000-0000-00007B010000}"/>
    <cellStyle name="20% - Accent1 12 2 7" xfId="577" xr:uid="{00000000-0005-0000-0000-00007C010000}"/>
    <cellStyle name="20% - Accent1 12 2 7 2" xfId="578" xr:uid="{00000000-0005-0000-0000-00007D010000}"/>
    <cellStyle name="20% - Accent1 12 2 8" xfId="579" xr:uid="{00000000-0005-0000-0000-00007E010000}"/>
    <cellStyle name="20% - Accent1 12 2 8 2" xfId="580" xr:uid="{00000000-0005-0000-0000-00007F010000}"/>
    <cellStyle name="20% - Accent1 12 2 9" xfId="581" xr:uid="{00000000-0005-0000-0000-000080010000}"/>
    <cellStyle name="20% - Accent1 12 3" xfId="582" xr:uid="{00000000-0005-0000-0000-000081010000}"/>
    <cellStyle name="20% - Accent1 12 3 2" xfId="583" xr:uid="{00000000-0005-0000-0000-000082010000}"/>
    <cellStyle name="20% - Accent1 12 3 2 2" xfId="584" xr:uid="{00000000-0005-0000-0000-000083010000}"/>
    <cellStyle name="20% - Accent1 12 3 2 2 2" xfId="585" xr:uid="{00000000-0005-0000-0000-000084010000}"/>
    <cellStyle name="20% - Accent1 12 3 2 2 2 2" xfId="586" xr:uid="{00000000-0005-0000-0000-000085010000}"/>
    <cellStyle name="20% - Accent1 12 3 2 2 3" xfId="587" xr:uid="{00000000-0005-0000-0000-000086010000}"/>
    <cellStyle name="20% - Accent1 12 3 2 3" xfId="588" xr:uid="{00000000-0005-0000-0000-000087010000}"/>
    <cellStyle name="20% - Accent1 12 3 2 3 2" xfId="589" xr:uid="{00000000-0005-0000-0000-000088010000}"/>
    <cellStyle name="20% - Accent1 12 3 2 4" xfId="590" xr:uid="{00000000-0005-0000-0000-000089010000}"/>
    <cellStyle name="20% - Accent1 12 3 3" xfId="591" xr:uid="{00000000-0005-0000-0000-00008A010000}"/>
    <cellStyle name="20% - Accent1 12 3 3 2" xfId="592" xr:uid="{00000000-0005-0000-0000-00008B010000}"/>
    <cellStyle name="20% - Accent1 12 3 3 2 2" xfId="593" xr:uid="{00000000-0005-0000-0000-00008C010000}"/>
    <cellStyle name="20% - Accent1 12 3 3 2 2 2" xfId="594" xr:uid="{00000000-0005-0000-0000-00008D010000}"/>
    <cellStyle name="20% - Accent1 12 3 3 2 3" xfId="595" xr:uid="{00000000-0005-0000-0000-00008E010000}"/>
    <cellStyle name="20% - Accent1 12 3 3 3" xfId="596" xr:uid="{00000000-0005-0000-0000-00008F010000}"/>
    <cellStyle name="20% - Accent1 12 3 3 3 2" xfId="597" xr:uid="{00000000-0005-0000-0000-000090010000}"/>
    <cellStyle name="20% - Accent1 12 3 3 4" xfId="598" xr:uid="{00000000-0005-0000-0000-000091010000}"/>
    <cellStyle name="20% - Accent1 12 3 4" xfId="599" xr:uid="{00000000-0005-0000-0000-000092010000}"/>
    <cellStyle name="20% - Accent1 12 3 4 2" xfId="600" xr:uid="{00000000-0005-0000-0000-000093010000}"/>
    <cellStyle name="20% - Accent1 12 3 4 2 2" xfId="601" xr:uid="{00000000-0005-0000-0000-000094010000}"/>
    <cellStyle name="20% - Accent1 12 3 4 2 2 2" xfId="602" xr:uid="{00000000-0005-0000-0000-000095010000}"/>
    <cellStyle name="20% - Accent1 12 3 4 2 3" xfId="603" xr:uid="{00000000-0005-0000-0000-000096010000}"/>
    <cellStyle name="20% - Accent1 12 3 4 3" xfId="604" xr:uid="{00000000-0005-0000-0000-000097010000}"/>
    <cellStyle name="20% - Accent1 12 3 4 3 2" xfId="605" xr:uid="{00000000-0005-0000-0000-000098010000}"/>
    <cellStyle name="20% - Accent1 12 3 4 4" xfId="606" xr:uid="{00000000-0005-0000-0000-000099010000}"/>
    <cellStyle name="20% - Accent1 12 3 5" xfId="607" xr:uid="{00000000-0005-0000-0000-00009A010000}"/>
    <cellStyle name="20% - Accent1 12 3 5 2" xfId="608" xr:uid="{00000000-0005-0000-0000-00009B010000}"/>
    <cellStyle name="20% - Accent1 12 3 5 2 2" xfId="609" xr:uid="{00000000-0005-0000-0000-00009C010000}"/>
    <cellStyle name="20% - Accent1 12 3 5 3" xfId="610" xr:uid="{00000000-0005-0000-0000-00009D010000}"/>
    <cellStyle name="20% - Accent1 12 3 6" xfId="611" xr:uid="{00000000-0005-0000-0000-00009E010000}"/>
    <cellStyle name="20% - Accent1 12 3 6 2" xfId="612" xr:uid="{00000000-0005-0000-0000-00009F010000}"/>
    <cellStyle name="20% - Accent1 12 3 6 2 2" xfId="613" xr:uid="{00000000-0005-0000-0000-0000A0010000}"/>
    <cellStyle name="20% - Accent1 12 3 6 3" xfId="614" xr:uid="{00000000-0005-0000-0000-0000A1010000}"/>
    <cellStyle name="20% - Accent1 12 3 7" xfId="615" xr:uid="{00000000-0005-0000-0000-0000A2010000}"/>
    <cellStyle name="20% - Accent1 12 3 7 2" xfId="616" xr:uid="{00000000-0005-0000-0000-0000A3010000}"/>
    <cellStyle name="20% - Accent1 12 3 8" xfId="617" xr:uid="{00000000-0005-0000-0000-0000A4010000}"/>
    <cellStyle name="20% - Accent1 12 3 8 2" xfId="618" xr:uid="{00000000-0005-0000-0000-0000A5010000}"/>
    <cellStyle name="20% - Accent1 12 3 9" xfId="619" xr:uid="{00000000-0005-0000-0000-0000A6010000}"/>
    <cellStyle name="20% - Accent1 12 4" xfId="620" xr:uid="{00000000-0005-0000-0000-0000A7010000}"/>
    <cellStyle name="20% - Accent1 12 4 2" xfId="621" xr:uid="{00000000-0005-0000-0000-0000A8010000}"/>
    <cellStyle name="20% - Accent1 12 4 2 2" xfId="622" xr:uid="{00000000-0005-0000-0000-0000A9010000}"/>
    <cellStyle name="20% - Accent1 12 4 2 2 2" xfId="623" xr:uid="{00000000-0005-0000-0000-0000AA010000}"/>
    <cellStyle name="20% - Accent1 12 4 2 3" xfId="624" xr:uid="{00000000-0005-0000-0000-0000AB010000}"/>
    <cellStyle name="20% - Accent1 12 4 3" xfId="625" xr:uid="{00000000-0005-0000-0000-0000AC010000}"/>
    <cellStyle name="20% - Accent1 12 4 3 2" xfId="626" xr:uid="{00000000-0005-0000-0000-0000AD010000}"/>
    <cellStyle name="20% - Accent1 12 4 4" xfId="627" xr:uid="{00000000-0005-0000-0000-0000AE010000}"/>
    <cellStyle name="20% - Accent1 12 5" xfId="628" xr:uid="{00000000-0005-0000-0000-0000AF010000}"/>
    <cellStyle name="20% - Accent1 12 5 2" xfId="629" xr:uid="{00000000-0005-0000-0000-0000B0010000}"/>
    <cellStyle name="20% - Accent1 12 5 2 2" xfId="630" xr:uid="{00000000-0005-0000-0000-0000B1010000}"/>
    <cellStyle name="20% - Accent1 12 5 2 2 2" xfId="631" xr:uid="{00000000-0005-0000-0000-0000B2010000}"/>
    <cellStyle name="20% - Accent1 12 5 2 3" xfId="632" xr:uid="{00000000-0005-0000-0000-0000B3010000}"/>
    <cellStyle name="20% - Accent1 12 5 3" xfId="633" xr:uid="{00000000-0005-0000-0000-0000B4010000}"/>
    <cellStyle name="20% - Accent1 12 5 3 2" xfId="634" xr:uid="{00000000-0005-0000-0000-0000B5010000}"/>
    <cellStyle name="20% - Accent1 12 5 4" xfId="635" xr:uid="{00000000-0005-0000-0000-0000B6010000}"/>
    <cellStyle name="20% - Accent1 12 6" xfId="636" xr:uid="{00000000-0005-0000-0000-0000B7010000}"/>
    <cellStyle name="20% - Accent1 12 6 2" xfId="637" xr:uid="{00000000-0005-0000-0000-0000B8010000}"/>
    <cellStyle name="20% - Accent1 12 6 2 2" xfId="638" xr:uid="{00000000-0005-0000-0000-0000B9010000}"/>
    <cellStyle name="20% - Accent1 12 6 2 2 2" xfId="639" xr:uid="{00000000-0005-0000-0000-0000BA010000}"/>
    <cellStyle name="20% - Accent1 12 6 2 3" xfId="640" xr:uid="{00000000-0005-0000-0000-0000BB010000}"/>
    <cellStyle name="20% - Accent1 12 6 3" xfId="641" xr:uid="{00000000-0005-0000-0000-0000BC010000}"/>
    <cellStyle name="20% - Accent1 12 6 3 2" xfId="642" xr:uid="{00000000-0005-0000-0000-0000BD010000}"/>
    <cellStyle name="20% - Accent1 12 6 4" xfId="643" xr:uid="{00000000-0005-0000-0000-0000BE010000}"/>
    <cellStyle name="20% - Accent1 12 7" xfId="644" xr:uid="{00000000-0005-0000-0000-0000BF010000}"/>
    <cellStyle name="20% - Accent1 12 7 2" xfId="645" xr:uid="{00000000-0005-0000-0000-0000C0010000}"/>
    <cellStyle name="20% - Accent1 12 7 2 2" xfId="646" xr:uid="{00000000-0005-0000-0000-0000C1010000}"/>
    <cellStyle name="20% - Accent1 12 7 3" xfId="647" xr:uid="{00000000-0005-0000-0000-0000C2010000}"/>
    <cellStyle name="20% - Accent1 12 8" xfId="648" xr:uid="{00000000-0005-0000-0000-0000C3010000}"/>
    <cellStyle name="20% - Accent1 12 8 2" xfId="649" xr:uid="{00000000-0005-0000-0000-0000C4010000}"/>
    <cellStyle name="20% - Accent1 12 8 2 2" xfId="650" xr:uid="{00000000-0005-0000-0000-0000C5010000}"/>
    <cellStyle name="20% - Accent1 12 8 3" xfId="651" xr:uid="{00000000-0005-0000-0000-0000C6010000}"/>
    <cellStyle name="20% - Accent1 12 9" xfId="652" xr:uid="{00000000-0005-0000-0000-0000C7010000}"/>
    <cellStyle name="20% - Accent1 12 9 2" xfId="653" xr:uid="{00000000-0005-0000-0000-0000C8010000}"/>
    <cellStyle name="20% - Accent1 13" xfId="654" xr:uid="{00000000-0005-0000-0000-0000C9010000}"/>
    <cellStyle name="20% - Accent1 13 10" xfId="655" xr:uid="{00000000-0005-0000-0000-0000CA010000}"/>
    <cellStyle name="20% - Accent1 13 10 2" xfId="656" xr:uid="{00000000-0005-0000-0000-0000CB010000}"/>
    <cellStyle name="20% - Accent1 13 11" xfId="657" xr:uid="{00000000-0005-0000-0000-0000CC010000}"/>
    <cellStyle name="20% - Accent1 13 2" xfId="658" xr:uid="{00000000-0005-0000-0000-0000CD010000}"/>
    <cellStyle name="20% - Accent1 13 2 2" xfId="659" xr:uid="{00000000-0005-0000-0000-0000CE010000}"/>
    <cellStyle name="20% - Accent1 13 2 2 2" xfId="660" xr:uid="{00000000-0005-0000-0000-0000CF010000}"/>
    <cellStyle name="20% - Accent1 13 2 2 2 2" xfId="661" xr:uid="{00000000-0005-0000-0000-0000D0010000}"/>
    <cellStyle name="20% - Accent1 13 2 2 2 2 2" xfId="662" xr:uid="{00000000-0005-0000-0000-0000D1010000}"/>
    <cellStyle name="20% - Accent1 13 2 2 2 3" xfId="663" xr:uid="{00000000-0005-0000-0000-0000D2010000}"/>
    <cellStyle name="20% - Accent1 13 2 2 3" xfId="664" xr:uid="{00000000-0005-0000-0000-0000D3010000}"/>
    <cellStyle name="20% - Accent1 13 2 2 3 2" xfId="665" xr:uid="{00000000-0005-0000-0000-0000D4010000}"/>
    <cellStyle name="20% - Accent1 13 2 2 4" xfId="666" xr:uid="{00000000-0005-0000-0000-0000D5010000}"/>
    <cellStyle name="20% - Accent1 13 2 3" xfId="667" xr:uid="{00000000-0005-0000-0000-0000D6010000}"/>
    <cellStyle name="20% - Accent1 13 2 3 2" xfId="668" xr:uid="{00000000-0005-0000-0000-0000D7010000}"/>
    <cellStyle name="20% - Accent1 13 2 3 2 2" xfId="669" xr:uid="{00000000-0005-0000-0000-0000D8010000}"/>
    <cellStyle name="20% - Accent1 13 2 3 2 2 2" xfId="670" xr:uid="{00000000-0005-0000-0000-0000D9010000}"/>
    <cellStyle name="20% - Accent1 13 2 3 2 3" xfId="671" xr:uid="{00000000-0005-0000-0000-0000DA010000}"/>
    <cellStyle name="20% - Accent1 13 2 3 3" xfId="672" xr:uid="{00000000-0005-0000-0000-0000DB010000}"/>
    <cellStyle name="20% - Accent1 13 2 3 3 2" xfId="673" xr:uid="{00000000-0005-0000-0000-0000DC010000}"/>
    <cellStyle name="20% - Accent1 13 2 3 4" xfId="674" xr:uid="{00000000-0005-0000-0000-0000DD010000}"/>
    <cellStyle name="20% - Accent1 13 2 4" xfId="675" xr:uid="{00000000-0005-0000-0000-0000DE010000}"/>
    <cellStyle name="20% - Accent1 13 2 4 2" xfId="676" xr:uid="{00000000-0005-0000-0000-0000DF010000}"/>
    <cellStyle name="20% - Accent1 13 2 4 2 2" xfId="677" xr:uid="{00000000-0005-0000-0000-0000E0010000}"/>
    <cellStyle name="20% - Accent1 13 2 4 2 2 2" xfId="678" xr:uid="{00000000-0005-0000-0000-0000E1010000}"/>
    <cellStyle name="20% - Accent1 13 2 4 2 3" xfId="679" xr:uid="{00000000-0005-0000-0000-0000E2010000}"/>
    <cellStyle name="20% - Accent1 13 2 4 3" xfId="680" xr:uid="{00000000-0005-0000-0000-0000E3010000}"/>
    <cellStyle name="20% - Accent1 13 2 4 3 2" xfId="681" xr:uid="{00000000-0005-0000-0000-0000E4010000}"/>
    <cellStyle name="20% - Accent1 13 2 4 4" xfId="682" xr:uid="{00000000-0005-0000-0000-0000E5010000}"/>
    <cellStyle name="20% - Accent1 13 2 5" xfId="683" xr:uid="{00000000-0005-0000-0000-0000E6010000}"/>
    <cellStyle name="20% - Accent1 13 2 5 2" xfId="684" xr:uid="{00000000-0005-0000-0000-0000E7010000}"/>
    <cellStyle name="20% - Accent1 13 2 5 2 2" xfId="685" xr:uid="{00000000-0005-0000-0000-0000E8010000}"/>
    <cellStyle name="20% - Accent1 13 2 5 3" xfId="686" xr:uid="{00000000-0005-0000-0000-0000E9010000}"/>
    <cellStyle name="20% - Accent1 13 2 6" xfId="687" xr:uid="{00000000-0005-0000-0000-0000EA010000}"/>
    <cellStyle name="20% - Accent1 13 2 6 2" xfId="688" xr:uid="{00000000-0005-0000-0000-0000EB010000}"/>
    <cellStyle name="20% - Accent1 13 2 6 2 2" xfId="689" xr:uid="{00000000-0005-0000-0000-0000EC010000}"/>
    <cellStyle name="20% - Accent1 13 2 6 3" xfId="690" xr:uid="{00000000-0005-0000-0000-0000ED010000}"/>
    <cellStyle name="20% - Accent1 13 2 7" xfId="691" xr:uid="{00000000-0005-0000-0000-0000EE010000}"/>
    <cellStyle name="20% - Accent1 13 2 7 2" xfId="692" xr:uid="{00000000-0005-0000-0000-0000EF010000}"/>
    <cellStyle name="20% - Accent1 13 2 8" xfId="693" xr:uid="{00000000-0005-0000-0000-0000F0010000}"/>
    <cellStyle name="20% - Accent1 13 2 8 2" xfId="694" xr:uid="{00000000-0005-0000-0000-0000F1010000}"/>
    <cellStyle name="20% - Accent1 13 2 9" xfId="695" xr:uid="{00000000-0005-0000-0000-0000F2010000}"/>
    <cellStyle name="20% - Accent1 13 3" xfId="696" xr:uid="{00000000-0005-0000-0000-0000F3010000}"/>
    <cellStyle name="20% - Accent1 13 3 2" xfId="697" xr:uid="{00000000-0005-0000-0000-0000F4010000}"/>
    <cellStyle name="20% - Accent1 13 3 2 2" xfId="698" xr:uid="{00000000-0005-0000-0000-0000F5010000}"/>
    <cellStyle name="20% - Accent1 13 3 2 2 2" xfId="699" xr:uid="{00000000-0005-0000-0000-0000F6010000}"/>
    <cellStyle name="20% - Accent1 13 3 2 2 2 2" xfId="700" xr:uid="{00000000-0005-0000-0000-0000F7010000}"/>
    <cellStyle name="20% - Accent1 13 3 2 2 3" xfId="701" xr:uid="{00000000-0005-0000-0000-0000F8010000}"/>
    <cellStyle name="20% - Accent1 13 3 2 3" xfId="702" xr:uid="{00000000-0005-0000-0000-0000F9010000}"/>
    <cellStyle name="20% - Accent1 13 3 2 3 2" xfId="703" xr:uid="{00000000-0005-0000-0000-0000FA010000}"/>
    <cellStyle name="20% - Accent1 13 3 2 4" xfId="704" xr:uid="{00000000-0005-0000-0000-0000FB010000}"/>
    <cellStyle name="20% - Accent1 13 3 3" xfId="705" xr:uid="{00000000-0005-0000-0000-0000FC010000}"/>
    <cellStyle name="20% - Accent1 13 3 3 2" xfId="706" xr:uid="{00000000-0005-0000-0000-0000FD010000}"/>
    <cellStyle name="20% - Accent1 13 3 3 2 2" xfId="707" xr:uid="{00000000-0005-0000-0000-0000FE010000}"/>
    <cellStyle name="20% - Accent1 13 3 3 2 2 2" xfId="708" xr:uid="{00000000-0005-0000-0000-0000FF010000}"/>
    <cellStyle name="20% - Accent1 13 3 3 2 3" xfId="709" xr:uid="{00000000-0005-0000-0000-000000020000}"/>
    <cellStyle name="20% - Accent1 13 3 3 3" xfId="710" xr:uid="{00000000-0005-0000-0000-000001020000}"/>
    <cellStyle name="20% - Accent1 13 3 3 3 2" xfId="711" xr:uid="{00000000-0005-0000-0000-000002020000}"/>
    <cellStyle name="20% - Accent1 13 3 3 4" xfId="712" xr:uid="{00000000-0005-0000-0000-000003020000}"/>
    <cellStyle name="20% - Accent1 13 3 4" xfId="713" xr:uid="{00000000-0005-0000-0000-000004020000}"/>
    <cellStyle name="20% - Accent1 13 3 4 2" xfId="714" xr:uid="{00000000-0005-0000-0000-000005020000}"/>
    <cellStyle name="20% - Accent1 13 3 4 2 2" xfId="715" xr:uid="{00000000-0005-0000-0000-000006020000}"/>
    <cellStyle name="20% - Accent1 13 3 4 2 2 2" xfId="716" xr:uid="{00000000-0005-0000-0000-000007020000}"/>
    <cellStyle name="20% - Accent1 13 3 4 2 3" xfId="717" xr:uid="{00000000-0005-0000-0000-000008020000}"/>
    <cellStyle name="20% - Accent1 13 3 4 3" xfId="718" xr:uid="{00000000-0005-0000-0000-000009020000}"/>
    <cellStyle name="20% - Accent1 13 3 4 3 2" xfId="719" xr:uid="{00000000-0005-0000-0000-00000A020000}"/>
    <cellStyle name="20% - Accent1 13 3 4 4" xfId="720" xr:uid="{00000000-0005-0000-0000-00000B020000}"/>
    <cellStyle name="20% - Accent1 13 3 5" xfId="721" xr:uid="{00000000-0005-0000-0000-00000C020000}"/>
    <cellStyle name="20% - Accent1 13 3 5 2" xfId="722" xr:uid="{00000000-0005-0000-0000-00000D020000}"/>
    <cellStyle name="20% - Accent1 13 3 5 2 2" xfId="723" xr:uid="{00000000-0005-0000-0000-00000E020000}"/>
    <cellStyle name="20% - Accent1 13 3 5 3" xfId="724" xr:uid="{00000000-0005-0000-0000-00000F020000}"/>
    <cellStyle name="20% - Accent1 13 3 6" xfId="725" xr:uid="{00000000-0005-0000-0000-000010020000}"/>
    <cellStyle name="20% - Accent1 13 3 6 2" xfId="726" xr:uid="{00000000-0005-0000-0000-000011020000}"/>
    <cellStyle name="20% - Accent1 13 3 6 2 2" xfId="727" xr:uid="{00000000-0005-0000-0000-000012020000}"/>
    <cellStyle name="20% - Accent1 13 3 6 3" xfId="728" xr:uid="{00000000-0005-0000-0000-000013020000}"/>
    <cellStyle name="20% - Accent1 13 3 7" xfId="729" xr:uid="{00000000-0005-0000-0000-000014020000}"/>
    <cellStyle name="20% - Accent1 13 3 7 2" xfId="730" xr:uid="{00000000-0005-0000-0000-000015020000}"/>
    <cellStyle name="20% - Accent1 13 3 8" xfId="731" xr:uid="{00000000-0005-0000-0000-000016020000}"/>
    <cellStyle name="20% - Accent1 13 3 8 2" xfId="732" xr:uid="{00000000-0005-0000-0000-000017020000}"/>
    <cellStyle name="20% - Accent1 13 3 9" xfId="733" xr:uid="{00000000-0005-0000-0000-000018020000}"/>
    <cellStyle name="20% - Accent1 13 4" xfId="734" xr:uid="{00000000-0005-0000-0000-000019020000}"/>
    <cellStyle name="20% - Accent1 13 4 2" xfId="735" xr:uid="{00000000-0005-0000-0000-00001A020000}"/>
    <cellStyle name="20% - Accent1 13 4 2 2" xfId="736" xr:uid="{00000000-0005-0000-0000-00001B020000}"/>
    <cellStyle name="20% - Accent1 13 4 2 2 2" xfId="737" xr:uid="{00000000-0005-0000-0000-00001C020000}"/>
    <cellStyle name="20% - Accent1 13 4 2 3" xfId="738" xr:uid="{00000000-0005-0000-0000-00001D020000}"/>
    <cellStyle name="20% - Accent1 13 4 3" xfId="739" xr:uid="{00000000-0005-0000-0000-00001E020000}"/>
    <cellStyle name="20% - Accent1 13 4 3 2" xfId="740" xr:uid="{00000000-0005-0000-0000-00001F020000}"/>
    <cellStyle name="20% - Accent1 13 4 4" xfId="741" xr:uid="{00000000-0005-0000-0000-000020020000}"/>
    <cellStyle name="20% - Accent1 13 5" xfId="742" xr:uid="{00000000-0005-0000-0000-000021020000}"/>
    <cellStyle name="20% - Accent1 13 5 2" xfId="743" xr:uid="{00000000-0005-0000-0000-000022020000}"/>
    <cellStyle name="20% - Accent1 13 5 2 2" xfId="744" xr:uid="{00000000-0005-0000-0000-000023020000}"/>
    <cellStyle name="20% - Accent1 13 5 2 2 2" xfId="745" xr:uid="{00000000-0005-0000-0000-000024020000}"/>
    <cellStyle name="20% - Accent1 13 5 2 3" xfId="746" xr:uid="{00000000-0005-0000-0000-000025020000}"/>
    <cellStyle name="20% - Accent1 13 5 3" xfId="747" xr:uid="{00000000-0005-0000-0000-000026020000}"/>
    <cellStyle name="20% - Accent1 13 5 3 2" xfId="748" xr:uid="{00000000-0005-0000-0000-000027020000}"/>
    <cellStyle name="20% - Accent1 13 5 4" xfId="749" xr:uid="{00000000-0005-0000-0000-000028020000}"/>
    <cellStyle name="20% - Accent1 13 6" xfId="750" xr:uid="{00000000-0005-0000-0000-000029020000}"/>
    <cellStyle name="20% - Accent1 13 6 2" xfId="751" xr:uid="{00000000-0005-0000-0000-00002A020000}"/>
    <cellStyle name="20% - Accent1 13 6 2 2" xfId="752" xr:uid="{00000000-0005-0000-0000-00002B020000}"/>
    <cellStyle name="20% - Accent1 13 6 2 2 2" xfId="753" xr:uid="{00000000-0005-0000-0000-00002C020000}"/>
    <cellStyle name="20% - Accent1 13 6 2 3" xfId="754" xr:uid="{00000000-0005-0000-0000-00002D020000}"/>
    <cellStyle name="20% - Accent1 13 6 3" xfId="755" xr:uid="{00000000-0005-0000-0000-00002E020000}"/>
    <cellStyle name="20% - Accent1 13 6 3 2" xfId="756" xr:uid="{00000000-0005-0000-0000-00002F020000}"/>
    <cellStyle name="20% - Accent1 13 6 4" xfId="757" xr:uid="{00000000-0005-0000-0000-000030020000}"/>
    <cellStyle name="20% - Accent1 13 7" xfId="758" xr:uid="{00000000-0005-0000-0000-000031020000}"/>
    <cellStyle name="20% - Accent1 13 7 2" xfId="759" xr:uid="{00000000-0005-0000-0000-000032020000}"/>
    <cellStyle name="20% - Accent1 13 7 2 2" xfId="760" xr:uid="{00000000-0005-0000-0000-000033020000}"/>
    <cellStyle name="20% - Accent1 13 7 3" xfId="761" xr:uid="{00000000-0005-0000-0000-000034020000}"/>
    <cellStyle name="20% - Accent1 13 8" xfId="762" xr:uid="{00000000-0005-0000-0000-000035020000}"/>
    <cellStyle name="20% - Accent1 13 8 2" xfId="763" xr:uid="{00000000-0005-0000-0000-000036020000}"/>
    <cellStyle name="20% - Accent1 13 8 2 2" xfId="764" xr:uid="{00000000-0005-0000-0000-000037020000}"/>
    <cellStyle name="20% - Accent1 13 8 3" xfId="765" xr:uid="{00000000-0005-0000-0000-000038020000}"/>
    <cellStyle name="20% - Accent1 13 9" xfId="766" xr:uid="{00000000-0005-0000-0000-000039020000}"/>
    <cellStyle name="20% - Accent1 13 9 2" xfId="767" xr:uid="{00000000-0005-0000-0000-00003A020000}"/>
    <cellStyle name="20% - Accent1 14" xfId="768" xr:uid="{00000000-0005-0000-0000-00003B020000}"/>
    <cellStyle name="20% - Accent1 14 2" xfId="769" xr:uid="{00000000-0005-0000-0000-00003C020000}"/>
    <cellStyle name="20% - Accent1 14 2 2" xfId="770" xr:uid="{00000000-0005-0000-0000-00003D020000}"/>
    <cellStyle name="20% - Accent1 14 2 2 2" xfId="771" xr:uid="{00000000-0005-0000-0000-00003E020000}"/>
    <cellStyle name="20% - Accent1 14 2 2 2 2" xfId="772" xr:uid="{00000000-0005-0000-0000-00003F020000}"/>
    <cellStyle name="20% - Accent1 14 2 2 3" xfId="773" xr:uid="{00000000-0005-0000-0000-000040020000}"/>
    <cellStyle name="20% - Accent1 14 2 3" xfId="774" xr:uid="{00000000-0005-0000-0000-000041020000}"/>
    <cellStyle name="20% - Accent1 14 2 3 2" xfId="775" xr:uid="{00000000-0005-0000-0000-000042020000}"/>
    <cellStyle name="20% - Accent1 14 2 4" xfId="776" xr:uid="{00000000-0005-0000-0000-000043020000}"/>
    <cellStyle name="20% - Accent1 14 3" xfId="777" xr:uid="{00000000-0005-0000-0000-000044020000}"/>
    <cellStyle name="20% - Accent1 14 3 2" xfId="778" xr:uid="{00000000-0005-0000-0000-000045020000}"/>
    <cellStyle name="20% - Accent1 14 3 2 2" xfId="779" xr:uid="{00000000-0005-0000-0000-000046020000}"/>
    <cellStyle name="20% - Accent1 14 3 2 2 2" xfId="780" xr:uid="{00000000-0005-0000-0000-000047020000}"/>
    <cellStyle name="20% - Accent1 14 3 2 3" xfId="781" xr:uid="{00000000-0005-0000-0000-000048020000}"/>
    <cellStyle name="20% - Accent1 14 3 3" xfId="782" xr:uid="{00000000-0005-0000-0000-000049020000}"/>
    <cellStyle name="20% - Accent1 14 3 3 2" xfId="783" xr:uid="{00000000-0005-0000-0000-00004A020000}"/>
    <cellStyle name="20% - Accent1 14 3 4" xfId="784" xr:uid="{00000000-0005-0000-0000-00004B020000}"/>
    <cellStyle name="20% - Accent1 14 4" xfId="785" xr:uid="{00000000-0005-0000-0000-00004C020000}"/>
    <cellStyle name="20% - Accent1 14 4 2" xfId="786" xr:uid="{00000000-0005-0000-0000-00004D020000}"/>
    <cellStyle name="20% - Accent1 14 4 2 2" xfId="787" xr:uid="{00000000-0005-0000-0000-00004E020000}"/>
    <cellStyle name="20% - Accent1 14 4 2 2 2" xfId="788" xr:uid="{00000000-0005-0000-0000-00004F020000}"/>
    <cellStyle name="20% - Accent1 14 4 2 3" xfId="789" xr:uid="{00000000-0005-0000-0000-000050020000}"/>
    <cellStyle name="20% - Accent1 14 4 3" xfId="790" xr:uid="{00000000-0005-0000-0000-000051020000}"/>
    <cellStyle name="20% - Accent1 14 4 3 2" xfId="791" xr:uid="{00000000-0005-0000-0000-000052020000}"/>
    <cellStyle name="20% - Accent1 14 4 4" xfId="792" xr:uid="{00000000-0005-0000-0000-000053020000}"/>
    <cellStyle name="20% - Accent1 14 5" xfId="793" xr:uid="{00000000-0005-0000-0000-000054020000}"/>
    <cellStyle name="20% - Accent1 14 5 2" xfId="794" xr:uid="{00000000-0005-0000-0000-000055020000}"/>
    <cellStyle name="20% - Accent1 14 5 2 2" xfId="795" xr:uid="{00000000-0005-0000-0000-000056020000}"/>
    <cellStyle name="20% - Accent1 14 5 3" xfId="796" xr:uid="{00000000-0005-0000-0000-000057020000}"/>
    <cellStyle name="20% - Accent1 14 6" xfId="797" xr:uid="{00000000-0005-0000-0000-000058020000}"/>
    <cellStyle name="20% - Accent1 14 6 2" xfId="798" xr:uid="{00000000-0005-0000-0000-000059020000}"/>
    <cellStyle name="20% - Accent1 14 6 2 2" xfId="799" xr:uid="{00000000-0005-0000-0000-00005A020000}"/>
    <cellStyle name="20% - Accent1 14 6 3" xfId="800" xr:uid="{00000000-0005-0000-0000-00005B020000}"/>
    <cellStyle name="20% - Accent1 14 7" xfId="801" xr:uid="{00000000-0005-0000-0000-00005C020000}"/>
    <cellStyle name="20% - Accent1 14 7 2" xfId="802" xr:uid="{00000000-0005-0000-0000-00005D020000}"/>
    <cellStyle name="20% - Accent1 14 8" xfId="803" xr:uid="{00000000-0005-0000-0000-00005E020000}"/>
    <cellStyle name="20% - Accent1 14 8 2" xfId="804" xr:uid="{00000000-0005-0000-0000-00005F020000}"/>
    <cellStyle name="20% - Accent1 14 9" xfId="805" xr:uid="{00000000-0005-0000-0000-000060020000}"/>
    <cellStyle name="20% - Accent1 15" xfId="806" xr:uid="{00000000-0005-0000-0000-000061020000}"/>
    <cellStyle name="20% - Accent1 15 2" xfId="807" xr:uid="{00000000-0005-0000-0000-000062020000}"/>
    <cellStyle name="20% - Accent1 15 2 2" xfId="808" xr:uid="{00000000-0005-0000-0000-000063020000}"/>
    <cellStyle name="20% - Accent1 15 2 2 2" xfId="809" xr:uid="{00000000-0005-0000-0000-000064020000}"/>
    <cellStyle name="20% - Accent1 15 2 2 2 2" xfId="810" xr:uid="{00000000-0005-0000-0000-000065020000}"/>
    <cellStyle name="20% - Accent1 15 2 2 3" xfId="811" xr:uid="{00000000-0005-0000-0000-000066020000}"/>
    <cellStyle name="20% - Accent1 15 2 3" xfId="812" xr:uid="{00000000-0005-0000-0000-000067020000}"/>
    <cellStyle name="20% - Accent1 15 2 3 2" xfId="813" xr:uid="{00000000-0005-0000-0000-000068020000}"/>
    <cellStyle name="20% - Accent1 15 2 4" xfId="814" xr:uid="{00000000-0005-0000-0000-000069020000}"/>
    <cellStyle name="20% - Accent1 15 3" xfId="815" xr:uid="{00000000-0005-0000-0000-00006A020000}"/>
    <cellStyle name="20% - Accent1 15 3 2" xfId="816" xr:uid="{00000000-0005-0000-0000-00006B020000}"/>
    <cellStyle name="20% - Accent1 15 3 2 2" xfId="817" xr:uid="{00000000-0005-0000-0000-00006C020000}"/>
    <cellStyle name="20% - Accent1 15 3 2 2 2" xfId="818" xr:uid="{00000000-0005-0000-0000-00006D020000}"/>
    <cellStyle name="20% - Accent1 15 3 2 3" xfId="819" xr:uid="{00000000-0005-0000-0000-00006E020000}"/>
    <cellStyle name="20% - Accent1 15 3 3" xfId="820" xr:uid="{00000000-0005-0000-0000-00006F020000}"/>
    <cellStyle name="20% - Accent1 15 3 3 2" xfId="821" xr:uid="{00000000-0005-0000-0000-000070020000}"/>
    <cellStyle name="20% - Accent1 15 3 4" xfId="822" xr:uid="{00000000-0005-0000-0000-000071020000}"/>
    <cellStyle name="20% - Accent1 15 4" xfId="823" xr:uid="{00000000-0005-0000-0000-000072020000}"/>
    <cellStyle name="20% - Accent1 15 4 2" xfId="824" xr:uid="{00000000-0005-0000-0000-000073020000}"/>
    <cellStyle name="20% - Accent1 15 4 2 2" xfId="825" xr:uid="{00000000-0005-0000-0000-000074020000}"/>
    <cellStyle name="20% - Accent1 15 4 2 2 2" xfId="826" xr:uid="{00000000-0005-0000-0000-000075020000}"/>
    <cellStyle name="20% - Accent1 15 4 2 3" xfId="827" xr:uid="{00000000-0005-0000-0000-000076020000}"/>
    <cellStyle name="20% - Accent1 15 4 3" xfId="828" xr:uid="{00000000-0005-0000-0000-000077020000}"/>
    <cellStyle name="20% - Accent1 15 4 3 2" xfId="829" xr:uid="{00000000-0005-0000-0000-000078020000}"/>
    <cellStyle name="20% - Accent1 15 4 4" xfId="830" xr:uid="{00000000-0005-0000-0000-000079020000}"/>
    <cellStyle name="20% - Accent1 15 5" xfId="831" xr:uid="{00000000-0005-0000-0000-00007A020000}"/>
    <cellStyle name="20% - Accent1 15 5 2" xfId="832" xr:uid="{00000000-0005-0000-0000-00007B020000}"/>
    <cellStyle name="20% - Accent1 15 5 2 2" xfId="833" xr:uid="{00000000-0005-0000-0000-00007C020000}"/>
    <cellStyle name="20% - Accent1 15 5 3" xfId="834" xr:uid="{00000000-0005-0000-0000-00007D020000}"/>
    <cellStyle name="20% - Accent1 15 6" xfId="835" xr:uid="{00000000-0005-0000-0000-00007E020000}"/>
    <cellStyle name="20% - Accent1 15 6 2" xfId="836" xr:uid="{00000000-0005-0000-0000-00007F020000}"/>
    <cellStyle name="20% - Accent1 15 6 2 2" xfId="837" xr:uid="{00000000-0005-0000-0000-000080020000}"/>
    <cellStyle name="20% - Accent1 15 6 3" xfId="838" xr:uid="{00000000-0005-0000-0000-000081020000}"/>
    <cellStyle name="20% - Accent1 15 7" xfId="839" xr:uid="{00000000-0005-0000-0000-000082020000}"/>
    <cellStyle name="20% - Accent1 15 7 2" xfId="840" xr:uid="{00000000-0005-0000-0000-000083020000}"/>
    <cellStyle name="20% - Accent1 15 8" xfId="841" xr:uid="{00000000-0005-0000-0000-000084020000}"/>
    <cellStyle name="20% - Accent1 15 8 2" xfId="842" xr:uid="{00000000-0005-0000-0000-000085020000}"/>
    <cellStyle name="20% - Accent1 15 9" xfId="843" xr:uid="{00000000-0005-0000-0000-000086020000}"/>
    <cellStyle name="20% - Accent1 16" xfId="844" xr:uid="{00000000-0005-0000-0000-000087020000}"/>
    <cellStyle name="20% - Accent1 16 2" xfId="845" xr:uid="{00000000-0005-0000-0000-000088020000}"/>
    <cellStyle name="20% - Accent1 16 2 2" xfId="846" xr:uid="{00000000-0005-0000-0000-000089020000}"/>
    <cellStyle name="20% - Accent1 16 2 2 2" xfId="847" xr:uid="{00000000-0005-0000-0000-00008A020000}"/>
    <cellStyle name="20% - Accent1 16 2 3" xfId="848" xr:uid="{00000000-0005-0000-0000-00008B020000}"/>
    <cellStyle name="20% - Accent1 16 3" xfId="849" xr:uid="{00000000-0005-0000-0000-00008C020000}"/>
    <cellStyle name="20% - Accent1 16 3 2" xfId="850" xr:uid="{00000000-0005-0000-0000-00008D020000}"/>
    <cellStyle name="20% - Accent1 16 4" xfId="851" xr:uid="{00000000-0005-0000-0000-00008E020000}"/>
    <cellStyle name="20% - Accent1 17" xfId="852" xr:uid="{00000000-0005-0000-0000-00008F020000}"/>
    <cellStyle name="20% - Accent1 17 2" xfId="853" xr:uid="{00000000-0005-0000-0000-000090020000}"/>
    <cellStyle name="20% - Accent1 17 2 2" xfId="854" xr:uid="{00000000-0005-0000-0000-000091020000}"/>
    <cellStyle name="20% - Accent1 17 2 2 2" xfId="855" xr:uid="{00000000-0005-0000-0000-000092020000}"/>
    <cellStyle name="20% - Accent1 17 2 3" xfId="856" xr:uid="{00000000-0005-0000-0000-000093020000}"/>
    <cellStyle name="20% - Accent1 17 3" xfId="857" xr:uid="{00000000-0005-0000-0000-000094020000}"/>
    <cellStyle name="20% - Accent1 17 3 2" xfId="858" xr:uid="{00000000-0005-0000-0000-000095020000}"/>
    <cellStyle name="20% - Accent1 17 4" xfId="859" xr:uid="{00000000-0005-0000-0000-000096020000}"/>
    <cellStyle name="20% - Accent1 18" xfId="860" xr:uid="{00000000-0005-0000-0000-000097020000}"/>
    <cellStyle name="20% - Accent1 18 2" xfId="861" xr:uid="{00000000-0005-0000-0000-000098020000}"/>
    <cellStyle name="20% - Accent1 18 2 2" xfId="862" xr:uid="{00000000-0005-0000-0000-000099020000}"/>
    <cellStyle name="20% - Accent1 18 2 2 2" xfId="863" xr:uid="{00000000-0005-0000-0000-00009A020000}"/>
    <cellStyle name="20% - Accent1 18 2 3" xfId="864" xr:uid="{00000000-0005-0000-0000-00009B020000}"/>
    <cellStyle name="20% - Accent1 18 3" xfId="865" xr:uid="{00000000-0005-0000-0000-00009C020000}"/>
    <cellStyle name="20% - Accent1 18 3 2" xfId="866" xr:uid="{00000000-0005-0000-0000-00009D020000}"/>
    <cellStyle name="20% - Accent1 18 4" xfId="867" xr:uid="{00000000-0005-0000-0000-00009E020000}"/>
    <cellStyle name="20% - Accent1 19" xfId="868" xr:uid="{00000000-0005-0000-0000-00009F020000}"/>
    <cellStyle name="20% - Accent1 19 2" xfId="869" xr:uid="{00000000-0005-0000-0000-0000A0020000}"/>
    <cellStyle name="20% - Accent1 19 2 2" xfId="870" xr:uid="{00000000-0005-0000-0000-0000A1020000}"/>
    <cellStyle name="20% - Accent1 19 3" xfId="871" xr:uid="{00000000-0005-0000-0000-0000A2020000}"/>
    <cellStyle name="20% - Accent1 2" xfId="105" xr:uid="{00000000-0005-0000-0000-0000A3020000}"/>
    <cellStyle name="20% - Accent1 2 10" xfId="872" xr:uid="{00000000-0005-0000-0000-0000A4020000}"/>
    <cellStyle name="20% - Accent1 2 10 10" xfId="873" xr:uid="{00000000-0005-0000-0000-0000A5020000}"/>
    <cellStyle name="20% - Accent1 2 10 10 2" xfId="874" xr:uid="{00000000-0005-0000-0000-0000A6020000}"/>
    <cellStyle name="20% - Accent1 2 10 11" xfId="875" xr:uid="{00000000-0005-0000-0000-0000A7020000}"/>
    <cellStyle name="20% - Accent1 2 10 2" xfId="876" xr:uid="{00000000-0005-0000-0000-0000A8020000}"/>
    <cellStyle name="20% - Accent1 2 10 2 2" xfId="877" xr:uid="{00000000-0005-0000-0000-0000A9020000}"/>
    <cellStyle name="20% - Accent1 2 10 2 2 2" xfId="878" xr:uid="{00000000-0005-0000-0000-0000AA020000}"/>
    <cellStyle name="20% - Accent1 2 10 2 2 2 2" xfId="879" xr:uid="{00000000-0005-0000-0000-0000AB020000}"/>
    <cellStyle name="20% - Accent1 2 10 2 2 2 2 2" xfId="880" xr:uid="{00000000-0005-0000-0000-0000AC020000}"/>
    <cellStyle name="20% - Accent1 2 10 2 2 2 3" xfId="881" xr:uid="{00000000-0005-0000-0000-0000AD020000}"/>
    <cellStyle name="20% - Accent1 2 10 2 2 3" xfId="882" xr:uid="{00000000-0005-0000-0000-0000AE020000}"/>
    <cellStyle name="20% - Accent1 2 10 2 2 3 2" xfId="883" xr:uid="{00000000-0005-0000-0000-0000AF020000}"/>
    <cellStyle name="20% - Accent1 2 10 2 2 4" xfId="884" xr:uid="{00000000-0005-0000-0000-0000B0020000}"/>
    <cellStyle name="20% - Accent1 2 10 2 3" xfId="885" xr:uid="{00000000-0005-0000-0000-0000B1020000}"/>
    <cellStyle name="20% - Accent1 2 10 2 3 2" xfId="886" xr:uid="{00000000-0005-0000-0000-0000B2020000}"/>
    <cellStyle name="20% - Accent1 2 10 2 3 2 2" xfId="887" xr:uid="{00000000-0005-0000-0000-0000B3020000}"/>
    <cellStyle name="20% - Accent1 2 10 2 3 2 2 2" xfId="888" xr:uid="{00000000-0005-0000-0000-0000B4020000}"/>
    <cellStyle name="20% - Accent1 2 10 2 3 2 3" xfId="889" xr:uid="{00000000-0005-0000-0000-0000B5020000}"/>
    <cellStyle name="20% - Accent1 2 10 2 3 3" xfId="890" xr:uid="{00000000-0005-0000-0000-0000B6020000}"/>
    <cellStyle name="20% - Accent1 2 10 2 3 3 2" xfId="891" xr:uid="{00000000-0005-0000-0000-0000B7020000}"/>
    <cellStyle name="20% - Accent1 2 10 2 3 4" xfId="892" xr:uid="{00000000-0005-0000-0000-0000B8020000}"/>
    <cellStyle name="20% - Accent1 2 10 2 4" xfId="893" xr:uid="{00000000-0005-0000-0000-0000B9020000}"/>
    <cellStyle name="20% - Accent1 2 10 2 4 2" xfId="894" xr:uid="{00000000-0005-0000-0000-0000BA020000}"/>
    <cellStyle name="20% - Accent1 2 10 2 4 2 2" xfId="895" xr:uid="{00000000-0005-0000-0000-0000BB020000}"/>
    <cellStyle name="20% - Accent1 2 10 2 4 2 2 2" xfId="896" xr:uid="{00000000-0005-0000-0000-0000BC020000}"/>
    <cellStyle name="20% - Accent1 2 10 2 4 2 3" xfId="897" xr:uid="{00000000-0005-0000-0000-0000BD020000}"/>
    <cellStyle name="20% - Accent1 2 10 2 4 3" xfId="898" xr:uid="{00000000-0005-0000-0000-0000BE020000}"/>
    <cellStyle name="20% - Accent1 2 10 2 4 3 2" xfId="899" xr:uid="{00000000-0005-0000-0000-0000BF020000}"/>
    <cellStyle name="20% - Accent1 2 10 2 4 4" xfId="900" xr:uid="{00000000-0005-0000-0000-0000C0020000}"/>
    <cellStyle name="20% - Accent1 2 10 2 5" xfId="901" xr:uid="{00000000-0005-0000-0000-0000C1020000}"/>
    <cellStyle name="20% - Accent1 2 10 2 5 2" xfId="902" xr:uid="{00000000-0005-0000-0000-0000C2020000}"/>
    <cellStyle name="20% - Accent1 2 10 2 5 2 2" xfId="903" xr:uid="{00000000-0005-0000-0000-0000C3020000}"/>
    <cellStyle name="20% - Accent1 2 10 2 5 3" xfId="904" xr:uid="{00000000-0005-0000-0000-0000C4020000}"/>
    <cellStyle name="20% - Accent1 2 10 2 6" xfId="106" xr:uid="{00000000-0005-0000-0000-0000C5020000}"/>
    <cellStyle name="20% - Accent1 2 10 2 6 2" xfId="107" xr:uid="{00000000-0005-0000-0000-0000C6020000}"/>
    <cellStyle name="20% - Accent1 2 10 2 6 2 2" xfId="905" xr:uid="{00000000-0005-0000-0000-0000C7020000}"/>
    <cellStyle name="20% - Accent1 2 10 2 6 3" xfId="108" xr:uid="{00000000-0005-0000-0000-0000C8020000}"/>
    <cellStyle name="20% - Accent1 2 10 2 6 4" xfId="906" xr:uid="{00000000-0005-0000-0000-0000C9020000}"/>
    <cellStyle name="20% - Accent1 2 10 2 7" xfId="109" xr:uid="{00000000-0005-0000-0000-0000CA020000}"/>
    <cellStyle name="20% - Accent1 2 10 2 7 2" xfId="110" xr:uid="{00000000-0005-0000-0000-0000CB020000}"/>
    <cellStyle name="20% - Accent1 2 10 2 7 3" xfId="111" xr:uid="{00000000-0005-0000-0000-0000CC020000}"/>
    <cellStyle name="20% - Accent1 2 10 2 8" xfId="907" xr:uid="{00000000-0005-0000-0000-0000CD020000}"/>
    <cellStyle name="20% - Accent1 2 10 2 8 2" xfId="908" xr:uid="{00000000-0005-0000-0000-0000CE020000}"/>
    <cellStyle name="20% - Accent1 2 10 2 9" xfId="909" xr:uid="{00000000-0005-0000-0000-0000CF020000}"/>
    <cellStyle name="20% - Accent1 2 10 3" xfId="910" xr:uid="{00000000-0005-0000-0000-0000D0020000}"/>
    <cellStyle name="20% - Accent1 2 10 3 2" xfId="911" xr:uid="{00000000-0005-0000-0000-0000D1020000}"/>
    <cellStyle name="20% - Accent1 2 10 3 2 2" xfId="912" xr:uid="{00000000-0005-0000-0000-0000D2020000}"/>
    <cellStyle name="20% - Accent1 2 10 3 2 2 2" xfId="913" xr:uid="{00000000-0005-0000-0000-0000D3020000}"/>
    <cellStyle name="20% - Accent1 2 10 3 2 2 2 2" xfId="914" xr:uid="{00000000-0005-0000-0000-0000D4020000}"/>
    <cellStyle name="20% - Accent1 2 10 3 2 2 3" xfId="915" xr:uid="{00000000-0005-0000-0000-0000D5020000}"/>
    <cellStyle name="20% - Accent1 2 10 3 2 3" xfId="916" xr:uid="{00000000-0005-0000-0000-0000D6020000}"/>
    <cellStyle name="20% - Accent1 2 10 3 2 3 2" xfId="917" xr:uid="{00000000-0005-0000-0000-0000D7020000}"/>
    <cellStyle name="20% - Accent1 2 10 3 2 4" xfId="918" xr:uid="{00000000-0005-0000-0000-0000D8020000}"/>
    <cellStyle name="20% - Accent1 2 10 3 3" xfId="919" xr:uid="{00000000-0005-0000-0000-0000D9020000}"/>
    <cellStyle name="20% - Accent1 2 10 3 3 2" xfId="920" xr:uid="{00000000-0005-0000-0000-0000DA020000}"/>
    <cellStyle name="20% - Accent1 2 10 3 3 2 2" xfId="921" xr:uid="{00000000-0005-0000-0000-0000DB020000}"/>
    <cellStyle name="20% - Accent1 2 10 3 3 2 2 2" xfId="922" xr:uid="{00000000-0005-0000-0000-0000DC020000}"/>
    <cellStyle name="20% - Accent1 2 10 3 3 2 3" xfId="923" xr:uid="{00000000-0005-0000-0000-0000DD020000}"/>
    <cellStyle name="20% - Accent1 2 10 3 3 3" xfId="924" xr:uid="{00000000-0005-0000-0000-0000DE020000}"/>
    <cellStyle name="20% - Accent1 2 10 3 3 3 2" xfId="925" xr:uid="{00000000-0005-0000-0000-0000DF020000}"/>
    <cellStyle name="20% - Accent1 2 10 3 3 4" xfId="926" xr:uid="{00000000-0005-0000-0000-0000E0020000}"/>
    <cellStyle name="20% - Accent1 2 10 3 4" xfId="927" xr:uid="{00000000-0005-0000-0000-0000E1020000}"/>
    <cellStyle name="20% - Accent1 2 10 3 4 2" xfId="928" xr:uid="{00000000-0005-0000-0000-0000E2020000}"/>
    <cellStyle name="20% - Accent1 2 10 3 4 2 2" xfId="929" xr:uid="{00000000-0005-0000-0000-0000E3020000}"/>
    <cellStyle name="20% - Accent1 2 10 3 4 2 2 2" xfId="930" xr:uid="{00000000-0005-0000-0000-0000E4020000}"/>
    <cellStyle name="20% - Accent1 2 10 3 4 2 3" xfId="931" xr:uid="{00000000-0005-0000-0000-0000E5020000}"/>
    <cellStyle name="20% - Accent1 2 10 3 4 3" xfId="932" xr:uid="{00000000-0005-0000-0000-0000E6020000}"/>
    <cellStyle name="20% - Accent1 2 10 3 4 3 2" xfId="933" xr:uid="{00000000-0005-0000-0000-0000E7020000}"/>
    <cellStyle name="20% - Accent1 2 10 3 4 4" xfId="934" xr:uid="{00000000-0005-0000-0000-0000E8020000}"/>
    <cellStyle name="20% - Accent1 2 10 3 5" xfId="935" xr:uid="{00000000-0005-0000-0000-0000E9020000}"/>
    <cellStyle name="20% - Accent1 2 10 3 5 2" xfId="936" xr:uid="{00000000-0005-0000-0000-0000EA020000}"/>
    <cellStyle name="20% - Accent1 2 10 3 5 2 2" xfId="937" xr:uid="{00000000-0005-0000-0000-0000EB020000}"/>
    <cellStyle name="20% - Accent1 2 10 3 5 3" xfId="938" xr:uid="{00000000-0005-0000-0000-0000EC020000}"/>
    <cellStyle name="20% - Accent1 2 10 3 6" xfId="939" xr:uid="{00000000-0005-0000-0000-0000ED020000}"/>
    <cellStyle name="20% - Accent1 2 10 3 6 2" xfId="940" xr:uid="{00000000-0005-0000-0000-0000EE020000}"/>
    <cellStyle name="20% - Accent1 2 10 3 6 2 2" xfId="941" xr:uid="{00000000-0005-0000-0000-0000EF020000}"/>
    <cellStyle name="20% - Accent1 2 10 3 6 3" xfId="942" xr:uid="{00000000-0005-0000-0000-0000F0020000}"/>
    <cellStyle name="20% - Accent1 2 10 3 7" xfId="943" xr:uid="{00000000-0005-0000-0000-0000F1020000}"/>
    <cellStyle name="20% - Accent1 2 10 3 7 2" xfId="944" xr:uid="{00000000-0005-0000-0000-0000F2020000}"/>
    <cellStyle name="20% - Accent1 2 10 3 8" xfId="945" xr:uid="{00000000-0005-0000-0000-0000F3020000}"/>
    <cellStyle name="20% - Accent1 2 10 3 8 2" xfId="946" xr:uid="{00000000-0005-0000-0000-0000F4020000}"/>
    <cellStyle name="20% - Accent1 2 10 3 9" xfId="947" xr:uid="{00000000-0005-0000-0000-0000F5020000}"/>
    <cellStyle name="20% - Accent1 2 10 4" xfId="948" xr:uid="{00000000-0005-0000-0000-0000F6020000}"/>
    <cellStyle name="20% - Accent1 2 10 4 2" xfId="949" xr:uid="{00000000-0005-0000-0000-0000F7020000}"/>
    <cellStyle name="20% - Accent1 2 10 4 2 2" xfId="950" xr:uid="{00000000-0005-0000-0000-0000F8020000}"/>
    <cellStyle name="20% - Accent1 2 10 4 2 2 2" xfId="951" xr:uid="{00000000-0005-0000-0000-0000F9020000}"/>
    <cellStyle name="20% - Accent1 2 10 4 2 3" xfId="952" xr:uid="{00000000-0005-0000-0000-0000FA020000}"/>
    <cellStyle name="20% - Accent1 2 10 4 3" xfId="953" xr:uid="{00000000-0005-0000-0000-0000FB020000}"/>
    <cellStyle name="20% - Accent1 2 10 4 3 2" xfId="954" xr:uid="{00000000-0005-0000-0000-0000FC020000}"/>
    <cellStyle name="20% - Accent1 2 10 4 4" xfId="955" xr:uid="{00000000-0005-0000-0000-0000FD020000}"/>
    <cellStyle name="20% - Accent1 2 10 5" xfId="956" xr:uid="{00000000-0005-0000-0000-0000FE020000}"/>
    <cellStyle name="20% - Accent1 2 10 5 2" xfId="957" xr:uid="{00000000-0005-0000-0000-0000FF020000}"/>
    <cellStyle name="20% - Accent1 2 10 5 2 2" xfId="958" xr:uid="{00000000-0005-0000-0000-000000030000}"/>
    <cellStyle name="20% - Accent1 2 10 5 2 2 2" xfId="959" xr:uid="{00000000-0005-0000-0000-000001030000}"/>
    <cellStyle name="20% - Accent1 2 10 5 2 3" xfId="960" xr:uid="{00000000-0005-0000-0000-000002030000}"/>
    <cellStyle name="20% - Accent1 2 10 5 3" xfId="961" xr:uid="{00000000-0005-0000-0000-000003030000}"/>
    <cellStyle name="20% - Accent1 2 10 5 3 2" xfId="962" xr:uid="{00000000-0005-0000-0000-000004030000}"/>
    <cellStyle name="20% - Accent1 2 10 5 4" xfId="963" xr:uid="{00000000-0005-0000-0000-000005030000}"/>
    <cellStyle name="20% - Accent1 2 10 6" xfId="964" xr:uid="{00000000-0005-0000-0000-000006030000}"/>
    <cellStyle name="20% - Accent1 2 10 6 2" xfId="965" xr:uid="{00000000-0005-0000-0000-000007030000}"/>
    <cellStyle name="20% - Accent1 2 10 6 2 2" xfId="966" xr:uid="{00000000-0005-0000-0000-000008030000}"/>
    <cellStyle name="20% - Accent1 2 10 6 2 2 2" xfId="967" xr:uid="{00000000-0005-0000-0000-000009030000}"/>
    <cellStyle name="20% - Accent1 2 10 6 2 3" xfId="968" xr:uid="{00000000-0005-0000-0000-00000A030000}"/>
    <cellStyle name="20% - Accent1 2 10 6 3" xfId="969" xr:uid="{00000000-0005-0000-0000-00000B030000}"/>
    <cellStyle name="20% - Accent1 2 10 6 3 2" xfId="970" xr:uid="{00000000-0005-0000-0000-00000C030000}"/>
    <cellStyle name="20% - Accent1 2 10 6 4" xfId="971" xr:uid="{00000000-0005-0000-0000-00000D030000}"/>
    <cellStyle name="20% - Accent1 2 10 7" xfId="972" xr:uid="{00000000-0005-0000-0000-00000E030000}"/>
    <cellStyle name="20% - Accent1 2 10 7 2" xfId="973" xr:uid="{00000000-0005-0000-0000-00000F030000}"/>
    <cellStyle name="20% - Accent1 2 10 7 2 2" xfId="974" xr:uid="{00000000-0005-0000-0000-000010030000}"/>
    <cellStyle name="20% - Accent1 2 10 7 3" xfId="975" xr:uid="{00000000-0005-0000-0000-000011030000}"/>
    <cellStyle name="20% - Accent1 2 10 8" xfId="976" xr:uid="{00000000-0005-0000-0000-000012030000}"/>
    <cellStyle name="20% - Accent1 2 10 8 2" xfId="977" xr:uid="{00000000-0005-0000-0000-000013030000}"/>
    <cellStyle name="20% - Accent1 2 10 8 2 2" xfId="978" xr:uid="{00000000-0005-0000-0000-000014030000}"/>
    <cellStyle name="20% - Accent1 2 10 8 3" xfId="979" xr:uid="{00000000-0005-0000-0000-000015030000}"/>
    <cellStyle name="20% - Accent1 2 10 9" xfId="980" xr:uid="{00000000-0005-0000-0000-000016030000}"/>
    <cellStyle name="20% - Accent1 2 10 9 2" xfId="981" xr:uid="{00000000-0005-0000-0000-000017030000}"/>
    <cellStyle name="20% - Accent1 2 11" xfId="982" xr:uid="{00000000-0005-0000-0000-000018030000}"/>
    <cellStyle name="20% - Accent1 2 11 10" xfId="983" xr:uid="{00000000-0005-0000-0000-000019030000}"/>
    <cellStyle name="20% - Accent1 2 11 10 2" xfId="984" xr:uid="{00000000-0005-0000-0000-00001A030000}"/>
    <cellStyle name="20% - Accent1 2 11 11" xfId="985" xr:uid="{00000000-0005-0000-0000-00001B030000}"/>
    <cellStyle name="20% - Accent1 2 11 2" xfId="986" xr:uid="{00000000-0005-0000-0000-00001C030000}"/>
    <cellStyle name="20% - Accent1 2 11 2 2" xfId="987" xr:uid="{00000000-0005-0000-0000-00001D030000}"/>
    <cellStyle name="20% - Accent1 2 11 2 2 2" xfId="988" xr:uid="{00000000-0005-0000-0000-00001E030000}"/>
    <cellStyle name="20% - Accent1 2 11 2 2 2 2" xfId="989" xr:uid="{00000000-0005-0000-0000-00001F030000}"/>
    <cellStyle name="20% - Accent1 2 11 2 2 2 2 2" xfId="990" xr:uid="{00000000-0005-0000-0000-000020030000}"/>
    <cellStyle name="20% - Accent1 2 11 2 2 2 3" xfId="991" xr:uid="{00000000-0005-0000-0000-000021030000}"/>
    <cellStyle name="20% - Accent1 2 11 2 2 3" xfId="992" xr:uid="{00000000-0005-0000-0000-000022030000}"/>
    <cellStyle name="20% - Accent1 2 11 2 2 3 2" xfId="993" xr:uid="{00000000-0005-0000-0000-000023030000}"/>
    <cellStyle name="20% - Accent1 2 11 2 2 4" xfId="994" xr:uid="{00000000-0005-0000-0000-000024030000}"/>
    <cellStyle name="20% - Accent1 2 11 2 3" xfId="995" xr:uid="{00000000-0005-0000-0000-000025030000}"/>
    <cellStyle name="20% - Accent1 2 11 2 3 2" xfId="996" xr:uid="{00000000-0005-0000-0000-000026030000}"/>
    <cellStyle name="20% - Accent1 2 11 2 3 2 2" xfId="997" xr:uid="{00000000-0005-0000-0000-000027030000}"/>
    <cellStyle name="20% - Accent1 2 11 2 3 2 2 2" xfId="998" xr:uid="{00000000-0005-0000-0000-000028030000}"/>
    <cellStyle name="20% - Accent1 2 11 2 3 2 3" xfId="999" xr:uid="{00000000-0005-0000-0000-000029030000}"/>
    <cellStyle name="20% - Accent1 2 11 2 3 3" xfId="1000" xr:uid="{00000000-0005-0000-0000-00002A030000}"/>
    <cellStyle name="20% - Accent1 2 11 2 3 3 2" xfId="1001" xr:uid="{00000000-0005-0000-0000-00002B030000}"/>
    <cellStyle name="20% - Accent1 2 11 2 3 4" xfId="1002" xr:uid="{00000000-0005-0000-0000-00002C030000}"/>
    <cellStyle name="20% - Accent1 2 11 2 4" xfId="1003" xr:uid="{00000000-0005-0000-0000-00002D030000}"/>
    <cellStyle name="20% - Accent1 2 11 2 4 2" xfId="1004" xr:uid="{00000000-0005-0000-0000-00002E030000}"/>
    <cellStyle name="20% - Accent1 2 11 2 4 2 2" xfId="1005" xr:uid="{00000000-0005-0000-0000-00002F030000}"/>
    <cellStyle name="20% - Accent1 2 11 2 4 2 2 2" xfId="1006" xr:uid="{00000000-0005-0000-0000-000030030000}"/>
    <cellStyle name="20% - Accent1 2 11 2 4 2 3" xfId="1007" xr:uid="{00000000-0005-0000-0000-000031030000}"/>
    <cellStyle name="20% - Accent1 2 11 2 4 3" xfId="1008" xr:uid="{00000000-0005-0000-0000-000032030000}"/>
    <cellStyle name="20% - Accent1 2 11 2 4 3 2" xfId="1009" xr:uid="{00000000-0005-0000-0000-000033030000}"/>
    <cellStyle name="20% - Accent1 2 11 2 4 4" xfId="1010" xr:uid="{00000000-0005-0000-0000-000034030000}"/>
    <cellStyle name="20% - Accent1 2 11 2 5" xfId="1011" xr:uid="{00000000-0005-0000-0000-000035030000}"/>
    <cellStyle name="20% - Accent1 2 11 2 5 2" xfId="1012" xr:uid="{00000000-0005-0000-0000-000036030000}"/>
    <cellStyle name="20% - Accent1 2 11 2 5 2 2" xfId="1013" xr:uid="{00000000-0005-0000-0000-000037030000}"/>
    <cellStyle name="20% - Accent1 2 11 2 5 3" xfId="1014" xr:uid="{00000000-0005-0000-0000-000038030000}"/>
    <cellStyle name="20% - Accent1 2 11 2 6" xfId="1015" xr:uid="{00000000-0005-0000-0000-000039030000}"/>
    <cellStyle name="20% - Accent1 2 11 2 6 2" xfId="1016" xr:uid="{00000000-0005-0000-0000-00003A030000}"/>
    <cellStyle name="20% - Accent1 2 11 2 6 2 2" xfId="1017" xr:uid="{00000000-0005-0000-0000-00003B030000}"/>
    <cellStyle name="20% - Accent1 2 11 2 6 3" xfId="1018" xr:uid="{00000000-0005-0000-0000-00003C030000}"/>
    <cellStyle name="20% - Accent1 2 11 2 7" xfId="1019" xr:uid="{00000000-0005-0000-0000-00003D030000}"/>
    <cellStyle name="20% - Accent1 2 11 2 7 2" xfId="1020" xr:uid="{00000000-0005-0000-0000-00003E030000}"/>
    <cellStyle name="20% - Accent1 2 11 2 8" xfId="1021" xr:uid="{00000000-0005-0000-0000-00003F030000}"/>
    <cellStyle name="20% - Accent1 2 11 2 8 2" xfId="1022" xr:uid="{00000000-0005-0000-0000-000040030000}"/>
    <cellStyle name="20% - Accent1 2 11 2 9" xfId="1023" xr:uid="{00000000-0005-0000-0000-000041030000}"/>
    <cellStyle name="20% - Accent1 2 11 3" xfId="1024" xr:uid="{00000000-0005-0000-0000-000042030000}"/>
    <cellStyle name="20% - Accent1 2 11 3 2" xfId="1025" xr:uid="{00000000-0005-0000-0000-000043030000}"/>
    <cellStyle name="20% - Accent1 2 11 3 2 2" xfId="1026" xr:uid="{00000000-0005-0000-0000-000044030000}"/>
    <cellStyle name="20% - Accent1 2 11 3 2 2 2" xfId="1027" xr:uid="{00000000-0005-0000-0000-000045030000}"/>
    <cellStyle name="20% - Accent1 2 11 3 2 2 2 2" xfId="1028" xr:uid="{00000000-0005-0000-0000-000046030000}"/>
    <cellStyle name="20% - Accent1 2 11 3 2 2 3" xfId="1029" xr:uid="{00000000-0005-0000-0000-000047030000}"/>
    <cellStyle name="20% - Accent1 2 11 3 2 3" xfId="1030" xr:uid="{00000000-0005-0000-0000-000048030000}"/>
    <cellStyle name="20% - Accent1 2 11 3 2 3 2" xfId="1031" xr:uid="{00000000-0005-0000-0000-000049030000}"/>
    <cellStyle name="20% - Accent1 2 11 3 2 4" xfId="1032" xr:uid="{00000000-0005-0000-0000-00004A030000}"/>
    <cellStyle name="20% - Accent1 2 11 3 3" xfId="1033" xr:uid="{00000000-0005-0000-0000-00004B030000}"/>
    <cellStyle name="20% - Accent1 2 11 3 3 2" xfId="1034" xr:uid="{00000000-0005-0000-0000-00004C030000}"/>
    <cellStyle name="20% - Accent1 2 11 3 3 2 2" xfId="1035" xr:uid="{00000000-0005-0000-0000-00004D030000}"/>
    <cellStyle name="20% - Accent1 2 11 3 3 2 2 2" xfId="1036" xr:uid="{00000000-0005-0000-0000-00004E030000}"/>
    <cellStyle name="20% - Accent1 2 11 3 3 2 3" xfId="1037" xr:uid="{00000000-0005-0000-0000-00004F030000}"/>
    <cellStyle name="20% - Accent1 2 11 3 3 3" xfId="1038" xr:uid="{00000000-0005-0000-0000-000050030000}"/>
    <cellStyle name="20% - Accent1 2 11 3 3 3 2" xfId="1039" xr:uid="{00000000-0005-0000-0000-000051030000}"/>
    <cellStyle name="20% - Accent1 2 11 3 3 4" xfId="1040" xr:uid="{00000000-0005-0000-0000-000052030000}"/>
    <cellStyle name="20% - Accent1 2 11 3 4" xfId="1041" xr:uid="{00000000-0005-0000-0000-000053030000}"/>
    <cellStyle name="20% - Accent1 2 11 3 4 2" xfId="1042" xr:uid="{00000000-0005-0000-0000-000054030000}"/>
    <cellStyle name="20% - Accent1 2 11 3 4 2 2" xfId="1043" xr:uid="{00000000-0005-0000-0000-000055030000}"/>
    <cellStyle name="20% - Accent1 2 11 3 4 2 2 2" xfId="1044" xr:uid="{00000000-0005-0000-0000-000056030000}"/>
    <cellStyle name="20% - Accent1 2 11 3 4 2 3" xfId="1045" xr:uid="{00000000-0005-0000-0000-000057030000}"/>
    <cellStyle name="20% - Accent1 2 11 3 4 3" xfId="1046" xr:uid="{00000000-0005-0000-0000-000058030000}"/>
    <cellStyle name="20% - Accent1 2 11 3 4 3 2" xfId="1047" xr:uid="{00000000-0005-0000-0000-000059030000}"/>
    <cellStyle name="20% - Accent1 2 11 3 4 4" xfId="1048" xr:uid="{00000000-0005-0000-0000-00005A030000}"/>
    <cellStyle name="20% - Accent1 2 11 3 5" xfId="1049" xr:uid="{00000000-0005-0000-0000-00005B030000}"/>
    <cellStyle name="20% - Accent1 2 11 3 5 2" xfId="1050" xr:uid="{00000000-0005-0000-0000-00005C030000}"/>
    <cellStyle name="20% - Accent1 2 11 3 5 2 2" xfId="1051" xr:uid="{00000000-0005-0000-0000-00005D030000}"/>
    <cellStyle name="20% - Accent1 2 11 3 5 3" xfId="1052" xr:uid="{00000000-0005-0000-0000-00005E030000}"/>
    <cellStyle name="20% - Accent1 2 11 3 6" xfId="1053" xr:uid="{00000000-0005-0000-0000-00005F030000}"/>
    <cellStyle name="20% - Accent1 2 11 3 6 2" xfId="1054" xr:uid="{00000000-0005-0000-0000-000060030000}"/>
    <cellStyle name="20% - Accent1 2 11 3 6 2 2" xfId="1055" xr:uid="{00000000-0005-0000-0000-000061030000}"/>
    <cellStyle name="20% - Accent1 2 11 3 6 3" xfId="1056" xr:uid="{00000000-0005-0000-0000-000062030000}"/>
    <cellStyle name="20% - Accent1 2 11 3 7" xfId="1057" xr:uid="{00000000-0005-0000-0000-000063030000}"/>
    <cellStyle name="20% - Accent1 2 11 3 7 2" xfId="1058" xr:uid="{00000000-0005-0000-0000-000064030000}"/>
    <cellStyle name="20% - Accent1 2 11 3 8" xfId="1059" xr:uid="{00000000-0005-0000-0000-000065030000}"/>
    <cellStyle name="20% - Accent1 2 11 3 8 2" xfId="1060" xr:uid="{00000000-0005-0000-0000-000066030000}"/>
    <cellStyle name="20% - Accent1 2 11 3 9" xfId="1061" xr:uid="{00000000-0005-0000-0000-000067030000}"/>
    <cellStyle name="20% - Accent1 2 11 4" xfId="1062" xr:uid="{00000000-0005-0000-0000-000068030000}"/>
    <cellStyle name="20% - Accent1 2 11 4 2" xfId="1063" xr:uid="{00000000-0005-0000-0000-000069030000}"/>
    <cellStyle name="20% - Accent1 2 11 4 2 2" xfId="1064" xr:uid="{00000000-0005-0000-0000-00006A030000}"/>
    <cellStyle name="20% - Accent1 2 11 4 2 2 2" xfId="1065" xr:uid="{00000000-0005-0000-0000-00006B030000}"/>
    <cellStyle name="20% - Accent1 2 11 4 2 3" xfId="1066" xr:uid="{00000000-0005-0000-0000-00006C030000}"/>
    <cellStyle name="20% - Accent1 2 11 4 3" xfId="1067" xr:uid="{00000000-0005-0000-0000-00006D030000}"/>
    <cellStyle name="20% - Accent1 2 11 4 3 2" xfId="1068" xr:uid="{00000000-0005-0000-0000-00006E030000}"/>
    <cellStyle name="20% - Accent1 2 11 4 4" xfId="1069" xr:uid="{00000000-0005-0000-0000-00006F030000}"/>
    <cellStyle name="20% - Accent1 2 11 5" xfId="1070" xr:uid="{00000000-0005-0000-0000-000070030000}"/>
    <cellStyle name="20% - Accent1 2 11 5 2" xfId="1071" xr:uid="{00000000-0005-0000-0000-000071030000}"/>
    <cellStyle name="20% - Accent1 2 11 5 2 2" xfId="1072" xr:uid="{00000000-0005-0000-0000-000072030000}"/>
    <cellStyle name="20% - Accent1 2 11 5 2 2 2" xfId="1073" xr:uid="{00000000-0005-0000-0000-000073030000}"/>
    <cellStyle name="20% - Accent1 2 11 5 2 3" xfId="1074" xr:uid="{00000000-0005-0000-0000-000074030000}"/>
    <cellStyle name="20% - Accent1 2 11 5 3" xfId="1075" xr:uid="{00000000-0005-0000-0000-000075030000}"/>
    <cellStyle name="20% - Accent1 2 11 5 3 2" xfId="1076" xr:uid="{00000000-0005-0000-0000-000076030000}"/>
    <cellStyle name="20% - Accent1 2 11 5 4" xfId="1077" xr:uid="{00000000-0005-0000-0000-000077030000}"/>
    <cellStyle name="20% - Accent1 2 11 6" xfId="1078" xr:uid="{00000000-0005-0000-0000-000078030000}"/>
    <cellStyle name="20% - Accent1 2 11 6 2" xfId="1079" xr:uid="{00000000-0005-0000-0000-000079030000}"/>
    <cellStyle name="20% - Accent1 2 11 6 2 2" xfId="1080" xr:uid="{00000000-0005-0000-0000-00007A030000}"/>
    <cellStyle name="20% - Accent1 2 11 6 2 2 2" xfId="1081" xr:uid="{00000000-0005-0000-0000-00007B030000}"/>
    <cellStyle name="20% - Accent1 2 11 6 2 3" xfId="1082" xr:uid="{00000000-0005-0000-0000-00007C030000}"/>
    <cellStyle name="20% - Accent1 2 11 6 3" xfId="1083" xr:uid="{00000000-0005-0000-0000-00007D030000}"/>
    <cellStyle name="20% - Accent1 2 11 6 3 2" xfId="1084" xr:uid="{00000000-0005-0000-0000-00007E030000}"/>
    <cellStyle name="20% - Accent1 2 11 6 4" xfId="1085" xr:uid="{00000000-0005-0000-0000-00007F030000}"/>
    <cellStyle name="20% - Accent1 2 11 7" xfId="1086" xr:uid="{00000000-0005-0000-0000-000080030000}"/>
    <cellStyle name="20% - Accent1 2 11 7 2" xfId="1087" xr:uid="{00000000-0005-0000-0000-000081030000}"/>
    <cellStyle name="20% - Accent1 2 11 7 2 2" xfId="1088" xr:uid="{00000000-0005-0000-0000-000082030000}"/>
    <cellStyle name="20% - Accent1 2 11 7 3" xfId="1089" xr:uid="{00000000-0005-0000-0000-000083030000}"/>
    <cellStyle name="20% - Accent1 2 11 8" xfId="1090" xr:uid="{00000000-0005-0000-0000-000084030000}"/>
    <cellStyle name="20% - Accent1 2 11 8 2" xfId="1091" xr:uid="{00000000-0005-0000-0000-000085030000}"/>
    <cellStyle name="20% - Accent1 2 11 8 2 2" xfId="1092" xr:uid="{00000000-0005-0000-0000-000086030000}"/>
    <cellStyle name="20% - Accent1 2 11 8 3" xfId="1093" xr:uid="{00000000-0005-0000-0000-000087030000}"/>
    <cellStyle name="20% - Accent1 2 11 9" xfId="1094" xr:uid="{00000000-0005-0000-0000-000088030000}"/>
    <cellStyle name="20% - Accent1 2 11 9 2" xfId="1095" xr:uid="{00000000-0005-0000-0000-000089030000}"/>
    <cellStyle name="20% - Accent1 2 12" xfId="1096" xr:uid="{00000000-0005-0000-0000-00008A030000}"/>
    <cellStyle name="20% - Accent1 2 12 2" xfId="1097" xr:uid="{00000000-0005-0000-0000-00008B030000}"/>
    <cellStyle name="20% - Accent1 2 12 2 2" xfId="1098" xr:uid="{00000000-0005-0000-0000-00008C030000}"/>
    <cellStyle name="20% - Accent1 2 12 2 2 2" xfId="1099" xr:uid="{00000000-0005-0000-0000-00008D030000}"/>
    <cellStyle name="20% - Accent1 2 12 2 2 2 2" xfId="1100" xr:uid="{00000000-0005-0000-0000-00008E030000}"/>
    <cellStyle name="20% - Accent1 2 12 2 2 3" xfId="1101" xr:uid="{00000000-0005-0000-0000-00008F030000}"/>
    <cellStyle name="20% - Accent1 2 12 2 3" xfId="1102" xr:uid="{00000000-0005-0000-0000-000090030000}"/>
    <cellStyle name="20% - Accent1 2 12 2 3 2" xfId="1103" xr:uid="{00000000-0005-0000-0000-000091030000}"/>
    <cellStyle name="20% - Accent1 2 12 2 4" xfId="1104" xr:uid="{00000000-0005-0000-0000-000092030000}"/>
    <cellStyle name="20% - Accent1 2 12 3" xfId="1105" xr:uid="{00000000-0005-0000-0000-000093030000}"/>
    <cellStyle name="20% - Accent1 2 12 3 2" xfId="1106" xr:uid="{00000000-0005-0000-0000-000094030000}"/>
    <cellStyle name="20% - Accent1 2 12 3 2 2" xfId="1107" xr:uid="{00000000-0005-0000-0000-000095030000}"/>
    <cellStyle name="20% - Accent1 2 12 3 2 2 2" xfId="1108" xr:uid="{00000000-0005-0000-0000-000096030000}"/>
    <cellStyle name="20% - Accent1 2 12 3 2 3" xfId="1109" xr:uid="{00000000-0005-0000-0000-000097030000}"/>
    <cellStyle name="20% - Accent1 2 12 3 3" xfId="1110" xr:uid="{00000000-0005-0000-0000-000098030000}"/>
    <cellStyle name="20% - Accent1 2 12 3 3 2" xfId="1111" xr:uid="{00000000-0005-0000-0000-000099030000}"/>
    <cellStyle name="20% - Accent1 2 12 3 4" xfId="1112" xr:uid="{00000000-0005-0000-0000-00009A030000}"/>
    <cellStyle name="20% - Accent1 2 12 4" xfId="1113" xr:uid="{00000000-0005-0000-0000-00009B030000}"/>
    <cellStyle name="20% - Accent1 2 12 4 2" xfId="1114" xr:uid="{00000000-0005-0000-0000-00009C030000}"/>
    <cellStyle name="20% - Accent1 2 12 4 2 2" xfId="1115" xr:uid="{00000000-0005-0000-0000-00009D030000}"/>
    <cellStyle name="20% - Accent1 2 12 4 2 2 2" xfId="1116" xr:uid="{00000000-0005-0000-0000-00009E030000}"/>
    <cellStyle name="20% - Accent1 2 12 4 2 3" xfId="1117" xr:uid="{00000000-0005-0000-0000-00009F030000}"/>
    <cellStyle name="20% - Accent1 2 12 4 3" xfId="1118" xr:uid="{00000000-0005-0000-0000-0000A0030000}"/>
    <cellStyle name="20% - Accent1 2 12 4 3 2" xfId="1119" xr:uid="{00000000-0005-0000-0000-0000A1030000}"/>
    <cellStyle name="20% - Accent1 2 12 4 4" xfId="1120" xr:uid="{00000000-0005-0000-0000-0000A2030000}"/>
    <cellStyle name="20% - Accent1 2 12 5" xfId="1121" xr:uid="{00000000-0005-0000-0000-0000A3030000}"/>
    <cellStyle name="20% - Accent1 2 12 5 2" xfId="1122" xr:uid="{00000000-0005-0000-0000-0000A4030000}"/>
    <cellStyle name="20% - Accent1 2 12 5 2 2" xfId="1123" xr:uid="{00000000-0005-0000-0000-0000A5030000}"/>
    <cellStyle name="20% - Accent1 2 12 5 3" xfId="1124" xr:uid="{00000000-0005-0000-0000-0000A6030000}"/>
    <cellStyle name="20% - Accent1 2 12 6" xfId="1125" xr:uid="{00000000-0005-0000-0000-0000A7030000}"/>
    <cellStyle name="20% - Accent1 2 12 6 2" xfId="1126" xr:uid="{00000000-0005-0000-0000-0000A8030000}"/>
    <cellStyle name="20% - Accent1 2 12 6 2 2" xfId="1127" xr:uid="{00000000-0005-0000-0000-0000A9030000}"/>
    <cellStyle name="20% - Accent1 2 12 6 3" xfId="1128" xr:uid="{00000000-0005-0000-0000-0000AA030000}"/>
    <cellStyle name="20% - Accent1 2 12 7" xfId="1129" xr:uid="{00000000-0005-0000-0000-0000AB030000}"/>
    <cellStyle name="20% - Accent1 2 12 7 2" xfId="1130" xr:uid="{00000000-0005-0000-0000-0000AC030000}"/>
    <cellStyle name="20% - Accent1 2 12 8" xfId="1131" xr:uid="{00000000-0005-0000-0000-0000AD030000}"/>
    <cellStyle name="20% - Accent1 2 12 8 2" xfId="1132" xr:uid="{00000000-0005-0000-0000-0000AE030000}"/>
    <cellStyle name="20% - Accent1 2 12 9" xfId="1133" xr:uid="{00000000-0005-0000-0000-0000AF030000}"/>
    <cellStyle name="20% - Accent1 2 13" xfId="1134" xr:uid="{00000000-0005-0000-0000-0000B0030000}"/>
    <cellStyle name="20% - Accent1 2 13 2" xfId="1135" xr:uid="{00000000-0005-0000-0000-0000B1030000}"/>
    <cellStyle name="20% - Accent1 2 13 2 2" xfId="1136" xr:uid="{00000000-0005-0000-0000-0000B2030000}"/>
    <cellStyle name="20% - Accent1 2 13 2 2 2" xfId="1137" xr:uid="{00000000-0005-0000-0000-0000B3030000}"/>
    <cellStyle name="20% - Accent1 2 13 2 2 2 2" xfId="1138" xr:uid="{00000000-0005-0000-0000-0000B4030000}"/>
    <cellStyle name="20% - Accent1 2 13 2 2 3" xfId="1139" xr:uid="{00000000-0005-0000-0000-0000B5030000}"/>
    <cellStyle name="20% - Accent1 2 13 2 3" xfId="1140" xr:uid="{00000000-0005-0000-0000-0000B6030000}"/>
    <cellStyle name="20% - Accent1 2 13 2 3 2" xfId="1141" xr:uid="{00000000-0005-0000-0000-0000B7030000}"/>
    <cellStyle name="20% - Accent1 2 13 2 4" xfId="1142" xr:uid="{00000000-0005-0000-0000-0000B8030000}"/>
    <cellStyle name="20% - Accent1 2 13 3" xfId="1143" xr:uid="{00000000-0005-0000-0000-0000B9030000}"/>
    <cellStyle name="20% - Accent1 2 13 3 2" xfId="1144" xr:uid="{00000000-0005-0000-0000-0000BA030000}"/>
    <cellStyle name="20% - Accent1 2 13 3 2 2" xfId="1145" xr:uid="{00000000-0005-0000-0000-0000BB030000}"/>
    <cellStyle name="20% - Accent1 2 13 3 2 2 2" xfId="1146" xr:uid="{00000000-0005-0000-0000-0000BC030000}"/>
    <cellStyle name="20% - Accent1 2 13 3 2 3" xfId="1147" xr:uid="{00000000-0005-0000-0000-0000BD030000}"/>
    <cellStyle name="20% - Accent1 2 13 3 3" xfId="1148" xr:uid="{00000000-0005-0000-0000-0000BE030000}"/>
    <cellStyle name="20% - Accent1 2 13 3 3 2" xfId="1149" xr:uid="{00000000-0005-0000-0000-0000BF030000}"/>
    <cellStyle name="20% - Accent1 2 13 3 4" xfId="1150" xr:uid="{00000000-0005-0000-0000-0000C0030000}"/>
    <cellStyle name="20% - Accent1 2 13 4" xfId="1151" xr:uid="{00000000-0005-0000-0000-0000C1030000}"/>
    <cellStyle name="20% - Accent1 2 13 4 2" xfId="1152" xr:uid="{00000000-0005-0000-0000-0000C2030000}"/>
    <cellStyle name="20% - Accent1 2 13 4 2 2" xfId="1153" xr:uid="{00000000-0005-0000-0000-0000C3030000}"/>
    <cellStyle name="20% - Accent1 2 13 4 2 2 2" xfId="1154" xr:uid="{00000000-0005-0000-0000-0000C4030000}"/>
    <cellStyle name="20% - Accent1 2 13 4 2 3" xfId="1155" xr:uid="{00000000-0005-0000-0000-0000C5030000}"/>
    <cellStyle name="20% - Accent1 2 13 4 3" xfId="1156" xr:uid="{00000000-0005-0000-0000-0000C6030000}"/>
    <cellStyle name="20% - Accent1 2 13 4 3 2" xfId="1157" xr:uid="{00000000-0005-0000-0000-0000C7030000}"/>
    <cellStyle name="20% - Accent1 2 13 4 4" xfId="1158" xr:uid="{00000000-0005-0000-0000-0000C8030000}"/>
    <cellStyle name="20% - Accent1 2 13 5" xfId="1159" xr:uid="{00000000-0005-0000-0000-0000C9030000}"/>
    <cellStyle name="20% - Accent1 2 13 5 2" xfId="1160" xr:uid="{00000000-0005-0000-0000-0000CA030000}"/>
    <cellStyle name="20% - Accent1 2 13 5 2 2" xfId="1161" xr:uid="{00000000-0005-0000-0000-0000CB030000}"/>
    <cellStyle name="20% - Accent1 2 13 5 3" xfId="1162" xr:uid="{00000000-0005-0000-0000-0000CC030000}"/>
    <cellStyle name="20% - Accent1 2 13 6" xfId="1163" xr:uid="{00000000-0005-0000-0000-0000CD030000}"/>
    <cellStyle name="20% - Accent1 2 13 6 2" xfId="1164" xr:uid="{00000000-0005-0000-0000-0000CE030000}"/>
    <cellStyle name="20% - Accent1 2 13 6 2 2" xfId="1165" xr:uid="{00000000-0005-0000-0000-0000CF030000}"/>
    <cellStyle name="20% - Accent1 2 13 6 3" xfId="1166" xr:uid="{00000000-0005-0000-0000-0000D0030000}"/>
    <cellStyle name="20% - Accent1 2 13 7" xfId="1167" xr:uid="{00000000-0005-0000-0000-0000D1030000}"/>
    <cellStyle name="20% - Accent1 2 13 7 2" xfId="1168" xr:uid="{00000000-0005-0000-0000-0000D2030000}"/>
    <cellStyle name="20% - Accent1 2 13 8" xfId="1169" xr:uid="{00000000-0005-0000-0000-0000D3030000}"/>
    <cellStyle name="20% - Accent1 2 13 8 2" xfId="1170" xr:uid="{00000000-0005-0000-0000-0000D4030000}"/>
    <cellStyle name="20% - Accent1 2 13 9" xfId="1171" xr:uid="{00000000-0005-0000-0000-0000D5030000}"/>
    <cellStyle name="20% - Accent1 2 14" xfId="1172" xr:uid="{00000000-0005-0000-0000-0000D6030000}"/>
    <cellStyle name="20% - Accent1 2 14 2" xfId="1173" xr:uid="{00000000-0005-0000-0000-0000D7030000}"/>
    <cellStyle name="20% - Accent1 2 14 2 2" xfId="1174" xr:uid="{00000000-0005-0000-0000-0000D8030000}"/>
    <cellStyle name="20% - Accent1 2 14 2 2 2" xfId="1175" xr:uid="{00000000-0005-0000-0000-0000D9030000}"/>
    <cellStyle name="20% - Accent1 2 14 2 3" xfId="1176" xr:uid="{00000000-0005-0000-0000-0000DA030000}"/>
    <cellStyle name="20% - Accent1 2 14 3" xfId="1177" xr:uid="{00000000-0005-0000-0000-0000DB030000}"/>
    <cellStyle name="20% - Accent1 2 14 3 2" xfId="1178" xr:uid="{00000000-0005-0000-0000-0000DC030000}"/>
    <cellStyle name="20% - Accent1 2 14 4" xfId="1179" xr:uid="{00000000-0005-0000-0000-0000DD030000}"/>
    <cellStyle name="20% - Accent1 2 15" xfId="1180" xr:uid="{00000000-0005-0000-0000-0000DE030000}"/>
    <cellStyle name="20% - Accent1 2 15 2" xfId="1181" xr:uid="{00000000-0005-0000-0000-0000DF030000}"/>
    <cellStyle name="20% - Accent1 2 15 2 2" xfId="1182" xr:uid="{00000000-0005-0000-0000-0000E0030000}"/>
    <cellStyle name="20% - Accent1 2 15 2 2 2" xfId="1183" xr:uid="{00000000-0005-0000-0000-0000E1030000}"/>
    <cellStyle name="20% - Accent1 2 15 2 3" xfId="1184" xr:uid="{00000000-0005-0000-0000-0000E2030000}"/>
    <cellStyle name="20% - Accent1 2 15 3" xfId="1185" xr:uid="{00000000-0005-0000-0000-0000E3030000}"/>
    <cellStyle name="20% - Accent1 2 15 3 2" xfId="1186" xr:uid="{00000000-0005-0000-0000-0000E4030000}"/>
    <cellStyle name="20% - Accent1 2 15 4" xfId="1187" xr:uid="{00000000-0005-0000-0000-0000E5030000}"/>
    <cellStyle name="20% - Accent1 2 16" xfId="1188" xr:uid="{00000000-0005-0000-0000-0000E6030000}"/>
    <cellStyle name="20% - Accent1 2 16 2" xfId="1189" xr:uid="{00000000-0005-0000-0000-0000E7030000}"/>
    <cellStyle name="20% - Accent1 2 16 2 2" xfId="1190" xr:uid="{00000000-0005-0000-0000-0000E8030000}"/>
    <cellStyle name="20% - Accent1 2 16 2 2 2" xfId="1191" xr:uid="{00000000-0005-0000-0000-0000E9030000}"/>
    <cellStyle name="20% - Accent1 2 16 2 3" xfId="1192" xr:uid="{00000000-0005-0000-0000-0000EA030000}"/>
    <cellStyle name="20% - Accent1 2 16 3" xfId="1193" xr:uid="{00000000-0005-0000-0000-0000EB030000}"/>
    <cellStyle name="20% - Accent1 2 16 3 2" xfId="1194" xr:uid="{00000000-0005-0000-0000-0000EC030000}"/>
    <cellStyle name="20% - Accent1 2 16 4" xfId="1195" xr:uid="{00000000-0005-0000-0000-0000ED030000}"/>
    <cellStyle name="20% - Accent1 2 17" xfId="1196" xr:uid="{00000000-0005-0000-0000-0000EE030000}"/>
    <cellStyle name="20% - Accent1 2 17 2" xfId="1197" xr:uid="{00000000-0005-0000-0000-0000EF030000}"/>
    <cellStyle name="20% - Accent1 2 17 2 2" xfId="1198" xr:uid="{00000000-0005-0000-0000-0000F0030000}"/>
    <cellStyle name="20% - Accent1 2 17 3" xfId="1199" xr:uid="{00000000-0005-0000-0000-0000F1030000}"/>
    <cellStyle name="20% - Accent1 2 18" xfId="112" xr:uid="{00000000-0005-0000-0000-0000F2030000}"/>
    <cellStyle name="20% - Accent1 2 18 2" xfId="113" xr:uid="{00000000-0005-0000-0000-0000F3030000}"/>
    <cellStyle name="20% - Accent1 2 18 2 2" xfId="1200" xr:uid="{00000000-0005-0000-0000-0000F4030000}"/>
    <cellStyle name="20% - Accent1 2 18 3" xfId="114" xr:uid="{00000000-0005-0000-0000-0000F5030000}"/>
    <cellStyle name="20% - Accent1 2 18 4" xfId="1201" xr:uid="{00000000-0005-0000-0000-0000F6030000}"/>
    <cellStyle name="20% - Accent1 2 19" xfId="1202" xr:uid="{00000000-0005-0000-0000-0000F7030000}"/>
    <cellStyle name="20% - Accent1 2 19 2" xfId="1203" xr:uid="{00000000-0005-0000-0000-0000F8030000}"/>
    <cellStyle name="20% - Accent1 2 2" xfId="1204" xr:uid="{00000000-0005-0000-0000-0000F9030000}"/>
    <cellStyle name="20% - Accent1 2 2 10" xfId="1205" xr:uid="{00000000-0005-0000-0000-0000FA030000}"/>
    <cellStyle name="20% - Accent1 2 2 10 10" xfId="1206" xr:uid="{00000000-0005-0000-0000-0000FB030000}"/>
    <cellStyle name="20% - Accent1 2 2 10 10 2" xfId="1207" xr:uid="{00000000-0005-0000-0000-0000FC030000}"/>
    <cellStyle name="20% - Accent1 2 2 10 11" xfId="1208" xr:uid="{00000000-0005-0000-0000-0000FD030000}"/>
    <cellStyle name="20% - Accent1 2 2 10 2" xfId="1209" xr:uid="{00000000-0005-0000-0000-0000FE030000}"/>
    <cellStyle name="20% - Accent1 2 2 10 2 2" xfId="1210" xr:uid="{00000000-0005-0000-0000-0000FF030000}"/>
    <cellStyle name="20% - Accent1 2 2 10 2 2 2" xfId="1211" xr:uid="{00000000-0005-0000-0000-000000040000}"/>
    <cellStyle name="20% - Accent1 2 2 10 2 2 2 2" xfId="1212" xr:uid="{00000000-0005-0000-0000-000001040000}"/>
    <cellStyle name="20% - Accent1 2 2 10 2 2 2 2 2" xfId="1213" xr:uid="{00000000-0005-0000-0000-000002040000}"/>
    <cellStyle name="20% - Accent1 2 2 10 2 2 2 3" xfId="1214" xr:uid="{00000000-0005-0000-0000-000003040000}"/>
    <cellStyle name="20% - Accent1 2 2 10 2 2 3" xfId="1215" xr:uid="{00000000-0005-0000-0000-000004040000}"/>
    <cellStyle name="20% - Accent1 2 2 10 2 2 3 2" xfId="1216" xr:uid="{00000000-0005-0000-0000-000005040000}"/>
    <cellStyle name="20% - Accent1 2 2 10 2 2 4" xfId="1217" xr:uid="{00000000-0005-0000-0000-000006040000}"/>
    <cellStyle name="20% - Accent1 2 2 10 2 3" xfId="1218" xr:uid="{00000000-0005-0000-0000-000007040000}"/>
    <cellStyle name="20% - Accent1 2 2 10 2 3 2" xfId="1219" xr:uid="{00000000-0005-0000-0000-000008040000}"/>
    <cellStyle name="20% - Accent1 2 2 10 2 3 2 2" xfId="1220" xr:uid="{00000000-0005-0000-0000-000009040000}"/>
    <cellStyle name="20% - Accent1 2 2 10 2 3 2 2 2" xfId="1221" xr:uid="{00000000-0005-0000-0000-00000A040000}"/>
    <cellStyle name="20% - Accent1 2 2 10 2 3 2 3" xfId="1222" xr:uid="{00000000-0005-0000-0000-00000B040000}"/>
    <cellStyle name="20% - Accent1 2 2 10 2 3 3" xfId="1223" xr:uid="{00000000-0005-0000-0000-00000C040000}"/>
    <cellStyle name="20% - Accent1 2 2 10 2 3 3 2" xfId="1224" xr:uid="{00000000-0005-0000-0000-00000D040000}"/>
    <cellStyle name="20% - Accent1 2 2 10 2 3 4" xfId="1225" xr:uid="{00000000-0005-0000-0000-00000E040000}"/>
    <cellStyle name="20% - Accent1 2 2 10 2 4" xfId="1226" xr:uid="{00000000-0005-0000-0000-00000F040000}"/>
    <cellStyle name="20% - Accent1 2 2 10 2 4 2" xfId="1227" xr:uid="{00000000-0005-0000-0000-000010040000}"/>
    <cellStyle name="20% - Accent1 2 2 10 2 4 2 2" xfId="1228" xr:uid="{00000000-0005-0000-0000-000011040000}"/>
    <cellStyle name="20% - Accent1 2 2 10 2 4 2 2 2" xfId="1229" xr:uid="{00000000-0005-0000-0000-000012040000}"/>
    <cellStyle name="20% - Accent1 2 2 10 2 4 2 3" xfId="1230" xr:uid="{00000000-0005-0000-0000-000013040000}"/>
    <cellStyle name="20% - Accent1 2 2 10 2 4 3" xfId="1231" xr:uid="{00000000-0005-0000-0000-000014040000}"/>
    <cellStyle name="20% - Accent1 2 2 10 2 4 3 2" xfId="1232" xr:uid="{00000000-0005-0000-0000-000015040000}"/>
    <cellStyle name="20% - Accent1 2 2 10 2 4 4" xfId="1233" xr:uid="{00000000-0005-0000-0000-000016040000}"/>
    <cellStyle name="20% - Accent1 2 2 10 2 5" xfId="1234" xr:uid="{00000000-0005-0000-0000-000017040000}"/>
    <cellStyle name="20% - Accent1 2 2 10 2 5 2" xfId="1235" xr:uid="{00000000-0005-0000-0000-000018040000}"/>
    <cellStyle name="20% - Accent1 2 2 10 2 5 2 2" xfId="1236" xr:uid="{00000000-0005-0000-0000-000019040000}"/>
    <cellStyle name="20% - Accent1 2 2 10 2 5 3" xfId="1237" xr:uid="{00000000-0005-0000-0000-00001A040000}"/>
    <cellStyle name="20% - Accent1 2 2 10 2 6" xfId="1238" xr:uid="{00000000-0005-0000-0000-00001B040000}"/>
    <cellStyle name="20% - Accent1 2 2 10 2 6 2" xfId="1239" xr:uid="{00000000-0005-0000-0000-00001C040000}"/>
    <cellStyle name="20% - Accent1 2 2 10 2 6 2 2" xfId="1240" xr:uid="{00000000-0005-0000-0000-00001D040000}"/>
    <cellStyle name="20% - Accent1 2 2 10 2 6 3" xfId="1241" xr:uid="{00000000-0005-0000-0000-00001E040000}"/>
    <cellStyle name="20% - Accent1 2 2 10 2 7" xfId="1242" xr:uid="{00000000-0005-0000-0000-00001F040000}"/>
    <cellStyle name="20% - Accent1 2 2 10 2 7 2" xfId="1243" xr:uid="{00000000-0005-0000-0000-000020040000}"/>
    <cellStyle name="20% - Accent1 2 2 10 2 8" xfId="1244" xr:uid="{00000000-0005-0000-0000-000021040000}"/>
    <cellStyle name="20% - Accent1 2 2 10 2 8 2" xfId="1245" xr:uid="{00000000-0005-0000-0000-000022040000}"/>
    <cellStyle name="20% - Accent1 2 2 10 2 9" xfId="1246" xr:uid="{00000000-0005-0000-0000-000023040000}"/>
    <cellStyle name="20% - Accent1 2 2 10 3" xfId="1247" xr:uid="{00000000-0005-0000-0000-000024040000}"/>
    <cellStyle name="20% - Accent1 2 2 10 3 2" xfId="1248" xr:uid="{00000000-0005-0000-0000-000025040000}"/>
    <cellStyle name="20% - Accent1 2 2 10 3 2 2" xfId="1249" xr:uid="{00000000-0005-0000-0000-000026040000}"/>
    <cellStyle name="20% - Accent1 2 2 10 3 2 2 2" xfId="1250" xr:uid="{00000000-0005-0000-0000-000027040000}"/>
    <cellStyle name="20% - Accent1 2 2 10 3 2 2 2 2" xfId="1251" xr:uid="{00000000-0005-0000-0000-000028040000}"/>
    <cellStyle name="20% - Accent1 2 2 10 3 2 2 3" xfId="1252" xr:uid="{00000000-0005-0000-0000-000029040000}"/>
    <cellStyle name="20% - Accent1 2 2 10 3 2 3" xfId="1253" xr:uid="{00000000-0005-0000-0000-00002A040000}"/>
    <cellStyle name="20% - Accent1 2 2 10 3 2 3 2" xfId="1254" xr:uid="{00000000-0005-0000-0000-00002B040000}"/>
    <cellStyle name="20% - Accent1 2 2 10 3 2 4" xfId="1255" xr:uid="{00000000-0005-0000-0000-00002C040000}"/>
    <cellStyle name="20% - Accent1 2 2 10 3 3" xfId="1256" xr:uid="{00000000-0005-0000-0000-00002D040000}"/>
    <cellStyle name="20% - Accent1 2 2 10 3 3 2" xfId="1257" xr:uid="{00000000-0005-0000-0000-00002E040000}"/>
    <cellStyle name="20% - Accent1 2 2 10 3 3 2 2" xfId="1258" xr:uid="{00000000-0005-0000-0000-00002F040000}"/>
    <cellStyle name="20% - Accent1 2 2 10 3 3 2 2 2" xfId="1259" xr:uid="{00000000-0005-0000-0000-000030040000}"/>
    <cellStyle name="20% - Accent1 2 2 10 3 3 2 3" xfId="1260" xr:uid="{00000000-0005-0000-0000-000031040000}"/>
    <cellStyle name="20% - Accent1 2 2 10 3 3 3" xfId="1261" xr:uid="{00000000-0005-0000-0000-000032040000}"/>
    <cellStyle name="20% - Accent1 2 2 10 3 3 3 2" xfId="1262" xr:uid="{00000000-0005-0000-0000-000033040000}"/>
    <cellStyle name="20% - Accent1 2 2 10 3 3 4" xfId="1263" xr:uid="{00000000-0005-0000-0000-000034040000}"/>
    <cellStyle name="20% - Accent1 2 2 10 3 4" xfId="1264" xr:uid="{00000000-0005-0000-0000-000035040000}"/>
    <cellStyle name="20% - Accent1 2 2 10 3 4 2" xfId="1265" xr:uid="{00000000-0005-0000-0000-000036040000}"/>
    <cellStyle name="20% - Accent1 2 2 10 3 4 2 2" xfId="1266" xr:uid="{00000000-0005-0000-0000-000037040000}"/>
    <cellStyle name="20% - Accent1 2 2 10 3 4 2 2 2" xfId="1267" xr:uid="{00000000-0005-0000-0000-000038040000}"/>
    <cellStyle name="20% - Accent1 2 2 10 3 4 2 3" xfId="1268" xr:uid="{00000000-0005-0000-0000-000039040000}"/>
    <cellStyle name="20% - Accent1 2 2 10 3 4 3" xfId="1269" xr:uid="{00000000-0005-0000-0000-00003A040000}"/>
    <cellStyle name="20% - Accent1 2 2 10 3 4 3 2" xfId="1270" xr:uid="{00000000-0005-0000-0000-00003B040000}"/>
    <cellStyle name="20% - Accent1 2 2 10 3 4 4" xfId="1271" xr:uid="{00000000-0005-0000-0000-00003C040000}"/>
    <cellStyle name="20% - Accent1 2 2 10 3 5" xfId="1272" xr:uid="{00000000-0005-0000-0000-00003D040000}"/>
    <cellStyle name="20% - Accent1 2 2 10 3 5 2" xfId="1273" xr:uid="{00000000-0005-0000-0000-00003E040000}"/>
    <cellStyle name="20% - Accent1 2 2 10 3 5 2 2" xfId="1274" xr:uid="{00000000-0005-0000-0000-00003F040000}"/>
    <cellStyle name="20% - Accent1 2 2 10 3 5 3" xfId="1275" xr:uid="{00000000-0005-0000-0000-000040040000}"/>
    <cellStyle name="20% - Accent1 2 2 10 3 6" xfId="1276" xr:uid="{00000000-0005-0000-0000-000041040000}"/>
    <cellStyle name="20% - Accent1 2 2 10 3 6 2" xfId="1277" xr:uid="{00000000-0005-0000-0000-000042040000}"/>
    <cellStyle name="20% - Accent1 2 2 10 3 6 2 2" xfId="1278" xr:uid="{00000000-0005-0000-0000-000043040000}"/>
    <cellStyle name="20% - Accent1 2 2 10 3 6 3" xfId="1279" xr:uid="{00000000-0005-0000-0000-000044040000}"/>
    <cellStyle name="20% - Accent1 2 2 10 3 7" xfId="1280" xr:uid="{00000000-0005-0000-0000-000045040000}"/>
    <cellStyle name="20% - Accent1 2 2 10 3 7 2" xfId="1281" xr:uid="{00000000-0005-0000-0000-000046040000}"/>
    <cellStyle name="20% - Accent1 2 2 10 3 8" xfId="1282" xr:uid="{00000000-0005-0000-0000-000047040000}"/>
    <cellStyle name="20% - Accent1 2 2 10 3 8 2" xfId="1283" xr:uid="{00000000-0005-0000-0000-000048040000}"/>
    <cellStyle name="20% - Accent1 2 2 10 3 9" xfId="1284" xr:uid="{00000000-0005-0000-0000-000049040000}"/>
    <cellStyle name="20% - Accent1 2 2 10 4" xfId="1285" xr:uid="{00000000-0005-0000-0000-00004A040000}"/>
    <cellStyle name="20% - Accent1 2 2 10 4 2" xfId="1286" xr:uid="{00000000-0005-0000-0000-00004B040000}"/>
    <cellStyle name="20% - Accent1 2 2 10 4 2 2" xfId="1287" xr:uid="{00000000-0005-0000-0000-00004C040000}"/>
    <cellStyle name="20% - Accent1 2 2 10 4 2 2 2" xfId="1288" xr:uid="{00000000-0005-0000-0000-00004D040000}"/>
    <cellStyle name="20% - Accent1 2 2 10 4 2 3" xfId="1289" xr:uid="{00000000-0005-0000-0000-00004E040000}"/>
    <cellStyle name="20% - Accent1 2 2 10 4 3" xfId="1290" xr:uid="{00000000-0005-0000-0000-00004F040000}"/>
    <cellStyle name="20% - Accent1 2 2 10 4 3 2" xfId="1291" xr:uid="{00000000-0005-0000-0000-000050040000}"/>
    <cellStyle name="20% - Accent1 2 2 10 4 4" xfId="1292" xr:uid="{00000000-0005-0000-0000-000051040000}"/>
    <cellStyle name="20% - Accent1 2 2 10 5" xfId="1293" xr:uid="{00000000-0005-0000-0000-000052040000}"/>
    <cellStyle name="20% - Accent1 2 2 10 5 2" xfId="1294" xr:uid="{00000000-0005-0000-0000-000053040000}"/>
    <cellStyle name="20% - Accent1 2 2 10 5 2 2" xfId="1295" xr:uid="{00000000-0005-0000-0000-000054040000}"/>
    <cellStyle name="20% - Accent1 2 2 10 5 2 2 2" xfId="1296" xr:uid="{00000000-0005-0000-0000-000055040000}"/>
    <cellStyle name="20% - Accent1 2 2 10 5 2 3" xfId="1297" xr:uid="{00000000-0005-0000-0000-000056040000}"/>
    <cellStyle name="20% - Accent1 2 2 10 5 3" xfId="1298" xr:uid="{00000000-0005-0000-0000-000057040000}"/>
    <cellStyle name="20% - Accent1 2 2 10 5 3 2" xfId="1299" xr:uid="{00000000-0005-0000-0000-000058040000}"/>
    <cellStyle name="20% - Accent1 2 2 10 5 4" xfId="1300" xr:uid="{00000000-0005-0000-0000-000059040000}"/>
    <cellStyle name="20% - Accent1 2 2 10 6" xfId="1301" xr:uid="{00000000-0005-0000-0000-00005A040000}"/>
    <cellStyle name="20% - Accent1 2 2 10 6 2" xfId="1302" xr:uid="{00000000-0005-0000-0000-00005B040000}"/>
    <cellStyle name="20% - Accent1 2 2 10 6 2 2" xfId="1303" xr:uid="{00000000-0005-0000-0000-00005C040000}"/>
    <cellStyle name="20% - Accent1 2 2 10 6 2 2 2" xfId="1304" xr:uid="{00000000-0005-0000-0000-00005D040000}"/>
    <cellStyle name="20% - Accent1 2 2 10 6 2 3" xfId="1305" xr:uid="{00000000-0005-0000-0000-00005E040000}"/>
    <cellStyle name="20% - Accent1 2 2 10 6 3" xfId="1306" xr:uid="{00000000-0005-0000-0000-00005F040000}"/>
    <cellStyle name="20% - Accent1 2 2 10 6 3 2" xfId="1307" xr:uid="{00000000-0005-0000-0000-000060040000}"/>
    <cellStyle name="20% - Accent1 2 2 10 6 4" xfId="1308" xr:uid="{00000000-0005-0000-0000-000061040000}"/>
    <cellStyle name="20% - Accent1 2 2 10 7" xfId="1309" xr:uid="{00000000-0005-0000-0000-000062040000}"/>
    <cellStyle name="20% - Accent1 2 2 10 7 2" xfId="1310" xr:uid="{00000000-0005-0000-0000-000063040000}"/>
    <cellStyle name="20% - Accent1 2 2 10 7 2 2" xfId="1311" xr:uid="{00000000-0005-0000-0000-000064040000}"/>
    <cellStyle name="20% - Accent1 2 2 10 7 3" xfId="1312" xr:uid="{00000000-0005-0000-0000-000065040000}"/>
    <cellStyle name="20% - Accent1 2 2 10 8" xfId="1313" xr:uid="{00000000-0005-0000-0000-000066040000}"/>
    <cellStyle name="20% - Accent1 2 2 10 8 2" xfId="1314" xr:uid="{00000000-0005-0000-0000-000067040000}"/>
    <cellStyle name="20% - Accent1 2 2 10 8 2 2" xfId="1315" xr:uid="{00000000-0005-0000-0000-000068040000}"/>
    <cellStyle name="20% - Accent1 2 2 10 8 3" xfId="1316" xr:uid="{00000000-0005-0000-0000-000069040000}"/>
    <cellStyle name="20% - Accent1 2 2 10 9" xfId="1317" xr:uid="{00000000-0005-0000-0000-00006A040000}"/>
    <cellStyle name="20% - Accent1 2 2 10 9 2" xfId="1318" xr:uid="{00000000-0005-0000-0000-00006B040000}"/>
    <cellStyle name="20% - Accent1 2 2 11" xfId="1319" xr:uid="{00000000-0005-0000-0000-00006C040000}"/>
    <cellStyle name="20% - Accent1 2 2 11 2" xfId="1320" xr:uid="{00000000-0005-0000-0000-00006D040000}"/>
    <cellStyle name="20% - Accent1 2 2 11 2 2" xfId="1321" xr:uid="{00000000-0005-0000-0000-00006E040000}"/>
    <cellStyle name="20% - Accent1 2 2 11 2 2 2" xfId="1322" xr:uid="{00000000-0005-0000-0000-00006F040000}"/>
    <cellStyle name="20% - Accent1 2 2 11 2 2 2 2" xfId="1323" xr:uid="{00000000-0005-0000-0000-000070040000}"/>
    <cellStyle name="20% - Accent1 2 2 11 2 2 3" xfId="1324" xr:uid="{00000000-0005-0000-0000-000071040000}"/>
    <cellStyle name="20% - Accent1 2 2 11 2 3" xfId="1325" xr:uid="{00000000-0005-0000-0000-000072040000}"/>
    <cellStyle name="20% - Accent1 2 2 11 2 3 2" xfId="1326" xr:uid="{00000000-0005-0000-0000-000073040000}"/>
    <cellStyle name="20% - Accent1 2 2 11 2 4" xfId="1327" xr:uid="{00000000-0005-0000-0000-000074040000}"/>
    <cellStyle name="20% - Accent1 2 2 11 3" xfId="1328" xr:uid="{00000000-0005-0000-0000-000075040000}"/>
    <cellStyle name="20% - Accent1 2 2 11 3 2" xfId="1329" xr:uid="{00000000-0005-0000-0000-000076040000}"/>
    <cellStyle name="20% - Accent1 2 2 11 3 2 2" xfId="1330" xr:uid="{00000000-0005-0000-0000-000077040000}"/>
    <cellStyle name="20% - Accent1 2 2 11 3 2 2 2" xfId="1331" xr:uid="{00000000-0005-0000-0000-000078040000}"/>
    <cellStyle name="20% - Accent1 2 2 11 3 2 3" xfId="1332" xr:uid="{00000000-0005-0000-0000-000079040000}"/>
    <cellStyle name="20% - Accent1 2 2 11 3 3" xfId="1333" xr:uid="{00000000-0005-0000-0000-00007A040000}"/>
    <cellStyle name="20% - Accent1 2 2 11 3 3 2" xfId="1334" xr:uid="{00000000-0005-0000-0000-00007B040000}"/>
    <cellStyle name="20% - Accent1 2 2 11 3 4" xfId="1335" xr:uid="{00000000-0005-0000-0000-00007C040000}"/>
    <cellStyle name="20% - Accent1 2 2 11 4" xfId="1336" xr:uid="{00000000-0005-0000-0000-00007D040000}"/>
    <cellStyle name="20% - Accent1 2 2 11 4 2" xfId="1337" xr:uid="{00000000-0005-0000-0000-00007E040000}"/>
    <cellStyle name="20% - Accent1 2 2 11 4 2 2" xfId="1338" xr:uid="{00000000-0005-0000-0000-00007F040000}"/>
    <cellStyle name="20% - Accent1 2 2 11 4 2 2 2" xfId="1339" xr:uid="{00000000-0005-0000-0000-000080040000}"/>
    <cellStyle name="20% - Accent1 2 2 11 4 2 3" xfId="1340" xr:uid="{00000000-0005-0000-0000-000081040000}"/>
    <cellStyle name="20% - Accent1 2 2 11 4 3" xfId="1341" xr:uid="{00000000-0005-0000-0000-000082040000}"/>
    <cellStyle name="20% - Accent1 2 2 11 4 3 2" xfId="1342" xr:uid="{00000000-0005-0000-0000-000083040000}"/>
    <cellStyle name="20% - Accent1 2 2 11 4 4" xfId="1343" xr:uid="{00000000-0005-0000-0000-000084040000}"/>
    <cellStyle name="20% - Accent1 2 2 11 5" xfId="1344" xr:uid="{00000000-0005-0000-0000-000085040000}"/>
    <cellStyle name="20% - Accent1 2 2 11 5 2" xfId="1345" xr:uid="{00000000-0005-0000-0000-000086040000}"/>
    <cellStyle name="20% - Accent1 2 2 11 5 2 2" xfId="1346" xr:uid="{00000000-0005-0000-0000-000087040000}"/>
    <cellStyle name="20% - Accent1 2 2 11 5 3" xfId="1347" xr:uid="{00000000-0005-0000-0000-000088040000}"/>
    <cellStyle name="20% - Accent1 2 2 11 6" xfId="1348" xr:uid="{00000000-0005-0000-0000-000089040000}"/>
    <cellStyle name="20% - Accent1 2 2 11 6 2" xfId="1349" xr:uid="{00000000-0005-0000-0000-00008A040000}"/>
    <cellStyle name="20% - Accent1 2 2 11 6 2 2" xfId="1350" xr:uid="{00000000-0005-0000-0000-00008B040000}"/>
    <cellStyle name="20% - Accent1 2 2 11 6 3" xfId="1351" xr:uid="{00000000-0005-0000-0000-00008C040000}"/>
    <cellStyle name="20% - Accent1 2 2 11 7" xfId="1352" xr:uid="{00000000-0005-0000-0000-00008D040000}"/>
    <cellStyle name="20% - Accent1 2 2 11 7 2" xfId="1353" xr:uid="{00000000-0005-0000-0000-00008E040000}"/>
    <cellStyle name="20% - Accent1 2 2 11 8" xfId="1354" xr:uid="{00000000-0005-0000-0000-00008F040000}"/>
    <cellStyle name="20% - Accent1 2 2 11 8 2" xfId="1355" xr:uid="{00000000-0005-0000-0000-000090040000}"/>
    <cellStyle name="20% - Accent1 2 2 11 9" xfId="1356" xr:uid="{00000000-0005-0000-0000-000091040000}"/>
    <cellStyle name="20% - Accent1 2 2 12" xfId="1357" xr:uid="{00000000-0005-0000-0000-000092040000}"/>
    <cellStyle name="20% - Accent1 2 2 12 2" xfId="1358" xr:uid="{00000000-0005-0000-0000-000093040000}"/>
    <cellStyle name="20% - Accent1 2 2 12 2 2" xfId="1359" xr:uid="{00000000-0005-0000-0000-000094040000}"/>
    <cellStyle name="20% - Accent1 2 2 12 2 2 2" xfId="1360" xr:uid="{00000000-0005-0000-0000-000095040000}"/>
    <cellStyle name="20% - Accent1 2 2 12 2 2 2 2" xfId="1361" xr:uid="{00000000-0005-0000-0000-000096040000}"/>
    <cellStyle name="20% - Accent1 2 2 12 2 2 3" xfId="1362" xr:uid="{00000000-0005-0000-0000-000097040000}"/>
    <cellStyle name="20% - Accent1 2 2 12 2 3" xfId="1363" xr:uid="{00000000-0005-0000-0000-000098040000}"/>
    <cellStyle name="20% - Accent1 2 2 12 2 3 2" xfId="1364" xr:uid="{00000000-0005-0000-0000-000099040000}"/>
    <cellStyle name="20% - Accent1 2 2 12 2 4" xfId="1365" xr:uid="{00000000-0005-0000-0000-00009A040000}"/>
    <cellStyle name="20% - Accent1 2 2 12 3" xfId="1366" xr:uid="{00000000-0005-0000-0000-00009B040000}"/>
    <cellStyle name="20% - Accent1 2 2 12 3 2" xfId="1367" xr:uid="{00000000-0005-0000-0000-00009C040000}"/>
    <cellStyle name="20% - Accent1 2 2 12 3 2 2" xfId="1368" xr:uid="{00000000-0005-0000-0000-00009D040000}"/>
    <cellStyle name="20% - Accent1 2 2 12 3 2 2 2" xfId="1369" xr:uid="{00000000-0005-0000-0000-00009E040000}"/>
    <cellStyle name="20% - Accent1 2 2 12 3 2 3" xfId="1370" xr:uid="{00000000-0005-0000-0000-00009F040000}"/>
    <cellStyle name="20% - Accent1 2 2 12 3 3" xfId="1371" xr:uid="{00000000-0005-0000-0000-0000A0040000}"/>
    <cellStyle name="20% - Accent1 2 2 12 3 3 2" xfId="1372" xr:uid="{00000000-0005-0000-0000-0000A1040000}"/>
    <cellStyle name="20% - Accent1 2 2 12 3 4" xfId="1373" xr:uid="{00000000-0005-0000-0000-0000A2040000}"/>
    <cellStyle name="20% - Accent1 2 2 12 4" xfId="1374" xr:uid="{00000000-0005-0000-0000-0000A3040000}"/>
    <cellStyle name="20% - Accent1 2 2 12 4 2" xfId="1375" xr:uid="{00000000-0005-0000-0000-0000A4040000}"/>
    <cellStyle name="20% - Accent1 2 2 12 4 2 2" xfId="1376" xr:uid="{00000000-0005-0000-0000-0000A5040000}"/>
    <cellStyle name="20% - Accent1 2 2 12 4 2 2 2" xfId="1377" xr:uid="{00000000-0005-0000-0000-0000A6040000}"/>
    <cellStyle name="20% - Accent1 2 2 12 4 2 3" xfId="1378" xr:uid="{00000000-0005-0000-0000-0000A7040000}"/>
    <cellStyle name="20% - Accent1 2 2 12 4 3" xfId="1379" xr:uid="{00000000-0005-0000-0000-0000A8040000}"/>
    <cellStyle name="20% - Accent1 2 2 12 4 3 2" xfId="1380" xr:uid="{00000000-0005-0000-0000-0000A9040000}"/>
    <cellStyle name="20% - Accent1 2 2 12 4 4" xfId="1381" xr:uid="{00000000-0005-0000-0000-0000AA040000}"/>
    <cellStyle name="20% - Accent1 2 2 12 5" xfId="1382" xr:uid="{00000000-0005-0000-0000-0000AB040000}"/>
    <cellStyle name="20% - Accent1 2 2 12 5 2" xfId="1383" xr:uid="{00000000-0005-0000-0000-0000AC040000}"/>
    <cellStyle name="20% - Accent1 2 2 12 5 2 2" xfId="1384" xr:uid="{00000000-0005-0000-0000-0000AD040000}"/>
    <cellStyle name="20% - Accent1 2 2 12 5 3" xfId="1385" xr:uid="{00000000-0005-0000-0000-0000AE040000}"/>
    <cellStyle name="20% - Accent1 2 2 12 6" xfId="1386" xr:uid="{00000000-0005-0000-0000-0000AF040000}"/>
    <cellStyle name="20% - Accent1 2 2 12 6 2" xfId="1387" xr:uid="{00000000-0005-0000-0000-0000B0040000}"/>
    <cellStyle name="20% - Accent1 2 2 12 6 2 2" xfId="1388" xr:uid="{00000000-0005-0000-0000-0000B1040000}"/>
    <cellStyle name="20% - Accent1 2 2 12 6 3" xfId="1389" xr:uid="{00000000-0005-0000-0000-0000B2040000}"/>
    <cellStyle name="20% - Accent1 2 2 12 7" xfId="1390" xr:uid="{00000000-0005-0000-0000-0000B3040000}"/>
    <cellStyle name="20% - Accent1 2 2 12 7 2" xfId="1391" xr:uid="{00000000-0005-0000-0000-0000B4040000}"/>
    <cellStyle name="20% - Accent1 2 2 12 8" xfId="1392" xr:uid="{00000000-0005-0000-0000-0000B5040000}"/>
    <cellStyle name="20% - Accent1 2 2 12 8 2" xfId="1393" xr:uid="{00000000-0005-0000-0000-0000B6040000}"/>
    <cellStyle name="20% - Accent1 2 2 12 9" xfId="1394" xr:uid="{00000000-0005-0000-0000-0000B7040000}"/>
    <cellStyle name="20% - Accent1 2 2 13" xfId="1395" xr:uid="{00000000-0005-0000-0000-0000B8040000}"/>
    <cellStyle name="20% - Accent1 2 2 13 2" xfId="1396" xr:uid="{00000000-0005-0000-0000-0000B9040000}"/>
    <cellStyle name="20% - Accent1 2 2 13 2 2" xfId="1397" xr:uid="{00000000-0005-0000-0000-0000BA040000}"/>
    <cellStyle name="20% - Accent1 2 2 13 2 2 2" xfId="1398" xr:uid="{00000000-0005-0000-0000-0000BB040000}"/>
    <cellStyle name="20% - Accent1 2 2 13 2 3" xfId="1399" xr:uid="{00000000-0005-0000-0000-0000BC040000}"/>
    <cellStyle name="20% - Accent1 2 2 13 3" xfId="1400" xr:uid="{00000000-0005-0000-0000-0000BD040000}"/>
    <cellStyle name="20% - Accent1 2 2 13 3 2" xfId="1401" xr:uid="{00000000-0005-0000-0000-0000BE040000}"/>
    <cellStyle name="20% - Accent1 2 2 13 4" xfId="1402" xr:uid="{00000000-0005-0000-0000-0000BF040000}"/>
    <cellStyle name="20% - Accent1 2 2 14" xfId="1403" xr:uid="{00000000-0005-0000-0000-0000C0040000}"/>
    <cellStyle name="20% - Accent1 2 2 14 2" xfId="1404" xr:uid="{00000000-0005-0000-0000-0000C1040000}"/>
    <cellStyle name="20% - Accent1 2 2 14 2 2" xfId="1405" xr:uid="{00000000-0005-0000-0000-0000C2040000}"/>
    <cellStyle name="20% - Accent1 2 2 14 2 2 2" xfId="1406" xr:uid="{00000000-0005-0000-0000-0000C3040000}"/>
    <cellStyle name="20% - Accent1 2 2 14 2 3" xfId="1407" xr:uid="{00000000-0005-0000-0000-0000C4040000}"/>
    <cellStyle name="20% - Accent1 2 2 14 3" xfId="1408" xr:uid="{00000000-0005-0000-0000-0000C5040000}"/>
    <cellStyle name="20% - Accent1 2 2 14 3 2" xfId="1409" xr:uid="{00000000-0005-0000-0000-0000C6040000}"/>
    <cellStyle name="20% - Accent1 2 2 14 4" xfId="1410" xr:uid="{00000000-0005-0000-0000-0000C7040000}"/>
    <cellStyle name="20% - Accent1 2 2 15" xfId="1411" xr:uid="{00000000-0005-0000-0000-0000C8040000}"/>
    <cellStyle name="20% - Accent1 2 2 15 2" xfId="1412" xr:uid="{00000000-0005-0000-0000-0000C9040000}"/>
    <cellStyle name="20% - Accent1 2 2 15 2 2" xfId="1413" xr:uid="{00000000-0005-0000-0000-0000CA040000}"/>
    <cellStyle name="20% - Accent1 2 2 15 2 2 2" xfId="1414" xr:uid="{00000000-0005-0000-0000-0000CB040000}"/>
    <cellStyle name="20% - Accent1 2 2 15 2 3" xfId="1415" xr:uid="{00000000-0005-0000-0000-0000CC040000}"/>
    <cellStyle name="20% - Accent1 2 2 15 3" xfId="1416" xr:uid="{00000000-0005-0000-0000-0000CD040000}"/>
    <cellStyle name="20% - Accent1 2 2 15 3 2" xfId="1417" xr:uid="{00000000-0005-0000-0000-0000CE040000}"/>
    <cellStyle name="20% - Accent1 2 2 15 4" xfId="1418" xr:uid="{00000000-0005-0000-0000-0000CF040000}"/>
    <cellStyle name="20% - Accent1 2 2 16" xfId="1419" xr:uid="{00000000-0005-0000-0000-0000D0040000}"/>
    <cellStyle name="20% - Accent1 2 2 16 2" xfId="1420" xr:uid="{00000000-0005-0000-0000-0000D1040000}"/>
    <cellStyle name="20% - Accent1 2 2 16 2 2" xfId="1421" xr:uid="{00000000-0005-0000-0000-0000D2040000}"/>
    <cellStyle name="20% - Accent1 2 2 16 3" xfId="1422" xr:uid="{00000000-0005-0000-0000-0000D3040000}"/>
    <cellStyle name="20% - Accent1 2 2 17" xfId="1423" xr:uid="{00000000-0005-0000-0000-0000D4040000}"/>
    <cellStyle name="20% - Accent1 2 2 17 2" xfId="1424" xr:uid="{00000000-0005-0000-0000-0000D5040000}"/>
    <cellStyle name="20% - Accent1 2 2 17 2 2" xfId="1425" xr:uid="{00000000-0005-0000-0000-0000D6040000}"/>
    <cellStyle name="20% - Accent1 2 2 17 3" xfId="1426" xr:uid="{00000000-0005-0000-0000-0000D7040000}"/>
    <cellStyle name="20% - Accent1 2 2 18" xfId="1427" xr:uid="{00000000-0005-0000-0000-0000D8040000}"/>
    <cellStyle name="20% - Accent1 2 2 18 2" xfId="1428" xr:uid="{00000000-0005-0000-0000-0000D9040000}"/>
    <cellStyle name="20% - Accent1 2 2 19" xfId="1429" xr:uid="{00000000-0005-0000-0000-0000DA040000}"/>
    <cellStyle name="20% - Accent1 2 2 19 2" xfId="1430" xr:uid="{00000000-0005-0000-0000-0000DB040000}"/>
    <cellStyle name="20% - Accent1 2 2 2" xfId="1431" xr:uid="{00000000-0005-0000-0000-0000DC040000}"/>
    <cellStyle name="20% - Accent1 2 2 2 10" xfId="1432" xr:uid="{00000000-0005-0000-0000-0000DD040000}"/>
    <cellStyle name="20% - Accent1 2 2 2 10 2" xfId="1433" xr:uid="{00000000-0005-0000-0000-0000DE040000}"/>
    <cellStyle name="20% - Accent1 2 2 2 10 2 2" xfId="1434" xr:uid="{00000000-0005-0000-0000-0000DF040000}"/>
    <cellStyle name="20% - Accent1 2 2 2 10 2 2 2" xfId="1435" xr:uid="{00000000-0005-0000-0000-0000E0040000}"/>
    <cellStyle name="20% - Accent1 2 2 2 10 2 3" xfId="1436" xr:uid="{00000000-0005-0000-0000-0000E1040000}"/>
    <cellStyle name="20% - Accent1 2 2 2 10 3" xfId="1437" xr:uid="{00000000-0005-0000-0000-0000E2040000}"/>
    <cellStyle name="20% - Accent1 2 2 2 10 3 2" xfId="1438" xr:uid="{00000000-0005-0000-0000-0000E3040000}"/>
    <cellStyle name="20% - Accent1 2 2 2 10 4" xfId="1439" xr:uid="{00000000-0005-0000-0000-0000E4040000}"/>
    <cellStyle name="20% - Accent1 2 2 2 11" xfId="1440" xr:uid="{00000000-0005-0000-0000-0000E5040000}"/>
    <cellStyle name="20% - Accent1 2 2 2 11 2" xfId="1441" xr:uid="{00000000-0005-0000-0000-0000E6040000}"/>
    <cellStyle name="20% - Accent1 2 2 2 11 2 2" xfId="1442" xr:uid="{00000000-0005-0000-0000-0000E7040000}"/>
    <cellStyle name="20% - Accent1 2 2 2 11 2 2 2" xfId="1443" xr:uid="{00000000-0005-0000-0000-0000E8040000}"/>
    <cellStyle name="20% - Accent1 2 2 2 11 2 3" xfId="1444" xr:uid="{00000000-0005-0000-0000-0000E9040000}"/>
    <cellStyle name="20% - Accent1 2 2 2 11 3" xfId="1445" xr:uid="{00000000-0005-0000-0000-0000EA040000}"/>
    <cellStyle name="20% - Accent1 2 2 2 11 3 2" xfId="1446" xr:uid="{00000000-0005-0000-0000-0000EB040000}"/>
    <cellStyle name="20% - Accent1 2 2 2 11 4" xfId="1447" xr:uid="{00000000-0005-0000-0000-0000EC040000}"/>
    <cellStyle name="20% - Accent1 2 2 2 12" xfId="1448" xr:uid="{00000000-0005-0000-0000-0000ED040000}"/>
    <cellStyle name="20% - Accent1 2 2 2 12 2" xfId="1449" xr:uid="{00000000-0005-0000-0000-0000EE040000}"/>
    <cellStyle name="20% - Accent1 2 2 2 12 2 2" xfId="1450" xr:uid="{00000000-0005-0000-0000-0000EF040000}"/>
    <cellStyle name="20% - Accent1 2 2 2 12 3" xfId="1451" xr:uid="{00000000-0005-0000-0000-0000F0040000}"/>
    <cellStyle name="20% - Accent1 2 2 2 13" xfId="1452" xr:uid="{00000000-0005-0000-0000-0000F1040000}"/>
    <cellStyle name="20% - Accent1 2 2 2 13 2" xfId="1453" xr:uid="{00000000-0005-0000-0000-0000F2040000}"/>
    <cellStyle name="20% - Accent1 2 2 2 13 2 2" xfId="1454" xr:uid="{00000000-0005-0000-0000-0000F3040000}"/>
    <cellStyle name="20% - Accent1 2 2 2 13 3" xfId="1455" xr:uid="{00000000-0005-0000-0000-0000F4040000}"/>
    <cellStyle name="20% - Accent1 2 2 2 14" xfId="1456" xr:uid="{00000000-0005-0000-0000-0000F5040000}"/>
    <cellStyle name="20% - Accent1 2 2 2 14 2" xfId="1457" xr:uid="{00000000-0005-0000-0000-0000F6040000}"/>
    <cellStyle name="20% - Accent1 2 2 2 15" xfId="1458" xr:uid="{00000000-0005-0000-0000-0000F7040000}"/>
    <cellStyle name="20% - Accent1 2 2 2 15 2" xfId="1459" xr:uid="{00000000-0005-0000-0000-0000F8040000}"/>
    <cellStyle name="20% - Accent1 2 2 2 16" xfId="1460" xr:uid="{00000000-0005-0000-0000-0000F9040000}"/>
    <cellStyle name="20% - Accent1 2 2 2 2" xfId="1461" xr:uid="{00000000-0005-0000-0000-0000FA040000}"/>
    <cellStyle name="20% - Accent1 2 2 2 2 10" xfId="1462" xr:uid="{00000000-0005-0000-0000-0000FB040000}"/>
    <cellStyle name="20% - Accent1 2 2 2 2 10 2" xfId="1463" xr:uid="{00000000-0005-0000-0000-0000FC040000}"/>
    <cellStyle name="20% - Accent1 2 2 2 2 10 2 2" xfId="1464" xr:uid="{00000000-0005-0000-0000-0000FD040000}"/>
    <cellStyle name="20% - Accent1 2 2 2 2 10 2 2 2" xfId="1465" xr:uid="{00000000-0005-0000-0000-0000FE040000}"/>
    <cellStyle name="20% - Accent1 2 2 2 2 10 2 3" xfId="1466" xr:uid="{00000000-0005-0000-0000-0000FF040000}"/>
    <cellStyle name="20% - Accent1 2 2 2 2 10 3" xfId="1467" xr:uid="{00000000-0005-0000-0000-000000050000}"/>
    <cellStyle name="20% - Accent1 2 2 2 2 10 3 2" xfId="1468" xr:uid="{00000000-0005-0000-0000-000001050000}"/>
    <cellStyle name="20% - Accent1 2 2 2 2 10 4" xfId="1469" xr:uid="{00000000-0005-0000-0000-000002050000}"/>
    <cellStyle name="20% - Accent1 2 2 2 2 11" xfId="1470" xr:uid="{00000000-0005-0000-0000-000003050000}"/>
    <cellStyle name="20% - Accent1 2 2 2 2 11 2" xfId="1471" xr:uid="{00000000-0005-0000-0000-000004050000}"/>
    <cellStyle name="20% - Accent1 2 2 2 2 11 2 2" xfId="1472" xr:uid="{00000000-0005-0000-0000-000005050000}"/>
    <cellStyle name="20% - Accent1 2 2 2 2 11 3" xfId="1473" xr:uid="{00000000-0005-0000-0000-000006050000}"/>
    <cellStyle name="20% - Accent1 2 2 2 2 12" xfId="1474" xr:uid="{00000000-0005-0000-0000-000007050000}"/>
    <cellStyle name="20% - Accent1 2 2 2 2 12 2" xfId="1475" xr:uid="{00000000-0005-0000-0000-000008050000}"/>
    <cellStyle name="20% - Accent1 2 2 2 2 12 2 2" xfId="1476" xr:uid="{00000000-0005-0000-0000-000009050000}"/>
    <cellStyle name="20% - Accent1 2 2 2 2 12 3" xfId="1477" xr:uid="{00000000-0005-0000-0000-00000A050000}"/>
    <cellStyle name="20% - Accent1 2 2 2 2 13" xfId="1478" xr:uid="{00000000-0005-0000-0000-00000B050000}"/>
    <cellStyle name="20% - Accent1 2 2 2 2 13 2" xfId="1479" xr:uid="{00000000-0005-0000-0000-00000C050000}"/>
    <cellStyle name="20% - Accent1 2 2 2 2 14" xfId="1480" xr:uid="{00000000-0005-0000-0000-00000D050000}"/>
    <cellStyle name="20% - Accent1 2 2 2 2 14 2" xfId="1481" xr:uid="{00000000-0005-0000-0000-00000E050000}"/>
    <cellStyle name="20% - Accent1 2 2 2 2 15" xfId="1482" xr:uid="{00000000-0005-0000-0000-00000F050000}"/>
    <cellStyle name="20% - Accent1 2 2 2 2 2" xfId="1483" xr:uid="{00000000-0005-0000-0000-000010050000}"/>
    <cellStyle name="20% - Accent1 2 2 2 2 2 10" xfId="1484" xr:uid="{00000000-0005-0000-0000-000011050000}"/>
    <cellStyle name="20% - Accent1 2 2 2 2 2 10 2" xfId="1485" xr:uid="{00000000-0005-0000-0000-000012050000}"/>
    <cellStyle name="20% - Accent1 2 2 2 2 2 10 2 2" xfId="1486" xr:uid="{00000000-0005-0000-0000-000013050000}"/>
    <cellStyle name="20% - Accent1 2 2 2 2 2 10 3" xfId="1487" xr:uid="{00000000-0005-0000-0000-000014050000}"/>
    <cellStyle name="20% - Accent1 2 2 2 2 2 11" xfId="1488" xr:uid="{00000000-0005-0000-0000-000015050000}"/>
    <cellStyle name="20% - Accent1 2 2 2 2 2 11 2" xfId="1489" xr:uid="{00000000-0005-0000-0000-000016050000}"/>
    <cellStyle name="20% - Accent1 2 2 2 2 2 11 2 2" xfId="1490" xr:uid="{00000000-0005-0000-0000-000017050000}"/>
    <cellStyle name="20% - Accent1 2 2 2 2 2 11 3" xfId="1491" xr:uid="{00000000-0005-0000-0000-000018050000}"/>
    <cellStyle name="20% - Accent1 2 2 2 2 2 12" xfId="1492" xr:uid="{00000000-0005-0000-0000-000019050000}"/>
    <cellStyle name="20% - Accent1 2 2 2 2 2 12 2" xfId="1493" xr:uid="{00000000-0005-0000-0000-00001A050000}"/>
    <cellStyle name="20% - Accent1 2 2 2 2 2 13" xfId="1494" xr:uid="{00000000-0005-0000-0000-00001B050000}"/>
    <cellStyle name="20% - Accent1 2 2 2 2 2 13 2" xfId="1495" xr:uid="{00000000-0005-0000-0000-00001C050000}"/>
    <cellStyle name="20% - Accent1 2 2 2 2 2 14" xfId="1496" xr:uid="{00000000-0005-0000-0000-00001D050000}"/>
    <cellStyle name="20% - Accent1 2 2 2 2 2 2" xfId="1497" xr:uid="{00000000-0005-0000-0000-00001E050000}"/>
    <cellStyle name="20% - Accent1 2 2 2 2 2 2 10" xfId="1498" xr:uid="{00000000-0005-0000-0000-00001F050000}"/>
    <cellStyle name="20% - Accent1 2 2 2 2 2 2 10 2" xfId="1499" xr:uid="{00000000-0005-0000-0000-000020050000}"/>
    <cellStyle name="20% - Accent1 2 2 2 2 2 2 11" xfId="1500" xr:uid="{00000000-0005-0000-0000-000021050000}"/>
    <cellStyle name="20% - Accent1 2 2 2 2 2 2 2" xfId="1501" xr:uid="{00000000-0005-0000-0000-000022050000}"/>
    <cellStyle name="20% - Accent1 2 2 2 2 2 2 2 2" xfId="1502" xr:uid="{00000000-0005-0000-0000-000023050000}"/>
    <cellStyle name="20% - Accent1 2 2 2 2 2 2 2 2 2" xfId="1503" xr:uid="{00000000-0005-0000-0000-000024050000}"/>
    <cellStyle name="20% - Accent1 2 2 2 2 2 2 2 2 2 2" xfId="1504" xr:uid="{00000000-0005-0000-0000-000025050000}"/>
    <cellStyle name="20% - Accent1 2 2 2 2 2 2 2 2 2 2 2" xfId="1505" xr:uid="{00000000-0005-0000-0000-000026050000}"/>
    <cellStyle name="20% - Accent1 2 2 2 2 2 2 2 2 2 3" xfId="1506" xr:uid="{00000000-0005-0000-0000-000027050000}"/>
    <cellStyle name="20% - Accent1 2 2 2 2 2 2 2 2 3" xfId="1507" xr:uid="{00000000-0005-0000-0000-000028050000}"/>
    <cellStyle name="20% - Accent1 2 2 2 2 2 2 2 2 3 2" xfId="1508" xr:uid="{00000000-0005-0000-0000-000029050000}"/>
    <cellStyle name="20% - Accent1 2 2 2 2 2 2 2 2 4" xfId="1509" xr:uid="{00000000-0005-0000-0000-00002A050000}"/>
    <cellStyle name="20% - Accent1 2 2 2 2 2 2 2 3" xfId="1510" xr:uid="{00000000-0005-0000-0000-00002B050000}"/>
    <cellStyle name="20% - Accent1 2 2 2 2 2 2 2 3 2" xfId="1511" xr:uid="{00000000-0005-0000-0000-00002C050000}"/>
    <cellStyle name="20% - Accent1 2 2 2 2 2 2 2 3 2 2" xfId="1512" xr:uid="{00000000-0005-0000-0000-00002D050000}"/>
    <cellStyle name="20% - Accent1 2 2 2 2 2 2 2 3 2 2 2" xfId="1513" xr:uid="{00000000-0005-0000-0000-00002E050000}"/>
    <cellStyle name="20% - Accent1 2 2 2 2 2 2 2 3 2 3" xfId="1514" xr:uid="{00000000-0005-0000-0000-00002F050000}"/>
    <cellStyle name="20% - Accent1 2 2 2 2 2 2 2 3 3" xfId="1515" xr:uid="{00000000-0005-0000-0000-000030050000}"/>
    <cellStyle name="20% - Accent1 2 2 2 2 2 2 2 3 3 2" xfId="1516" xr:uid="{00000000-0005-0000-0000-000031050000}"/>
    <cellStyle name="20% - Accent1 2 2 2 2 2 2 2 3 4" xfId="1517" xr:uid="{00000000-0005-0000-0000-000032050000}"/>
    <cellStyle name="20% - Accent1 2 2 2 2 2 2 2 4" xfId="1518" xr:uid="{00000000-0005-0000-0000-000033050000}"/>
    <cellStyle name="20% - Accent1 2 2 2 2 2 2 2 4 2" xfId="1519" xr:uid="{00000000-0005-0000-0000-000034050000}"/>
    <cellStyle name="20% - Accent1 2 2 2 2 2 2 2 4 2 2" xfId="1520" xr:uid="{00000000-0005-0000-0000-000035050000}"/>
    <cellStyle name="20% - Accent1 2 2 2 2 2 2 2 4 2 2 2" xfId="1521" xr:uid="{00000000-0005-0000-0000-000036050000}"/>
    <cellStyle name="20% - Accent1 2 2 2 2 2 2 2 4 2 3" xfId="1522" xr:uid="{00000000-0005-0000-0000-000037050000}"/>
    <cellStyle name="20% - Accent1 2 2 2 2 2 2 2 4 3" xfId="1523" xr:uid="{00000000-0005-0000-0000-000038050000}"/>
    <cellStyle name="20% - Accent1 2 2 2 2 2 2 2 4 3 2" xfId="1524" xr:uid="{00000000-0005-0000-0000-000039050000}"/>
    <cellStyle name="20% - Accent1 2 2 2 2 2 2 2 4 4" xfId="1525" xr:uid="{00000000-0005-0000-0000-00003A050000}"/>
    <cellStyle name="20% - Accent1 2 2 2 2 2 2 2 5" xfId="1526" xr:uid="{00000000-0005-0000-0000-00003B050000}"/>
    <cellStyle name="20% - Accent1 2 2 2 2 2 2 2 5 2" xfId="1527" xr:uid="{00000000-0005-0000-0000-00003C050000}"/>
    <cellStyle name="20% - Accent1 2 2 2 2 2 2 2 5 2 2" xfId="1528" xr:uid="{00000000-0005-0000-0000-00003D050000}"/>
    <cellStyle name="20% - Accent1 2 2 2 2 2 2 2 5 3" xfId="1529" xr:uid="{00000000-0005-0000-0000-00003E050000}"/>
    <cellStyle name="20% - Accent1 2 2 2 2 2 2 2 6" xfId="1530" xr:uid="{00000000-0005-0000-0000-00003F050000}"/>
    <cellStyle name="20% - Accent1 2 2 2 2 2 2 2 6 2" xfId="1531" xr:uid="{00000000-0005-0000-0000-000040050000}"/>
    <cellStyle name="20% - Accent1 2 2 2 2 2 2 2 6 2 2" xfId="1532" xr:uid="{00000000-0005-0000-0000-000041050000}"/>
    <cellStyle name="20% - Accent1 2 2 2 2 2 2 2 6 3" xfId="1533" xr:uid="{00000000-0005-0000-0000-000042050000}"/>
    <cellStyle name="20% - Accent1 2 2 2 2 2 2 2 7" xfId="1534" xr:uid="{00000000-0005-0000-0000-000043050000}"/>
    <cellStyle name="20% - Accent1 2 2 2 2 2 2 2 7 2" xfId="1535" xr:uid="{00000000-0005-0000-0000-000044050000}"/>
    <cellStyle name="20% - Accent1 2 2 2 2 2 2 2 8" xfId="1536" xr:uid="{00000000-0005-0000-0000-000045050000}"/>
    <cellStyle name="20% - Accent1 2 2 2 2 2 2 2 8 2" xfId="1537" xr:uid="{00000000-0005-0000-0000-000046050000}"/>
    <cellStyle name="20% - Accent1 2 2 2 2 2 2 2 9" xfId="1538" xr:uid="{00000000-0005-0000-0000-000047050000}"/>
    <cellStyle name="20% - Accent1 2 2 2 2 2 2 3" xfId="1539" xr:uid="{00000000-0005-0000-0000-000048050000}"/>
    <cellStyle name="20% - Accent1 2 2 2 2 2 2 3 2" xfId="1540" xr:uid="{00000000-0005-0000-0000-000049050000}"/>
    <cellStyle name="20% - Accent1 2 2 2 2 2 2 3 2 2" xfId="1541" xr:uid="{00000000-0005-0000-0000-00004A050000}"/>
    <cellStyle name="20% - Accent1 2 2 2 2 2 2 3 2 2 2" xfId="1542" xr:uid="{00000000-0005-0000-0000-00004B050000}"/>
    <cellStyle name="20% - Accent1 2 2 2 2 2 2 3 2 2 2 2" xfId="1543" xr:uid="{00000000-0005-0000-0000-00004C050000}"/>
    <cellStyle name="20% - Accent1 2 2 2 2 2 2 3 2 2 3" xfId="1544" xr:uid="{00000000-0005-0000-0000-00004D050000}"/>
    <cellStyle name="20% - Accent1 2 2 2 2 2 2 3 2 3" xfId="1545" xr:uid="{00000000-0005-0000-0000-00004E050000}"/>
    <cellStyle name="20% - Accent1 2 2 2 2 2 2 3 2 3 2" xfId="1546" xr:uid="{00000000-0005-0000-0000-00004F050000}"/>
    <cellStyle name="20% - Accent1 2 2 2 2 2 2 3 2 4" xfId="1547" xr:uid="{00000000-0005-0000-0000-000050050000}"/>
    <cellStyle name="20% - Accent1 2 2 2 2 2 2 3 3" xfId="1548" xr:uid="{00000000-0005-0000-0000-000051050000}"/>
    <cellStyle name="20% - Accent1 2 2 2 2 2 2 3 3 2" xfId="1549" xr:uid="{00000000-0005-0000-0000-000052050000}"/>
    <cellStyle name="20% - Accent1 2 2 2 2 2 2 3 3 2 2" xfId="1550" xr:uid="{00000000-0005-0000-0000-000053050000}"/>
    <cellStyle name="20% - Accent1 2 2 2 2 2 2 3 3 2 2 2" xfId="1551" xr:uid="{00000000-0005-0000-0000-000054050000}"/>
    <cellStyle name="20% - Accent1 2 2 2 2 2 2 3 3 2 3" xfId="1552" xr:uid="{00000000-0005-0000-0000-000055050000}"/>
    <cellStyle name="20% - Accent1 2 2 2 2 2 2 3 3 3" xfId="1553" xr:uid="{00000000-0005-0000-0000-000056050000}"/>
    <cellStyle name="20% - Accent1 2 2 2 2 2 2 3 3 3 2" xfId="1554" xr:uid="{00000000-0005-0000-0000-000057050000}"/>
    <cellStyle name="20% - Accent1 2 2 2 2 2 2 3 3 4" xfId="1555" xr:uid="{00000000-0005-0000-0000-000058050000}"/>
    <cellStyle name="20% - Accent1 2 2 2 2 2 2 3 4" xfId="1556" xr:uid="{00000000-0005-0000-0000-000059050000}"/>
    <cellStyle name="20% - Accent1 2 2 2 2 2 2 3 4 2" xfId="1557" xr:uid="{00000000-0005-0000-0000-00005A050000}"/>
    <cellStyle name="20% - Accent1 2 2 2 2 2 2 3 4 2 2" xfId="1558" xr:uid="{00000000-0005-0000-0000-00005B050000}"/>
    <cellStyle name="20% - Accent1 2 2 2 2 2 2 3 4 2 2 2" xfId="1559" xr:uid="{00000000-0005-0000-0000-00005C050000}"/>
    <cellStyle name="20% - Accent1 2 2 2 2 2 2 3 4 2 3" xfId="1560" xr:uid="{00000000-0005-0000-0000-00005D050000}"/>
    <cellStyle name="20% - Accent1 2 2 2 2 2 2 3 4 3" xfId="1561" xr:uid="{00000000-0005-0000-0000-00005E050000}"/>
    <cellStyle name="20% - Accent1 2 2 2 2 2 2 3 4 3 2" xfId="1562" xr:uid="{00000000-0005-0000-0000-00005F050000}"/>
    <cellStyle name="20% - Accent1 2 2 2 2 2 2 3 4 4" xfId="1563" xr:uid="{00000000-0005-0000-0000-000060050000}"/>
    <cellStyle name="20% - Accent1 2 2 2 2 2 2 3 5" xfId="1564" xr:uid="{00000000-0005-0000-0000-000061050000}"/>
    <cellStyle name="20% - Accent1 2 2 2 2 2 2 3 5 2" xfId="1565" xr:uid="{00000000-0005-0000-0000-000062050000}"/>
    <cellStyle name="20% - Accent1 2 2 2 2 2 2 3 5 2 2" xfId="1566" xr:uid="{00000000-0005-0000-0000-000063050000}"/>
    <cellStyle name="20% - Accent1 2 2 2 2 2 2 3 5 3" xfId="1567" xr:uid="{00000000-0005-0000-0000-000064050000}"/>
    <cellStyle name="20% - Accent1 2 2 2 2 2 2 3 6" xfId="1568" xr:uid="{00000000-0005-0000-0000-000065050000}"/>
    <cellStyle name="20% - Accent1 2 2 2 2 2 2 3 6 2" xfId="1569" xr:uid="{00000000-0005-0000-0000-000066050000}"/>
    <cellStyle name="20% - Accent1 2 2 2 2 2 2 3 6 2 2" xfId="1570" xr:uid="{00000000-0005-0000-0000-000067050000}"/>
    <cellStyle name="20% - Accent1 2 2 2 2 2 2 3 6 3" xfId="1571" xr:uid="{00000000-0005-0000-0000-000068050000}"/>
    <cellStyle name="20% - Accent1 2 2 2 2 2 2 3 7" xfId="1572" xr:uid="{00000000-0005-0000-0000-000069050000}"/>
    <cellStyle name="20% - Accent1 2 2 2 2 2 2 3 7 2" xfId="1573" xr:uid="{00000000-0005-0000-0000-00006A050000}"/>
    <cellStyle name="20% - Accent1 2 2 2 2 2 2 3 8" xfId="1574" xr:uid="{00000000-0005-0000-0000-00006B050000}"/>
    <cellStyle name="20% - Accent1 2 2 2 2 2 2 3 8 2" xfId="1575" xr:uid="{00000000-0005-0000-0000-00006C050000}"/>
    <cellStyle name="20% - Accent1 2 2 2 2 2 2 3 9" xfId="1576" xr:uid="{00000000-0005-0000-0000-00006D050000}"/>
    <cellStyle name="20% - Accent1 2 2 2 2 2 2 4" xfId="1577" xr:uid="{00000000-0005-0000-0000-00006E050000}"/>
    <cellStyle name="20% - Accent1 2 2 2 2 2 2 4 2" xfId="1578" xr:uid="{00000000-0005-0000-0000-00006F050000}"/>
    <cellStyle name="20% - Accent1 2 2 2 2 2 2 4 2 2" xfId="1579" xr:uid="{00000000-0005-0000-0000-000070050000}"/>
    <cellStyle name="20% - Accent1 2 2 2 2 2 2 4 2 2 2" xfId="1580" xr:uid="{00000000-0005-0000-0000-000071050000}"/>
    <cellStyle name="20% - Accent1 2 2 2 2 2 2 4 2 3" xfId="1581" xr:uid="{00000000-0005-0000-0000-000072050000}"/>
    <cellStyle name="20% - Accent1 2 2 2 2 2 2 4 3" xfId="1582" xr:uid="{00000000-0005-0000-0000-000073050000}"/>
    <cellStyle name="20% - Accent1 2 2 2 2 2 2 4 3 2" xfId="1583" xr:uid="{00000000-0005-0000-0000-000074050000}"/>
    <cellStyle name="20% - Accent1 2 2 2 2 2 2 4 4" xfId="1584" xr:uid="{00000000-0005-0000-0000-000075050000}"/>
    <cellStyle name="20% - Accent1 2 2 2 2 2 2 5" xfId="1585" xr:uid="{00000000-0005-0000-0000-000076050000}"/>
    <cellStyle name="20% - Accent1 2 2 2 2 2 2 5 2" xfId="1586" xr:uid="{00000000-0005-0000-0000-000077050000}"/>
    <cellStyle name="20% - Accent1 2 2 2 2 2 2 5 2 2" xfId="1587" xr:uid="{00000000-0005-0000-0000-000078050000}"/>
    <cellStyle name="20% - Accent1 2 2 2 2 2 2 5 2 2 2" xfId="1588" xr:uid="{00000000-0005-0000-0000-000079050000}"/>
    <cellStyle name="20% - Accent1 2 2 2 2 2 2 5 2 3" xfId="1589" xr:uid="{00000000-0005-0000-0000-00007A050000}"/>
    <cellStyle name="20% - Accent1 2 2 2 2 2 2 5 3" xfId="1590" xr:uid="{00000000-0005-0000-0000-00007B050000}"/>
    <cellStyle name="20% - Accent1 2 2 2 2 2 2 5 3 2" xfId="1591" xr:uid="{00000000-0005-0000-0000-00007C050000}"/>
    <cellStyle name="20% - Accent1 2 2 2 2 2 2 5 4" xfId="1592" xr:uid="{00000000-0005-0000-0000-00007D050000}"/>
    <cellStyle name="20% - Accent1 2 2 2 2 2 2 6" xfId="1593" xr:uid="{00000000-0005-0000-0000-00007E050000}"/>
    <cellStyle name="20% - Accent1 2 2 2 2 2 2 6 2" xfId="1594" xr:uid="{00000000-0005-0000-0000-00007F050000}"/>
    <cellStyle name="20% - Accent1 2 2 2 2 2 2 6 2 2" xfId="1595" xr:uid="{00000000-0005-0000-0000-000080050000}"/>
    <cellStyle name="20% - Accent1 2 2 2 2 2 2 6 2 2 2" xfId="1596" xr:uid="{00000000-0005-0000-0000-000081050000}"/>
    <cellStyle name="20% - Accent1 2 2 2 2 2 2 6 2 3" xfId="1597" xr:uid="{00000000-0005-0000-0000-000082050000}"/>
    <cellStyle name="20% - Accent1 2 2 2 2 2 2 6 3" xfId="1598" xr:uid="{00000000-0005-0000-0000-000083050000}"/>
    <cellStyle name="20% - Accent1 2 2 2 2 2 2 6 3 2" xfId="1599" xr:uid="{00000000-0005-0000-0000-000084050000}"/>
    <cellStyle name="20% - Accent1 2 2 2 2 2 2 6 4" xfId="1600" xr:uid="{00000000-0005-0000-0000-000085050000}"/>
    <cellStyle name="20% - Accent1 2 2 2 2 2 2 7" xfId="1601" xr:uid="{00000000-0005-0000-0000-000086050000}"/>
    <cellStyle name="20% - Accent1 2 2 2 2 2 2 7 2" xfId="1602" xr:uid="{00000000-0005-0000-0000-000087050000}"/>
    <cellStyle name="20% - Accent1 2 2 2 2 2 2 7 2 2" xfId="1603" xr:uid="{00000000-0005-0000-0000-000088050000}"/>
    <cellStyle name="20% - Accent1 2 2 2 2 2 2 7 3" xfId="1604" xr:uid="{00000000-0005-0000-0000-000089050000}"/>
    <cellStyle name="20% - Accent1 2 2 2 2 2 2 8" xfId="1605" xr:uid="{00000000-0005-0000-0000-00008A050000}"/>
    <cellStyle name="20% - Accent1 2 2 2 2 2 2 8 2" xfId="1606" xr:uid="{00000000-0005-0000-0000-00008B050000}"/>
    <cellStyle name="20% - Accent1 2 2 2 2 2 2 8 2 2" xfId="1607" xr:uid="{00000000-0005-0000-0000-00008C050000}"/>
    <cellStyle name="20% - Accent1 2 2 2 2 2 2 8 3" xfId="1608" xr:uid="{00000000-0005-0000-0000-00008D050000}"/>
    <cellStyle name="20% - Accent1 2 2 2 2 2 2 9" xfId="1609" xr:uid="{00000000-0005-0000-0000-00008E050000}"/>
    <cellStyle name="20% - Accent1 2 2 2 2 2 2 9 2" xfId="1610" xr:uid="{00000000-0005-0000-0000-00008F050000}"/>
    <cellStyle name="20% - Accent1 2 2 2 2 2 3" xfId="1611" xr:uid="{00000000-0005-0000-0000-000090050000}"/>
    <cellStyle name="20% - Accent1 2 2 2 2 2 3 10" xfId="1612" xr:uid="{00000000-0005-0000-0000-000091050000}"/>
    <cellStyle name="20% - Accent1 2 2 2 2 2 3 10 2" xfId="1613" xr:uid="{00000000-0005-0000-0000-000092050000}"/>
    <cellStyle name="20% - Accent1 2 2 2 2 2 3 11" xfId="1614" xr:uid="{00000000-0005-0000-0000-000093050000}"/>
    <cellStyle name="20% - Accent1 2 2 2 2 2 3 2" xfId="1615" xr:uid="{00000000-0005-0000-0000-000094050000}"/>
    <cellStyle name="20% - Accent1 2 2 2 2 2 3 2 2" xfId="1616" xr:uid="{00000000-0005-0000-0000-000095050000}"/>
    <cellStyle name="20% - Accent1 2 2 2 2 2 3 2 2 2" xfId="1617" xr:uid="{00000000-0005-0000-0000-000096050000}"/>
    <cellStyle name="20% - Accent1 2 2 2 2 2 3 2 2 2 2" xfId="1618" xr:uid="{00000000-0005-0000-0000-000097050000}"/>
    <cellStyle name="20% - Accent1 2 2 2 2 2 3 2 2 2 2 2" xfId="1619" xr:uid="{00000000-0005-0000-0000-000098050000}"/>
    <cellStyle name="20% - Accent1 2 2 2 2 2 3 2 2 2 3" xfId="1620" xr:uid="{00000000-0005-0000-0000-000099050000}"/>
    <cellStyle name="20% - Accent1 2 2 2 2 2 3 2 2 3" xfId="1621" xr:uid="{00000000-0005-0000-0000-00009A050000}"/>
    <cellStyle name="20% - Accent1 2 2 2 2 2 3 2 2 3 2" xfId="1622" xr:uid="{00000000-0005-0000-0000-00009B050000}"/>
    <cellStyle name="20% - Accent1 2 2 2 2 2 3 2 2 4" xfId="1623" xr:uid="{00000000-0005-0000-0000-00009C050000}"/>
    <cellStyle name="20% - Accent1 2 2 2 2 2 3 2 3" xfId="1624" xr:uid="{00000000-0005-0000-0000-00009D050000}"/>
    <cellStyle name="20% - Accent1 2 2 2 2 2 3 2 3 2" xfId="1625" xr:uid="{00000000-0005-0000-0000-00009E050000}"/>
    <cellStyle name="20% - Accent1 2 2 2 2 2 3 2 3 2 2" xfId="1626" xr:uid="{00000000-0005-0000-0000-00009F050000}"/>
    <cellStyle name="20% - Accent1 2 2 2 2 2 3 2 3 2 2 2" xfId="1627" xr:uid="{00000000-0005-0000-0000-0000A0050000}"/>
    <cellStyle name="20% - Accent1 2 2 2 2 2 3 2 3 2 3" xfId="1628" xr:uid="{00000000-0005-0000-0000-0000A1050000}"/>
    <cellStyle name="20% - Accent1 2 2 2 2 2 3 2 3 3" xfId="1629" xr:uid="{00000000-0005-0000-0000-0000A2050000}"/>
    <cellStyle name="20% - Accent1 2 2 2 2 2 3 2 3 3 2" xfId="1630" xr:uid="{00000000-0005-0000-0000-0000A3050000}"/>
    <cellStyle name="20% - Accent1 2 2 2 2 2 3 2 3 4" xfId="1631" xr:uid="{00000000-0005-0000-0000-0000A4050000}"/>
    <cellStyle name="20% - Accent1 2 2 2 2 2 3 2 4" xfId="1632" xr:uid="{00000000-0005-0000-0000-0000A5050000}"/>
    <cellStyle name="20% - Accent1 2 2 2 2 2 3 2 4 2" xfId="1633" xr:uid="{00000000-0005-0000-0000-0000A6050000}"/>
    <cellStyle name="20% - Accent1 2 2 2 2 2 3 2 4 2 2" xfId="1634" xr:uid="{00000000-0005-0000-0000-0000A7050000}"/>
    <cellStyle name="20% - Accent1 2 2 2 2 2 3 2 4 2 2 2" xfId="1635" xr:uid="{00000000-0005-0000-0000-0000A8050000}"/>
    <cellStyle name="20% - Accent1 2 2 2 2 2 3 2 4 2 3" xfId="1636" xr:uid="{00000000-0005-0000-0000-0000A9050000}"/>
    <cellStyle name="20% - Accent1 2 2 2 2 2 3 2 4 3" xfId="1637" xr:uid="{00000000-0005-0000-0000-0000AA050000}"/>
    <cellStyle name="20% - Accent1 2 2 2 2 2 3 2 4 3 2" xfId="1638" xr:uid="{00000000-0005-0000-0000-0000AB050000}"/>
    <cellStyle name="20% - Accent1 2 2 2 2 2 3 2 4 4" xfId="1639" xr:uid="{00000000-0005-0000-0000-0000AC050000}"/>
    <cellStyle name="20% - Accent1 2 2 2 2 2 3 2 5" xfId="1640" xr:uid="{00000000-0005-0000-0000-0000AD050000}"/>
    <cellStyle name="20% - Accent1 2 2 2 2 2 3 2 5 2" xfId="1641" xr:uid="{00000000-0005-0000-0000-0000AE050000}"/>
    <cellStyle name="20% - Accent1 2 2 2 2 2 3 2 5 2 2" xfId="1642" xr:uid="{00000000-0005-0000-0000-0000AF050000}"/>
    <cellStyle name="20% - Accent1 2 2 2 2 2 3 2 5 3" xfId="1643" xr:uid="{00000000-0005-0000-0000-0000B0050000}"/>
    <cellStyle name="20% - Accent1 2 2 2 2 2 3 2 6" xfId="1644" xr:uid="{00000000-0005-0000-0000-0000B1050000}"/>
    <cellStyle name="20% - Accent1 2 2 2 2 2 3 2 6 2" xfId="1645" xr:uid="{00000000-0005-0000-0000-0000B2050000}"/>
    <cellStyle name="20% - Accent1 2 2 2 2 2 3 2 6 2 2" xfId="1646" xr:uid="{00000000-0005-0000-0000-0000B3050000}"/>
    <cellStyle name="20% - Accent1 2 2 2 2 2 3 2 6 3" xfId="1647" xr:uid="{00000000-0005-0000-0000-0000B4050000}"/>
    <cellStyle name="20% - Accent1 2 2 2 2 2 3 2 7" xfId="1648" xr:uid="{00000000-0005-0000-0000-0000B5050000}"/>
    <cellStyle name="20% - Accent1 2 2 2 2 2 3 2 7 2" xfId="1649" xr:uid="{00000000-0005-0000-0000-0000B6050000}"/>
    <cellStyle name="20% - Accent1 2 2 2 2 2 3 2 8" xfId="1650" xr:uid="{00000000-0005-0000-0000-0000B7050000}"/>
    <cellStyle name="20% - Accent1 2 2 2 2 2 3 2 8 2" xfId="1651" xr:uid="{00000000-0005-0000-0000-0000B8050000}"/>
    <cellStyle name="20% - Accent1 2 2 2 2 2 3 2 9" xfId="1652" xr:uid="{00000000-0005-0000-0000-0000B9050000}"/>
    <cellStyle name="20% - Accent1 2 2 2 2 2 3 3" xfId="1653" xr:uid="{00000000-0005-0000-0000-0000BA050000}"/>
    <cellStyle name="20% - Accent1 2 2 2 2 2 3 3 2" xfId="1654" xr:uid="{00000000-0005-0000-0000-0000BB050000}"/>
    <cellStyle name="20% - Accent1 2 2 2 2 2 3 3 2 2" xfId="1655" xr:uid="{00000000-0005-0000-0000-0000BC050000}"/>
    <cellStyle name="20% - Accent1 2 2 2 2 2 3 3 2 2 2" xfId="1656" xr:uid="{00000000-0005-0000-0000-0000BD050000}"/>
    <cellStyle name="20% - Accent1 2 2 2 2 2 3 3 2 2 2 2" xfId="1657" xr:uid="{00000000-0005-0000-0000-0000BE050000}"/>
    <cellStyle name="20% - Accent1 2 2 2 2 2 3 3 2 2 3" xfId="1658" xr:uid="{00000000-0005-0000-0000-0000BF050000}"/>
    <cellStyle name="20% - Accent1 2 2 2 2 2 3 3 2 3" xfId="1659" xr:uid="{00000000-0005-0000-0000-0000C0050000}"/>
    <cellStyle name="20% - Accent1 2 2 2 2 2 3 3 2 3 2" xfId="1660" xr:uid="{00000000-0005-0000-0000-0000C1050000}"/>
    <cellStyle name="20% - Accent1 2 2 2 2 2 3 3 2 4" xfId="1661" xr:uid="{00000000-0005-0000-0000-0000C2050000}"/>
    <cellStyle name="20% - Accent1 2 2 2 2 2 3 3 3" xfId="1662" xr:uid="{00000000-0005-0000-0000-0000C3050000}"/>
    <cellStyle name="20% - Accent1 2 2 2 2 2 3 3 3 2" xfId="1663" xr:uid="{00000000-0005-0000-0000-0000C4050000}"/>
    <cellStyle name="20% - Accent1 2 2 2 2 2 3 3 3 2 2" xfId="1664" xr:uid="{00000000-0005-0000-0000-0000C5050000}"/>
    <cellStyle name="20% - Accent1 2 2 2 2 2 3 3 3 2 2 2" xfId="1665" xr:uid="{00000000-0005-0000-0000-0000C6050000}"/>
    <cellStyle name="20% - Accent1 2 2 2 2 2 3 3 3 2 3" xfId="1666" xr:uid="{00000000-0005-0000-0000-0000C7050000}"/>
    <cellStyle name="20% - Accent1 2 2 2 2 2 3 3 3 3" xfId="1667" xr:uid="{00000000-0005-0000-0000-0000C8050000}"/>
    <cellStyle name="20% - Accent1 2 2 2 2 2 3 3 3 3 2" xfId="1668" xr:uid="{00000000-0005-0000-0000-0000C9050000}"/>
    <cellStyle name="20% - Accent1 2 2 2 2 2 3 3 3 4" xfId="1669" xr:uid="{00000000-0005-0000-0000-0000CA050000}"/>
    <cellStyle name="20% - Accent1 2 2 2 2 2 3 3 4" xfId="1670" xr:uid="{00000000-0005-0000-0000-0000CB050000}"/>
    <cellStyle name="20% - Accent1 2 2 2 2 2 3 3 4 2" xfId="1671" xr:uid="{00000000-0005-0000-0000-0000CC050000}"/>
    <cellStyle name="20% - Accent1 2 2 2 2 2 3 3 4 2 2" xfId="1672" xr:uid="{00000000-0005-0000-0000-0000CD050000}"/>
    <cellStyle name="20% - Accent1 2 2 2 2 2 3 3 4 2 2 2" xfId="1673" xr:uid="{00000000-0005-0000-0000-0000CE050000}"/>
    <cellStyle name="20% - Accent1 2 2 2 2 2 3 3 4 2 3" xfId="1674" xr:uid="{00000000-0005-0000-0000-0000CF050000}"/>
    <cellStyle name="20% - Accent1 2 2 2 2 2 3 3 4 3" xfId="1675" xr:uid="{00000000-0005-0000-0000-0000D0050000}"/>
    <cellStyle name="20% - Accent1 2 2 2 2 2 3 3 4 3 2" xfId="1676" xr:uid="{00000000-0005-0000-0000-0000D1050000}"/>
    <cellStyle name="20% - Accent1 2 2 2 2 2 3 3 4 4" xfId="1677" xr:uid="{00000000-0005-0000-0000-0000D2050000}"/>
    <cellStyle name="20% - Accent1 2 2 2 2 2 3 3 5" xfId="1678" xr:uid="{00000000-0005-0000-0000-0000D3050000}"/>
    <cellStyle name="20% - Accent1 2 2 2 2 2 3 3 5 2" xfId="1679" xr:uid="{00000000-0005-0000-0000-0000D4050000}"/>
    <cellStyle name="20% - Accent1 2 2 2 2 2 3 3 5 2 2" xfId="1680" xr:uid="{00000000-0005-0000-0000-0000D5050000}"/>
    <cellStyle name="20% - Accent1 2 2 2 2 2 3 3 5 3" xfId="1681" xr:uid="{00000000-0005-0000-0000-0000D6050000}"/>
    <cellStyle name="20% - Accent1 2 2 2 2 2 3 3 6" xfId="1682" xr:uid="{00000000-0005-0000-0000-0000D7050000}"/>
    <cellStyle name="20% - Accent1 2 2 2 2 2 3 3 6 2" xfId="1683" xr:uid="{00000000-0005-0000-0000-0000D8050000}"/>
    <cellStyle name="20% - Accent1 2 2 2 2 2 3 3 6 2 2" xfId="1684" xr:uid="{00000000-0005-0000-0000-0000D9050000}"/>
    <cellStyle name="20% - Accent1 2 2 2 2 2 3 3 6 3" xfId="1685" xr:uid="{00000000-0005-0000-0000-0000DA050000}"/>
    <cellStyle name="20% - Accent1 2 2 2 2 2 3 3 7" xfId="1686" xr:uid="{00000000-0005-0000-0000-0000DB050000}"/>
    <cellStyle name="20% - Accent1 2 2 2 2 2 3 3 7 2" xfId="1687" xr:uid="{00000000-0005-0000-0000-0000DC050000}"/>
    <cellStyle name="20% - Accent1 2 2 2 2 2 3 3 8" xfId="1688" xr:uid="{00000000-0005-0000-0000-0000DD050000}"/>
    <cellStyle name="20% - Accent1 2 2 2 2 2 3 3 8 2" xfId="1689" xr:uid="{00000000-0005-0000-0000-0000DE050000}"/>
    <cellStyle name="20% - Accent1 2 2 2 2 2 3 3 9" xfId="1690" xr:uid="{00000000-0005-0000-0000-0000DF050000}"/>
    <cellStyle name="20% - Accent1 2 2 2 2 2 3 4" xfId="1691" xr:uid="{00000000-0005-0000-0000-0000E0050000}"/>
    <cellStyle name="20% - Accent1 2 2 2 2 2 3 4 2" xfId="1692" xr:uid="{00000000-0005-0000-0000-0000E1050000}"/>
    <cellStyle name="20% - Accent1 2 2 2 2 2 3 4 2 2" xfId="1693" xr:uid="{00000000-0005-0000-0000-0000E2050000}"/>
    <cellStyle name="20% - Accent1 2 2 2 2 2 3 4 2 2 2" xfId="1694" xr:uid="{00000000-0005-0000-0000-0000E3050000}"/>
    <cellStyle name="20% - Accent1 2 2 2 2 2 3 4 2 3" xfId="1695" xr:uid="{00000000-0005-0000-0000-0000E4050000}"/>
    <cellStyle name="20% - Accent1 2 2 2 2 2 3 4 3" xfId="1696" xr:uid="{00000000-0005-0000-0000-0000E5050000}"/>
    <cellStyle name="20% - Accent1 2 2 2 2 2 3 4 3 2" xfId="1697" xr:uid="{00000000-0005-0000-0000-0000E6050000}"/>
    <cellStyle name="20% - Accent1 2 2 2 2 2 3 4 4" xfId="1698" xr:uid="{00000000-0005-0000-0000-0000E7050000}"/>
    <cellStyle name="20% - Accent1 2 2 2 2 2 3 5" xfId="1699" xr:uid="{00000000-0005-0000-0000-0000E8050000}"/>
    <cellStyle name="20% - Accent1 2 2 2 2 2 3 5 2" xfId="1700" xr:uid="{00000000-0005-0000-0000-0000E9050000}"/>
    <cellStyle name="20% - Accent1 2 2 2 2 2 3 5 2 2" xfId="1701" xr:uid="{00000000-0005-0000-0000-0000EA050000}"/>
    <cellStyle name="20% - Accent1 2 2 2 2 2 3 5 2 2 2" xfId="1702" xr:uid="{00000000-0005-0000-0000-0000EB050000}"/>
    <cellStyle name="20% - Accent1 2 2 2 2 2 3 5 2 3" xfId="1703" xr:uid="{00000000-0005-0000-0000-0000EC050000}"/>
    <cellStyle name="20% - Accent1 2 2 2 2 2 3 5 3" xfId="1704" xr:uid="{00000000-0005-0000-0000-0000ED050000}"/>
    <cellStyle name="20% - Accent1 2 2 2 2 2 3 5 3 2" xfId="1705" xr:uid="{00000000-0005-0000-0000-0000EE050000}"/>
    <cellStyle name="20% - Accent1 2 2 2 2 2 3 5 4" xfId="1706" xr:uid="{00000000-0005-0000-0000-0000EF050000}"/>
    <cellStyle name="20% - Accent1 2 2 2 2 2 3 6" xfId="1707" xr:uid="{00000000-0005-0000-0000-0000F0050000}"/>
    <cellStyle name="20% - Accent1 2 2 2 2 2 3 6 2" xfId="1708" xr:uid="{00000000-0005-0000-0000-0000F1050000}"/>
    <cellStyle name="20% - Accent1 2 2 2 2 2 3 6 2 2" xfId="1709" xr:uid="{00000000-0005-0000-0000-0000F2050000}"/>
    <cellStyle name="20% - Accent1 2 2 2 2 2 3 6 2 2 2" xfId="1710" xr:uid="{00000000-0005-0000-0000-0000F3050000}"/>
    <cellStyle name="20% - Accent1 2 2 2 2 2 3 6 2 3" xfId="1711" xr:uid="{00000000-0005-0000-0000-0000F4050000}"/>
    <cellStyle name="20% - Accent1 2 2 2 2 2 3 6 3" xfId="1712" xr:uid="{00000000-0005-0000-0000-0000F5050000}"/>
    <cellStyle name="20% - Accent1 2 2 2 2 2 3 6 3 2" xfId="1713" xr:uid="{00000000-0005-0000-0000-0000F6050000}"/>
    <cellStyle name="20% - Accent1 2 2 2 2 2 3 6 4" xfId="1714" xr:uid="{00000000-0005-0000-0000-0000F7050000}"/>
    <cellStyle name="20% - Accent1 2 2 2 2 2 3 7" xfId="1715" xr:uid="{00000000-0005-0000-0000-0000F8050000}"/>
    <cellStyle name="20% - Accent1 2 2 2 2 2 3 7 2" xfId="1716" xr:uid="{00000000-0005-0000-0000-0000F9050000}"/>
    <cellStyle name="20% - Accent1 2 2 2 2 2 3 7 2 2" xfId="1717" xr:uid="{00000000-0005-0000-0000-0000FA050000}"/>
    <cellStyle name="20% - Accent1 2 2 2 2 2 3 7 3" xfId="1718" xr:uid="{00000000-0005-0000-0000-0000FB050000}"/>
    <cellStyle name="20% - Accent1 2 2 2 2 2 3 8" xfId="1719" xr:uid="{00000000-0005-0000-0000-0000FC050000}"/>
    <cellStyle name="20% - Accent1 2 2 2 2 2 3 8 2" xfId="1720" xr:uid="{00000000-0005-0000-0000-0000FD050000}"/>
    <cellStyle name="20% - Accent1 2 2 2 2 2 3 8 2 2" xfId="1721" xr:uid="{00000000-0005-0000-0000-0000FE050000}"/>
    <cellStyle name="20% - Accent1 2 2 2 2 2 3 8 3" xfId="1722" xr:uid="{00000000-0005-0000-0000-0000FF050000}"/>
    <cellStyle name="20% - Accent1 2 2 2 2 2 3 9" xfId="1723" xr:uid="{00000000-0005-0000-0000-000000060000}"/>
    <cellStyle name="20% - Accent1 2 2 2 2 2 3 9 2" xfId="1724" xr:uid="{00000000-0005-0000-0000-000001060000}"/>
    <cellStyle name="20% - Accent1 2 2 2 2 2 4" xfId="1725" xr:uid="{00000000-0005-0000-0000-000002060000}"/>
    <cellStyle name="20% - Accent1 2 2 2 2 2 4 10" xfId="1726" xr:uid="{00000000-0005-0000-0000-000003060000}"/>
    <cellStyle name="20% - Accent1 2 2 2 2 2 4 10 2" xfId="1727" xr:uid="{00000000-0005-0000-0000-000004060000}"/>
    <cellStyle name="20% - Accent1 2 2 2 2 2 4 11" xfId="1728" xr:uid="{00000000-0005-0000-0000-000005060000}"/>
    <cellStyle name="20% - Accent1 2 2 2 2 2 4 2" xfId="1729" xr:uid="{00000000-0005-0000-0000-000006060000}"/>
    <cellStyle name="20% - Accent1 2 2 2 2 2 4 2 2" xfId="1730" xr:uid="{00000000-0005-0000-0000-000007060000}"/>
    <cellStyle name="20% - Accent1 2 2 2 2 2 4 2 2 2" xfId="1731" xr:uid="{00000000-0005-0000-0000-000008060000}"/>
    <cellStyle name="20% - Accent1 2 2 2 2 2 4 2 2 2 2" xfId="1732" xr:uid="{00000000-0005-0000-0000-000009060000}"/>
    <cellStyle name="20% - Accent1 2 2 2 2 2 4 2 2 2 2 2" xfId="1733" xr:uid="{00000000-0005-0000-0000-00000A060000}"/>
    <cellStyle name="20% - Accent1 2 2 2 2 2 4 2 2 2 3" xfId="1734" xr:uid="{00000000-0005-0000-0000-00000B060000}"/>
    <cellStyle name="20% - Accent1 2 2 2 2 2 4 2 2 3" xfId="1735" xr:uid="{00000000-0005-0000-0000-00000C060000}"/>
    <cellStyle name="20% - Accent1 2 2 2 2 2 4 2 2 3 2" xfId="1736" xr:uid="{00000000-0005-0000-0000-00000D060000}"/>
    <cellStyle name="20% - Accent1 2 2 2 2 2 4 2 2 4" xfId="1737" xr:uid="{00000000-0005-0000-0000-00000E060000}"/>
    <cellStyle name="20% - Accent1 2 2 2 2 2 4 2 3" xfId="1738" xr:uid="{00000000-0005-0000-0000-00000F060000}"/>
    <cellStyle name="20% - Accent1 2 2 2 2 2 4 2 3 2" xfId="1739" xr:uid="{00000000-0005-0000-0000-000010060000}"/>
    <cellStyle name="20% - Accent1 2 2 2 2 2 4 2 3 2 2" xfId="1740" xr:uid="{00000000-0005-0000-0000-000011060000}"/>
    <cellStyle name="20% - Accent1 2 2 2 2 2 4 2 3 2 2 2" xfId="1741" xr:uid="{00000000-0005-0000-0000-000012060000}"/>
    <cellStyle name="20% - Accent1 2 2 2 2 2 4 2 3 2 3" xfId="1742" xr:uid="{00000000-0005-0000-0000-000013060000}"/>
    <cellStyle name="20% - Accent1 2 2 2 2 2 4 2 3 3" xfId="1743" xr:uid="{00000000-0005-0000-0000-000014060000}"/>
    <cellStyle name="20% - Accent1 2 2 2 2 2 4 2 3 3 2" xfId="1744" xr:uid="{00000000-0005-0000-0000-000015060000}"/>
    <cellStyle name="20% - Accent1 2 2 2 2 2 4 2 3 4" xfId="1745" xr:uid="{00000000-0005-0000-0000-000016060000}"/>
    <cellStyle name="20% - Accent1 2 2 2 2 2 4 2 4" xfId="1746" xr:uid="{00000000-0005-0000-0000-000017060000}"/>
    <cellStyle name="20% - Accent1 2 2 2 2 2 4 2 4 2" xfId="1747" xr:uid="{00000000-0005-0000-0000-000018060000}"/>
    <cellStyle name="20% - Accent1 2 2 2 2 2 4 2 4 2 2" xfId="1748" xr:uid="{00000000-0005-0000-0000-000019060000}"/>
    <cellStyle name="20% - Accent1 2 2 2 2 2 4 2 4 2 2 2" xfId="1749" xr:uid="{00000000-0005-0000-0000-00001A060000}"/>
    <cellStyle name="20% - Accent1 2 2 2 2 2 4 2 4 2 3" xfId="1750" xr:uid="{00000000-0005-0000-0000-00001B060000}"/>
    <cellStyle name="20% - Accent1 2 2 2 2 2 4 2 4 3" xfId="1751" xr:uid="{00000000-0005-0000-0000-00001C060000}"/>
    <cellStyle name="20% - Accent1 2 2 2 2 2 4 2 4 3 2" xfId="1752" xr:uid="{00000000-0005-0000-0000-00001D060000}"/>
    <cellStyle name="20% - Accent1 2 2 2 2 2 4 2 4 4" xfId="1753" xr:uid="{00000000-0005-0000-0000-00001E060000}"/>
    <cellStyle name="20% - Accent1 2 2 2 2 2 4 2 5" xfId="1754" xr:uid="{00000000-0005-0000-0000-00001F060000}"/>
    <cellStyle name="20% - Accent1 2 2 2 2 2 4 2 5 2" xfId="1755" xr:uid="{00000000-0005-0000-0000-000020060000}"/>
    <cellStyle name="20% - Accent1 2 2 2 2 2 4 2 5 2 2" xfId="1756" xr:uid="{00000000-0005-0000-0000-000021060000}"/>
    <cellStyle name="20% - Accent1 2 2 2 2 2 4 2 5 3" xfId="1757" xr:uid="{00000000-0005-0000-0000-000022060000}"/>
    <cellStyle name="20% - Accent1 2 2 2 2 2 4 2 6" xfId="1758" xr:uid="{00000000-0005-0000-0000-000023060000}"/>
    <cellStyle name="20% - Accent1 2 2 2 2 2 4 2 6 2" xfId="1759" xr:uid="{00000000-0005-0000-0000-000024060000}"/>
    <cellStyle name="20% - Accent1 2 2 2 2 2 4 2 6 2 2" xfId="1760" xr:uid="{00000000-0005-0000-0000-000025060000}"/>
    <cellStyle name="20% - Accent1 2 2 2 2 2 4 2 6 3" xfId="1761" xr:uid="{00000000-0005-0000-0000-000026060000}"/>
    <cellStyle name="20% - Accent1 2 2 2 2 2 4 2 7" xfId="1762" xr:uid="{00000000-0005-0000-0000-000027060000}"/>
    <cellStyle name="20% - Accent1 2 2 2 2 2 4 2 7 2" xfId="1763" xr:uid="{00000000-0005-0000-0000-000028060000}"/>
    <cellStyle name="20% - Accent1 2 2 2 2 2 4 2 8" xfId="1764" xr:uid="{00000000-0005-0000-0000-000029060000}"/>
    <cellStyle name="20% - Accent1 2 2 2 2 2 4 2 8 2" xfId="1765" xr:uid="{00000000-0005-0000-0000-00002A060000}"/>
    <cellStyle name="20% - Accent1 2 2 2 2 2 4 2 9" xfId="1766" xr:uid="{00000000-0005-0000-0000-00002B060000}"/>
    <cellStyle name="20% - Accent1 2 2 2 2 2 4 3" xfId="1767" xr:uid="{00000000-0005-0000-0000-00002C060000}"/>
    <cellStyle name="20% - Accent1 2 2 2 2 2 4 3 2" xfId="1768" xr:uid="{00000000-0005-0000-0000-00002D060000}"/>
    <cellStyle name="20% - Accent1 2 2 2 2 2 4 3 2 2" xfId="1769" xr:uid="{00000000-0005-0000-0000-00002E060000}"/>
    <cellStyle name="20% - Accent1 2 2 2 2 2 4 3 2 2 2" xfId="1770" xr:uid="{00000000-0005-0000-0000-00002F060000}"/>
    <cellStyle name="20% - Accent1 2 2 2 2 2 4 3 2 2 2 2" xfId="1771" xr:uid="{00000000-0005-0000-0000-000030060000}"/>
    <cellStyle name="20% - Accent1 2 2 2 2 2 4 3 2 2 3" xfId="1772" xr:uid="{00000000-0005-0000-0000-000031060000}"/>
    <cellStyle name="20% - Accent1 2 2 2 2 2 4 3 2 3" xfId="1773" xr:uid="{00000000-0005-0000-0000-000032060000}"/>
    <cellStyle name="20% - Accent1 2 2 2 2 2 4 3 2 3 2" xfId="1774" xr:uid="{00000000-0005-0000-0000-000033060000}"/>
    <cellStyle name="20% - Accent1 2 2 2 2 2 4 3 2 4" xfId="1775" xr:uid="{00000000-0005-0000-0000-000034060000}"/>
    <cellStyle name="20% - Accent1 2 2 2 2 2 4 3 3" xfId="1776" xr:uid="{00000000-0005-0000-0000-000035060000}"/>
    <cellStyle name="20% - Accent1 2 2 2 2 2 4 3 3 2" xfId="1777" xr:uid="{00000000-0005-0000-0000-000036060000}"/>
    <cellStyle name="20% - Accent1 2 2 2 2 2 4 3 3 2 2" xfId="1778" xr:uid="{00000000-0005-0000-0000-000037060000}"/>
    <cellStyle name="20% - Accent1 2 2 2 2 2 4 3 3 2 2 2" xfId="1779" xr:uid="{00000000-0005-0000-0000-000038060000}"/>
    <cellStyle name="20% - Accent1 2 2 2 2 2 4 3 3 2 3" xfId="1780" xr:uid="{00000000-0005-0000-0000-000039060000}"/>
    <cellStyle name="20% - Accent1 2 2 2 2 2 4 3 3 3" xfId="1781" xr:uid="{00000000-0005-0000-0000-00003A060000}"/>
    <cellStyle name="20% - Accent1 2 2 2 2 2 4 3 3 3 2" xfId="1782" xr:uid="{00000000-0005-0000-0000-00003B060000}"/>
    <cellStyle name="20% - Accent1 2 2 2 2 2 4 3 3 4" xfId="1783" xr:uid="{00000000-0005-0000-0000-00003C060000}"/>
    <cellStyle name="20% - Accent1 2 2 2 2 2 4 3 4" xfId="1784" xr:uid="{00000000-0005-0000-0000-00003D060000}"/>
    <cellStyle name="20% - Accent1 2 2 2 2 2 4 3 4 2" xfId="1785" xr:uid="{00000000-0005-0000-0000-00003E060000}"/>
    <cellStyle name="20% - Accent1 2 2 2 2 2 4 3 4 2 2" xfId="1786" xr:uid="{00000000-0005-0000-0000-00003F060000}"/>
    <cellStyle name="20% - Accent1 2 2 2 2 2 4 3 4 2 2 2" xfId="1787" xr:uid="{00000000-0005-0000-0000-000040060000}"/>
    <cellStyle name="20% - Accent1 2 2 2 2 2 4 3 4 2 3" xfId="1788" xr:uid="{00000000-0005-0000-0000-000041060000}"/>
    <cellStyle name="20% - Accent1 2 2 2 2 2 4 3 4 3" xfId="1789" xr:uid="{00000000-0005-0000-0000-000042060000}"/>
    <cellStyle name="20% - Accent1 2 2 2 2 2 4 3 4 3 2" xfId="1790" xr:uid="{00000000-0005-0000-0000-000043060000}"/>
    <cellStyle name="20% - Accent1 2 2 2 2 2 4 3 4 4" xfId="1791" xr:uid="{00000000-0005-0000-0000-000044060000}"/>
    <cellStyle name="20% - Accent1 2 2 2 2 2 4 3 5" xfId="1792" xr:uid="{00000000-0005-0000-0000-000045060000}"/>
    <cellStyle name="20% - Accent1 2 2 2 2 2 4 3 5 2" xfId="1793" xr:uid="{00000000-0005-0000-0000-000046060000}"/>
    <cellStyle name="20% - Accent1 2 2 2 2 2 4 3 5 2 2" xfId="1794" xr:uid="{00000000-0005-0000-0000-000047060000}"/>
    <cellStyle name="20% - Accent1 2 2 2 2 2 4 3 5 3" xfId="1795" xr:uid="{00000000-0005-0000-0000-000048060000}"/>
    <cellStyle name="20% - Accent1 2 2 2 2 2 4 3 6" xfId="1796" xr:uid="{00000000-0005-0000-0000-000049060000}"/>
    <cellStyle name="20% - Accent1 2 2 2 2 2 4 3 6 2" xfId="1797" xr:uid="{00000000-0005-0000-0000-00004A060000}"/>
    <cellStyle name="20% - Accent1 2 2 2 2 2 4 3 6 2 2" xfId="1798" xr:uid="{00000000-0005-0000-0000-00004B060000}"/>
    <cellStyle name="20% - Accent1 2 2 2 2 2 4 3 6 3" xfId="1799" xr:uid="{00000000-0005-0000-0000-00004C060000}"/>
    <cellStyle name="20% - Accent1 2 2 2 2 2 4 3 7" xfId="1800" xr:uid="{00000000-0005-0000-0000-00004D060000}"/>
    <cellStyle name="20% - Accent1 2 2 2 2 2 4 3 7 2" xfId="1801" xr:uid="{00000000-0005-0000-0000-00004E060000}"/>
    <cellStyle name="20% - Accent1 2 2 2 2 2 4 3 8" xfId="1802" xr:uid="{00000000-0005-0000-0000-00004F060000}"/>
    <cellStyle name="20% - Accent1 2 2 2 2 2 4 3 8 2" xfId="1803" xr:uid="{00000000-0005-0000-0000-000050060000}"/>
    <cellStyle name="20% - Accent1 2 2 2 2 2 4 3 9" xfId="1804" xr:uid="{00000000-0005-0000-0000-000051060000}"/>
    <cellStyle name="20% - Accent1 2 2 2 2 2 4 4" xfId="1805" xr:uid="{00000000-0005-0000-0000-000052060000}"/>
    <cellStyle name="20% - Accent1 2 2 2 2 2 4 4 2" xfId="1806" xr:uid="{00000000-0005-0000-0000-000053060000}"/>
    <cellStyle name="20% - Accent1 2 2 2 2 2 4 4 2 2" xfId="1807" xr:uid="{00000000-0005-0000-0000-000054060000}"/>
    <cellStyle name="20% - Accent1 2 2 2 2 2 4 4 2 2 2" xfId="1808" xr:uid="{00000000-0005-0000-0000-000055060000}"/>
    <cellStyle name="20% - Accent1 2 2 2 2 2 4 4 2 3" xfId="1809" xr:uid="{00000000-0005-0000-0000-000056060000}"/>
    <cellStyle name="20% - Accent1 2 2 2 2 2 4 4 3" xfId="1810" xr:uid="{00000000-0005-0000-0000-000057060000}"/>
    <cellStyle name="20% - Accent1 2 2 2 2 2 4 4 3 2" xfId="1811" xr:uid="{00000000-0005-0000-0000-000058060000}"/>
    <cellStyle name="20% - Accent1 2 2 2 2 2 4 4 4" xfId="1812" xr:uid="{00000000-0005-0000-0000-000059060000}"/>
    <cellStyle name="20% - Accent1 2 2 2 2 2 4 5" xfId="1813" xr:uid="{00000000-0005-0000-0000-00005A060000}"/>
    <cellStyle name="20% - Accent1 2 2 2 2 2 4 5 2" xfId="1814" xr:uid="{00000000-0005-0000-0000-00005B060000}"/>
    <cellStyle name="20% - Accent1 2 2 2 2 2 4 5 2 2" xfId="1815" xr:uid="{00000000-0005-0000-0000-00005C060000}"/>
    <cellStyle name="20% - Accent1 2 2 2 2 2 4 5 2 2 2" xfId="1816" xr:uid="{00000000-0005-0000-0000-00005D060000}"/>
    <cellStyle name="20% - Accent1 2 2 2 2 2 4 5 2 3" xfId="1817" xr:uid="{00000000-0005-0000-0000-00005E060000}"/>
    <cellStyle name="20% - Accent1 2 2 2 2 2 4 5 3" xfId="1818" xr:uid="{00000000-0005-0000-0000-00005F060000}"/>
    <cellStyle name="20% - Accent1 2 2 2 2 2 4 5 3 2" xfId="1819" xr:uid="{00000000-0005-0000-0000-000060060000}"/>
    <cellStyle name="20% - Accent1 2 2 2 2 2 4 5 4" xfId="1820" xr:uid="{00000000-0005-0000-0000-000061060000}"/>
    <cellStyle name="20% - Accent1 2 2 2 2 2 4 6" xfId="1821" xr:uid="{00000000-0005-0000-0000-000062060000}"/>
    <cellStyle name="20% - Accent1 2 2 2 2 2 4 6 2" xfId="1822" xr:uid="{00000000-0005-0000-0000-000063060000}"/>
    <cellStyle name="20% - Accent1 2 2 2 2 2 4 6 2 2" xfId="1823" xr:uid="{00000000-0005-0000-0000-000064060000}"/>
    <cellStyle name="20% - Accent1 2 2 2 2 2 4 6 2 2 2" xfId="1824" xr:uid="{00000000-0005-0000-0000-000065060000}"/>
    <cellStyle name="20% - Accent1 2 2 2 2 2 4 6 2 3" xfId="1825" xr:uid="{00000000-0005-0000-0000-000066060000}"/>
    <cellStyle name="20% - Accent1 2 2 2 2 2 4 6 3" xfId="1826" xr:uid="{00000000-0005-0000-0000-000067060000}"/>
    <cellStyle name="20% - Accent1 2 2 2 2 2 4 6 3 2" xfId="1827" xr:uid="{00000000-0005-0000-0000-000068060000}"/>
    <cellStyle name="20% - Accent1 2 2 2 2 2 4 6 4" xfId="1828" xr:uid="{00000000-0005-0000-0000-000069060000}"/>
    <cellStyle name="20% - Accent1 2 2 2 2 2 4 7" xfId="1829" xr:uid="{00000000-0005-0000-0000-00006A060000}"/>
    <cellStyle name="20% - Accent1 2 2 2 2 2 4 7 2" xfId="1830" xr:uid="{00000000-0005-0000-0000-00006B060000}"/>
    <cellStyle name="20% - Accent1 2 2 2 2 2 4 7 2 2" xfId="1831" xr:uid="{00000000-0005-0000-0000-00006C060000}"/>
    <cellStyle name="20% - Accent1 2 2 2 2 2 4 7 3" xfId="1832" xr:uid="{00000000-0005-0000-0000-00006D060000}"/>
    <cellStyle name="20% - Accent1 2 2 2 2 2 4 8" xfId="1833" xr:uid="{00000000-0005-0000-0000-00006E060000}"/>
    <cellStyle name="20% - Accent1 2 2 2 2 2 4 8 2" xfId="1834" xr:uid="{00000000-0005-0000-0000-00006F060000}"/>
    <cellStyle name="20% - Accent1 2 2 2 2 2 4 8 2 2" xfId="1835" xr:uid="{00000000-0005-0000-0000-000070060000}"/>
    <cellStyle name="20% - Accent1 2 2 2 2 2 4 8 3" xfId="1836" xr:uid="{00000000-0005-0000-0000-000071060000}"/>
    <cellStyle name="20% - Accent1 2 2 2 2 2 4 9" xfId="1837" xr:uid="{00000000-0005-0000-0000-000072060000}"/>
    <cellStyle name="20% - Accent1 2 2 2 2 2 4 9 2" xfId="1838" xr:uid="{00000000-0005-0000-0000-000073060000}"/>
    <cellStyle name="20% - Accent1 2 2 2 2 2 5" xfId="1839" xr:uid="{00000000-0005-0000-0000-000074060000}"/>
    <cellStyle name="20% - Accent1 2 2 2 2 2 5 2" xfId="1840" xr:uid="{00000000-0005-0000-0000-000075060000}"/>
    <cellStyle name="20% - Accent1 2 2 2 2 2 5 2 2" xfId="1841" xr:uid="{00000000-0005-0000-0000-000076060000}"/>
    <cellStyle name="20% - Accent1 2 2 2 2 2 5 2 2 2" xfId="1842" xr:uid="{00000000-0005-0000-0000-000077060000}"/>
    <cellStyle name="20% - Accent1 2 2 2 2 2 5 2 2 2 2" xfId="1843" xr:uid="{00000000-0005-0000-0000-000078060000}"/>
    <cellStyle name="20% - Accent1 2 2 2 2 2 5 2 2 3" xfId="1844" xr:uid="{00000000-0005-0000-0000-000079060000}"/>
    <cellStyle name="20% - Accent1 2 2 2 2 2 5 2 3" xfId="1845" xr:uid="{00000000-0005-0000-0000-00007A060000}"/>
    <cellStyle name="20% - Accent1 2 2 2 2 2 5 2 3 2" xfId="1846" xr:uid="{00000000-0005-0000-0000-00007B060000}"/>
    <cellStyle name="20% - Accent1 2 2 2 2 2 5 2 4" xfId="1847" xr:uid="{00000000-0005-0000-0000-00007C060000}"/>
    <cellStyle name="20% - Accent1 2 2 2 2 2 5 3" xfId="1848" xr:uid="{00000000-0005-0000-0000-00007D060000}"/>
    <cellStyle name="20% - Accent1 2 2 2 2 2 5 3 2" xfId="1849" xr:uid="{00000000-0005-0000-0000-00007E060000}"/>
    <cellStyle name="20% - Accent1 2 2 2 2 2 5 3 2 2" xfId="1850" xr:uid="{00000000-0005-0000-0000-00007F060000}"/>
    <cellStyle name="20% - Accent1 2 2 2 2 2 5 3 2 2 2" xfId="1851" xr:uid="{00000000-0005-0000-0000-000080060000}"/>
    <cellStyle name="20% - Accent1 2 2 2 2 2 5 3 2 3" xfId="1852" xr:uid="{00000000-0005-0000-0000-000081060000}"/>
    <cellStyle name="20% - Accent1 2 2 2 2 2 5 3 3" xfId="1853" xr:uid="{00000000-0005-0000-0000-000082060000}"/>
    <cellStyle name="20% - Accent1 2 2 2 2 2 5 3 3 2" xfId="1854" xr:uid="{00000000-0005-0000-0000-000083060000}"/>
    <cellStyle name="20% - Accent1 2 2 2 2 2 5 3 4" xfId="1855" xr:uid="{00000000-0005-0000-0000-000084060000}"/>
    <cellStyle name="20% - Accent1 2 2 2 2 2 5 4" xfId="1856" xr:uid="{00000000-0005-0000-0000-000085060000}"/>
    <cellStyle name="20% - Accent1 2 2 2 2 2 5 4 2" xfId="1857" xr:uid="{00000000-0005-0000-0000-000086060000}"/>
    <cellStyle name="20% - Accent1 2 2 2 2 2 5 4 2 2" xfId="1858" xr:uid="{00000000-0005-0000-0000-000087060000}"/>
    <cellStyle name="20% - Accent1 2 2 2 2 2 5 4 2 2 2" xfId="1859" xr:uid="{00000000-0005-0000-0000-000088060000}"/>
    <cellStyle name="20% - Accent1 2 2 2 2 2 5 4 2 3" xfId="1860" xr:uid="{00000000-0005-0000-0000-000089060000}"/>
    <cellStyle name="20% - Accent1 2 2 2 2 2 5 4 3" xfId="1861" xr:uid="{00000000-0005-0000-0000-00008A060000}"/>
    <cellStyle name="20% - Accent1 2 2 2 2 2 5 4 3 2" xfId="1862" xr:uid="{00000000-0005-0000-0000-00008B060000}"/>
    <cellStyle name="20% - Accent1 2 2 2 2 2 5 4 4" xfId="1863" xr:uid="{00000000-0005-0000-0000-00008C060000}"/>
    <cellStyle name="20% - Accent1 2 2 2 2 2 5 5" xfId="1864" xr:uid="{00000000-0005-0000-0000-00008D060000}"/>
    <cellStyle name="20% - Accent1 2 2 2 2 2 5 5 2" xfId="1865" xr:uid="{00000000-0005-0000-0000-00008E060000}"/>
    <cellStyle name="20% - Accent1 2 2 2 2 2 5 5 2 2" xfId="1866" xr:uid="{00000000-0005-0000-0000-00008F060000}"/>
    <cellStyle name="20% - Accent1 2 2 2 2 2 5 5 3" xfId="1867" xr:uid="{00000000-0005-0000-0000-000090060000}"/>
    <cellStyle name="20% - Accent1 2 2 2 2 2 5 6" xfId="1868" xr:uid="{00000000-0005-0000-0000-000091060000}"/>
    <cellStyle name="20% - Accent1 2 2 2 2 2 5 6 2" xfId="1869" xr:uid="{00000000-0005-0000-0000-000092060000}"/>
    <cellStyle name="20% - Accent1 2 2 2 2 2 5 6 2 2" xfId="1870" xr:uid="{00000000-0005-0000-0000-000093060000}"/>
    <cellStyle name="20% - Accent1 2 2 2 2 2 5 6 3" xfId="1871" xr:uid="{00000000-0005-0000-0000-000094060000}"/>
    <cellStyle name="20% - Accent1 2 2 2 2 2 5 7" xfId="1872" xr:uid="{00000000-0005-0000-0000-000095060000}"/>
    <cellStyle name="20% - Accent1 2 2 2 2 2 5 7 2" xfId="1873" xr:uid="{00000000-0005-0000-0000-000096060000}"/>
    <cellStyle name="20% - Accent1 2 2 2 2 2 5 8" xfId="1874" xr:uid="{00000000-0005-0000-0000-000097060000}"/>
    <cellStyle name="20% - Accent1 2 2 2 2 2 5 8 2" xfId="1875" xr:uid="{00000000-0005-0000-0000-000098060000}"/>
    <cellStyle name="20% - Accent1 2 2 2 2 2 5 9" xfId="1876" xr:uid="{00000000-0005-0000-0000-000099060000}"/>
    <cellStyle name="20% - Accent1 2 2 2 2 2 6" xfId="1877" xr:uid="{00000000-0005-0000-0000-00009A060000}"/>
    <cellStyle name="20% - Accent1 2 2 2 2 2 6 2" xfId="1878" xr:uid="{00000000-0005-0000-0000-00009B060000}"/>
    <cellStyle name="20% - Accent1 2 2 2 2 2 6 2 2" xfId="1879" xr:uid="{00000000-0005-0000-0000-00009C060000}"/>
    <cellStyle name="20% - Accent1 2 2 2 2 2 6 2 2 2" xfId="1880" xr:uid="{00000000-0005-0000-0000-00009D060000}"/>
    <cellStyle name="20% - Accent1 2 2 2 2 2 6 2 2 2 2" xfId="1881" xr:uid="{00000000-0005-0000-0000-00009E060000}"/>
    <cellStyle name="20% - Accent1 2 2 2 2 2 6 2 2 3" xfId="1882" xr:uid="{00000000-0005-0000-0000-00009F060000}"/>
    <cellStyle name="20% - Accent1 2 2 2 2 2 6 2 3" xfId="1883" xr:uid="{00000000-0005-0000-0000-0000A0060000}"/>
    <cellStyle name="20% - Accent1 2 2 2 2 2 6 2 3 2" xfId="1884" xr:uid="{00000000-0005-0000-0000-0000A1060000}"/>
    <cellStyle name="20% - Accent1 2 2 2 2 2 6 2 4" xfId="1885" xr:uid="{00000000-0005-0000-0000-0000A2060000}"/>
    <cellStyle name="20% - Accent1 2 2 2 2 2 6 3" xfId="1886" xr:uid="{00000000-0005-0000-0000-0000A3060000}"/>
    <cellStyle name="20% - Accent1 2 2 2 2 2 6 3 2" xfId="1887" xr:uid="{00000000-0005-0000-0000-0000A4060000}"/>
    <cellStyle name="20% - Accent1 2 2 2 2 2 6 3 2 2" xfId="1888" xr:uid="{00000000-0005-0000-0000-0000A5060000}"/>
    <cellStyle name="20% - Accent1 2 2 2 2 2 6 3 2 2 2" xfId="1889" xr:uid="{00000000-0005-0000-0000-0000A6060000}"/>
    <cellStyle name="20% - Accent1 2 2 2 2 2 6 3 2 3" xfId="1890" xr:uid="{00000000-0005-0000-0000-0000A7060000}"/>
    <cellStyle name="20% - Accent1 2 2 2 2 2 6 3 3" xfId="1891" xr:uid="{00000000-0005-0000-0000-0000A8060000}"/>
    <cellStyle name="20% - Accent1 2 2 2 2 2 6 3 3 2" xfId="1892" xr:uid="{00000000-0005-0000-0000-0000A9060000}"/>
    <cellStyle name="20% - Accent1 2 2 2 2 2 6 3 4" xfId="1893" xr:uid="{00000000-0005-0000-0000-0000AA060000}"/>
    <cellStyle name="20% - Accent1 2 2 2 2 2 6 4" xfId="1894" xr:uid="{00000000-0005-0000-0000-0000AB060000}"/>
    <cellStyle name="20% - Accent1 2 2 2 2 2 6 4 2" xfId="1895" xr:uid="{00000000-0005-0000-0000-0000AC060000}"/>
    <cellStyle name="20% - Accent1 2 2 2 2 2 6 4 2 2" xfId="1896" xr:uid="{00000000-0005-0000-0000-0000AD060000}"/>
    <cellStyle name="20% - Accent1 2 2 2 2 2 6 4 2 2 2" xfId="1897" xr:uid="{00000000-0005-0000-0000-0000AE060000}"/>
    <cellStyle name="20% - Accent1 2 2 2 2 2 6 4 2 3" xfId="1898" xr:uid="{00000000-0005-0000-0000-0000AF060000}"/>
    <cellStyle name="20% - Accent1 2 2 2 2 2 6 4 3" xfId="1899" xr:uid="{00000000-0005-0000-0000-0000B0060000}"/>
    <cellStyle name="20% - Accent1 2 2 2 2 2 6 4 3 2" xfId="1900" xr:uid="{00000000-0005-0000-0000-0000B1060000}"/>
    <cellStyle name="20% - Accent1 2 2 2 2 2 6 4 4" xfId="1901" xr:uid="{00000000-0005-0000-0000-0000B2060000}"/>
    <cellStyle name="20% - Accent1 2 2 2 2 2 6 5" xfId="1902" xr:uid="{00000000-0005-0000-0000-0000B3060000}"/>
    <cellStyle name="20% - Accent1 2 2 2 2 2 6 5 2" xfId="1903" xr:uid="{00000000-0005-0000-0000-0000B4060000}"/>
    <cellStyle name="20% - Accent1 2 2 2 2 2 6 5 2 2" xfId="1904" xr:uid="{00000000-0005-0000-0000-0000B5060000}"/>
    <cellStyle name="20% - Accent1 2 2 2 2 2 6 5 3" xfId="1905" xr:uid="{00000000-0005-0000-0000-0000B6060000}"/>
    <cellStyle name="20% - Accent1 2 2 2 2 2 6 6" xfId="1906" xr:uid="{00000000-0005-0000-0000-0000B7060000}"/>
    <cellStyle name="20% - Accent1 2 2 2 2 2 6 6 2" xfId="1907" xr:uid="{00000000-0005-0000-0000-0000B8060000}"/>
    <cellStyle name="20% - Accent1 2 2 2 2 2 6 6 2 2" xfId="1908" xr:uid="{00000000-0005-0000-0000-0000B9060000}"/>
    <cellStyle name="20% - Accent1 2 2 2 2 2 6 6 3" xfId="1909" xr:uid="{00000000-0005-0000-0000-0000BA060000}"/>
    <cellStyle name="20% - Accent1 2 2 2 2 2 6 7" xfId="1910" xr:uid="{00000000-0005-0000-0000-0000BB060000}"/>
    <cellStyle name="20% - Accent1 2 2 2 2 2 6 7 2" xfId="1911" xr:uid="{00000000-0005-0000-0000-0000BC060000}"/>
    <cellStyle name="20% - Accent1 2 2 2 2 2 6 8" xfId="1912" xr:uid="{00000000-0005-0000-0000-0000BD060000}"/>
    <cellStyle name="20% - Accent1 2 2 2 2 2 6 8 2" xfId="1913" xr:uid="{00000000-0005-0000-0000-0000BE060000}"/>
    <cellStyle name="20% - Accent1 2 2 2 2 2 6 9" xfId="1914" xr:uid="{00000000-0005-0000-0000-0000BF060000}"/>
    <cellStyle name="20% - Accent1 2 2 2 2 2 7" xfId="1915" xr:uid="{00000000-0005-0000-0000-0000C0060000}"/>
    <cellStyle name="20% - Accent1 2 2 2 2 2 7 2" xfId="1916" xr:uid="{00000000-0005-0000-0000-0000C1060000}"/>
    <cellStyle name="20% - Accent1 2 2 2 2 2 7 2 2" xfId="1917" xr:uid="{00000000-0005-0000-0000-0000C2060000}"/>
    <cellStyle name="20% - Accent1 2 2 2 2 2 7 2 2 2" xfId="1918" xr:uid="{00000000-0005-0000-0000-0000C3060000}"/>
    <cellStyle name="20% - Accent1 2 2 2 2 2 7 2 3" xfId="1919" xr:uid="{00000000-0005-0000-0000-0000C4060000}"/>
    <cellStyle name="20% - Accent1 2 2 2 2 2 7 3" xfId="1920" xr:uid="{00000000-0005-0000-0000-0000C5060000}"/>
    <cellStyle name="20% - Accent1 2 2 2 2 2 7 3 2" xfId="1921" xr:uid="{00000000-0005-0000-0000-0000C6060000}"/>
    <cellStyle name="20% - Accent1 2 2 2 2 2 7 4" xfId="1922" xr:uid="{00000000-0005-0000-0000-0000C7060000}"/>
    <cellStyle name="20% - Accent1 2 2 2 2 2 8" xfId="1923" xr:uid="{00000000-0005-0000-0000-0000C8060000}"/>
    <cellStyle name="20% - Accent1 2 2 2 2 2 8 2" xfId="1924" xr:uid="{00000000-0005-0000-0000-0000C9060000}"/>
    <cellStyle name="20% - Accent1 2 2 2 2 2 8 2 2" xfId="1925" xr:uid="{00000000-0005-0000-0000-0000CA060000}"/>
    <cellStyle name="20% - Accent1 2 2 2 2 2 8 2 2 2" xfId="1926" xr:uid="{00000000-0005-0000-0000-0000CB060000}"/>
    <cellStyle name="20% - Accent1 2 2 2 2 2 8 2 3" xfId="1927" xr:uid="{00000000-0005-0000-0000-0000CC060000}"/>
    <cellStyle name="20% - Accent1 2 2 2 2 2 8 3" xfId="1928" xr:uid="{00000000-0005-0000-0000-0000CD060000}"/>
    <cellStyle name="20% - Accent1 2 2 2 2 2 8 3 2" xfId="1929" xr:uid="{00000000-0005-0000-0000-0000CE060000}"/>
    <cellStyle name="20% - Accent1 2 2 2 2 2 8 4" xfId="1930" xr:uid="{00000000-0005-0000-0000-0000CF060000}"/>
    <cellStyle name="20% - Accent1 2 2 2 2 2 9" xfId="1931" xr:uid="{00000000-0005-0000-0000-0000D0060000}"/>
    <cellStyle name="20% - Accent1 2 2 2 2 2 9 2" xfId="1932" xr:uid="{00000000-0005-0000-0000-0000D1060000}"/>
    <cellStyle name="20% - Accent1 2 2 2 2 2 9 2 2" xfId="1933" xr:uid="{00000000-0005-0000-0000-0000D2060000}"/>
    <cellStyle name="20% - Accent1 2 2 2 2 2 9 2 2 2" xfId="1934" xr:uid="{00000000-0005-0000-0000-0000D3060000}"/>
    <cellStyle name="20% - Accent1 2 2 2 2 2 9 2 3" xfId="1935" xr:uid="{00000000-0005-0000-0000-0000D4060000}"/>
    <cellStyle name="20% - Accent1 2 2 2 2 2 9 3" xfId="1936" xr:uid="{00000000-0005-0000-0000-0000D5060000}"/>
    <cellStyle name="20% - Accent1 2 2 2 2 2 9 3 2" xfId="1937" xr:uid="{00000000-0005-0000-0000-0000D6060000}"/>
    <cellStyle name="20% - Accent1 2 2 2 2 2 9 4" xfId="1938" xr:uid="{00000000-0005-0000-0000-0000D7060000}"/>
    <cellStyle name="20% - Accent1 2 2 2 2 3" xfId="1939" xr:uid="{00000000-0005-0000-0000-0000D8060000}"/>
    <cellStyle name="20% - Accent1 2 2 2 2 3 10" xfId="1940" xr:uid="{00000000-0005-0000-0000-0000D9060000}"/>
    <cellStyle name="20% - Accent1 2 2 2 2 3 10 2" xfId="1941" xr:uid="{00000000-0005-0000-0000-0000DA060000}"/>
    <cellStyle name="20% - Accent1 2 2 2 2 3 11" xfId="1942" xr:uid="{00000000-0005-0000-0000-0000DB060000}"/>
    <cellStyle name="20% - Accent1 2 2 2 2 3 2" xfId="1943" xr:uid="{00000000-0005-0000-0000-0000DC060000}"/>
    <cellStyle name="20% - Accent1 2 2 2 2 3 2 2" xfId="1944" xr:uid="{00000000-0005-0000-0000-0000DD060000}"/>
    <cellStyle name="20% - Accent1 2 2 2 2 3 2 2 2" xfId="1945" xr:uid="{00000000-0005-0000-0000-0000DE060000}"/>
    <cellStyle name="20% - Accent1 2 2 2 2 3 2 2 2 2" xfId="1946" xr:uid="{00000000-0005-0000-0000-0000DF060000}"/>
    <cellStyle name="20% - Accent1 2 2 2 2 3 2 2 2 2 2" xfId="1947" xr:uid="{00000000-0005-0000-0000-0000E0060000}"/>
    <cellStyle name="20% - Accent1 2 2 2 2 3 2 2 2 3" xfId="1948" xr:uid="{00000000-0005-0000-0000-0000E1060000}"/>
    <cellStyle name="20% - Accent1 2 2 2 2 3 2 2 3" xfId="1949" xr:uid="{00000000-0005-0000-0000-0000E2060000}"/>
    <cellStyle name="20% - Accent1 2 2 2 2 3 2 2 3 2" xfId="1950" xr:uid="{00000000-0005-0000-0000-0000E3060000}"/>
    <cellStyle name="20% - Accent1 2 2 2 2 3 2 2 4" xfId="1951" xr:uid="{00000000-0005-0000-0000-0000E4060000}"/>
    <cellStyle name="20% - Accent1 2 2 2 2 3 2 3" xfId="1952" xr:uid="{00000000-0005-0000-0000-0000E5060000}"/>
    <cellStyle name="20% - Accent1 2 2 2 2 3 2 3 2" xfId="1953" xr:uid="{00000000-0005-0000-0000-0000E6060000}"/>
    <cellStyle name="20% - Accent1 2 2 2 2 3 2 3 2 2" xfId="1954" xr:uid="{00000000-0005-0000-0000-0000E7060000}"/>
    <cellStyle name="20% - Accent1 2 2 2 2 3 2 3 2 2 2" xfId="1955" xr:uid="{00000000-0005-0000-0000-0000E8060000}"/>
    <cellStyle name="20% - Accent1 2 2 2 2 3 2 3 2 3" xfId="1956" xr:uid="{00000000-0005-0000-0000-0000E9060000}"/>
    <cellStyle name="20% - Accent1 2 2 2 2 3 2 3 3" xfId="1957" xr:uid="{00000000-0005-0000-0000-0000EA060000}"/>
    <cellStyle name="20% - Accent1 2 2 2 2 3 2 3 3 2" xfId="1958" xr:uid="{00000000-0005-0000-0000-0000EB060000}"/>
    <cellStyle name="20% - Accent1 2 2 2 2 3 2 3 4" xfId="1959" xr:uid="{00000000-0005-0000-0000-0000EC060000}"/>
    <cellStyle name="20% - Accent1 2 2 2 2 3 2 4" xfId="1960" xr:uid="{00000000-0005-0000-0000-0000ED060000}"/>
    <cellStyle name="20% - Accent1 2 2 2 2 3 2 4 2" xfId="1961" xr:uid="{00000000-0005-0000-0000-0000EE060000}"/>
    <cellStyle name="20% - Accent1 2 2 2 2 3 2 4 2 2" xfId="1962" xr:uid="{00000000-0005-0000-0000-0000EF060000}"/>
    <cellStyle name="20% - Accent1 2 2 2 2 3 2 4 2 2 2" xfId="1963" xr:uid="{00000000-0005-0000-0000-0000F0060000}"/>
    <cellStyle name="20% - Accent1 2 2 2 2 3 2 4 2 3" xfId="1964" xr:uid="{00000000-0005-0000-0000-0000F1060000}"/>
    <cellStyle name="20% - Accent1 2 2 2 2 3 2 4 3" xfId="1965" xr:uid="{00000000-0005-0000-0000-0000F2060000}"/>
    <cellStyle name="20% - Accent1 2 2 2 2 3 2 4 3 2" xfId="1966" xr:uid="{00000000-0005-0000-0000-0000F3060000}"/>
    <cellStyle name="20% - Accent1 2 2 2 2 3 2 4 4" xfId="1967" xr:uid="{00000000-0005-0000-0000-0000F4060000}"/>
    <cellStyle name="20% - Accent1 2 2 2 2 3 2 5" xfId="1968" xr:uid="{00000000-0005-0000-0000-0000F5060000}"/>
    <cellStyle name="20% - Accent1 2 2 2 2 3 2 5 2" xfId="1969" xr:uid="{00000000-0005-0000-0000-0000F6060000}"/>
    <cellStyle name="20% - Accent1 2 2 2 2 3 2 5 2 2" xfId="1970" xr:uid="{00000000-0005-0000-0000-0000F7060000}"/>
    <cellStyle name="20% - Accent1 2 2 2 2 3 2 5 3" xfId="1971" xr:uid="{00000000-0005-0000-0000-0000F8060000}"/>
    <cellStyle name="20% - Accent1 2 2 2 2 3 2 6" xfId="1972" xr:uid="{00000000-0005-0000-0000-0000F9060000}"/>
    <cellStyle name="20% - Accent1 2 2 2 2 3 2 6 2" xfId="1973" xr:uid="{00000000-0005-0000-0000-0000FA060000}"/>
    <cellStyle name="20% - Accent1 2 2 2 2 3 2 6 2 2" xfId="1974" xr:uid="{00000000-0005-0000-0000-0000FB060000}"/>
    <cellStyle name="20% - Accent1 2 2 2 2 3 2 6 3" xfId="1975" xr:uid="{00000000-0005-0000-0000-0000FC060000}"/>
    <cellStyle name="20% - Accent1 2 2 2 2 3 2 7" xfId="1976" xr:uid="{00000000-0005-0000-0000-0000FD060000}"/>
    <cellStyle name="20% - Accent1 2 2 2 2 3 2 7 2" xfId="1977" xr:uid="{00000000-0005-0000-0000-0000FE060000}"/>
    <cellStyle name="20% - Accent1 2 2 2 2 3 2 8" xfId="1978" xr:uid="{00000000-0005-0000-0000-0000FF060000}"/>
    <cellStyle name="20% - Accent1 2 2 2 2 3 2 8 2" xfId="1979" xr:uid="{00000000-0005-0000-0000-000000070000}"/>
    <cellStyle name="20% - Accent1 2 2 2 2 3 2 9" xfId="1980" xr:uid="{00000000-0005-0000-0000-000001070000}"/>
    <cellStyle name="20% - Accent1 2 2 2 2 3 3" xfId="1981" xr:uid="{00000000-0005-0000-0000-000002070000}"/>
    <cellStyle name="20% - Accent1 2 2 2 2 3 3 2" xfId="1982" xr:uid="{00000000-0005-0000-0000-000003070000}"/>
    <cellStyle name="20% - Accent1 2 2 2 2 3 3 2 2" xfId="1983" xr:uid="{00000000-0005-0000-0000-000004070000}"/>
    <cellStyle name="20% - Accent1 2 2 2 2 3 3 2 2 2" xfId="1984" xr:uid="{00000000-0005-0000-0000-000005070000}"/>
    <cellStyle name="20% - Accent1 2 2 2 2 3 3 2 2 2 2" xfId="1985" xr:uid="{00000000-0005-0000-0000-000006070000}"/>
    <cellStyle name="20% - Accent1 2 2 2 2 3 3 2 2 3" xfId="1986" xr:uid="{00000000-0005-0000-0000-000007070000}"/>
    <cellStyle name="20% - Accent1 2 2 2 2 3 3 2 3" xfId="1987" xr:uid="{00000000-0005-0000-0000-000008070000}"/>
    <cellStyle name="20% - Accent1 2 2 2 2 3 3 2 3 2" xfId="1988" xr:uid="{00000000-0005-0000-0000-000009070000}"/>
    <cellStyle name="20% - Accent1 2 2 2 2 3 3 2 4" xfId="1989" xr:uid="{00000000-0005-0000-0000-00000A070000}"/>
    <cellStyle name="20% - Accent1 2 2 2 2 3 3 3" xfId="1990" xr:uid="{00000000-0005-0000-0000-00000B070000}"/>
    <cellStyle name="20% - Accent1 2 2 2 2 3 3 3 2" xfId="1991" xr:uid="{00000000-0005-0000-0000-00000C070000}"/>
    <cellStyle name="20% - Accent1 2 2 2 2 3 3 3 2 2" xfId="1992" xr:uid="{00000000-0005-0000-0000-00000D070000}"/>
    <cellStyle name="20% - Accent1 2 2 2 2 3 3 3 2 2 2" xfId="1993" xr:uid="{00000000-0005-0000-0000-00000E070000}"/>
    <cellStyle name="20% - Accent1 2 2 2 2 3 3 3 2 3" xfId="1994" xr:uid="{00000000-0005-0000-0000-00000F070000}"/>
    <cellStyle name="20% - Accent1 2 2 2 2 3 3 3 3" xfId="1995" xr:uid="{00000000-0005-0000-0000-000010070000}"/>
    <cellStyle name="20% - Accent1 2 2 2 2 3 3 3 3 2" xfId="1996" xr:uid="{00000000-0005-0000-0000-000011070000}"/>
    <cellStyle name="20% - Accent1 2 2 2 2 3 3 3 4" xfId="1997" xr:uid="{00000000-0005-0000-0000-000012070000}"/>
    <cellStyle name="20% - Accent1 2 2 2 2 3 3 4" xfId="1998" xr:uid="{00000000-0005-0000-0000-000013070000}"/>
    <cellStyle name="20% - Accent1 2 2 2 2 3 3 4 2" xfId="1999" xr:uid="{00000000-0005-0000-0000-000014070000}"/>
    <cellStyle name="20% - Accent1 2 2 2 2 3 3 4 2 2" xfId="2000" xr:uid="{00000000-0005-0000-0000-000015070000}"/>
    <cellStyle name="20% - Accent1 2 2 2 2 3 3 4 2 2 2" xfId="2001" xr:uid="{00000000-0005-0000-0000-000016070000}"/>
    <cellStyle name="20% - Accent1 2 2 2 2 3 3 4 2 3" xfId="2002" xr:uid="{00000000-0005-0000-0000-000017070000}"/>
    <cellStyle name="20% - Accent1 2 2 2 2 3 3 4 3" xfId="2003" xr:uid="{00000000-0005-0000-0000-000018070000}"/>
    <cellStyle name="20% - Accent1 2 2 2 2 3 3 4 3 2" xfId="2004" xr:uid="{00000000-0005-0000-0000-000019070000}"/>
    <cellStyle name="20% - Accent1 2 2 2 2 3 3 4 4" xfId="2005" xr:uid="{00000000-0005-0000-0000-00001A070000}"/>
    <cellStyle name="20% - Accent1 2 2 2 2 3 3 5" xfId="2006" xr:uid="{00000000-0005-0000-0000-00001B070000}"/>
    <cellStyle name="20% - Accent1 2 2 2 2 3 3 5 2" xfId="2007" xr:uid="{00000000-0005-0000-0000-00001C070000}"/>
    <cellStyle name="20% - Accent1 2 2 2 2 3 3 5 2 2" xfId="2008" xr:uid="{00000000-0005-0000-0000-00001D070000}"/>
    <cellStyle name="20% - Accent1 2 2 2 2 3 3 5 3" xfId="2009" xr:uid="{00000000-0005-0000-0000-00001E070000}"/>
    <cellStyle name="20% - Accent1 2 2 2 2 3 3 6" xfId="2010" xr:uid="{00000000-0005-0000-0000-00001F070000}"/>
    <cellStyle name="20% - Accent1 2 2 2 2 3 3 6 2" xfId="2011" xr:uid="{00000000-0005-0000-0000-000020070000}"/>
    <cellStyle name="20% - Accent1 2 2 2 2 3 3 6 2 2" xfId="2012" xr:uid="{00000000-0005-0000-0000-000021070000}"/>
    <cellStyle name="20% - Accent1 2 2 2 2 3 3 6 3" xfId="2013" xr:uid="{00000000-0005-0000-0000-000022070000}"/>
    <cellStyle name="20% - Accent1 2 2 2 2 3 3 7" xfId="2014" xr:uid="{00000000-0005-0000-0000-000023070000}"/>
    <cellStyle name="20% - Accent1 2 2 2 2 3 3 7 2" xfId="2015" xr:uid="{00000000-0005-0000-0000-000024070000}"/>
    <cellStyle name="20% - Accent1 2 2 2 2 3 3 8" xfId="2016" xr:uid="{00000000-0005-0000-0000-000025070000}"/>
    <cellStyle name="20% - Accent1 2 2 2 2 3 3 8 2" xfId="2017" xr:uid="{00000000-0005-0000-0000-000026070000}"/>
    <cellStyle name="20% - Accent1 2 2 2 2 3 3 9" xfId="2018" xr:uid="{00000000-0005-0000-0000-000027070000}"/>
    <cellStyle name="20% - Accent1 2 2 2 2 3 4" xfId="2019" xr:uid="{00000000-0005-0000-0000-000028070000}"/>
    <cellStyle name="20% - Accent1 2 2 2 2 3 4 2" xfId="2020" xr:uid="{00000000-0005-0000-0000-000029070000}"/>
    <cellStyle name="20% - Accent1 2 2 2 2 3 4 2 2" xfId="2021" xr:uid="{00000000-0005-0000-0000-00002A070000}"/>
    <cellStyle name="20% - Accent1 2 2 2 2 3 4 2 2 2" xfId="2022" xr:uid="{00000000-0005-0000-0000-00002B070000}"/>
    <cellStyle name="20% - Accent1 2 2 2 2 3 4 2 3" xfId="2023" xr:uid="{00000000-0005-0000-0000-00002C070000}"/>
    <cellStyle name="20% - Accent1 2 2 2 2 3 4 3" xfId="2024" xr:uid="{00000000-0005-0000-0000-00002D070000}"/>
    <cellStyle name="20% - Accent1 2 2 2 2 3 4 3 2" xfId="2025" xr:uid="{00000000-0005-0000-0000-00002E070000}"/>
    <cellStyle name="20% - Accent1 2 2 2 2 3 4 4" xfId="2026" xr:uid="{00000000-0005-0000-0000-00002F070000}"/>
    <cellStyle name="20% - Accent1 2 2 2 2 3 5" xfId="2027" xr:uid="{00000000-0005-0000-0000-000030070000}"/>
    <cellStyle name="20% - Accent1 2 2 2 2 3 5 2" xfId="2028" xr:uid="{00000000-0005-0000-0000-000031070000}"/>
    <cellStyle name="20% - Accent1 2 2 2 2 3 5 2 2" xfId="2029" xr:uid="{00000000-0005-0000-0000-000032070000}"/>
    <cellStyle name="20% - Accent1 2 2 2 2 3 5 2 2 2" xfId="2030" xr:uid="{00000000-0005-0000-0000-000033070000}"/>
    <cellStyle name="20% - Accent1 2 2 2 2 3 5 2 3" xfId="2031" xr:uid="{00000000-0005-0000-0000-000034070000}"/>
    <cellStyle name="20% - Accent1 2 2 2 2 3 5 3" xfId="2032" xr:uid="{00000000-0005-0000-0000-000035070000}"/>
    <cellStyle name="20% - Accent1 2 2 2 2 3 5 3 2" xfId="2033" xr:uid="{00000000-0005-0000-0000-000036070000}"/>
    <cellStyle name="20% - Accent1 2 2 2 2 3 5 4" xfId="2034" xr:uid="{00000000-0005-0000-0000-000037070000}"/>
    <cellStyle name="20% - Accent1 2 2 2 2 3 6" xfId="2035" xr:uid="{00000000-0005-0000-0000-000038070000}"/>
    <cellStyle name="20% - Accent1 2 2 2 2 3 6 2" xfId="2036" xr:uid="{00000000-0005-0000-0000-000039070000}"/>
    <cellStyle name="20% - Accent1 2 2 2 2 3 6 2 2" xfId="2037" xr:uid="{00000000-0005-0000-0000-00003A070000}"/>
    <cellStyle name="20% - Accent1 2 2 2 2 3 6 2 2 2" xfId="2038" xr:uid="{00000000-0005-0000-0000-00003B070000}"/>
    <cellStyle name="20% - Accent1 2 2 2 2 3 6 2 3" xfId="2039" xr:uid="{00000000-0005-0000-0000-00003C070000}"/>
    <cellStyle name="20% - Accent1 2 2 2 2 3 6 3" xfId="2040" xr:uid="{00000000-0005-0000-0000-00003D070000}"/>
    <cellStyle name="20% - Accent1 2 2 2 2 3 6 3 2" xfId="2041" xr:uid="{00000000-0005-0000-0000-00003E070000}"/>
    <cellStyle name="20% - Accent1 2 2 2 2 3 6 4" xfId="2042" xr:uid="{00000000-0005-0000-0000-00003F070000}"/>
    <cellStyle name="20% - Accent1 2 2 2 2 3 7" xfId="2043" xr:uid="{00000000-0005-0000-0000-000040070000}"/>
    <cellStyle name="20% - Accent1 2 2 2 2 3 7 2" xfId="2044" xr:uid="{00000000-0005-0000-0000-000041070000}"/>
    <cellStyle name="20% - Accent1 2 2 2 2 3 7 2 2" xfId="2045" xr:uid="{00000000-0005-0000-0000-000042070000}"/>
    <cellStyle name="20% - Accent1 2 2 2 2 3 7 3" xfId="2046" xr:uid="{00000000-0005-0000-0000-000043070000}"/>
    <cellStyle name="20% - Accent1 2 2 2 2 3 8" xfId="2047" xr:uid="{00000000-0005-0000-0000-000044070000}"/>
    <cellStyle name="20% - Accent1 2 2 2 2 3 8 2" xfId="2048" xr:uid="{00000000-0005-0000-0000-000045070000}"/>
    <cellStyle name="20% - Accent1 2 2 2 2 3 8 2 2" xfId="2049" xr:uid="{00000000-0005-0000-0000-000046070000}"/>
    <cellStyle name="20% - Accent1 2 2 2 2 3 8 3" xfId="2050" xr:uid="{00000000-0005-0000-0000-000047070000}"/>
    <cellStyle name="20% - Accent1 2 2 2 2 3 9" xfId="2051" xr:uid="{00000000-0005-0000-0000-000048070000}"/>
    <cellStyle name="20% - Accent1 2 2 2 2 3 9 2" xfId="2052" xr:uid="{00000000-0005-0000-0000-000049070000}"/>
    <cellStyle name="20% - Accent1 2 2 2 2 4" xfId="2053" xr:uid="{00000000-0005-0000-0000-00004A070000}"/>
    <cellStyle name="20% - Accent1 2 2 2 2 4 10" xfId="2054" xr:uid="{00000000-0005-0000-0000-00004B070000}"/>
    <cellStyle name="20% - Accent1 2 2 2 2 4 10 2" xfId="2055" xr:uid="{00000000-0005-0000-0000-00004C070000}"/>
    <cellStyle name="20% - Accent1 2 2 2 2 4 11" xfId="2056" xr:uid="{00000000-0005-0000-0000-00004D070000}"/>
    <cellStyle name="20% - Accent1 2 2 2 2 4 2" xfId="2057" xr:uid="{00000000-0005-0000-0000-00004E070000}"/>
    <cellStyle name="20% - Accent1 2 2 2 2 4 2 2" xfId="2058" xr:uid="{00000000-0005-0000-0000-00004F070000}"/>
    <cellStyle name="20% - Accent1 2 2 2 2 4 2 2 2" xfId="2059" xr:uid="{00000000-0005-0000-0000-000050070000}"/>
    <cellStyle name="20% - Accent1 2 2 2 2 4 2 2 2 2" xfId="2060" xr:uid="{00000000-0005-0000-0000-000051070000}"/>
    <cellStyle name="20% - Accent1 2 2 2 2 4 2 2 2 2 2" xfId="2061" xr:uid="{00000000-0005-0000-0000-000052070000}"/>
    <cellStyle name="20% - Accent1 2 2 2 2 4 2 2 2 3" xfId="2062" xr:uid="{00000000-0005-0000-0000-000053070000}"/>
    <cellStyle name="20% - Accent1 2 2 2 2 4 2 2 3" xfId="2063" xr:uid="{00000000-0005-0000-0000-000054070000}"/>
    <cellStyle name="20% - Accent1 2 2 2 2 4 2 2 3 2" xfId="2064" xr:uid="{00000000-0005-0000-0000-000055070000}"/>
    <cellStyle name="20% - Accent1 2 2 2 2 4 2 2 4" xfId="2065" xr:uid="{00000000-0005-0000-0000-000056070000}"/>
    <cellStyle name="20% - Accent1 2 2 2 2 4 2 3" xfId="2066" xr:uid="{00000000-0005-0000-0000-000057070000}"/>
    <cellStyle name="20% - Accent1 2 2 2 2 4 2 3 2" xfId="2067" xr:uid="{00000000-0005-0000-0000-000058070000}"/>
    <cellStyle name="20% - Accent1 2 2 2 2 4 2 3 2 2" xfId="2068" xr:uid="{00000000-0005-0000-0000-000059070000}"/>
    <cellStyle name="20% - Accent1 2 2 2 2 4 2 3 2 2 2" xfId="2069" xr:uid="{00000000-0005-0000-0000-00005A070000}"/>
    <cellStyle name="20% - Accent1 2 2 2 2 4 2 3 2 3" xfId="2070" xr:uid="{00000000-0005-0000-0000-00005B070000}"/>
    <cellStyle name="20% - Accent1 2 2 2 2 4 2 3 3" xfId="2071" xr:uid="{00000000-0005-0000-0000-00005C070000}"/>
    <cellStyle name="20% - Accent1 2 2 2 2 4 2 3 3 2" xfId="2072" xr:uid="{00000000-0005-0000-0000-00005D070000}"/>
    <cellStyle name="20% - Accent1 2 2 2 2 4 2 3 4" xfId="2073" xr:uid="{00000000-0005-0000-0000-00005E070000}"/>
    <cellStyle name="20% - Accent1 2 2 2 2 4 2 4" xfId="2074" xr:uid="{00000000-0005-0000-0000-00005F070000}"/>
    <cellStyle name="20% - Accent1 2 2 2 2 4 2 4 2" xfId="2075" xr:uid="{00000000-0005-0000-0000-000060070000}"/>
    <cellStyle name="20% - Accent1 2 2 2 2 4 2 4 2 2" xfId="2076" xr:uid="{00000000-0005-0000-0000-000061070000}"/>
    <cellStyle name="20% - Accent1 2 2 2 2 4 2 4 2 2 2" xfId="2077" xr:uid="{00000000-0005-0000-0000-000062070000}"/>
    <cellStyle name="20% - Accent1 2 2 2 2 4 2 4 2 3" xfId="2078" xr:uid="{00000000-0005-0000-0000-000063070000}"/>
    <cellStyle name="20% - Accent1 2 2 2 2 4 2 4 3" xfId="2079" xr:uid="{00000000-0005-0000-0000-000064070000}"/>
    <cellStyle name="20% - Accent1 2 2 2 2 4 2 4 3 2" xfId="2080" xr:uid="{00000000-0005-0000-0000-000065070000}"/>
    <cellStyle name="20% - Accent1 2 2 2 2 4 2 4 4" xfId="2081" xr:uid="{00000000-0005-0000-0000-000066070000}"/>
    <cellStyle name="20% - Accent1 2 2 2 2 4 2 5" xfId="2082" xr:uid="{00000000-0005-0000-0000-000067070000}"/>
    <cellStyle name="20% - Accent1 2 2 2 2 4 2 5 2" xfId="2083" xr:uid="{00000000-0005-0000-0000-000068070000}"/>
    <cellStyle name="20% - Accent1 2 2 2 2 4 2 5 2 2" xfId="2084" xr:uid="{00000000-0005-0000-0000-000069070000}"/>
    <cellStyle name="20% - Accent1 2 2 2 2 4 2 5 3" xfId="2085" xr:uid="{00000000-0005-0000-0000-00006A070000}"/>
    <cellStyle name="20% - Accent1 2 2 2 2 4 2 6" xfId="2086" xr:uid="{00000000-0005-0000-0000-00006B070000}"/>
    <cellStyle name="20% - Accent1 2 2 2 2 4 2 6 2" xfId="2087" xr:uid="{00000000-0005-0000-0000-00006C070000}"/>
    <cellStyle name="20% - Accent1 2 2 2 2 4 2 6 2 2" xfId="2088" xr:uid="{00000000-0005-0000-0000-00006D070000}"/>
    <cellStyle name="20% - Accent1 2 2 2 2 4 2 6 3" xfId="2089" xr:uid="{00000000-0005-0000-0000-00006E070000}"/>
    <cellStyle name="20% - Accent1 2 2 2 2 4 2 7" xfId="2090" xr:uid="{00000000-0005-0000-0000-00006F070000}"/>
    <cellStyle name="20% - Accent1 2 2 2 2 4 2 7 2" xfId="2091" xr:uid="{00000000-0005-0000-0000-000070070000}"/>
    <cellStyle name="20% - Accent1 2 2 2 2 4 2 8" xfId="2092" xr:uid="{00000000-0005-0000-0000-000071070000}"/>
    <cellStyle name="20% - Accent1 2 2 2 2 4 2 8 2" xfId="2093" xr:uid="{00000000-0005-0000-0000-000072070000}"/>
    <cellStyle name="20% - Accent1 2 2 2 2 4 2 9" xfId="2094" xr:uid="{00000000-0005-0000-0000-000073070000}"/>
    <cellStyle name="20% - Accent1 2 2 2 2 4 3" xfId="2095" xr:uid="{00000000-0005-0000-0000-000074070000}"/>
    <cellStyle name="20% - Accent1 2 2 2 2 4 3 2" xfId="2096" xr:uid="{00000000-0005-0000-0000-000075070000}"/>
    <cellStyle name="20% - Accent1 2 2 2 2 4 3 2 2" xfId="2097" xr:uid="{00000000-0005-0000-0000-000076070000}"/>
    <cellStyle name="20% - Accent1 2 2 2 2 4 3 2 2 2" xfId="2098" xr:uid="{00000000-0005-0000-0000-000077070000}"/>
    <cellStyle name="20% - Accent1 2 2 2 2 4 3 2 2 2 2" xfId="2099" xr:uid="{00000000-0005-0000-0000-000078070000}"/>
    <cellStyle name="20% - Accent1 2 2 2 2 4 3 2 2 3" xfId="2100" xr:uid="{00000000-0005-0000-0000-000079070000}"/>
    <cellStyle name="20% - Accent1 2 2 2 2 4 3 2 3" xfId="2101" xr:uid="{00000000-0005-0000-0000-00007A070000}"/>
    <cellStyle name="20% - Accent1 2 2 2 2 4 3 2 3 2" xfId="2102" xr:uid="{00000000-0005-0000-0000-00007B070000}"/>
    <cellStyle name="20% - Accent1 2 2 2 2 4 3 2 4" xfId="2103" xr:uid="{00000000-0005-0000-0000-00007C070000}"/>
    <cellStyle name="20% - Accent1 2 2 2 2 4 3 3" xfId="2104" xr:uid="{00000000-0005-0000-0000-00007D070000}"/>
    <cellStyle name="20% - Accent1 2 2 2 2 4 3 3 2" xfId="2105" xr:uid="{00000000-0005-0000-0000-00007E070000}"/>
    <cellStyle name="20% - Accent1 2 2 2 2 4 3 3 2 2" xfId="2106" xr:uid="{00000000-0005-0000-0000-00007F070000}"/>
    <cellStyle name="20% - Accent1 2 2 2 2 4 3 3 2 2 2" xfId="2107" xr:uid="{00000000-0005-0000-0000-000080070000}"/>
    <cellStyle name="20% - Accent1 2 2 2 2 4 3 3 2 3" xfId="2108" xr:uid="{00000000-0005-0000-0000-000081070000}"/>
    <cellStyle name="20% - Accent1 2 2 2 2 4 3 3 3" xfId="2109" xr:uid="{00000000-0005-0000-0000-000082070000}"/>
    <cellStyle name="20% - Accent1 2 2 2 2 4 3 3 3 2" xfId="2110" xr:uid="{00000000-0005-0000-0000-000083070000}"/>
    <cellStyle name="20% - Accent1 2 2 2 2 4 3 3 4" xfId="2111" xr:uid="{00000000-0005-0000-0000-000084070000}"/>
    <cellStyle name="20% - Accent1 2 2 2 2 4 3 4" xfId="2112" xr:uid="{00000000-0005-0000-0000-000085070000}"/>
    <cellStyle name="20% - Accent1 2 2 2 2 4 3 4 2" xfId="2113" xr:uid="{00000000-0005-0000-0000-000086070000}"/>
    <cellStyle name="20% - Accent1 2 2 2 2 4 3 4 2 2" xfId="2114" xr:uid="{00000000-0005-0000-0000-000087070000}"/>
    <cellStyle name="20% - Accent1 2 2 2 2 4 3 4 2 2 2" xfId="2115" xr:uid="{00000000-0005-0000-0000-000088070000}"/>
    <cellStyle name="20% - Accent1 2 2 2 2 4 3 4 2 3" xfId="2116" xr:uid="{00000000-0005-0000-0000-000089070000}"/>
    <cellStyle name="20% - Accent1 2 2 2 2 4 3 4 3" xfId="2117" xr:uid="{00000000-0005-0000-0000-00008A070000}"/>
    <cellStyle name="20% - Accent1 2 2 2 2 4 3 4 3 2" xfId="2118" xr:uid="{00000000-0005-0000-0000-00008B070000}"/>
    <cellStyle name="20% - Accent1 2 2 2 2 4 3 4 4" xfId="2119" xr:uid="{00000000-0005-0000-0000-00008C070000}"/>
    <cellStyle name="20% - Accent1 2 2 2 2 4 3 5" xfId="2120" xr:uid="{00000000-0005-0000-0000-00008D070000}"/>
    <cellStyle name="20% - Accent1 2 2 2 2 4 3 5 2" xfId="2121" xr:uid="{00000000-0005-0000-0000-00008E070000}"/>
    <cellStyle name="20% - Accent1 2 2 2 2 4 3 5 2 2" xfId="2122" xr:uid="{00000000-0005-0000-0000-00008F070000}"/>
    <cellStyle name="20% - Accent1 2 2 2 2 4 3 5 3" xfId="2123" xr:uid="{00000000-0005-0000-0000-000090070000}"/>
    <cellStyle name="20% - Accent1 2 2 2 2 4 3 6" xfId="2124" xr:uid="{00000000-0005-0000-0000-000091070000}"/>
    <cellStyle name="20% - Accent1 2 2 2 2 4 3 6 2" xfId="2125" xr:uid="{00000000-0005-0000-0000-000092070000}"/>
    <cellStyle name="20% - Accent1 2 2 2 2 4 3 6 2 2" xfId="2126" xr:uid="{00000000-0005-0000-0000-000093070000}"/>
    <cellStyle name="20% - Accent1 2 2 2 2 4 3 6 3" xfId="2127" xr:uid="{00000000-0005-0000-0000-000094070000}"/>
    <cellStyle name="20% - Accent1 2 2 2 2 4 3 7" xfId="2128" xr:uid="{00000000-0005-0000-0000-000095070000}"/>
    <cellStyle name="20% - Accent1 2 2 2 2 4 3 7 2" xfId="2129" xr:uid="{00000000-0005-0000-0000-000096070000}"/>
    <cellStyle name="20% - Accent1 2 2 2 2 4 3 8" xfId="2130" xr:uid="{00000000-0005-0000-0000-000097070000}"/>
    <cellStyle name="20% - Accent1 2 2 2 2 4 3 8 2" xfId="2131" xr:uid="{00000000-0005-0000-0000-000098070000}"/>
    <cellStyle name="20% - Accent1 2 2 2 2 4 3 9" xfId="2132" xr:uid="{00000000-0005-0000-0000-000099070000}"/>
    <cellStyle name="20% - Accent1 2 2 2 2 4 4" xfId="2133" xr:uid="{00000000-0005-0000-0000-00009A070000}"/>
    <cellStyle name="20% - Accent1 2 2 2 2 4 4 2" xfId="2134" xr:uid="{00000000-0005-0000-0000-00009B070000}"/>
    <cellStyle name="20% - Accent1 2 2 2 2 4 4 2 2" xfId="2135" xr:uid="{00000000-0005-0000-0000-00009C070000}"/>
    <cellStyle name="20% - Accent1 2 2 2 2 4 4 2 2 2" xfId="2136" xr:uid="{00000000-0005-0000-0000-00009D070000}"/>
    <cellStyle name="20% - Accent1 2 2 2 2 4 4 2 3" xfId="2137" xr:uid="{00000000-0005-0000-0000-00009E070000}"/>
    <cellStyle name="20% - Accent1 2 2 2 2 4 4 3" xfId="2138" xr:uid="{00000000-0005-0000-0000-00009F070000}"/>
    <cellStyle name="20% - Accent1 2 2 2 2 4 4 3 2" xfId="2139" xr:uid="{00000000-0005-0000-0000-0000A0070000}"/>
    <cellStyle name="20% - Accent1 2 2 2 2 4 4 4" xfId="2140" xr:uid="{00000000-0005-0000-0000-0000A1070000}"/>
    <cellStyle name="20% - Accent1 2 2 2 2 4 5" xfId="2141" xr:uid="{00000000-0005-0000-0000-0000A2070000}"/>
    <cellStyle name="20% - Accent1 2 2 2 2 4 5 2" xfId="2142" xr:uid="{00000000-0005-0000-0000-0000A3070000}"/>
    <cellStyle name="20% - Accent1 2 2 2 2 4 5 2 2" xfId="2143" xr:uid="{00000000-0005-0000-0000-0000A4070000}"/>
    <cellStyle name="20% - Accent1 2 2 2 2 4 5 2 2 2" xfId="2144" xr:uid="{00000000-0005-0000-0000-0000A5070000}"/>
    <cellStyle name="20% - Accent1 2 2 2 2 4 5 2 3" xfId="2145" xr:uid="{00000000-0005-0000-0000-0000A6070000}"/>
    <cellStyle name="20% - Accent1 2 2 2 2 4 5 3" xfId="2146" xr:uid="{00000000-0005-0000-0000-0000A7070000}"/>
    <cellStyle name="20% - Accent1 2 2 2 2 4 5 3 2" xfId="2147" xr:uid="{00000000-0005-0000-0000-0000A8070000}"/>
    <cellStyle name="20% - Accent1 2 2 2 2 4 5 4" xfId="2148" xr:uid="{00000000-0005-0000-0000-0000A9070000}"/>
    <cellStyle name="20% - Accent1 2 2 2 2 4 6" xfId="2149" xr:uid="{00000000-0005-0000-0000-0000AA070000}"/>
    <cellStyle name="20% - Accent1 2 2 2 2 4 6 2" xfId="2150" xr:uid="{00000000-0005-0000-0000-0000AB070000}"/>
    <cellStyle name="20% - Accent1 2 2 2 2 4 6 2 2" xfId="2151" xr:uid="{00000000-0005-0000-0000-0000AC070000}"/>
    <cellStyle name="20% - Accent1 2 2 2 2 4 6 2 2 2" xfId="2152" xr:uid="{00000000-0005-0000-0000-0000AD070000}"/>
    <cellStyle name="20% - Accent1 2 2 2 2 4 6 2 3" xfId="2153" xr:uid="{00000000-0005-0000-0000-0000AE070000}"/>
    <cellStyle name="20% - Accent1 2 2 2 2 4 6 3" xfId="2154" xr:uid="{00000000-0005-0000-0000-0000AF070000}"/>
    <cellStyle name="20% - Accent1 2 2 2 2 4 6 3 2" xfId="2155" xr:uid="{00000000-0005-0000-0000-0000B0070000}"/>
    <cellStyle name="20% - Accent1 2 2 2 2 4 6 4" xfId="2156" xr:uid="{00000000-0005-0000-0000-0000B1070000}"/>
    <cellStyle name="20% - Accent1 2 2 2 2 4 7" xfId="2157" xr:uid="{00000000-0005-0000-0000-0000B2070000}"/>
    <cellStyle name="20% - Accent1 2 2 2 2 4 7 2" xfId="2158" xr:uid="{00000000-0005-0000-0000-0000B3070000}"/>
    <cellStyle name="20% - Accent1 2 2 2 2 4 7 2 2" xfId="2159" xr:uid="{00000000-0005-0000-0000-0000B4070000}"/>
    <cellStyle name="20% - Accent1 2 2 2 2 4 7 3" xfId="2160" xr:uid="{00000000-0005-0000-0000-0000B5070000}"/>
    <cellStyle name="20% - Accent1 2 2 2 2 4 8" xfId="2161" xr:uid="{00000000-0005-0000-0000-0000B6070000}"/>
    <cellStyle name="20% - Accent1 2 2 2 2 4 8 2" xfId="2162" xr:uid="{00000000-0005-0000-0000-0000B7070000}"/>
    <cellStyle name="20% - Accent1 2 2 2 2 4 8 2 2" xfId="2163" xr:uid="{00000000-0005-0000-0000-0000B8070000}"/>
    <cellStyle name="20% - Accent1 2 2 2 2 4 8 3" xfId="2164" xr:uid="{00000000-0005-0000-0000-0000B9070000}"/>
    <cellStyle name="20% - Accent1 2 2 2 2 4 9" xfId="2165" xr:uid="{00000000-0005-0000-0000-0000BA070000}"/>
    <cellStyle name="20% - Accent1 2 2 2 2 4 9 2" xfId="2166" xr:uid="{00000000-0005-0000-0000-0000BB070000}"/>
    <cellStyle name="20% - Accent1 2 2 2 2 5" xfId="2167" xr:uid="{00000000-0005-0000-0000-0000BC070000}"/>
    <cellStyle name="20% - Accent1 2 2 2 2 5 10" xfId="2168" xr:uid="{00000000-0005-0000-0000-0000BD070000}"/>
    <cellStyle name="20% - Accent1 2 2 2 2 5 10 2" xfId="2169" xr:uid="{00000000-0005-0000-0000-0000BE070000}"/>
    <cellStyle name="20% - Accent1 2 2 2 2 5 11" xfId="2170" xr:uid="{00000000-0005-0000-0000-0000BF070000}"/>
    <cellStyle name="20% - Accent1 2 2 2 2 5 2" xfId="2171" xr:uid="{00000000-0005-0000-0000-0000C0070000}"/>
    <cellStyle name="20% - Accent1 2 2 2 2 5 2 2" xfId="2172" xr:uid="{00000000-0005-0000-0000-0000C1070000}"/>
    <cellStyle name="20% - Accent1 2 2 2 2 5 2 2 2" xfId="2173" xr:uid="{00000000-0005-0000-0000-0000C2070000}"/>
    <cellStyle name="20% - Accent1 2 2 2 2 5 2 2 2 2" xfId="2174" xr:uid="{00000000-0005-0000-0000-0000C3070000}"/>
    <cellStyle name="20% - Accent1 2 2 2 2 5 2 2 2 2 2" xfId="2175" xr:uid="{00000000-0005-0000-0000-0000C4070000}"/>
    <cellStyle name="20% - Accent1 2 2 2 2 5 2 2 2 3" xfId="2176" xr:uid="{00000000-0005-0000-0000-0000C5070000}"/>
    <cellStyle name="20% - Accent1 2 2 2 2 5 2 2 3" xfId="2177" xr:uid="{00000000-0005-0000-0000-0000C6070000}"/>
    <cellStyle name="20% - Accent1 2 2 2 2 5 2 2 3 2" xfId="2178" xr:uid="{00000000-0005-0000-0000-0000C7070000}"/>
    <cellStyle name="20% - Accent1 2 2 2 2 5 2 2 4" xfId="2179" xr:uid="{00000000-0005-0000-0000-0000C8070000}"/>
    <cellStyle name="20% - Accent1 2 2 2 2 5 2 3" xfId="2180" xr:uid="{00000000-0005-0000-0000-0000C9070000}"/>
    <cellStyle name="20% - Accent1 2 2 2 2 5 2 3 2" xfId="2181" xr:uid="{00000000-0005-0000-0000-0000CA070000}"/>
    <cellStyle name="20% - Accent1 2 2 2 2 5 2 3 2 2" xfId="2182" xr:uid="{00000000-0005-0000-0000-0000CB070000}"/>
    <cellStyle name="20% - Accent1 2 2 2 2 5 2 3 2 2 2" xfId="2183" xr:uid="{00000000-0005-0000-0000-0000CC070000}"/>
    <cellStyle name="20% - Accent1 2 2 2 2 5 2 3 2 3" xfId="2184" xr:uid="{00000000-0005-0000-0000-0000CD070000}"/>
    <cellStyle name="20% - Accent1 2 2 2 2 5 2 3 3" xfId="2185" xr:uid="{00000000-0005-0000-0000-0000CE070000}"/>
    <cellStyle name="20% - Accent1 2 2 2 2 5 2 3 3 2" xfId="2186" xr:uid="{00000000-0005-0000-0000-0000CF070000}"/>
    <cellStyle name="20% - Accent1 2 2 2 2 5 2 3 4" xfId="2187" xr:uid="{00000000-0005-0000-0000-0000D0070000}"/>
    <cellStyle name="20% - Accent1 2 2 2 2 5 2 4" xfId="2188" xr:uid="{00000000-0005-0000-0000-0000D1070000}"/>
    <cellStyle name="20% - Accent1 2 2 2 2 5 2 4 2" xfId="2189" xr:uid="{00000000-0005-0000-0000-0000D2070000}"/>
    <cellStyle name="20% - Accent1 2 2 2 2 5 2 4 2 2" xfId="2190" xr:uid="{00000000-0005-0000-0000-0000D3070000}"/>
    <cellStyle name="20% - Accent1 2 2 2 2 5 2 4 2 2 2" xfId="2191" xr:uid="{00000000-0005-0000-0000-0000D4070000}"/>
    <cellStyle name="20% - Accent1 2 2 2 2 5 2 4 2 3" xfId="2192" xr:uid="{00000000-0005-0000-0000-0000D5070000}"/>
    <cellStyle name="20% - Accent1 2 2 2 2 5 2 4 3" xfId="2193" xr:uid="{00000000-0005-0000-0000-0000D6070000}"/>
    <cellStyle name="20% - Accent1 2 2 2 2 5 2 4 3 2" xfId="2194" xr:uid="{00000000-0005-0000-0000-0000D7070000}"/>
    <cellStyle name="20% - Accent1 2 2 2 2 5 2 4 4" xfId="2195" xr:uid="{00000000-0005-0000-0000-0000D8070000}"/>
    <cellStyle name="20% - Accent1 2 2 2 2 5 2 5" xfId="2196" xr:uid="{00000000-0005-0000-0000-0000D9070000}"/>
    <cellStyle name="20% - Accent1 2 2 2 2 5 2 5 2" xfId="2197" xr:uid="{00000000-0005-0000-0000-0000DA070000}"/>
    <cellStyle name="20% - Accent1 2 2 2 2 5 2 5 2 2" xfId="2198" xr:uid="{00000000-0005-0000-0000-0000DB070000}"/>
    <cellStyle name="20% - Accent1 2 2 2 2 5 2 5 3" xfId="2199" xr:uid="{00000000-0005-0000-0000-0000DC070000}"/>
    <cellStyle name="20% - Accent1 2 2 2 2 5 2 6" xfId="2200" xr:uid="{00000000-0005-0000-0000-0000DD070000}"/>
    <cellStyle name="20% - Accent1 2 2 2 2 5 2 6 2" xfId="2201" xr:uid="{00000000-0005-0000-0000-0000DE070000}"/>
    <cellStyle name="20% - Accent1 2 2 2 2 5 2 6 2 2" xfId="2202" xr:uid="{00000000-0005-0000-0000-0000DF070000}"/>
    <cellStyle name="20% - Accent1 2 2 2 2 5 2 6 3" xfId="2203" xr:uid="{00000000-0005-0000-0000-0000E0070000}"/>
    <cellStyle name="20% - Accent1 2 2 2 2 5 2 7" xfId="2204" xr:uid="{00000000-0005-0000-0000-0000E1070000}"/>
    <cellStyle name="20% - Accent1 2 2 2 2 5 2 7 2" xfId="2205" xr:uid="{00000000-0005-0000-0000-0000E2070000}"/>
    <cellStyle name="20% - Accent1 2 2 2 2 5 2 8" xfId="2206" xr:uid="{00000000-0005-0000-0000-0000E3070000}"/>
    <cellStyle name="20% - Accent1 2 2 2 2 5 2 8 2" xfId="2207" xr:uid="{00000000-0005-0000-0000-0000E4070000}"/>
    <cellStyle name="20% - Accent1 2 2 2 2 5 2 9" xfId="2208" xr:uid="{00000000-0005-0000-0000-0000E5070000}"/>
    <cellStyle name="20% - Accent1 2 2 2 2 5 3" xfId="2209" xr:uid="{00000000-0005-0000-0000-0000E6070000}"/>
    <cellStyle name="20% - Accent1 2 2 2 2 5 3 2" xfId="2210" xr:uid="{00000000-0005-0000-0000-0000E7070000}"/>
    <cellStyle name="20% - Accent1 2 2 2 2 5 3 2 2" xfId="2211" xr:uid="{00000000-0005-0000-0000-0000E8070000}"/>
    <cellStyle name="20% - Accent1 2 2 2 2 5 3 2 2 2" xfId="2212" xr:uid="{00000000-0005-0000-0000-0000E9070000}"/>
    <cellStyle name="20% - Accent1 2 2 2 2 5 3 2 2 2 2" xfId="2213" xr:uid="{00000000-0005-0000-0000-0000EA070000}"/>
    <cellStyle name="20% - Accent1 2 2 2 2 5 3 2 2 3" xfId="2214" xr:uid="{00000000-0005-0000-0000-0000EB070000}"/>
    <cellStyle name="20% - Accent1 2 2 2 2 5 3 2 3" xfId="2215" xr:uid="{00000000-0005-0000-0000-0000EC070000}"/>
    <cellStyle name="20% - Accent1 2 2 2 2 5 3 2 3 2" xfId="2216" xr:uid="{00000000-0005-0000-0000-0000ED070000}"/>
    <cellStyle name="20% - Accent1 2 2 2 2 5 3 2 4" xfId="2217" xr:uid="{00000000-0005-0000-0000-0000EE070000}"/>
    <cellStyle name="20% - Accent1 2 2 2 2 5 3 3" xfId="2218" xr:uid="{00000000-0005-0000-0000-0000EF070000}"/>
    <cellStyle name="20% - Accent1 2 2 2 2 5 3 3 2" xfId="2219" xr:uid="{00000000-0005-0000-0000-0000F0070000}"/>
    <cellStyle name="20% - Accent1 2 2 2 2 5 3 3 2 2" xfId="2220" xr:uid="{00000000-0005-0000-0000-0000F1070000}"/>
    <cellStyle name="20% - Accent1 2 2 2 2 5 3 3 2 2 2" xfId="2221" xr:uid="{00000000-0005-0000-0000-0000F2070000}"/>
    <cellStyle name="20% - Accent1 2 2 2 2 5 3 3 2 3" xfId="2222" xr:uid="{00000000-0005-0000-0000-0000F3070000}"/>
    <cellStyle name="20% - Accent1 2 2 2 2 5 3 3 3" xfId="2223" xr:uid="{00000000-0005-0000-0000-0000F4070000}"/>
    <cellStyle name="20% - Accent1 2 2 2 2 5 3 3 3 2" xfId="2224" xr:uid="{00000000-0005-0000-0000-0000F5070000}"/>
    <cellStyle name="20% - Accent1 2 2 2 2 5 3 3 4" xfId="2225" xr:uid="{00000000-0005-0000-0000-0000F6070000}"/>
    <cellStyle name="20% - Accent1 2 2 2 2 5 3 4" xfId="2226" xr:uid="{00000000-0005-0000-0000-0000F7070000}"/>
    <cellStyle name="20% - Accent1 2 2 2 2 5 3 4 2" xfId="2227" xr:uid="{00000000-0005-0000-0000-0000F8070000}"/>
    <cellStyle name="20% - Accent1 2 2 2 2 5 3 4 2 2" xfId="2228" xr:uid="{00000000-0005-0000-0000-0000F9070000}"/>
    <cellStyle name="20% - Accent1 2 2 2 2 5 3 4 2 2 2" xfId="2229" xr:uid="{00000000-0005-0000-0000-0000FA070000}"/>
    <cellStyle name="20% - Accent1 2 2 2 2 5 3 4 2 3" xfId="2230" xr:uid="{00000000-0005-0000-0000-0000FB070000}"/>
    <cellStyle name="20% - Accent1 2 2 2 2 5 3 4 3" xfId="2231" xr:uid="{00000000-0005-0000-0000-0000FC070000}"/>
    <cellStyle name="20% - Accent1 2 2 2 2 5 3 4 3 2" xfId="2232" xr:uid="{00000000-0005-0000-0000-0000FD070000}"/>
    <cellStyle name="20% - Accent1 2 2 2 2 5 3 4 4" xfId="2233" xr:uid="{00000000-0005-0000-0000-0000FE070000}"/>
    <cellStyle name="20% - Accent1 2 2 2 2 5 3 5" xfId="2234" xr:uid="{00000000-0005-0000-0000-0000FF070000}"/>
    <cellStyle name="20% - Accent1 2 2 2 2 5 3 5 2" xfId="2235" xr:uid="{00000000-0005-0000-0000-000000080000}"/>
    <cellStyle name="20% - Accent1 2 2 2 2 5 3 5 2 2" xfId="2236" xr:uid="{00000000-0005-0000-0000-000001080000}"/>
    <cellStyle name="20% - Accent1 2 2 2 2 5 3 5 3" xfId="2237" xr:uid="{00000000-0005-0000-0000-000002080000}"/>
    <cellStyle name="20% - Accent1 2 2 2 2 5 3 6" xfId="2238" xr:uid="{00000000-0005-0000-0000-000003080000}"/>
    <cellStyle name="20% - Accent1 2 2 2 2 5 3 6 2" xfId="2239" xr:uid="{00000000-0005-0000-0000-000004080000}"/>
    <cellStyle name="20% - Accent1 2 2 2 2 5 3 6 2 2" xfId="2240" xr:uid="{00000000-0005-0000-0000-000005080000}"/>
    <cellStyle name="20% - Accent1 2 2 2 2 5 3 6 3" xfId="2241" xr:uid="{00000000-0005-0000-0000-000006080000}"/>
    <cellStyle name="20% - Accent1 2 2 2 2 5 3 7" xfId="2242" xr:uid="{00000000-0005-0000-0000-000007080000}"/>
    <cellStyle name="20% - Accent1 2 2 2 2 5 3 7 2" xfId="2243" xr:uid="{00000000-0005-0000-0000-000008080000}"/>
    <cellStyle name="20% - Accent1 2 2 2 2 5 3 8" xfId="2244" xr:uid="{00000000-0005-0000-0000-000009080000}"/>
    <cellStyle name="20% - Accent1 2 2 2 2 5 3 8 2" xfId="2245" xr:uid="{00000000-0005-0000-0000-00000A080000}"/>
    <cellStyle name="20% - Accent1 2 2 2 2 5 3 9" xfId="2246" xr:uid="{00000000-0005-0000-0000-00000B080000}"/>
    <cellStyle name="20% - Accent1 2 2 2 2 5 4" xfId="2247" xr:uid="{00000000-0005-0000-0000-00000C080000}"/>
    <cellStyle name="20% - Accent1 2 2 2 2 5 4 2" xfId="2248" xr:uid="{00000000-0005-0000-0000-00000D080000}"/>
    <cellStyle name="20% - Accent1 2 2 2 2 5 4 2 2" xfId="2249" xr:uid="{00000000-0005-0000-0000-00000E080000}"/>
    <cellStyle name="20% - Accent1 2 2 2 2 5 4 2 2 2" xfId="2250" xr:uid="{00000000-0005-0000-0000-00000F080000}"/>
    <cellStyle name="20% - Accent1 2 2 2 2 5 4 2 3" xfId="2251" xr:uid="{00000000-0005-0000-0000-000010080000}"/>
    <cellStyle name="20% - Accent1 2 2 2 2 5 4 3" xfId="2252" xr:uid="{00000000-0005-0000-0000-000011080000}"/>
    <cellStyle name="20% - Accent1 2 2 2 2 5 4 3 2" xfId="2253" xr:uid="{00000000-0005-0000-0000-000012080000}"/>
    <cellStyle name="20% - Accent1 2 2 2 2 5 4 4" xfId="2254" xr:uid="{00000000-0005-0000-0000-000013080000}"/>
    <cellStyle name="20% - Accent1 2 2 2 2 5 5" xfId="2255" xr:uid="{00000000-0005-0000-0000-000014080000}"/>
    <cellStyle name="20% - Accent1 2 2 2 2 5 5 2" xfId="2256" xr:uid="{00000000-0005-0000-0000-000015080000}"/>
    <cellStyle name="20% - Accent1 2 2 2 2 5 5 2 2" xfId="2257" xr:uid="{00000000-0005-0000-0000-000016080000}"/>
    <cellStyle name="20% - Accent1 2 2 2 2 5 5 2 2 2" xfId="2258" xr:uid="{00000000-0005-0000-0000-000017080000}"/>
    <cellStyle name="20% - Accent1 2 2 2 2 5 5 2 3" xfId="2259" xr:uid="{00000000-0005-0000-0000-000018080000}"/>
    <cellStyle name="20% - Accent1 2 2 2 2 5 5 3" xfId="2260" xr:uid="{00000000-0005-0000-0000-000019080000}"/>
    <cellStyle name="20% - Accent1 2 2 2 2 5 5 3 2" xfId="2261" xr:uid="{00000000-0005-0000-0000-00001A080000}"/>
    <cellStyle name="20% - Accent1 2 2 2 2 5 5 4" xfId="2262" xr:uid="{00000000-0005-0000-0000-00001B080000}"/>
    <cellStyle name="20% - Accent1 2 2 2 2 5 6" xfId="2263" xr:uid="{00000000-0005-0000-0000-00001C080000}"/>
    <cellStyle name="20% - Accent1 2 2 2 2 5 6 2" xfId="2264" xr:uid="{00000000-0005-0000-0000-00001D080000}"/>
    <cellStyle name="20% - Accent1 2 2 2 2 5 6 2 2" xfId="2265" xr:uid="{00000000-0005-0000-0000-00001E080000}"/>
    <cellStyle name="20% - Accent1 2 2 2 2 5 6 2 2 2" xfId="2266" xr:uid="{00000000-0005-0000-0000-00001F080000}"/>
    <cellStyle name="20% - Accent1 2 2 2 2 5 6 2 3" xfId="2267" xr:uid="{00000000-0005-0000-0000-000020080000}"/>
    <cellStyle name="20% - Accent1 2 2 2 2 5 6 3" xfId="2268" xr:uid="{00000000-0005-0000-0000-000021080000}"/>
    <cellStyle name="20% - Accent1 2 2 2 2 5 6 3 2" xfId="2269" xr:uid="{00000000-0005-0000-0000-000022080000}"/>
    <cellStyle name="20% - Accent1 2 2 2 2 5 6 4" xfId="2270" xr:uid="{00000000-0005-0000-0000-000023080000}"/>
    <cellStyle name="20% - Accent1 2 2 2 2 5 7" xfId="2271" xr:uid="{00000000-0005-0000-0000-000024080000}"/>
    <cellStyle name="20% - Accent1 2 2 2 2 5 7 2" xfId="2272" xr:uid="{00000000-0005-0000-0000-000025080000}"/>
    <cellStyle name="20% - Accent1 2 2 2 2 5 7 2 2" xfId="2273" xr:uid="{00000000-0005-0000-0000-000026080000}"/>
    <cellStyle name="20% - Accent1 2 2 2 2 5 7 3" xfId="2274" xr:uid="{00000000-0005-0000-0000-000027080000}"/>
    <cellStyle name="20% - Accent1 2 2 2 2 5 8" xfId="2275" xr:uid="{00000000-0005-0000-0000-000028080000}"/>
    <cellStyle name="20% - Accent1 2 2 2 2 5 8 2" xfId="2276" xr:uid="{00000000-0005-0000-0000-000029080000}"/>
    <cellStyle name="20% - Accent1 2 2 2 2 5 8 2 2" xfId="2277" xr:uid="{00000000-0005-0000-0000-00002A080000}"/>
    <cellStyle name="20% - Accent1 2 2 2 2 5 8 3" xfId="2278" xr:uid="{00000000-0005-0000-0000-00002B080000}"/>
    <cellStyle name="20% - Accent1 2 2 2 2 5 9" xfId="2279" xr:uid="{00000000-0005-0000-0000-00002C080000}"/>
    <cellStyle name="20% - Accent1 2 2 2 2 5 9 2" xfId="2280" xr:uid="{00000000-0005-0000-0000-00002D080000}"/>
    <cellStyle name="20% - Accent1 2 2 2 2 6" xfId="2281" xr:uid="{00000000-0005-0000-0000-00002E080000}"/>
    <cellStyle name="20% - Accent1 2 2 2 2 6 2" xfId="2282" xr:uid="{00000000-0005-0000-0000-00002F080000}"/>
    <cellStyle name="20% - Accent1 2 2 2 2 6 2 2" xfId="2283" xr:uid="{00000000-0005-0000-0000-000030080000}"/>
    <cellStyle name="20% - Accent1 2 2 2 2 6 2 2 2" xfId="2284" xr:uid="{00000000-0005-0000-0000-000031080000}"/>
    <cellStyle name="20% - Accent1 2 2 2 2 6 2 2 2 2" xfId="2285" xr:uid="{00000000-0005-0000-0000-000032080000}"/>
    <cellStyle name="20% - Accent1 2 2 2 2 6 2 2 3" xfId="2286" xr:uid="{00000000-0005-0000-0000-000033080000}"/>
    <cellStyle name="20% - Accent1 2 2 2 2 6 2 3" xfId="2287" xr:uid="{00000000-0005-0000-0000-000034080000}"/>
    <cellStyle name="20% - Accent1 2 2 2 2 6 2 3 2" xfId="2288" xr:uid="{00000000-0005-0000-0000-000035080000}"/>
    <cellStyle name="20% - Accent1 2 2 2 2 6 2 4" xfId="2289" xr:uid="{00000000-0005-0000-0000-000036080000}"/>
    <cellStyle name="20% - Accent1 2 2 2 2 6 3" xfId="2290" xr:uid="{00000000-0005-0000-0000-000037080000}"/>
    <cellStyle name="20% - Accent1 2 2 2 2 6 3 2" xfId="2291" xr:uid="{00000000-0005-0000-0000-000038080000}"/>
    <cellStyle name="20% - Accent1 2 2 2 2 6 3 2 2" xfId="2292" xr:uid="{00000000-0005-0000-0000-000039080000}"/>
    <cellStyle name="20% - Accent1 2 2 2 2 6 3 2 2 2" xfId="2293" xr:uid="{00000000-0005-0000-0000-00003A080000}"/>
    <cellStyle name="20% - Accent1 2 2 2 2 6 3 2 3" xfId="2294" xr:uid="{00000000-0005-0000-0000-00003B080000}"/>
    <cellStyle name="20% - Accent1 2 2 2 2 6 3 3" xfId="2295" xr:uid="{00000000-0005-0000-0000-00003C080000}"/>
    <cellStyle name="20% - Accent1 2 2 2 2 6 3 3 2" xfId="2296" xr:uid="{00000000-0005-0000-0000-00003D080000}"/>
    <cellStyle name="20% - Accent1 2 2 2 2 6 3 4" xfId="2297" xr:uid="{00000000-0005-0000-0000-00003E080000}"/>
    <cellStyle name="20% - Accent1 2 2 2 2 6 4" xfId="2298" xr:uid="{00000000-0005-0000-0000-00003F080000}"/>
    <cellStyle name="20% - Accent1 2 2 2 2 6 4 2" xfId="2299" xr:uid="{00000000-0005-0000-0000-000040080000}"/>
    <cellStyle name="20% - Accent1 2 2 2 2 6 4 2 2" xfId="2300" xr:uid="{00000000-0005-0000-0000-000041080000}"/>
    <cellStyle name="20% - Accent1 2 2 2 2 6 4 2 2 2" xfId="2301" xr:uid="{00000000-0005-0000-0000-000042080000}"/>
    <cellStyle name="20% - Accent1 2 2 2 2 6 4 2 3" xfId="2302" xr:uid="{00000000-0005-0000-0000-000043080000}"/>
    <cellStyle name="20% - Accent1 2 2 2 2 6 4 3" xfId="2303" xr:uid="{00000000-0005-0000-0000-000044080000}"/>
    <cellStyle name="20% - Accent1 2 2 2 2 6 4 3 2" xfId="2304" xr:uid="{00000000-0005-0000-0000-000045080000}"/>
    <cellStyle name="20% - Accent1 2 2 2 2 6 4 4" xfId="2305" xr:uid="{00000000-0005-0000-0000-000046080000}"/>
    <cellStyle name="20% - Accent1 2 2 2 2 6 5" xfId="2306" xr:uid="{00000000-0005-0000-0000-000047080000}"/>
    <cellStyle name="20% - Accent1 2 2 2 2 6 5 2" xfId="2307" xr:uid="{00000000-0005-0000-0000-000048080000}"/>
    <cellStyle name="20% - Accent1 2 2 2 2 6 5 2 2" xfId="2308" xr:uid="{00000000-0005-0000-0000-000049080000}"/>
    <cellStyle name="20% - Accent1 2 2 2 2 6 5 3" xfId="2309" xr:uid="{00000000-0005-0000-0000-00004A080000}"/>
    <cellStyle name="20% - Accent1 2 2 2 2 6 6" xfId="2310" xr:uid="{00000000-0005-0000-0000-00004B080000}"/>
    <cellStyle name="20% - Accent1 2 2 2 2 6 6 2" xfId="2311" xr:uid="{00000000-0005-0000-0000-00004C080000}"/>
    <cellStyle name="20% - Accent1 2 2 2 2 6 6 2 2" xfId="2312" xr:uid="{00000000-0005-0000-0000-00004D080000}"/>
    <cellStyle name="20% - Accent1 2 2 2 2 6 6 3" xfId="2313" xr:uid="{00000000-0005-0000-0000-00004E080000}"/>
    <cellStyle name="20% - Accent1 2 2 2 2 6 7" xfId="2314" xr:uid="{00000000-0005-0000-0000-00004F080000}"/>
    <cellStyle name="20% - Accent1 2 2 2 2 6 7 2" xfId="2315" xr:uid="{00000000-0005-0000-0000-000050080000}"/>
    <cellStyle name="20% - Accent1 2 2 2 2 6 8" xfId="2316" xr:uid="{00000000-0005-0000-0000-000051080000}"/>
    <cellStyle name="20% - Accent1 2 2 2 2 6 8 2" xfId="2317" xr:uid="{00000000-0005-0000-0000-000052080000}"/>
    <cellStyle name="20% - Accent1 2 2 2 2 6 9" xfId="2318" xr:uid="{00000000-0005-0000-0000-000053080000}"/>
    <cellStyle name="20% - Accent1 2 2 2 2 7" xfId="2319" xr:uid="{00000000-0005-0000-0000-000054080000}"/>
    <cellStyle name="20% - Accent1 2 2 2 2 7 2" xfId="2320" xr:uid="{00000000-0005-0000-0000-000055080000}"/>
    <cellStyle name="20% - Accent1 2 2 2 2 7 2 2" xfId="2321" xr:uid="{00000000-0005-0000-0000-000056080000}"/>
    <cellStyle name="20% - Accent1 2 2 2 2 7 2 2 2" xfId="2322" xr:uid="{00000000-0005-0000-0000-000057080000}"/>
    <cellStyle name="20% - Accent1 2 2 2 2 7 2 2 2 2" xfId="2323" xr:uid="{00000000-0005-0000-0000-000058080000}"/>
    <cellStyle name="20% - Accent1 2 2 2 2 7 2 2 3" xfId="2324" xr:uid="{00000000-0005-0000-0000-000059080000}"/>
    <cellStyle name="20% - Accent1 2 2 2 2 7 2 3" xfId="2325" xr:uid="{00000000-0005-0000-0000-00005A080000}"/>
    <cellStyle name="20% - Accent1 2 2 2 2 7 2 3 2" xfId="2326" xr:uid="{00000000-0005-0000-0000-00005B080000}"/>
    <cellStyle name="20% - Accent1 2 2 2 2 7 2 4" xfId="2327" xr:uid="{00000000-0005-0000-0000-00005C080000}"/>
    <cellStyle name="20% - Accent1 2 2 2 2 7 3" xfId="2328" xr:uid="{00000000-0005-0000-0000-00005D080000}"/>
    <cellStyle name="20% - Accent1 2 2 2 2 7 3 2" xfId="2329" xr:uid="{00000000-0005-0000-0000-00005E080000}"/>
    <cellStyle name="20% - Accent1 2 2 2 2 7 3 2 2" xfId="2330" xr:uid="{00000000-0005-0000-0000-00005F080000}"/>
    <cellStyle name="20% - Accent1 2 2 2 2 7 3 2 2 2" xfId="2331" xr:uid="{00000000-0005-0000-0000-000060080000}"/>
    <cellStyle name="20% - Accent1 2 2 2 2 7 3 2 3" xfId="2332" xr:uid="{00000000-0005-0000-0000-000061080000}"/>
    <cellStyle name="20% - Accent1 2 2 2 2 7 3 3" xfId="2333" xr:uid="{00000000-0005-0000-0000-000062080000}"/>
    <cellStyle name="20% - Accent1 2 2 2 2 7 3 3 2" xfId="2334" xr:uid="{00000000-0005-0000-0000-000063080000}"/>
    <cellStyle name="20% - Accent1 2 2 2 2 7 3 4" xfId="2335" xr:uid="{00000000-0005-0000-0000-000064080000}"/>
    <cellStyle name="20% - Accent1 2 2 2 2 7 4" xfId="2336" xr:uid="{00000000-0005-0000-0000-000065080000}"/>
    <cellStyle name="20% - Accent1 2 2 2 2 7 4 2" xfId="2337" xr:uid="{00000000-0005-0000-0000-000066080000}"/>
    <cellStyle name="20% - Accent1 2 2 2 2 7 4 2 2" xfId="2338" xr:uid="{00000000-0005-0000-0000-000067080000}"/>
    <cellStyle name="20% - Accent1 2 2 2 2 7 4 2 2 2" xfId="2339" xr:uid="{00000000-0005-0000-0000-000068080000}"/>
    <cellStyle name="20% - Accent1 2 2 2 2 7 4 2 3" xfId="2340" xr:uid="{00000000-0005-0000-0000-000069080000}"/>
    <cellStyle name="20% - Accent1 2 2 2 2 7 4 3" xfId="2341" xr:uid="{00000000-0005-0000-0000-00006A080000}"/>
    <cellStyle name="20% - Accent1 2 2 2 2 7 4 3 2" xfId="2342" xr:uid="{00000000-0005-0000-0000-00006B080000}"/>
    <cellStyle name="20% - Accent1 2 2 2 2 7 4 4" xfId="2343" xr:uid="{00000000-0005-0000-0000-00006C080000}"/>
    <cellStyle name="20% - Accent1 2 2 2 2 7 5" xfId="2344" xr:uid="{00000000-0005-0000-0000-00006D080000}"/>
    <cellStyle name="20% - Accent1 2 2 2 2 7 5 2" xfId="2345" xr:uid="{00000000-0005-0000-0000-00006E080000}"/>
    <cellStyle name="20% - Accent1 2 2 2 2 7 5 2 2" xfId="2346" xr:uid="{00000000-0005-0000-0000-00006F080000}"/>
    <cellStyle name="20% - Accent1 2 2 2 2 7 5 3" xfId="2347" xr:uid="{00000000-0005-0000-0000-000070080000}"/>
    <cellStyle name="20% - Accent1 2 2 2 2 7 6" xfId="2348" xr:uid="{00000000-0005-0000-0000-000071080000}"/>
    <cellStyle name="20% - Accent1 2 2 2 2 7 6 2" xfId="2349" xr:uid="{00000000-0005-0000-0000-000072080000}"/>
    <cellStyle name="20% - Accent1 2 2 2 2 7 6 2 2" xfId="2350" xr:uid="{00000000-0005-0000-0000-000073080000}"/>
    <cellStyle name="20% - Accent1 2 2 2 2 7 6 3" xfId="2351" xr:uid="{00000000-0005-0000-0000-000074080000}"/>
    <cellStyle name="20% - Accent1 2 2 2 2 7 7" xfId="2352" xr:uid="{00000000-0005-0000-0000-000075080000}"/>
    <cellStyle name="20% - Accent1 2 2 2 2 7 7 2" xfId="2353" xr:uid="{00000000-0005-0000-0000-000076080000}"/>
    <cellStyle name="20% - Accent1 2 2 2 2 7 8" xfId="2354" xr:uid="{00000000-0005-0000-0000-000077080000}"/>
    <cellStyle name="20% - Accent1 2 2 2 2 7 8 2" xfId="2355" xr:uid="{00000000-0005-0000-0000-000078080000}"/>
    <cellStyle name="20% - Accent1 2 2 2 2 7 9" xfId="2356" xr:uid="{00000000-0005-0000-0000-000079080000}"/>
    <cellStyle name="20% - Accent1 2 2 2 2 8" xfId="2357" xr:uid="{00000000-0005-0000-0000-00007A080000}"/>
    <cellStyle name="20% - Accent1 2 2 2 2 8 2" xfId="2358" xr:uid="{00000000-0005-0000-0000-00007B080000}"/>
    <cellStyle name="20% - Accent1 2 2 2 2 8 2 2" xfId="2359" xr:uid="{00000000-0005-0000-0000-00007C080000}"/>
    <cellStyle name="20% - Accent1 2 2 2 2 8 2 2 2" xfId="2360" xr:uid="{00000000-0005-0000-0000-00007D080000}"/>
    <cellStyle name="20% - Accent1 2 2 2 2 8 2 3" xfId="2361" xr:uid="{00000000-0005-0000-0000-00007E080000}"/>
    <cellStyle name="20% - Accent1 2 2 2 2 8 3" xfId="2362" xr:uid="{00000000-0005-0000-0000-00007F080000}"/>
    <cellStyle name="20% - Accent1 2 2 2 2 8 3 2" xfId="2363" xr:uid="{00000000-0005-0000-0000-000080080000}"/>
    <cellStyle name="20% - Accent1 2 2 2 2 8 4" xfId="2364" xr:uid="{00000000-0005-0000-0000-000081080000}"/>
    <cellStyle name="20% - Accent1 2 2 2 2 9" xfId="2365" xr:uid="{00000000-0005-0000-0000-000082080000}"/>
    <cellStyle name="20% - Accent1 2 2 2 2 9 2" xfId="2366" xr:uid="{00000000-0005-0000-0000-000083080000}"/>
    <cellStyle name="20% - Accent1 2 2 2 2 9 2 2" xfId="2367" xr:uid="{00000000-0005-0000-0000-000084080000}"/>
    <cellStyle name="20% - Accent1 2 2 2 2 9 2 2 2" xfId="2368" xr:uid="{00000000-0005-0000-0000-000085080000}"/>
    <cellStyle name="20% - Accent1 2 2 2 2 9 2 3" xfId="2369" xr:uid="{00000000-0005-0000-0000-000086080000}"/>
    <cellStyle name="20% - Accent1 2 2 2 2 9 3" xfId="2370" xr:uid="{00000000-0005-0000-0000-000087080000}"/>
    <cellStyle name="20% - Accent1 2 2 2 2 9 3 2" xfId="2371" xr:uid="{00000000-0005-0000-0000-000088080000}"/>
    <cellStyle name="20% - Accent1 2 2 2 2 9 4" xfId="2372" xr:uid="{00000000-0005-0000-0000-000089080000}"/>
    <cellStyle name="20% - Accent1 2 2 2 3" xfId="2373" xr:uid="{00000000-0005-0000-0000-00008A080000}"/>
    <cellStyle name="20% - Accent1 2 2 2 3 10" xfId="2374" xr:uid="{00000000-0005-0000-0000-00008B080000}"/>
    <cellStyle name="20% - Accent1 2 2 2 3 10 2" xfId="2375" xr:uid="{00000000-0005-0000-0000-00008C080000}"/>
    <cellStyle name="20% - Accent1 2 2 2 3 10 2 2" xfId="2376" xr:uid="{00000000-0005-0000-0000-00008D080000}"/>
    <cellStyle name="20% - Accent1 2 2 2 3 10 3" xfId="2377" xr:uid="{00000000-0005-0000-0000-00008E080000}"/>
    <cellStyle name="20% - Accent1 2 2 2 3 11" xfId="2378" xr:uid="{00000000-0005-0000-0000-00008F080000}"/>
    <cellStyle name="20% - Accent1 2 2 2 3 11 2" xfId="2379" xr:uid="{00000000-0005-0000-0000-000090080000}"/>
    <cellStyle name="20% - Accent1 2 2 2 3 11 2 2" xfId="2380" xr:uid="{00000000-0005-0000-0000-000091080000}"/>
    <cellStyle name="20% - Accent1 2 2 2 3 11 3" xfId="2381" xr:uid="{00000000-0005-0000-0000-000092080000}"/>
    <cellStyle name="20% - Accent1 2 2 2 3 12" xfId="2382" xr:uid="{00000000-0005-0000-0000-000093080000}"/>
    <cellStyle name="20% - Accent1 2 2 2 3 12 2" xfId="2383" xr:uid="{00000000-0005-0000-0000-000094080000}"/>
    <cellStyle name="20% - Accent1 2 2 2 3 13" xfId="2384" xr:uid="{00000000-0005-0000-0000-000095080000}"/>
    <cellStyle name="20% - Accent1 2 2 2 3 13 2" xfId="2385" xr:uid="{00000000-0005-0000-0000-000096080000}"/>
    <cellStyle name="20% - Accent1 2 2 2 3 14" xfId="2386" xr:uid="{00000000-0005-0000-0000-000097080000}"/>
    <cellStyle name="20% - Accent1 2 2 2 3 2" xfId="2387" xr:uid="{00000000-0005-0000-0000-000098080000}"/>
    <cellStyle name="20% - Accent1 2 2 2 3 2 10" xfId="2388" xr:uid="{00000000-0005-0000-0000-000099080000}"/>
    <cellStyle name="20% - Accent1 2 2 2 3 2 10 2" xfId="2389" xr:uid="{00000000-0005-0000-0000-00009A080000}"/>
    <cellStyle name="20% - Accent1 2 2 2 3 2 11" xfId="2390" xr:uid="{00000000-0005-0000-0000-00009B080000}"/>
    <cellStyle name="20% - Accent1 2 2 2 3 2 2" xfId="2391" xr:uid="{00000000-0005-0000-0000-00009C080000}"/>
    <cellStyle name="20% - Accent1 2 2 2 3 2 2 2" xfId="2392" xr:uid="{00000000-0005-0000-0000-00009D080000}"/>
    <cellStyle name="20% - Accent1 2 2 2 3 2 2 2 2" xfId="2393" xr:uid="{00000000-0005-0000-0000-00009E080000}"/>
    <cellStyle name="20% - Accent1 2 2 2 3 2 2 2 2 2" xfId="2394" xr:uid="{00000000-0005-0000-0000-00009F080000}"/>
    <cellStyle name="20% - Accent1 2 2 2 3 2 2 2 2 2 2" xfId="2395" xr:uid="{00000000-0005-0000-0000-0000A0080000}"/>
    <cellStyle name="20% - Accent1 2 2 2 3 2 2 2 2 3" xfId="2396" xr:uid="{00000000-0005-0000-0000-0000A1080000}"/>
    <cellStyle name="20% - Accent1 2 2 2 3 2 2 2 3" xfId="2397" xr:uid="{00000000-0005-0000-0000-0000A2080000}"/>
    <cellStyle name="20% - Accent1 2 2 2 3 2 2 2 3 2" xfId="2398" xr:uid="{00000000-0005-0000-0000-0000A3080000}"/>
    <cellStyle name="20% - Accent1 2 2 2 3 2 2 2 4" xfId="2399" xr:uid="{00000000-0005-0000-0000-0000A4080000}"/>
    <cellStyle name="20% - Accent1 2 2 2 3 2 2 3" xfId="2400" xr:uid="{00000000-0005-0000-0000-0000A5080000}"/>
    <cellStyle name="20% - Accent1 2 2 2 3 2 2 3 2" xfId="2401" xr:uid="{00000000-0005-0000-0000-0000A6080000}"/>
    <cellStyle name="20% - Accent1 2 2 2 3 2 2 3 2 2" xfId="2402" xr:uid="{00000000-0005-0000-0000-0000A7080000}"/>
    <cellStyle name="20% - Accent1 2 2 2 3 2 2 3 2 2 2" xfId="2403" xr:uid="{00000000-0005-0000-0000-0000A8080000}"/>
    <cellStyle name="20% - Accent1 2 2 2 3 2 2 3 2 3" xfId="2404" xr:uid="{00000000-0005-0000-0000-0000A9080000}"/>
    <cellStyle name="20% - Accent1 2 2 2 3 2 2 3 3" xfId="2405" xr:uid="{00000000-0005-0000-0000-0000AA080000}"/>
    <cellStyle name="20% - Accent1 2 2 2 3 2 2 3 3 2" xfId="2406" xr:uid="{00000000-0005-0000-0000-0000AB080000}"/>
    <cellStyle name="20% - Accent1 2 2 2 3 2 2 3 4" xfId="2407" xr:uid="{00000000-0005-0000-0000-0000AC080000}"/>
    <cellStyle name="20% - Accent1 2 2 2 3 2 2 4" xfId="2408" xr:uid="{00000000-0005-0000-0000-0000AD080000}"/>
    <cellStyle name="20% - Accent1 2 2 2 3 2 2 4 2" xfId="2409" xr:uid="{00000000-0005-0000-0000-0000AE080000}"/>
    <cellStyle name="20% - Accent1 2 2 2 3 2 2 4 2 2" xfId="2410" xr:uid="{00000000-0005-0000-0000-0000AF080000}"/>
    <cellStyle name="20% - Accent1 2 2 2 3 2 2 4 2 2 2" xfId="2411" xr:uid="{00000000-0005-0000-0000-0000B0080000}"/>
    <cellStyle name="20% - Accent1 2 2 2 3 2 2 4 2 3" xfId="2412" xr:uid="{00000000-0005-0000-0000-0000B1080000}"/>
    <cellStyle name="20% - Accent1 2 2 2 3 2 2 4 3" xfId="2413" xr:uid="{00000000-0005-0000-0000-0000B2080000}"/>
    <cellStyle name="20% - Accent1 2 2 2 3 2 2 4 3 2" xfId="2414" xr:uid="{00000000-0005-0000-0000-0000B3080000}"/>
    <cellStyle name="20% - Accent1 2 2 2 3 2 2 4 4" xfId="2415" xr:uid="{00000000-0005-0000-0000-0000B4080000}"/>
    <cellStyle name="20% - Accent1 2 2 2 3 2 2 5" xfId="2416" xr:uid="{00000000-0005-0000-0000-0000B5080000}"/>
    <cellStyle name="20% - Accent1 2 2 2 3 2 2 5 2" xfId="2417" xr:uid="{00000000-0005-0000-0000-0000B6080000}"/>
    <cellStyle name="20% - Accent1 2 2 2 3 2 2 5 2 2" xfId="2418" xr:uid="{00000000-0005-0000-0000-0000B7080000}"/>
    <cellStyle name="20% - Accent1 2 2 2 3 2 2 5 3" xfId="2419" xr:uid="{00000000-0005-0000-0000-0000B8080000}"/>
    <cellStyle name="20% - Accent1 2 2 2 3 2 2 6" xfId="2420" xr:uid="{00000000-0005-0000-0000-0000B9080000}"/>
    <cellStyle name="20% - Accent1 2 2 2 3 2 2 6 2" xfId="2421" xr:uid="{00000000-0005-0000-0000-0000BA080000}"/>
    <cellStyle name="20% - Accent1 2 2 2 3 2 2 6 2 2" xfId="2422" xr:uid="{00000000-0005-0000-0000-0000BB080000}"/>
    <cellStyle name="20% - Accent1 2 2 2 3 2 2 6 3" xfId="2423" xr:uid="{00000000-0005-0000-0000-0000BC080000}"/>
    <cellStyle name="20% - Accent1 2 2 2 3 2 2 7" xfId="2424" xr:uid="{00000000-0005-0000-0000-0000BD080000}"/>
    <cellStyle name="20% - Accent1 2 2 2 3 2 2 7 2" xfId="2425" xr:uid="{00000000-0005-0000-0000-0000BE080000}"/>
    <cellStyle name="20% - Accent1 2 2 2 3 2 2 8" xfId="2426" xr:uid="{00000000-0005-0000-0000-0000BF080000}"/>
    <cellStyle name="20% - Accent1 2 2 2 3 2 2 8 2" xfId="2427" xr:uid="{00000000-0005-0000-0000-0000C0080000}"/>
    <cellStyle name="20% - Accent1 2 2 2 3 2 2 9" xfId="2428" xr:uid="{00000000-0005-0000-0000-0000C1080000}"/>
    <cellStyle name="20% - Accent1 2 2 2 3 2 3" xfId="2429" xr:uid="{00000000-0005-0000-0000-0000C2080000}"/>
    <cellStyle name="20% - Accent1 2 2 2 3 2 3 2" xfId="2430" xr:uid="{00000000-0005-0000-0000-0000C3080000}"/>
    <cellStyle name="20% - Accent1 2 2 2 3 2 3 2 2" xfId="2431" xr:uid="{00000000-0005-0000-0000-0000C4080000}"/>
    <cellStyle name="20% - Accent1 2 2 2 3 2 3 2 2 2" xfId="2432" xr:uid="{00000000-0005-0000-0000-0000C5080000}"/>
    <cellStyle name="20% - Accent1 2 2 2 3 2 3 2 2 2 2" xfId="2433" xr:uid="{00000000-0005-0000-0000-0000C6080000}"/>
    <cellStyle name="20% - Accent1 2 2 2 3 2 3 2 2 3" xfId="2434" xr:uid="{00000000-0005-0000-0000-0000C7080000}"/>
    <cellStyle name="20% - Accent1 2 2 2 3 2 3 2 3" xfId="2435" xr:uid="{00000000-0005-0000-0000-0000C8080000}"/>
    <cellStyle name="20% - Accent1 2 2 2 3 2 3 2 3 2" xfId="2436" xr:uid="{00000000-0005-0000-0000-0000C9080000}"/>
    <cellStyle name="20% - Accent1 2 2 2 3 2 3 2 4" xfId="2437" xr:uid="{00000000-0005-0000-0000-0000CA080000}"/>
    <cellStyle name="20% - Accent1 2 2 2 3 2 3 3" xfId="2438" xr:uid="{00000000-0005-0000-0000-0000CB080000}"/>
    <cellStyle name="20% - Accent1 2 2 2 3 2 3 3 2" xfId="2439" xr:uid="{00000000-0005-0000-0000-0000CC080000}"/>
    <cellStyle name="20% - Accent1 2 2 2 3 2 3 3 2 2" xfId="2440" xr:uid="{00000000-0005-0000-0000-0000CD080000}"/>
    <cellStyle name="20% - Accent1 2 2 2 3 2 3 3 2 2 2" xfId="2441" xr:uid="{00000000-0005-0000-0000-0000CE080000}"/>
    <cellStyle name="20% - Accent1 2 2 2 3 2 3 3 2 3" xfId="2442" xr:uid="{00000000-0005-0000-0000-0000CF080000}"/>
    <cellStyle name="20% - Accent1 2 2 2 3 2 3 3 3" xfId="2443" xr:uid="{00000000-0005-0000-0000-0000D0080000}"/>
    <cellStyle name="20% - Accent1 2 2 2 3 2 3 3 3 2" xfId="2444" xr:uid="{00000000-0005-0000-0000-0000D1080000}"/>
    <cellStyle name="20% - Accent1 2 2 2 3 2 3 3 4" xfId="2445" xr:uid="{00000000-0005-0000-0000-0000D2080000}"/>
    <cellStyle name="20% - Accent1 2 2 2 3 2 3 4" xfId="2446" xr:uid="{00000000-0005-0000-0000-0000D3080000}"/>
    <cellStyle name="20% - Accent1 2 2 2 3 2 3 4 2" xfId="2447" xr:uid="{00000000-0005-0000-0000-0000D4080000}"/>
    <cellStyle name="20% - Accent1 2 2 2 3 2 3 4 2 2" xfId="2448" xr:uid="{00000000-0005-0000-0000-0000D5080000}"/>
    <cellStyle name="20% - Accent1 2 2 2 3 2 3 4 2 2 2" xfId="2449" xr:uid="{00000000-0005-0000-0000-0000D6080000}"/>
    <cellStyle name="20% - Accent1 2 2 2 3 2 3 4 2 3" xfId="2450" xr:uid="{00000000-0005-0000-0000-0000D7080000}"/>
    <cellStyle name="20% - Accent1 2 2 2 3 2 3 4 3" xfId="2451" xr:uid="{00000000-0005-0000-0000-0000D8080000}"/>
    <cellStyle name="20% - Accent1 2 2 2 3 2 3 4 3 2" xfId="2452" xr:uid="{00000000-0005-0000-0000-0000D9080000}"/>
    <cellStyle name="20% - Accent1 2 2 2 3 2 3 4 4" xfId="2453" xr:uid="{00000000-0005-0000-0000-0000DA080000}"/>
    <cellStyle name="20% - Accent1 2 2 2 3 2 3 5" xfId="2454" xr:uid="{00000000-0005-0000-0000-0000DB080000}"/>
    <cellStyle name="20% - Accent1 2 2 2 3 2 3 5 2" xfId="2455" xr:uid="{00000000-0005-0000-0000-0000DC080000}"/>
    <cellStyle name="20% - Accent1 2 2 2 3 2 3 5 2 2" xfId="2456" xr:uid="{00000000-0005-0000-0000-0000DD080000}"/>
    <cellStyle name="20% - Accent1 2 2 2 3 2 3 5 3" xfId="2457" xr:uid="{00000000-0005-0000-0000-0000DE080000}"/>
    <cellStyle name="20% - Accent1 2 2 2 3 2 3 6" xfId="2458" xr:uid="{00000000-0005-0000-0000-0000DF080000}"/>
    <cellStyle name="20% - Accent1 2 2 2 3 2 3 6 2" xfId="2459" xr:uid="{00000000-0005-0000-0000-0000E0080000}"/>
    <cellStyle name="20% - Accent1 2 2 2 3 2 3 6 2 2" xfId="2460" xr:uid="{00000000-0005-0000-0000-0000E1080000}"/>
    <cellStyle name="20% - Accent1 2 2 2 3 2 3 6 3" xfId="2461" xr:uid="{00000000-0005-0000-0000-0000E2080000}"/>
    <cellStyle name="20% - Accent1 2 2 2 3 2 3 7" xfId="2462" xr:uid="{00000000-0005-0000-0000-0000E3080000}"/>
    <cellStyle name="20% - Accent1 2 2 2 3 2 3 7 2" xfId="2463" xr:uid="{00000000-0005-0000-0000-0000E4080000}"/>
    <cellStyle name="20% - Accent1 2 2 2 3 2 3 8" xfId="2464" xr:uid="{00000000-0005-0000-0000-0000E5080000}"/>
    <cellStyle name="20% - Accent1 2 2 2 3 2 3 8 2" xfId="2465" xr:uid="{00000000-0005-0000-0000-0000E6080000}"/>
    <cellStyle name="20% - Accent1 2 2 2 3 2 3 9" xfId="2466" xr:uid="{00000000-0005-0000-0000-0000E7080000}"/>
    <cellStyle name="20% - Accent1 2 2 2 3 2 4" xfId="2467" xr:uid="{00000000-0005-0000-0000-0000E8080000}"/>
    <cellStyle name="20% - Accent1 2 2 2 3 2 4 2" xfId="2468" xr:uid="{00000000-0005-0000-0000-0000E9080000}"/>
    <cellStyle name="20% - Accent1 2 2 2 3 2 4 2 2" xfId="2469" xr:uid="{00000000-0005-0000-0000-0000EA080000}"/>
    <cellStyle name="20% - Accent1 2 2 2 3 2 4 2 2 2" xfId="2470" xr:uid="{00000000-0005-0000-0000-0000EB080000}"/>
    <cellStyle name="20% - Accent1 2 2 2 3 2 4 2 3" xfId="2471" xr:uid="{00000000-0005-0000-0000-0000EC080000}"/>
    <cellStyle name="20% - Accent1 2 2 2 3 2 4 3" xfId="2472" xr:uid="{00000000-0005-0000-0000-0000ED080000}"/>
    <cellStyle name="20% - Accent1 2 2 2 3 2 4 3 2" xfId="2473" xr:uid="{00000000-0005-0000-0000-0000EE080000}"/>
    <cellStyle name="20% - Accent1 2 2 2 3 2 4 4" xfId="2474" xr:uid="{00000000-0005-0000-0000-0000EF080000}"/>
    <cellStyle name="20% - Accent1 2 2 2 3 2 5" xfId="2475" xr:uid="{00000000-0005-0000-0000-0000F0080000}"/>
    <cellStyle name="20% - Accent1 2 2 2 3 2 5 2" xfId="2476" xr:uid="{00000000-0005-0000-0000-0000F1080000}"/>
    <cellStyle name="20% - Accent1 2 2 2 3 2 5 2 2" xfId="2477" xr:uid="{00000000-0005-0000-0000-0000F2080000}"/>
    <cellStyle name="20% - Accent1 2 2 2 3 2 5 2 2 2" xfId="2478" xr:uid="{00000000-0005-0000-0000-0000F3080000}"/>
    <cellStyle name="20% - Accent1 2 2 2 3 2 5 2 3" xfId="2479" xr:uid="{00000000-0005-0000-0000-0000F4080000}"/>
    <cellStyle name="20% - Accent1 2 2 2 3 2 5 3" xfId="2480" xr:uid="{00000000-0005-0000-0000-0000F5080000}"/>
    <cellStyle name="20% - Accent1 2 2 2 3 2 5 3 2" xfId="2481" xr:uid="{00000000-0005-0000-0000-0000F6080000}"/>
    <cellStyle name="20% - Accent1 2 2 2 3 2 5 4" xfId="2482" xr:uid="{00000000-0005-0000-0000-0000F7080000}"/>
    <cellStyle name="20% - Accent1 2 2 2 3 2 6" xfId="2483" xr:uid="{00000000-0005-0000-0000-0000F8080000}"/>
    <cellStyle name="20% - Accent1 2 2 2 3 2 6 2" xfId="2484" xr:uid="{00000000-0005-0000-0000-0000F9080000}"/>
    <cellStyle name="20% - Accent1 2 2 2 3 2 6 2 2" xfId="2485" xr:uid="{00000000-0005-0000-0000-0000FA080000}"/>
    <cellStyle name="20% - Accent1 2 2 2 3 2 6 2 2 2" xfId="2486" xr:uid="{00000000-0005-0000-0000-0000FB080000}"/>
    <cellStyle name="20% - Accent1 2 2 2 3 2 6 2 3" xfId="2487" xr:uid="{00000000-0005-0000-0000-0000FC080000}"/>
    <cellStyle name="20% - Accent1 2 2 2 3 2 6 3" xfId="2488" xr:uid="{00000000-0005-0000-0000-0000FD080000}"/>
    <cellStyle name="20% - Accent1 2 2 2 3 2 6 3 2" xfId="2489" xr:uid="{00000000-0005-0000-0000-0000FE080000}"/>
    <cellStyle name="20% - Accent1 2 2 2 3 2 6 4" xfId="2490" xr:uid="{00000000-0005-0000-0000-0000FF080000}"/>
    <cellStyle name="20% - Accent1 2 2 2 3 2 7" xfId="2491" xr:uid="{00000000-0005-0000-0000-000000090000}"/>
    <cellStyle name="20% - Accent1 2 2 2 3 2 7 2" xfId="2492" xr:uid="{00000000-0005-0000-0000-000001090000}"/>
    <cellStyle name="20% - Accent1 2 2 2 3 2 7 2 2" xfId="2493" xr:uid="{00000000-0005-0000-0000-000002090000}"/>
    <cellStyle name="20% - Accent1 2 2 2 3 2 7 3" xfId="2494" xr:uid="{00000000-0005-0000-0000-000003090000}"/>
    <cellStyle name="20% - Accent1 2 2 2 3 2 8" xfId="2495" xr:uid="{00000000-0005-0000-0000-000004090000}"/>
    <cellStyle name="20% - Accent1 2 2 2 3 2 8 2" xfId="2496" xr:uid="{00000000-0005-0000-0000-000005090000}"/>
    <cellStyle name="20% - Accent1 2 2 2 3 2 8 2 2" xfId="2497" xr:uid="{00000000-0005-0000-0000-000006090000}"/>
    <cellStyle name="20% - Accent1 2 2 2 3 2 8 3" xfId="2498" xr:uid="{00000000-0005-0000-0000-000007090000}"/>
    <cellStyle name="20% - Accent1 2 2 2 3 2 9" xfId="2499" xr:uid="{00000000-0005-0000-0000-000008090000}"/>
    <cellStyle name="20% - Accent1 2 2 2 3 2 9 2" xfId="2500" xr:uid="{00000000-0005-0000-0000-000009090000}"/>
    <cellStyle name="20% - Accent1 2 2 2 3 3" xfId="2501" xr:uid="{00000000-0005-0000-0000-00000A090000}"/>
    <cellStyle name="20% - Accent1 2 2 2 3 3 10" xfId="2502" xr:uid="{00000000-0005-0000-0000-00000B090000}"/>
    <cellStyle name="20% - Accent1 2 2 2 3 3 10 2" xfId="2503" xr:uid="{00000000-0005-0000-0000-00000C090000}"/>
    <cellStyle name="20% - Accent1 2 2 2 3 3 11" xfId="2504" xr:uid="{00000000-0005-0000-0000-00000D090000}"/>
    <cellStyle name="20% - Accent1 2 2 2 3 3 2" xfId="2505" xr:uid="{00000000-0005-0000-0000-00000E090000}"/>
    <cellStyle name="20% - Accent1 2 2 2 3 3 2 2" xfId="2506" xr:uid="{00000000-0005-0000-0000-00000F090000}"/>
    <cellStyle name="20% - Accent1 2 2 2 3 3 2 2 2" xfId="2507" xr:uid="{00000000-0005-0000-0000-000010090000}"/>
    <cellStyle name="20% - Accent1 2 2 2 3 3 2 2 2 2" xfId="2508" xr:uid="{00000000-0005-0000-0000-000011090000}"/>
    <cellStyle name="20% - Accent1 2 2 2 3 3 2 2 2 2 2" xfId="2509" xr:uid="{00000000-0005-0000-0000-000012090000}"/>
    <cellStyle name="20% - Accent1 2 2 2 3 3 2 2 2 3" xfId="2510" xr:uid="{00000000-0005-0000-0000-000013090000}"/>
    <cellStyle name="20% - Accent1 2 2 2 3 3 2 2 3" xfId="2511" xr:uid="{00000000-0005-0000-0000-000014090000}"/>
    <cellStyle name="20% - Accent1 2 2 2 3 3 2 2 3 2" xfId="2512" xr:uid="{00000000-0005-0000-0000-000015090000}"/>
    <cellStyle name="20% - Accent1 2 2 2 3 3 2 2 4" xfId="2513" xr:uid="{00000000-0005-0000-0000-000016090000}"/>
    <cellStyle name="20% - Accent1 2 2 2 3 3 2 3" xfId="2514" xr:uid="{00000000-0005-0000-0000-000017090000}"/>
    <cellStyle name="20% - Accent1 2 2 2 3 3 2 3 2" xfId="2515" xr:uid="{00000000-0005-0000-0000-000018090000}"/>
    <cellStyle name="20% - Accent1 2 2 2 3 3 2 3 2 2" xfId="2516" xr:uid="{00000000-0005-0000-0000-000019090000}"/>
    <cellStyle name="20% - Accent1 2 2 2 3 3 2 3 2 2 2" xfId="2517" xr:uid="{00000000-0005-0000-0000-00001A090000}"/>
    <cellStyle name="20% - Accent1 2 2 2 3 3 2 3 2 3" xfId="2518" xr:uid="{00000000-0005-0000-0000-00001B090000}"/>
    <cellStyle name="20% - Accent1 2 2 2 3 3 2 3 3" xfId="2519" xr:uid="{00000000-0005-0000-0000-00001C090000}"/>
    <cellStyle name="20% - Accent1 2 2 2 3 3 2 3 3 2" xfId="2520" xr:uid="{00000000-0005-0000-0000-00001D090000}"/>
    <cellStyle name="20% - Accent1 2 2 2 3 3 2 3 4" xfId="2521" xr:uid="{00000000-0005-0000-0000-00001E090000}"/>
    <cellStyle name="20% - Accent1 2 2 2 3 3 2 4" xfId="2522" xr:uid="{00000000-0005-0000-0000-00001F090000}"/>
    <cellStyle name="20% - Accent1 2 2 2 3 3 2 4 2" xfId="2523" xr:uid="{00000000-0005-0000-0000-000020090000}"/>
    <cellStyle name="20% - Accent1 2 2 2 3 3 2 4 2 2" xfId="2524" xr:uid="{00000000-0005-0000-0000-000021090000}"/>
    <cellStyle name="20% - Accent1 2 2 2 3 3 2 4 2 2 2" xfId="2525" xr:uid="{00000000-0005-0000-0000-000022090000}"/>
    <cellStyle name="20% - Accent1 2 2 2 3 3 2 4 2 3" xfId="2526" xr:uid="{00000000-0005-0000-0000-000023090000}"/>
    <cellStyle name="20% - Accent1 2 2 2 3 3 2 4 3" xfId="2527" xr:uid="{00000000-0005-0000-0000-000024090000}"/>
    <cellStyle name="20% - Accent1 2 2 2 3 3 2 4 3 2" xfId="2528" xr:uid="{00000000-0005-0000-0000-000025090000}"/>
    <cellStyle name="20% - Accent1 2 2 2 3 3 2 4 4" xfId="2529" xr:uid="{00000000-0005-0000-0000-000026090000}"/>
    <cellStyle name="20% - Accent1 2 2 2 3 3 2 5" xfId="2530" xr:uid="{00000000-0005-0000-0000-000027090000}"/>
    <cellStyle name="20% - Accent1 2 2 2 3 3 2 5 2" xfId="2531" xr:uid="{00000000-0005-0000-0000-000028090000}"/>
    <cellStyle name="20% - Accent1 2 2 2 3 3 2 5 2 2" xfId="2532" xr:uid="{00000000-0005-0000-0000-000029090000}"/>
    <cellStyle name="20% - Accent1 2 2 2 3 3 2 5 3" xfId="2533" xr:uid="{00000000-0005-0000-0000-00002A090000}"/>
    <cellStyle name="20% - Accent1 2 2 2 3 3 2 6" xfId="2534" xr:uid="{00000000-0005-0000-0000-00002B090000}"/>
    <cellStyle name="20% - Accent1 2 2 2 3 3 2 6 2" xfId="2535" xr:uid="{00000000-0005-0000-0000-00002C090000}"/>
    <cellStyle name="20% - Accent1 2 2 2 3 3 2 6 2 2" xfId="2536" xr:uid="{00000000-0005-0000-0000-00002D090000}"/>
    <cellStyle name="20% - Accent1 2 2 2 3 3 2 6 3" xfId="2537" xr:uid="{00000000-0005-0000-0000-00002E090000}"/>
    <cellStyle name="20% - Accent1 2 2 2 3 3 2 7" xfId="2538" xr:uid="{00000000-0005-0000-0000-00002F090000}"/>
    <cellStyle name="20% - Accent1 2 2 2 3 3 2 7 2" xfId="2539" xr:uid="{00000000-0005-0000-0000-000030090000}"/>
    <cellStyle name="20% - Accent1 2 2 2 3 3 2 8" xfId="2540" xr:uid="{00000000-0005-0000-0000-000031090000}"/>
    <cellStyle name="20% - Accent1 2 2 2 3 3 2 8 2" xfId="2541" xr:uid="{00000000-0005-0000-0000-000032090000}"/>
    <cellStyle name="20% - Accent1 2 2 2 3 3 2 9" xfId="2542" xr:uid="{00000000-0005-0000-0000-000033090000}"/>
    <cellStyle name="20% - Accent1 2 2 2 3 3 3" xfId="2543" xr:uid="{00000000-0005-0000-0000-000034090000}"/>
    <cellStyle name="20% - Accent1 2 2 2 3 3 3 2" xfId="2544" xr:uid="{00000000-0005-0000-0000-000035090000}"/>
    <cellStyle name="20% - Accent1 2 2 2 3 3 3 2 2" xfId="2545" xr:uid="{00000000-0005-0000-0000-000036090000}"/>
    <cellStyle name="20% - Accent1 2 2 2 3 3 3 2 2 2" xfId="2546" xr:uid="{00000000-0005-0000-0000-000037090000}"/>
    <cellStyle name="20% - Accent1 2 2 2 3 3 3 2 2 2 2" xfId="2547" xr:uid="{00000000-0005-0000-0000-000038090000}"/>
    <cellStyle name="20% - Accent1 2 2 2 3 3 3 2 2 3" xfId="2548" xr:uid="{00000000-0005-0000-0000-000039090000}"/>
    <cellStyle name="20% - Accent1 2 2 2 3 3 3 2 3" xfId="2549" xr:uid="{00000000-0005-0000-0000-00003A090000}"/>
    <cellStyle name="20% - Accent1 2 2 2 3 3 3 2 3 2" xfId="2550" xr:uid="{00000000-0005-0000-0000-00003B090000}"/>
    <cellStyle name="20% - Accent1 2 2 2 3 3 3 2 4" xfId="2551" xr:uid="{00000000-0005-0000-0000-00003C090000}"/>
    <cellStyle name="20% - Accent1 2 2 2 3 3 3 3" xfId="2552" xr:uid="{00000000-0005-0000-0000-00003D090000}"/>
    <cellStyle name="20% - Accent1 2 2 2 3 3 3 3 2" xfId="2553" xr:uid="{00000000-0005-0000-0000-00003E090000}"/>
    <cellStyle name="20% - Accent1 2 2 2 3 3 3 3 2 2" xfId="2554" xr:uid="{00000000-0005-0000-0000-00003F090000}"/>
    <cellStyle name="20% - Accent1 2 2 2 3 3 3 3 2 2 2" xfId="2555" xr:uid="{00000000-0005-0000-0000-000040090000}"/>
    <cellStyle name="20% - Accent1 2 2 2 3 3 3 3 2 3" xfId="2556" xr:uid="{00000000-0005-0000-0000-000041090000}"/>
    <cellStyle name="20% - Accent1 2 2 2 3 3 3 3 3" xfId="2557" xr:uid="{00000000-0005-0000-0000-000042090000}"/>
    <cellStyle name="20% - Accent1 2 2 2 3 3 3 3 3 2" xfId="2558" xr:uid="{00000000-0005-0000-0000-000043090000}"/>
    <cellStyle name="20% - Accent1 2 2 2 3 3 3 3 4" xfId="2559" xr:uid="{00000000-0005-0000-0000-000044090000}"/>
    <cellStyle name="20% - Accent1 2 2 2 3 3 3 4" xfId="2560" xr:uid="{00000000-0005-0000-0000-000045090000}"/>
    <cellStyle name="20% - Accent1 2 2 2 3 3 3 4 2" xfId="2561" xr:uid="{00000000-0005-0000-0000-000046090000}"/>
    <cellStyle name="20% - Accent1 2 2 2 3 3 3 4 2 2" xfId="2562" xr:uid="{00000000-0005-0000-0000-000047090000}"/>
    <cellStyle name="20% - Accent1 2 2 2 3 3 3 4 2 2 2" xfId="2563" xr:uid="{00000000-0005-0000-0000-000048090000}"/>
    <cellStyle name="20% - Accent1 2 2 2 3 3 3 4 2 3" xfId="2564" xr:uid="{00000000-0005-0000-0000-000049090000}"/>
    <cellStyle name="20% - Accent1 2 2 2 3 3 3 4 3" xfId="2565" xr:uid="{00000000-0005-0000-0000-00004A090000}"/>
    <cellStyle name="20% - Accent1 2 2 2 3 3 3 4 3 2" xfId="2566" xr:uid="{00000000-0005-0000-0000-00004B090000}"/>
    <cellStyle name="20% - Accent1 2 2 2 3 3 3 4 4" xfId="2567" xr:uid="{00000000-0005-0000-0000-00004C090000}"/>
    <cellStyle name="20% - Accent1 2 2 2 3 3 3 5" xfId="2568" xr:uid="{00000000-0005-0000-0000-00004D090000}"/>
    <cellStyle name="20% - Accent1 2 2 2 3 3 3 5 2" xfId="2569" xr:uid="{00000000-0005-0000-0000-00004E090000}"/>
    <cellStyle name="20% - Accent1 2 2 2 3 3 3 5 2 2" xfId="2570" xr:uid="{00000000-0005-0000-0000-00004F090000}"/>
    <cellStyle name="20% - Accent1 2 2 2 3 3 3 5 3" xfId="2571" xr:uid="{00000000-0005-0000-0000-000050090000}"/>
    <cellStyle name="20% - Accent1 2 2 2 3 3 3 6" xfId="2572" xr:uid="{00000000-0005-0000-0000-000051090000}"/>
    <cellStyle name="20% - Accent1 2 2 2 3 3 3 6 2" xfId="2573" xr:uid="{00000000-0005-0000-0000-000052090000}"/>
    <cellStyle name="20% - Accent1 2 2 2 3 3 3 6 2 2" xfId="2574" xr:uid="{00000000-0005-0000-0000-000053090000}"/>
    <cellStyle name="20% - Accent1 2 2 2 3 3 3 6 3" xfId="2575" xr:uid="{00000000-0005-0000-0000-000054090000}"/>
    <cellStyle name="20% - Accent1 2 2 2 3 3 3 7" xfId="2576" xr:uid="{00000000-0005-0000-0000-000055090000}"/>
    <cellStyle name="20% - Accent1 2 2 2 3 3 3 7 2" xfId="2577" xr:uid="{00000000-0005-0000-0000-000056090000}"/>
    <cellStyle name="20% - Accent1 2 2 2 3 3 3 8" xfId="2578" xr:uid="{00000000-0005-0000-0000-000057090000}"/>
    <cellStyle name="20% - Accent1 2 2 2 3 3 3 8 2" xfId="2579" xr:uid="{00000000-0005-0000-0000-000058090000}"/>
    <cellStyle name="20% - Accent1 2 2 2 3 3 3 9" xfId="2580" xr:uid="{00000000-0005-0000-0000-000059090000}"/>
    <cellStyle name="20% - Accent1 2 2 2 3 3 4" xfId="2581" xr:uid="{00000000-0005-0000-0000-00005A090000}"/>
    <cellStyle name="20% - Accent1 2 2 2 3 3 4 2" xfId="2582" xr:uid="{00000000-0005-0000-0000-00005B090000}"/>
    <cellStyle name="20% - Accent1 2 2 2 3 3 4 2 2" xfId="2583" xr:uid="{00000000-0005-0000-0000-00005C090000}"/>
    <cellStyle name="20% - Accent1 2 2 2 3 3 4 2 2 2" xfId="2584" xr:uid="{00000000-0005-0000-0000-00005D090000}"/>
    <cellStyle name="20% - Accent1 2 2 2 3 3 4 2 3" xfId="2585" xr:uid="{00000000-0005-0000-0000-00005E090000}"/>
    <cellStyle name="20% - Accent1 2 2 2 3 3 4 3" xfId="2586" xr:uid="{00000000-0005-0000-0000-00005F090000}"/>
    <cellStyle name="20% - Accent1 2 2 2 3 3 4 3 2" xfId="2587" xr:uid="{00000000-0005-0000-0000-000060090000}"/>
    <cellStyle name="20% - Accent1 2 2 2 3 3 4 4" xfId="2588" xr:uid="{00000000-0005-0000-0000-000061090000}"/>
    <cellStyle name="20% - Accent1 2 2 2 3 3 5" xfId="2589" xr:uid="{00000000-0005-0000-0000-000062090000}"/>
    <cellStyle name="20% - Accent1 2 2 2 3 3 5 2" xfId="2590" xr:uid="{00000000-0005-0000-0000-000063090000}"/>
    <cellStyle name="20% - Accent1 2 2 2 3 3 5 2 2" xfId="2591" xr:uid="{00000000-0005-0000-0000-000064090000}"/>
    <cellStyle name="20% - Accent1 2 2 2 3 3 5 2 2 2" xfId="2592" xr:uid="{00000000-0005-0000-0000-000065090000}"/>
    <cellStyle name="20% - Accent1 2 2 2 3 3 5 2 3" xfId="2593" xr:uid="{00000000-0005-0000-0000-000066090000}"/>
    <cellStyle name="20% - Accent1 2 2 2 3 3 5 3" xfId="2594" xr:uid="{00000000-0005-0000-0000-000067090000}"/>
    <cellStyle name="20% - Accent1 2 2 2 3 3 5 3 2" xfId="2595" xr:uid="{00000000-0005-0000-0000-000068090000}"/>
    <cellStyle name="20% - Accent1 2 2 2 3 3 5 4" xfId="2596" xr:uid="{00000000-0005-0000-0000-000069090000}"/>
    <cellStyle name="20% - Accent1 2 2 2 3 3 6" xfId="2597" xr:uid="{00000000-0005-0000-0000-00006A090000}"/>
    <cellStyle name="20% - Accent1 2 2 2 3 3 6 2" xfId="2598" xr:uid="{00000000-0005-0000-0000-00006B090000}"/>
    <cellStyle name="20% - Accent1 2 2 2 3 3 6 2 2" xfId="2599" xr:uid="{00000000-0005-0000-0000-00006C090000}"/>
    <cellStyle name="20% - Accent1 2 2 2 3 3 6 2 2 2" xfId="2600" xr:uid="{00000000-0005-0000-0000-00006D090000}"/>
    <cellStyle name="20% - Accent1 2 2 2 3 3 6 2 3" xfId="2601" xr:uid="{00000000-0005-0000-0000-00006E090000}"/>
    <cellStyle name="20% - Accent1 2 2 2 3 3 6 3" xfId="2602" xr:uid="{00000000-0005-0000-0000-00006F090000}"/>
    <cellStyle name="20% - Accent1 2 2 2 3 3 6 3 2" xfId="2603" xr:uid="{00000000-0005-0000-0000-000070090000}"/>
    <cellStyle name="20% - Accent1 2 2 2 3 3 6 4" xfId="2604" xr:uid="{00000000-0005-0000-0000-000071090000}"/>
    <cellStyle name="20% - Accent1 2 2 2 3 3 7" xfId="2605" xr:uid="{00000000-0005-0000-0000-000072090000}"/>
    <cellStyle name="20% - Accent1 2 2 2 3 3 7 2" xfId="2606" xr:uid="{00000000-0005-0000-0000-000073090000}"/>
    <cellStyle name="20% - Accent1 2 2 2 3 3 7 2 2" xfId="2607" xr:uid="{00000000-0005-0000-0000-000074090000}"/>
    <cellStyle name="20% - Accent1 2 2 2 3 3 7 3" xfId="2608" xr:uid="{00000000-0005-0000-0000-000075090000}"/>
    <cellStyle name="20% - Accent1 2 2 2 3 3 8" xfId="2609" xr:uid="{00000000-0005-0000-0000-000076090000}"/>
    <cellStyle name="20% - Accent1 2 2 2 3 3 8 2" xfId="2610" xr:uid="{00000000-0005-0000-0000-000077090000}"/>
    <cellStyle name="20% - Accent1 2 2 2 3 3 8 2 2" xfId="2611" xr:uid="{00000000-0005-0000-0000-000078090000}"/>
    <cellStyle name="20% - Accent1 2 2 2 3 3 8 3" xfId="2612" xr:uid="{00000000-0005-0000-0000-000079090000}"/>
    <cellStyle name="20% - Accent1 2 2 2 3 3 9" xfId="2613" xr:uid="{00000000-0005-0000-0000-00007A090000}"/>
    <cellStyle name="20% - Accent1 2 2 2 3 3 9 2" xfId="2614" xr:uid="{00000000-0005-0000-0000-00007B090000}"/>
    <cellStyle name="20% - Accent1 2 2 2 3 4" xfId="2615" xr:uid="{00000000-0005-0000-0000-00007C090000}"/>
    <cellStyle name="20% - Accent1 2 2 2 3 4 10" xfId="2616" xr:uid="{00000000-0005-0000-0000-00007D090000}"/>
    <cellStyle name="20% - Accent1 2 2 2 3 4 10 2" xfId="2617" xr:uid="{00000000-0005-0000-0000-00007E090000}"/>
    <cellStyle name="20% - Accent1 2 2 2 3 4 11" xfId="2618" xr:uid="{00000000-0005-0000-0000-00007F090000}"/>
    <cellStyle name="20% - Accent1 2 2 2 3 4 2" xfId="2619" xr:uid="{00000000-0005-0000-0000-000080090000}"/>
    <cellStyle name="20% - Accent1 2 2 2 3 4 2 2" xfId="2620" xr:uid="{00000000-0005-0000-0000-000081090000}"/>
    <cellStyle name="20% - Accent1 2 2 2 3 4 2 2 2" xfId="2621" xr:uid="{00000000-0005-0000-0000-000082090000}"/>
    <cellStyle name="20% - Accent1 2 2 2 3 4 2 2 2 2" xfId="2622" xr:uid="{00000000-0005-0000-0000-000083090000}"/>
    <cellStyle name="20% - Accent1 2 2 2 3 4 2 2 2 2 2" xfId="2623" xr:uid="{00000000-0005-0000-0000-000084090000}"/>
    <cellStyle name="20% - Accent1 2 2 2 3 4 2 2 2 3" xfId="2624" xr:uid="{00000000-0005-0000-0000-000085090000}"/>
    <cellStyle name="20% - Accent1 2 2 2 3 4 2 2 3" xfId="2625" xr:uid="{00000000-0005-0000-0000-000086090000}"/>
    <cellStyle name="20% - Accent1 2 2 2 3 4 2 2 3 2" xfId="2626" xr:uid="{00000000-0005-0000-0000-000087090000}"/>
    <cellStyle name="20% - Accent1 2 2 2 3 4 2 2 4" xfId="2627" xr:uid="{00000000-0005-0000-0000-000088090000}"/>
    <cellStyle name="20% - Accent1 2 2 2 3 4 2 3" xfId="2628" xr:uid="{00000000-0005-0000-0000-000089090000}"/>
    <cellStyle name="20% - Accent1 2 2 2 3 4 2 3 2" xfId="2629" xr:uid="{00000000-0005-0000-0000-00008A090000}"/>
    <cellStyle name="20% - Accent1 2 2 2 3 4 2 3 2 2" xfId="2630" xr:uid="{00000000-0005-0000-0000-00008B090000}"/>
    <cellStyle name="20% - Accent1 2 2 2 3 4 2 3 2 2 2" xfId="2631" xr:uid="{00000000-0005-0000-0000-00008C090000}"/>
    <cellStyle name="20% - Accent1 2 2 2 3 4 2 3 2 3" xfId="2632" xr:uid="{00000000-0005-0000-0000-00008D090000}"/>
    <cellStyle name="20% - Accent1 2 2 2 3 4 2 3 3" xfId="2633" xr:uid="{00000000-0005-0000-0000-00008E090000}"/>
    <cellStyle name="20% - Accent1 2 2 2 3 4 2 3 3 2" xfId="2634" xr:uid="{00000000-0005-0000-0000-00008F090000}"/>
    <cellStyle name="20% - Accent1 2 2 2 3 4 2 3 4" xfId="2635" xr:uid="{00000000-0005-0000-0000-000090090000}"/>
    <cellStyle name="20% - Accent1 2 2 2 3 4 2 4" xfId="2636" xr:uid="{00000000-0005-0000-0000-000091090000}"/>
    <cellStyle name="20% - Accent1 2 2 2 3 4 2 4 2" xfId="2637" xr:uid="{00000000-0005-0000-0000-000092090000}"/>
    <cellStyle name="20% - Accent1 2 2 2 3 4 2 4 2 2" xfId="2638" xr:uid="{00000000-0005-0000-0000-000093090000}"/>
    <cellStyle name="20% - Accent1 2 2 2 3 4 2 4 2 2 2" xfId="2639" xr:uid="{00000000-0005-0000-0000-000094090000}"/>
    <cellStyle name="20% - Accent1 2 2 2 3 4 2 4 2 3" xfId="2640" xr:uid="{00000000-0005-0000-0000-000095090000}"/>
    <cellStyle name="20% - Accent1 2 2 2 3 4 2 4 3" xfId="2641" xr:uid="{00000000-0005-0000-0000-000096090000}"/>
    <cellStyle name="20% - Accent1 2 2 2 3 4 2 4 3 2" xfId="2642" xr:uid="{00000000-0005-0000-0000-000097090000}"/>
    <cellStyle name="20% - Accent1 2 2 2 3 4 2 4 4" xfId="2643" xr:uid="{00000000-0005-0000-0000-000098090000}"/>
    <cellStyle name="20% - Accent1 2 2 2 3 4 2 5" xfId="2644" xr:uid="{00000000-0005-0000-0000-000099090000}"/>
    <cellStyle name="20% - Accent1 2 2 2 3 4 2 5 2" xfId="2645" xr:uid="{00000000-0005-0000-0000-00009A090000}"/>
    <cellStyle name="20% - Accent1 2 2 2 3 4 2 5 2 2" xfId="2646" xr:uid="{00000000-0005-0000-0000-00009B090000}"/>
    <cellStyle name="20% - Accent1 2 2 2 3 4 2 5 3" xfId="2647" xr:uid="{00000000-0005-0000-0000-00009C090000}"/>
    <cellStyle name="20% - Accent1 2 2 2 3 4 2 6" xfId="2648" xr:uid="{00000000-0005-0000-0000-00009D090000}"/>
    <cellStyle name="20% - Accent1 2 2 2 3 4 2 6 2" xfId="2649" xr:uid="{00000000-0005-0000-0000-00009E090000}"/>
    <cellStyle name="20% - Accent1 2 2 2 3 4 2 6 2 2" xfId="2650" xr:uid="{00000000-0005-0000-0000-00009F090000}"/>
    <cellStyle name="20% - Accent1 2 2 2 3 4 2 6 3" xfId="2651" xr:uid="{00000000-0005-0000-0000-0000A0090000}"/>
    <cellStyle name="20% - Accent1 2 2 2 3 4 2 7" xfId="2652" xr:uid="{00000000-0005-0000-0000-0000A1090000}"/>
    <cellStyle name="20% - Accent1 2 2 2 3 4 2 7 2" xfId="2653" xr:uid="{00000000-0005-0000-0000-0000A2090000}"/>
    <cellStyle name="20% - Accent1 2 2 2 3 4 2 8" xfId="2654" xr:uid="{00000000-0005-0000-0000-0000A3090000}"/>
    <cellStyle name="20% - Accent1 2 2 2 3 4 2 8 2" xfId="2655" xr:uid="{00000000-0005-0000-0000-0000A4090000}"/>
    <cellStyle name="20% - Accent1 2 2 2 3 4 2 9" xfId="2656" xr:uid="{00000000-0005-0000-0000-0000A5090000}"/>
    <cellStyle name="20% - Accent1 2 2 2 3 4 3" xfId="2657" xr:uid="{00000000-0005-0000-0000-0000A6090000}"/>
    <cellStyle name="20% - Accent1 2 2 2 3 4 3 2" xfId="2658" xr:uid="{00000000-0005-0000-0000-0000A7090000}"/>
    <cellStyle name="20% - Accent1 2 2 2 3 4 3 2 2" xfId="2659" xr:uid="{00000000-0005-0000-0000-0000A8090000}"/>
    <cellStyle name="20% - Accent1 2 2 2 3 4 3 2 2 2" xfId="2660" xr:uid="{00000000-0005-0000-0000-0000A9090000}"/>
    <cellStyle name="20% - Accent1 2 2 2 3 4 3 2 2 2 2" xfId="2661" xr:uid="{00000000-0005-0000-0000-0000AA090000}"/>
    <cellStyle name="20% - Accent1 2 2 2 3 4 3 2 2 3" xfId="2662" xr:uid="{00000000-0005-0000-0000-0000AB090000}"/>
    <cellStyle name="20% - Accent1 2 2 2 3 4 3 2 3" xfId="2663" xr:uid="{00000000-0005-0000-0000-0000AC090000}"/>
    <cellStyle name="20% - Accent1 2 2 2 3 4 3 2 3 2" xfId="2664" xr:uid="{00000000-0005-0000-0000-0000AD090000}"/>
    <cellStyle name="20% - Accent1 2 2 2 3 4 3 2 4" xfId="2665" xr:uid="{00000000-0005-0000-0000-0000AE090000}"/>
    <cellStyle name="20% - Accent1 2 2 2 3 4 3 3" xfId="2666" xr:uid="{00000000-0005-0000-0000-0000AF090000}"/>
    <cellStyle name="20% - Accent1 2 2 2 3 4 3 3 2" xfId="2667" xr:uid="{00000000-0005-0000-0000-0000B0090000}"/>
    <cellStyle name="20% - Accent1 2 2 2 3 4 3 3 2 2" xfId="2668" xr:uid="{00000000-0005-0000-0000-0000B1090000}"/>
    <cellStyle name="20% - Accent1 2 2 2 3 4 3 3 2 2 2" xfId="2669" xr:uid="{00000000-0005-0000-0000-0000B2090000}"/>
    <cellStyle name="20% - Accent1 2 2 2 3 4 3 3 2 3" xfId="2670" xr:uid="{00000000-0005-0000-0000-0000B3090000}"/>
    <cellStyle name="20% - Accent1 2 2 2 3 4 3 3 3" xfId="2671" xr:uid="{00000000-0005-0000-0000-0000B4090000}"/>
    <cellStyle name="20% - Accent1 2 2 2 3 4 3 3 3 2" xfId="2672" xr:uid="{00000000-0005-0000-0000-0000B5090000}"/>
    <cellStyle name="20% - Accent1 2 2 2 3 4 3 3 4" xfId="2673" xr:uid="{00000000-0005-0000-0000-0000B6090000}"/>
    <cellStyle name="20% - Accent1 2 2 2 3 4 3 4" xfId="2674" xr:uid="{00000000-0005-0000-0000-0000B7090000}"/>
    <cellStyle name="20% - Accent1 2 2 2 3 4 3 4 2" xfId="2675" xr:uid="{00000000-0005-0000-0000-0000B8090000}"/>
    <cellStyle name="20% - Accent1 2 2 2 3 4 3 4 2 2" xfId="2676" xr:uid="{00000000-0005-0000-0000-0000B9090000}"/>
    <cellStyle name="20% - Accent1 2 2 2 3 4 3 4 2 2 2" xfId="2677" xr:uid="{00000000-0005-0000-0000-0000BA090000}"/>
    <cellStyle name="20% - Accent1 2 2 2 3 4 3 4 2 3" xfId="2678" xr:uid="{00000000-0005-0000-0000-0000BB090000}"/>
    <cellStyle name="20% - Accent1 2 2 2 3 4 3 4 3" xfId="2679" xr:uid="{00000000-0005-0000-0000-0000BC090000}"/>
    <cellStyle name="20% - Accent1 2 2 2 3 4 3 4 3 2" xfId="2680" xr:uid="{00000000-0005-0000-0000-0000BD090000}"/>
    <cellStyle name="20% - Accent1 2 2 2 3 4 3 4 4" xfId="2681" xr:uid="{00000000-0005-0000-0000-0000BE090000}"/>
    <cellStyle name="20% - Accent1 2 2 2 3 4 3 5" xfId="2682" xr:uid="{00000000-0005-0000-0000-0000BF090000}"/>
    <cellStyle name="20% - Accent1 2 2 2 3 4 3 5 2" xfId="2683" xr:uid="{00000000-0005-0000-0000-0000C0090000}"/>
    <cellStyle name="20% - Accent1 2 2 2 3 4 3 5 2 2" xfId="2684" xr:uid="{00000000-0005-0000-0000-0000C1090000}"/>
    <cellStyle name="20% - Accent1 2 2 2 3 4 3 5 3" xfId="2685" xr:uid="{00000000-0005-0000-0000-0000C2090000}"/>
    <cellStyle name="20% - Accent1 2 2 2 3 4 3 6" xfId="2686" xr:uid="{00000000-0005-0000-0000-0000C3090000}"/>
    <cellStyle name="20% - Accent1 2 2 2 3 4 3 6 2" xfId="2687" xr:uid="{00000000-0005-0000-0000-0000C4090000}"/>
    <cellStyle name="20% - Accent1 2 2 2 3 4 3 6 2 2" xfId="2688" xr:uid="{00000000-0005-0000-0000-0000C5090000}"/>
    <cellStyle name="20% - Accent1 2 2 2 3 4 3 6 3" xfId="2689" xr:uid="{00000000-0005-0000-0000-0000C6090000}"/>
    <cellStyle name="20% - Accent1 2 2 2 3 4 3 7" xfId="2690" xr:uid="{00000000-0005-0000-0000-0000C7090000}"/>
    <cellStyle name="20% - Accent1 2 2 2 3 4 3 7 2" xfId="2691" xr:uid="{00000000-0005-0000-0000-0000C8090000}"/>
    <cellStyle name="20% - Accent1 2 2 2 3 4 3 8" xfId="2692" xr:uid="{00000000-0005-0000-0000-0000C9090000}"/>
    <cellStyle name="20% - Accent1 2 2 2 3 4 3 8 2" xfId="2693" xr:uid="{00000000-0005-0000-0000-0000CA090000}"/>
    <cellStyle name="20% - Accent1 2 2 2 3 4 3 9" xfId="2694" xr:uid="{00000000-0005-0000-0000-0000CB090000}"/>
    <cellStyle name="20% - Accent1 2 2 2 3 4 4" xfId="2695" xr:uid="{00000000-0005-0000-0000-0000CC090000}"/>
    <cellStyle name="20% - Accent1 2 2 2 3 4 4 2" xfId="2696" xr:uid="{00000000-0005-0000-0000-0000CD090000}"/>
    <cellStyle name="20% - Accent1 2 2 2 3 4 4 2 2" xfId="2697" xr:uid="{00000000-0005-0000-0000-0000CE090000}"/>
    <cellStyle name="20% - Accent1 2 2 2 3 4 4 2 2 2" xfId="2698" xr:uid="{00000000-0005-0000-0000-0000CF090000}"/>
    <cellStyle name="20% - Accent1 2 2 2 3 4 4 2 3" xfId="2699" xr:uid="{00000000-0005-0000-0000-0000D0090000}"/>
    <cellStyle name="20% - Accent1 2 2 2 3 4 4 3" xfId="2700" xr:uid="{00000000-0005-0000-0000-0000D1090000}"/>
    <cellStyle name="20% - Accent1 2 2 2 3 4 4 3 2" xfId="2701" xr:uid="{00000000-0005-0000-0000-0000D2090000}"/>
    <cellStyle name="20% - Accent1 2 2 2 3 4 4 4" xfId="2702" xr:uid="{00000000-0005-0000-0000-0000D3090000}"/>
    <cellStyle name="20% - Accent1 2 2 2 3 4 5" xfId="2703" xr:uid="{00000000-0005-0000-0000-0000D4090000}"/>
    <cellStyle name="20% - Accent1 2 2 2 3 4 5 2" xfId="2704" xr:uid="{00000000-0005-0000-0000-0000D5090000}"/>
    <cellStyle name="20% - Accent1 2 2 2 3 4 5 2 2" xfId="2705" xr:uid="{00000000-0005-0000-0000-0000D6090000}"/>
    <cellStyle name="20% - Accent1 2 2 2 3 4 5 2 2 2" xfId="2706" xr:uid="{00000000-0005-0000-0000-0000D7090000}"/>
    <cellStyle name="20% - Accent1 2 2 2 3 4 5 2 3" xfId="2707" xr:uid="{00000000-0005-0000-0000-0000D8090000}"/>
    <cellStyle name="20% - Accent1 2 2 2 3 4 5 3" xfId="2708" xr:uid="{00000000-0005-0000-0000-0000D9090000}"/>
    <cellStyle name="20% - Accent1 2 2 2 3 4 5 3 2" xfId="2709" xr:uid="{00000000-0005-0000-0000-0000DA090000}"/>
    <cellStyle name="20% - Accent1 2 2 2 3 4 5 4" xfId="2710" xr:uid="{00000000-0005-0000-0000-0000DB090000}"/>
    <cellStyle name="20% - Accent1 2 2 2 3 4 6" xfId="2711" xr:uid="{00000000-0005-0000-0000-0000DC090000}"/>
    <cellStyle name="20% - Accent1 2 2 2 3 4 6 2" xfId="2712" xr:uid="{00000000-0005-0000-0000-0000DD090000}"/>
    <cellStyle name="20% - Accent1 2 2 2 3 4 6 2 2" xfId="2713" xr:uid="{00000000-0005-0000-0000-0000DE090000}"/>
    <cellStyle name="20% - Accent1 2 2 2 3 4 6 2 2 2" xfId="2714" xr:uid="{00000000-0005-0000-0000-0000DF090000}"/>
    <cellStyle name="20% - Accent1 2 2 2 3 4 6 2 3" xfId="2715" xr:uid="{00000000-0005-0000-0000-0000E0090000}"/>
    <cellStyle name="20% - Accent1 2 2 2 3 4 6 3" xfId="2716" xr:uid="{00000000-0005-0000-0000-0000E1090000}"/>
    <cellStyle name="20% - Accent1 2 2 2 3 4 6 3 2" xfId="2717" xr:uid="{00000000-0005-0000-0000-0000E2090000}"/>
    <cellStyle name="20% - Accent1 2 2 2 3 4 6 4" xfId="2718" xr:uid="{00000000-0005-0000-0000-0000E3090000}"/>
    <cellStyle name="20% - Accent1 2 2 2 3 4 7" xfId="2719" xr:uid="{00000000-0005-0000-0000-0000E4090000}"/>
    <cellStyle name="20% - Accent1 2 2 2 3 4 7 2" xfId="2720" xr:uid="{00000000-0005-0000-0000-0000E5090000}"/>
    <cellStyle name="20% - Accent1 2 2 2 3 4 7 2 2" xfId="2721" xr:uid="{00000000-0005-0000-0000-0000E6090000}"/>
    <cellStyle name="20% - Accent1 2 2 2 3 4 7 3" xfId="2722" xr:uid="{00000000-0005-0000-0000-0000E7090000}"/>
    <cellStyle name="20% - Accent1 2 2 2 3 4 8" xfId="2723" xr:uid="{00000000-0005-0000-0000-0000E8090000}"/>
    <cellStyle name="20% - Accent1 2 2 2 3 4 8 2" xfId="2724" xr:uid="{00000000-0005-0000-0000-0000E9090000}"/>
    <cellStyle name="20% - Accent1 2 2 2 3 4 8 2 2" xfId="2725" xr:uid="{00000000-0005-0000-0000-0000EA090000}"/>
    <cellStyle name="20% - Accent1 2 2 2 3 4 8 3" xfId="2726" xr:uid="{00000000-0005-0000-0000-0000EB090000}"/>
    <cellStyle name="20% - Accent1 2 2 2 3 4 9" xfId="2727" xr:uid="{00000000-0005-0000-0000-0000EC090000}"/>
    <cellStyle name="20% - Accent1 2 2 2 3 4 9 2" xfId="2728" xr:uid="{00000000-0005-0000-0000-0000ED090000}"/>
    <cellStyle name="20% - Accent1 2 2 2 3 5" xfId="2729" xr:uid="{00000000-0005-0000-0000-0000EE090000}"/>
    <cellStyle name="20% - Accent1 2 2 2 3 5 2" xfId="2730" xr:uid="{00000000-0005-0000-0000-0000EF090000}"/>
    <cellStyle name="20% - Accent1 2 2 2 3 5 2 2" xfId="2731" xr:uid="{00000000-0005-0000-0000-0000F0090000}"/>
    <cellStyle name="20% - Accent1 2 2 2 3 5 2 2 2" xfId="2732" xr:uid="{00000000-0005-0000-0000-0000F1090000}"/>
    <cellStyle name="20% - Accent1 2 2 2 3 5 2 2 2 2" xfId="2733" xr:uid="{00000000-0005-0000-0000-0000F2090000}"/>
    <cellStyle name="20% - Accent1 2 2 2 3 5 2 2 3" xfId="2734" xr:uid="{00000000-0005-0000-0000-0000F3090000}"/>
    <cellStyle name="20% - Accent1 2 2 2 3 5 2 3" xfId="2735" xr:uid="{00000000-0005-0000-0000-0000F4090000}"/>
    <cellStyle name="20% - Accent1 2 2 2 3 5 2 3 2" xfId="2736" xr:uid="{00000000-0005-0000-0000-0000F5090000}"/>
    <cellStyle name="20% - Accent1 2 2 2 3 5 2 4" xfId="2737" xr:uid="{00000000-0005-0000-0000-0000F6090000}"/>
    <cellStyle name="20% - Accent1 2 2 2 3 5 3" xfId="2738" xr:uid="{00000000-0005-0000-0000-0000F7090000}"/>
    <cellStyle name="20% - Accent1 2 2 2 3 5 3 2" xfId="2739" xr:uid="{00000000-0005-0000-0000-0000F8090000}"/>
    <cellStyle name="20% - Accent1 2 2 2 3 5 3 2 2" xfId="2740" xr:uid="{00000000-0005-0000-0000-0000F9090000}"/>
    <cellStyle name="20% - Accent1 2 2 2 3 5 3 2 2 2" xfId="2741" xr:uid="{00000000-0005-0000-0000-0000FA090000}"/>
    <cellStyle name="20% - Accent1 2 2 2 3 5 3 2 3" xfId="2742" xr:uid="{00000000-0005-0000-0000-0000FB090000}"/>
    <cellStyle name="20% - Accent1 2 2 2 3 5 3 3" xfId="2743" xr:uid="{00000000-0005-0000-0000-0000FC090000}"/>
    <cellStyle name="20% - Accent1 2 2 2 3 5 3 3 2" xfId="2744" xr:uid="{00000000-0005-0000-0000-0000FD090000}"/>
    <cellStyle name="20% - Accent1 2 2 2 3 5 3 4" xfId="2745" xr:uid="{00000000-0005-0000-0000-0000FE090000}"/>
    <cellStyle name="20% - Accent1 2 2 2 3 5 4" xfId="2746" xr:uid="{00000000-0005-0000-0000-0000FF090000}"/>
    <cellStyle name="20% - Accent1 2 2 2 3 5 4 2" xfId="2747" xr:uid="{00000000-0005-0000-0000-0000000A0000}"/>
    <cellStyle name="20% - Accent1 2 2 2 3 5 4 2 2" xfId="2748" xr:uid="{00000000-0005-0000-0000-0000010A0000}"/>
    <cellStyle name="20% - Accent1 2 2 2 3 5 4 2 2 2" xfId="2749" xr:uid="{00000000-0005-0000-0000-0000020A0000}"/>
    <cellStyle name="20% - Accent1 2 2 2 3 5 4 2 3" xfId="2750" xr:uid="{00000000-0005-0000-0000-0000030A0000}"/>
    <cellStyle name="20% - Accent1 2 2 2 3 5 4 3" xfId="2751" xr:uid="{00000000-0005-0000-0000-0000040A0000}"/>
    <cellStyle name="20% - Accent1 2 2 2 3 5 4 3 2" xfId="2752" xr:uid="{00000000-0005-0000-0000-0000050A0000}"/>
    <cellStyle name="20% - Accent1 2 2 2 3 5 4 4" xfId="2753" xr:uid="{00000000-0005-0000-0000-0000060A0000}"/>
    <cellStyle name="20% - Accent1 2 2 2 3 5 5" xfId="2754" xr:uid="{00000000-0005-0000-0000-0000070A0000}"/>
    <cellStyle name="20% - Accent1 2 2 2 3 5 5 2" xfId="2755" xr:uid="{00000000-0005-0000-0000-0000080A0000}"/>
    <cellStyle name="20% - Accent1 2 2 2 3 5 5 2 2" xfId="2756" xr:uid="{00000000-0005-0000-0000-0000090A0000}"/>
    <cellStyle name="20% - Accent1 2 2 2 3 5 5 3" xfId="2757" xr:uid="{00000000-0005-0000-0000-00000A0A0000}"/>
    <cellStyle name="20% - Accent1 2 2 2 3 5 6" xfId="2758" xr:uid="{00000000-0005-0000-0000-00000B0A0000}"/>
    <cellStyle name="20% - Accent1 2 2 2 3 5 6 2" xfId="2759" xr:uid="{00000000-0005-0000-0000-00000C0A0000}"/>
    <cellStyle name="20% - Accent1 2 2 2 3 5 6 2 2" xfId="2760" xr:uid="{00000000-0005-0000-0000-00000D0A0000}"/>
    <cellStyle name="20% - Accent1 2 2 2 3 5 6 3" xfId="2761" xr:uid="{00000000-0005-0000-0000-00000E0A0000}"/>
    <cellStyle name="20% - Accent1 2 2 2 3 5 7" xfId="2762" xr:uid="{00000000-0005-0000-0000-00000F0A0000}"/>
    <cellStyle name="20% - Accent1 2 2 2 3 5 7 2" xfId="2763" xr:uid="{00000000-0005-0000-0000-0000100A0000}"/>
    <cellStyle name="20% - Accent1 2 2 2 3 5 8" xfId="2764" xr:uid="{00000000-0005-0000-0000-0000110A0000}"/>
    <cellStyle name="20% - Accent1 2 2 2 3 5 8 2" xfId="2765" xr:uid="{00000000-0005-0000-0000-0000120A0000}"/>
    <cellStyle name="20% - Accent1 2 2 2 3 5 9" xfId="2766" xr:uid="{00000000-0005-0000-0000-0000130A0000}"/>
    <cellStyle name="20% - Accent1 2 2 2 3 6" xfId="2767" xr:uid="{00000000-0005-0000-0000-0000140A0000}"/>
    <cellStyle name="20% - Accent1 2 2 2 3 6 2" xfId="2768" xr:uid="{00000000-0005-0000-0000-0000150A0000}"/>
    <cellStyle name="20% - Accent1 2 2 2 3 6 2 2" xfId="2769" xr:uid="{00000000-0005-0000-0000-0000160A0000}"/>
    <cellStyle name="20% - Accent1 2 2 2 3 6 2 2 2" xfId="2770" xr:uid="{00000000-0005-0000-0000-0000170A0000}"/>
    <cellStyle name="20% - Accent1 2 2 2 3 6 2 2 2 2" xfId="2771" xr:uid="{00000000-0005-0000-0000-0000180A0000}"/>
    <cellStyle name="20% - Accent1 2 2 2 3 6 2 2 3" xfId="2772" xr:uid="{00000000-0005-0000-0000-0000190A0000}"/>
    <cellStyle name="20% - Accent1 2 2 2 3 6 2 3" xfId="2773" xr:uid="{00000000-0005-0000-0000-00001A0A0000}"/>
    <cellStyle name="20% - Accent1 2 2 2 3 6 2 3 2" xfId="2774" xr:uid="{00000000-0005-0000-0000-00001B0A0000}"/>
    <cellStyle name="20% - Accent1 2 2 2 3 6 2 4" xfId="2775" xr:uid="{00000000-0005-0000-0000-00001C0A0000}"/>
    <cellStyle name="20% - Accent1 2 2 2 3 6 3" xfId="2776" xr:uid="{00000000-0005-0000-0000-00001D0A0000}"/>
    <cellStyle name="20% - Accent1 2 2 2 3 6 3 2" xfId="2777" xr:uid="{00000000-0005-0000-0000-00001E0A0000}"/>
    <cellStyle name="20% - Accent1 2 2 2 3 6 3 2 2" xfId="2778" xr:uid="{00000000-0005-0000-0000-00001F0A0000}"/>
    <cellStyle name="20% - Accent1 2 2 2 3 6 3 2 2 2" xfId="2779" xr:uid="{00000000-0005-0000-0000-0000200A0000}"/>
    <cellStyle name="20% - Accent1 2 2 2 3 6 3 2 3" xfId="2780" xr:uid="{00000000-0005-0000-0000-0000210A0000}"/>
    <cellStyle name="20% - Accent1 2 2 2 3 6 3 3" xfId="2781" xr:uid="{00000000-0005-0000-0000-0000220A0000}"/>
    <cellStyle name="20% - Accent1 2 2 2 3 6 3 3 2" xfId="2782" xr:uid="{00000000-0005-0000-0000-0000230A0000}"/>
    <cellStyle name="20% - Accent1 2 2 2 3 6 3 4" xfId="2783" xr:uid="{00000000-0005-0000-0000-0000240A0000}"/>
    <cellStyle name="20% - Accent1 2 2 2 3 6 4" xfId="2784" xr:uid="{00000000-0005-0000-0000-0000250A0000}"/>
    <cellStyle name="20% - Accent1 2 2 2 3 6 4 2" xfId="2785" xr:uid="{00000000-0005-0000-0000-0000260A0000}"/>
    <cellStyle name="20% - Accent1 2 2 2 3 6 4 2 2" xfId="2786" xr:uid="{00000000-0005-0000-0000-0000270A0000}"/>
    <cellStyle name="20% - Accent1 2 2 2 3 6 4 2 2 2" xfId="2787" xr:uid="{00000000-0005-0000-0000-0000280A0000}"/>
    <cellStyle name="20% - Accent1 2 2 2 3 6 4 2 3" xfId="2788" xr:uid="{00000000-0005-0000-0000-0000290A0000}"/>
    <cellStyle name="20% - Accent1 2 2 2 3 6 4 3" xfId="2789" xr:uid="{00000000-0005-0000-0000-00002A0A0000}"/>
    <cellStyle name="20% - Accent1 2 2 2 3 6 4 3 2" xfId="2790" xr:uid="{00000000-0005-0000-0000-00002B0A0000}"/>
    <cellStyle name="20% - Accent1 2 2 2 3 6 4 4" xfId="2791" xr:uid="{00000000-0005-0000-0000-00002C0A0000}"/>
    <cellStyle name="20% - Accent1 2 2 2 3 6 5" xfId="2792" xr:uid="{00000000-0005-0000-0000-00002D0A0000}"/>
    <cellStyle name="20% - Accent1 2 2 2 3 6 5 2" xfId="2793" xr:uid="{00000000-0005-0000-0000-00002E0A0000}"/>
    <cellStyle name="20% - Accent1 2 2 2 3 6 5 2 2" xfId="2794" xr:uid="{00000000-0005-0000-0000-00002F0A0000}"/>
    <cellStyle name="20% - Accent1 2 2 2 3 6 5 3" xfId="2795" xr:uid="{00000000-0005-0000-0000-0000300A0000}"/>
    <cellStyle name="20% - Accent1 2 2 2 3 6 6" xfId="2796" xr:uid="{00000000-0005-0000-0000-0000310A0000}"/>
    <cellStyle name="20% - Accent1 2 2 2 3 6 6 2" xfId="2797" xr:uid="{00000000-0005-0000-0000-0000320A0000}"/>
    <cellStyle name="20% - Accent1 2 2 2 3 6 6 2 2" xfId="2798" xr:uid="{00000000-0005-0000-0000-0000330A0000}"/>
    <cellStyle name="20% - Accent1 2 2 2 3 6 6 3" xfId="2799" xr:uid="{00000000-0005-0000-0000-0000340A0000}"/>
    <cellStyle name="20% - Accent1 2 2 2 3 6 7" xfId="2800" xr:uid="{00000000-0005-0000-0000-0000350A0000}"/>
    <cellStyle name="20% - Accent1 2 2 2 3 6 7 2" xfId="2801" xr:uid="{00000000-0005-0000-0000-0000360A0000}"/>
    <cellStyle name="20% - Accent1 2 2 2 3 6 8" xfId="2802" xr:uid="{00000000-0005-0000-0000-0000370A0000}"/>
    <cellStyle name="20% - Accent1 2 2 2 3 6 8 2" xfId="2803" xr:uid="{00000000-0005-0000-0000-0000380A0000}"/>
    <cellStyle name="20% - Accent1 2 2 2 3 6 9" xfId="2804" xr:uid="{00000000-0005-0000-0000-0000390A0000}"/>
    <cellStyle name="20% - Accent1 2 2 2 3 7" xfId="2805" xr:uid="{00000000-0005-0000-0000-00003A0A0000}"/>
    <cellStyle name="20% - Accent1 2 2 2 3 7 2" xfId="2806" xr:uid="{00000000-0005-0000-0000-00003B0A0000}"/>
    <cellStyle name="20% - Accent1 2 2 2 3 7 2 2" xfId="2807" xr:uid="{00000000-0005-0000-0000-00003C0A0000}"/>
    <cellStyle name="20% - Accent1 2 2 2 3 7 2 2 2" xfId="2808" xr:uid="{00000000-0005-0000-0000-00003D0A0000}"/>
    <cellStyle name="20% - Accent1 2 2 2 3 7 2 3" xfId="2809" xr:uid="{00000000-0005-0000-0000-00003E0A0000}"/>
    <cellStyle name="20% - Accent1 2 2 2 3 7 3" xfId="2810" xr:uid="{00000000-0005-0000-0000-00003F0A0000}"/>
    <cellStyle name="20% - Accent1 2 2 2 3 7 3 2" xfId="2811" xr:uid="{00000000-0005-0000-0000-0000400A0000}"/>
    <cellStyle name="20% - Accent1 2 2 2 3 7 4" xfId="2812" xr:uid="{00000000-0005-0000-0000-0000410A0000}"/>
    <cellStyle name="20% - Accent1 2 2 2 3 8" xfId="2813" xr:uid="{00000000-0005-0000-0000-0000420A0000}"/>
    <cellStyle name="20% - Accent1 2 2 2 3 8 2" xfId="2814" xr:uid="{00000000-0005-0000-0000-0000430A0000}"/>
    <cellStyle name="20% - Accent1 2 2 2 3 8 2 2" xfId="2815" xr:uid="{00000000-0005-0000-0000-0000440A0000}"/>
    <cellStyle name="20% - Accent1 2 2 2 3 8 2 2 2" xfId="2816" xr:uid="{00000000-0005-0000-0000-0000450A0000}"/>
    <cellStyle name="20% - Accent1 2 2 2 3 8 2 3" xfId="2817" xr:uid="{00000000-0005-0000-0000-0000460A0000}"/>
    <cellStyle name="20% - Accent1 2 2 2 3 8 3" xfId="2818" xr:uid="{00000000-0005-0000-0000-0000470A0000}"/>
    <cellStyle name="20% - Accent1 2 2 2 3 8 3 2" xfId="2819" xr:uid="{00000000-0005-0000-0000-0000480A0000}"/>
    <cellStyle name="20% - Accent1 2 2 2 3 8 4" xfId="2820" xr:uid="{00000000-0005-0000-0000-0000490A0000}"/>
    <cellStyle name="20% - Accent1 2 2 2 3 9" xfId="2821" xr:uid="{00000000-0005-0000-0000-00004A0A0000}"/>
    <cellStyle name="20% - Accent1 2 2 2 3 9 2" xfId="2822" xr:uid="{00000000-0005-0000-0000-00004B0A0000}"/>
    <cellStyle name="20% - Accent1 2 2 2 3 9 2 2" xfId="2823" xr:uid="{00000000-0005-0000-0000-00004C0A0000}"/>
    <cellStyle name="20% - Accent1 2 2 2 3 9 2 2 2" xfId="2824" xr:uid="{00000000-0005-0000-0000-00004D0A0000}"/>
    <cellStyle name="20% - Accent1 2 2 2 3 9 2 3" xfId="2825" xr:uid="{00000000-0005-0000-0000-00004E0A0000}"/>
    <cellStyle name="20% - Accent1 2 2 2 3 9 3" xfId="2826" xr:uid="{00000000-0005-0000-0000-00004F0A0000}"/>
    <cellStyle name="20% - Accent1 2 2 2 3 9 3 2" xfId="2827" xr:uid="{00000000-0005-0000-0000-0000500A0000}"/>
    <cellStyle name="20% - Accent1 2 2 2 3 9 4" xfId="2828" xr:uid="{00000000-0005-0000-0000-0000510A0000}"/>
    <cellStyle name="20% - Accent1 2 2 2 4" xfId="2829" xr:uid="{00000000-0005-0000-0000-0000520A0000}"/>
    <cellStyle name="20% - Accent1 2 2 2 4 10" xfId="2830" xr:uid="{00000000-0005-0000-0000-0000530A0000}"/>
    <cellStyle name="20% - Accent1 2 2 2 4 10 2" xfId="2831" xr:uid="{00000000-0005-0000-0000-0000540A0000}"/>
    <cellStyle name="20% - Accent1 2 2 2 4 11" xfId="2832" xr:uid="{00000000-0005-0000-0000-0000550A0000}"/>
    <cellStyle name="20% - Accent1 2 2 2 4 2" xfId="2833" xr:uid="{00000000-0005-0000-0000-0000560A0000}"/>
    <cellStyle name="20% - Accent1 2 2 2 4 2 2" xfId="2834" xr:uid="{00000000-0005-0000-0000-0000570A0000}"/>
    <cellStyle name="20% - Accent1 2 2 2 4 2 2 2" xfId="2835" xr:uid="{00000000-0005-0000-0000-0000580A0000}"/>
    <cellStyle name="20% - Accent1 2 2 2 4 2 2 2 2" xfId="2836" xr:uid="{00000000-0005-0000-0000-0000590A0000}"/>
    <cellStyle name="20% - Accent1 2 2 2 4 2 2 2 2 2" xfId="2837" xr:uid="{00000000-0005-0000-0000-00005A0A0000}"/>
    <cellStyle name="20% - Accent1 2 2 2 4 2 2 2 3" xfId="2838" xr:uid="{00000000-0005-0000-0000-00005B0A0000}"/>
    <cellStyle name="20% - Accent1 2 2 2 4 2 2 3" xfId="2839" xr:uid="{00000000-0005-0000-0000-00005C0A0000}"/>
    <cellStyle name="20% - Accent1 2 2 2 4 2 2 3 2" xfId="2840" xr:uid="{00000000-0005-0000-0000-00005D0A0000}"/>
    <cellStyle name="20% - Accent1 2 2 2 4 2 2 4" xfId="2841" xr:uid="{00000000-0005-0000-0000-00005E0A0000}"/>
    <cellStyle name="20% - Accent1 2 2 2 4 2 3" xfId="2842" xr:uid="{00000000-0005-0000-0000-00005F0A0000}"/>
    <cellStyle name="20% - Accent1 2 2 2 4 2 3 2" xfId="2843" xr:uid="{00000000-0005-0000-0000-0000600A0000}"/>
    <cellStyle name="20% - Accent1 2 2 2 4 2 3 2 2" xfId="2844" xr:uid="{00000000-0005-0000-0000-0000610A0000}"/>
    <cellStyle name="20% - Accent1 2 2 2 4 2 3 2 2 2" xfId="2845" xr:uid="{00000000-0005-0000-0000-0000620A0000}"/>
    <cellStyle name="20% - Accent1 2 2 2 4 2 3 2 3" xfId="2846" xr:uid="{00000000-0005-0000-0000-0000630A0000}"/>
    <cellStyle name="20% - Accent1 2 2 2 4 2 3 3" xfId="2847" xr:uid="{00000000-0005-0000-0000-0000640A0000}"/>
    <cellStyle name="20% - Accent1 2 2 2 4 2 3 3 2" xfId="2848" xr:uid="{00000000-0005-0000-0000-0000650A0000}"/>
    <cellStyle name="20% - Accent1 2 2 2 4 2 3 4" xfId="2849" xr:uid="{00000000-0005-0000-0000-0000660A0000}"/>
    <cellStyle name="20% - Accent1 2 2 2 4 2 4" xfId="2850" xr:uid="{00000000-0005-0000-0000-0000670A0000}"/>
    <cellStyle name="20% - Accent1 2 2 2 4 2 4 2" xfId="2851" xr:uid="{00000000-0005-0000-0000-0000680A0000}"/>
    <cellStyle name="20% - Accent1 2 2 2 4 2 4 2 2" xfId="2852" xr:uid="{00000000-0005-0000-0000-0000690A0000}"/>
    <cellStyle name="20% - Accent1 2 2 2 4 2 4 2 2 2" xfId="2853" xr:uid="{00000000-0005-0000-0000-00006A0A0000}"/>
    <cellStyle name="20% - Accent1 2 2 2 4 2 4 2 3" xfId="2854" xr:uid="{00000000-0005-0000-0000-00006B0A0000}"/>
    <cellStyle name="20% - Accent1 2 2 2 4 2 4 3" xfId="2855" xr:uid="{00000000-0005-0000-0000-00006C0A0000}"/>
    <cellStyle name="20% - Accent1 2 2 2 4 2 4 3 2" xfId="2856" xr:uid="{00000000-0005-0000-0000-00006D0A0000}"/>
    <cellStyle name="20% - Accent1 2 2 2 4 2 4 4" xfId="2857" xr:uid="{00000000-0005-0000-0000-00006E0A0000}"/>
    <cellStyle name="20% - Accent1 2 2 2 4 2 5" xfId="2858" xr:uid="{00000000-0005-0000-0000-00006F0A0000}"/>
    <cellStyle name="20% - Accent1 2 2 2 4 2 5 2" xfId="2859" xr:uid="{00000000-0005-0000-0000-0000700A0000}"/>
    <cellStyle name="20% - Accent1 2 2 2 4 2 5 2 2" xfId="2860" xr:uid="{00000000-0005-0000-0000-0000710A0000}"/>
    <cellStyle name="20% - Accent1 2 2 2 4 2 5 3" xfId="2861" xr:uid="{00000000-0005-0000-0000-0000720A0000}"/>
    <cellStyle name="20% - Accent1 2 2 2 4 2 6" xfId="2862" xr:uid="{00000000-0005-0000-0000-0000730A0000}"/>
    <cellStyle name="20% - Accent1 2 2 2 4 2 6 2" xfId="2863" xr:uid="{00000000-0005-0000-0000-0000740A0000}"/>
    <cellStyle name="20% - Accent1 2 2 2 4 2 6 2 2" xfId="2864" xr:uid="{00000000-0005-0000-0000-0000750A0000}"/>
    <cellStyle name="20% - Accent1 2 2 2 4 2 6 3" xfId="2865" xr:uid="{00000000-0005-0000-0000-0000760A0000}"/>
    <cellStyle name="20% - Accent1 2 2 2 4 2 7" xfId="2866" xr:uid="{00000000-0005-0000-0000-0000770A0000}"/>
    <cellStyle name="20% - Accent1 2 2 2 4 2 7 2" xfId="2867" xr:uid="{00000000-0005-0000-0000-0000780A0000}"/>
    <cellStyle name="20% - Accent1 2 2 2 4 2 8" xfId="2868" xr:uid="{00000000-0005-0000-0000-0000790A0000}"/>
    <cellStyle name="20% - Accent1 2 2 2 4 2 8 2" xfId="2869" xr:uid="{00000000-0005-0000-0000-00007A0A0000}"/>
    <cellStyle name="20% - Accent1 2 2 2 4 2 9" xfId="2870" xr:uid="{00000000-0005-0000-0000-00007B0A0000}"/>
    <cellStyle name="20% - Accent1 2 2 2 4 3" xfId="2871" xr:uid="{00000000-0005-0000-0000-00007C0A0000}"/>
    <cellStyle name="20% - Accent1 2 2 2 4 3 2" xfId="2872" xr:uid="{00000000-0005-0000-0000-00007D0A0000}"/>
    <cellStyle name="20% - Accent1 2 2 2 4 3 2 2" xfId="2873" xr:uid="{00000000-0005-0000-0000-00007E0A0000}"/>
    <cellStyle name="20% - Accent1 2 2 2 4 3 2 2 2" xfId="2874" xr:uid="{00000000-0005-0000-0000-00007F0A0000}"/>
    <cellStyle name="20% - Accent1 2 2 2 4 3 2 2 2 2" xfId="2875" xr:uid="{00000000-0005-0000-0000-0000800A0000}"/>
    <cellStyle name="20% - Accent1 2 2 2 4 3 2 2 3" xfId="2876" xr:uid="{00000000-0005-0000-0000-0000810A0000}"/>
    <cellStyle name="20% - Accent1 2 2 2 4 3 2 3" xfId="2877" xr:uid="{00000000-0005-0000-0000-0000820A0000}"/>
    <cellStyle name="20% - Accent1 2 2 2 4 3 2 3 2" xfId="2878" xr:uid="{00000000-0005-0000-0000-0000830A0000}"/>
    <cellStyle name="20% - Accent1 2 2 2 4 3 2 4" xfId="2879" xr:uid="{00000000-0005-0000-0000-0000840A0000}"/>
    <cellStyle name="20% - Accent1 2 2 2 4 3 3" xfId="2880" xr:uid="{00000000-0005-0000-0000-0000850A0000}"/>
    <cellStyle name="20% - Accent1 2 2 2 4 3 3 2" xfId="2881" xr:uid="{00000000-0005-0000-0000-0000860A0000}"/>
    <cellStyle name="20% - Accent1 2 2 2 4 3 3 2 2" xfId="2882" xr:uid="{00000000-0005-0000-0000-0000870A0000}"/>
    <cellStyle name="20% - Accent1 2 2 2 4 3 3 2 2 2" xfId="2883" xr:uid="{00000000-0005-0000-0000-0000880A0000}"/>
    <cellStyle name="20% - Accent1 2 2 2 4 3 3 2 3" xfId="2884" xr:uid="{00000000-0005-0000-0000-0000890A0000}"/>
    <cellStyle name="20% - Accent1 2 2 2 4 3 3 3" xfId="2885" xr:uid="{00000000-0005-0000-0000-00008A0A0000}"/>
    <cellStyle name="20% - Accent1 2 2 2 4 3 3 3 2" xfId="2886" xr:uid="{00000000-0005-0000-0000-00008B0A0000}"/>
    <cellStyle name="20% - Accent1 2 2 2 4 3 3 4" xfId="2887" xr:uid="{00000000-0005-0000-0000-00008C0A0000}"/>
    <cellStyle name="20% - Accent1 2 2 2 4 3 4" xfId="2888" xr:uid="{00000000-0005-0000-0000-00008D0A0000}"/>
    <cellStyle name="20% - Accent1 2 2 2 4 3 4 2" xfId="2889" xr:uid="{00000000-0005-0000-0000-00008E0A0000}"/>
    <cellStyle name="20% - Accent1 2 2 2 4 3 4 2 2" xfId="2890" xr:uid="{00000000-0005-0000-0000-00008F0A0000}"/>
    <cellStyle name="20% - Accent1 2 2 2 4 3 4 2 2 2" xfId="2891" xr:uid="{00000000-0005-0000-0000-0000900A0000}"/>
    <cellStyle name="20% - Accent1 2 2 2 4 3 4 2 3" xfId="2892" xr:uid="{00000000-0005-0000-0000-0000910A0000}"/>
    <cellStyle name="20% - Accent1 2 2 2 4 3 4 3" xfId="2893" xr:uid="{00000000-0005-0000-0000-0000920A0000}"/>
    <cellStyle name="20% - Accent1 2 2 2 4 3 4 3 2" xfId="2894" xr:uid="{00000000-0005-0000-0000-0000930A0000}"/>
    <cellStyle name="20% - Accent1 2 2 2 4 3 4 4" xfId="2895" xr:uid="{00000000-0005-0000-0000-0000940A0000}"/>
    <cellStyle name="20% - Accent1 2 2 2 4 3 5" xfId="2896" xr:uid="{00000000-0005-0000-0000-0000950A0000}"/>
    <cellStyle name="20% - Accent1 2 2 2 4 3 5 2" xfId="2897" xr:uid="{00000000-0005-0000-0000-0000960A0000}"/>
    <cellStyle name="20% - Accent1 2 2 2 4 3 5 2 2" xfId="2898" xr:uid="{00000000-0005-0000-0000-0000970A0000}"/>
    <cellStyle name="20% - Accent1 2 2 2 4 3 5 3" xfId="2899" xr:uid="{00000000-0005-0000-0000-0000980A0000}"/>
    <cellStyle name="20% - Accent1 2 2 2 4 3 6" xfId="2900" xr:uid="{00000000-0005-0000-0000-0000990A0000}"/>
    <cellStyle name="20% - Accent1 2 2 2 4 3 6 2" xfId="2901" xr:uid="{00000000-0005-0000-0000-00009A0A0000}"/>
    <cellStyle name="20% - Accent1 2 2 2 4 3 6 2 2" xfId="2902" xr:uid="{00000000-0005-0000-0000-00009B0A0000}"/>
    <cellStyle name="20% - Accent1 2 2 2 4 3 6 3" xfId="2903" xr:uid="{00000000-0005-0000-0000-00009C0A0000}"/>
    <cellStyle name="20% - Accent1 2 2 2 4 3 7" xfId="2904" xr:uid="{00000000-0005-0000-0000-00009D0A0000}"/>
    <cellStyle name="20% - Accent1 2 2 2 4 3 7 2" xfId="2905" xr:uid="{00000000-0005-0000-0000-00009E0A0000}"/>
    <cellStyle name="20% - Accent1 2 2 2 4 3 8" xfId="2906" xr:uid="{00000000-0005-0000-0000-00009F0A0000}"/>
    <cellStyle name="20% - Accent1 2 2 2 4 3 8 2" xfId="2907" xr:uid="{00000000-0005-0000-0000-0000A00A0000}"/>
    <cellStyle name="20% - Accent1 2 2 2 4 3 9" xfId="2908" xr:uid="{00000000-0005-0000-0000-0000A10A0000}"/>
    <cellStyle name="20% - Accent1 2 2 2 4 4" xfId="2909" xr:uid="{00000000-0005-0000-0000-0000A20A0000}"/>
    <cellStyle name="20% - Accent1 2 2 2 4 4 2" xfId="2910" xr:uid="{00000000-0005-0000-0000-0000A30A0000}"/>
    <cellStyle name="20% - Accent1 2 2 2 4 4 2 2" xfId="2911" xr:uid="{00000000-0005-0000-0000-0000A40A0000}"/>
    <cellStyle name="20% - Accent1 2 2 2 4 4 2 2 2" xfId="2912" xr:uid="{00000000-0005-0000-0000-0000A50A0000}"/>
    <cellStyle name="20% - Accent1 2 2 2 4 4 2 3" xfId="2913" xr:uid="{00000000-0005-0000-0000-0000A60A0000}"/>
    <cellStyle name="20% - Accent1 2 2 2 4 4 3" xfId="2914" xr:uid="{00000000-0005-0000-0000-0000A70A0000}"/>
    <cellStyle name="20% - Accent1 2 2 2 4 4 3 2" xfId="2915" xr:uid="{00000000-0005-0000-0000-0000A80A0000}"/>
    <cellStyle name="20% - Accent1 2 2 2 4 4 4" xfId="2916" xr:uid="{00000000-0005-0000-0000-0000A90A0000}"/>
    <cellStyle name="20% - Accent1 2 2 2 4 5" xfId="2917" xr:uid="{00000000-0005-0000-0000-0000AA0A0000}"/>
    <cellStyle name="20% - Accent1 2 2 2 4 5 2" xfId="2918" xr:uid="{00000000-0005-0000-0000-0000AB0A0000}"/>
    <cellStyle name="20% - Accent1 2 2 2 4 5 2 2" xfId="2919" xr:uid="{00000000-0005-0000-0000-0000AC0A0000}"/>
    <cellStyle name="20% - Accent1 2 2 2 4 5 2 2 2" xfId="2920" xr:uid="{00000000-0005-0000-0000-0000AD0A0000}"/>
    <cellStyle name="20% - Accent1 2 2 2 4 5 2 3" xfId="2921" xr:uid="{00000000-0005-0000-0000-0000AE0A0000}"/>
    <cellStyle name="20% - Accent1 2 2 2 4 5 3" xfId="2922" xr:uid="{00000000-0005-0000-0000-0000AF0A0000}"/>
    <cellStyle name="20% - Accent1 2 2 2 4 5 3 2" xfId="2923" xr:uid="{00000000-0005-0000-0000-0000B00A0000}"/>
    <cellStyle name="20% - Accent1 2 2 2 4 5 4" xfId="2924" xr:uid="{00000000-0005-0000-0000-0000B10A0000}"/>
    <cellStyle name="20% - Accent1 2 2 2 4 6" xfId="2925" xr:uid="{00000000-0005-0000-0000-0000B20A0000}"/>
    <cellStyle name="20% - Accent1 2 2 2 4 6 2" xfId="2926" xr:uid="{00000000-0005-0000-0000-0000B30A0000}"/>
    <cellStyle name="20% - Accent1 2 2 2 4 6 2 2" xfId="2927" xr:uid="{00000000-0005-0000-0000-0000B40A0000}"/>
    <cellStyle name="20% - Accent1 2 2 2 4 6 2 2 2" xfId="2928" xr:uid="{00000000-0005-0000-0000-0000B50A0000}"/>
    <cellStyle name="20% - Accent1 2 2 2 4 6 2 3" xfId="2929" xr:uid="{00000000-0005-0000-0000-0000B60A0000}"/>
    <cellStyle name="20% - Accent1 2 2 2 4 6 3" xfId="2930" xr:uid="{00000000-0005-0000-0000-0000B70A0000}"/>
    <cellStyle name="20% - Accent1 2 2 2 4 6 3 2" xfId="2931" xr:uid="{00000000-0005-0000-0000-0000B80A0000}"/>
    <cellStyle name="20% - Accent1 2 2 2 4 6 4" xfId="2932" xr:uid="{00000000-0005-0000-0000-0000B90A0000}"/>
    <cellStyle name="20% - Accent1 2 2 2 4 7" xfId="2933" xr:uid="{00000000-0005-0000-0000-0000BA0A0000}"/>
    <cellStyle name="20% - Accent1 2 2 2 4 7 2" xfId="2934" xr:uid="{00000000-0005-0000-0000-0000BB0A0000}"/>
    <cellStyle name="20% - Accent1 2 2 2 4 7 2 2" xfId="2935" xr:uid="{00000000-0005-0000-0000-0000BC0A0000}"/>
    <cellStyle name="20% - Accent1 2 2 2 4 7 3" xfId="2936" xr:uid="{00000000-0005-0000-0000-0000BD0A0000}"/>
    <cellStyle name="20% - Accent1 2 2 2 4 8" xfId="2937" xr:uid="{00000000-0005-0000-0000-0000BE0A0000}"/>
    <cellStyle name="20% - Accent1 2 2 2 4 8 2" xfId="2938" xr:uid="{00000000-0005-0000-0000-0000BF0A0000}"/>
    <cellStyle name="20% - Accent1 2 2 2 4 8 2 2" xfId="2939" xr:uid="{00000000-0005-0000-0000-0000C00A0000}"/>
    <cellStyle name="20% - Accent1 2 2 2 4 8 3" xfId="2940" xr:uid="{00000000-0005-0000-0000-0000C10A0000}"/>
    <cellStyle name="20% - Accent1 2 2 2 4 9" xfId="2941" xr:uid="{00000000-0005-0000-0000-0000C20A0000}"/>
    <cellStyle name="20% - Accent1 2 2 2 4 9 2" xfId="2942" xr:uid="{00000000-0005-0000-0000-0000C30A0000}"/>
    <cellStyle name="20% - Accent1 2 2 2 5" xfId="2943" xr:uid="{00000000-0005-0000-0000-0000C40A0000}"/>
    <cellStyle name="20% - Accent1 2 2 2 5 10" xfId="2944" xr:uid="{00000000-0005-0000-0000-0000C50A0000}"/>
    <cellStyle name="20% - Accent1 2 2 2 5 10 2" xfId="2945" xr:uid="{00000000-0005-0000-0000-0000C60A0000}"/>
    <cellStyle name="20% - Accent1 2 2 2 5 11" xfId="2946" xr:uid="{00000000-0005-0000-0000-0000C70A0000}"/>
    <cellStyle name="20% - Accent1 2 2 2 5 2" xfId="2947" xr:uid="{00000000-0005-0000-0000-0000C80A0000}"/>
    <cellStyle name="20% - Accent1 2 2 2 5 2 2" xfId="2948" xr:uid="{00000000-0005-0000-0000-0000C90A0000}"/>
    <cellStyle name="20% - Accent1 2 2 2 5 2 2 2" xfId="2949" xr:uid="{00000000-0005-0000-0000-0000CA0A0000}"/>
    <cellStyle name="20% - Accent1 2 2 2 5 2 2 2 2" xfId="2950" xr:uid="{00000000-0005-0000-0000-0000CB0A0000}"/>
    <cellStyle name="20% - Accent1 2 2 2 5 2 2 2 2 2" xfId="2951" xr:uid="{00000000-0005-0000-0000-0000CC0A0000}"/>
    <cellStyle name="20% - Accent1 2 2 2 5 2 2 2 3" xfId="2952" xr:uid="{00000000-0005-0000-0000-0000CD0A0000}"/>
    <cellStyle name="20% - Accent1 2 2 2 5 2 2 3" xfId="2953" xr:uid="{00000000-0005-0000-0000-0000CE0A0000}"/>
    <cellStyle name="20% - Accent1 2 2 2 5 2 2 3 2" xfId="2954" xr:uid="{00000000-0005-0000-0000-0000CF0A0000}"/>
    <cellStyle name="20% - Accent1 2 2 2 5 2 2 4" xfId="2955" xr:uid="{00000000-0005-0000-0000-0000D00A0000}"/>
    <cellStyle name="20% - Accent1 2 2 2 5 2 3" xfId="2956" xr:uid="{00000000-0005-0000-0000-0000D10A0000}"/>
    <cellStyle name="20% - Accent1 2 2 2 5 2 3 2" xfId="2957" xr:uid="{00000000-0005-0000-0000-0000D20A0000}"/>
    <cellStyle name="20% - Accent1 2 2 2 5 2 3 2 2" xfId="2958" xr:uid="{00000000-0005-0000-0000-0000D30A0000}"/>
    <cellStyle name="20% - Accent1 2 2 2 5 2 3 2 2 2" xfId="2959" xr:uid="{00000000-0005-0000-0000-0000D40A0000}"/>
    <cellStyle name="20% - Accent1 2 2 2 5 2 3 2 3" xfId="2960" xr:uid="{00000000-0005-0000-0000-0000D50A0000}"/>
    <cellStyle name="20% - Accent1 2 2 2 5 2 3 3" xfId="2961" xr:uid="{00000000-0005-0000-0000-0000D60A0000}"/>
    <cellStyle name="20% - Accent1 2 2 2 5 2 3 3 2" xfId="2962" xr:uid="{00000000-0005-0000-0000-0000D70A0000}"/>
    <cellStyle name="20% - Accent1 2 2 2 5 2 3 4" xfId="2963" xr:uid="{00000000-0005-0000-0000-0000D80A0000}"/>
    <cellStyle name="20% - Accent1 2 2 2 5 2 4" xfId="2964" xr:uid="{00000000-0005-0000-0000-0000D90A0000}"/>
    <cellStyle name="20% - Accent1 2 2 2 5 2 4 2" xfId="2965" xr:uid="{00000000-0005-0000-0000-0000DA0A0000}"/>
    <cellStyle name="20% - Accent1 2 2 2 5 2 4 2 2" xfId="2966" xr:uid="{00000000-0005-0000-0000-0000DB0A0000}"/>
    <cellStyle name="20% - Accent1 2 2 2 5 2 4 2 2 2" xfId="2967" xr:uid="{00000000-0005-0000-0000-0000DC0A0000}"/>
    <cellStyle name="20% - Accent1 2 2 2 5 2 4 2 3" xfId="2968" xr:uid="{00000000-0005-0000-0000-0000DD0A0000}"/>
    <cellStyle name="20% - Accent1 2 2 2 5 2 4 3" xfId="2969" xr:uid="{00000000-0005-0000-0000-0000DE0A0000}"/>
    <cellStyle name="20% - Accent1 2 2 2 5 2 4 3 2" xfId="2970" xr:uid="{00000000-0005-0000-0000-0000DF0A0000}"/>
    <cellStyle name="20% - Accent1 2 2 2 5 2 4 4" xfId="2971" xr:uid="{00000000-0005-0000-0000-0000E00A0000}"/>
    <cellStyle name="20% - Accent1 2 2 2 5 2 5" xfId="2972" xr:uid="{00000000-0005-0000-0000-0000E10A0000}"/>
    <cellStyle name="20% - Accent1 2 2 2 5 2 5 2" xfId="2973" xr:uid="{00000000-0005-0000-0000-0000E20A0000}"/>
    <cellStyle name="20% - Accent1 2 2 2 5 2 5 2 2" xfId="2974" xr:uid="{00000000-0005-0000-0000-0000E30A0000}"/>
    <cellStyle name="20% - Accent1 2 2 2 5 2 5 3" xfId="2975" xr:uid="{00000000-0005-0000-0000-0000E40A0000}"/>
    <cellStyle name="20% - Accent1 2 2 2 5 2 6" xfId="2976" xr:uid="{00000000-0005-0000-0000-0000E50A0000}"/>
    <cellStyle name="20% - Accent1 2 2 2 5 2 6 2" xfId="2977" xr:uid="{00000000-0005-0000-0000-0000E60A0000}"/>
    <cellStyle name="20% - Accent1 2 2 2 5 2 6 2 2" xfId="2978" xr:uid="{00000000-0005-0000-0000-0000E70A0000}"/>
    <cellStyle name="20% - Accent1 2 2 2 5 2 6 3" xfId="2979" xr:uid="{00000000-0005-0000-0000-0000E80A0000}"/>
    <cellStyle name="20% - Accent1 2 2 2 5 2 7" xfId="2980" xr:uid="{00000000-0005-0000-0000-0000E90A0000}"/>
    <cellStyle name="20% - Accent1 2 2 2 5 2 7 2" xfId="2981" xr:uid="{00000000-0005-0000-0000-0000EA0A0000}"/>
    <cellStyle name="20% - Accent1 2 2 2 5 2 8" xfId="2982" xr:uid="{00000000-0005-0000-0000-0000EB0A0000}"/>
    <cellStyle name="20% - Accent1 2 2 2 5 2 8 2" xfId="2983" xr:uid="{00000000-0005-0000-0000-0000EC0A0000}"/>
    <cellStyle name="20% - Accent1 2 2 2 5 2 9" xfId="2984" xr:uid="{00000000-0005-0000-0000-0000ED0A0000}"/>
    <cellStyle name="20% - Accent1 2 2 2 5 3" xfId="2985" xr:uid="{00000000-0005-0000-0000-0000EE0A0000}"/>
    <cellStyle name="20% - Accent1 2 2 2 5 3 2" xfId="2986" xr:uid="{00000000-0005-0000-0000-0000EF0A0000}"/>
    <cellStyle name="20% - Accent1 2 2 2 5 3 2 2" xfId="2987" xr:uid="{00000000-0005-0000-0000-0000F00A0000}"/>
    <cellStyle name="20% - Accent1 2 2 2 5 3 2 2 2" xfId="2988" xr:uid="{00000000-0005-0000-0000-0000F10A0000}"/>
    <cellStyle name="20% - Accent1 2 2 2 5 3 2 2 2 2" xfId="2989" xr:uid="{00000000-0005-0000-0000-0000F20A0000}"/>
    <cellStyle name="20% - Accent1 2 2 2 5 3 2 2 3" xfId="2990" xr:uid="{00000000-0005-0000-0000-0000F30A0000}"/>
    <cellStyle name="20% - Accent1 2 2 2 5 3 2 3" xfId="2991" xr:uid="{00000000-0005-0000-0000-0000F40A0000}"/>
    <cellStyle name="20% - Accent1 2 2 2 5 3 2 3 2" xfId="2992" xr:uid="{00000000-0005-0000-0000-0000F50A0000}"/>
    <cellStyle name="20% - Accent1 2 2 2 5 3 2 4" xfId="2993" xr:uid="{00000000-0005-0000-0000-0000F60A0000}"/>
    <cellStyle name="20% - Accent1 2 2 2 5 3 3" xfId="2994" xr:uid="{00000000-0005-0000-0000-0000F70A0000}"/>
    <cellStyle name="20% - Accent1 2 2 2 5 3 3 2" xfId="2995" xr:uid="{00000000-0005-0000-0000-0000F80A0000}"/>
    <cellStyle name="20% - Accent1 2 2 2 5 3 3 2 2" xfId="2996" xr:uid="{00000000-0005-0000-0000-0000F90A0000}"/>
    <cellStyle name="20% - Accent1 2 2 2 5 3 3 2 2 2" xfId="2997" xr:uid="{00000000-0005-0000-0000-0000FA0A0000}"/>
    <cellStyle name="20% - Accent1 2 2 2 5 3 3 2 3" xfId="2998" xr:uid="{00000000-0005-0000-0000-0000FB0A0000}"/>
    <cellStyle name="20% - Accent1 2 2 2 5 3 3 3" xfId="2999" xr:uid="{00000000-0005-0000-0000-0000FC0A0000}"/>
    <cellStyle name="20% - Accent1 2 2 2 5 3 3 3 2" xfId="3000" xr:uid="{00000000-0005-0000-0000-0000FD0A0000}"/>
    <cellStyle name="20% - Accent1 2 2 2 5 3 3 4" xfId="3001" xr:uid="{00000000-0005-0000-0000-0000FE0A0000}"/>
    <cellStyle name="20% - Accent1 2 2 2 5 3 4" xfId="3002" xr:uid="{00000000-0005-0000-0000-0000FF0A0000}"/>
    <cellStyle name="20% - Accent1 2 2 2 5 3 4 2" xfId="3003" xr:uid="{00000000-0005-0000-0000-0000000B0000}"/>
    <cellStyle name="20% - Accent1 2 2 2 5 3 4 2 2" xfId="3004" xr:uid="{00000000-0005-0000-0000-0000010B0000}"/>
    <cellStyle name="20% - Accent1 2 2 2 5 3 4 2 2 2" xfId="3005" xr:uid="{00000000-0005-0000-0000-0000020B0000}"/>
    <cellStyle name="20% - Accent1 2 2 2 5 3 4 2 3" xfId="3006" xr:uid="{00000000-0005-0000-0000-0000030B0000}"/>
    <cellStyle name="20% - Accent1 2 2 2 5 3 4 3" xfId="3007" xr:uid="{00000000-0005-0000-0000-0000040B0000}"/>
    <cellStyle name="20% - Accent1 2 2 2 5 3 4 3 2" xfId="3008" xr:uid="{00000000-0005-0000-0000-0000050B0000}"/>
    <cellStyle name="20% - Accent1 2 2 2 5 3 4 4" xfId="3009" xr:uid="{00000000-0005-0000-0000-0000060B0000}"/>
    <cellStyle name="20% - Accent1 2 2 2 5 3 5" xfId="3010" xr:uid="{00000000-0005-0000-0000-0000070B0000}"/>
    <cellStyle name="20% - Accent1 2 2 2 5 3 5 2" xfId="3011" xr:uid="{00000000-0005-0000-0000-0000080B0000}"/>
    <cellStyle name="20% - Accent1 2 2 2 5 3 5 2 2" xfId="3012" xr:uid="{00000000-0005-0000-0000-0000090B0000}"/>
    <cellStyle name="20% - Accent1 2 2 2 5 3 5 3" xfId="3013" xr:uid="{00000000-0005-0000-0000-00000A0B0000}"/>
    <cellStyle name="20% - Accent1 2 2 2 5 3 6" xfId="3014" xr:uid="{00000000-0005-0000-0000-00000B0B0000}"/>
    <cellStyle name="20% - Accent1 2 2 2 5 3 6 2" xfId="3015" xr:uid="{00000000-0005-0000-0000-00000C0B0000}"/>
    <cellStyle name="20% - Accent1 2 2 2 5 3 6 2 2" xfId="3016" xr:uid="{00000000-0005-0000-0000-00000D0B0000}"/>
    <cellStyle name="20% - Accent1 2 2 2 5 3 6 3" xfId="3017" xr:uid="{00000000-0005-0000-0000-00000E0B0000}"/>
    <cellStyle name="20% - Accent1 2 2 2 5 3 7" xfId="3018" xr:uid="{00000000-0005-0000-0000-00000F0B0000}"/>
    <cellStyle name="20% - Accent1 2 2 2 5 3 7 2" xfId="3019" xr:uid="{00000000-0005-0000-0000-0000100B0000}"/>
    <cellStyle name="20% - Accent1 2 2 2 5 3 8" xfId="3020" xr:uid="{00000000-0005-0000-0000-0000110B0000}"/>
    <cellStyle name="20% - Accent1 2 2 2 5 3 8 2" xfId="3021" xr:uid="{00000000-0005-0000-0000-0000120B0000}"/>
    <cellStyle name="20% - Accent1 2 2 2 5 3 9" xfId="3022" xr:uid="{00000000-0005-0000-0000-0000130B0000}"/>
    <cellStyle name="20% - Accent1 2 2 2 5 4" xfId="3023" xr:uid="{00000000-0005-0000-0000-0000140B0000}"/>
    <cellStyle name="20% - Accent1 2 2 2 5 4 2" xfId="3024" xr:uid="{00000000-0005-0000-0000-0000150B0000}"/>
    <cellStyle name="20% - Accent1 2 2 2 5 4 2 2" xfId="3025" xr:uid="{00000000-0005-0000-0000-0000160B0000}"/>
    <cellStyle name="20% - Accent1 2 2 2 5 4 2 2 2" xfId="3026" xr:uid="{00000000-0005-0000-0000-0000170B0000}"/>
    <cellStyle name="20% - Accent1 2 2 2 5 4 2 3" xfId="3027" xr:uid="{00000000-0005-0000-0000-0000180B0000}"/>
    <cellStyle name="20% - Accent1 2 2 2 5 4 3" xfId="3028" xr:uid="{00000000-0005-0000-0000-0000190B0000}"/>
    <cellStyle name="20% - Accent1 2 2 2 5 4 3 2" xfId="3029" xr:uid="{00000000-0005-0000-0000-00001A0B0000}"/>
    <cellStyle name="20% - Accent1 2 2 2 5 4 4" xfId="3030" xr:uid="{00000000-0005-0000-0000-00001B0B0000}"/>
    <cellStyle name="20% - Accent1 2 2 2 5 5" xfId="3031" xr:uid="{00000000-0005-0000-0000-00001C0B0000}"/>
    <cellStyle name="20% - Accent1 2 2 2 5 5 2" xfId="3032" xr:uid="{00000000-0005-0000-0000-00001D0B0000}"/>
    <cellStyle name="20% - Accent1 2 2 2 5 5 2 2" xfId="3033" xr:uid="{00000000-0005-0000-0000-00001E0B0000}"/>
    <cellStyle name="20% - Accent1 2 2 2 5 5 2 2 2" xfId="3034" xr:uid="{00000000-0005-0000-0000-00001F0B0000}"/>
    <cellStyle name="20% - Accent1 2 2 2 5 5 2 3" xfId="3035" xr:uid="{00000000-0005-0000-0000-0000200B0000}"/>
    <cellStyle name="20% - Accent1 2 2 2 5 5 3" xfId="3036" xr:uid="{00000000-0005-0000-0000-0000210B0000}"/>
    <cellStyle name="20% - Accent1 2 2 2 5 5 3 2" xfId="3037" xr:uid="{00000000-0005-0000-0000-0000220B0000}"/>
    <cellStyle name="20% - Accent1 2 2 2 5 5 4" xfId="3038" xr:uid="{00000000-0005-0000-0000-0000230B0000}"/>
    <cellStyle name="20% - Accent1 2 2 2 5 6" xfId="3039" xr:uid="{00000000-0005-0000-0000-0000240B0000}"/>
    <cellStyle name="20% - Accent1 2 2 2 5 6 2" xfId="3040" xr:uid="{00000000-0005-0000-0000-0000250B0000}"/>
    <cellStyle name="20% - Accent1 2 2 2 5 6 2 2" xfId="3041" xr:uid="{00000000-0005-0000-0000-0000260B0000}"/>
    <cellStyle name="20% - Accent1 2 2 2 5 6 2 2 2" xfId="3042" xr:uid="{00000000-0005-0000-0000-0000270B0000}"/>
    <cellStyle name="20% - Accent1 2 2 2 5 6 2 3" xfId="3043" xr:uid="{00000000-0005-0000-0000-0000280B0000}"/>
    <cellStyle name="20% - Accent1 2 2 2 5 6 3" xfId="3044" xr:uid="{00000000-0005-0000-0000-0000290B0000}"/>
    <cellStyle name="20% - Accent1 2 2 2 5 6 3 2" xfId="3045" xr:uid="{00000000-0005-0000-0000-00002A0B0000}"/>
    <cellStyle name="20% - Accent1 2 2 2 5 6 4" xfId="3046" xr:uid="{00000000-0005-0000-0000-00002B0B0000}"/>
    <cellStyle name="20% - Accent1 2 2 2 5 7" xfId="3047" xr:uid="{00000000-0005-0000-0000-00002C0B0000}"/>
    <cellStyle name="20% - Accent1 2 2 2 5 7 2" xfId="3048" xr:uid="{00000000-0005-0000-0000-00002D0B0000}"/>
    <cellStyle name="20% - Accent1 2 2 2 5 7 2 2" xfId="3049" xr:uid="{00000000-0005-0000-0000-00002E0B0000}"/>
    <cellStyle name="20% - Accent1 2 2 2 5 7 3" xfId="3050" xr:uid="{00000000-0005-0000-0000-00002F0B0000}"/>
    <cellStyle name="20% - Accent1 2 2 2 5 8" xfId="3051" xr:uid="{00000000-0005-0000-0000-0000300B0000}"/>
    <cellStyle name="20% - Accent1 2 2 2 5 8 2" xfId="3052" xr:uid="{00000000-0005-0000-0000-0000310B0000}"/>
    <cellStyle name="20% - Accent1 2 2 2 5 8 2 2" xfId="3053" xr:uid="{00000000-0005-0000-0000-0000320B0000}"/>
    <cellStyle name="20% - Accent1 2 2 2 5 8 3" xfId="3054" xr:uid="{00000000-0005-0000-0000-0000330B0000}"/>
    <cellStyle name="20% - Accent1 2 2 2 5 9" xfId="3055" xr:uid="{00000000-0005-0000-0000-0000340B0000}"/>
    <cellStyle name="20% - Accent1 2 2 2 5 9 2" xfId="3056" xr:uid="{00000000-0005-0000-0000-0000350B0000}"/>
    <cellStyle name="20% - Accent1 2 2 2 6" xfId="3057" xr:uid="{00000000-0005-0000-0000-0000360B0000}"/>
    <cellStyle name="20% - Accent1 2 2 2 6 10" xfId="3058" xr:uid="{00000000-0005-0000-0000-0000370B0000}"/>
    <cellStyle name="20% - Accent1 2 2 2 6 10 2" xfId="3059" xr:uid="{00000000-0005-0000-0000-0000380B0000}"/>
    <cellStyle name="20% - Accent1 2 2 2 6 11" xfId="3060" xr:uid="{00000000-0005-0000-0000-0000390B0000}"/>
    <cellStyle name="20% - Accent1 2 2 2 6 2" xfId="3061" xr:uid="{00000000-0005-0000-0000-00003A0B0000}"/>
    <cellStyle name="20% - Accent1 2 2 2 6 2 2" xfId="3062" xr:uid="{00000000-0005-0000-0000-00003B0B0000}"/>
    <cellStyle name="20% - Accent1 2 2 2 6 2 2 2" xfId="3063" xr:uid="{00000000-0005-0000-0000-00003C0B0000}"/>
    <cellStyle name="20% - Accent1 2 2 2 6 2 2 2 2" xfId="3064" xr:uid="{00000000-0005-0000-0000-00003D0B0000}"/>
    <cellStyle name="20% - Accent1 2 2 2 6 2 2 2 2 2" xfId="3065" xr:uid="{00000000-0005-0000-0000-00003E0B0000}"/>
    <cellStyle name="20% - Accent1 2 2 2 6 2 2 2 3" xfId="3066" xr:uid="{00000000-0005-0000-0000-00003F0B0000}"/>
    <cellStyle name="20% - Accent1 2 2 2 6 2 2 3" xfId="3067" xr:uid="{00000000-0005-0000-0000-0000400B0000}"/>
    <cellStyle name="20% - Accent1 2 2 2 6 2 2 3 2" xfId="3068" xr:uid="{00000000-0005-0000-0000-0000410B0000}"/>
    <cellStyle name="20% - Accent1 2 2 2 6 2 2 4" xfId="3069" xr:uid="{00000000-0005-0000-0000-0000420B0000}"/>
    <cellStyle name="20% - Accent1 2 2 2 6 2 3" xfId="3070" xr:uid="{00000000-0005-0000-0000-0000430B0000}"/>
    <cellStyle name="20% - Accent1 2 2 2 6 2 3 2" xfId="3071" xr:uid="{00000000-0005-0000-0000-0000440B0000}"/>
    <cellStyle name="20% - Accent1 2 2 2 6 2 3 2 2" xfId="3072" xr:uid="{00000000-0005-0000-0000-0000450B0000}"/>
    <cellStyle name="20% - Accent1 2 2 2 6 2 3 2 2 2" xfId="3073" xr:uid="{00000000-0005-0000-0000-0000460B0000}"/>
    <cellStyle name="20% - Accent1 2 2 2 6 2 3 2 3" xfId="3074" xr:uid="{00000000-0005-0000-0000-0000470B0000}"/>
    <cellStyle name="20% - Accent1 2 2 2 6 2 3 3" xfId="3075" xr:uid="{00000000-0005-0000-0000-0000480B0000}"/>
    <cellStyle name="20% - Accent1 2 2 2 6 2 3 3 2" xfId="3076" xr:uid="{00000000-0005-0000-0000-0000490B0000}"/>
    <cellStyle name="20% - Accent1 2 2 2 6 2 3 4" xfId="3077" xr:uid="{00000000-0005-0000-0000-00004A0B0000}"/>
    <cellStyle name="20% - Accent1 2 2 2 6 2 4" xfId="3078" xr:uid="{00000000-0005-0000-0000-00004B0B0000}"/>
    <cellStyle name="20% - Accent1 2 2 2 6 2 4 2" xfId="3079" xr:uid="{00000000-0005-0000-0000-00004C0B0000}"/>
    <cellStyle name="20% - Accent1 2 2 2 6 2 4 2 2" xfId="3080" xr:uid="{00000000-0005-0000-0000-00004D0B0000}"/>
    <cellStyle name="20% - Accent1 2 2 2 6 2 4 2 2 2" xfId="3081" xr:uid="{00000000-0005-0000-0000-00004E0B0000}"/>
    <cellStyle name="20% - Accent1 2 2 2 6 2 4 2 3" xfId="3082" xr:uid="{00000000-0005-0000-0000-00004F0B0000}"/>
    <cellStyle name="20% - Accent1 2 2 2 6 2 4 3" xfId="3083" xr:uid="{00000000-0005-0000-0000-0000500B0000}"/>
    <cellStyle name="20% - Accent1 2 2 2 6 2 4 3 2" xfId="3084" xr:uid="{00000000-0005-0000-0000-0000510B0000}"/>
    <cellStyle name="20% - Accent1 2 2 2 6 2 4 4" xfId="3085" xr:uid="{00000000-0005-0000-0000-0000520B0000}"/>
    <cellStyle name="20% - Accent1 2 2 2 6 2 5" xfId="3086" xr:uid="{00000000-0005-0000-0000-0000530B0000}"/>
    <cellStyle name="20% - Accent1 2 2 2 6 2 5 2" xfId="3087" xr:uid="{00000000-0005-0000-0000-0000540B0000}"/>
    <cellStyle name="20% - Accent1 2 2 2 6 2 5 2 2" xfId="3088" xr:uid="{00000000-0005-0000-0000-0000550B0000}"/>
    <cellStyle name="20% - Accent1 2 2 2 6 2 5 3" xfId="3089" xr:uid="{00000000-0005-0000-0000-0000560B0000}"/>
    <cellStyle name="20% - Accent1 2 2 2 6 2 6" xfId="3090" xr:uid="{00000000-0005-0000-0000-0000570B0000}"/>
    <cellStyle name="20% - Accent1 2 2 2 6 2 6 2" xfId="3091" xr:uid="{00000000-0005-0000-0000-0000580B0000}"/>
    <cellStyle name="20% - Accent1 2 2 2 6 2 6 2 2" xfId="3092" xr:uid="{00000000-0005-0000-0000-0000590B0000}"/>
    <cellStyle name="20% - Accent1 2 2 2 6 2 6 3" xfId="3093" xr:uid="{00000000-0005-0000-0000-00005A0B0000}"/>
    <cellStyle name="20% - Accent1 2 2 2 6 2 7" xfId="3094" xr:uid="{00000000-0005-0000-0000-00005B0B0000}"/>
    <cellStyle name="20% - Accent1 2 2 2 6 2 7 2" xfId="3095" xr:uid="{00000000-0005-0000-0000-00005C0B0000}"/>
    <cellStyle name="20% - Accent1 2 2 2 6 2 8" xfId="3096" xr:uid="{00000000-0005-0000-0000-00005D0B0000}"/>
    <cellStyle name="20% - Accent1 2 2 2 6 2 8 2" xfId="3097" xr:uid="{00000000-0005-0000-0000-00005E0B0000}"/>
    <cellStyle name="20% - Accent1 2 2 2 6 2 9" xfId="3098" xr:uid="{00000000-0005-0000-0000-00005F0B0000}"/>
    <cellStyle name="20% - Accent1 2 2 2 6 3" xfId="3099" xr:uid="{00000000-0005-0000-0000-0000600B0000}"/>
    <cellStyle name="20% - Accent1 2 2 2 6 3 2" xfId="3100" xr:uid="{00000000-0005-0000-0000-0000610B0000}"/>
    <cellStyle name="20% - Accent1 2 2 2 6 3 2 2" xfId="3101" xr:uid="{00000000-0005-0000-0000-0000620B0000}"/>
    <cellStyle name="20% - Accent1 2 2 2 6 3 2 2 2" xfId="3102" xr:uid="{00000000-0005-0000-0000-0000630B0000}"/>
    <cellStyle name="20% - Accent1 2 2 2 6 3 2 2 2 2" xfId="3103" xr:uid="{00000000-0005-0000-0000-0000640B0000}"/>
    <cellStyle name="20% - Accent1 2 2 2 6 3 2 2 3" xfId="3104" xr:uid="{00000000-0005-0000-0000-0000650B0000}"/>
    <cellStyle name="20% - Accent1 2 2 2 6 3 2 3" xfId="3105" xr:uid="{00000000-0005-0000-0000-0000660B0000}"/>
    <cellStyle name="20% - Accent1 2 2 2 6 3 2 3 2" xfId="3106" xr:uid="{00000000-0005-0000-0000-0000670B0000}"/>
    <cellStyle name="20% - Accent1 2 2 2 6 3 2 4" xfId="3107" xr:uid="{00000000-0005-0000-0000-0000680B0000}"/>
    <cellStyle name="20% - Accent1 2 2 2 6 3 3" xfId="3108" xr:uid="{00000000-0005-0000-0000-0000690B0000}"/>
    <cellStyle name="20% - Accent1 2 2 2 6 3 3 2" xfId="3109" xr:uid="{00000000-0005-0000-0000-00006A0B0000}"/>
    <cellStyle name="20% - Accent1 2 2 2 6 3 3 2 2" xfId="3110" xr:uid="{00000000-0005-0000-0000-00006B0B0000}"/>
    <cellStyle name="20% - Accent1 2 2 2 6 3 3 2 2 2" xfId="3111" xr:uid="{00000000-0005-0000-0000-00006C0B0000}"/>
    <cellStyle name="20% - Accent1 2 2 2 6 3 3 2 3" xfId="3112" xr:uid="{00000000-0005-0000-0000-00006D0B0000}"/>
    <cellStyle name="20% - Accent1 2 2 2 6 3 3 3" xfId="3113" xr:uid="{00000000-0005-0000-0000-00006E0B0000}"/>
    <cellStyle name="20% - Accent1 2 2 2 6 3 3 3 2" xfId="3114" xr:uid="{00000000-0005-0000-0000-00006F0B0000}"/>
    <cellStyle name="20% - Accent1 2 2 2 6 3 3 4" xfId="3115" xr:uid="{00000000-0005-0000-0000-0000700B0000}"/>
    <cellStyle name="20% - Accent1 2 2 2 6 3 4" xfId="3116" xr:uid="{00000000-0005-0000-0000-0000710B0000}"/>
    <cellStyle name="20% - Accent1 2 2 2 6 3 4 2" xfId="3117" xr:uid="{00000000-0005-0000-0000-0000720B0000}"/>
    <cellStyle name="20% - Accent1 2 2 2 6 3 4 2 2" xfId="3118" xr:uid="{00000000-0005-0000-0000-0000730B0000}"/>
    <cellStyle name="20% - Accent1 2 2 2 6 3 4 2 2 2" xfId="3119" xr:uid="{00000000-0005-0000-0000-0000740B0000}"/>
    <cellStyle name="20% - Accent1 2 2 2 6 3 4 2 3" xfId="3120" xr:uid="{00000000-0005-0000-0000-0000750B0000}"/>
    <cellStyle name="20% - Accent1 2 2 2 6 3 4 3" xfId="3121" xr:uid="{00000000-0005-0000-0000-0000760B0000}"/>
    <cellStyle name="20% - Accent1 2 2 2 6 3 4 3 2" xfId="3122" xr:uid="{00000000-0005-0000-0000-0000770B0000}"/>
    <cellStyle name="20% - Accent1 2 2 2 6 3 4 4" xfId="3123" xr:uid="{00000000-0005-0000-0000-0000780B0000}"/>
    <cellStyle name="20% - Accent1 2 2 2 6 3 5" xfId="3124" xr:uid="{00000000-0005-0000-0000-0000790B0000}"/>
    <cellStyle name="20% - Accent1 2 2 2 6 3 5 2" xfId="3125" xr:uid="{00000000-0005-0000-0000-00007A0B0000}"/>
    <cellStyle name="20% - Accent1 2 2 2 6 3 5 2 2" xfId="3126" xr:uid="{00000000-0005-0000-0000-00007B0B0000}"/>
    <cellStyle name="20% - Accent1 2 2 2 6 3 5 3" xfId="3127" xr:uid="{00000000-0005-0000-0000-00007C0B0000}"/>
    <cellStyle name="20% - Accent1 2 2 2 6 3 6" xfId="3128" xr:uid="{00000000-0005-0000-0000-00007D0B0000}"/>
    <cellStyle name="20% - Accent1 2 2 2 6 3 6 2" xfId="3129" xr:uid="{00000000-0005-0000-0000-00007E0B0000}"/>
    <cellStyle name="20% - Accent1 2 2 2 6 3 6 2 2" xfId="3130" xr:uid="{00000000-0005-0000-0000-00007F0B0000}"/>
    <cellStyle name="20% - Accent1 2 2 2 6 3 6 3" xfId="3131" xr:uid="{00000000-0005-0000-0000-0000800B0000}"/>
    <cellStyle name="20% - Accent1 2 2 2 6 3 7" xfId="3132" xr:uid="{00000000-0005-0000-0000-0000810B0000}"/>
    <cellStyle name="20% - Accent1 2 2 2 6 3 7 2" xfId="3133" xr:uid="{00000000-0005-0000-0000-0000820B0000}"/>
    <cellStyle name="20% - Accent1 2 2 2 6 3 8" xfId="3134" xr:uid="{00000000-0005-0000-0000-0000830B0000}"/>
    <cellStyle name="20% - Accent1 2 2 2 6 3 8 2" xfId="3135" xr:uid="{00000000-0005-0000-0000-0000840B0000}"/>
    <cellStyle name="20% - Accent1 2 2 2 6 3 9" xfId="3136" xr:uid="{00000000-0005-0000-0000-0000850B0000}"/>
    <cellStyle name="20% - Accent1 2 2 2 6 4" xfId="3137" xr:uid="{00000000-0005-0000-0000-0000860B0000}"/>
    <cellStyle name="20% - Accent1 2 2 2 6 4 2" xfId="3138" xr:uid="{00000000-0005-0000-0000-0000870B0000}"/>
    <cellStyle name="20% - Accent1 2 2 2 6 4 2 2" xfId="3139" xr:uid="{00000000-0005-0000-0000-0000880B0000}"/>
    <cellStyle name="20% - Accent1 2 2 2 6 4 2 2 2" xfId="3140" xr:uid="{00000000-0005-0000-0000-0000890B0000}"/>
    <cellStyle name="20% - Accent1 2 2 2 6 4 2 3" xfId="3141" xr:uid="{00000000-0005-0000-0000-00008A0B0000}"/>
    <cellStyle name="20% - Accent1 2 2 2 6 4 3" xfId="3142" xr:uid="{00000000-0005-0000-0000-00008B0B0000}"/>
    <cellStyle name="20% - Accent1 2 2 2 6 4 3 2" xfId="3143" xr:uid="{00000000-0005-0000-0000-00008C0B0000}"/>
    <cellStyle name="20% - Accent1 2 2 2 6 4 4" xfId="3144" xr:uid="{00000000-0005-0000-0000-00008D0B0000}"/>
    <cellStyle name="20% - Accent1 2 2 2 6 5" xfId="3145" xr:uid="{00000000-0005-0000-0000-00008E0B0000}"/>
    <cellStyle name="20% - Accent1 2 2 2 6 5 2" xfId="3146" xr:uid="{00000000-0005-0000-0000-00008F0B0000}"/>
    <cellStyle name="20% - Accent1 2 2 2 6 5 2 2" xfId="3147" xr:uid="{00000000-0005-0000-0000-0000900B0000}"/>
    <cellStyle name="20% - Accent1 2 2 2 6 5 2 2 2" xfId="3148" xr:uid="{00000000-0005-0000-0000-0000910B0000}"/>
    <cellStyle name="20% - Accent1 2 2 2 6 5 2 3" xfId="3149" xr:uid="{00000000-0005-0000-0000-0000920B0000}"/>
    <cellStyle name="20% - Accent1 2 2 2 6 5 3" xfId="3150" xr:uid="{00000000-0005-0000-0000-0000930B0000}"/>
    <cellStyle name="20% - Accent1 2 2 2 6 5 3 2" xfId="3151" xr:uid="{00000000-0005-0000-0000-0000940B0000}"/>
    <cellStyle name="20% - Accent1 2 2 2 6 5 4" xfId="3152" xr:uid="{00000000-0005-0000-0000-0000950B0000}"/>
    <cellStyle name="20% - Accent1 2 2 2 6 6" xfId="3153" xr:uid="{00000000-0005-0000-0000-0000960B0000}"/>
    <cellStyle name="20% - Accent1 2 2 2 6 6 2" xfId="3154" xr:uid="{00000000-0005-0000-0000-0000970B0000}"/>
    <cellStyle name="20% - Accent1 2 2 2 6 6 2 2" xfId="3155" xr:uid="{00000000-0005-0000-0000-0000980B0000}"/>
    <cellStyle name="20% - Accent1 2 2 2 6 6 2 2 2" xfId="3156" xr:uid="{00000000-0005-0000-0000-0000990B0000}"/>
    <cellStyle name="20% - Accent1 2 2 2 6 6 2 3" xfId="3157" xr:uid="{00000000-0005-0000-0000-00009A0B0000}"/>
    <cellStyle name="20% - Accent1 2 2 2 6 6 3" xfId="3158" xr:uid="{00000000-0005-0000-0000-00009B0B0000}"/>
    <cellStyle name="20% - Accent1 2 2 2 6 6 3 2" xfId="3159" xr:uid="{00000000-0005-0000-0000-00009C0B0000}"/>
    <cellStyle name="20% - Accent1 2 2 2 6 6 4" xfId="3160" xr:uid="{00000000-0005-0000-0000-00009D0B0000}"/>
    <cellStyle name="20% - Accent1 2 2 2 6 7" xfId="3161" xr:uid="{00000000-0005-0000-0000-00009E0B0000}"/>
    <cellStyle name="20% - Accent1 2 2 2 6 7 2" xfId="3162" xr:uid="{00000000-0005-0000-0000-00009F0B0000}"/>
    <cellStyle name="20% - Accent1 2 2 2 6 7 2 2" xfId="3163" xr:uid="{00000000-0005-0000-0000-0000A00B0000}"/>
    <cellStyle name="20% - Accent1 2 2 2 6 7 3" xfId="3164" xr:uid="{00000000-0005-0000-0000-0000A10B0000}"/>
    <cellStyle name="20% - Accent1 2 2 2 6 8" xfId="3165" xr:uid="{00000000-0005-0000-0000-0000A20B0000}"/>
    <cellStyle name="20% - Accent1 2 2 2 6 8 2" xfId="3166" xr:uid="{00000000-0005-0000-0000-0000A30B0000}"/>
    <cellStyle name="20% - Accent1 2 2 2 6 8 2 2" xfId="3167" xr:uid="{00000000-0005-0000-0000-0000A40B0000}"/>
    <cellStyle name="20% - Accent1 2 2 2 6 8 3" xfId="3168" xr:uid="{00000000-0005-0000-0000-0000A50B0000}"/>
    <cellStyle name="20% - Accent1 2 2 2 6 9" xfId="3169" xr:uid="{00000000-0005-0000-0000-0000A60B0000}"/>
    <cellStyle name="20% - Accent1 2 2 2 6 9 2" xfId="3170" xr:uid="{00000000-0005-0000-0000-0000A70B0000}"/>
    <cellStyle name="20% - Accent1 2 2 2 7" xfId="3171" xr:uid="{00000000-0005-0000-0000-0000A80B0000}"/>
    <cellStyle name="20% - Accent1 2 2 2 7 2" xfId="3172" xr:uid="{00000000-0005-0000-0000-0000A90B0000}"/>
    <cellStyle name="20% - Accent1 2 2 2 7 2 2" xfId="3173" xr:uid="{00000000-0005-0000-0000-0000AA0B0000}"/>
    <cellStyle name="20% - Accent1 2 2 2 7 2 2 2" xfId="3174" xr:uid="{00000000-0005-0000-0000-0000AB0B0000}"/>
    <cellStyle name="20% - Accent1 2 2 2 7 2 2 2 2" xfId="3175" xr:uid="{00000000-0005-0000-0000-0000AC0B0000}"/>
    <cellStyle name="20% - Accent1 2 2 2 7 2 2 3" xfId="3176" xr:uid="{00000000-0005-0000-0000-0000AD0B0000}"/>
    <cellStyle name="20% - Accent1 2 2 2 7 2 3" xfId="3177" xr:uid="{00000000-0005-0000-0000-0000AE0B0000}"/>
    <cellStyle name="20% - Accent1 2 2 2 7 2 3 2" xfId="3178" xr:uid="{00000000-0005-0000-0000-0000AF0B0000}"/>
    <cellStyle name="20% - Accent1 2 2 2 7 2 4" xfId="3179" xr:uid="{00000000-0005-0000-0000-0000B00B0000}"/>
    <cellStyle name="20% - Accent1 2 2 2 7 3" xfId="3180" xr:uid="{00000000-0005-0000-0000-0000B10B0000}"/>
    <cellStyle name="20% - Accent1 2 2 2 7 3 2" xfId="3181" xr:uid="{00000000-0005-0000-0000-0000B20B0000}"/>
    <cellStyle name="20% - Accent1 2 2 2 7 3 2 2" xfId="3182" xr:uid="{00000000-0005-0000-0000-0000B30B0000}"/>
    <cellStyle name="20% - Accent1 2 2 2 7 3 2 2 2" xfId="3183" xr:uid="{00000000-0005-0000-0000-0000B40B0000}"/>
    <cellStyle name="20% - Accent1 2 2 2 7 3 2 3" xfId="3184" xr:uid="{00000000-0005-0000-0000-0000B50B0000}"/>
    <cellStyle name="20% - Accent1 2 2 2 7 3 3" xfId="3185" xr:uid="{00000000-0005-0000-0000-0000B60B0000}"/>
    <cellStyle name="20% - Accent1 2 2 2 7 3 3 2" xfId="3186" xr:uid="{00000000-0005-0000-0000-0000B70B0000}"/>
    <cellStyle name="20% - Accent1 2 2 2 7 3 4" xfId="3187" xr:uid="{00000000-0005-0000-0000-0000B80B0000}"/>
    <cellStyle name="20% - Accent1 2 2 2 7 4" xfId="3188" xr:uid="{00000000-0005-0000-0000-0000B90B0000}"/>
    <cellStyle name="20% - Accent1 2 2 2 7 4 2" xfId="3189" xr:uid="{00000000-0005-0000-0000-0000BA0B0000}"/>
    <cellStyle name="20% - Accent1 2 2 2 7 4 2 2" xfId="3190" xr:uid="{00000000-0005-0000-0000-0000BB0B0000}"/>
    <cellStyle name="20% - Accent1 2 2 2 7 4 2 2 2" xfId="3191" xr:uid="{00000000-0005-0000-0000-0000BC0B0000}"/>
    <cellStyle name="20% - Accent1 2 2 2 7 4 2 3" xfId="3192" xr:uid="{00000000-0005-0000-0000-0000BD0B0000}"/>
    <cellStyle name="20% - Accent1 2 2 2 7 4 3" xfId="3193" xr:uid="{00000000-0005-0000-0000-0000BE0B0000}"/>
    <cellStyle name="20% - Accent1 2 2 2 7 4 3 2" xfId="3194" xr:uid="{00000000-0005-0000-0000-0000BF0B0000}"/>
    <cellStyle name="20% - Accent1 2 2 2 7 4 4" xfId="3195" xr:uid="{00000000-0005-0000-0000-0000C00B0000}"/>
    <cellStyle name="20% - Accent1 2 2 2 7 5" xfId="3196" xr:uid="{00000000-0005-0000-0000-0000C10B0000}"/>
    <cellStyle name="20% - Accent1 2 2 2 7 5 2" xfId="3197" xr:uid="{00000000-0005-0000-0000-0000C20B0000}"/>
    <cellStyle name="20% - Accent1 2 2 2 7 5 2 2" xfId="3198" xr:uid="{00000000-0005-0000-0000-0000C30B0000}"/>
    <cellStyle name="20% - Accent1 2 2 2 7 5 3" xfId="3199" xr:uid="{00000000-0005-0000-0000-0000C40B0000}"/>
    <cellStyle name="20% - Accent1 2 2 2 7 6" xfId="3200" xr:uid="{00000000-0005-0000-0000-0000C50B0000}"/>
    <cellStyle name="20% - Accent1 2 2 2 7 6 2" xfId="3201" xr:uid="{00000000-0005-0000-0000-0000C60B0000}"/>
    <cellStyle name="20% - Accent1 2 2 2 7 6 2 2" xfId="3202" xr:uid="{00000000-0005-0000-0000-0000C70B0000}"/>
    <cellStyle name="20% - Accent1 2 2 2 7 6 3" xfId="3203" xr:uid="{00000000-0005-0000-0000-0000C80B0000}"/>
    <cellStyle name="20% - Accent1 2 2 2 7 7" xfId="3204" xr:uid="{00000000-0005-0000-0000-0000C90B0000}"/>
    <cellStyle name="20% - Accent1 2 2 2 7 7 2" xfId="3205" xr:uid="{00000000-0005-0000-0000-0000CA0B0000}"/>
    <cellStyle name="20% - Accent1 2 2 2 7 8" xfId="3206" xr:uid="{00000000-0005-0000-0000-0000CB0B0000}"/>
    <cellStyle name="20% - Accent1 2 2 2 7 8 2" xfId="3207" xr:uid="{00000000-0005-0000-0000-0000CC0B0000}"/>
    <cellStyle name="20% - Accent1 2 2 2 7 9" xfId="3208" xr:uid="{00000000-0005-0000-0000-0000CD0B0000}"/>
    <cellStyle name="20% - Accent1 2 2 2 8" xfId="3209" xr:uid="{00000000-0005-0000-0000-0000CE0B0000}"/>
    <cellStyle name="20% - Accent1 2 2 2 8 2" xfId="3210" xr:uid="{00000000-0005-0000-0000-0000CF0B0000}"/>
    <cellStyle name="20% - Accent1 2 2 2 8 2 2" xfId="3211" xr:uid="{00000000-0005-0000-0000-0000D00B0000}"/>
    <cellStyle name="20% - Accent1 2 2 2 8 2 2 2" xfId="3212" xr:uid="{00000000-0005-0000-0000-0000D10B0000}"/>
    <cellStyle name="20% - Accent1 2 2 2 8 2 2 2 2" xfId="3213" xr:uid="{00000000-0005-0000-0000-0000D20B0000}"/>
    <cellStyle name="20% - Accent1 2 2 2 8 2 2 3" xfId="3214" xr:uid="{00000000-0005-0000-0000-0000D30B0000}"/>
    <cellStyle name="20% - Accent1 2 2 2 8 2 3" xfId="3215" xr:uid="{00000000-0005-0000-0000-0000D40B0000}"/>
    <cellStyle name="20% - Accent1 2 2 2 8 2 3 2" xfId="3216" xr:uid="{00000000-0005-0000-0000-0000D50B0000}"/>
    <cellStyle name="20% - Accent1 2 2 2 8 2 4" xfId="3217" xr:uid="{00000000-0005-0000-0000-0000D60B0000}"/>
    <cellStyle name="20% - Accent1 2 2 2 8 3" xfId="3218" xr:uid="{00000000-0005-0000-0000-0000D70B0000}"/>
    <cellStyle name="20% - Accent1 2 2 2 8 3 2" xfId="3219" xr:uid="{00000000-0005-0000-0000-0000D80B0000}"/>
    <cellStyle name="20% - Accent1 2 2 2 8 3 2 2" xfId="3220" xr:uid="{00000000-0005-0000-0000-0000D90B0000}"/>
    <cellStyle name="20% - Accent1 2 2 2 8 3 2 2 2" xfId="3221" xr:uid="{00000000-0005-0000-0000-0000DA0B0000}"/>
    <cellStyle name="20% - Accent1 2 2 2 8 3 2 3" xfId="3222" xr:uid="{00000000-0005-0000-0000-0000DB0B0000}"/>
    <cellStyle name="20% - Accent1 2 2 2 8 3 3" xfId="3223" xr:uid="{00000000-0005-0000-0000-0000DC0B0000}"/>
    <cellStyle name="20% - Accent1 2 2 2 8 3 3 2" xfId="3224" xr:uid="{00000000-0005-0000-0000-0000DD0B0000}"/>
    <cellStyle name="20% - Accent1 2 2 2 8 3 4" xfId="3225" xr:uid="{00000000-0005-0000-0000-0000DE0B0000}"/>
    <cellStyle name="20% - Accent1 2 2 2 8 4" xfId="3226" xr:uid="{00000000-0005-0000-0000-0000DF0B0000}"/>
    <cellStyle name="20% - Accent1 2 2 2 8 4 2" xfId="3227" xr:uid="{00000000-0005-0000-0000-0000E00B0000}"/>
    <cellStyle name="20% - Accent1 2 2 2 8 4 2 2" xfId="3228" xr:uid="{00000000-0005-0000-0000-0000E10B0000}"/>
    <cellStyle name="20% - Accent1 2 2 2 8 4 2 2 2" xfId="3229" xr:uid="{00000000-0005-0000-0000-0000E20B0000}"/>
    <cellStyle name="20% - Accent1 2 2 2 8 4 2 3" xfId="3230" xr:uid="{00000000-0005-0000-0000-0000E30B0000}"/>
    <cellStyle name="20% - Accent1 2 2 2 8 4 3" xfId="3231" xr:uid="{00000000-0005-0000-0000-0000E40B0000}"/>
    <cellStyle name="20% - Accent1 2 2 2 8 4 3 2" xfId="3232" xr:uid="{00000000-0005-0000-0000-0000E50B0000}"/>
    <cellStyle name="20% - Accent1 2 2 2 8 4 4" xfId="3233" xr:uid="{00000000-0005-0000-0000-0000E60B0000}"/>
    <cellStyle name="20% - Accent1 2 2 2 8 5" xfId="3234" xr:uid="{00000000-0005-0000-0000-0000E70B0000}"/>
    <cellStyle name="20% - Accent1 2 2 2 8 5 2" xfId="3235" xr:uid="{00000000-0005-0000-0000-0000E80B0000}"/>
    <cellStyle name="20% - Accent1 2 2 2 8 5 2 2" xfId="3236" xr:uid="{00000000-0005-0000-0000-0000E90B0000}"/>
    <cellStyle name="20% - Accent1 2 2 2 8 5 3" xfId="3237" xr:uid="{00000000-0005-0000-0000-0000EA0B0000}"/>
    <cellStyle name="20% - Accent1 2 2 2 8 6" xfId="3238" xr:uid="{00000000-0005-0000-0000-0000EB0B0000}"/>
    <cellStyle name="20% - Accent1 2 2 2 8 6 2" xfId="3239" xr:uid="{00000000-0005-0000-0000-0000EC0B0000}"/>
    <cellStyle name="20% - Accent1 2 2 2 8 6 2 2" xfId="3240" xr:uid="{00000000-0005-0000-0000-0000ED0B0000}"/>
    <cellStyle name="20% - Accent1 2 2 2 8 6 3" xfId="3241" xr:uid="{00000000-0005-0000-0000-0000EE0B0000}"/>
    <cellStyle name="20% - Accent1 2 2 2 8 7" xfId="3242" xr:uid="{00000000-0005-0000-0000-0000EF0B0000}"/>
    <cellStyle name="20% - Accent1 2 2 2 8 7 2" xfId="3243" xr:uid="{00000000-0005-0000-0000-0000F00B0000}"/>
    <cellStyle name="20% - Accent1 2 2 2 8 8" xfId="3244" xr:uid="{00000000-0005-0000-0000-0000F10B0000}"/>
    <cellStyle name="20% - Accent1 2 2 2 8 8 2" xfId="3245" xr:uid="{00000000-0005-0000-0000-0000F20B0000}"/>
    <cellStyle name="20% - Accent1 2 2 2 8 9" xfId="3246" xr:uid="{00000000-0005-0000-0000-0000F30B0000}"/>
    <cellStyle name="20% - Accent1 2 2 2 9" xfId="3247" xr:uid="{00000000-0005-0000-0000-0000F40B0000}"/>
    <cellStyle name="20% - Accent1 2 2 2 9 2" xfId="3248" xr:uid="{00000000-0005-0000-0000-0000F50B0000}"/>
    <cellStyle name="20% - Accent1 2 2 2 9 2 2" xfId="3249" xr:uid="{00000000-0005-0000-0000-0000F60B0000}"/>
    <cellStyle name="20% - Accent1 2 2 2 9 2 2 2" xfId="3250" xr:uid="{00000000-0005-0000-0000-0000F70B0000}"/>
    <cellStyle name="20% - Accent1 2 2 2 9 2 3" xfId="3251" xr:uid="{00000000-0005-0000-0000-0000F80B0000}"/>
    <cellStyle name="20% - Accent1 2 2 2 9 3" xfId="3252" xr:uid="{00000000-0005-0000-0000-0000F90B0000}"/>
    <cellStyle name="20% - Accent1 2 2 2 9 3 2" xfId="3253" xr:uid="{00000000-0005-0000-0000-0000FA0B0000}"/>
    <cellStyle name="20% - Accent1 2 2 2 9 4" xfId="3254" xr:uid="{00000000-0005-0000-0000-0000FB0B0000}"/>
    <cellStyle name="20% - Accent1 2 2 20" xfId="3255" xr:uid="{00000000-0005-0000-0000-0000FC0B0000}"/>
    <cellStyle name="20% - Accent1 2 2 3" xfId="3256" xr:uid="{00000000-0005-0000-0000-0000FD0B0000}"/>
    <cellStyle name="20% - Accent1 2 2 3 10" xfId="3257" xr:uid="{00000000-0005-0000-0000-0000FE0B0000}"/>
    <cellStyle name="20% - Accent1 2 2 3 10 2" xfId="3258" xr:uid="{00000000-0005-0000-0000-0000FF0B0000}"/>
    <cellStyle name="20% - Accent1 2 2 3 10 2 2" xfId="3259" xr:uid="{00000000-0005-0000-0000-0000000C0000}"/>
    <cellStyle name="20% - Accent1 2 2 3 10 2 2 2" xfId="3260" xr:uid="{00000000-0005-0000-0000-0000010C0000}"/>
    <cellStyle name="20% - Accent1 2 2 3 10 2 3" xfId="3261" xr:uid="{00000000-0005-0000-0000-0000020C0000}"/>
    <cellStyle name="20% - Accent1 2 2 3 10 3" xfId="3262" xr:uid="{00000000-0005-0000-0000-0000030C0000}"/>
    <cellStyle name="20% - Accent1 2 2 3 10 3 2" xfId="3263" xr:uid="{00000000-0005-0000-0000-0000040C0000}"/>
    <cellStyle name="20% - Accent1 2 2 3 10 4" xfId="3264" xr:uid="{00000000-0005-0000-0000-0000050C0000}"/>
    <cellStyle name="20% - Accent1 2 2 3 11" xfId="3265" xr:uid="{00000000-0005-0000-0000-0000060C0000}"/>
    <cellStyle name="20% - Accent1 2 2 3 11 2" xfId="3266" xr:uid="{00000000-0005-0000-0000-0000070C0000}"/>
    <cellStyle name="20% - Accent1 2 2 3 11 2 2" xfId="3267" xr:uid="{00000000-0005-0000-0000-0000080C0000}"/>
    <cellStyle name="20% - Accent1 2 2 3 11 2 2 2" xfId="3268" xr:uid="{00000000-0005-0000-0000-0000090C0000}"/>
    <cellStyle name="20% - Accent1 2 2 3 11 2 3" xfId="3269" xr:uid="{00000000-0005-0000-0000-00000A0C0000}"/>
    <cellStyle name="20% - Accent1 2 2 3 11 3" xfId="3270" xr:uid="{00000000-0005-0000-0000-00000B0C0000}"/>
    <cellStyle name="20% - Accent1 2 2 3 11 3 2" xfId="3271" xr:uid="{00000000-0005-0000-0000-00000C0C0000}"/>
    <cellStyle name="20% - Accent1 2 2 3 11 4" xfId="3272" xr:uid="{00000000-0005-0000-0000-00000D0C0000}"/>
    <cellStyle name="20% - Accent1 2 2 3 12" xfId="3273" xr:uid="{00000000-0005-0000-0000-00000E0C0000}"/>
    <cellStyle name="20% - Accent1 2 2 3 12 2" xfId="3274" xr:uid="{00000000-0005-0000-0000-00000F0C0000}"/>
    <cellStyle name="20% - Accent1 2 2 3 12 2 2" xfId="3275" xr:uid="{00000000-0005-0000-0000-0000100C0000}"/>
    <cellStyle name="20% - Accent1 2 2 3 12 3" xfId="3276" xr:uid="{00000000-0005-0000-0000-0000110C0000}"/>
    <cellStyle name="20% - Accent1 2 2 3 13" xfId="3277" xr:uid="{00000000-0005-0000-0000-0000120C0000}"/>
    <cellStyle name="20% - Accent1 2 2 3 13 2" xfId="3278" xr:uid="{00000000-0005-0000-0000-0000130C0000}"/>
    <cellStyle name="20% - Accent1 2 2 3 13 2 2" xfId="3279" xr:uid="{00000000-0005-0000-0000-0000140C0000}"/>
    <cellStyle name="20% - Accent1 2 2 3 13 3" xfId="3280" xr:uid="{00000000-0005-0000-0000-0000150C0000}"/>
    <cellStyle name="20% - Accent1 2 2 3 14" xfId="3281" xr:uid="{00000000-0005-0000-0000-0000160C0000}"/>
    <cellStyle name="20% - Accent1 2 2 3 14 2" xfId="3282" xr:uid="{00000000-0005-0000-0000-0000170C0000}"/>
    <cellStyle name="20% - Accent1 2 2 3 15" xfId="3283" xr:uid="{00000000-0005-0000-0000-0000180C0000}"/>
    <cellStyle name="20% - Accent1 2 2 3 15 2" xfId="3284" xr:uid="{00000000-0005-0000-0000-0000190C0000}"/>
    <cellStyle name="20% - Accent1 2 2 3 16" xfId="3285" xr:uid="{00000000-0005-0000-0000-00001A0C0000}"/>
    <cellStyle name="20% - Accent1 2 2 3 2" xfId="3286" xr:uid="{00000000-0005-0000-0000-00001B0C0000}"/>
    <cellStyle name="20% - Accent1 2 2 3 2 10" xfId="3287" xr:uid="{00000000-0005-0000-0000-00001C0C0000}"/>
    <cellStyle name="20% - Accent1 2 2 3 2 10 2" xfId="3288" xr:uid="{00000000-0005-0000-0000-00001D0C0000}"/>
    <cellStyle name="20% - Accent1 2 2 3 2 10 2 2" xfId="3289" xr:uid="{00000000-0005-0000-0000-00001E0C0000}"/>
    <cellStyle name="20% - Accent1 2 2 3 2 10 2 2 2" xfId="3290" xr:uid="{00000000-0005-0000-0000-00001F0C0000}"/>
    <cellStyle name="20% - Accent1 2 2 3 2 10 2 3" xfId="3291" xr:uid="{00000000-0005-0000-0000-0000200C0000}"/>
    <cellStyle name="20% - Accent1 2 2 3 2 10 3" xfId="3292" xr:uid="{00000000-0005-0000-0000-0000210C0000}"/>
    <cellStyle name="20% - Accent1 2 2 3 2 10 3 2" xfId="3293" xr:uid="{00000000-0005-0000-0000-0000220C0000}"/>
    <cellStyle name="20% - Accent1 2 2 3 2 10 4" xfId="3294" xr:uid="{00000000-0005-0000-0000-0000230C0000}"/>
    <cellStyle name="20% - Accent1 2 2 3 2 11" xfId="3295" xr:uid="{00000000-0005-0000-0000-0000240C0000}"/>
    <cellStyle name="20% - Accent1 2 2 3 2 11 2" xfId="3296" xr:uid="{00000000-0005-0000-0000-0000250C0000}"/>
    <cellStyle name="20% - Accent1 2 2 3 2 11 2 2" xfId="3297" xr:uid="{00000000-0005-0000-0000-0000260C0000}"/>
    <cellStyle name="20% - Accent1 2 2 3 2 11 3" xfId="3298" xr:uid="{00000000-0005-0000-0000-0000270C0000}"/>
    <cellStyle name="20% - Accent1 2 2 3 2 12" xfId="3299" xr:uid="{00000000-0005-0000-0000-0000280C0000}"/>
    <cellStyle name="20% - Accent1 2 2 3 2 12 2" xfId="3300" xr:uid="{00000000-0005-0000-0000-0000290C0000}"/>
    <cellStyle name="20% - Accent1 2 2 3 2 12 2 2" xfId="3301" xr:uid="{00000000-0005-0000-0000-00002A0C0000}"/>
    <cellStyle name="20% - Accent1 2 2 3 2 12 3" xfId="3302" xr:uid="{00000000-0005-0000-0000-00002B0C0000}"/>
    <cellStyle name="20% - Accent1 2 2 3 2 13" xfId="3303" xr:uid="{00000000-0005-0000-0000-00002C0C0000}"/>
    <cellStyle name="20% - Accent1 2 2 3 2 13 2" xfId="3304" xr:uid="{00000000-0005-0000-0000-00002D0C0000}"/>
    <cellStyle name="20% - Accent1 2 2 3 2 14" xfId="3305" xr:uid="{00000000-0005-0000-0000-00002E0C0000}"/>
    <cellStyle name="20% - Accent1 2 2 3 2 14 2" xfId="3306" xr:uid="{00000000-0005-0000-0000-00002F0C0000}"/>
    <cellStyle name="20% - Accent1 2 2 3 2 15" xfId="3307" xr:uid="{00000000-0005-0000-0000-0000300C0000}"/>
    <cellStyle name="20% - Accent1 2 2 3 2 2" xfId="3308" xr:uid="{00000000-0005-0000-0000-0000310C0000}"/>
    <cellStyle name="20% - Accent1 2 2 3 2 2 10" xfId="3309" xr:uid="{00000000-0005-0000-0000-0000320C0000}"/>
    <cellStyle name="20% - Accent1 2 2 3 2 2 10 2" xfId="3310" xr:uid="{00000000-0005-0000-0000-0000330C0000}"/>
    <cellStyle name="20% - Accent1 2 2 3 2 2 10 2 2" xfId="3311" xr:uid="{00000000-0005-0000-0000-0000340C0000}"/>
    <cellStyle name="20% - Accent1 2 2 3 2 2 10 3" xfId="3312" xr:uid="{00000000-0005-0000-0000-0000350C0000}"/>
    <cellStyle name="20% - Accent1 2 2 3 2 2 11" xfId="3313" xr:uid="{00000000-0005-0000-0000-0000360C0000}"/>
    <cellStyle name="20% - Accent1 2 2 3 2 2 11 2" xfId="3314" xr:uid="{00000000-0005-0000-0000-0000370C0000}"/>
    <cellStyle name="20% - Accent1 2 2 3 2 2 11 2 2" xfId="3315" xr:uid="{00000000-0005-0000-0000-0000380C0000}"/>
    <cellStyle name="20% - Accent1 2 2 3 2 2 11 3" xfId="3316" xr:uid="{00000000-0005-0000-0000-0000390C0000}"/>
    <cellStyle name="20% - Accent1 2 2 3 2 2 12" xfId="3317" xr:uid="{00000000-0005-0000-0000-00003A0C0000}"/>
    <cellStyle name="20% - Accent1 2 2 3 2 2 12 2" xfId="3318" xr:uid="{00000000-0005-0000-0000-00003B0C0000}"/>
    <cellStyle name="20% - Accent1 2 2 3 2 2 13" xfId="3319" xr:uid="{00000000-0005-0000-0000-00003C0C0000}"/>
    <cellStyle name="20% - Accent1 2 2 3 2 2 13 2" xfId="3320" xr:uid="{00000000-0005-0000-0000-00003D0C0000}"/>
    <cellStyle name="20% - Accent1 2 2 3 2 2 14" xfId="3321" xr:uid="{00000000-0005-0000-0000-00003E0C0000}"/>
    <cellStyle name="20% - Accent1 2 2 3 2 2 2" xfId="3322" xr:uid="{00000000-0005-0000-0000-00003F0C0000}"/>
    <cellStyle name="20% - Accent1 2 2 3 2 2 2 10" xfId="3323" xr:uid="{00000000-0005-0000-0000-0000400C0000}"/>
    <cellStyle name="20% - Accent1 2 2 3 2 2 2 10 2" xfId="3324" xr:uid="{00000000-0005-0000-0000-0000410C0000}"/>
    <cellStyle name="20% - Accent1 2 2 3 2 2 2 11" xfId="3325" xr:uid="{00000000-0005-0000-0000-0000420C0000}"/>
    <cellStyle name="20% - Accent1 2 2 3 2 2 2 2" xfId="3326" xr:uid="{00000000-0005-0000-0000-0000430C0000}"/>
    <cellStyle name="20% - Accent1 2 2 3 2 2 2 2 2" xfId="3327" xr:uid="{00000000-0005-0000-0000-0000440C0000}"/>
    <cellStyle name="20% - Accent1 2 2 3 2 2 2 2 2 2" xfId="3328" xr:uid="{00000000-0005-0000-0000-0000450C0000}"/>
    <cellStyle name="20% - Accent1 2 2 3 2 2 2 2 2 2 2" xfId="3329" xr:uid="{00000000-0005-0000-0000-0000460C0000}"/>
    <cellStyle name="20% - Accent1 2 2 3 2 2 2 2 2 2 2 2" xfId="3330" xr:uid="{00000000-0005-0000-0000-0000470C0000}"/>
    <cellStyle name="20% - Accent1 2 2 3 2 2 2 2 2 2 3" xfId="3331" xr:uid="{00000000-0005-0000-0000-0000480C0000}"/>
    <cellStyle name="20% - Accent1 2 2 3 2 2 2 2 2 3" xfId="3332" xr:uid="{00000000-0005-0000-0000-0000490C0000}"/>
    <cellStyle name="20% - Accent1 2 2 3 2 2 2 2 2 3 2" xfId="3333" xr:uid="{00000000-0005-0000-0000-00004A0C0000}"/>
    <cellStyle name="20% - Accent1 2 2 3 2 2 2 2 2 4" xfId="3334" xr:uid="{00000000-0005-0000-0000-00004B0C0000}"/>
    <cellStyle name="20% - Accent1 2 2 3 2 2 2 2 3" xfId="3335" xr:uid="{00000000-0005-0000-0000-00004C0C0000}"/>
    <cellStyle name="20% - Accent1 2 2 3 2 2 2 2 3 2" xfId="3336" xr:uid="{00000000-0005-0000-0000-00004D0C0000}"/>
    <cellStyle name="20% - Accent1 2 2 3 2 2 2 2 3 2 2" xfId="3337" xr:uid="{00000000-0005-0000-0000-00004E0C0000}"/>
    <cellStyle name="20% - Accent1 2 2 3 2 2 2 2 3 2 2 2" xfId="3338" xr:uid="{00000000-0005-0000-0000-00004F0C0000}"/>
    <cellStyle name="20% - Accent1 2 2 3 2 2 2 2 3 2 3" xfId="3339" xr:uid="{00000000-0005-0000-0000-0000500C0000}"/>
    <cellStyle name="20% - Accent1 2 2 3 2 2 2 2 3 3" xfId="3340" xr:uid="{00000000-0005-0000-0000-0000510C0000}"/>
    <cellStyle name="20% - Accent1 2 2 3 2 2 2 2 3 3 2" xfId="3341" xr:uid="{00000000-0005-0000-0000-0000520C0000}"/>
    <cellStyle name="20% - Accent1 2 2 3 2 2 2 2 3 4" xfId="3342" xr:uid="{00000000-0005-0000-0000-0000530C0000}"/>
    <cellStyle name="20% - Accent1 2 2 3 2 2 2 2 4" xfId="3343" xr:uid="{00000000-0005-0000-0000-0000540C0000}"/>
    <cellStyle name="20% - Accent1 2 2 3 2 2 2 2 4 2" xfId="3344" xr:uid="{00000000-0005-0000-0000-0000550C0000}"/>
    <cellStyle name="20% - Accent1 2 2 3 2 2 2 2 4 2 2" xfId="3345" xr:uid="{00000000-0005-0000-0000-0000560C0000}"/>
    <cellStyle name="20% - Accent1 2 2 3 2 2 2 2 4 2 2 2" xfId="3346" xr:uid="{00000000-0005-0000-0000-0000570C0000}"/>
    <cellStyle name="20% - Accent1 2 2 3 2 2 2 2 4 2 3" xfId="3347" xr:uid="{00000000-0005-0000-0000-0000580C0000}"/>
    <cellStyle name="20% - Accent1 2 2 3 2 2 2 2 4 3" xfId="3348" xr:uid="{00000000-0005-0000-0000-0000590C0000}"/>
    <cellStyle name="20% - Accent1 2 2 3 2 2 2 2 4 3 2" xfId="3349" xr:uid="{00000000-0005-0000-0000-00005A0C0000}"/>
    <cellStyle name="20% - Accent1 2 2 3 2 2 2 2 4 4" xfId="3350" xr:uid="{00000000-0005-0000-0000-00005B0C0000}"/>
    <cellStyle name="20% - Accent1 2 2 3 2 2 2 2 5" xfId="3351" xr:uid="{00000000-0005-0000-0000-00005C0C0000}"/>
    <cellStyle name="20% - Accent1 2 2 3 2 2 2 2 5 2" xfId="3352" xr:uid="{00000000-0005-0000-0000-00005D0C0000}"/>
    <cellStyle name="20% - Accent1 2 2 3 2 2 2 2 5 2 2" xfId="3353" xr:uid="{00000000-0005-0000-0000-00005E0C0000}"/>
    <cellStyle name="20% - Accent1 2 2 3 2 2 2 2 5 3" xfId="3354" xr:uid="{00000000-0005-0000-0000-00005F0C0000}"/>
    <cellStyle name="20% - Accent1 2 2 3 2 2 2 2 6" xfId="3355" xr:uid="{00000000-0005-0000-0000-0000600C0000}"/>
    <cellStyle name="20% - Accent1 2 2 3 2 2 2 2 6 2" xfId="3356" xr:uid="{00000000-0005-0000-0000-0000610C0000}"/>
    <cellStyle name="20% - Accent1 2 2 3 2 2 2 2 6 2 2" xfId="3357" xr:uid="{00000000-0005-0000-0000-0000620C0000}"/>
    <cellStyle name="20% - Accent1 2 2 3 2 2 2 2 6 3" xfId="3358" xr:uid="{00000000-0005-0000-0000-0000630C0000}"/>
    <cellStyle name="20% - Accent1 2 2 3 2 2 2 2 7" xfId="3359" xr:uid="{00000000-0005-0000-0000-0000640C0000}"/>
    <cellStyle name="20% - Accent1 2 2 3 2 2 2 2 7 2" xfId="3360" xr:uid="{00000000-0005-0000-0000-0000650C0000}"/>
    <cellStyle name="20% - Accent1 2 2 3 2 2 2 2 8" xfId="3361" xr:uid="{00000000-0005-0000-0000-0000660C0000}"/>
    <cellStyle name="20% - Accent1 2 2 3 2 2 2 2 8 2" xfId="3362" xr:uid="{00000000-0005-0000-0000-0000670C0000}"/>
    <cellStyle name="20% - Accent1 2 2 3 2 2 2 2 9" xfId="3363" xr:uid="{00000000-0005-0000-0000-0000680C0000}"/>
    <cellStyle name="20% - Accent1 2 2 3 2 2 2 3" xfId="3364" xr:uid="{00000000-0005-0000-0000-0000690C0000}"/>
    <cellStyle name="20% - Accent1 2 2 3 2 2 2 3 2" xfId="3365" xr:uid="{00000000-0005-0000-0000-00006A0C0000}"/>
    <cellStyle name="20% - Accent1 2 2 3 2 2 2 3 2 2" xfId="3366" xr:uid="{00000000-0005-0000-0000-00006B0C0000}"/>
    <cellStyle name="20% - Accent1 2 2 3 2 2 2 3 2 2 2" xfId="3367" xr:uid="{00000000-0005-0000-0000-00006C0C0000}"/>
    <cellStyle name="20% - Accent1 2 2 3 2 2 2 3 2 2 2 2" xfId="3368" xr:uid="{00000000-0005-0000-0000-00006D0C0000}"/>
    <cellStyle name="20% - Accent1 2 2 3 2 2 2 3 2 2 3" xfId="3369" xr:uid="{00000000-0005-0000-0000-00006E0C0000}"/>
    <cellStyle name="20% - Accent1 2 2 3 2 2 2 3 2 3" xfId="3370" xr:uid="{00000000-0005-0000-0000-00006F0C0000}"/>
    <cellStyle name="20% - Accent1 2 2 3 2 2 2 3 2 3 2" xfId="3371" xr:uid="{00000000-0005-0000-0000-0000700C0000}"/>
    <cellStyle name="20% - Accent1 2 2 3 2 2 2 3 2 4" xfId="3372" xr:uid="{00000000-0005-0000-0000-0000710C0000}"/>
    <cellStyle name="20% - Accent1 2 2 3 2 2 2 3 3" xfId="3373" xr:uid="{00000000-0005-0000-0000-0000720C0000}"/>
    <cellStyle name="20% - Accent1 2 2 3 2 2 2 3 3 2" xfId="3374" xr:uid="{00000000-0005-0000-0000-0000730C0000}"/>
    <cellStyle name="20% - Accent1 2 2 3 2 2 2 3 3 2 2" xfId="3375" xr:uid="{00000000-0005-0000-0000-0000740C0000}"/>
    <cellStyle name="20% - Accent1 2 2 3 2 2 2 3 3 2 2 2" xfId="3376" xr:uid="{00000000-0005-0000-0000-0000750C0000}"/>
    <cellStyle name="20% - Accent1 2 2 3 2 2 2 3 3 2 3" xfId="3377" xr:uid="{00000000-0005-0000-0000-0000760C0000}"/>
    <cellStyle name="20% - Accent1 2 2 3 2 2 2 3 3 3" xfId="3378" xr:uid="{00000000-0005-0000-0000-0000770C0000}"/>
    <cellStyle name="20% - Accent1 2 2 3 2 2 2 3 3 3 2" xfId="3379" xr:uid="{00000000-0005-0000-0000-0000780C0000}"/>
    <cellStyle name="20% - Accent1 2 2 3 2 2 2 3 3 4" xfId="3380" xr:uid="{00000000-0005-0000-0000-0000790C0000}"/>
    <cellStyle name="20% - Accent1 2 2 3 2 2 2 3 4" xfId="3381" xr:uid="{00000000-0005-0000-0000-00007A0C0000}"/>
    <cellStyle name="20% - Accent1 2 2 3 2 2 2 3 4 2" xfId="3382" xr:uid="{00000000-0005-0000-0000-00007B0C0000}"/>
    <cellStyle name="20% - Accent1 2 2 3 2 2 2 3 4 2 2" xfId="3383" xr:uid="{00000000-0005-0000-0000-00007C0C0000}"/>
    <cellStyle name="20% - Accent1 2 2 3 2 2 2 3 4 2 2 2" xfId="3384" xr:uid="{00000000-0005-0000-0000-00007D0C0000}"/>
    <cellStyle name="20% - Accent1 2 2 3 2 2 2 3 4 2 3" xfId="3385" xr:uid="{00000000-0005-0000-0000-00007E0C0000}"/>
    <cellStyle name="20% - Accent1 2 2 3 2 2 2 3 4 3" xfId="3386" xr:uid="{00000000-0005-0000-0000-00007F0C0000}"/>
    <cellStyle name="20% - Accent1 2 2 3 2 2 2 3 4 3 2" xfId="3387" xr:uid="{00000000-0005-0000-0000-0000800C0000}"/>
    <cellStyle name="20% - Accent1 2 2 3 2 2 2 3 4 4" xfId="3388" xr:uid="{00000000-0005-0000-0000-0000810C0000}"/>
    <cellStyle name="20% - Accent1 2 2 3 2 2 2 3 5" xfId="3389" xr:uid="{00000000-0005-0000-0000-0000820C0000}"/>
    <cellStyle name="20% - Accent1 2 2 3 2 2 2 3 5 2" xfId="3390" xr:uid="{00000000-0005-0000-0000-0000830C0000}"/>
    <cellStyle name="20% - Accent1 2 2 3 2 2 2 3 5 2 2" xfId="3391" xr:uid="{00000000-0005-0000-0000-0000840C0000}"/>
    <cellStyle name="20% - Accent1 2 2 3 2 2 2 3 5 3" xfId="3392" xr:uid="{00000000-0005-0000-0000-0000850C0000}"/>
    <cellStyle name="20% - Accent1 2 2 3 2 2 2 3 6" xfId="3393" xr:uid="{00000000-0005-0000-0000-0000860C0000}"/>
    <cellStyle name="20% - Accent1 2 2 3 2 2 2 3 6 2" xfId="3394" xr:uid="{00000000-0005-0000-0000-0000870C0000}"/>
    <cellStyle name="20% - Accent1 2 2 3 2 2 2 3 6 2 2" xfId="3395" xr:uid="{00000000-0005-0000-0000-0000880C0000}"/>
    <cellStyle name="20% - Accent1 2 2 3 2 2 2 3 6 3" xfId="3396" xr:uid="{00000000-0005-0000-0000-0000890C0000}"/>
    <cellStyle name="20% - Accent1 2 2 3 2 2 2 3 7" xfId="3397" xr:uid="{00000000-0005-0000-0000-00008A0C0000}"/>
    <cellStyle name="20% - Accent1 2 2 3 2 2 2 3 7 2" xfId="3398" xr:uid="{00000000-0005-0000-0000-00008B0C0000}"/>
    <cellStyle name="20% - Accent1 2 2 3 2 2 2 3 8" xfId="3399" xr:uid="{00000000-0005-0000-0000-00008C0C0000}"/>
    <cellStyle name="20% - Accent1 2 2 3 2 2 2 3 8 2" xfId="3400" xr:uid="{00000000-0005-0000-0000-00008D0C0000}"/>
    <cellStyle name="20% - Accent1 2 2 3 2 2 2 3 9" xfId="3401" xr:uid="{00000000-0005-0000-0000-00008E0C0000}"/>
    <cellStyle name="20% - Accent1 2 2 3 2 2 2 4" xfId="3402" xr:uid="{00000000-0005-0000-0000-00008F0C0000}"/>
    <cellStyle name="20% - Accent1 2 2 3 2 2 2 4 2" xfId="3403" xr:uid="{00000000-0005-0000-0000-0000900C0000}"/>
    <cellStyle name="20% - Accent1 2 2 3 2 2 2 4 2 2" xfId="3404" xr:uid="{00000000-0005-0000-0000-0000910C0000}"/>
    <cellStyle name="20% - Accent1 2 2 3 2 2 2 4 2 2 2" xfId="3405" xr:uid="{00000000-0005-0000-0000-0000920C0000}"/>
    <cellStyle name="20% - Accent1 2 2 3 2 2 2 4 2 3" xfId="3406" xr:uid="{00000000-0005-0000-0000-0000930C0000}"/>
    <cellStyle name="20% - Accent1 2 2 3 2 2 2 4 3" xfId="3407" xr:uid="{00000000-0005-0000-0000-0000940C0000}"/>
    <cellStyle name="20% - Accent1 2 2 3 2 2 2 4 3 2" xfId="3408" xr:uid="{00000000-0005-0000-0000-0000950C0000}"/>
    <cellStyle name="20% - Accent1 2 2 3 2 2 2 4 4" xfId="3409" xr:uid="{00000000-0005-0000-0000-0000960C0000}"/>
    <cellStyle name="20% - Accent1 2 2 3 2 2 2 5" xfId="3410" xr:uid="{00000000-0005-0000-0000-0000970C0000}"/>
    <cellStyle name="20% - Accent1 2 2 3 2 2 2 5 2" xfId="3411" xr:uid="{00000000-0005-0000-0000-0000980C0000}"/>
    <cellStyle name="20% - Accent1 2 2 3 2 2 2 5 2 2" xfId="3412" xr:uid="{00000000-0005-0000-0000-0000990C0000}"/>
    <cellStyle name="20% - Accent1 2 2 3 2 2 2 5 2 2 2" xfId="3413" xr:uid="{00000000-0005-0000-0000-00009A0C0000}"/>
    <cellStyle name="20% - Accent1 2 2 3 2 2 2 5 2 3" xfId="3414" xr:uid="{00000000-0005-0000-0000-00009B0C0000}"/>
    <cellStyle name="20% - Accent1 2 2 3 2 2 2 5 3" xfId="3415" xr:uid="{00000000-0005-0000-0000-00009C0C0000}"/>
    <cellStyle name="20% - Accent1 2 2 3 2 2 2 5 3 2" xfId="3416" xr:uid="{00000000-0005-0000-0000-00009D0C0000}"/>
    <cellStyle name="20% - Accent1 2 2 3 2 2 2 5 4" xfId="3417" xr:uid="{00000000-0005-0000-0000-00009E0C0000}"/>
    <cellStyle name="20% - Accent1 2 2 3 2 2 2 6" xfId="3418" xr:uid="{00000000-0005-0000-0000-00009F0C0000}"/>
    <cellStyle name="20% - Accent1 2 2 3 2 2 2 6 2" xfId="3419" xr:uid="{00000000-0005-0000-0000-0000A00C0000}"/>
    <cellStyle name="20% - Accent1 2 2 3 2 2 2 6 2 2" xfId="3420" xr:uid="{00000000-0005-0000-0000-0000A10C0000}"/>
    <cellStyle name="20% - Accent1 2 2 3 2 2 2 6 2 2 2" xfId="3421" xr:uid="{00000000-0005-0000-0000-0000A20C0000}"/>
    <cellStyle name="20% - Accent1 2 2 3 2 2 2 6 2 3" xfId="3422" xr:uid="{00000000-0005-0000-0000-0000A30C0000}"/>
    <cellStyle name="20% - Accent1 2 2 3 2 2 2 6 3" xfId="3423" xr:uid="{00000000-0005-0000-0000-0000A40C0000}"/>
    <cellStyle name="20% - Accent1 2 2 3 2 2 2 6 3 2" xfId="3424" xr:uid="{00000000-0005-0000-0000-0000A50C0000}"/>
    <cellStyle name="20% - Accent1 2 2 3 2 2 2 6 4" xfId="3425" xr:uid="{00000000-0005-0000-0000-0000A60C0000}"/>
    <cellStyle name="20% - Accent1 2 2 3 2 2 2 7" xfId="3426" xr:uid="{00000000-0005-0000-0000-0000A70C0000}"/>
    <cellStyle name="20% - Accent1 2 2 3 2 2 2 7 2" xfId="3427" xr:uid="{00000000-0005-0000-0000-0000A80C0000}"/>
    <cellStyle name="20% - Accent1 2 2 3 2 2 2 7 2 2" xfId="3428" xr:uid="{00000000-0005-0000-0000-0000A90C0000}"/>
    <cellStyle name="20% - Accent1 2 2 3 2 2 2 7 3" xfId="3429" xr:uid="{00000000-0005-0000-0000-0000AA0C0000}"/>
    <cellStyle name="20% - Accent1 2 2 3 2 2 2 8" xfId="3430" xr:uid="{00000000-0005-0000-0000-0000AB0C0000}"/>
    <cellStyle name="20% - Accent1 2 2 3 2 2 2 8 2" xfId="3431" xr:uid="{00000000-0005-0000-0000-0000AC0C0000}"/>
    <cellStyle name="20% - Accent1 2 2 3 2 2 2 8 2 2" xfId="3432" xr:uid="{00000000-0005-0000-0000-0000AD0C0000}"/>
    <cellStyle name="20% - Accent1 2 2 3 2 2 2 8 3" xfId="3433" xr:uid="{00000000-0005-0000-0000-0000AE0C0000}"/>
    <cellStyle name="20% - Accent1 2 2 3 2 2 2 9" xfId="3434" xr:uid="{00000000-0005-0000-0000-0000AF0C0000}"/>
    <cellStyle name="20% - Accent1 2 2 3 2 2 2 9 2" xfId="3435" xr:uid="{00000000-0005-0000-0000-0000B00C0000}"/>
    <cellStyle name="20% - Accent1 2 2 3 2 2 3" xfId="3436" xr:uid="{00000000-0005-0000-0000-0000B10C0000}"/>
    <cellStyle name="20% - Accent1 2 2 3 2 2 3 10" xfId="3437" xr:uid="{00000000-0005-0000-0000-0000B20C0000}"/>
    <cellStyle name="20% - Accent1 2 2 3 2 2 3 10 2" xfId="3438" xr:uid="{00000000-0005-0000-0000-0000B30C0000}"/>
    <cellStyle name="20% - Accent1 2 2 3 2 2 3 11" xfId="3439" xr:uid="{00000000-0005-0000-0000-0000B40C0000}"/>
    <cellStyle name="20% - Accent1 2 2 3 2 2 3 2" xfId="3440" xr:uid="{00000000-0005-0000-0000-0000B50C0000}"/>
    <cellStyle name="20% - Accent1 2 2 3 2 2 3 2 2" xfId="3441" xr:uid="{00000000-0005-0000-0000-0000B60C0000}"/>
    <cellStyle name="20% - Accent1 2 2 3 2 2 3 2 2 2" xfId="3442" xr:uid="{00000000-0005-0000-0000-0000B70C0000}"/>
    <cellStyle name="20% - Accent1 2 2 3 2 2 3 2 2 2 2" xfId="3443" xr:uid="{00000000-0005-0000-0000-0000B80C0000}"/>
    <cellStyle name="20% - Accent1 2 2 3 2 2 3 2 2 2 2 2" xfId="3444" xr:uid="{00000000-0005-0000-0000-0000B90C0000}"/>
    <cellStyle name="20% - Accent1 2 2 3 2 2 3 2 2 2 3" xfId="3445" xr:uid="{00000000-0005-0000-0000-0000BA0C0000}"/>
    <cellStyle name="20% - Accent1 2 2 3 2 2 3 2 2 3" xfId="3446" xr:uid="{00000000-0005-0000-0000-0000BB0C0000}"/>
    <cellStyle name="20% - Accent1 2 2 3 2 2 3 2 2 3 2" xfId="3447" xr:uid="{00000000-0005-0000-0000-0000BC0C0000}"/>
    <cellStyle name="20% - Accent1 2 2 3 2 2 3 2 2 4" xfId="3448" xr:uid="{00000000-0005-0000-0000-0000BD0C0000}"/>
    <cellStyle name="20% - Accent1 2 2 3 2 2 3 2 3" xfId="3449" xr:uid="{00000000-0005-0000-0000-0000BE0C0000}"/>
    <cellStyle name="20% - Accent1 2 2 3 2 2 3 2 3 2" xfId="3450" xr:uid="{00000000-0005-0000-0000-0000BF0C0000}"/>
    <cellStyle name="20% - Accent1 2 2 3 2 2 3 2 3 2 2" xfId="3451" xr:uid="{00000000-0005-0000-0000-0000C00C0000}"/>
    <cellStyle name="20% - Accent1 2 2 3 2 2 3 2 3 2 2 2" xfId="3452" xr:uid="{00000000-0005-0000-0000-0000C10C0000}"/>
    <cellStyle name="20% - Accent1 2 2 3 2 2 3 2 3 2 3" xfId="3453" xr:uid="{00000000-0005-0000-0000-0000C20C0000}"/>
    <cellStyle name="20% - Accent1 2 2 3 2 2 3 2 3 3" xfId="3454" xr:uid="{00000000-0005-0000-0000-0000C30C0000}"/>
    <cellStyle name="20% - Accent1 2 2 3 2 2 3 2 3 3 2" xfId="3455" xr:uid="{00000000-0005-0000-0000-0000C40C0000}"/>
    <cellStyle name="20% - Accent1 2 2 3 2 2 3 2 3 4" xfId="3456" xr:uid="{00000000-0005-0000-0000-0000C50C0000}"/>
    <cellStyle name="20% - Accent1 2 2 3 2 2 3 2 4" xfId="3457" xr:uid="{00000000-0005-0000-0000-0000C60C0000}"/>
    <cellStyle name="20% - Accent1 2 2 3 2 2 3 2 4 2" xfId="3458" xr:uid="{00000000-0005-0000-0000-0000C70C0000}"/>
    <cellStyle name="20% - Accent1 2 2 3 2 2 3 2 4 2 2" xfId="3459" xr:uid="{00000000-0005-0000-0000-0000C80C0000}"/>
    <cellStyle name="20% - Accent1 2 2 3 2 2 3 2 4 2 2 2" xfId="3460" xr:uid="{00000000-0005-0000-0000-0000C90C0000}"/>
    <cellStyle name="20% - Accent1 2 2 3 2 2 3 2 4 2 3" xfId="3461" xr:uid="{00000000-0005-0000-0000-0000CA0C0000}"/>
    <cellStyle name="20% - Accent1 2 2 3 2 2 3 2 4 3" xfId="3462" xr:uid="{00000000-0005-0000-0000-0000CB0C0000}"/>
    <cellStyle name="20% - Accent1 2 2 3 2 2 3 2 4 3 2" xfId="3463" xr:uid="{00000000-0005-0000-0000-0000CC0C0000}"/>
    <cellStyle name="20% - Accent1 2 2 3 2 2 3 2 4 4" xfId="3464" xr:uid="{00000000-0005-0000-0000-0000CD0C0000}"/>
    <cellStyle name="20% - Accent1 2 2 3 2 2 3 2 5" xfId="3465" xr:uid="{00000000-0005-0000-0000-0000CE0C0000}"/>
    <cellStyle name="20% - Accent1 2 2 3 2 2 3 2 5 2" xfId="3466" xr:uid="{00000000-0005-0000-0000-0000CF0C0000}"/>
    <cellStyle name="20% - Accent1 2 2 3 2 2 3 2 5 2 2" xfId="3467" xr:uid="{00000000-0005-0000-0000-0000D00C0000}"/>
    <cellStyle name="20% - Accent1 2 2 3 2 2 3 2 5 3" xfId="3468" xr:uid="{00000000-0005-0000-0000-0000D10C0000}"/>
    <cellStyle name="20% - Accent1 2 2 3 2 2 3 2 6" xfId="3469" xr:uid="{00000000-0005-0000-0000-0000D20C0000}"/>
    <cellStyle name="20% - Accent1 2 2 3 2 2 3 2 6 2" xfId="3470" xr:uid="{00000000-0005-0000-0000-0000D30C0000}"/>
    <cellStyle name="20% - Accent1 2 2 3 2 2 3 2 6 2 2" xfId="3471" xr:uid="{00000000-0005-0000-0000-0000D40C0000}"/>
    <cellStyle name="20% - Accent1 2 2 3 2 2 3 2 6 3" xfId="3472" xr:uid="{00000000-0005-0000-0000-0000D50C0000}"/>
    <cellStyle name="20% - Accent1 2 2 3 2 2 3 2 7" xfId="3473" xr:uid="{00000000-0005-0000-0000-0000D60C0000}"/>
    <cellStyle name="20% - Accent1 2 2 3 2 2 3 2 7 2" xfId="3474" xr:uid="{00000000-0005-0000-0000-0000D70C0000}"/>
    <cellStyle name="20% - Accent1 2 2 3 2 2 3 2 8" xfId="3475" xr:uid="{00000000-0005-0000-0000-0000D80C0000}"/>
    <cellStyle name="20% - Accent1 2 2 3 2 2 3 2 8 2" xfId="3476" xr:uid="{00000000-0005-0000-0000-0000D90C0000}"/>
    <cellStyle name="20% - Accent1 2 2 3 2 2 3 2 9" xfId="3477" xr:uid="{00000000-0005-0000-0000-0000DA0C0000}"/>
    <cellStyle name="20% - Accent1 2 2 3 2 2 3 3" xfId="3478" xr:uid="{00000000-0005-0000-0000-0000DB0C0000}"/>
    <cellStyle name="20% - Accent1 2 2 3 2 2 3 3 2" xfId="3479" xr:uid="{00000000-0005-0000-0000-0000DC0C0000}"/>
    <cellStyle name="20% - Accent1 2 2 3 2 2 3 3 2 2" xfId="3480" xr:uid="{00000000-0005-0000-0000-0000DD0C0000}"/>
    <cellStyle name="20% - Accent1 2 2 3 2 2 3 3 2 2 2" xfId="3481" xr:uid="{00000000-0005-0000-0000-0000DE0C0000}"/>
    <cellStyle name="20% - Accent1 2 2 3 2 2 3 3 2 2 2 2" xfId="3482" xr:uid="{00000000-0005-0000-0000-0000DF0C0000}"/>
    <cellStyle name="20% - Accent1 2 2 3 2 2 3 3 2 2 3" xfId="3483" xr:uid="{00000000-0005-0000-0000-0000E00C0000}"/>
    <cellStyle name="20% - Accent1 2 2 3 2 2 3 3 2 3" xfId="3484" xr:uid="{00000000-0005-0000-0000-0000E10C0000}"/>
    <cellStyle name="20% - Accent1 2 2 3 2 2 3 3 2 3 2" xfId="3485" xr:uid="{00000000-0005-0000-0000-0000E20C0000}"/>
    <cellStyle name="20% - Accent1 2 2 3 2 2 3 3 2 4" xfId="3486" xr:uid="{00000000-0005-0000-0000-0000E30C0000}"/>
    <cellStyle name="20% - Accent1 2 2 3 2 2 3 3 3" xfId="3487" xr:uid="{00000000-0005-0000-0000-0000E40C0000}"/>
    <cellStyle name="20% - Accent1 2 2 3 2 2 3 3 3 2" xfId="3488" xr:uid="{00000000-0005-0000-0000-0000E50C0000}"/>
    <cellStyle name="20% - Accent1 2 2 3 2 2 3 3 3 2 2" xfId="3489" xr:uid="{00000000-0005-0000-0000-0000E60C0000}"/>
    <cellStyle name="20% - Accent1 2 2 3 2 2 3 3 3 2 2 2" xfId="3490" xr:uid="{00000000-0005-0000-0000-0000E70C0000}"/>
    <cellStyle name="20% - Accent1 2 2 3 2 2 3 3 3 2 3" xfId="3491" xr:uid="{00000000-0005-0000-0000-0000E80C0000}"/>
    <cellStyle name="20% - Accent1 2 2 3 2 2 3 3 3 3" xfId="3492" xr:uid="{00000000-0005-0000-0000-0000E90C0000}"/>
    <cellStyle name="20% - Accent1 2 2 3 2 2 3 3 3 3 2" xfId="3493" xr:uid="{00000000-0005-0000-0000-0000EA0C0000}"/>
    <cellStyle name="20% - Accent1 2 2 3 2 2 3 3 3 4" xfId="3494" xr:uid="{00000000-0005-0000-0000-0000EB0C0000}"/>
    <cellStyle name="20% - Accent1 2 2 3 2 2 3 3 4" xfId="3495" xr:uid="{00000000-0005-0000-0000-0000EC0C0000}"/>
    <cellStyle name="20% - Accent1 2 2 3 2 2 3 3 4 2" xfId="3496" xr:uid="{00000000-0005-0000-0000-0000ED0C0000}"/>
    <cellStyle name="20% - Accent1 2 2 3 2 2 3 3 4 2 2" xfId="3497" xr:uid="{00000000-0005-0000-0000-0000EE0C0000}"/>
    <cellStyle name="20% - Accent1 2 2 3 2 2 3 3 4 2 2 2" xfId="3498" xr:uid="{00000000-0005-0000-0000-0000EF0C0000}"/>
    <cellStyle name="20% - Accent1 2 2 3 2 2 3 3 4 2 3" xfId="3499" xr:uid="{00000000-0005-0000-0000-0000F00C0000}"/>
    <cellStyle name="20% - Accent1 2 2 3 2 2 3 3 4 3" xfId="3500" xr:uid="{00000000-0005-0000-0000-0000F10C0000}"/>
    <cellStyle name="20% - Accent1 2 2 3 2 2 3 3 4 3 2" xfId="3501" xr:uid="{00000000-0005-0000-0000-0000F20C0000}"/>
    <cellStyle name="20% - Accent1 2 2 3 2 2 3 3 4 4" xfId="3502" xr:uid="{00000000-0005-0000-0000-0000F30C0000}"/>
    <cellStyle name="20% - Accent1 2 2 3 2 2 3 3 5" xfId="3503" xr:uid="{00000000-0005-0000-0000-0000F40C0000}"/>
    <cellStyle name="20% - Accent1 2 2 3 2 2 3 3 5 2" xfId="3504" xr:uid="{00000000-0005-0000-0000-0000F50C0000}"/>
    <cellStyle name="20% - Accent1 2 2 3 2 2 3 3 5 2 2" xfId="3505" xr:uid="{00000000-0005-0000-0000-0000F60C0000}"/>
    <cellStyle name="20% - Accent1 2 2 3 2 2 3 3 5 3" xfId="3506" xr:uid="{00000000-0005-0000-0000-0000F70C0000}"/>
    <cellStyle name="20% - Accent1 2 2 3 2 2 3 3 6" xfId="3507" xr:uid="{00000000-0005-0000-0000-0000F80C0000}"/>
    <cellStyle name="20% - Accent1 2 2 3 2 2 3 3 6 2" xfId="3508" xr:uid="{00000000-0005-0000-0000-0000F90C0000}"/>
    <cellStyle name="20% - Accent1 2 2 3 2 2 3 3 6 2 2" xfId="3509" xr:uid="{00000000-0005-0000-0000-0000FA0C0000}"/>
    <cellStyle name="20% - Accent1 2 2 3 2 2 3 3 6 3" xfId="3510" xr:uid="{00000000-0005-0000-0000-0000FB0C0000}"/>
    <cellStyle name="20% - Accent1 2 2 3 2 2 3 3 7" xfId="3511" xr:uid="{00000000-0005-0000-0000-0000FC0C0000}"/>
    <cellStyle name="20% - Accent1 2 2 3 2 2 3 3 7 2" xfId="3512" xr:uid="{00000000-0005-0000-0000-0000FD0C0000}"/>
    <cellStyle name="20% - Accent1 2 2 3 2 2 3 3 8" xfId="3513" xr:uid="{00000000-0005-0000-0000-0000FE0C0000}"/>
    <cellStyle name="20% - Accent1 2 2 3 2 2 3 3 8 2" xfId="3514" xr:uid="{00000000-0005-0000-0000-0000FF0C0000}"/>
    <cellStyle name="20% - Accent1 2 2 3 2 2 3 3 9" xfId="3515" xr:uid="{00000000-0005-0000-0000-0000000D0000}"/>
    <cellStyle name="20% - Accent1 2 2 3 2 2 3 4" xfId="3516" xr:uid="{00000000-0005-0000-0000-0000010D0000}"/>
    <cellStyle name="20% - Accent1 2 2 3 2 2 3 4 2" xfId="3517" xr:uid="{00000000-0005-0000-0000-0000020D0000}"/>
    <cellStyle name="20% - Accent1 2 2 3 2 2 3 4 2 2" xfId="3518" xr:uid="{00000000-0005-0000-0000-0000030D0000}"/>
    <cellStyle name="20% - Accent1 2 2 3 2 2 3 4 2 2 2" xfId="3519" xr:uid="{00000000-0005-0000-0000-0000040D0000}"/>
    <cellStyle name="20% - Accent1 2 2 3 2 2 3 4 2 3" xfId="3520" xr:uid="{00000000-0005-0000-0000-0000050D0000}"/>
    <cellStyle name="20% - Accent1 2 2 3 2 2 3 4 3" xfId="3521" xr:uid="{00000000-0005-0000-0000-0000060D0000}"/>
    <cellStyle name="20% - Accent1 2 2 3 2 2 3 4 3 2" xfId="3522" xr:uid="{00000000-0005-0000-0000-0000070D0000}"/>
    <cellStyle name="20% - Accent1 2 2 3 2 2 3 4 4" xfId="3523" xr:uid="{00000000-0005-0000-0000-0000080D0000}"/>
    <cellStyle name="20% - Accent1 2 2 3 2 2 3 5" xfId="3524" xr:uid="{00000000-0005-0000-0000-0000090D0000}"/>
    <cellStyle name="20% - Accent1 2 2 3 2 2 3 5 2" xfId="3525" xr:uid="{00000000-0005-0000-0000-00000A0D0000}"/>
    <cellStyle name="20% - Accent1 2 2 3 2 2 3 5 2 2" xfId="3526" xr:uid="{00000000-0005-0000-0000-00000B0D0000}"/>
    <cellStyle name="20% - Accent1 2 2 3 2 2 3 5 2 2 2" xfId="3527" xr:uid="{00000000-0005-0000-0000-00000C0D0000}"/>
    <cellStyle name="20% - Accent1 2 2 3 2 2 3 5 2 3" xfId="3528" xr:uid="{00000000-0005-0000-0000-00000D0D0000}"/>
    <cellStyle name="20% - Accent1 2 2 3 2 2 3 5 3" xfId="3529" xr:uid="{00000000-0005-0000-0000-00000E0D0000}"/>
    <cellStyle name="20% - Accent1 2 2 3 2 2 3 5 3 2" xfId="3530" xr:uid="{00000000-0005-0000-0000-00000F0D0000}"/>
    <cellStyle name="20% - Accent1 2 2 3 2 2 3 5 4" xfId="3531" xr:uid="{00000000-0005-0000-0000-0000100D0000}"/>
    <cellStyle name="20% - Accent1 2 2 3 2 2 3 6" xfId="3532" xr:uid="{00000000-0005-0000-0000-0000110D0000}"/>
    <cellStyle name="20% - Accent1 2 2 3 2 2 3 6 2" xfId="3533" xr:uid="{00000000-0005-0000-0000-0000120D0000}"/>
    <cellStyle name="20% - Accent1 2 2 3 2 2 3 6 2 2" xfId="3534" xr:uid="{00000000-0005-0000-0000-0000130D0000}"/>
    <cellStyle name="20% - Accent1 2 2 3 2 2 3 6 2 2 2" xfId="3535" xr:uid="{00000000-0005-0000-0000-0000140D0000}"/>
    <cellStyle name="20% - Accent1 2 2 3 2 2 3 6 2 3" xfId="3536" xr:uid="{00000000-0005-0000-0000-0000150D0000}"/>
    <cellStyle name="20% - Accent1 2 2 3 2 2 3 6 3" xfId="3537" xr:uid="{00000000-0005-0000-0000-0000160D0000}"/>
    <cellStyle name="20% - Accent1 2 2 3 2 2 3 6 3 2" xfId="3538" xr:uid="{00000000-0005-0000-0000-0000170D0000}"/>
    <cellStyle name="20% - Accent1 2 2 3 2 2 3 6 4" xfId="3539" xr:uid="{00000000-0005-0000-0000-0000180D0000}"/>
    <cellStyle name="20% - Accent1 2 2 3 2 2 3 7" xfId="3540" xr:uid="{00000000-0005-0000-0000-0000190D0000}"/>
    <cellStyle name="20% - Accent1 2 2 3 2 2 3 7 2" xfId="3541" xr:uid="{00000000-0005-0000-0000-00001A0D0000}"/>
    <cellStyle name="20% - Accent1 2 2 3 2 2 3 7 2 2" xfId="3542" xr:uid="{00000000-0005-0000-0000-00001B0D0000}"/>
    <cellStyle name="20% - Accent1 2 2 3 2 2 3 7 3" xfId="3543" xr:uid="{00000000-0005-0000-0000-00001C0D0000}"/>
    <cellStyle name="20% - Accent1 2 2 3 2 2 3 8" xfId="3544" xr:uid="{00000000-0005-0000-0000-00001D0D0000}"/>
    <cellStyle name="20% - Accent1 2 2 3 2 2 3 8 2" xfId="3545" xr:uid="{00000000-0005-0000-0000-00001E0D0000}"/>
    <cellStyle name="20% - Accent1 2 2 3 2 2 3 8 2 2" xfId="3546" xr:uid="{00000000-0005-0000-0000-00001F0D0000}"/>
    <cellStyle name="20% - Accent1 2 2 3 2 2 3 8 3" xfId="3547" xr:uid="{00000000-0005-0000-0000-0000200D0000}"/>
    <cellStyle name="20% - Accent1 2 2 3 2 2 3 9" xfId="3548" xr:uid="{00000000-0005-0000-0000-0000210D0000}"/>
    <cellStyle name="20% - Accent1 2 2 3 2 2 3 9 2" xfId="3549" xr:uid="{00000000-0005-0000-0000-0000220D0000}"/>
    <cellStyle name="20% - Accent1 2 2 3 2 2 4" xfId="3550" xr:uid="{00000000-0005-0000-0000-0000230D0000}"/>
    <cellStyle name="20% - Accent1 2 2 3 2 2 4 10" xfId="3551" xr:uid="{00000000-0005-0000-0000-0000240D0000}"/>
    <cellStyle name="20% - Accent1 2 2 3 2 2 4 10 2" xfId="3552" xr:uid="{00000000-0005-0000-0000-0000250D0000}"/>
    <cellStyle name="20% - Accent1 2 2 3 2 2 4 11" xfId="3553" xr:uid="{00000000-0005-0000-0000-0000260D0000}"/>
    <cellStyle name="20% - Accent1 2 2 3 2 2 4 2" xfId="3554" xr:uid="{00000000-0005-0000-0000-0000270D0000}"/>
    <cellStyle name="20% - Accent1 2 2 3 2 2 4 2 2" xfId="3555" xr:uid="{00000000-0005-0000-0000-0000280D0000}"/>
    <cellStyle name="20% - Accent1 2 2 3 2 2 4 2 2 2" xfId="3556" xr:uid="{00000000-0005-0000-0000-0000290D0000}"/>
    <cellStyle name="20% - Accent1 2 2 3 2 2 4 2 2 2 2" xfId="3557" xr:uid="{00000000-0005-0000-0000-00002A0D0000}"/>
    <cellStyle name="20% - Accent1 2 2 3 2 2 4 2 2 2 2 2" xfId="3558" xr:uid="{00000000-0005-0000-0000-00002B0D0000}"/>
    <cellStyle name="20% - Accent1 2 2 3 2 2 4 2 2 2 3" xfId="3559" xr:uid="{00000000-0005-0000-0000-00002C0D0000}"/>
    <cellStyle name="20% - Accent1 2 2 3 2 2 4 2 2 3" xfId="3560" xr:uid="{00000000-0005-0000-0000-00002D0D0000}"/>
    <cellStyle name="20% - Accent1 2 2 3 2 2 4 2 2 3 2" xfId="3561" xr:uid="{00000000-0005-0000-0000-00002E0D0000}"/>
    <cellStyle name="20% - Accent1 2 2 3 2 2 4 2 2 4" xfId="3562" xr:uid="{00000000-0005-0000-0000-00002F0D0000}"/>
    <cellStyle name="20% - Accent1 2 2 3 2 2 4 2 3" xfId="3563" xr:uid="{00000000-0005-0000-0000-0000300D0000}"/>
    <cellStyle name="20% - Accent1 2 2 3 2 2 4 2 3 2" xfId="3564" xr:uid="{00000000-0005-0000-0000-0000310D0000}"/>
    <cellStyle name="20% - Accent1 2 2 3 2 2 4 2 3 2 2" xfId="3565" xr:uid="{00000000-0005-0000-0000-0000320D0000}"/>
    <cellStyle name="20% - Accent1 2 2 3 2 2 4 2 3 2 2 2" xfId="3566" xr:uid="{00000000-0005-0000-0000-0000330D0000}"/>
    <cellStyle name="20% - Accent1 2 2 3 2 2 4 2 3 2 3" xfId="3567" xr:uid="{00000000-0005-0000-0000-0000340D0000}"/>
    <cellStyle name="20% - Accent1 2 2 3 2 2 4 2 3 3" xfId="3568" xr:uid="{00000000-0005-0000-0000-0000350D0000}"/>
    <cellStyle name="20% - Accent1 2 2 3 2 2 4 2 3 3 2" xfId="3569" xr:uid="{00000000-0005-0000-0000-0000360D0000}"/>
    <cellStyle name="20% - Accent1 2 2 3 2 2 4 2 3 4" xfId="3570" xr:uid="{00000000-0005-0000-0000-0000370D0000}"/>
    <cellStyle name="20% - Accent1 2 2 3 2 2 4 2 4" xfId="3571" xr:uid="{00000000-0005-0000-0000-0000380D0000}"/>
    <cellStyle name="20% - Accent1 2 2 3 2 2 4 2 4 2" xfId="3572" xr:uid="{00000000-0005-0000-0000-0000390D0000}"/>
    <cellStyle name="20% - Accent1 2 2 3 2 2 4 2 4 2 2" xfId="3573" xr:uid="{00000000-0005-0000-0000-00003A0D0000}"/>
    <cellStyle name="20% - Accent1 2 2 3 2 2 4 2 4 2 2 2" xfId="3574" xr:uid="{00000000-0005-0000-0000-00003B0D0000}"/>
    <cellStyle name="20% - Accent1 2 2 3 2 2 4 2 4 2 3" xfId="3575" xr:uid="{00000000-0005-0000-0000-00003C0D0000}"/>
    <cellStyle name="20% - Accent1 2 2 3 2 2 4 2 4 3" xfId="3576" xr:uid="{00000000-0005-0000-0000-00003D0D0000}"/>
    <cellStyle name="20% - Accent1 2 2 3 2 2 4 2 4 3 2" xfId="3577" xr:uid="{00000000-0005-0000-0000-00003E0D0000}"/>
    <cellStyle name="20% - Accent1 2 2 3 2 2 4 2 4 4" xfId="3578" xr:uid="{00000000-0005-0000-0000-00003F0D0000}"/>
    <cellStyle name="20% - Accent1 2 2 3 2 2 4 2 5" xfId="3579" xr:uid="{00000000-0005-0000-0000-0000400D0000}"/>
    <cellStyle name="20% - Accent1 2 2 3 2 2 4 2 5 2" xfId="3580" xr:uid="{00000000-0005-0000-0000-0000410D0000}"/>
    <cellStyle name="20% - Accent1 2 2 3 2 2 4 2 5 2 2" xfId="3581" xr:uid="{00000000-0005-0000-0000-0000420D0000}"/>
    <cellStyle name="20% - Accent1 2 2 3 2 2 4 2 5 3" xfId="3582" xr:uid="{00000000-0005-0000-0000-0000430D0000}"/>
    <cellStyle name="20% - Accent1 2 2 3 2 2 4 2 6" xfId="3583" xr:uid="{00000000-0005-0000-0000-0000440D0000}"/>
    <cellStyle name="20% - Accent1 2 2 3 2 2 4 2 6 2" xfId="3584" xr:uid="{00000000-0005-0000-0000-0000450D0000}"/>
    <cellStyle name="20% - Accent1 2 2 3 2 2 4 2 6 2 2" xfId="3585" xr:uid="{00000000-0005-0000-0000-0000460D0000}"/>
    <cellStyle name="20% - Accent1 2 2 3 2 2 4 2 6 3" xfId="3586" xr:uid="{00000000-0005-0000-0000-0000470D0000}"/>
    <cellStyle name="20% - Accent1 2 2 3 2 2 4 2 7" xfId="3587" xr:uid="{00000000-0005-0000-0000-0000480D0000}"/>
    <cellStyle name="20% - Accent1 2 2 3 2 2 4 2 7 2" xfId="3588" xr:uid="{00000000-0005-0000-0000-0000490D0000}"/>
    <cellStyle name="20% - Accent1 2 2 3 2 2 4 2 8" xfId="3589" xr:uid="{00000000-0005-0000-0000-00004A0D0000}"/>
    <cellStyle name="20% - Accent1 2 2 3 2 2 4 2 8 2" xfId="3590" xr:uid="{00000000-0005-0000-0000-00004B0D0000}"/>
    <cellStyle name="20% - Accent1 2 2 3 2 2 4 2 9" xfId="3591" xr:uid="{00000000-0005-0000-0000-00004C0D0000}"/>
    <cellStyle name="20% - Accent1 2 2 3 2 2 4 3" xfId="3592" xr:uid="{00000000-0005-0000-0000-00004D0D0000}"/>
    <cellStyle name="20% - Accent1 2 2 3 2 2 4 3 2" xfId="3593" xr:uid="{00000000-0005-0000-0000-00004E0D0000}"/>
    <cellStyle name="20% - Accent1 2 2 3 2 2 4 3 2 2" xfId="3594" xr:uid="{00000000-0005-0000-0000-00004F0D0000}"/>
    <cellStyle name="20% - Accent1 2 2 3 2 2 4 3 2 2 2" xfId="3595" xr:uid="{00000000-0005-0000-0000-0000500D0000}"/>
    <cellStyle name="20% - Accent1 2 2 3 2 2 4 3 2 2 2 2" xfId="3596" xr:uid="{00000000-0005-0000-0000-0000510D0000}"/>
    <cellStyle name="20% - Accent1 2 2 3 2 2 4 3 2 2 3" xfId="3597" xr:uid="{00000000-0005-0000-0000-0000520D0000}"/>
    <cellStyle name="20% - Accent1 2 2 3 2 2 4 3 2 3" xfId="3598" xr:uid="{00000000-0005-0000-0000-0000530D0000}"/>
    <cellStyle name="20% - Accent1 2 2 3 2 2 4 3 2 3 2" xfId="3599" xr:uid="{00000000-0005-0000-0000-0000540D0000}"/>
    <cellStyle name="20% - Accent1 2 2 3 2 2 4 3 2 4" xfId="3600" xr:uid="{00000000-0005-0000-0000-0000550D0000}"/>
    <cellStyle name="20% - Accent1 2 2 3 2 2 4 3 3" xfId="3601" xr:uid="{00000000-0005-0000-0000-0000560D0000}"/>
    <cellStyle name="20% - Accent1 2 2 3 2 2 4 3 3 2" xfId="3602" xr:uid="{00000000-0005-0000-0000-0000570D0000}"/>
    <cellStyle name="20% - Accent1 2 2 3 2 2 4 3 3 2 2" xfId="3603" xr:uid="{00000000-0005-0000-0000-0000580D0000}"/>
    <cellStyle name="20% - Accent1 2 2 3 2 2 4 3 3 2 2 2" xfId="3604" xr:uid="{00000000-0005-0000-0000-0000590D0000}"/>
    <cellStyle name="20% - Accent1 2 2 3 2 2 4 3 3 2 3" xfId="3605" xr:uid="{00000000-0005-0000-0000-00005A0D0000}"/>
    <cellStyle name="20% - Accent1 2 2 3 2 2 4 3 3 3" xfId="3606" xr:uid="{00000000-0005-0000-0000-00005B0D0000}"/>
    <cellStyle name="20% - Accent1 2 2 3 2 2 4 3 3 3 2" xfId="3607" xr:uid="{00000000-0005-0000-0000-00005C0D0000}"/>
    <cellStyle name="20% - Accent1 2 2 3 2 2 4 3 3 4" xfId="3608" xr:uid="{00000000-0005-0000-0000-00005D0D0000}"/>
    <cellStyle name="20% - Accent1 2 2 3 2 2 4 3 4" xfId="3609" xr:uid="{00000000-0005-0000-0000-00005E0D0000}"/>
    <cellStyle name="20% - Accent1 2 2 3 2 2 4 3 4 2" xfId="3610" xr:uid="{00000000-0005-0000-0000-00005F0D0000}"/>
    <cellStyle name="20% - Accent1 2 2 3 2 2 4 3 4 2 2" xfId="3611" xr:uid="{00000000-0005-0000-0000-0000600D0000}"/>
    <cellStyle name="20% - Accent1 2 2 3 2 2 4 3 4 2 2 2" xfId="3612" xr:uid="{00000000-0005-0000-0000-0000610D0000}"/>
    <cellStyle name="20% - Accent1 2 2 3 2 2 4 3 4 2 3" xfId="3613" xr:uid="{00000000-0005-0000-0000-0000620D0000}"/>
    <cellStyle name="20% - Accent1 2 2 3 2 2 4 3 4 3" xfId="3614" xr:uid="{00000000-0005-0000-0000-0000630D0000}"/>
    <cellStyle name="20% - Accent1 2 2 3 2 2 4 3 4 3 2" xfId="3615" xr:uid="{00000000-0005-0000-0000-0000640D0000}"/>
    <cellStyle name="20% - Accent1 2 2 3 2 2 4 3 4 4" xfId="3616" xr:uid="{00000000-0005-0000-0000-0000650D0000}"/>
    <cellStyle name="20% - Accent1 2 2 3 2 2 4 3 5" xfId="3617" xr:uid="{00000000-0005-0000-0000-0000660D0000}"/>
    <cellStyle name="20% - Accent1 2 2 3 2 2 4 3 5 2" xfId="3618" xr:uid="{00000000-0005-0000-0000-0000670D0000}"/>
    <cellStyle name="20% - Accent1 2 2 3 2 2 4 3 5 2 2" xfId="3619" xr:uid="{00000000-0005-0000-0000-0000680D0000}"/>
    <cellStyle name="20% - Accent1 2 2 3 2 2 4 3 5 3" xfId="3620" xr:uid="{00000000-0005-0000-0000-0000690D0000}"/>
    <cellStyle name="20% - Accent1 2 2 3 2 2 4 3 6" xfId="3621" xr:uid="{00000000-0005-0000-0000-00006A0D0000}"/>
    <cellStyle name="20% - Accent1 2 2 3 2 2 4 3 6 2" xfId="3622" xr:uid="{00000000-0005-0000-0000-00006B0D0000}"/>
    <cellStyle name="20% - Accent1 2 2 3 2 2 4 3 6 2 2" xfId="3623" xr:uid="{00000000-0005-0000-0000-00006C0D0000}"/>
    <cellStyle name="20% - Accent1 2 2 3 2 2 4 3 6 3" xfId="3624" xr:uid="{00000000-0005-0000-0000-00006D0D0000}"/>
    <cellStyle name="20% - Accent1 2 2 3 2 2 4 3 7" xfId="3625" xr:uid="{00000000-0005-0000-0000-00006E0D0000}"/>
    <cellStyle name="20% - Accent1 2 2 3 2 2 4 3 7 2" xfId="3626" xr:uid="{00000000-0005-0000-0000-00006F0D0000}"/>
    <cellStyle name="20% - Accent1 2 2 3 2 2 4 3 8" xfId="3627" xr:uid="{00000000-0005-0000-0000-0000700D0000}"/>
    <cellStyle name="20% - Accent1 2 2 3 2 2 4 3 8 2" xfId="3628" xr:uid="{00000000-0005-0000-0000-0000710D0000}"/>
    <cellStyle name="20% - Accent1 2 2 3 2 2 4 3 9" xfId="3629" xr:uid="{00000000-0005-0000-0000-0000720D0000}"/>
    <cellStyle name="20% - Accent1 2 2 3 2 2 4 4" xfId="3630" xr:uid="{00000000-0005-0000-0000-0000730D0000}"/>
    <cellStyle name="20% - Accent1 2 2 3 2 2 4 4 2" xfId="3631" xr:uid="{00000000-0005-0000-0000-0000740D0000}"/>
    <cellStyle name="20% - Accent1 2 2 3 2 2 4 4 2 2" xfId="3632" xr:uid="{00000000-0005-0000-0000-0000750D0000}"/>
    <cellStyle name="20% - Accent1 2 2 3 2 2 4 4 2 2 2" xfId="3633" xr:uid="{00000000-0005-0000-0000-0000760D0000}"/>
    <cellStyle name="20% - Accent1 2 2 3 2 2 4 4 2 3" xfId="3634" xr:uid="{00000000-0005-0000-0000-0000770D0000}"/>
    <cellStyle name="20% - Accent1 2 2 3 2 2 4 4 3" xfId="3635" xr:uid="{00000000-0005-0000-0000-0000780D0000}"/>
    <cellStyle name="20% - Accent1 2 2 3 2 2 4 4 3 2" xfId="3636" xr:uid="{00000000-0005-0000-0000-0000790D0000}"/>
    <cellStyle name="20% - Accent1 2 2 3 2 2 4 4 4" xfId="3637" xr:uid="{00000000-0005-0000-0000-00007A0D0000}"/>
    <cellStyle name="20% - Accent1 2 2 3 2 2 4 5" xfId="3638" xr:uid="{00000000-0005-0000-0000-00007B0D0000}"/>
    <cellStyle name="20% - Accent1 2 2 3 2 2 4 5 2" xfId="3639" xr:uid="{00000000-0005-0000-0000-00007C0D0000}"/>
    <cellStyle name="20% - Accent1 2 2 3 2 2 4 5 2 2" xfId="3640" xr:uid="{00000000-0005-0000-0000-00007D0D0000}"/>
    <cellStyle name="20% - Accent1 2 2 3 2 2 4 5 2 2 2" xfId="3641" xr:uid="{00000000-0005-0000-0000-00007E0D0000}"/>
    <cellStyle name="20% - Accent1 2 2 3 2 2 4 5 2 3" xfId="3642" xr:uid="{00000000-0005-0000-0000-00007F0D0000}"/>
    <cellStyle name="20% - Accent1 2 2 3 2 2 4 5 3" xfId="3643" xr:uid="{00000000-0005-0000-0000-0000800D0000}"/>
    <cellStyle name="20% - Accent1 2 2 3 2 2 4 5 3 2" xfId="3644" xr:uid="{00000000-0005-0000-0000-0000810D0000}"/>
    <cellStyle name="20% - Accent1 2 2 3 2 2 4 5 4" xfId="3645" xr:uid="{00000000-0005-0000-0000-0000820D0000}"/>
    <cellStyle name="20% - Accent1 2 2 3 2 2 4 6" xfId="3646" xr:uid="{00000000-0005-0000-0000-0000830D0000}"/>
    <cellStyle name="20% - Accent1 2 2 3 2 2 4 6 2" xfId="3647" xr:uid="{00000000-0005-0000-0000-0000840D0000}"/>
    <cellStyle name="20% - Accent1 2 2 3 2 2 4 6 2 2" xfId="3648" xr:uid="{00000000-0005-0000-0000-0000850D0000}"/>
    <cellStyle name="20% - Accent1 2 2 3 2 2 4 6 2 2 2" xfId="3649" xr:uid="{00000000-0005-0000-0000-0000860D0000}"/>
    <cellStyle name="20% - Accent1 2 2 3 2 2 4 6 2 3" xfId="3650" xr:uid="{00000000-0005-0000-0000-0000870D0000}"/>
    <cellStyle name="20% - Accent1 2 2 3 2 2 4 6 3" xfId="3651" xr:uid="{00000000-0005-0000-0000-0000880D0000}"/>
    <cellStyle name="20% - Accent1 2 2 3 2 2 4 6 3 2" xfId="3652" xr:uid="{00000000-0005-0000-0000-0000890D0000}"/>
    <cellStyle name="20% - Accent1 2 2 3 2 2 4 6 4" xfId="3653" xr:uid="{00000000-0005-0000-0000-00008A0D0000}"/>
    <cellStyle name="20% - Accent1 2 2 3 2 2 4 7" xfId="3654" xr:uid="{00000000-0005-0000-0000-00008B0D0000}"/>
    <cellStyle name="20% - Accent1 2 2 3 2 2 4 7 2" xfId="3655" xr:uid="{00000000-0005-0000-0000-00008C0D0000}"/>
    <cellStyle name="20% - Accent1 2 2 3 2 2 4 7 2 2" xfId="3656" xr:uid="{00000000-0005-0000-0000-00008D0D0000}"/>
    <cellStyle name="20% - Accent1 2 2 3 2 2 4 7 3" xfId="3657" xr:uid="{00000000-0005-0000-0000-00008E0D0000}"/>
    <cellStyle name="20% - Accent1 2 2 3 2 2 4 8" xfId="3658" xr:uid="{00000000-0005-0000-0000-00008F0D0000}"/>
    <cellStyle name="20% - Accent1 2 2 3 2 2 4 8 2" xfId="3659" xr:uid="{00000000-0005-0000-0000-0000900D0000}"/>
    <cellStyle name="20% - Accent1 2 2 3 2 2 4 8 2 2" xfId="3660" xr:uid="{00000000-0005-0000-0000-0000910D0000}"/>
    <cellStyle name="20% - Accent1 2 2 3 2 2 4 8 3" xfId="3661" xr:uid="{00000000-0005-0000-0000-0000920D0000}"/>
    <cellStyle name="20% - Accent1 2 2 3 2 2 4 9" xfId="3662" xr:uid="{00000000-0005-0000-0000-0000930D0000}"/>
    <cellStyle name="20% - Accent1 2 2 3 2 2 4 9 2" xfId="3663" xr:uid="{00000000-0005-0000-0000-0000940D0000}"/>
    <cellStyle name="20% - Accent1 2 2 3 2 2 5" xfId="3664" xr:uid="{00000000-0005-0000-0000-0000950D0000}"/>
    <cellStyle name="20% - Accent1 2 2 3 2 2 5 2" xfId="3665" xr:uid="{00000000-0005-0000-0000-0000960D0000}"/>
    <cellStyle name="20% - Accent1 2 2 3 2 2 5 2 2" xfId="3666" xr:uid="{00000000-0005-0000-0000-0000970D0000}"/>
    <cellStyle name="20% - Accent1 2 2 3 2 2 5 2 2 2" xfId="3667" xr:uid="{00000000-0005-0000-0000-0000980D0000}"/>
    <cellStyle name="20% - Accent1 2 2 3 2 2 5 2 2 2 2" xfId="3668" xr:uid="{00000000-0005-0000-0000-0000990D0000}"/>
    <cellStyle name="20% - Accent1 2 2 3 2 2 5 2 2 3" xfId="3669" xr:uid="{00000000-0005-0000-0000-00009A0D0000}"/>
    <cellStyle name="20% - Accent1 2 2 3 2 2 5 2 3" xfId="3670" xr:uid="{00000000-0005-0000-0000-00009B0D0000}"/>
    <cellStyle name="20% - Accent1 2 2 3 2 2 5 2 3 2" xfId="3671" xr:uid="{00000000-0005-0000-0000-00009C0D0000}"/>
    <cellStyle name="20% - Accent1 2 2 3 2 2 5 2 4" xfId="3672" xr:uid="{00000000-0005-0000-0000-00009D0D0000}"/>
    <cellStyle name="20% - Accent1 2 2 3 2 2 5 3" xfId="3673" xr:uid="{00000000-0005-0000-0000-00009E0D0000}"/>
    <cellStyle name="20% - Accent1 2 2 3 2 2 5 3 2" xfId="3674" xr:uid="{00000000-0005-0000-0000-00009F0D0000}"/>
    <cellStyle name="20% - Accent1 2 2 3 2 2 5 3 2 2" xfId="3675" xr:uid="{00000000-0005-0000-0000-0000A00D0000}"/>
    <cellStyle name="20% - Accent1 2 2 3 2 2 5 3 2 2 2" xfId="3676" xr:uid="{00000000-0005-0000-0000-0000A10D0000}"/>
    <cellStyle name="20% - Accent1 2 2 3 2 2 5 3 2 3" xfId="3677" xr:uid="{00000000-0005-0000-0000-0000A20D0000}"/>
    <cellStyle name="20% - Accent1 2 2 3 2 2 5 3 3" xfId="3678" xr:uid="{00000000-0005-0000-0000-0000A30D0000}"/>
    <cellStyle name="20% - Accent1 2 2 3 2 2 5 3 3 2" xfId="3679" xr:uid="{00000000-0005-0000-0000-0000A40D0000}"/>
    <cellStyle name="20% - Accent1 2 2 3 2 2 5 3 4" xfId="3680" xr:uid="{00000000-0005-0000-0000-0000A50D0000}"/>
    <cellStyle name="20% - Accent1 2 2 3 2 2 5 4" xfId="3681" xr:uid="{00000000-0005-0000-0000-0000A60D0000}"/>
    <cellStyle name="20% - Accent1 2 2 3 2 2 5 4 2" xfId="3682" xr:uid="{00000000-0005-0000-0000-0000A70D0000}"/>
    <cellStyle name="20% - Accent1 2 2 3 2 2 5 4 2 2" xfId="3683" xr:uid="{00000000-0005-0000-0000-0000A80D0000}"/>
    <cellStyle name="20% - Accent1 2 2 3 2 2 5 4 2 2 2" xfId="3684" xr:uid="{00000000-0005-0000-0000-0000A90D0000}"/>
    <cellStyle name="20% - Accent1 2 2 3 2 2 5 4 2 3" xfId="3685" xr:uid="{00000000-0005-0000-0000-0000AA0D0000}"/>
    <cellStyle name="20% - Accent1 2 2 3 2 2 5 4 3" xfId="3686" xr:uid="{00000000-0005-0000-0000-0000AB0D0000}"/>
    <cellStyle name="20% - Accent1 2 2 3 2 2 5 4 3 2" xfId="3687" xr:uid="{00000000-0005-0000-0000-0000AC0D0000}"/>
    <cellStyle name="20% - Accent1 2 2 3 2 2 5 4 4" xfId="3688" xr:uid="{00000000-0005-0000-0000-0000AD0D0000}"/>
    <cellStyle name="20% - Accent1 2 2 3 2 2 5 5" xfId="3689" xr:uid="{00000000-0005-0000-0000-0000AE0D0000}"/>
    <cellStyle name="20% - Accent1 2 2 3 2 2 5 5 2" xfId="3690" xr:uid="{00000000-0005-0000-0000-0000AF0D0000}"/>
    <cellStyle name="20% - Accent1 2 2 3 2 2 5 5 2 2" xfId="3691" xr:uid="{00000000-0005-0000-0000-0000B00D0000}"/>
    <cellStyle name="20% - Accent1 2 2 3 2 2 5 5 3" xfId="3692" xr:uid="{00000000-0005-0000-0000-0000B10D0000}"/>
    <cellStyle name="20% - Accent1 2 2 3 2 2 5 6" xfId="3693" xr:uid="{00000000-0005-0000-0000-0000B20D0000}"/>
    <cellStyle name="20% - Accent1 2 2 3 2 2 5 6 2" xfId="3694" xr:uid="{00000000-0005-0000-0000-0000B30D0000}"/>
    <cellStyle name="20% - Accent1 2 2 3 2 2 5 6 2 2" xfId="3695" xr:uid="{00000000-0005-0000-0000-0000B40D0000}"/>
    <cellStyle name="20% - Accent1 2 2 3 2 2 5 6 3" xfId="3696" xr:uid="{00000000-0005-0000-0000-0000B50D0000}"/>
    <cellStyle name="20% - Accent1 2 2 3 2 2 5 7" xfId="3697" xr:uid="{00000000-0005-0000-0000-0000B60D0000}"/>
    <cellStyle name="20% - Accent1 2 2 3 2 2 5 7 2" xfId="3698" xr:uid="{00000000-0005-0000-0000-0000B70D0000}"/>
    <cellStyle name="20% - Accent1 2 2 3 2 2 5 8" xfId="3699" xr:uid="{00000000-0005-0000-0000-0000B80D0000}"/>
    <cellStyle name="20% - Accent1 2 2 3 2 2 5 8 2" xfId="3700" xr:uid="{00000000-0005-0000-0000-0000B90D0000}"/>
    <cellStyle name="20% - Accent1 2 2 3 2 2 5 9" xfId="3701" xr:uid="{00000000-0005-0000-0000-0000BA0D0000}"/>
    <cellStyle name="20% - Accent1 2 2 3 2 2 6" xfId="3702" xr:uid="{00000000-0005-0000-0000-0000BB0D0000}"/>
    <cellStyle name="20% - Accent1 2 2 3 2 2 6 2" xfId="3703" xr:uid="{00000000-0005-0000-0000-0000BC0D0000}"/>
    <cellStyle name="20% - Accent1 2 2 3 2 2 6 2 2" xfId="3704" xr:uid="{00000000-0005-0000-0000-0000BD0D0000}"/>
    <cellStyle name="20% - Accent1 2 2 3 2 2 6 2 2 2" xfId="3705" xr:uid="{00000000-0005-0000-0000-0000BE0D0000}"/>
    <cellStyle name="20% - Accent1 2 2 3 2 2 6 2 2 2 2" xfId="3706" xr:uid="{00000000-0005-0000-0000-0000BF0D0000}"/>
    <cellStyle name="20% - Accent1 2 2 3 2 2 6 2 2 3" xfId="3707" xr:uid="{00000000-0005-0000-0000-0000C00D0000}"/>
    <cellStyle name="20% - Accent1 2 2 3 2 2 6 2 3" xfId="3708" xr:uid="{00000000-0005-0000-0000-0000C10D0000}"/>
    <cellStyle name="20% - Accent1 2 2 3 2 2 6 2 3 2" xfId="3709" xr:uid="{00000000-0005-0000-0000-0000C20D0000}"/>
    <cellStyle name="20% - Accent1 2 2 3 2 2 6 2 4" xfId="3710" xr:uid="{00000000-0005-0000-0000-0000C30D0000}"/>
    <cellStyle name="20% - Accent1 2 2 3 2 2 6 3" xfId="3711" xr:uid="{00000000-0005-0000-0000-0000C40D0000}"/>
    <cellStyle name="20% - Accent1 2 2 3 2 2 6 3 2" xfId="3712" xr:uid="{00000000-0005-0000-0000-0000C50D0000}"/>
    <cellStyle name="20% - Accent1 2 2 3 2 2 6 3 2 2" xfId="3713" xr:uid="{00000000-0005-0000-0000-0000C60D0000}"/>
    <cellStyle name="20% - Accent1 2 2 3 2 2 6 3 2 2 2" xfId="3714" xr:uid="{00000000-0005-0000-0000-0000C70D0000}"/>
    <cellStyle name="20% - Accent1 2 2 3 2 2 6 3 2 3" xfId="3715" xr:uid="{00000000-0005-0000-0000-0000C80D0000}"/>
    <cellStyle name="20% - Accent1 2 2 3 2 2 6 3 3" xfId="3716" xr:uid="{00000000-0005-0000-0000-0000C90D0000}"/>
    <cellStyle name="20% - Accent1 2 2 3 2 2 6 3 3 2" xfId="3717" xr:uid="{00000000-0005-0000-0000-0000CA0D0000}"/>
    <cellStyle name="20% - Accent1 2 2 3 2 2 6 3 4" xfId="3718" xr:uid="{00000000-0005-0000-0000-0000CB0D0000}"/>
    <cellStyle name="20% - Accent1 2 2 3 2 2 6 4" xfId="3719" xr:uid="{00000000-0005-0000-0000-0000CC0D0000}"/>
    <cellStyle name="20% - Accent1 2 2 3 2 2 6 4 2" xfId="3720" xr:uid="{00000000-0005-0000-0000-0000CD0D0000}"/>
    <cellStyle name="20% - Accent1 2 2 3 2 2 6 4 2 2" xfId="3721" xr:uid="{00000000-0005-0000-0000-0000CE0D0000}"/>
    <cellStyle name="20% - Accent1 2 2 3 2 2 6 4 2 2 2" xfId="3722" xr:uid="{00000000-0005-0000-0000-0000CF0D0000}"/>
    <cellStyle name="20% - Accent1 2 2 3 2 2 6 4 2 3" xfId="3723" xr:uid="{00000000-0005-0000-0000-0000D00D0000}"/>
    <cellStyle name="20% - Accent1 2 2 3 2 2 6 4 3" xfId="3724" xr:uid="{00000000-0005-0000-0000-0000D10D0000}"/>
    <cellStyle name="20% - Accent1 2 2 3 2 2 6 4 3 2" xfId="3725" xr:uid="{00000000-0005-0000-0000-0000D20D0000}"/>
    <cellStyle name="20% - Accent1 2 2 3 2 2 6 4 4" xfId="3726" xr:uid="{00000000-0005-0000-0000-0000D30D0000}"/>
    <cellStyle name="20% - Accent1 2 2 3 2 2 6 5" xfId="3727" xr:uid="{00000000-0005-0000-0000-0000D40D0000}"/>
    <cellStyle name="20% - Accent1 2 2 3 2 2 6 5 2" xfId="3728" xr:uid="{00000000-0005-0000-0000-0000D50D0000}"/>
    <cellStyle name="20% - Accent1 2 2 3 2 2 6 5 2 2" xfId="3729" xr:uid="{00000000-0005-0000-0000-0000D60D0000}"/>
    <cellStyle name="20% - Accent1 2 2 3 2 2 6 5 3" xfId="3730" xr:uid="{00000000-0005-0000-0000-0000D70D0000}"/>
    <cellStyle name="20% - Accent1 2 2 3 2 2 6 6" xfId="3731" xr:uid="{00000000-0005-0000-0000-0000D80D0000}"/>
    <cellStyle name="20% - Accent1 2 2 3 2 2 6 6 2" xfId="3732" xr:uid="{00000000-0005-0000-0000-0000D90D0000}"/>
    <cellStyle name="20% - Accent1 2 2 3 2 2 6 6 2 2" xfId="3733" xr:uid="{00000000-0005-0000-0000-0000DA0D0000}"/>
    <cellStyle name="20% - Accent1 2 2 3 2 2 6 6 3" xfId="3734" xr:uid="{00000000-0005-0000-0000-0000DB0D0000}"/>
    <cellStyle name="20% - Accent1 2 2 3 2 2 6 7" xfId="3735" xr:uid="{00000000-0005-0000-0000-0000DC0D0000}"/>
    <cellStyle name="20% - Accent1 2 2 3 2 2 6 7 2" xfId="3736" xr:uid="{00000000-0005-0000-0000-0000DD0D0000}"/>
    <cellStyle name="20% - Accent1 2 2 3 2 2 6 8" xfId="3737" xr:uid="{00000000-0005-0000-0000-0000DE0D0000}"/>
    <cellStyle name="20% - Accent1 2 2 3 2 2 6 8 2" xfId="3738" xr:uid="{00000000-0005-0000-0000-0000DF0D0000}"/>
    <cellStyle name="20% - Accent1 2 2 3 2 2 6 9" xfId="3739" xr:uid="{00000000-0005-0000-0000-0000E00D0000}"/>
    <cellStyle name="20% - Accent1 2 2 3 2 2 7" xfId="3740" xr:uid="{00000000-0005-0000-0000-0000E10D0000}"/>
    <cellStyle name="20% - Accent1 2 2 3 2 2 7 2" xfId="3741" xr:uid="{00000000-0005-0000-0000-0000E20D0000}"/>
    <cellStyle name="20% - Accent1 2 2 3 2 2 7 2 2" xfId="3742" xr:uid="{00000000-0005-0000-0000-0000E30D0000}"/>
    <cellStyle name="20% - Accent1 2 2 3 2 2 7 2 2 2" xfId="3743" xr:uid="{00000000-0005-0000-0000-0000E40D0000}"/>
    <cellStyle name="20% - Accent1 2 2 3 2 2 7 2 3" xfId="3744" xr:uid="{00000000-0005-0000-0000-0000E50D0000}"/>
    <cellStyle name="20% - Accent1 2 2 3 2 2 7 3" xfId="3745" xr:uid="{00000000-0005-0000-0000-0000E60D0000}"/>
    <cellStyle name="20% - Accent1 2 2 3 2 2 7 3 2" xfId="3746" xr:uid="{00000000-0005-0000-0000-0000E70D0000}"/>
    <cellStyle name="20% - Accent1 2 2 3 2 2 7 4" xfId="3747" xr:uid="{00000000-0005-0000-0000-0000E80D0000}"/>
    <cellStyle name="20% - Accent1 2 2 3 2 2 8" xfId="3748" xr:uid="{00000000-0005-0000-0000-0000E90D0000}"/>
    <cellStyle name="20% - Accent1 2 2 3 2 2 8 2" xfId="3749" xr:uid="{00000000-0005-0000-0000-0000EA0D0000}"/>
    <cellStyle name="20% - Accent1 2 2 3 2 2 8 2 2" xfId="3750" xr:uid="{00000000-0005-0000-0000-0000EB0D0000}"/>
    <cellStyle name="20% - Accent1 2 2 3 2 2 8 2 2 2" xfId="3751" xr:uid="{00000000-0005-0000-0000-0000EC0D0000}"/>
    <cellStyle name="20% - Accent1 2 2 3 2 2 8 2 3" xfId="3752" xr:uid="{00000000-0005-0000-0000-0000ED0D0000}"/>
    <cellStyle name="20% - Accent1 2 2 3 2 2 8 3" xfId="3753" xr:uid="{00000000-0005-0000-0000-0000EE0D0000}"/>
    <cellStyle name="20% - Accent1 2 2 3 2 2 8 3 2" xfId="3754" xr:uid="{00000000-0005-0000-0000-0000EF0D0000}"/>
    <cellStyle name="20% - Accent1 2 2 3 2 2 8 4" xfId="3755" xr:uid="{00000000-0005-0000-0000-0000F00D0000}"/>
    <cellStyle name="20% - Accent1 2 2 3 2 2 9" xfId="3756" xr:uid="{00000000-0005-0000-0000-0000F10D0000}"/>
    <cellStyle name="20% - Accent1 2 2 3 2 2 9 2" xfId="3757" xr:uid="{00000000-0005-0000-0000-0000F20D0000}"/>
    <cellStyle name="20% - Accent1 2 2 3 2 2 9 2 2" xfId="3758" xr:uid="{00000000-0005-0000-0000-0000F30D0000}"/>
    <cellStyle name="20% - Accent1 2 2 3 2 2 9 2 2 2" xfId="3759" xr:uid="{00000000-0005-0000-0000-0000F40D0000}"/>
    <cellStyle name="20% - Accent1 2 2 3 2 2 9 2 3" xfId="3760" xr:uid="{00000000-0005-0000-0000-0000F50D0000}"/>
    <cellStyle name="20% - Accent1 2 2 3 2 2 9 3" xfId="3761" xr:uid="{00000000-0005-0000-0000-0000F60D0000}"/>
    <cellStyle name="20% - Accent1 2 2 3 2 2 9 3 2" xfId="3762" xr:uid="{00000000-0005-0000-0000-0000F70D0000}"/>
    <cellStyle name="20% - Accent1 2 2 3 2 2 9 4" xfId="3763" xr:uid="{00000000-0005-0000-0000-0000F80D0000}"/>
    <cellStyle name="20% - Accent1 2 2 3 2 3" xfId="3764" xr:uid="{00000000-0005-0000-0000-0000F90D0000}"/>
    <cellStyle name="20% - Accent1 2 2 3 2 3 10" xfId="3765" xr:uid="{00000000-0005-0000-0000-0000FA0D0000}"/>
    <cellStyle name="20% - Accent1 2 2 3 2 3 10 2" xfId="3766" xr:uid="{00000000-0005-0000-0000-0000FB0D0000}"/>
    <cellStyle name="20% - Accent1 2 2 3 2 3 11" xfId="3767" xr:uid="{00000000-0005-0000-0000-0000FC0D0000}"/>
    <cellStyle name="20% - Accent1 2 2 3 2 3 2" xfId="3768" xr:uid="{00000000-0005-0000-0000-0000FD0D0000}"/>
    <cellStyle name="20% - Accent1 2 2 3 2 3 2 2" xfId="3769" xr:uid="{00000000-0005-0000-0000-0000FE0D0000}"/>
    <cellStyle name="20% - Accent1 2 2 3 2 3 2 2 2" xfId="3770" xr:uid="{00000000-0005-0000-0000-0000FF0D0000}"/>
    <cellStyle name="20% - Accent1 2 2 3 2 3 2 2 2 2" xfId="3771" xr:uid="{00000000-0005-0000-0000-0000000E0000}"/>
    <cellStyle name="20% - Accent1 2 2 3 2 3 2 2 2 2 2" xfId="3772" xr:uid="{00000000-0005-0000-0000-0000010E0000}"/>
    <cellStyle name="20% - Accent1 2 2 3 2 3 2 2 2 3" xfId="3773" xr:uid="{00000000-0005-0000-0000-0000020E0000}"/>
    <cellStyle name="20% - Accent1 2 2 3 2 3 2 2 3" xfId="3774" xr:uid="{00000000-0005-0000-0000-0000030E0000}"/>
    <cellStyle name="20% - Accent1 2 2 3 2 3 2 2 3 2" xfId="3775" xr:uid="{00000000-0005-0000-0000-0000040E0000}"/>
    <cellStyle name="20% - Accent1 2 2 3 2 3 2 2 4" xfId="3776" xr:uid="{00000000-0005-0000-0000-0000050E0000}"/>
    <cellStyle name="20% - Accent1 2 2 3 2 3 2 3" xfId="3777" xr:uid="{00000000-0005-0000-0000-0000060E0000}"/>
    <cellStyle name="20% - Accent1 2 2 3 2 3 2 3 2" xfId="3778" xr:uid="{00000000-0005-0000-0000-0000070E0000}"/>
    <cellStyle name="20% - Accent1 2 2 3 2 3 2 3 2 2" xfId="3779" xr:uid="{00000000-0005-0000-0000-0000080E0000}"/>
    <cellStyle name="20% - Accent1 2 2 3 2 3 2 3 2 2 2" xfId="3780" xr:uid="{00000000-0005-0000-0000-0000090E0000}"/>
    <cellStyle name="20% - Accent1 2 2 3 2 3 2 3 2 3" xfId="3781" xr:uid="{00000000-0005-0000-0000-00000A0E0000}"/>
    <cellStyle name="20% - Accent1 2 2 3 2 3 2 3 3" xfId="3782" xr:uid="{00000000-0005-0000-0000-00000B0E0000}"/>
    <cellStyle name="20% - Accent1 2 2 3 2 3 2 3 3 2" xfId="3783" xr:uid="{00000000-0005-0000-0000-00000C0E0000}"/>
    <cellStyle name="20% - Accent1 2 2 3 2 3 2 3 4" xfId="3784" xr:uid="{00000000-0005-0000-0000-00000D0E0000}"/>
    <cellStyle name="20% - Accent1 2 2 3 2 3 2 4" xfId="3785" xr:uid="{00000000-0005-0000-0000-00000E0E0000}"/>
    <cellStyle name="20% - Accent1 2 2 3 2 3 2 4 2" xfId="3786" xr:uid="{00000000-0005-0000-0000-00000F0E0000}"/>
    <cellStyle name="20% - Accent1 2 2 3 2 3 2 4 2 2" xfId="3787" xr:uid="{00000000-0005-0000-0000-0000100E0000}"/>
    <cellStyle name="20% - Accent1 2 2 3 2 3 2 4 2 2 2" xfId="3788" xr:uid="{00000000-0005-0000-0000-0000110E0000}"/>
    <cellStyle name="20% - Accent1 2 2 3 2 3 2 4 2 3" xfId="3789" xr:uid="{00000000-0005-0000-0000-0000120E0000}"/>
    <cellStyle name="20% - Accent1 2 2 3 2 3 2 4 3" xfId="3790" xr:uid="{00000000-0005-0000-0000-0000130E0000}"/>
    <cellStyle name="20% - Accent1 2 2 3 2 3 2 4 3 2" xfId="3791" xr:uid="{00000000-0005-0000-0000-0000140E0000}"/>
    <cellStyle name="20% - Accent1 2 2 3 2 3 2 4 4" xfId="3792" xr:uid="{00000000-0005-0000-0000-0000150E0000}"/>
    <cellStyle name="20% - Accent1 2 2 3 2 3 2 5" xfId="3793" xr:uid="{00000000-0005-0000-0000-0000160E0000}"/>
    <cellStyle name="20% - Accent1 2 2 3 2 3 2 5 2" xfId="3794" xr:uid="{00000000-0005-0000-0000-0000170E0000}"/>
    <cellStyle name="20% - Accent1 2 2 3 2 3 2 5 2 2" xfId="3795" xr:uid="{00000000-0005-0000-0000-0000180E0000}"/>
    <cellStyle name="20% - Accent1 2 2 3 2 3 2 5 3" xfId="3796" xr:uid="{00000000-0005-0000-0000-0000190E0000}"/>
    <cellStyle name="20% - Accent1 2 2 3 2 3 2 6" xfId="3797" xr:uid="{00000000-0005-0000-0000-00001A0E0000}"/>
    <cellStyle name="20% - Accent1 2 2 3 2 3 2 6 2" xfId="3798" xr:uid="{00000000-0005-0000-0000-00001B0E0000}"/>
    <cellStyle name="20% - Accent1 2 2 3 2 3 2 6 2 2" xfId="3799" xr:uid="{00000000-0005-0000-0000-00001C0E0000}"/>
    <cellStyle name="20% - Accent1 2 2 3 2 3 2 6 3" xfId="3800" xr:uid="{00000000-0005-0000-0000-00001D0E0000}"/>
    <cellStyle name="20% - Accent1 2 2 3 2 3 2 7" xfId="3801" xr:uid="{00000000-0005-0000-0000-00001E0E0000}"/>
    <cellStyle name="20% - Accent1 2 2 3 2 3 2 7 2" xfId="3802" xr:uid="{00000000-0005-0000-0000-00001F0E0000}"/>
    <cellStyle name="20% - Accent1 2 2 3 2 3 2 8" xfId="3803" xr:uid="{00000000-0005-0000-0000-0000200E0000}"/>
    <cellStyle name="20% - Accent1 2 2 3 2 3 2 8 2" xfId="3804" xr:uid="{00000000-0005-0000-0000-0000210E0000}"/>
    <cellStyle name="20% - Accent1 2 2 3 2 3 2 9" xfId="3805" xr:uid="{00000000-0005-0000-0000-0000220E0000}"/>
    <cellStyle name="20% - Accent1 2 2 3 2 3 3" xfId="3806" xr:uid="{00000000-0005-0000-0000-0000230E0000}"/>
    <cellStyle name="20% - Accent1 2 2 3 2 3 3 2" xfId="3807" xr:uid="{00000000-0005-0000-0000-0000240E0000}"/>
    <cellStyle name="20% - Accent1 2 2 3 2 3 3 2 2" xfId="3808" xr:uid="{00000000-0005-0000-0000-0000250E0000}"/>
    <cellStyle name="20% - Accent1 2 2 3 2 3 3 2 2 2" xfId="3809" xr:uid="{00000000-0005-0000-0000-0000260E0000}"/>
    <cellStyle name="20% - Accent1 2 2 3 2 3 3 2 2 2 2" xfId="3810" xr:uid="{00000000-0005-0000-0000-0000270E0000}"/>
    <cellStyle name="20% - Accent1 2 2 3 2 3 3 2 2 3" xfId="3811" xr:uid="{00000000-0005-0000-0000-0000280E0000}"/>
    <cellStyle name="20% - Accent1 2 2 3 2 3 3 2 3" xfId="3812" xr:uid="{00000000-0005-0000-0000-0000290E0000}"/>
    <cellStyle name="20% - Accent1 2 2 3 2 3 3 2 3 2" xfId="3813" xr:uid="{00000000-0005-0000-0000-00002A0E0000}"/>
    <cellStyle name="20% - Accent1 2 2 3 2 3 3 2 4" xfId="3814" xr:uid="{00000000-0005-0000-0000-00002B0E0000}"/>
    <cellStyle name="20% - Accent1 2 2 3 2 3 3 3" xfId="3815" xr:uid="{00000000-0005-0000-0000-00002C0E0000}"/>
    <cellStyle name="20% - Accent1 2 2 3 2 3 3 3 2" xfId="3816" xr:uid="{00000000-0005-0000-0000-00002D0E0000}"/>
    <cellStyle name="20% - Accent1 2 2 3 2 3 3 3 2 2" xfId="3817" xr:uid="{00000000-0005-0000-0000-00002E0E0000}"/>
    <cellStyle name="20% - Accent1 2 2 3 2 3 3 3 2 2 2" xfId="3818" xr:uid="{00000000-0005-0000-0000-00002F0E0000}"/>
    <cellStyle name="20% - Accent1 2 2 3 2 3 3 3 2 3" xfId="3819" xr:uid="{00000000-0005-0000-0000-0000300E0000}"/>
    <cellStyle name="20% - Accent1 2 2 3 2 3 3 3 3" xfId="3820" xr:uid="{00000000-0005-0000-0000-0000310E0000}"/>
    <cellStyle name="20% - Accent1 2 2 3 2 3 3 3 3 2" xfId="3821" xr:uid="{00000000-0005-0000-0000-0000320E0000}"/>
    <cellStyle name="20% - Accent1 2 2 3 2 3 3 3 4" xfId="3822" xr:uid="{00000000-0005-0000-0000-0000330E0000}"/>
    <cellStyle name="20% - Accent1 2 2 3 2 3 3 4" xfId="3823" xr:uid="{00000000-0005-0000-0000-0000340E0000}"/>
    <cellStyle name="20% - Accent1 2 2 3 2 3 3 4 2" xfId="3824" xr:uid="{00000000-0005-0000-0000-0000350E0000}"/>
    <cellStyle name="20% - Accent1 2 2 3 2 3 3 4 2 2" xfId="3825" xr:uid="{00000000-0005-0000-0000-0000360E0000}"/>
    <cellStyle name="20% - Accent1 2 2 3 2 3 3 4 2 2 2" xfId="3826" xr:uid="{00000000-0005-0000-0000-0000370E0000}"/>
    <cellStyle name="20% - Accent1 2 2 3 2 3 3 4 2 3" xfId="3827" xr:uid="{00000000-0005-0000-0000-0000380E0000}"/>
    <cellStyle name="20% - Accent1 2 2 3 2 3 3 4 3" xfId="3828" xr:uid="{00000000-0005-0000-0000-0000390E0000}"/>
    <cellStyle name="20% - Accent1 2 2 3 2 3 3 4 3 2" xfId="3829" xr:uid="{00000000-0005-0000-0000-00003A0E0000}"/>
    <cellStyle name="20% - Accent1 2 2 3 2 3 3 4 4" xfId="3830" xr:uid="{00000000-0005-0000-0000-00003B0E0000}"/>
    <cellStyle name="20% - Accent1 2 2 3 2 3 3 5" xfId="3831" xr:uid="{00000000-0005-0000-0000-00003C0E0000}"/>
    <cellStyle name="20% - Accent1 2 2 3 2 3 3 5 2" xfId="3832" xr:uid="{00000000-0005-0000-0000-00003D0E0000}"/>
    <cellStyle name="20% - Accent1 2 2 3 2 3 3 5 2 2" xfId="3833" xr:uid="{00000000-0005-0000-0000-00003E0E0000}"/>
    <cellStyle name="20% - Accent1 2 2 3 2 3 3 5 3" xfId="3834" xr:uid="{00000000-0005-0000-0000-00003F0E0000}"/>
    <cellStyle name="20% - Accent1 2 2 3 2 3 3 6" xfId="3835" xr:uid="{00000000-0005-0000-0000-0000400E0000}"/>
    <cellStyle name="20% - Accent1 2 2 3 2 3 3 6 2" xfId="3836" xr:uid="{00000000-0005-0000-0000-0000410E0000}"/>
    <cellStyle name="20% - Accent1 2 2 3 2 3 3 6 2 2" xfId="3837" xr:uid="{00000000-0005-0000-0000-0000420E0000}"/>
    <cellStyle name="20% - Accent1 2 2 3 2 3 3 6 3" xfId="3838" xr:uid="{00000000-0005-0000-0000-0000430E0000}"/>
    <cellStyle name="20% - Accent1 2 2 3 2 3 3 7" xfId="3839" xr:uid="{00000000-0005-0000-0000-0000440E0000}"/>
    <cellStyle name="20% - Accent1 2 2 3 2 3 3 7 2" xfId="3840" xr:uid="{00000000-0005-0000-0000-0000450E0000}"/>
    <cellStyle name="20% - Accent1 2 2 3 2 3 3 8" xfId="3841" xr:uid="{00000000-0005-0000-0000-0000460E0000}"/>
    <cellStyle name="20% - Accent1 2 2 3 2 3 3 8 2" xfId="3842" xr:uid="{00000000-0005-0000-0000-0000470E0000}"/>
    <cellStyle name="20% - Accent1 2 2 3 2 3 3 9" xfId="3843" xr:uid="{00000000-0005-0000-0000-0000480E0000}"/>
    <cellStyle name="20% - Accent1 2 2 3 2 3 4" xfId="3844" xr:uid="{00000000-0005-0000-0000-0000490E0000}"/>
    <cellStyle name="20% - Accent1 2 2 3 2 3 4 2" xfId="3845" xr:uid="{00000000-0005-0000-0000-00004A0E0000}"/>
    <cellStyle name="20% - Accent1 2 2 3 2 3 4 2 2" xfId="3846" xr:uid="{00000000-0005-0000-0000-00004B0E0000}"/>
    <cellStyle name="20% - Accent1 2 2 3 2 3 4 2 2 2" xfId="3847" xr:uid="{00000000-0005-0000-0000-00004C0E0000}"/>
    <cellStyle name="20% - Accent1 2 2 3 2 3 4 2 3" xfId="3848" xr:uid="{00000000-0005-0000-0000-00004D0E0000}"/>
    <cellStyle name="20% - Accent1 2 2 3 2 3 4 3" xfId="3849" xr:uid="{00000000-0005-0000-0000-00004E0E0000}"/>
    <cellStyle name="20% - Accent1 2 2 3 2 3 4 3 2" xfId="3850" xr:uid="{00000000-0005-0000-0000-00004F0E0000}"/>
    <cellStyle name="20% - Accent1 2 2 3 2 3 4 4" xfId="3851" xr:uid="{00000000-0005-0000-0000-0000500E0000}"/>
    <cellStyle name="20% - Accent1 2 2 3 2 3 5" xfId="3852" xr:uid="{00000000-0005-0000-0000-0000510E0000}"/>
    <cellStyle name="20% - Accent1 2 2 3 2 3 5 2" xfId="3853" xr:uid="{00000000-0005-0000-0000-0000520E0000}"/>
    <cellStyle name="20% - Accent1 2 2 3 2 3 5 2 2" xfId="3854" xr:uid="{00000000-0005-0000-0000-0000530E0000}"/>
    <cellStyle name="20% - Accent1 2 2 3 2 3 5 2 2 2" xfId="3855" xr:uid="{00000000-0005-0000-0000-0000540E0000}"/>
    <cellStyle name="20% - Accent1 2 2 3 2 3 5 2 3" xfId="3856" xr:uid="{00000000-0005-0000-0000-0000550E0000}"/>
    <cellStyle name="20% - Accent1 2 2 3 2 3 5 3" xfId="3857" xr:uid="{00000000-0005-0000-0000-0000560E0000}"/>
    <cellStyle name="20% - Accent1 2 2 3 2 3 5 3 2" xfId="3858" xr:uid="{00000000-0005-0000-0000-0000570E0000}"/>
    <cellStyle name="20% - Accent1 2 2 3 2 3 5 4" xfId="3859" xr:uid="{00000000-0005-0000-0000-0000580E0000}"/>
    <cellStyle name="20% - Accent1 2 2 3 2 3 6" xfId="3860" xr:uid="{00000000-0005-0000-0000-0000590E0000}"/>
    <cellStyle name="20% - Accent1 2 2 3 2 3 6 2" xfId="3861" xr:uid="{00000000-0005-0000-0000-00005A0E0000}"/>
    <cellStyle name="20% - Accent1 2 2 3 2 3 6 2 2" xfId="3862" xr:uid="{00000000-0005-0000-0000-00005B0E0000}"/>
    <cellStyle name="20% - Accent1 2 2 3 2 3 6 2 2 2" xfId="3863" xr:uid="{00000000-0005-0000-0000-00005C0E0000}"/>
    <cellStyle name="20% - Accent1 2 2 3 2 3 6 2 3" xfId="3864" xr:uid="{00000000-0005-0000-0000-00005D0E0000}"/>
    <cellStyle name="20% - Accent1 2 2 3 2 3 6 3" xfId="3865" xr:uid="{00000000-0005-0000-0000-00005E0E0000}"/>
    <cellStyle name="20% - Accent1 2 2 3 2 3 6 3 2" xfId="3866" xr:uid="{00000000-0005-0000-0000-00005F0E0000}"/>
    <cellStyle name="20% - Accent1 2 2 3 2 3 6 4" xfId="3867" xr:uid="{00000000-0005-0000-0000-0000600E0000}"/>
    <cellStyle name="20% - Accent1 2 2 3 2 3 7" xfId="3868" xr:uid="{00000000-0005-0000-0000-0000610E0000}"/>
    <cellStyle name="20% - Accent1 2 2 3 2 3 7 2" xfId="3869" xr:uid="{00000000-0005-0000-0000-0000620E0000}"/>
    <cellStyle name="20% - Accent1 2 2 3 2 3 7 2 2" xfId="3870" xr:uid="{00000000-0005-0000-0000-0000630E0000}"/>
    <cellStyle name="20% - Accent1 2 2 3 2 3 7 3" xfId="3871" xr:uid="{00000000-0005-0000-0000-0000640E0000}"/>
    <cellStyle name="20% - Accent1 2 2 3 2 3 8" xfId="3872" xr:uid="{00000000-0005-0000-0000-0000650E0000}"/>
    <cellStyle name="20% - Accent1 2 2 3 2 3 8 2" xfId="3873" xr:uid="{00000000-0005-0000-0000-0000660E0000}"/>
    <cellStyle name="20% - Accent1 2 2 3 2 3 8 2 2" xfId="3874" xr:uid="{00000000-0005-0000-0000-0000670E0000}"/>
    <cellStyle name="20% - Accent1 2 2 3 2 3 8 3" xfId="3875" xr:uid="{00000000-0005-0000-0000-0000680E0000}"/>
    <cellStyle name="20% - Accent1 2 2 3 2 3 9" xfId="3876" xr:uid="{00000000-0005-0000-0000-0000690E0000}"/>
    <cellStyle name="20% - Accent1 2 2 3 2 3 9 2" xfId="3877" xr:uid="{00000000-0005-0000-0000-00006A0E0000}"/>
    <cellStyle name="20% - Accent1 2 2 3 2 4" xfId="3878" xr:uid="{00000000-0005-0000-0000-00006B0E0000}"/>
    <cellStyle name="20% - Accent1 2 2 3 2 4 10" xfId="3879" xr:uid="{00000000-0005-0000-0000-00006C0E0000}"/>
    <cellStyle name="20% - Accent1 2 2 3 2 4 10 2" xfId="3880" xr:uid="{00000000-0005-0000-0000-00006D0E0000}"/>
    <cellStyle name="20% - Accent1 2 2 3 2 4 11" xfId="3881" xr:uid="{00000000-0005-0000-0000-00006E0E0000}"/>
    <cellStyle name="20% - Accent1 2 2 3 2 4 2" xfId="3882" xr:uid="{00000000-0005-0000-0000-00006F0E0000}"/>
    <cellStyle name="20% - Accent1 2 2 3 2 4 2 2" xfId="3883" xr:uid="{00000000-0005-0000-0000-0000700E0000}"/>
    <cellStyle name="20% - Accent1 2 2 3 2 4 2 2 2" xfId="3884" xr:uid="{00000000-0005-0000-0000-0000710E0000}"/>
    <cellStyle name="20% - Accent1 2 2 3 2 4 2 2 2 2" xfId="3885" xr:uid="{00000000-0005-0000-0000-0000720E0000}"/>
    <cellStyle name="20% - Accent1 2 2 3 2 4 2 2 2 2 2" xfId="3886" xr:uid="{00000000-0005-0000-0000-0000730E0000}"/>
    <cellStyle name="20% - Accent1 2 2 3 2 4 2 2 2 3" xfId="3887" xr:uid="{00000000-0005-0000-0000-0000740E0000}"/>
    <cellStyle name="20% - Accent1 2 2 3 2 4 2 2 3" xfId="3888" xr:uid="{00000000-0005-0000-0000-0000750E0000}"/>
    <cellStyle name="20% - Accent1 2 2 3 2 4 2 2 3 2" xfId="3889" xr:uid="{00000000-0005-0000-0000-0000760E0000}"/>
    <cellStyle name="20% - Accent1 2 2 3 2 4 2 2 4" xfId="3890" xr:uid="{00000000-0005-0000-0000-0000770E0000}"/>
    <cellStyle name="20% - Accent1 2 2 3 2 4 2 3" xfId="3891" xr:uid="{00000000-0005-0000-0000-0000780E0000}"/>
    <cellStyle name="20% - Accent1 2 2 3 2 4 2 3 2" xfId="3892" xr:uid="{00000000-0005-0000-0000-0000790E0000}"/>
    <cellStyle name="20% - Accent1 2 2 3 2 4 2 3 2 2" xfId="3893" xr:uid="{00000000-0005-0000-0000-00007A0E0000}"/>
    <cellStyle name="20% - Accent1 2 2 3 2 4 2 3 2 2 2" xfId="3894" xr:uid="{00000000-0005-0000-0000-00007B0E0000}"/>
    <cellStyle name="20% - Accent1 2 2 3 2 4 2 3 2 3" xfId="3895" xr:uid="{00000000-0005-0000-0000-00007C0E0000}"/>
    <cellStyle name="20% - Accent1 2 2 3 2 4 2 3 3" xfId="3896" xr:uid="{00000000-0005-0000-0000-00007D0E0000}"/>
    <cellStyle name="20% - Accent1 2 2 3 2 4 2 3 3 2" xfId="3897" xr:uid="{00000000-0005-0000-0000-00007E0E0000}"/>
    <cellStyle name="20% - Accent1 2 2 3 2 4 2 3 4" xfId="3898" xr:uid="{00000000-0005-0000-0000-00007F0E0000}"/>
    <cellStyle name="20% - Accent1 2 2 3 2 4 2 4" xfId="3899" xr:uid="{00000000-0005-0000-0000-0000800E0000}"/>
    <cellStyle name="20% - Accent1 2 2 3 2 4 2 4 2" xfId="3900" xr:uid="{00000000-0005-0000-0000-0000810E0000}"/>
    <cellStyle name="20% - Accent1 2 2 3 2 4 2 4 2 2" xfId="3901" xr:uid="{00000000-0005-0000-0000-0000820E0000}"/>
    <cellStyle name="20% - Accent1 2 2 3 2 4 2 4 2 2 2" xfId="3902" xr:uid="{00000000-0005-0000-0000-0000830E0000}"/>
    <cellStyle name="20% - Accent1 2 2 3 2 4 2 4 2 3" xfId="3903" xr:uid="{00000000-0005-0000-0000-0000840E0000}"/>
    <cellStyle name="20% - Accent1 2 2 3 2 4 2 4 3" xfId="3904" xr:uid="{00000000-0005-0000-0000-0000850E0000}"/>
    <cellStyle name="20% - Accent1 2 2 3 2 4 2 4 3 2" xfId="3905" xr:uid="{00000000-0005-0000-0000-0000860E0000}"/>
    <cellStyle name="20% - Accent1 2 2 3 2 4 2 4 4" xfId="3906" xr:uid="{00000000-0005-0000-0000-0000870E0000}"/>
    <cellStyle name="20% - Accent1 2 2 3 2 4 2 5" xfId="3907" xr:uid="{00000000-0005-0000-0000-0000880E0000}"/>
    <cellStyle name="20% - Accent1 2 2 3 2 4 2 5 2" xfId="3908" xr:uid="{00000000-0005-0000-0000-0000890E0000}"/>
    <cellStyle name="20% - Accent1 2 2 3 2 4 2 5 2 2" xfId="3909" xr:uid="{00000000-0005-0000-0000-00008A0E0000}"/>
    <cellStyle name="20% - Accent1 2 2 3 2 4 2 5 3" xfId="3910" xr:uid="{00000000-0005-0000-0000-00008B0E0000}"/>
    <cellStyle name="20% - Accent1 2 2 3 2 4 2 6" xfId="3911" xr:uid="{00000000-0005-0000-0000-00008C0E0000}"/>
    <cellStyle name="20% - Accent1 2 2 3 2 4 2 6 2" xfId="3912" xr:uid="{00000000-0005-0000-0000-00008D0E0000}"/>
    <cellStyle name="20% - Accent1 2 2 3 2 4 2 6 2 2" xfId="3913" xr:uid="{00000000-0005-0000-0000-00008E0E0000}"/>
    <cellStyle name="20% - Accent1 2 2 3 2 4 2 6 3" xfId="3914" xr:uid="{00000000-0005-0000-0000-00008F0E0000}"/>
    <cellStyle name="20% - Accent1 2 2 3 2 4 2 7" xfId="3915" xr:uid="{00000000-0005-0000-0000-0000900E0000}"/>
    <cellStyle name="20% - Accent1 2 2 3 2 4 2 7 2" xfId="3916" xr:uid="{00000000-0005-0000-0000-0000910E0000}"/>
    <cellStyle name="20% - Accent1 2 2 3 2 4 2 8" xfId="3917" xr:uid="{00000000-0005-0000-0000-0000920E0000}"/>
    <cellStyle name="20% - Accent1 2 2 3 2 4 2 8 2" xfId="3918" xr:uid="{00000000-0005-0000-0000-0000930E0000}"/>
    <cellStyle name="20% - Accent1 2 2 3 2 4 2 9" xfId="3919" xr:uid="{00000000-0005-0000-0000-0000940E0000}"/>
    <cellStyle name="20% - Accent1 2 2 3 2 4 3" xfId="3920" xr:uid="{00000000-0005-0000-0000-0000950E0000}"/>
    <cellStyle name="20% - Accent1 2 2 3 2 4 3 2" xfId="3921" xr:uid="{00000000-0005-0000-0000-0000960E0000}"/>
    <cellStyle name="20% - Accent1 2 2 3 2 4 3 2 2" xfId="3922" xr:uid="{00000000-0005-0000-0000-0000970E0000}"/>
    <cellStyle name="20% - Accent1 2 2 3 2 4 3 2 2 2" xfId="3923" xr:uid="{00000000-0005-0000-0000-0000980E0000}"/>
    <cellStyle name="20% - Accent1 2 2 3 2 4 3 2 2 2 2" xfId="3924" xr:uid="{00000000-0005-0000-0000-0000990E0000}"/>
    <cellStyle name="20% - Accent1 2 2 3 2 4 3 2 2 3" xfId="3925" xr:uid="{00000000-0005-0000-0000-00009A0E0000}"/>
    <cellStyle name="20% - Accent1 2 2 3 2 4 3 2 3" xfId="3926" xr:uid="{00000000-0005-0000-0000-00009B0E0000}"/>
    <cellStyle name="20% - Accent1 2 2 3 2 4 3 2 3 2" xfId="3927" xr:uid="{00000000-0005-0000-0000-00009C0E0000}"/>
    <cellStyle name="20% - Accent1 2 2 3 2 4 3 2 4" xfId="3928" xr:uid="{00000000-0005-0000-0000-00009D0E0000}"/>
    <cellStyle name="20% - Accent1 2 2 3 2 4 3 3" xfId="3929" xr:uid="{00000000-0005-0000-0000-00009E0E0000}"/>
    <cellStyle name="20% - Accent1 2 2 3 2 4 3 3 2" xfId="3930" xr:uid="{00000000-0005-0000-0000-00009F0E0000}"/>
    <cellStyle name="20% - Accent1 2 2 3 2 4 3 3 2 2" xfId="3931" xr:uid="{00000000-0005-0000-0000-0000A00E0000}"/>
    <cellStyle name="20% - Accent1 2 2 3 2 4 3 3 2 2 2" xfId="3932" xr:uid="{00000000-0005-0000-0000-0000A10E0000}"/>
    <cellStyle name="20% - Accent1 2 2 3 2 4 3 3 2 3" xfId="3933" xr:uid="{00000000-0005-0000-0000-0000A20E0000}"/>
    <cellStyle name="20% - Accent1 2 2 3 2 4 3 3 3" xfId="3934" xr:uid="{00000000-0005-0000-0000-0000A30E0000}"/>
    <cellStyle name="20% - Accent1 2 2 3 2 4 3 3 3 2" xfId="3935" xr:uid="{00000000-0005-0000-0000-0000A40E0000}"/>
    <cellStyle name="20% - Accent1 2 2 3 2 4 3 3 4" xfId="3936" xr:uid="{00000000-0005-0000-0000-0000A50E0000}"/>
    <cellStyle name="20% - Accent1 2 2 3 2 4 3 4" xfId="3937" xr:uid="{00000000-0005-0000-0000-0000A60E0000}"/>
    <cellStyle name="20% - Accent1 2 2 3 2 4 3 4 2" xfId="3938" xr:uid="{00000000-0005-0000-0000-0000A70E0000}"/>
    <cellStyle name="20% - Accent1 2 2 3 2 4 3 4 2 2" xfId="3939" xr:uid="{00000000-0005-0000-0000-0000A80E0000}"/>
    <cellStyle name="20% - Accent1 2 2 3 2 4 3 4 2 2 2" xfId="3940" xr:uid="{00000000-0005-0000-0000-0000A90E0000}"/>
    <cellStyle name="20% - Accent1 2 2 3 2 4 3 4 2 3" xfId="3941" xr:uid="{00000000-0005-0000-0000-0000AA0E0000}"/>
    <cellStyle name="20% - Accent1 2 2 3 2 4 3 4 3" xfId="3942" xr:uid="{00000000-0005-0000-0000-0000AB0E0000}"/>
    <cellStyle name="20% - Accent1 2 2 3 2 4 3 4 3 2" xfId="3943" xr:uid="{00000000-0005-0000-0000-0000AC0E0000}"/>
    <cellStyle name="20% - Accent1 2 2 3 2 4 3 4 4" xfId="3944" xr:uid="{00000000-0005-0000-0000-0000AD0E0000}"/>
    <cellStyle name="20% - Accent1 2 2 3 2 4 3 5" xfId="3945" xr:uid="{00000000-0005-0000-0000-0000AE0E0000}"/>
    <cellStyle name="20% - Accent1 2 2 3 2 4 3 5 2" xfId="3946" xr:uid="{00000000-0005-0000-0000-0000AF0E0000}"/>
    <cellStyle name="20% - Accent1 2 2 3 2 4 3 5 2 2" xfId="3947" xr:uid="{00000000-0005-0000-0000-0000B00E0000}"/>
    <cellStyle name="20% - Accent1 2 2 3 2 4 3 5 3" xfId="3948" xr:uid="{00000000-0005-0000-0000-0000B10E0000}"/>
    <cellStyle name="20% - Accent1 2 2 3 2 4 3 6" xfId="3949" xr:uid="{00000000-0005-0000-0000-0000B20E0000}"/>
    <cellStyle name="20% - Accent1 2 2 3 2 4 3 6 2" xfId="3950" xr:uid="{00000000-0005-0000-0000-0000B30E0000}"/>
    <cellStyle name="20% - Accent1 2 2 3 2 4 3 6 2 2" xfId="3951" xr:uid="{00000000-0005-0000-0000-0000B40E0000}"/>
    <cellStyle name="20% - Accent1 2 2 3 2 4 3 6 3" xfId="3952" xr:uid="{00000000-0005-0000-0000-0000B50E0000}"/>
    <cellStyle name="20% - Accent1 2 2 3 2 4 3 7" xfId="3953" xr:uid="{00000000-0005-0000-0000-0000B60E0000}"/>
    <cellStyle name="20% - Accent1 2 2 3 2 4 3 7 2" xfId="3954" xr:uid="{00000000-0005-0000-0000-0000B70E0000}"/>
    <cellStyle name="20% - Accent1 2 2 3 2 4 3 8" xfId="3955" xr:uid="{00000000-0005-0000-0000-0000B80E0000}"/>
    <cellStyle name="20% - Accent1 2 2 3 2 4 3 8 2" xfId="3956" xr:uid="{00000000-0005-0000-0000-0000B90E0000}"/>
    <cellStyle name="20% - Accent1 2 2 3 2 4 3 9" xfId="3957" xr:uid="{00000000-0005-0000-0000-0000BA0E0000}"/>
    <cellStyle name="20% - Accent1 2 2 3 2 4 4" xfId="3958" xr:uid="{00000000-0005-0000-0000-0000BB0E0000}"/>
    <cellStyle name="20% - Accent1 2 2 3 2 4 4 2" xfId="3959" xr:uid="{00000000-0005-0000-0000-0000BC0E0000}"/>
    <cellStyle name="20% - Accent1 2 2 3 2 4 4 2 2" xfId="3960" xr:uid="{00000000-0005-0000-0000-0000BD0E0000}"/>
    <cellStyle name="20% - Accent1 2 2 3 2 4 4 2 2 2" xfId="3961" xr:uid="{00000000-0005-0000-0000-0000BE0E0000}"/>
    <cellStyle name="20% - Accent1 2 2 3 2 4 4 2 3" xfId="3962" xr:uid="{00000000-0005-0000-0000-0000BF0E0000}"/>
    <cellStyle name="20% - Accent1 2 2 3 2 4 4 3" xfId="3963" xr:uid="{00000000-0005-0000-0000-0000C00E0000}"/>
    <cellStyle name="20% - Accent1 2 2 3 2 4 4 3 2" xfId="3964" xr:uid="{00000000-0005-0000-0000-0000C10E0000}"/>
    <cellStyle name="20% - Accent1 2 2 3 2 4 4 4" xfId="3965" xr:uid="{00000000-0005-0000-0000-0000C20E0000}"/>
    <cellStyle name="20% - Accent1 2 2 3 2 4 5" xfId="3966" xr:uid="{00000000-0005-0000-0000-0000C30E0000}"/>
    <cellStyle name="20% - Accent1 2 2 3 2 4 5 2" xfId="3967" xr:uid="{00000000-0005-0000-0000-0000C40E0000}"/>
    <cellStyle name="20% - Accent1 2 2 3 2 4 5 2 2" xfId="3968" xr:uid="{00000000-0005-0000-0000-0000C50E0000}"/>
    <cellStyle name="20% - Accent1 2 2 3 2 4 5 2 2 2" xfId="3969" xr:uid="{00000000-0005-0000-0000-0000C60E0000}"/>
    <cellStyle name="20% - Accent1 2 2 3 2 4 5 2 3" xfId="3970" xr:uid="{00000000-0005-0000-0000-0000C70E0000}"/>
    <cellStyle name="20% - Accent1 2 2 3 2 4 5 3" xfId="3971" xr:uid="{00000000-0005-0000-0000-0000C80E0000}"/>
    <cellStyle name="20% - Accent1 2 2 3 2 4 5 3 2" xfId="3972" xr:uid="{00000000-0005-0000-0000-0000C90E0000}"/>
    <cellStyle name="20% - Accent1 2 2 3 2 4 5 4" xfId="3973" xr:uid="{00000000-0005-0000-0000-0000CA0E0000}"/>
    <cellStyle name="20% - Accent1 2 2 3 2 4 6" xfId="3974" xr:uid="{00000000-0005-0000-0000-0000CB0E0000}"/>
    <cellStyle name="20% - Accent1 2 2 3 2 4 6 2" xfId="3975" xr:uid="{00000000-0005-0000-0000-0000CC0E0000}"/>
    <cellStyle name="20% - Accent1 2 2 3 2 4 6 2 2" xfId="3976" xr:uid="{00000000-0005-0000-0000-0000CD0E0000}"/>
    <cellStyle name="20% - Accent1 2 2 3 2 4 6 2 2 2" xfId="3977" xr:uid="{00000000-0005-0000-0000-0000CE0E0000}"/>
    <cellStyle name="20% - Accent1 2 2 3 2 4 6 2 3" xfId="3978" xr:uid="{00000000-0005-0000-0000-0000CF0E0000}"/>
    <cellStyle name="20% - Accent1 2 2 3 2 4 6 3" xfId="3979" xr:uid="{00000000-0005-0000-0000-0000D00E0000}"/>
    <cellStyle name="20% - Accent1 2 2 3 2 4 6 3 2" xfId="3980" xr:uid="{00000000-0005-0000-0000-0000D10E0000}"/>
    <cellStyle name="20% - Accent1 2 2 3 2 4 6 4" xfId="3981" xr:uid="{00000000-0005-0000-0000-0000D20E0000}"/>
    <cellStyle name="20% - Accent1 2 2 3 2 4 7" xfId="3982" xr:uid="{00000000-0005-0000-0000-0000D30E0000}"/>
    <cellStyle name="20% - Accent1 2 2 3 2 4 7 2" xfId="3983" xr:uid="{00000000-0005-0000-0000-0000D40E0000}"/>
    <cellStyle name="20% - Accent1 2 2 3 2 4 7 2 2" xfId="3984" xr:uid="{00000000-0005-0000-0000-0000D50E0000}"/>
    <cellStyle name="20% - Accent1 2 2 3 2 4 7 3" xfId="3985" xr:uid="{00000000-0005-0000-0000-0000D60E0000}"/>
    <cellStyle name="20% - Accent1 2 2 3 2 4 8" xfId="3986" xr:uid="{00000000-0005-0000-0000-0000D70E0000}"/>
    <cellStyle name="20% - Accent1 2 2 3 2 4 8 2" xfId="3987" xr:uid="{00000000-0005-0000-0000-0000D80E0000}"/>
    <cellStyle name="20% - Accent1 2 2 3 2 4 8 2 2" xfId="3988" xr:uid="{00000000-0005-0000-0000-0000D90E0000}"/>
    <cellStyle name="20% - Accent1 2 2 3 2 4 8 3" xfId="3989" xr:uid="{00000000-0005-0000-0000-0000DA0E0000}"/>
    <cellStyle name="20% - Accent1 2 2 3 2 4 9" xfId="3990" xr:uid="{00000000-0005-0000-0000-0000DB0E0000}"/>
    <cellStyle name="20% - Accent1 2 2 3 2 4 9 2" xfId="3991" xr:uid="{00000000-0005-0000-0000-0000DC0E0000}"/>
    <cellStyle name="20% - Accent1 2 2 3 2 5" xfId="3992" xr:uid="{00000000-0005-0000-0000-0000DD0E0000}"/>
    <cellStyle name="20% - Accent1 2 2 3 2 5 10" xfId="3993" xr:uid="{00000000-0005-0000-0000-0000DE0E0000}"/>
    <cellStyle name="20% - Accent1 2 2 3 2 5 10 2" xfId="3994" xr:uid="{00000000-0005-0000-0000-0000DF0E0000}"/>
    <cellStyle name="20% - Accent1 2 2 3 2 5 11" xfId="3995" xr:uid="{00000000-0005-0000-0000-0000E00E0000}"/>
    <cellStyle name="20% - Accent1 2 2 3 2 5 2" xfId="3996" xr:uid="{00000000-0005-0000-0000-0000E10E0000}"/>
    <cellStyle name="20% - Accent1 2 2 3 2 5 2 2" xfId="3997" xr:uid="{00000000-0005-0000-0000-0000E20E0000}"/>
    <cellStyle name="20% - Accent1 2 2 3 2 5 2 2 2" xfId="3998" xr:uid="{00000000-0005-0000-0000-0000E30E0000}"/>
    <cellStyle name="20% - Accent1 2 2 3 2 5 2 2 2 2" xfId="3999" xr:uid="{00000000-0005-0000-0000-0000E40E0000}"/>
    <cellStyle name="20% - Accent1 2 2 3 2 5 2 2 2 2 2" xfId="4000" xr:uid="{00000000-0005-0000-0000-0000E50E0000}"/>
    <cellStyle name="20% - Accent1 2 2 3 2 5 2 2 2 3" xfId="4001" xr:uid="{00000000-0005-0000-0000-0000E60E0000}"/>
    <cellStyle name="20% - Accent1 2 2 3 2 5 2 2 3" xfId="4002" xr:uid="{00000000-0005-0000-0000-0000E70E0000}"/>
    <cellStyle name="20% - Accent1 2 2 3 2 5 2 2 3 2" xfId="4003" xr:uid="{00000000-0005-0000-0000-0000E80E0000}"/>
    <cellStyle name="20% - Accent1 2 2 3 2 5 2 2 4" xfId="4004" xr:uid="{00000000-0005-0000-0000-0000E90E0000}"/>
    <cellStyle name="20% - Accent1 2 2 3 2 5 2 3" xfId="4005" xr:uid="{00000000-0005-0000-0000-0000EA0E0000}"/>
    <cellStyle name="20% - Accent1 2 2 3 2 5 2 3 2" xfId="4006" xr:uid="{00000000-0005-0000-0000-0000EB0E0000}"/>
    <cellStyle name="20% - Accent1 2 2 3 2 5 2 3 2 2" xfId="4007" xr:uid="{00000000-0005-0000-0000-0000EC0E0000}"/>
    <cellStyle name="20% - Accent1 2 2 3 2 5 2 3 2 2 2" xfId="4008" xr:uid="{00000000-0005-0000-0000-0000ED0E0000}"/>
    <cellStyle name="20% - Accent1 2 2 3 2 5 2 3 2 3" xfId="4009" xr:uid="{00000000-0005-0000-0000-0000EE0E0000}"/>
    <cellStyle name="20% - Accent1 2 2 3 2 5 2 3 3" xfId="4010" xr:uid="{00000000-0005-0000-0000-0000EF0E0000}"/>
    <cellStyle name="20% - Accent1 2 2 3 2 5 2 3 3 2" xfId="4011" xr:uid="{00000000-0005-0000-0000-0000F00E0000}"/>
    <cellStyle name="20% - Accent1 2 2 3 2 5 2 3 4" xfId="4012" xr:uid="{00000000-0005-0000-0000-0000F10E0000}"/>
    <cellStyle name="20% - Accent1 2 2 3 2 5 2 4" xfId="4013" xr:uid="{00000000-0005-0000-0000-0000F20E0000}"/>
    <cellStyle name="20% - Accent1 2 2 3 2 5 2 4 2" xfId="4014" xr:uid="{00000000-0005-0000-0000-0000F30E0000}"/>
    <cellStyle name="20% - Accent1 2 2 3 2 5 2 4 2 2" xfId="4015" xr:uid="{00000000-0005-0000-0000-0000F40E0000}"/>
    <cellStyle name="20% - Accent1 2 2 3 2 5 2 4 2 2 2" xfId="4016" xr:uid="{00000000-0005-0000-0000-0000F50E0000}"/>
    <cellStyle name="20% - Accent1 2 2 3 2 5 2 4 2 3" xfId="4017" xr:uid="{00000000-0005-0000-0000-0000F60E0000}"/>
    <cellStyle name="20% - Accent1 2 2 3 2 5 2 4 3" xfId="4018" xr:uid="{00000000-0005-0000-0000-0000F70E0000}"/>
    <cellStyle name="20% - Accent1 2 2 3 2 5 2 4 3 2" xfId="4019" xr:uid="{00000000-0005-0000-0000-0000F80E0000}"/>
    <cellStyle name="20% - Accent1 2 2 3 2 5 2 4 4" xfId="4020" xr:uid="{00000000-0005-0000-0000-0000F90E0000}"/>
    <cellStyle name="20% - Accent1 2 2 3 2 5 2 5" xfId="4021" xr:uid="{00000000-0005-0000-0000-0000FA0E0000}"/>
    <cellStyle name="20% - Accent1 2 2 3 2 5 2 5 2" xfId="4022" xr:uid="{00000000-0005-0000-0000-0000FB0E0000}"/>
    <cellStyle name="20% - Accent1 2 2 3 2 5 2 5 2 2" xfId="4023" xr:uid="{00000000-0005-0000-0000-0000FC0E0000}"/>
    <cellStyle name="20% - Accent1 2 2 3 2 5 2 5 3" xfId="4024" xr:uid="{00000000-0005-0000-0000-0000FD0E0000}"/>
    <cellStyle name="20% - Accent1 2 2 3 2 5 2 6" xfId="4025" xr:uid="{00000000-0005-0000-0000-0000FE0E0000}"/>
    <cellStyle name="20% - Accent1 2 2 3 2 5 2 6 2" xfId="4026" xr:uid="{00000000-0005-0000-0000-0000FF0E0000}"/>
    <cellStyle name="20% - Accent1 2 2 3 2 5 2 6 2 2" xfId="4027" xr:uid="{00000000-0005-0000-0000-0000000F0000}"/>
    <cellStyle name="20% - Accent1 2 2 3 2 5 2 6 3" xfId="4028" xr:uid="{00000000-0005-0000-0000-0000010F0000}"/>
    <cellStyle name="20% - Accent1 2 2 3 2 5 2 7" xfId="4029" xr:uid="{00000000-0005-0000-0000-0000020F0000}"/>
    <cellStyle name="20% - Accent1 2 2 3 2 5 2 7 2" xfId="4030" xr:uid="{00000000-0005-0000-0000-0000030F0000}"/>
    <cellStyle name="20% - Accent1 2 2 3 2 5 2 8" xfId="4031" xr:uid="{00000000-0005-0000-0000-0000040F0000}"/>
    <cellStyle name="20% - Accent1 2 2 3 2 5 2 8 2" xfId="4032" xr:uid="{00000000-0005-0000-0000-0000050F0000}"/>
    <cellStyle name="20% - Accent1 2 2 3 2 5 2 9" xfId="4033" xr:uid="{00000000-0005-0000-0000-0000060F0000}"/>
    <cellStyle name="20% - Accent1 2 2 3 2 5 3" xfId="4034" xr:uid="{00000000-0005-0000-0000-0000070F0000}"/>
    <cellStyle name="20% - Accent1 2 2 3 2 5 3 2" xfId="4035" xr:uid="{00000000-0005-0000-0000-0000080F0000}"/>
    <cellStyle name="20% - Accent1 2 2 3 2 5 3 2 2" xfId="4036" xr:uid="{00000000-0005-0000-0000-0000090F0000}"/>
    <cellStyle name="20% - Accent1 2 2 3 2 5 3 2 2 2" xfId="4037" xr:uid="{00000000-0005-0000-0000-00000A0F0000}"/>
    <cellStyle name="20% - Accent1 2 2 3 2 5 3 2 2 2 2" xfId="4038" xr:uid="{00000000-0005-0000-0000-00000B0F0000}"/>
    <cellStyle name="20% - Accent1 2 2 3 2 5 3 2 2 3" xfId="4039" xr:uid="{00000000-0005-0000-0000-00000C0F0000}"/>
    <cellStyle name="20% - Accent1 2 2 3 2 5 3 2 3" xfId="4040" xr:uid="{00000000-0005-0000-0000-00000D0F0000}"/>
    <cellStyle name="20% - Accent1 2 2 3 2 5 3 2 3 2" xfId="4041" xr:uid="{00000000-0005-0000-0000-00000E0F0000}"/>
    <cellStyle name="20% - Accent1 2 2 3 2 5 3 2 4" xfId="4042" xr:uid="{00000000-0005-0000-0000-00000F0F0000}"/>
    <cellStyle name="20% - Accent1 2 2 3 2 5 3 3" xfId="4043" xr:uid="{00000000-0005-0000-0000-0000100F0000}"/>
    <cellStyle name="20% - Accent1 2 2 3 2 5 3 3 2" xfId="4044" xr:uid="{00000000-0005-0000-0000-0000110F0000}"/>
    <cellStyle name="20% - Accent1 2 2 3 2 5 3 3 2 2" xfId="4045" xr:uid="{00000000-0005-0000-0000-0000120F0000}"/>
    <cellStyle name="20% - Accent1 2 2 3 2 5 3 3 2 2 2" xfId="4046" xr:uid="{00000000-0005-0000-0000-0000130F0000}"/>
    <cellStyle name="20% - Accent1 2 2 3 2 5 3 3 2 3" xfId="4047" xr:uid="{00000000-0005-0000-0000-0000140F0000}"/>
    <cellStyle name="20% - Accent1 2 2 3 2 5 3 3 3" xfId="4048" xr:uid="{00000000-0005-0000-0000-0000150F0000}"/>
    <cellStyle name="20% - Accent1 2 2 3 2 5 3 3 3 2" xfId="4049" xr:uid="{00000000-0005-0000-0000-0000160F0000}"/>
    <cellStyle name="20% - Accent1 2 2 3 2 5 3 3 4" xfId="4050" xr:uid="{00000000-0005-0000-0000-0000170F0000}"/>
    <cellStyle name="20% - Accent1 2 2 3 2 5 3 4" xfId="4051" xr:uid="{00000000-0005-0000-0000-0000180F0000}"/>
    <cellStyle name="20% - Accent1 2 2 3 2 5 3 4 2" xfId="4052" xr:uid="{00000000-0005-0000-0000-0000190F0000}"/>
    <cellStyle name="20% - Accent1 2 2 3 2 5 3 4 2 2" xfId="4053" xr:uid="{00000000-0005-0000-0000-00001A0F0000}"/>
    <cellStyle name="20% - Accent1 2 2 3 2 5 3 4 2 2 2" xfId="4054" xr:uid="{00000000-0005-0000-0000-00001B0F0000}"/>
    <cellStyle name="20% - Accent1 2 2 3 2 5 3 4 2 3" xfId="4055" xr:uid="{00000000-0005-0000-0000-00001C0F0000}"/>
    <cellStyle name="20% - Accent1 2 2 3 2 5 3 4 3" xfId="4056" xr:uid="{00000000-0005-0000-0000-00001D0F0000}"/>
    <cellStyle name="20% - Accent1 2 2 3 2 5 3 4 3 2" xfId="4057" xr:uid="{00000000-0005-0000-0000-00001E0F0000}"/>
    <cellStyle name="20% - Accent1 2 2 3 2 5 3 4 4" xfId="4058" xr:uid="{00000000-0005-0000-0000-00001F0F0000}"/>
    <cellStyle name="20% - Accent1 2 2 3 2 5 3 5" xfId="4059" xr:uid="{00000000-0005-0000-0000-0000200F0000}"/>
    <cellStyle name="20% - Accent1 2 2 3 2 5 3 5 2" xfId="4060" xr:uid="{00000000-0005-0000-0000-0000210F0000}"/>
    <cellStyle name="20% - Accent1 2 2 3 2 5 3 5 2 2" xfId="4061" xr:uid="{00000000-0005-0000-0000-0000220F0000}"/>
    <cellStyle name="20% - Accent1 2 2 3 2 5 3 5 3" xfId="4062" xr:uid="{00000000-0005-0000-0000-0000230F0000}"/>
    <cellStyle name="20% - Accent1 2 2 3 2 5 3 6" xfId="4063" xr:uid="{00000000-0005-0000-0000-0000240F0000}"/>
    <cellStyle name="20% - Accent1 2 2 3 2 5 3 6 2" xfId="4064" xr:uid="{00000000-0005-0000-0000-0000250F0000}"/>
    <cellStyle name="20% - Accent1 2 2 3 2 5 3 6 2 2" xfId="4065" xr:uid="{00000000-0005-0000-0000-0000260F0000}"/>
    <cellStyle name="20% - Accent1 2 2 3 2 5 3 6 3" xfId="4066" xr:uid="{00000000-0005-0000-0000-0000270F0000}"/>
    <cellStyle name="20% - Accent1 2 2 3 2 5 3 7" xfId="4067" xr:uid="{00000000-0005-0000-0000-0000280F0000}"/>
    <cellStyle name="20% - Accent1 2 2 3 2 5 3 7 2" xfId="4068" xr:uid="{00000000-0005-0000-0000-0000290F0000}"/>
    <cellStyle name="20% - Accent1 2 2 3 2 5 3 8" xfId="4069" xr:uid="{00000000-0005-0000-0000-00002A0F0000}"/>
    <cellStyle name="20% - Accent1 2 2 3 2 5 3 8 2" xfId="4070" xr:uid="{00000000-0005-0000-0000-00002B0F0000}"/>
    <cellStyle name="20% - Accent1 2 2 3 2 5 3 9" xfId="4071" xr:uid="{00000000-0005-0000-0000-00002C0F0000}"/>
    <cellStyle name="20% - Accent1 2 2 3 2 5 4" xfId="4072" xr:uid="{00000000-0005-0000-0000-00002D0F0000}"/>
    <cellStyle name="20% - Accent1 2 2 3 2 5 4 2" xfId="4073" xr:uid="{00000000-0005-0000-0000-00002E0F0000}"/>
    <cellStyle name="20% - Accent1 2 2 3 2 5 4 2 2" xfId="4074" xr:uid="{00000000-0005-0000-0000-00002F0F0000}"/>
    <cellStyle name="20% - Accent1 2 2 3 2 5 4 2 2 2" xfId="4075" xr:uid="{00000000-0005-0000-0000-0000300F0000}"/>
    <cellStyle name="20% - Accent1 2 2 3 2 5 4 2 3" xfId="4076" xr:uid="{00000000-0005-0000-0000-0000310F0000}"/>
    <cellStyle name="20% - Accent1 2 2 3 2 5 4 3" xfId="4077" xr:uid="{00000000-0005-0000-0000-0000320F0000}"/>
    <cellStyle name="20% - Accent1 2 2 3 2 5 4 3 2" xfId="4078" xr:uid="{00000000-0005-0000-0000-0000330F0000}"/>
    <cellStyle name="20% - Accent1 2 2 3 2 5 4 4" xfId="4079" xr:uid="{00000000-0005-0000-0000-0000340F0000}"/>
    <cellStyle name="20% - Accent1 2 2 3 2 5 5" xfId="4080" xr:uid="{00000000-0005-0000-0000-0000350F0000}"/>
    <cellStyle name="20% - Accent1 2 2 3 2 5 5 2" xfId="4081" xr:uid="{00000000-0005-0000-0000-0000360F0000}"/>
    <cellStyle name="20% - Accent1 2 2 3 2 5 5 2 2" xfId="4082" xr:uid="{00000000-0005-0000-0000-0000370F0000}"/>
    <cellStyle name="20% - Accent1 2 2 3 2 5 5 2 2 2" xfId="4083" xr:uid="{00000000-0005-0000-0000-0000380F0000}"/>
    <cellStyle name="20% - Accent1 2 2 3 2 5 5 2 3" xfId="4084" xr:uid="{00000000-0005-0000-0000-0000390F0000}"/>
    <cellStyle name="20% - Accent1 2 2 3 2 5 5 3" xfId="4085" xr:uid="{00000000-0005-0000-0000-00003A0F0000}"/>
    <cellStyle name="20% - Accent1 2 2 3 2 5 5 3 2" xfId="4086" xr:uid="{00000000-0005-0000-0000-00003B0F0000}"/>
    <cellStyle name="20% - Accent1 2 2 3 2 5 5 4" xfId="4087" xr:uid="{00000000-0005-0000-0000-00003C0F0000}"/>
    <cellStyle name="20% - Accent1 2 2 3 2 5 6" xfId="4088" xr:uid="{00000000-0005-0000-0000-00003D0F0000}"/>
    <cellStyle name="20% - Accent1 2 2 3 2 5 6 2" xfId="4089" xr:uid="{00000000-0005-0000-0000-00003E0F0000}"/>
    <cellStyle name="20% - Accent1 2 2 3 2 5 6 2 2" xfId="4090" xr:uid="{00000000-0005-0000-0000-00003F0F0000}"/>
    <cellStyle name="20% - Accent1 2 2 3 2 5 6 2 2 2" xfId="4091" xr:uid="{00000000-0005-0000-0000-0000400F0000}"/>
    <cellStyle name="20% - Accent1 2 2 3 2 5 6 2 3" xfId="4092" xr:uid="{00000000-0005-0000-0000-0000410F0000}"/>
    <cellStyle name="20% - Accent1 2 2 3 2 5 6 3" xfId="4093" xr:uid="{00000000-0005-0000-0000-0000420F0000}"/>
    <cellStyle name="20% - Accent1 2 2 3 2 5 6 3 2" xfId="4094" xr:uid="{00000000-0005-0000-0000-0000430F0000}"/>
    <cellStyle name="20% - Accent1 2 2 3 2 5 6 4" xfId="4095" xr:uid="{00000000-0005-0000-0000-0000440F0000}"/>
    <cellStyle name="20% - Accent1 2 2 3 2 5 7" xfId="4096" xr:uid="{00000000-0005-0000-0000-0000450F0000}"/>
    <cellStyle name="20% - Accent1 2 2 3 2 5 7 2" xfId="4097" xr:uid="{00000000-0005-0000-0000-0000460F0000}"/>
    <cellStyle name="20% - Accent1 2 2 3 2 5 7 2 2" xfId="4098" xr:uid="{00000000-0005-0000-0000-0000470F0000}"/>
    <cellStyle name="20% - Accent1 2 2 3 2 5 7 3" xfId="4099" xr:uid="{00000000-0005-0000-0000-0000480F0000}"/>
    <cellStyle name="20% - Accent1 2 2 3 2 5 8" xfId="4100" xr:uid="{00000000-0005-0000-0000-0000490F0000}"/>
    <cellStyle name="20% - Accent1 2 2 3 2 5 8 2" xfId="4101" xr:uid="{00000000-0005-0000-0000-00004A0F0000}"/>
    <cellStyle name="20% - Accent1 2 2 3 2 5 8 2 2" xfId="4102" xr:uid="{00000000-0005-0000-0000-00004B0F0000}"/>
    <cellStyle name="20% - Accent1 2 2 3 2 5 8 3" xfId="4103" xr:uid="{00000000-0005-0000-0000-00004C0F0000}"/>
    <cellStyle name="20% - Accent1 2 2 3 2 5 9" xfId="4104" xr:uid="{00000000-0005-0000-0000-00004D0F0000}"/>
    <cellStyle name="20% - Accent1 2 2 3 2 5 9 2" xfId="4105" xr:uid="{00000000-0005-0000-0000-00004E0F0000}"/>
    <cellStyle name="20% - Accent1 2 2 3 2 6" xfId="4106" xr:uid="{00000000-0005-0000-0000-00004F0F0000}"/>
    <cellStyle name="20% - Accent1 2 2 3 2 6 2" xfId="4107" xr:uid="{00000000-0005-0000-0000-0000500F0000}"/>
    <cellStyle name="20% - Accent1 2 2 3 2 6 2 2" xfId="4108" xr:uid="{00000000-0005-0000-0000-0000510F0000}"/>
    <cellStyle name="20% - Accent1 2 2 3 2 6 2 2 2" xfId="4109" xr:uid="{00000000-0005-0000-0000-0000520F0000}"/>
    <cellStyle name="20% - Accent1 2 2 3 2 6 2 2 2 2" xfId="4110" xr:uid="{00000000-0005-0000-0000-0000530F0000}"/>
    <cellStyle name="20% - Accent1 2 2 3 2 6 2 2 3" xfId="4111" xr:uid="{00000000-0005-0000-0000-0000540F0000}"/>
    <cellStyle name="20% - Accent1 2 2 3 2 6 2 3" xfId="4112" xr:uid="{00000000-0005-0000-0000-0000550F0000}"/>
    <cellStyle name="20% - Accent1 2 2 3 2 6 2 3 2" xfId="4113" xr:uid="{00000000-0005-0000-0000-0000560F0000}"/>
    <cellStyle name="20% - Accent1 2 2 3 2 6 2 4" xfId="4114" xr:uid="{00000000-0005-0000-0000-0000570F0000}"/>
    <cellStyle name="20% - Accent1 2 2 3 2 6 3" xfId="4115" xr:uid="{00000000-0005-0000-0000-0000580F0000}"/>
    <cellStyle name="20% - Accent1 2 2 3 2 6 3 2" xfId="4116" xr:uid="{00000000-0005-0000-0000-0000590F0000}"/>
    <cellStyle name="20% - Accent1 2 2 3 2 6 3 2 2" xfId="4117" xr:uid="{00000000-0005-0000-0000-00005A0F0000}"/>
    <cellStyle name="20% - Accent1 2 2 3 2 6 3 2 2 2" xfId="4118" xr:uid="{00000000-0005-0000-0000-00005B0F0000}"/>
    <cellStyle name="20% - Accent1 2 2 3 2 6 3 2 3" xfId="4119" xr:uid="{00000000-0005-0000-0000-00005C0F0000}"/>
    <cellStyle name="20% - Accent1 2 2 3 2 6 3 3" xfId="4120" xr:uid="{00000000-0005-0000-0000-00005D0F0000}"/>
    <cellStyle name="20% - Accent1 2 2 3 2 6 3 3 2" xfId="4121" xr:uid="{00000000-0005-0000-0000-00005E0F0000}"/>
    <cellStyle name="20% - Accent1 2 2 3 2 6 3 4" xfId="4122" xr:uid="{00000000-0005-0000-0000-00005F0F0000}"/>
    <cellStyle name="20% - Accent1 2 2 3 2 6 4" xfId="4123" xr:uid="{00000000-0005-0000-0000-0000600F0000}"/>
    <cellStyle name="20% - Accent1 2 2 3 2 6 4 2" xfId="4124" xr:uid="{00000000-0005-0000-0000-0000610F0000}"/>
    <cellStyle name="20% - Accent1 2 2 3 2 6 4 2 2" xfId="4125" xr:uid="{00000000-0005-0000-0000-0000620F0000}"/>
    <cellStyle name="20% - Accent1 2 2 3 2 6 4 2 2 2" xfId="4126" xr:uid="{00000000-0005-0000-0000-0000630F0000}"/>
    <cellStyle name="20% - Accent1 2 2 3 2 6 4 2 3" xfId="4127" xr:uid="{00000000-0005-0000-0000-0000640F0000}"/>
    <cellStyle name="20% - Accent1 2 2 3 2 6 4 3" xfId="4128" xr:uid="{00000000-0005-0000-0000-0000650F0000}"/>
    <cellStyle name="20% - Accent1 2 2 3 2 6 4 3 2" xfId="4129" xr:uid="{00000000-0005-0000-0000-0000660F0000}"/>
    <cellStyle name="20% - Accent1 2 2 3 2 6 4 4" xfId="4130" xr:uid="{00000000-0005-0000-0000-0000670F0000}"/>
    <cellStyle name="20% - Accent1 2 2 3 2 6 5" xfId="4131" xr:uid="{00000000-0005-0000-0000-0000680F0000}"/>
    <cellStyle name="20% - Accent1 2 2 3 2 6 5 2" xfId="4132" xr:uid="{00000000-0005-0000-0000-0000690F0000}"/>
    <cellStyle name="20% - Accent1 2 2 3 2 6 5 2 2" xfId="4133" xr:uid="{00000000-0005-0000-0000-00006A0F0000}"/>
    <cellStyle name="20% - Accent1 2 2 3 2 6 5 3" xfId="4134" xr:uid="{00000000-0005-0000-0000-00006B0F0000}"/>
    <cellStyle name="20% - Accent1 2 2 3 2 6 6" xfId="4135" xr:uid="{00000000-0005-0000-0000-00006C0F0000}"/>
    <cellStyle name="20% - Accent1 2 2 3 2 6 6 2" xfId="4136" xr:uid="{00000000-0005-0000-0000-00006D0F0000}"/>
    <cellStyle name="20% - Accent1 2 2 3 2 6 6 2 2" xfId="4137" xr:uid="{00000000-0005-0000-0000-00006E0F0000}"/>
    <cellStyle name="20% - Accent1 2 2 3 2 6 6 3" xfId="4138" xr:uid="{00000000-0005-0000-0000-00006F0F0000}"/>
    <cellStyle name="20% - Accent1 2 2 3 2 6 7" xfId="4139" xr:uid="{00000000-0005-0000-0000-0000700F0000}"/>
    <cellStyle name="20% - Accent1 2 2 3 2 6 7 2" xfId="4140" xr:uid="{00000000-0005-0000-0000-0000710F0000}"/>
    <cellStyle name="20% - Accent1 2 2 3 2 6 8" xfId="4141" xr:uid="{00000000-0005-0000-0000-0000720F0000}"/>
    <cellStyle name="20% - Accent1 2 2 3 2 6 8 2" xfId="4142" xr:uid="{00000000-0005-0000-0000-0000730F0000}"/>
    <cellStyle name="20% - Accent1 2 2 3 2 6 9" xfId="4143" xr:uid="{00000000-0005-0000-0000-0000740F0000}"/>
    <cellStyle name="20% - Accent1 2 2 3 2 7" xfId="4144" xr:uid="{00000000-0005-0000-0000-0000750F0000}"/>
    <cellStyle name="20% - Accent1 2 2 3 2 7 2" xfId="4145" xr:uid="{00000000-0005-0000-0000-0000760F0000}"/>
    <cellStyle name="20% - Accent1 2 2 3 2 7 2 2" xfId="4146" xr:uid="{00000000-0005-0000-0000-0000770F0000}"/>
    <cellStyle name="20% - Accent1 2 2 3 2 7 2 2 2" xfId="4147" xr:uid="{00000000-0005-0000-0000-0000780F0000}"/>
    <cellStyle name="20% - Accent1 2 2 3 2 7 2 2 2 2" xfId="4148" xr:uid="{00000000-0005-0000-0000-0000790F0000}"/>
    <cellStyle name="20% - Accent1 2 2 3 2 7 2 2 3" xfId="4149" xr:uid="{00000000-0005-0000-0000-00007A0F0000}"/>
    <cellStyle name="20% - Accent1 2 2 3 2 7 2 3" xfId="4150" xr:uid="{00000000-0005-0000-0000-00007B0F0000}"/>
    <cellStyle name="20% - Accent1 2 2 3 2 7 2 3 2" xfId="4151" xr:uid="{00000000-0005-0000-0000-00007C0F0000}"/>
    <cellStyle name="20% - Accent1 2 2 3 2 7 2 4" xfId="4152" xr:uid="{00000000-0005-0000-0000-00007D0F0000}"/>
    <cellStyle name="20% - Accent1 2 2 3 2 7 3" xfId="4153" xr:uid="{00000000-0005-0000-0000-00007E0F0000}"/>
    <cellStyle name="20% - Accent1 2 2 3 2 7 3 2" xfId="4154" xr:uid="{00000000-0005-0000-0000-00007F0F0000}"/>
    <cellStyle name="20% - Accent1 2 2 3 2 7 3 2 2" xfId="4155" xr:uid="{00000000-0005-0000-0000-0000800F0000}"/>
    <cellStyle name="20% - Accent1 2 2 3 2 7 3 2 2 2" xfId="4156" xr:uid="{00000000-0005-0000-0000-0000810F0000}"/>
    <cellStyle name="20% - Accent1 2 2 3 2 7 3 2 3" xfId="4157" xr:uid="{00000000-0005-0000-0000-0000820F0000}"/>
    <cellStyle name="20% - Accent1 2 2 3 2 7 3 3" xfId="4158" xr:uid="{00000000-0005-0000-0000-0000830F0000}"/>
    <cellStyle name="20% - Accent1 2 2 3 2 7 3 3 2" xfId="4159" xr:uid="{00000000-0005-0000-0000-0000840F0000}"/>
    <cellStyle name="20% - Accent1 2 2 3 2 7 3 4" xfId="4160" xr:uid="{00000000-0005-0000-0000-0000850F0000}"/>
    <cellStyle name="20% - Accent1 2 2 3 2 7 4" xfId="4161" xr:uid="{00000000-0005-0000-0000-0000860F0000}"/>
    <cellStyle name="20% - Accent1 2 2 3 2 7 4 2" xfId="4162" xr:uid="{00000000-0005-0000-0000-0000870F0000}"/>
    <cellStyle name="20% - Accent1 2 2 3 2 7 4 2 2" xfId="4163" xr:uid="{00000000-0005-0000-0000-0000880F0000}"/>
    <cellStyle name="20% - Accent1 2 2 3 2 7 4 2 2 2" xfId="4164" xr:uid="{00000000-0005-0000-0000-0000890F0000}"/>
    <cellStyle name="20% - Accent1 2 2 3 2 7 4 2 3" xfId="4165" xr:uid="{00000000-0005-0000-0000-00008A0F0000}"/>
    <cellStyle name="20% - Accent1 2 2 3 2 7 4 3" xfId="4166" xr:uid="{00000000-0005-0000-0000-00008B0F0000}"/>
    <cellStyle name="20% - Accent1 2 2 3 2 7 4 3 2" xfId="4167" xr:uid="{00000000-0005-0000-0000-00008C0F0000}"/>
    <cellStyle name="20% - Accent1 2 2 3 2 7 4 4" xfId="4168" xr:uid="{00000000-0005-0000-0000-00008D0F0000}"/>
    <cellStyle name="20% - Accent1 2 2 3 2 7 5" xfId="4169" xr:uid="{00000000-0005-0000-0000-00008E0F0000}"/>
    <cellStyle name="20% - Accent1 2 2 3 2 7 5 2" xfId="4170" xr:uid="{00000000-0005-0000-0000-00008F0F0000}"/>
    <cellStyle name="20% - Accent1 2 2 3 2 7 5 2 2" xfId="4171" xr:uid="{00000000-0005-0000-0000-0000900F0000}"/>
    <cellStyle name="20% - Accent1 2 2 3 2 7 5 3" xfId="4172" xr:uid="{00000000-0005-0000-0000-0000910F0000}"/>
    <cellStyle name="20% - Accent1 2 2 3 2 7 6" xfId="4173" xr:uid="{00000000-0005-0000-0000-0000920F0000}"/>
    <cellStyle name="20% - Accent1 2 2 3 2 7 6 2" xfId="4174" xr:uid="{00000000-0005-0000-0000-0000930F0000}"/>
    <cellStyle name="20% - Accent1 2 2 3 2 7 6 2 2" xfId="4175" xr:uid="{00000000-0005-0000-0000-0000940F0000}"/>
    <cellStyle name="20% - Accent1 2 2 3 2 7 6 3" xfId="4176" xr:uid="{00000000-0005-0000-0000-0000950F0000}"/>
    <cellStyle name="20% - Accent1 2 2 3 2 7 7" xfId="4177" xr:uid="{00000000-0005-0000-0000-0000960F0000}"/>
    <cellStyle name="20% - Accent1 2 2 3 2 7 7 2" xfId="4178" xr:uid="{00000000-0005-0000-0000-0000970F0000}"/>
    <cellStyle name="20% - Accent1 2 2 3 2 7 8" xfId="4179" xr:uid="{00000000-0005-0000-0000-0000980F0000}"/>
    <cellStyle name="20% - Accent1 2 2 3 2 7 8 2" xfId="4180" xr:uid="{00000000-0005-0000-0000-0000990F0000}"/>
    <cellStyle name="20% - Accent1 2 2 3 2 7 9" xfId="4181" xr:uid="{00000000-0005-0000-0000-00009A0F0000}"/>
    <cellStyle name="20% - Accent1 2 2 3 2 8" xfId="4182" xr:uid="{00000000-0005-0000-0000-00009B0F0000}"/>
    <cellStyle name="20% - Accent1 2 2 3 2 8 2" xfId="4183" xr:uid="{00000000-0005-0000-0000-00009C0F0000}"/>
    <cellStyle name="20% - Accent1 2 2 3 2 8 2 2" xfId="4184" xr:uid="{00000000-0005-0000-0000-00009D0F0000}"/>
    <cellStyle name="20% - Accent1 2 2 3 2 8 2 2 2" xfId="4185" xr:uid="{00000000-0005-0000-0000-00009E0F0000}"/>
    <cellStyle name="20% - Accent1 2 2 3 2 8 2 3" xfId="4186" xr:uid="{00000000-0005-0000-0000-00009F0F0000}"/>
    <cellStyle name="20% - Accent1 2 2 3 2 8 3" xfId="4187" xr:uid="{00000000-0005-0000-0000-0000A00F0000}"/>
    <cellStyle name="20% - Accent1 2 2 3 2 8 3 2" xfId="4188" xr:uid="{00000000-0005-0000-0000-0000A10F0000}"/>
    <cellStyle name="20% - Accent1 2 2 3 2 8 4" xfId="4189" xr:uid="{00000000-0005-0000-0000-0000A20F0000}"/>
    <cellStyle name="20% - Accent1 2 2 3 2 9" xfId="4190" xr:uid="{00000000-0005-0000-0000-0000A30F0000}"/>
    <cellStyle name="20% - Accent1 2 2 3 2 9 2" xfId="4191" xr:uid="{00000000-0005-0000-0000-0000A40F0000}"/>
    <cellStyle name="20% - Accent1 2 2 3 2 9 2 2" xfId="4192" xr:uid="{00000000-0005-0000-0000-0000A50F0000}"/>
    <cellStyle name="20% - Accent1 2 2 3 2 9 2 2 2" xfId="4193" xr:uid="{00000000-0005-0000-0000-0000A60F0000}"/>
    <cellStyle name="20% - Accent1 2 2 3 2 9 2 3" xfId="4194" xr:uid="{00000000-0005-0000-0000-0000A70F0000}"/>
    <cellStyle name="20% - Accent1 2 2 3 2 9 3" xfId="4195" xr:uid="{00000000-0005-0000-0000-0000A80F0000}"/>
    <cellStyle name="20% - Accent1 2 2 3 2 9 3 2" xfId="4196" xr:uid="{00000000-0005-0000-0000-0000A90F0000}"/>
    <cellStyle name="20% - Accent1 2 2 3 2 9 4" xfId="4197" xr:uid="{00000000-0005-0000-0000-0000AA0F0000}"/>
    <cellStyle name="20% - Accent1 2 2 3 3" xfId="4198" xr:uid="{00000000-0005-0000-0000-0000AB0F0000}"/>
    <cellStyle name="20% - Accent1 2 2 3 3 10" xfId="4199" xr:uid="{00000000-0005-0000-0000-0000AC0F0000}"/>
    <cellStyle name="20% - Accent1 2 2 3 3 10 2" xfId="4200" xr:uid="{00000000-0005-0000-0000-0000AD0F0000}"/>
    <cellStyle name="20% - Accent1 2 2 3 3 10 2 2" xfId="4201" xr:uid="{00000000-0005-0000-0000-0000AE0F0000}"/>
    <cellStyle name="20% - Accent1 2 2 3 3 10 3" xfId="4202" xr:uid="{00000000-0005-0000-0000-0000AF0F0000}"/>
    <cellStyle name="20% - Accent1 2 2 3 3 11" xfId="4203" xr:uid="{00000000-0005-0000-0000-0000B00F0000}"/>
    <cellStyle name="20% - Accent1 2 2 3 3 11 2" xfId="4204" xr:uid="{00000000-0005-0000-0000-0000B10F0000}"/>
    <cellStyle name="20% - Accent1 2 2 3 3 11 2 2" xfId="4205" xr:uid="{00000000-0005-0000-0000-0000B20F0000}"/>
    <cellStyle name="20% - Accent1 2 2 3 3 11 3" xfId="4206" xr:uid="{00000000-0005-0000-0000-0000B30F0000}"/>
    <cellStyle name="20% - Accent1 2 2 3 3 12" xfId="4207" xr:uid="{00000000-0005-0000-0000-0000B40F0000}"/>
    <cellStyle name="20% - Accent1 2 2 3 3 12 2" xfId="4208" xr:uid="{00000000-0005-0000-0000-0000B50F0000}"/>
    <cellStyle name="20% - Accent1 2 2 3 3 13" xfId="4209" xr:uid="{00000000-0005-0000-0000-0000B60F0000}"/>
    <cellStyle name="20% - Accent1 2 2 3 3 13 2" xfId="4210" xr:uid="{00000000-0005-0000-0000-0000B70F0000}"/>
    <cellStyle name="20% - Accent1 2 2 3 3 14" xfId="4211" xr:uid="{00000000-0005-0000-0000-0000B80F0000}"/>
    <cellStyle name="20% - Accent1 2 2 3 3 2" xfId="4212" xr:uid="{00000000-0005-0000-0000-0000B90F0000}"/>
    <cellStyle name="20% - Accent1 2 2 3 3 2 10" xfId="4213" xr:uid="{00000000-0005-0000-0000-0000BA0F0000}"/>
    <cellStyle name="20% - Accent1 2 2 3 3 2 10 2" xfId="4214" xr:uid="{00000000-0005-0000-0000-0000BB0F0000}"/>
    <cellStyle name="20% - Accent1 2 2 3 3 2 11" xfId="4215" xr:uid="{00000000-0005-0000-0000-0000BC0F0000}"/>
    <cellStyle name="20% - Accent1 2 2 3 3 2 2" xfId="4216" xr:uid="{00000000-0005-0000-0000-0000BD0F0000}"/>
    <cellStyle name="20% - Accent1 2 2 3 3 2 2 2" xfId="4217" xr:uid="{00000000-0005-0000-0000-0000BE0F0000}"/>
    <cellStyle name="20% - Accent1 2 2 3 3 2 2 2 2" xfId="4218" xr:uid="{00000000-0005-0000-0000-0000BF0F0000}"/>
    <cellStyle name="20% - Accent1 2 2 3 3 2 2 2 2 2" xfId="4219" xr:uid="{00000000-0005-0000-0000-0000C00F0000}"/>
    <cellStyle name="20% - Accent1 2 2 3 3 2 2 2 2 2 2" xfId="4220" xr:uid="{00000000-0005-0000-0000-0000C10F0000}"/>
    <cellStyle name="20% - Accent1 2 2 3 3 2 2 2 2 3" xfId="4221" xr:uid="{00000000-0005-0000-0000-0000C20F0000}"/>
    <cellStyle name="20% - Accent1 2 2 3 3 2 2 2 3" xfId="4222" xr:uid="{00000000-0005-0000-0000-0000C30F0000}"/>
    <cellStyle name="20% - Accent1 2 2 3 3 2 2 2 3 2" xfId="4223" xr:uid="{00000000-0005-0000-0000-0000C40F0000}"/>
    <cellStyle name="20% - Accent1 2 2 3 3 2 2 2 4" xfId="4224" xr:uid="{00000000-0005-0000-0000-0000C50F0000}"/>
    <cellStyle name="20% - Accent1 2 2 3 3 2 2 3" xfId="4225" xr:uid="{00000000-0005-0000-0000-0000C60F0000}"/>
    <cellStyle name="20% - Accent1 2 2 3 3 2 2 3 2" xfId="4226" xr:uid="{00000000-0005-0000-0000-0000C70F0000}"/>
    <cellStyle name="20% - Accent1 2 2 3 3 2 2 3 2 2" xfId="4227" xr:uid="{00000000-0005-0000-0000-0000C80F0000}"/>
    <cellStyle name="20% - Accent1 2 2 3 3 2 2 3 2 2 2" xfId="4228" xr:uid="{00000000-0005-0000-0000-0000C90F0000}"/>
    <cellStyle name="20% - Accent1 2 2 3 3 2 2 3 2 3" xfId="4229" xr:uid="{00000000-0005-0000-0000-0000CA0F0000}"/>
    <cellStyle name="20% - Accent1 2 2 3 3 2 2 3 3" xfId="4230" xr:uid="{00000000-0005-0000-0000-0000CB0F0000}"/>
    <cellStyle name="20% - Accent1 2 2 3 3 2 2 3 3 2" xfId="4231" xr:uid="{00000000-0005-0000-0000-0000CC0F0000}"/>
    <cellStyle name="20% - Accent1 2 2 3 3 2 2 3 4" xfId="4232" xr:uid="{00000000-0005-0000-0000-0000CD0F0000}"/>
    <cellStyle name="20% - Accent1 2 2 3 3 2 2 4" xfId="4233" xr:uid="{00000000-0005-0000-0000-0000CE0F0000}"/>
    <cellStyle name="20% - Accent1 2 2 3 3 2 2 4 2" xfId="4234" xr:uid="{00000000-0005-0000-0000-0000CF0F0000}"/>
    <cellStyle name="20% - Accent1 2 2 3 3 2 2 4 2 2" xfId="4235" xr:uid="{00000000-0005-0000-0000-0000D00F0000}"/>
    <cellStyle name="20% - Accent1 2 2 3 3 2 2 4 2 2 2" xfId="4236" xr:uid="{00000000-0005-0000-0000-0000D10F0000}"/>
    <cellStyle name="20% - Accent1 2 2 3 3 2 2 4 2 3" xfId="4237" xr:uid="{00000000-0005-0000-0000-0000D20F0000}"/>
    <cellStyle name="20% - Accent1 2 2 3 3 2 2 4 3" xfId="4238" xr:uid="{00000000-0005-0000-0000-0000D30F0000}"/>
    <cellStyle name="20% - Accent1 2 2 3 3 2 2 4 3 2" xfId="4239" xr:uid="{00000000-0005-0000-0000-0000D40F0000}"/>
    <cellStyle name="20% - Accent1 2 2 3 3 2 2 4 4" xfId="4240" xr:uid="{00000000-0005-0000-0000-0000D50F0000}"/>
    <cellStyle name="20% - Accent1 2 2 3 3 2 2 5" xfId="4241" xr:uid="{00000000-0005-0000-0000-0000D60F0000}"/>
    <cellStyle name="20% - Accent1 2 2 3 3 2 2 5 2" xfId="4242" xr:uid="{00000000-0005-0000-0000-0000D70F0000}"/>
    <cellStyle name="20% - Accent1 2 2 3 3 2 2 5 2 2" xfId="4243" xr:uid="{00000000-0005-0000-0000-0000D80F0000}"/>
    <cellStyle name="20% - Accent1 2 2 3 3 2 2 5 3" xfId="4244" xr:uid="{00000000-0005-0000-0000-0000D90F0000}"/>
    <cellStyle name="20% - Accent1 2 2 3 3 2 2 6" xfId="4245" xr:uid="{00000000-0005-0000-0000-0000DA0F0000}"/>
    <cellStyle name="20% - Accent1 2 2 3 3 2 2 6 2" xfId="4246" xr:uid="{00000000-0005-0000-0000-0000DB0F0000}"/>
    <cellStyle name="20% - Accent1 2 2 3 3 2 2 6 2 2" xfId="4247" xr:uid="{00000000-0005-0000-0000-0000DC0F0000}"/>
    <cellStyle name="20% - Accent1 2 2 3 3 2 2 6 3" xfId="4248" xr:uid="{00000000-0005-0000-0000-0000DD0F0000}"/>
    <cellStyle name="20% - Accent1 2 2 3 3 2 2 7" xfId="4249" xr:uid="{00000000-0005-0000-0000-0000DE0F0000}"/>
    <cellStyle name="20% - Accent1 2 2 3 3 2 2 7 2" xfId="4250" xr:uid="{00000000-0005-0000-0000-0000DF0F0000}"/>
    <cellStyle name="20% - Accent1 2 2 3 3 2 2 8" xfId="4251" xr:uid="{00000000-0005-0000-0000-0000E00F0000}"/>
    <cellStyle name="20% - Accent1 2 2 3 3 2 2 8 2" xfId="4252" xr:uid="{00000000-0005-0000-0000-0000E10F0000}"/>
    <cellStyle name="20% - Accent1 2 2 3 3 2 2 9" xfId="4253" xr:uid="{00000000-0005-0000-0000-0000E20F0000}"/>
    <cellStyle name="20% - Accent1 2 2 3 3 2 3" xfId="4254" xr:uid="{00000000-0005-0000-0000-0000E30F0000}"/>
    <cellStyle name="20% - Accent1 2 2 3 3 2 3 2" xfId="4255" xr:uid="{00000000-0005-0000-0000-0000E40F0000}"/>
    <cellStyle name="20% - Accent1 2 2 3 3 2 3 2 2" xfId="4256" xr:uid="{00000000-0005-0000-0000-0000E50F0000}"/>
    <cellStyle name="20% - Accent1 2 2 3 3 2 3 2 2 2" xfId="4257" xr:uid="{00000000-0005-0000-0000-0000E60F0000}"/>
    <cellStyle name="20% - Accent1 2 2 3 3 2 3 2 2 2 2" xfId="4258" xr:uid="{00000000-0005-0000-0000-0000E70F0000}"/>
    <cellStyle name="20% - Accent1 2 2 3 3 2 3 2 2 3" xfId="4259" xr:uid="{00000000-0005-0000-0000-0000E80F0000}"/>
    <cellStyle name="20% - Accent1 2 2 3 3 2 3 2 3" xfId="4260" xr:uid="{00000000-0005-0000-0000-0000E90F0000}"/>
    <cellStyle name="20% - Accent1 2 2 3 3 2 3 2 3 2" xfId="4261" xr:uid="{00000000-0005-0000-0000-0000EA0F0000}"/>
    <cellStyle name="20% - Accent1 2 2 3 3 2 3 2 4" xfId="4262" xr:uid="{00000000-0005-0000-0000-0000EB0F0000}"/>
    <cellStyle name="20% - Accent1 2 2 3 3 2 3 3" xfId="4263" xr:uid="{00000000-0005-0000-0000-0000EC0F0000}"/>
    <cellStyle name="20% - Accent1 2 2 3 3 2 3 3 2" xfId="4264" xr:uid="{00000000-0005-0000-0000-0000ED0F0000}"/>
    <cellStyle name="20% - Accent1 2 2 3 3 2 3 3 2 2" xfId="4265" xr:uid="{00000000-0005-0000-0000-0000EE0F0000}"/>
    <cellStyle name="20% - Accent1 2 2 3 3 2 3 3 2 2 2" xfId="4266" xr:uid="{00000000-0005-0000-0000-0000EF0F0000}"/>
    <cellStyle name="20% - Accent1 2 2 3 3 2 3 3 2 3" xfId="4267" xr:uid="{00000000-0005-0000-0000-0000F00F0000}"/>
    <cellStyle name="20% - Accent1 2 2 3 3 2 3 3 3" xfId="4268" xr:uid="{00000000-0005-0000-0000-0000F10F0000}"/>
    <cellStyle name="20% - Accent1 2 2 3 3 2 3 3 3 2" xfId="4269" xr:uid="{00000000-0005-0000-0000-0000F20F0000}"/>
    <cellStyle name="20% - Accent1 2 2 3 3 2 3 3 4" xfId="4270" xr:uid="{00000000-0005-0000-0000-0000F30F0000}"/>
    <cellStyle name="20% - Accent1 2 2 3 3 2 3 4" xfId="4271" xr:uid="{00000000-0005-0000-0000-0000F40F0000}"/>
    <cellStyle name="20% - Accent1 2 2 3 3 2 3 4 2" xfId="4272" xr:uid="{00000000-0005-0000-0000-0000F50F0000}"/>
    <cellStyle name="20% - Accent1 2 2 3 3 2 3 4 2 2" xfId="4273" xr:uid="{00000000-0005-0000-0000-0000F60F0000}"/>
    <cellStyle name="20% - Accent1 2 2 3 3 2 3 4 2 2 2" xfId="4274" xr:uid="{00000000-0005-0000-0000-0000F70F0000}"/>
    <cellStyle name="20% - Accent1 2 2 3 3 2 3 4 2 3" xfId="4275" xr:uid="{00000000-0005-0000-0000-0000F80F0000}"/>
    <cellStyle name="20% - Accent1 2 2 3 3 2 3 4 3" xfId="4276" xr:uid="{00000000-0005-0000-0000-0000F90F0000}"/>
    <cellStyle name="20% - Accent1 2 2 3 3 2 3 4 3 2" xfId="4277" xr:uid="{00000000-0005-0000-0000-0000FA0F0000}"/>
    <cellStyle name="20% - Accent1 2 2 3 3 2 3 4 4" xfId="4278" xr:uid="{00000000-0005-0000-0000-0000FB0F0000}"/>
    <cellStyle name="20% - Accent1 2 2 3 3 2 3 5" xfId="4279" xr:uid="{00000000-0005-0000-0000-0000FC0F0000}"/>
    <cellStyle name="20% - Accent1 2 2 3 3 2 3 5 2" xfId="4280" xr:uid="{00000000-0005-0000-0000-0000FD0F0000}"/>
    <cellStyle name="20% - Accent1 2 2 3 3 2 3 5 2 2" xfId="4281" xr:uid="{00000000-0005-0000-0000-0000FE0F0000}"/>
    <cellStyle name="20% - Accent1 2 2 3 3 2 3 5 3" xfId="4282" xr:uid="{00000000-0005-0000-0000-0000FF0F0000}"/>
    <cellStyle name="20% - Accent1 2 2 3 3 2 3 6" xfId="4283" xr:uid="{00000000-0005-0000-0000-000000100000}"/>
    <cellStyle name="20% - Accent1 2 2 3 3 2 3 6 2" xfId="4284" xr:uid="{00000000-0005-0000-0000-000001100000}"/>
    <cellStyle name="20% - Accent1 2 2 3 3 2 3 6 2 2" xfId="4285" xr:uid="{00000000-0005-0000-0000-000002100000}"/>
    <cellStyle name="20% - Accent1 2 2 3 3 2 3 6 3" xfId="4286" xr:uid="{00000000-0005-0000-0000-000003100000}"/>
    <cellStyle name="20% - Accent1 2 2 3 3 2 3 7" xfId="4287" xr:uid="{00000000-0005-0000-0000-000004100000}"/>
    <cellStyle name="20% - Accent1 2 2 3 3 2 3 7 2" xfId="4288" xr:uid="{00000000-0005-0000-0000-000005100000}"/>
    <cellStyle name="20% - Accent1 2 2 3 3 2 3 8" xfId="4289" xr:uid="{00000000-0005-0000-0000-000006100000}"/>
    <cellStyle name="20% - Accent1 2 2 3 3 2 3 8 2" xfId="4290" xr:uid="{00000000-0005-0000-0000-000007100000}"/>
    <cellStyle name="20% - Accent1 2 2 3 3 2 3 9" xfId="4291" xr:uid="{00000000-0005-0000-0000-000008100000}"/>
    <cellStyle name="20% - Accent1 2 2 3 3 2 4" xfId="4292" xr:uid="{00000000-0005-0000-0000-000009100000}"/>
    <cellStyle name="20% - Accent1 2 2 3 3 2 4 2" xfId="4293" xr:uid="{00000000-0005-0000-0000-00000A100000}"/>
    <cellStyle name="20% - Accent1 2 2 3 3 2 4 2 2" xfId="4294" xr:uid="{00000000-0005-0000-0000-00000B100000}"/>
    <cellStyle name="20% - Accent1 2 2 3 3 2 4 2 2 2" xfId="4295" xr:uid="{00000000-0005-0000-0000-00000C100000}"/>
    <cellStyle name="20% - Accent1 2 2 3 3 2 4 2 3" xfId="4296" xr:uid="{00000000-0005-0000-0000-00000D100000}"/>
    <cellStyle name="20% - Accent1 2 2 3 3 2 4 3" xfId="4297" xr:uid="{00000000-0005-0000-0000-00000E100000}"/>
    <cellStyle name="20% - Accent1 2 2 3 3 2 4 3 2" xfId="4298" xr:uid="{00000000-0005-0000-0000-00000F100000}"/>
    <cellStyle name="20% - Accent1 2 2 3 3 2 4 4" xfId="4299" xr:uid="{00000000-0005-0000-0000-000010100000}"/>
    <cellStyle name="20% - Accent1 2 2 3 3 2 5" xfId="4300" xr:uid="{00000000-0005-0000-0000-000011100000}"/>
    <cellStyle name="20% - Accent1 2 2 3 3 2 5 2" xfId="4301" xr:uid="{00000000-0005-0000-0000-000012100000}"/>
    <cellStyle name="20% - Accent1 2 2 3 3 2 5 2 2" xfId="4302" xr:uid="{00000000-0005-0000-0000-000013100000}"/>
    <cellStyle name="20% - Accent1 2 2 3 3 2 5 2 2 2" xfId="4303" xr:uid="{00000000-0005-0000-0000-000014100000}"/>
    <cellStyle name="20% - Accent1 2 2 3 3 2 5 2 3" xfId="4304" xr:uid="{00000000-0005-0000-0000-000015100000}"/>
    <cellStyle name="20% - Accent1 2 2 3 3 2 5 3" xfId="4305" xr:uid="{00000000-0005-0000-0000-000016100000}"/>
    <cellStyle name="20% - Accent1 2 2 3 3 2 5 3 2" xfId="4306" xr:uid="{00000000-0005-0000-0000-000017100000}"/>
    <cellStyle name="20% - Accent1 2 2 3 3 2 5 4" xfId="4307" xr:uid="{00000000-0005-0000-0000-000018100000}"/>
    <cellStyle name="20% - Accent1 2 2 3 3 2 6" xfId="4308" xr:uid="{00000000-0005-0000-0000-000019100000}"/>
    <cellStyle name="20% - Accent1 2 2 3 3 2 6 2" xfId="4309" xr:uid="{00000000-0005-0000-0000-00001A100000}"/>
    <cellStyle name="20% - Accent1 2 2 3 3 2 6 2 2" xfId="4310" xr:uid="{00000000-0005-0000-0000-00001B100000}"/>
    <cellStyle name="20% - Accent1 2 2 3 3 2 6 2 2 2" xfId="4311" xr:uid="{00000000-0005-0000-0000-00001C100000}"/>
    <cellStyle name="20% - Accent1 2 2 3 3 2 6 2 3" xfId="4312" xr:uid="{00000000-0005-0000-0000-00001D100000}"/>
    <cellStyle name="20% - Accent1 2 2 3 3 2 6 3" xfId="4313" xr:uid="{00000000-0005-0000-0000-00001E100000}"/>
    <cellStyle name="20% - Accent1 2 2 3 3 2 6 3 2" xfId="4314" xr:uid="{00000000-0005-0000-0000-00001F100000}"/>
    <cellStyle name="20% - Accent1 2 2 3 3 2 6 4" xfId="4315" xr:uid="{00000000-0005-0000-0000-000020100000}"/>
    <cellStyle name="20% - Accent1 2 2 3 3 2 7" xfId="4316" xr:uid="{00000000-0005-0000-0000-000021100000}"/>
    <cellStyle name="20% - Accent1 2 2 3 3 2 7 2" xfId="4317" xr:uid="{00000000-0005-0000-0000-000022100000}"/>
    <cellStyle name="20% - Accent1 2 2 3 3 2 7 2 2" xfId="4318" xr:uid="{00000000-0005-0000-0000-000023100000}"/>
    <cellStyle name="20% - Accent1 2 2 3 3 2 7 3" xfId="4319" xr:uid="{00000000-0005-0000-0000-000024100000}"/>
    <cellStyle name="20% - Accent1 2 2 3 3 2 8" xfId="4320" xr:uid="{00000000-0005-0000-0000-000025100000}"/>
    <cellStyle name="20% - Accent1 2 2 3 3 2 8 2" xfId="4321" xr:uid="{00000000-0005-0000-0000-000026100000}"/>
    <cellStyle name="20% - Accent1 2 2 3 3 2 8 2 2" xfId="4322" xr:uid="{00000000-0005-0000-0000-000027100000}"/>
    <cellStyle name="20% - Accent1 2 2 3 3 2 8 3" xfId="4323" xr:uid="{00000000-0005-0000-0000-000028100000}"/>
    <cellStyle name="20% - Accent1 2 2 3 3 2 9" xfId="4324" xr:uid="{00000000-0005-0000-0000-000029100000}"/>
    <cellStyle name="20% - Accent1 2 2 3 3 2 9 2" xfId="4325" xr:uid="{00000000-0005-0000-0000-00002A100000}"/>
    <cellStyle name="20% - Accent1 2 2 3 3 3" xfId="4326" xr:uid="{00000000-0005-0000-0000-00002B100000}"/>
    <cellStyle name="20% - Accent1 2 2 3 3 3 10" xfId="4327" xr:uid="{00000000-0005-0000-0000-00002C100000}"/>
    <cellStyle name="20% - Accent1 2 2 3 3 3 10 2" xfId="4328" xr:uid="{00000000-0005-0000-0000-00002D100000}"/>
    <cellStyle name="20% - Accent1 2 2 3 3 3 11" xfId="4329" xr:uid="{00000000-0005-0000-0000-00002E100000}"/>
    <cellStyle name="20% - Accent1 2 2 3 3 3 2" xfId="4330" xr:uid="{00000000-0005-0000-0000-00002F100000}"/>
    <cellStyle name="20% - Accent1 2 2 3 3 3 2 2" xfId="4331" xr:uid="{00000000-0005-0000-0000-000030100000}"/>
    <cellStyle name="20% - Accent1 2 2 3 3 3 2 2 2" xfId="4332" xr:uid="{00000000-0005-0000-0000-000031100000}"/>
    <cellStyle name="20% - Accent1 2 2 3 3 3 2 2 2 2" xfId="4333" xr:uid="{00000000-0005-0000-0000-000032100000}"/>
    <cellStyle name="20% - Accent1 2 2 3 3 3 2 2 2 2 2" xfId="4334" xr:uid="{00000000-0005-0000-0000-000033100000}"/>
    <cellStyle name="20% - Accent1 2 2 3 3 3 2 2 2 3" xfId="4335" xr:uid="{00000000-0005-0000-0000-000034100000}"/>
    <cellStyle name="20% - Accent1 2 2 3 3 3 2 2 3" xfId="4336" xr:uid="{00000000-0005-0000-0000-000035100000}"/>
    <cellStyle name="20% - Accent1 2 2 3 3 3 2 2 3 2" xfId="4337" xr:uid="{00000000-0005-0000-0000-000036100000}"/>
    <cellStyle name="20% - Accent1 2 2 3 3 3 2 2 4" xfId="4338" xr:uid="{00000000-0005-0000-0000-000037100000}"/>
    <cellStyle name="20% - Accent1 2 2 3 3 3 2 3" xfId="4339" xr:uid="{00000000-0005-0000-0000-000038100000}"/>
    <cellStyle name="20% - Accent1 2 2 3 3 3 2 3 2" xfId="4340" xr:uid="{00000000-0005-0000-0000-000039100000}"/>
    <cellStyle name="20% - Accent1 2 2 3 3 3 2 3 2 2" xfId="4341" xr:uid="{00000000-0005-0000-0000-00003A100000}"/>
    <cellStyle name="20% - Accent1 2 2 3 3 3 2 3 2 2 2" xfId="4342" xr:uid="{00000000-0005-0000-0000-00003B100000}"/>
    <cellStyle name="20% - Accent1 2 2 3 3 3 2 3 2 3" xfId="4343" xr:uid="{00000000-0005-0000-0000-00003C100000}"/>
    <cellStyle name="20% - Accent1 2 2 3 3 3 2 3 3" xfId="4344" xr:uid="{00000000-0005-0000-0000-00003D100000}"/>
    <cellStyle name="20% - Accent1 2 2 3 3 3 2 3 3 2" xfId="4345" xr:uid="{00000000-0005-0000-0000-00003E100000}"/>
    <cellStyle name="20% - Accent1 2 2 3 3 3 2 3 4" xfId="4346" xr:uid="{00000000-0005-0000-0000-00003F100000}"/>
    <cellStyle name="20% - Accent1 2 2 3 3 3 2 4" xfId="4347" xr:uid="{00000000-0005-0000-0000-000040100000}"/>
    <cellStyle name="20% - Accent1 2 2 3 3 3 2 4 2" xfId="4348" xr:uid="{00000000-0005-0000-0000-000041100000}"/>
    <cellStyle name="20% - Accent1 2 2 3 3 3 2 4 2 2" xfId="4349" xr:uid="{00000000-0005-0000-0000-000042100000}"/>
    <cellStyle name="20% - Accent1 2 2 3 3 3 2 4 2 2 2" xfId="4350" xr:uid="{00000000-0005-0000-0000-000043100000}"/>
    <cellStyle name="20% - Accent1 2 2 3 3 3 2 4 2 3" xfId="4351" xr:uid="{00000000-0005-0000-0000-000044100000}"/>
    <cellStyle name="20% - Accent1 2 2 3 3 3 2 4 3" xfId="4352" xr:uid="{00000000-0005-0000-0000-000045100000}"/>
    <cellStyle name="20% - Accent1 2 2 3 3 3 2 4 3 2" xfId="4353" xr:uid="{00000000-0005-0000-0000-000046100000}"/>
    <cellStyle name="20% - Accent1 2 2 3 3 3 2 4 4" xfId="4354" xr:uid="{00000000-0005-0000-0000-000047100000}"/>
    <cellStyle name="20% - Accent1 2 2 3 3 3 2 5" xfId="4355" xr:uid="{00000000-0005-0000-0000-000048100000}"/>
    <cellStyle name="20% - Accent1 2 2 3 3 3 2 5 2" xfId="4356" xr:uid="{00000000-0005-0000-0000-000049100000}"/>
    <cellStyle name="20% - Accent1 2 2 3 3 3 2 5 2 2" xfId="4357" xr:uid="{00000000-0005-0000-0000-00004A100000}"/>
    <cellStyle name="20% - Accent1 2 2 3 3 3 2 5 3" xfId="4358" xr:uid="{00000000-0005-0000-0000-00004B100000}"/>
    <cellStyle name="20% - Accent1 2 2 3 3 3 2 6" xfId="4359" xr:uid="{00000000-0005-0000-0000-00004C100000}"/>
    <cellStyle name="20% - Accent1 2 2 3 3 3 2 6 2" xfId="4360" xr:uid="{00000000-0005-0000-0000-00004D100000}"/>
    <cellStyle name="20% - Accent1 2 2 3 3 3 2 6 2 2" xfId="4361" xr:uid="{00000000-0005-0000-0000-00004E100000}"/>
    <cellStyle name="20% - Accent1 2 2 3 3 3 2 6 3" xfId="4362" xr:uid="{00000000-0005-0000-0000-00004F100000}"/>
    <cellStyle name="20% - Accent1 2 2 3 3 3 2 7" xfId="4363" xr:uid="{00000000-0005-0000-0000-000050100000}"/>
    <cellStyle name="20% - Accent1 2 2 3 3 3 2 7 2" xfId="4364" xr:uid="{00000000-0005-0000-0000-000051100000}"/>
    <cellStyle name="20% - Accent1 2 2 3 3 3 2 8" xfId="4365" xr:uid="{00000000-0005-0000-0000-000052100000}"/>
    <cellStyle name="20% - Accent1 2 2 3 3 3 2 8 2" xfId="4366" xr:uid="{00000000-0005-0000-0000-000053100000}"/>
    <cellStyle name="20% - Accent1 2 2 3 3 3 2 9" xfId="4367" xr:uid="{00000000-0005-0000-0000-000054100000}"/>
    <cellStyle name="20% - Accent1 2 2 3 3 3 3" xfId="4368" xr:uid="{00000000-0005-0000-0000-000055100000}"/>
    <cellStyle name="20% - Accent1 2 2 3 3 3 3 2" xfId="4369" xr:uid="{00000000-0005-0000-0000-000056100000}"/>
    <cellStyle name="20% - Accent1 2 2 3 3 3 3 2 2" xfId="4370" xr:uid="{00000000-0005-0000-0000-000057100000}"/>
    <cellStyle name="20% - Accent1 2 2 3 3 3 3 2 2 2" xfId="4371" xr:uid="{00000000-0005-0000-0000-000058100000}"/>
    <cellStyle name="20% - Accent1 2 2 3 3 3 3 2 2 2 2" xfId="4372" xr:uid="{00000000-0005-0000-0000-000059100000}"/>
    <cellStyle name="20% - Accent1 2 2 3 3 3 3 2 2 3" xfId="4373" xr:uid="{00000000-0005-0000-0000-00005A100000}"/>
    <cellStyle name="20% - Accent1 2 2 3 3 3 3 2 3" xfId="4374" xr:uid="{00000000-0005-0000-0000-00005B100000}"/>
    <cellStyle name="20% - Accent1 2 2 3 3 3 3 2 3 2" xfId="4375" xr:uid="{00000000-0005-0000-0000-00005C100000}"/>
    <cellStyle name="20% - Accent1 2 2 3 3 3 3 2 4" xfId="4376" xr:uid="{00000000-0005-0000-0000-00005D100000}"/>
    <cellStyle name="20% - Accent1 2 2 3 3 3 3 3" xfId="4377" xr:uid="{00000000-0005-0000-0000-00005E100000}"/>
    <cellStyle name="20% - Accent1 2 2 3 3 3 3 3 2" xfId="4378" xr:uid="{00000000-0005-0000-0000-00005F100000}"/>
    <cellStyle name="20% - Accent1 2 2 3 3 3 3 3 2 2" xfId="4379" xr:uid="{00000000-0005-0000-0000-000060100000}"/>
    <cellStyle name="20% - Accent1 2 2 3 3 3 3 3 2 2 2" xfId="4380" xr:uid="{00000000-0005-0000-0000-000061100000}"/>
    <cellStyle name="20% - Accent1 2 2 3 3 3 3 3 2 3" xfId="4381" xr:uid="{00000000-0005-0000-0000-000062100000}"/>
    <cellStyle name="20% - Accent1 2 2 3 3 3 3 3 3" xfId="4382" xr:uid="{00000000-0005-0000-0000-000063100000}"/>
    <cellStyle name="20% - Accent1 2 2 3 3 3 3 3 3 2" xfId="4383" xr:uid="{00000000-0005-0000-0000-000064100000}"/>
    <cellStyle name="20% - Accent1 2 2 3 3 3 3 3 4" xfId="4384" xr:uid="{00000000-0005-0000-0000-000065100000}"/>
    <cellStyle name="20% - Accent1 2 2 3 3 3 3 4" xfId="4385" xr:uid="{00000000-0005-0000-0000-000066100000}"/>
    <cellStyle name="20% - Accent1 2 2 3 3 3 3 4 2" xfId="4386" xr:uid="{00000000-0005-0000-0000-000067100000}"/>
    <cellStyle name="20% - Accent1 2 2 3 3 3 3 4 2 2" xfId="4387" xr:uid="{00000000-0005-0000-0000-000068100000}"/>
    <cellStyle name="20% - Accent1 2 2 3 3 3 3 4 2 2 2" xfId="4388" xr:uid="{00000000-0005-0000-0000-000069100000}"/>
    <cellStyle name="20% - Accent1 2 2 3 3 3 3 4 2 3" xfId="4389" xr:uid="{00000000-0005-0000-0000-00006A100000}"/>
    <cellStyle name="20% - Accent1 2 2 3 3 3 3 4 3" xfId="4390" xr:uid="{00000000-0005-0000-0000-00006B100000}"/>
    <cellStyle name="20% - Accent1 2 2 3 3 3 3 4 3 2" xfId="4391" xr:uid="{00000000-0005-0000-0000-00006C100000}"/>
    <cellStyle name="20% - Accent1 2 2 3 3 3 3 4 4" xfId="4392" xr:uid="{00000000-0005-0000-0000-00006D100000}"/>
    <cellStyle name="20% - Accent1 2 2 3 3 3 3 5" xfId="4393" xr:uid="{00000000-0005-0000-0000-00006E100000}"/>
    <cellStyle name="20% - Accent1 2 2 3 3 3 3 5 2" xfId="4394" xr:uid="{00000000-0005-0000-0000-00006F100000}"/>
    <cellStyle name="20% - Accent1 2 2 3 3 3 3 5 2 2" xfId="4395" xr:uid="{00000000-0005-0000-0000-000070100000}"/>
    <cellStyle name="20% - Accent1 2 2 3 3 3 3 5 3" xfId="4396" xr:uid="{00000000-0005-0000-0000-000071100000}"/>
    <cellStyle name="20% - Accent1 2 2 3 3 3 3 6" xfId="4397" xr:uid="{00000000-0005-0000-0000-000072100000}"/>
    <cellStyle name="20% - Accent1 2 2 3 3 3 3 6 2" xfId="4398" xr:uid="{00000000-0005-0000-0000-000073100000}"/>
    <cellStyle name="20% - Accent1 2 2 3 3 3 3 6 2 2" xfId="4399" xr:uid="{00000000-0005-0000-0000-000074100000}"/>
    <cellStyle name="20% - Accent1 2 2 3 3 3 3 6 3" xfId="4400" xr:uid="{00000000-0005-0000-0000-000075100000}"/>
    <cellStyle name="20% - Accent1 2 2 3 3 3 3 7" xfId="4401" xr:uid="{00000000-0005-0000-0000-000076100000}"/>
    <cellStyle name="20% - Accent1 2 2 3 3 3 3 7 2" xfId="4402" xr:uid="{00000000-0005-0000-0000-000077100000}"/>
    <cellStyle name="20% - Accent1 2 2 3 3 3 3 8" xfId="4403" xr:uid="{00000000-0005-0000-0000-000078100000}"/>
    <cellStyle name="20% - Accent1 2 2 3 3 3 3 8 2" xfId="4404" xr:uid="{00000000-0005-0000-0000-000079100000}"/>
    <cellStyle name="20% - Accent1 2 2 3 3 3 3 9" xfId="4405" xr:uid="{00000000-0005-0000-0000-00007A100000}"/>
    <cellStyle name="20% - Accent1 2 2 3 3 3 4" xfId="4406" xr:uid="{00000000-0005-0000-0000-00007B100000}"/>
    <cellStyle name="20% - Accent1 2 2 3 3 3 4 2" xfId="4407" xr:uid="{00000000-0005-0000-0000-00007C100000}"/>
    <cellStyle name="20% - Accent1 2 2 3 3 3 4 2 2" xfId="4408" xr:uid="{00000000-0005-0000-0000-00007D100000}"/>
    <cellStyle name="20% - Accent1 2 2 3 3 3 4 2 2 2" xfId="4409" xr:uid="{00000000-0005-0000-0000-00007E100000}"/>
    <cellStyle name="20% - Accent1 2 2 3 3 3 4 2 3" xfId="4410" xr:uid="{00000000-0005-0000-0000-00007F100000}"/>
    <cellStyle name="20% - Accent1 2 2 3 3 3 4 3" xfId="4411" xr:uid="{00000000-0005-0000-0000-000080100000}"/>
    <cellStyle name="20% - Accent1 2 2 3 3 3 4 3 2" xfId="4412" xr:uid="{00000000-0005-0000-0000-000081100000}"/>
    <cellStyle name="20% - Accent1 2 2 3 3 3 4 4" xfId="4413" xr:uid="{00000000-0005-0000-0000-000082100000}"/>
    <cellStyle name="20% - Accent1 2 2 3 3 3 5" xfId="4414" xr:uid="{00000000-0005-0000-0000-000083100000}"/>
    <cellStyle name="20% - Accent1 2 2 3 3 3 5 2" xfId="4415" xr:uid="{00000000-0005-0000-0000-000084100000}"/>
    <cellStyle name="20% - Accent1 2 2 3 3 3 5 2 2" xfId="4416" xr:uid="{00000000-0005-0000-0000-000085100000}"/>
    <cellStyle name="20% - Accent1 2 2 3 3 3 5 2 2 2" xfId="4417" xr:uid="{00000000-0005-0000-0000-000086100000}"/>
    <cellStyle name="20% - Accent1 2 2 3 3 3 5 2 3" xfId="4418" xr:uid="{00000000-0005-0000-0000-000087100000}"/>
    <cellStyle name="20% - Accent1 2 2 3 3 3 5 3" xfId="4419" xr:uid="{00000000-0005-0000-0000-000088100000}"/>
    <cellStyle name="20% - Accent1 2 2 3 3 3 5 3 2" xfId="4420" xr:uid="{00000000-0005-0000-0000-000089100000}"/>
    <cellStyle name="20% - Accent1 2 2 3 3 3 5 4" xfId="4421" xr:uid="{00000000-0005-0000-0000-00008A100000}"/>
    <cellStyle name="20% - Accent1 2 2 3 3 3 6" xfId="4422" xr:uid="{00000000-0005-0000-0000-00008B100000}"/>
    <cellStyle name="20% - Accent1 2 2 3 3 3 6 2" xfId="4423" xr:uid="{00000000-0005-0000-0000-00008C100000}"/>
    <cellStyle name="20% - Accent1 2 2 3 3 3 6 2 2" xfId="4424" xr:uid="{00000000-0005-0000-0000-00008D100000}"/>
    <cellStyle name="20% - Accent1 2 2 3 3 3 6 2 2 2" xfId="4425" xr:uid="{00000000-0005-0000-0000-00008E100000}"/>
    <cellStyle name="20% - Accent1 2 2 3 3 3 6 2 3" xfId="4426" xr:uid="{00000000-0005-0000-0000-00008F100000}"/>
    <cellStyle name="20% - Accent1 2 2 3 3 3 6 3" xfId="4427" xr:uid="{00000000-0005-0000-0000-000090100000}"/>
    <cellStyle name="20% - Accent1 2 2 3 3 3 6 3 2" xfId="4428" xr:uid="{00000000-0005-0000-0000-000091100000}"/>
    <cellStyle name="20% - Accent1 2 2 3 3 3 6 4" xfId="4429" xr:uid="{00000000-0005-0000-0000-000092100000}"/>
    <cellStyle name="20% - Accent1 2 2 3 3 3 7" xfId="4430" xr:uid="{00000000-0005-0000-0000-000093100000}"/>
    <cellStyle name="20% - Accent1 2 2 3 3 3 7 2" xfId="4431" xr:uid="{00000000-0005-0000-0000-000094100000}"/>
    <cellStyle name="20% - Accent1 2 2 3 3 3 7 2 2" xfId="4432" xr:uid="{00000000-0005-0000-0000-000095100000}"/>
    <cellStyle name="20% - Accent1 2 2 3 3 3 7 3" xfId="4433" xr:uid="{00000000-0005-0000-0000-000096100000}"/>
    <cellStyle name="20% - Accent1 2 2 3 3 3 8" xfId="4434" xr:uid="{00000000-0005-0000-0000-000097100000}"/>
    <cellStyle name="20% - Accent1 2 2 3 3 3 8 2" xfId="4435" xr:uid="{00000000-0005-0000-0000-000098100000}"/>
    <cellStyle name="20% - Accent1 2 2 3 3 3 8 2 2" xfId="4436" xr:uid="{00000000-0005-0000-0000-000099100000}"/>
    <cellStyle name="20% - Accent1 2 2 3 3 3 8 3" xfId="4437" xr:uid="{00000000-0005-0000-0000-00009A100000}"/>
    <cellStyle name="20% - Accent1 2 2 3 3 3 9" xfId="4438" xr:uid="{00000000-0005-0000-0000-00009B100000}"/>
    <cellStyle name="20% - Accent1 2 2 3 3 3 9 2" xfId="4439" xr:uid="{00000000-0005-0000-0000-00009C100000}"/>
    <cellStyle name="20% - Accent1 2 2 3 3 4" xfId="4440" xr:uid="{00000000-0005-0000-0000-00009D100000}"/>
    <cellStyle name="20% - Accent1 2 2 3 3 4 10" xfId="4441" xr:uid="{00000000-0005-0000-0000-00009E100000}"/>
    <cellStyle name="20% - Accent1 2 2 3 3 4 10 2" xfId="4442" xr:uid="{00000000-0005-0000-0000-00009F100000}"/>
    <cellStyle name="20% - Accent1 2 2 3 3 4 11" xfId="4443" xr:uid="{00000000-0005-0000-0000-0000A0100000}"/>
    <cellStyle name="20% - Accent1 2 2 3 3 4 2" xfId="4444" xr:uid="{00000000-0005-0000-0000-0000A1100000}"/>
    <cellStyle name="20% - Accent1 2 2 3 3 4 2 2" xfId="4445" xr:uid="{00000000-0005-0000-0000-0000A2100000}"/>
    <cellStyle name="20% - Accent1 2 2 3 3 4 2 2 2" xfId="4446" xr:uid="{00000000-0005-0000-0000-0000A3100000}"/>
    <cellStyle name="20% - Accent1 2 2 3 3 4 2 2 2 2" xfId="4447" xr:uid="{00000000-0005-0000-0000-0000A4100000}"/>
    <cellStyle name="20% - Accent1 2 2 3 3 4 2 2 2 2 2" xfId="4448" xr:uid="{00000000-0005-0000-0000-0000A5100000}"/>
    <cellStyle name="20% - Accent1 2 2 3 3 4 2 2 2 3" xfId="4449" xr:uid="{00000000-0005-0000-0000-0000A6100000}"/>
    <cellStyle name="20% - Accent1 2 2 3 3 4 2 2 3" xfId="4450" xr:uid="{00000000-0005-0000-0000-0000A7100000}"/>
    <cellStyle name="20% - Accent1 2 2 3 3 4 2 2 3 2" xfId="4451" xr:uid="{00000000-0005-0000-0000-0000A8100000}"/>
    <cellStyle name="20% - Accent1 2 2 3 3 4 2 2 4" xfId="4452" xr:uid="{00000000-0005-0000-0000-0000A9100000}"/>
    <cellStyle name="20% - Accent1 2 2 3 3 4 2 3" xfId="4453" xr:uid="{00000000-0005-0000-0000-0000AA100000}"/>
    <cellStyle name="20% - Accent1 2 2 3 3 4 2 3 2" xfId="4454" xr:uid="{00000000-0005-0000-0000-0000AB100000}"/>
    <cellStyle name="20% - Accent1 2 2 3 3 4 2 3 2 2" xfId="4455" xr:uid="{00000000-0005-0000-0000-0000AC100000}"/>
    <cellStyle name="20% - Accent1 2 2 3 3 4 2 3 2 2 2" xfId="4456" xr:uid="{00000000-0005-0000-0000-0000AD100000}"/>
    <cellStyle name="20% - Accent1 2 2 3 3 4 2 3 2 3" xfId="4457" xr:uid="{00000000-0005-0000-0000-0000AE100000}"/>
    <cellStyle name="20% - Accent1 2 2 3 3 4 2 3 3" xfId="4458" xr:uid="{00000000-0005-0000-0000-0000AF100000}"/>
    <cellStyle name="20% - Accent1 2 2 3 3 4 2 3 3 2" xfId="4459" xr:uid="{00000000-0005-0000-0000-0000B0100000}"/>
    <cellStyle name="20% - Accent1 2 2 3 3 4 2 3 4" xfId="4460" xr:uid="{00000000-0005-0000-0000-0000B1100000}"/>
    <cellStyle name="20% - Accent1 2 2 3 3 4 2 4" xfId="4461" xr:uid="{00000000-0005-0000-0000-0000B2100000}"/>
    <cellStyle name="20% - Accent1 2 2 3 3 4 2 4 2" xfId="4462" xr:uid="{00000000-0005-0000-0000-0000B3100000}"/>
    <cellStyle name="20% - Accent1 2 2 3 3 4 2 4 2 2" xfId="4463" xr:uid="{00000000-0005-0000-0000-0000B4100000}"/>
    <cellStyle name="20% - Accent1 2 2 3 3 4 2 4 2 2 2" xfId="4464" xr:uid="{00000000-0005-0000-0000-0000B5100000}"/>
    <cellStyle name="20% - Accent1 2 2 3 3 4 2 4 2 3" xfId="4465" xr:uid="{00000000-0005-0000-0000-0000B6100000}"/>
    <cellStyle name="20% - Accent1 2 2 3 3 4 2 4 3" xfId="4466" xr:uid="{00000000-0005-0000-0000-0000B7100000}"/>
    <cellStyle name="20% - Accent1 2 2 3 3 4 2 4 3 2" xfId="4467" xr:uid="{00000000-0005-0000-0000-0000B8100000}"/>
    <cellStyle name="20% - Accent1 2 2 3 3 4 2 4 4" xfId="4468" xr:uid="{00000000-0005-0000-0000-0000B9100000}"/>
    <cellStyle name="20% - Accent1 2 2 3 3 4 2 5" xfId="4469" xr:uid="{00000000-0005-0000-0000-0000BA100000}"/>
    <cellStyle name="20% - Accent1 2 2 3 3 4 2 5 2" xfId="4470" xr:uid="{00000000-0005-0000-0000-0000BB100000}"/>
    <cellStyle name="20% - Accent1 2 2 3 3 4 2 5 2 2" xfId="4471" xr:uid="{00000000-0005-0000-0000-0000BC100000}"/>
    <cellStyle name="20% - Accent1 2 2 3 3 4 2 5 3" xfId="4472" xr:uid="{00000000-0005-0000-0000-0000BD100000}"/>
    <cellStyle name="20% - Accent1 2 2 3 3 4 2 6" xfId="4473" xr:uid="{00000000-0005-0000-0000-0000BE100000}"/>
    <cellStyle name="20% - Accent1 2 2 3 3 4 2 6 2" xfId="4474" xr:uid="{00000000-0005-0000-0000-0000BF100000}"/>
    <cellStyle name="20% - Accent1 2 2 3 3 4 2 6 2 2" xfId="4475" xr:uid="{00000000-0005-0000-0000-0000C0100000}"/>
    <cellStyle name="20% - Accent1 2 2 3 3 4 2 6 3" xfId="4476" xr:uid="{00000000-0005-0000-0000-0000C1100000}"/>
    <cellStyle name="20% - Accent1 2 2 3 3 4 2 7" xfId="4477" xr:uid="{00000000-0005-0000-0000-0000C2100000}"/>
    <cellStyle name="20% - Accent1 2 2 3 3 4 2 7 2" xfId="4478" xr:uid="{00000000-0005-0000-0000-0000C3100000}"/>
    <cellStyle name="20% - Accent1 2 2 3 3 4 2 8" xfId="4479" xr:uid="{00000000-0005-0000-0000-0000C4100000}"/>
    <cellStyle name="20% - Accent1 2 2 3 3 4 2 8 2" xfId="4480" xr:uid="{00000000-0005-0000-0000-0000C5100000}"/>
    <cellStyle name="20% - Accent1 2 2 3 3 4 2 9" xfId="4481" xr:uid="{00000000-0005-0000-0000-0000C6100000}"/>
    <cellStyle name="20% - Accent1 2 2 3 3 4 3" xfId="4482" xr:uid="{00000000-0005-0000-0000-0000C7100000}"/>
    <cellStyle name="20% - Accent1 2 2 3 3 4 3 2" xfId="4483" xr:uid="{00000000-0005-0000-0000-0000C8100000}"/>
    <cellStyle name="20% - Accent1 2 2 3 3 4 3 2 2" xfId="4484" xr:uid="{00000000-0005-0000-0000-0000C9100000}"/>
    <cellStyle name="20% - Accent1 2 2 3 3 4 3 2 2 2" xfId="4485" xr:uid="{00000000-0005-0000-0000-0000CA100000}"/>
    <cellStyle name="20% - Accent1 2 2 3 3 4 3 2 2 2 2" xfId="4486" xr:uid="{00000000-0005-0000-0000-0000CB100000}"/>
    <cellStyle name="20% - Accent1 2 2 3 3 4 3 2 2 3" xfId="4487" xr:uid="{00000000-0005-0000-0000-0000CC100000}"/>
    <cellStyle name="20% - Accent1 2 2 3 3 4 3 2 3" xfId="4488" xr:uid="{00000000-0005-0000-0000-0000CD100000}"/>
    <cellStyle name="20% - Accent1 2 2 3 3 4 3 2 3 2" xfId="4489" xr:uid="{00000000-0005-0000-0000-0000CE100000}"/>
    <cellStyle name="20% - Accent1 2 2 3 3 4 3 2 4" xfId="4490" xr:uid="{00000000-0005-0000-0000-0000CF100000}"/>
    <cellStyle name="20% - Accent1 2 2 3 3 4 3 3" xfId="4491" xr:uid="{00000000-0005-0000-0000-0000D0100000}"/>
    <cellStyle name="20% - Accent1 2 2 3 3 4 3 3 2" xfId="4492" xr:uid="{00000000-0005-0000-0000-0000D1100000}"/>
    <cellStyle name="20% - Accent1 2 2 3 3 4 3 3 2 2" xfId="4493" xr:uid="{00000000-0005-0000-0000-0000D2100000}"/>
    <cellStyle name="20% - Accent1 2 2 3 3 4 3 3 2 2 2" xfId="4494" xr:uid="{00000000-0005-0000-0000-0000D3100000}"/>
    <cellStyle name="20% - Accent1 2 2 3 3 4 3 3 2 3" xfId="4495" xr:uid="{00000000-0005-0000-0000-0000D4100000}"/>
    <cellStyle name="20% - Accent1 2 2 3 3 4 3 3 3" xfId="4496" xr:uid="{00000000-0005-0000-0000-0000D5100000}"/>
    <cellStyle name="20% - Accent1 2 2 3 3 4 3 3 3 2" xfId="4497" xr:uid="{00000000-0005-0000-0000-0000D6100000}"/>
    <cellStyle name="20% - Accent1 2 2 3 3 4 3 3 4" xfId="4498" xr:uid="{00000000-0005-0000-0000-0000D7100000}"/>
    <cellStyle name="20% - Accent1 2 2 3 3 4 3 4" xfId="4499" xr:uid="{00000000-0005-0000-0000-0000D8100000}"/>
    <cellStyle name="20% - Accent1 2 2 3 3 4 3 4 2" xfId="4500" xr:uid="{00000000-0005-0000-0000-0000D9100000}"/>
    <cellStyle name="20% - Accent1 2 2 3 3 4 3 4 2 2" xfId="4501" xr:uid="{00000000-0005-0000-0000-0000DA100000}"/>
    <cellStyle name="20% - Accent1 2 2 3 3 4 3 4 2 2 2" xfId="4502" xr:uid="{00000000-0005-0000-0000-0000DB100000}"/>
    <cellStyle name="20% - Accent1 2 2 3 3 4 3 4 2 3" xfId="4503" xr:uid="{00000000-0005-0000-0000-0000DC100000}"/>
    <cellStyle name="20% - Accent1 2 2 3 3 4 3 4 3" xfId="4504" xr:uid="{00000000-0005-0000-0000-0000DD100000}"/>
    <cellStyle name="20% - Accent1 2 2 3 3 4 3 4 3 2" xfId="4505" xr:uid="{00000000-0005-0000-0000-0000DE100000}"/>
    <cellStyle name="20% - Accent1 2 2 3 3 4 3 4 4" xfId="4506" xr:uid="{00000000-0005-0000-0000-0000DF100000}"/>
    <cellStyle name="20% - Accent1 2 2 3 3 4 3 5" xfId="4507" xr:uid="{00000000-0005-0000-0000-0000E0100000}"/>
    <cellStyle name="20% - Accent1 2 2 3 3 4 3 5 2" xfId="4508" xr:uid="{00000000-0005-0000-0000-0000E1100000}"/>
    <cellStyle name="20% - Accent1 2 2 3 3 4 3 5 2 2" xfId="4509" xr:uid="{00000000-0005-0000-0000-0000E2100000}"/>
    <cellStyle name="20% - Accent1 2 2 3 3 4 3 5 3" xfId="4510" xr:uid="{00000000-0005-0000-0000-0000E3100000}"/>
    <cellStyle name="20% - Accent1 2 2 3 3 4 3 6" xfId="4511" xr:uid="{00000000-0005-0000-0000-0000E4100000}"/>
    <cellStyle name="20% - Accent1 2 2 3 3 4 3 6 2" xfId="4512" xr:uid="{00000000-0005-0000-0000-0000E5100000}"/>
    <cellStyle name="20% - Accent1 2 2 3 3 4 3 6 2 2" xfId="4513" xr:uid="{00000000-0005-0000-0000-0000E6100000}"/>
    <cellStyle name="20% - Accent1 2 2 3 3 4 3 6 3" xfId="4514" xr:uid="{00000000-0005-0000-0000-0000E7100000}"/>
    <cellStyle name="20% - Accent1 2 2 3 3 4 3 7" xfId="4515" xr:uid="{00000000-0005-0000-0000-0000E8100000}"/>
    <cellStyle name="20% - Accent1 2 2 3 3 4 3 7 2" xfId="4516" xr:uid="{00000000-0005-0000-0000-0000E9100000}"/>
    <cellStyle name="20% - Accent1 2 2 3 3 4 3 8" xfId="4517" xr:uid="{00000000-0005-0000-0000-0000EA100000}"/>
    <cellStyle name="20% - Accent1 2 2 3 3 4 3 8 2" xfId="4518" xr:uid="{00000000-0005-0000-0000-0000EB100000}"/>
    <cellStyle name="20% - Accent1 2 2 3 3 4 3 9" xfId="4519" xr:uid="{00000000-0005-0000-0000-0000EC100000}"/>
    <cellStyle name="20% - Accent1 2 2 3 3 4 4" xfId="4520" xr:uid="{00000000-0005-0000-0000-0000ED100000}"/>
    <cellStyle name="20% - Accent1 2 2 3 3 4 4 2" xfId="4521" xr:uid="{00000000-0005-0000-0000-0000EE100000}"/>
    <cellStyle name="20% - Accent1 2 2 3 3 4 4 2 2" xfId="4522" xr:uid="{00000000-0005-0000-0000-0000EF100000}"/>
    <cellStyle name="20% - Accent1 2 2 3 3 4 4 2 2 2" xfId="4523" xr:uid="{00000000-0005-0000-0000-0000F0100000}"/>
    <cellStyle name="20% - Accent1 2 2 3 3 4 4 2 3" xfId="4524" xr:uid="{00000000-0005-0000-0000-0000F1100000}"/>
    <cellStyle name="20% - Accent1 2 2 3 3 4 4 3" xfId="4525" xr:uid="{00000000-0005-0000-0000-0000F2100000}"/>
    <cellStyle name="20% - Accent1 2 2 3 3 4 4 3 2" xfId="4526" xr:uid="{00000000-0005-0000-0000-0000F3100000}"/>
    <cellStyle name="20% - Accent1 2 2 3 3 4 4 4" xfId="4527" xr:uid="{00000000-0005-0000-0000-0000F4100000}"/>
    <cellStyle name="20% - Accent1 2 2 3 3 4 5" xfId="4528" xr:uid="{00000000-0005-0000-0000-0000F5100000}"/>
    <cellStyle name="20% - Accent1 2 2 3 3 4 5 2" xfId="4529" xr:uid="{00000000-0005-0000-0000-0000F6100000}"/>
    <cellStyle name="20% - Accent1 2 2 3 3 4 5 2 2" xfId="4530" xr:uid="{00000000-0005-0000-0000-0000F7100000}"/>
    <cellStyle name="20% - Accent1 2 2 3 3 4 5 2 2 2" xfId="4531" xr:uid="{00000000-0005-0000-0000-0000F8100000}"/>
    <cellStyle name="20% - Accent1 2 2 3 3 4 5 2 3" xfId="4532" xr:uid="{00000000-0005-0000-0000-0000F9100000}"/>
    <cellStyle name="20% - Accent1 2 2 3 3 4 5 3" xfId="4533" xr:uid="{00000000-0005-0000-0000-0000FA100000}"/>
    <cellStyle name="20% - Accent1 2 2 3 3 4 5 3 2" xfId="4534" xr:uid="{00000000-0005-0000-0000-0000FB100000}"/>
    <cellStyle name="20% - Accent1 2 2 3 3 4 5 4" xfId="4535" xr:uid="{00000000-0005-0000-0000-0000FC100000}"/>
    <cellStyle name="20% - Accent1 2 2 3 3 4 6" xfId="4536" xr:uid="{00000000-0005-0000-0000-0000FD100000}"/>
    <cellStyle name="20% - Accent1 2 2 3 3 4 6 2" xfId="4537" xr:uid="{00000000-0005-0000-0000-0000FE100000}"/>
    <cellStyle name="20% - Accent1 2 2 3 3 4 6 2 2" xfId="4538" xr:uid="{00000000-0005-0000-0000-0000FF100000}"/>
    <cellStyle name="20% - Accent1 2 2 3 3 4 6 2 2 2" xfId="4539" xr:uid="{00000000-0005-0000-0000-000000110000}"/>
    <cellStyle name="20% - Accent1 2 2 3 3 4 6 2 3" xfId="4540" xr:uid="{00000000-0005-0000-0000-000001110000}"/>
    <cellStyle name="20% - Accent1 2 2 3 3 4 6 3" xfId="4541" xr:uid="{00000000-0005-0000-0000-000002110000}"/>
    <cellStyle name="20% - Accent1 2 2 3 3 4 6 3 2" xfId="4542" xr:uid="{00000000-0005-0000-0000-000003110000}"/>
    <cellStyle name="20% - Accent1 2 2 3 3 4 6 4" xfId="4543" xr:uid="{00000000-0005-0000-0000-000004110000}"/>
    <cellStyle name="20% - Accent1 2 2 3 3 4 7" xfId="4544" xr:uid="{00000000-0005-0000-0000-000005110000}"/>
    <cellStyle name="20% - Accent1 2 2 3 3 4 7 2" xfId="4545" xr:uid="{00000000-0005-0000-0000-000006110000}"/>
    <cellStyle name="20% - Accent1 2 2 3 3 4 7 2 2" xfId="4546" xr:uid="{00000000-0005-0000-0000-000007110000}"/>
    <cellStyle name="20% - Accent1 2 2 3 3 4 7 3" xfId="4547" xr:uid="{00000000-0005-0000-0000-000008110000}"/>
    <cellStyle name="20% - Accent1 2 2 3 3 4 8" xfId="4548" xr:uid="{00000000-0005-0000-0000-000009110000}"/>
    <cellStyle name="20% - Accent1 2 2 3 3 4 8 2" xfId="4549" xr:uid="{00000000-0005-0000-0000-00000A110000}"/>
    <cellStyle name="20% - Accent1 2 2 3 3 4 8 2 2" xfId="4550" xr:uid="{00000000-0005-0000-0000-00000B110000}"/>
    <cellStyle name="20% - Accent1 2 2 3 3 4 8 3" xfId="4551" xr:uid="{00000000-0005-0000-0000-00000C110000}"/>
    <cellStyle name="20% - Accent1 2 2 3 3 4 9" xfId="4552" xr:uid="{00000000-0005-0000-0000-00000D110000}"/>
    <cellStyle name="20% - Accent1 2 2 3 3 4 9 2" xfId="4553" xr:uid="{00000000-0005-0000-0000-00000E110000}"/>
    <cellStyle name="20% - Accent1 2 2 3 3 5" xfId="4554" xr:uid="{00000000-0005-0000-0000-00000F110000}"/>
    <cellStyle name="20% - Accent1 2 2 3 3 5 2" xfId="4555" xr:uid="{00000000-0005-0000-0000-000010110000}"/>
    <cellStyle name="20% - Accent1 2 2 3 3 5 2 2" xfId="4556" xr:uid="{00000000-0005-0000-0000-000011110000}"/>
    <cellStyle name="20% - Accent1 2 2 3 3 5 2 2 2" xfId="4557" xr:uid="{00000000-0005-0000-0000-000012110000}"/>
    <cellStyle name="20% - Accent1 2 2 3 3 5 2 2 2 2" xfId="4558" xr:uid="{00000000-0005-0000-0000-000013110000}"/>
    <cellStyle name="20% - Accent1 2 2 3 3 5 2 2 3" xfId="4559" xr:uid="{00000000-0005-0000-0000-000014110000}"/>
    <cellStyle name="20% - Accent1 2 2 3 3 5 2 3" xfId="4560" xr:uid="{00000000-0005-0000-0000-000015110000}"/>
    <cellStyle name="20% - Accent1 2 2 3 3 5 2 3 2" xfId="4561" xr:uid="{00000000-0005-0000-0000-000016110000}"/>
    <cellStyle name="20% - Accent1 2 2 3 3 5 2 4" xfId="4562" xr:uid="{00000000-0005-0000-0000-000017110000}"/>
    <cellStyle name="20% - Accent1 2 2 3 3 5 3" xfId="4563" xr:uid="{00000000-0005-0000-0000-000018110000}"/>
    <cellStyle name="20% - Accent1 2 2 3 3 5 3 2" xfId="4564" xr:uid="{00000000-0005-0000-0000-000019110000}"/>
    <cellStyle name="20% - Accent1 2 2 3 3 5 3 2 2" xfId="4565" xr:uid="{00000000-0005-0000-0000-00001A110000}"/>
    <cellStyle name="20% - Accent1 2 2 3 3 5 3 2 2 2" xfId="4566" xr:uid="{00000000-0005-0000-0000-00001B110000}"/>
    <cellStyle name="20% - Accent1 2 2 3 3 5 3 2 3" xfId="4567" xr:uid="{00000000-0005-0000-0000-00001C110000}"/>
    <cellStyle name="20% - Accent1 2 2 3 3 5 3 3" xfId="4568" xr:uid="{00000000-0005-0000-0000-00001D110000}"/>
    <cellStyle name="20% - Accent1 2 2 3 3 5 3 3 2" xfId="4569" xr:uid="{00000000-0005-0000-0000-00001E110000}"/>
    <cellStyle name="20% - Accent1 2 2 3 3 5 3 4" xfId="4570" xr:uid="{00000000-0005-0000-0000-00001F110000}"/>
    <cellStyle name="20% - Accent1 2 2 3 3 5 4" xfId="4571" xr:uid="{00000000-0005-0000-0000-000020110000}"/>
    <cellStyle name="20% - Accent1 2 2 3 3 5 4 2" xfId="4572" xr:uid="{00000000-0005-0000-0000-000021110000}"/>
    <cellStyle name="20% - Accent1 2 2 3 3 5 4 2 2" xfId="4573" xr:uid="{00000000-0005-0000-0000-000022110000}"/>
    <cellStyle name="20% - Accent1 2 2 3 3 5 4 2 2 2" xfId="4574" xr:uid="{00000000-0005-0000-0000-000023110000}"/>
    <cellStyle name="20% - Accent1 2 2 3 3 5 4 2 3" xfId="4575" xr:uid="{00000000-0005-0000-0000-000024110000}"/>
    <cellStyle name="20% - Accent1 2 2 3 3 5 4 3" xfId="4576" xr:uid="{00000000-0005-0000-0000-000025110000}"/>
    <cellStyle name="20% - Accent1 2 2 3 3 5 4 3 2" xfId="4577" xr:uid="{00000000-0005-0000-0000-000026110000}"/>
    <cellStyle name="20% - Accent1 2 2 3 3 5 4 4" xfId="4578" xr:uid="{00000000-0005-0000-0000-000027110000}"/>
    <cellStyle name="20% - Accent1 2 2 3 3 5 5" xfId="4579" xr:uid="{00000000-0005-0000-0000-000028110000}"/>
    <cellStyle name="20% - Accent1 2 2 3 3 5 5 2" xfId="4580" xr:uid="{00000000-0005-0000-0000-000029110000}"/>
    <cellStyle name="20% - Accent1 2 2 3 3 5 5 2 2" xfId="4581" xr:uid="{00000000-0005-0000-0000-00002A110000}"/>
    <cellStyle name="20% - Accent1 2 2 3 3 5 5 3" xfId="4582" xr:uid="{00000000-0005-0000-0000-00002B110000}"/>
    <cellStyle name="20% - Accent1 2 2 3 3 5 6" xfId="4583" xr:uid="{00000000-0005-0000-0000-00002C110000}"/>
    <cellStyle name="20% - Accent1 2 2 3 3 5 6 2" xfId="4584" xr:uid="{00000000-0005-0000-0000-00002D110000}"/>
    <cellStyle name="20% - Accent1 2 2 3 3 5 6 2 2" xfId="4585" xr:uid="{00000000-0005-0000-0000-00002E110000}"/>
    <cellStyle name="20% - Accent1 2 2 3 3 5 6 3" xfId="4586" xr:uid="{00000000-0005-0000-0000-00002F110000}"/>
    <cellStyle name="20% - Accent1 2 2 3 3 5 7" xfId="4587" xr:uid="{00000000-0005-0000-0000-000030110000}"/>
    <cellStyle name="20% - Accent1 2 2 3 3 5 7 2" xfId="4588" xr:uid="{00000000-0005-0000-0000-000031110000}"/>
    <cellStyle name="20% - Accent1 2 2 3 3 5 8" xfId="4589" xr:uid="{00000000-0005-0000-0000-000032110000}"/>
    <cellStyle name="20% - Accent1 2 2 3 3 5 8 2" xfId="4590" xr:uid="{00000000-0005-0000-0000-000033110000}"/>
    <cellStyle name="20% - Accent1 2 2 3 3 5 9" xfId="4591" xr:uid="{00000000-0005-0000-0000-000034110000}"/>
    <cellStyle name="20% - Accent1 2 2 3 3 6" xfId="4592" xr:uid="{00000000-0005-0000-0000-000035110000}"/>
    <cellStyle name="20% - Accent1 2 2 3 3 6 2" xfId="4593" xr:uid="{00000000-0005-0000-0000-000036110000}"/>
    <cellStyle name="20% - Accent1 2 2 3 3 6 2 2" xfId="4594" xr:uid="{00000000-0005-0000-0000-000037110000}"/>
    <cellStyle name="20% - Accent1 2 2 3 3 6 2 2 2" xfId="4595" xr:uid="{00000000-0005-0000-0000-000038110000}"/>
    <cellStyle name="20% - Accent1 2 2 3 3 6 2 2 2 2" xfId="4596" xr:uid="{00000000-0005-0000-0000-000039110000}"/>
    <cellStyle name="20% - Accent1 2 2 3 3 6 2 2 3" xfId="4597" xr:uid="{00000000-0005-0000-0000-00003A110000}"/>
    <cellStyle name="20% - Accent1 2 2 3 3 6 2 3" xfId="4598" xr:uid="{00000000-0005-0000-0000-00003B110000}"/>
    <cellStyle name="20% - Accent1 2 2 3 3 6 2 3 2" xfId="4599" xr:uid="{00000000-0005-0000-0000-00003C110000}"/>
    <cellStyle name="20% - Accent1 2 2 3 3 6 2 4" xfId="4600" xr:uid="{00000000-0005-0000-0000-00003D110000}"/>
    <cellStyle name="20% - Accent1 2 2 3 3 6 3" xfId="4601" xr:uid="{00000000-0005-0000-0000-00003E110000}"/>
    <cellStyle name="20% - Accent1 2 2 3 3 6 3 2" xfId="4602" xr:uid="{00000000-0005-0000-0000-00003F110000}"/>
    <cellStyle name="20% - Accent1 2 2 3 3 6 3 2 2" xfId="4603" xr:uid="{00000000-0005-0000-0000-000040110000}"/>
    <cellStyle name="20% - Accent1 2 2 3 3 6 3 2 2 2" xfId="4604" xr:uid="{00000000-0005-0000-0000-000041110000}"/>
    <cellStyle name="20% - Accent1 2 2 3 3 6 3 2 3" xfId="4605" xr:uid="{00000000-0005-0000-0000-000042110000}"/>
    <cellStyle name="20% - Accent1 2 2 3 3 6 3 3" xfId="4606" xr:uid="{00000000-0005-0000-0000-000043110000}"/>
    <cellStyle name="20% - Accent1 2 2 3 3 6 3 3 2" xfId="4607" xr:uid="{00000000-0005-0000-0000-000044110000}"/>
    <cellStyle name="20% - Accent1 2 2 3 3 6 3 4" xfId="4608" xr:uid="{00000000-0005-0000-0000-000045110000}"/>
    <cellStyle name="20% - Accent1 2 2 3 3 6 4" xfId="4609" xr:uid="{00000000-0005-0000-0000-000046110000}"/>
    <cellStyle name="20% - Accent1 2 2 3 3 6 4 2" xfId="4610" xr:uid="{00000000-0005-0000-0000-000047110000}"/>
    <cellStyle name="20% - Accent1 2 2 3 3 6 4 2 2" xfId="4611" xr:uid="{00000000-0005-0000-0000-000048110000}"/>
    <cellStyle name="20% - Accent1 2 2 3 3 6 4 2 2 2" xfId="4612" xr:uid="{00000000-0005-0000-0000-000049110000}"/>
    <cellStyle name="20% - Accent1 2 2 3 3 6 4 2 3" xfId="4613" xr:uid="{00000000-0005-0000-0000-00004A110000}"/>
    <cellStyle name="20% - Accent1 2 2 3 3 6 4 3" xfId="4614" xr:uid="{00000000-0005-0000-0000-00004B110000}"/>
    <cellStyle name="20% - Accent1 2 2 3 3 6 4 3 2" xfId="4615" xr:uid="{00000000-0005-0000-0000-00004C110000}"/>
    <cellStyle name="20% - Accent1 2 2 3 3 6 4 4" xfId="4616" xr:uid="{00000000-0005-0000-0000-00004D110000}"/>
    <cellStyle name="20% - Accent1 2 2 3 3 6 5" xfId="4617" xr:uid="{00000000-0005-0000-0000-00004E110000}"/>
    <cellStyle name="20% - Accent1 2 2 3 3 6 5 2" xfId="4618" xr:uid="{00000000-0005-0000-0000-00004F110000}"/>
    <cellStyle name="20% - Accent1 2 2 3 3 6 5 2 2" xfId="4619" xr:uid="{00000000-0005-0000-0000-000050110000}"/>
    <cellStyle name="20% - Accent1 2 2 3 3 6 5 3" xfId="4620" xr:uid="{00000000-0005-0000-0000-000051110000}"/>
    <cellStyle name="20% - Accent1 2 2 3 3 6 6" xfId="4621" xr:uid="{00000000-0005-0000-0000-000052110000}"/>
    <cellStyle name="20% - Accent1 2 2 3 3 6 6 2" xfId="4622" xr:uid="{00000000-0005-0000-0000-000053110000}"/>
    <cellStyle name="20% - Accent1 2 2 3 3 6 6 2 2" xfId="4623" xr:uid="{00000000-0005-0000-0000-000054110000}"/>
    <cellStyle name="20% - Accent1 2 2 3 3 6 6 3" xfId="4624" xr:uid="{00000000-0005-0000-0000-000055110000}"/>
    <cellStyle name="20% - Accent1 2 2 3 3 6 7" xfId="4625" xr:uid="{00000000-0005-0000-0000-000056110000}"/>
    <cellStyle name="20% - Accent1 2 2 3 3 6 7 2" xfId="4626" xr:uid="{00000000-0005-0000-0000-000057110000}"/>
    <cellStyle name="20% - Accent1 2 2 3 3 6 8" xfId="4627" xr:uid="{00000000-0005-0000-0000-000058110000}"/>
    <cellStyle name="20% - Accent1 2 2 3 3 6 8 2" xfId="4628" xr:uid="{00000000-0005-0000-0000-000059110000}"/>
    <cellStyle name="20% - Accent1 2 2 3 3 6 9" xfId="4629" xr:uid="{00000000-0005-0000-0000-00005A110000}"/>
    <cellStyle name="20% - Accent1 2 2 3 3 7" xfId="4630" xr:uid="{00000000-0005-0000-0000-00005B110000}"/>
    <cellStyle name="20% - Accent1 2 2 3 3 7 2" xfId="4631" xr:uid="{00000000-0005-0000-0000-00005C110000}"/>
    <cellStyle name="20% - Accent1 2 2 3 3 7 2 2" xfId="4632" xr:uid="{00000000-0005-0000-0000-00005D110000}"/>
    <cellStyle name="20% - Accent1 2 2 3 3 7 2 2 2" xfId="4633" xr:uid="{00000000-0005-0000-0000-00005E110000}"/>
    <cellStyle name="20% - Accent1 2 2 3 3 7 2 3" xfId="4634" xr:uid="{00000000-0005-0000-0000-00005F110000}"/>
    <cellStyle name="20% - Accent1 2 2 3 3 7 3" xfId="4635" xr:uid="{00000000-0005-0000-0000-000060110000}"/>
    <cellStyle name="20% - Accent1 2 2 3 3 7 3 2" xfId="4636" xr:uid="{00000000-0005-0000-0000-000061110000}"/>
    <cellStyle name="20% - Accent1 2 2 3 3 7 4" xfId="4637" xr:uid="{00000000-0005-0000-0000-000062110000}"/>
    <cellStyle name="20% - Accent1 2 2 3 3 8" xfId="4638" xr:uid="{00000000-0005-0000-0000-000063110000}"/>
    <cellStyle name="20% - Accent1 2 2 3 3 8 2" xfId="4639" xr:uid="{00000000-0005-0000-0000-000064110000}"/>
    <cellStyle name="20% - Accent1 2 2 3 3 8 2 2" xfId="4640" xr:uid="{00000000-0005-0000-0000-000065110000}"/>
    <cellStyle name="20% - Accent1 2 2 3 3 8 2 2 2" xfId="4641" xr:uid="{00000000-0005-0000-0000-000066110000}"/>
    <cellStyle name="20% - Accent1 2 2 3 3 8 2 3" xfId="4642" xr:uid="{00000000-0005-0000-0000-000067110000}"/>
    <cellStyle name="20% - Accent1 2 2 3 3 8 3" xfId="4643" xr:uid="{00000000-0005-0000-0000-000068110000}"/>
    <cellStyle name="20% - Accent1 2 2 3 3 8 3 2" xfId="4644" xr:uid="{00000000-0005-0000-0000-000069110000}"/>
    <cellStyle name="20% - Accent1 2 2 3 3 8 4" xfId="4645" xr:uid="{00000000-0005-0000-0000-00006A110000}"/>
    <cellStyle name="20% - Accent1 2 2 3 3 9" xfId="4646" xr:uid="{00000000-0005-0000-0000-00006B110000}"/>
    <cellStyle name="20% - Accent1 2 2 3 3 9 2" xfId="4647" xr:uid="{00000000-0005-0000-0000-00006C110000}"/>
    <cellStyle name="20% - Accent1 2 2 3 3 9 2 2" xfId="4648" xr:uid="{00000000-0005-0000-0000-00006D110000}"/>
    <cellStyle name="20% - Accent1 2 2 3 3 9 2 2 2" xfId="4649" xr:uid="{00000000-0005-0000-0000-00006E110000}"/>
    <cellStyle name="20% - Accent1 2 2 3 3 9 2 3" xfId="4650" xr:uid="{00000000-0005-0000-0000-00006F110000}"/>
    <cellStyle name="20% - Accent1 2 2 3 3 9 3" xfId="4651" xr:uid="{00000000-0005-0000-0000-000070110000}"/>
    <cellStyle name="20% - Accent1 2 2 3 3 9 3 2" xfId="4652" xr:uid="{00000000-0005-0000-0000-000071110000}"/>
    <cellStyle name="20% - Accent1 2 2 3 3 9 4" xfId="4653" xr:uid="{00000000-0005-0000-0000-000072110000}"/>
    <cellStyle name="20% - Accent1 2 2 3 4" xfId="4654" xr:uid="{00000000-0005-0000-0000-000073110000}"/>
    <cellStyle name="20% - Accent1 2 2 3 4 10" xfId="4655" xr:uid="{00000000-0005-0000-0000-000074110000}"/>
    <cellStyle name="20% - Accent1 2 2 3 4 10 2" xfId="4656" xr:uid="{00000000-0005-0000-0000-000075110000}"/>
    <cellStyle name="20% - Accent1 2 2 3 4 11" xfId="4657" xr:uid="{00000000-0005-0000-0000-000076110000}"/>
    <cellStyle name="20% - Accent1 2 2 3 4 2" xfId="4658" xr:uid="{00000000-0005-0000-0000-000077110000}"/>
    <cellStyle name="20% - Accent1 2 2 3 4 2 2" xfId="4659" xr:uid="{00000000-0005-0000-0000-000078110000}"/>
    <cellStyle name="20% - Accent1 2 2 3 4 2 2 2" xfId="4660" xr:uid="{00000000-0005-0000-0000-000079110000}"/>
    <cellStyle name="20% - Accent1 2 2 3 4 2 2 2 2" xfId="4661" xr:uid="{00000000-0005-0000-0000-00007A110000}"/>
    <cellStyle name="20% - Accent1 2 2 3 4 2 2 2 2 2" xfId="4662" xr:uid="{00000000-0005-0000-0000-00007B110000}"/>
    <cellStyle name="20% - Accent1 2 2 3 4 2 2 2 3" xfId="4663" xr:uid="{00000000-0005-0000-0000-00007C110000}"/>
    <cellStyle name="20% - Accent1 2 2 3 4 2 2 3" xfId="4664" xr:uid="{00000000-0005-0000-0000-00007D110000}"/>
    <cellStyle name="20% - Accent1 2 2 3 4 2 2 3 2" xfId="4665" xr:uid="{00000000-0005-0000-0000-00007E110000}"/>
    <cellStyle name="20% - Accent1 2 2 3 4 2 2 4" xfId="4666" xr:uid="{00000000-0005-0000-0000-00007F110000}"/>
    <cellStyle name="20% - Accent1 2 2 3 4 2 3" xfId="4667" xr:uid="{00000000-0005-0000-0000-000080110000}"/>
    <cellStyle name="20% - Accent1 2 2 3 4 2 3 2" xfId="4668" xr:uid="{00000000-0005-0000-0000-000081110000}"/>
    <cellStyle name="20% - Accent1 2 2 3 4 2 3 2 2" xfId="4669" xr:uid="{00000000-0005-0000-0000-000082110000}"/>
    <cellStyle name="20% - Accent1 2 2 3 4 2 3 2 2 2" xfId="4670" xr:uid="{00000000-0005-0000-0000-000083110000}"/>
    <cellStyle name="20% - Accent1 2 2 3 4 2 3 2 3" xfId="4671" xr:uid="{00000000-0005-0000-0000-000084110000}"/>
    <cellStyle name="20% - Accent1 2 2 3 4 2 3 3" xfId="4672" xr:uid="{00000000-0005-0000-0000-000085110000}"/>
    <cellStyle name="20% - Accent1 2 2 3 4 2 3 3 2" xfId="4673" xr:uid="{00000000-0005-0000-0000-000086110000}"/>
    <cellStyle name="20% - Accent1 2 2 3 4 2 3 4" xfId="4674" xr:uid="{00000000-0005-0000-0000-000087110000}"/>
    <cellStyle name="20% - Accent1 2 2 3 4 2 4" xfId="4675" xr:uid="{00000000-0005-0000-0000-000088110000}"/>
    <cellStyle name="20% - Accent1 2 2 3 4 2 4 2" xfId="4676" xr:uid="{00000000-0005-0000-0000-000089110000}"/>
    <cellStyle name="20% - Accent1 2 2 3 4 2 4 2 2" xfId="4677" xr:uid="{00000000-0005-0000-0000-00008A110000}"/>
    <cellStyle name="20% - Accent1 2 2 3 4 2 4 2 2 2" xfId="4678" xr:uid="{00000000-0005-0000-0000-00008B110000}"/>
    <cellStyle name="20% - Accent1 2 2 3 4 2 4 2 3" xfId="4679" xr:uid="{00000000-0005-0000-0000-00008C110000}"/>
    <cellStyle name="20% - Accent1 2 2 3 4 2 4 3" xfId="4680" xr:uid="{00000000-0005-0000-0000-00008D110000}"/>
    <cellStyle name="20% - Accent1 2 2 3 4 2 4 3 2" xfId="4681" xr:uid="{00000000-0005-0000-0000-00008E110000}"/>
    <cellStyle name="20% - Accent1 2 2 3 4 2 4 4" xfId="4682" xr:uid="{00000000-0005-0000-0000-00008F110000}"/>
    <cellStyle name="20% - Accent1 2 2 3 4 2 5" xfId="4683" xr:uid="{00000000-0005-0000-0000-000090110000}"/>
    <cellStyle name="20% - Accent1 2 2 3 4 2 5 2" xfId="4684" xr:uid="{00000000-0005-0000-0000-000091110000}"/>
    <cellStyle name="20% - Accent1 2 2 3 4 2 5 2 2" xfId="4685" xr:uid="{00000000-0005-0000-0000-000092110000}"/>
    <cellStyle name="20% - Accent1 2 2 3 4 2 5 3" xfId="4686" xr:uid="{00000000-0005-0000-0000-000093110000}"/>
    <cellStyle name="20% - Accent1 2 2 3 4 2 6" xfId="4687" xr:uid="{00000000-0005-0000-0000-000094110000}"/>
    <cellStyle name="20% - Accent1 2 2 3 4 2 6 2" xfId="4688" xr:uid="{00000000-0005-0000-0000-000095110000}"/>
    <cellStyle name="20% - Accent1 2 2 3 4 2 6 2 2" xfId="4689" xr:uid="{00000000-0005-0000-0000-000096110000}"/>
    <cellStyle name="20% - Accent1 2 2 3 4 2 6 3" xfId="4690" xr:uid="{00000000-0005-0000-0000-000097110000}"/>
    <cellStyle name="20% - Accent1 2 2 3 4 2 7" xfId="4691" xr:uid="{00000000-0005-0000-0000-000098110000}"/>
    <cellStyle name="20% - Accent1 2 2 3 4 2 7 2" xfId="4692" xr:uid="{00000000-0005-0000-0000-000099110000}"/>
    <cellStyle name="20% - Accent1 2 2 3 4 2 8" xfId="4693" xr:uid="{00000000-0005-0000-0000-00009A110000}"/>
    <cellStyle name="20% - Accent1 2 2 3 4 2 8 2" xfId="4694" xr:uid="{00000000-0005-0000-0000-00009B110000}"/>
    <cellStyle name="20% - Accent1 2 2 3 4 2 9" xfId="4695" xr:uid="{00000000-0005-0000-0000-00009C110000}"/>
    <cellStyle name="20% - Accent1 2 2 3 4 3" xfId="4696" xr:uid="{00000000-0005-0000-0000-00009D110000}"/>
    <cellStyle name="20% - Accent1 2 2 3 4 3 2" xfId="4697" xr:uid="{00000000-0005-0000-0000-00009E110000}"/>
    <cellStyle name="20% - Accent1 2 2 3 4 3 2 2" xfId="4698" xr:uid="{00000000-0005-0000-0000-00009F110000}"/>
    <cellStyle name="20% - Accent1 2 2 3 4 3 2 2 2" xfId="4699" xr:uid="{00000000-0005-0000-0000-0000A0110000}"/>
    <cellStyle name="20% - Accent1 2 2 3 4 3 2 2 2 2" xfId="4700" xr:uid="{00000000-0005-0000-0000-0000A1110000}"/>
    <cellStyle name="20% - Accent1 2 2 3 4 3 2 2 3" xfId="4701" xr:uid="{00000000-0005-0000-0000-0000A2110000}"/>
    <cellStyle name="20% - Accent1 2 2 3 4 3 2 3" xfId="4702" xr:uid="{00000000-0005-0000-0000-0000A3110000}"/>
    <cellStyle name="20% - Accent1 2 2 3 4 3 2 3 2" xfId="4703" xr:uid="{00000000-0005-0000-0000-0000A4110000}"/>
    <cellStyle name="20% - Accent1 2 2 3 4 3 2 4" xfId="4704" xr:uid="{00000000-0005-0000-0000-0000A5110000}"/>
    <cellStyle name="20% - Accent1 2 2 3 4 3 3" xfId="4705" xr:uid="{00000000-0005-0000-0000-0000A6110000}"/>
    <cellStyle name="20% - Accent1 2 2 3 4 3 3 2" xfId="4706" xr:uid="{00000000-0005-0000-0000-0000A7110000}"/>
    <cellStyle name="20% - Accent1 2 2 3 4 3 3 2 2" xfId="4707" xr:uid="{00000000-0005-0000-0000-0000A8110000}"/>
    <cellStyle name="20% - Accent1 2 2 3 4 3 3 2 2 2" xfId="4708" xr:uid="{00000000-0005-0000-0000-0000A9110000}"/>
    <cellStyle name="20% - Accent1 2 2 3 4 3 3 2 3" xfId="4709" xr:uid="{00000000-0005-0000-0000-0000AA110000}"/>
    <cellStyle name="20% - Accent1 2 2 3 4 3 3 3" xfId="4710" xr:uid="{00000000-0005-0000-0000-0000AB110000}"/>
    <cellStyle name="20% - Accent1 2 2 3 4 3 3 3 2" xfId="4711" xr:uid="{00000000-0005-0000-0000-0000AC110000}"/>
    <cellStyle name="20% - Accent1 2 2 3 4 3 3 4" xfId="4712" xr:uid="{00000000-0005-0000-0000-0000AD110000}"/>
    <cellStyle name="20% - Accent1 2 2 3 4 3 4" xfId="4713" xr:uid="{00000000-0005-0000-0000-0000AE110000}"/>
    <cellStyle name="20% - Accent1 2 2 3 4 3 4 2" xfId="4714" xr:uid="{00000000-0005-0000-0000-0000AF110000}"/>
    <cellStyle name="20% - Accent1 2 2 3 4 3 4 2 2" xfId="4715" xr:uid="{00000000-0005-0000-0000-0000B0110000}"/>
    <cellStyle name="20% - Accent1 2 2 3 4 3 4 2 2 2" xfId="4716" xr:uid="{00000000-0005-0000-0000-0000B1110000}"/>
    <cellStyle name="20% - Accent1 2 2 3 4 3 4 2 3" xfId="4717" xr:uid="{00000000-0005-0000-0000-0000B2110000}"/>
    <cellStyle name="20% - Accent1 2 2 3 4 3 4 3" xfId="4718" xr:uid="{00000000-0005-0000-0000-0000B3110000}"/>
    <cellStyle name="20% - Accent1 2 2 3 4 3 4 3 2" xfId="4719" xr:uid="{00000000-0005-0000-0000-0000B4110000}"/>
    <cellStyle name="20% - Accent1 2 2 3 4 3 4 4" xfId="4720" xr:uid="{00000000-0005-0000-0000-0000B5110000}"/>
    <cellStyle name="20% - Accent1 2 2 3 4 3 5" xfId="4721" xr:uid="{00000000-0005-0000-0000-0000B6110000}"/>
    <cellStyle name="20% - Accent1 2 2 3 4 3 5 2" xfId="4722" xr:uid="{00000000-0005-0000-0000-0000B7110000}"/>
    <cellStyle name="20% - Accent1 2 2 3 4 3 5 2 2" xfId="4723" xr:uid="{00000000-0005-0000-0000-0000B8110000}"/>
    <cellStyle name="20% - Accent1 2 2 3 4 3 5 3" xfId="4724" xr:uid="{00000000-0005-0000-0000-0000B9110000}"/>
    <cellStyle name="20% - Accent1 2 2 3 4 3 6" xfId="4725" xr:uid="{00000000-0005-0000-0000-0000BA110000}"/>
    <cellStyle name="20% - Accent1 2 2 3 4 3 6 2" xfId="4726" xr:uid="{00000000-0005-0000-0000-0000BB110000}"/>
    <cellStyle name="20% - Accent1 2 2 3 4 3 6 2 2" xfId="4727" xr:uid="{00000000-0005-0000-0000-0000BC110000}"/>
    <cellStyle name="20% - Accent1 2 2 3 4 3 6 3" xfId="4728" xr:uid="{00000000-0005-0000-0000-0000BD110000}"/>
    <cellStyle name="20% - Accent1 2 2 3 4 3 7" xfId="4729" xr:uid="{00000000-0005-0000-0000-0000BE110000}"/>
    <cellStyle name="20% - Accent1 2 2 3 4 3 7 2" xfId="4730" xr:uid="{00000000-0005-0000-0000-0000BF110000}"/>
    <cellStyle name="20% - Accent1 2 2 3 4 3 8" xfId="4731" xr:uid="{00000000-0005-0000-0000-0000C0110000}"/>
    <cellStyle name="20% - Accent1 2 2 3 4 3 8 2" xfId="4732" xr:uid="{00000000-0005-0000-0000-0000C1110000}"/>
    <cellStyle name="20% - Accent1 2 2 3 4 3 9" xfId="4733" xr:uid="{00000000-0005-0000-0000-0000C2110000}"/>
    <cellStyle name="20% - Accent1 2 2 3 4 4" xfId="4734" xr:uid="{00000000-0005-0000-0000-0000C3110000}"/>
    <cellStyle name="20% - Accent1 2 2 3 4 4 2" xfId="4735" xr:uid="{00000000-0005-0000-0000-0000C4110000}"/>
    <cellStyle name="20% - Accent1 2 2 3 4 4 2 2" xfId="4736" xr:uid="{00000000-0005-0000-0000-0000C5110000}"/>
    <cellStyle name="20% - Accent1 2 2 3 4 4 2 2 2" xfId="4737" xr:uid="{00000000-0005-0000-0000-0000C6110000}"/>
    <cellStyle name="20% - Accent1 2 2 3 4 4 2 3" xfId="4738" xr:uid="{00000000-0005-0000-0000-0000C7110000}"/>
    <cellStyle name="20% - Accent1 2 2 3 4 4 3" xfId="4739" xr:uid="{00000000-0005-0000-0000-0000C8110000}"/>
    <cellStyle name="20% - Accent1 2 2 3 4 4 3 2" xfId="4740" xr:uid="{00000000-0005-0000-0000-0000C9110000}"/>
    <cellStyle name="20% - Accent1 2 2 3 4 4 4" xfId="4741" xr:uid="{00000000-0005-0000-0000-0000CA110000}"/>
    <cellStyle name="20% - Accent1 2 2 3 4 5" xfId="4742" xr:uid="{00000000-0005-0000-0000-0000CB110000}"/>
    <cellStyle name="20% - Accent1 2 2 3 4 5 2" xfId="4743" xr:uid="{00000000-0005-0000-0000-0000CC110000}"/>
    <cellStyle name="20% - Accent1 2 2 3 4 5 2 2" xfId="4744" xr:uid="{00000000-0005-0000-0000-0000CD110000}"/>
    <cellStyle name="20% - Accent1 2 2 3 4 5 2 2 2" xfId="4745" xr:uid="{00000000-0005-0000-0000-0000CE110000}"/>
    <cellStyle name="20% - Accent1 2 2 3 4 5 2 3" xfId="4746" xr:uid="{00000000-0005-0000-0000-0000CF110000}"/>
    <cellStyle name="20% - Accent1 2 2 3 4 5 3" xfId="4747" xr:uid="{00000000-0005-0000-0000-0000D0110000}"/>
    <cellStyle name="20% - Accent1 2 2 3 4 5 3 2" xfId="4748" xr:uid="{00000000-0005-0000-0000-0000D1110000}"/>
    <cellStyle name="20% - Accent1 2 2 3 4 5 4" xfId="4749" xr:uid="{00000000-0005-0000-0000-0000D2110000}"/>
    <cellStyle name="20% - Accent1 2 2 3 4 6" xfId="4750" xr:uid="{00000000-0005-0000-0000-0000D3110000}"/>
    <cellStyle name="20% - Accent1 2 2 3 4 6 2" xfId="4751" xr:uid="{00000000-0005-0000-0000-0000D4110000}"/>
    <cellStyle name="20% - Accent1 2 2 3 4 6 2 2" xfId="4752" xr:uid="{00000000-0005-0000-0000-0000D5110000}"/>
    <cellStyle name="20% - Accent1 2 2 3 4 6 2 2 2" xfId="4753" xr:uid="{00000000-0005-0000-0000-0000D6110000}"/>
    <cellStyle name="20% - Accent1 2 2 3 4 6 2 3" xfId="4754" xr:uid="{00000000-0005-0000-0000-0000D7110000}"/>
    <cellStyle name="20% - Accent1 2 2 3 4 6 3" xfId="4755" xr:uid="{00000000-0005-0000-0000-0000D8110000}"/>
    <cellStyle name="20% - Accent1 2 2 3 4 6 3 2" xfId="4756" xr:uid="{00000000-0005-0000-0000-0000D9110000}"/>
    <cellStyle name="20% - Accent1 2 2 3 4 6 4" xfId="4757" xr:uid="{00000000-0005-0000-0000-0000DA110000}"/>
    <cellStyle name="20% - Accent1 2 2 3 4 7" xfId="4758" xr:uid="{00000000-0005-0000-0000-0000DB110000}"/>
    <cellStyle name="20% - Accent1 2 2 3 4 7 2" xfId="4759" xr:uid="{00000000-0005-0000-0000-0000DC110000}"/>
    <cellStyle name="20% - Accent1 2 2 3 4 7 2 2" xfId="4760" xr:uid="{00000000-0005-0000-0000-0000DD110000}"/>
    <cellStyle name="20% - Accent1 2 2 3 4 7 3" xfId="4761" xr:uid="{00000000-0005-0000-0000-0000DE110000}"/>
    <cellStyle name="20% - Accent1 2 2 3 4 8" xfId="4762" xr:uid="{00000000-0005-0000-0000-0000DF110000}"/>
    <cellStyle name="20% - Accent1 2 2 3 4 8 2" xfId="4763" xr:uid="{00000000-0005-0000-0000-0000E0110000}"/>
    <cellStyle name="20% - Accent1 2 2 3 4 8 2 2" xfId="4764" xr:uid="{00000000-0005-0000-0000-0000E1110000}"/>
    <cellStyle name="20% - Accent1 2 2 3 4 8 3" xfId="4765" xr:uid="{00000000-0005-0000-0000-0000E2110000}"/>
    <cellStyle name="20% - Accent1 2 2 3 4 9" xfId="4766" xr:uid="{00000000-0005-0000-0000-0000E3110000}"/>
    <cellStyle name="20% - Accent1 2 2 3 4 9 2" xfId="4767" xr:uid="{00000000-0005-0000-0000-0000E4110000}"/>
    <cellStyle name="20% - Accent1 2 2 3 5" xfId="4768" xr:uid="{00000000-0005-0000-0000-0000E5110000}"/>
    <cellStyle name="20% - Accent1 2 2 3 5 10" xfId="4769" xr:uid="{00000000-0005-0000-0000-0000E6110000}"/>
    <cellStyle name="20% - Accent1 2 2 3 5 10 2" xfId="4770" xr:uid="{00000000-0005-0000-0000-0000E7110000}"/>
    <cellStyle name="20% - Accent1 2 2 3 5 11" xfId="4771" xr:uid="{00000000-0005-0000-0000-0000E8110000}"/>
    <cellStyle name="20% - Accent1 2 2 3 5 2" xfId="4772" xr:uid="{00000000-0005-0000-0000-0000E9110000}"/>
    <cellStyle name="20% - Accent1 2 2 3 5 2 2" xfId="4773" xr:uid="{00000000-0005-0000-0000-0000EA110000}"/>
    <cellStyle name="20% - Accent1 2 2 3 5 2 2 2" xfId="4774" xr:uid="{00000000-0005-0000-0000-0000EB110000}"/>
    <cellStyle name="20% - Accent1 2 2 3 5 2 2 2 2" xfId="4775" xr:uid="{00000000-0005-0000-0000-0000EC110000}"/>
    <cellStyle name="20% - Accent1 2 2 3 5 2 2 2 2 2" xfId="4776" xr:uid="{00000000-0005-0000-0000-0000ED110000}"/>
    <cellStyle name="20% - Accent1 2 2 3 5 2 2 2 3" xfId="4777" xr:uid="{00000000-0005-0000-0000-0000EE110000}"/>
    <cellStyle name="20% - Accent1 2 2 3 5 2 2 3" xfId="4778" xr:uid="{00000000-0005-0000-0000-0000EF110000}"/>
    <cellStyle name="20% - Accent1 2 2 3 5 2 2 3 2" xfId="4779" xr:uid="{00000000-0005-0000-0000-0000F0110000}"/>
    <cellStyle name="20% - Accent1 2 2 3 5 2 2 4" xfId="4780" xr:uid="{00000000-0005-0000-0000-0000F1110000}"/>
    <cellStyle name="20% - Accent1 2 2 3 5 2 3" xfId="4781" xr:uid="{00000000-0005-0000-0000-0000F2110000}"/>
    <cellStyle name="20% - Accent1 2 2 3 5 2 3 2" xfId="4782" xr:uid="{00000000-0005-0000-0000-0000F3110000}"/>
    <cellStyle name="20% - Accent1 2 2 3 5 2 3 2 2" xfId="4783" xr:uid="{00000000-0005-0000-0000-0000F4110000}"/>
    <cellStyle name="20% - Accent1 2 2 3 5 2 3 2 2 2" xfId="4784" xr:uid="{00000000-0005-0000-0000-0000F5110000}"/>
    <cellStyle name="20% - Accent1 2 2 3 5 2 3 2 3" xfId="4785" xr:uid="{00000000-0005-0000-0000-0000F6110000}"/>
    <cellStyle name="20% - Accent1 2 2 3 5 2 3 3" xfId="4786" xr:uid="{00000000-0005-0000-0000-0000F7110000}"/>
    <cellStyle name="20% - Accent1 2 2 3 5 2 3 3 2" xfId="4787" xr:uid="{00000000-0005-0000-0000-0000F8110000}"/>
    <cellStyle name="20% - Accent1 2 2 3 5 2 3 4" xfId="4788" xr:uid="{00000000-0005-0000-0000-0000F9110000}"/>
    <cellStyle name="20% - Accent1 2 2 3 5 2 4" xfId="4789" xr:uid="{00000000-0005-0000-0000-0000FA110000}"/>
    <cellStyle name="20% - Accent1 2 2 3 5 2 4 2" xfId="4790" xr:uid="{00000000-0005-0000-0000-0000FB110000}"/>
    <cellStyle name="20% - Accent1 2 2 3 5 2 4 2 2" xfId="4791" xr:uid="{00000000-0005-0000-0000-0000FC110000}"/>
    <cellStyle name="20% - Accent1 2 2 3 5 2 4 2 2 2" xfId="4792" xr:uid="{00000000-0005-0000-0000-0000FD110000}"/>
    <cellStyle name="20% - Accent1 2 2 3 5 2 4 2 3" xfId="4793" xr:uid="{00000000-0005-0000-0000-0000FE110000}"/>
    <cellStyle name="20% - Accent1 2 2 3 5 2 4 3" xfId="4794" xr:uid="{00000000-0005-0000-0000-0000FF110000}"/>
    <cellStyle name="20% - Accent1 2 2 3 5 2 4 3 2" xfId="4795" xr:uid="{00000000-0005-0000-0000-000000120000}"/>
    <cellStyle name="20% - Accent1 2 2 3 5 2 4 4" xfId="4796" xr:uid="{00000000-0005-0000-0000-000001120000}"/>
    <cellStyle name="20% - Accent1 2 2 3 5 2 5" xfId="4797" xr:uid="{00000000-0005-0000-0000-000002120000}"/>
    <cellStyle name="20% - Accent1 2 2 3 5 2 5 2" xfId="4798" xr:uid="{00000000-0005-0000-0000-000003120000}"/>
    <cellStyle name="20% - Accent1 2 2 3 5 2 5 2 2" xfId="4799" xr:uid="{00000000-0005-0000-0000-000004120000}"/>
    <cellStyle name="20% - Accent1 2 2 3 5 2 5 3" xfId="4800" xr:uid="{00000000-0005-0000-0000-000005120000}"/>
    <cellStyle name="20% - Accent1 2 2 3 5 2 6" xfId="4801" xr:uid="{00000000-0005-0000-0000-000006120000}"/>
    <cellStyle name="20% - Accent1 2 2 3 5 2 6 2" xfId="4802" xr:uid="{00000000-0005-0000-0000-000007120000}"/>
    <cellStyle name="20% - Accent1 2 2 3 5 2 6 2 2" xfId="4803" xr:uid="{00000000-0005-0000-0000-000008120000}"/>
    <cellStyle name="20% - Accent1 2 2 3 5 2 6 3" xfId="4804" xr:uid="{00000000-0005-0000-0000-000009120000}"/>
    <cellStyle name="20% - Accent1 2 2 3 5 2 7" xfId="4805" xr:uid="{00000000-0005-0000-0000-00000A120000}"/>
    <cellStyle name="20% - Accent1 2 2 3 5 2 7 2" xfId="4806" xr:uid="{00000000-0005-0000-0000-00000B120000}"/>
    <cellStyle name="20% - Accent1 2 2 3 5 2 8" xfId="4807" xr:uid="{00000000-0005-0000-0000-00000C120000}"/>
    <cellStyle name="20% - Accent1 2 2 3 5 2 8 2" xfId="4808" xr:uid="{00000000-0005-0000-0000-00000D120000}"/>
    <cellStyle name="20% - Accent1 2 2 3 5 2 9" xfId="4809" xr:uid="{00000000-0005-0000-0000-00000E120000}"/>
    <cellStyle name="20% - Accent1 2 2 3 5 3" xfId="4810" xr:uid="{00000000-0005-0000-0000-00000F120000}"/>
    <cellStyle name="20% - Accent1 2 2 3 5 3 2" xfId="4811" xr:uid="{00000000-0005-0000-0000-000010120000}"/>
    <cellStyle name="20% - Accent1 2 2 3 5 3 2 2" xfId="4812" xr:uid="{00000000-0005-0000-0000-000011120000}"/>
    <cellStyle name="20% - Accent1 2 2 3 5 3 2 2 2" xfId="4813" xr:uid="{00000000-0005-0000-0000-000012120000}"/>
    <cellStyle name="20% - Accent1 2 2 3 5 3 2 2 2 2" xfId="4814" xr:uid="{00000000-0005-0000-0000-000013120000}"/>
    <cellStyle name="20% - Accent1 2 2 3 5 3 2 2 3" xfId="4815" xr:uid="{00000000-0005-0000-0000-000014120000}"/>
    <cellStyle name="20% - Accent1 2 2 3 5 3 2 3" xfId="4816" xr:uid="{00000000-0005-0000-0000-000015120000}"/>
    <cellStyle name="20% - Accent1 2 2 3 5 3 2 3 2" xfId="4817" xr:uid="{00000000-0005-0000-0000-000016120000}"/>
    <cellStyle name="20% - Accent1 2 2 3 5 3 2 4" xfId="4818" xr:uid="{00000000-0005-0000-0000-000017120000}"/>
    <cellStyle name="20% - Accent1 2 2 3 5 3 3" xfId="4819" xr:uid="{00000000-0005-0000-0000-000018120000}"/>
    <cellStyle name="20% - Accent1 2 2 3 5 3 3 2" xfId="4820" xr:uid="{00000000-0005-0000-0000-000019120000}"/>
    <cellStyle name="20% - Accent1 2 2 3 5 3 3 2 2" xfId="4821" xr:uid="{00000000-0005-0000-0000-00001A120000}"/>
    <cellStyle name="20% - Accent1 2 2 3 5 3 3 2 2 2" xfId="4822" xr:uid="{00000000-0005-0000-0000-00001B120000}"/>
    <cellStyle name="20% - Accent1 2 2 3 5 3 3 2 3" xfId="4823" xr:uid="{00000000-0005-0000-0000-00001C120000}"/>
    <cellStyle name="20% - Accent1 2 2 3 5 3 3 3" xfId="4824" xr:uid="{00000000-0005-0000-0000-00001D120000}"/>
    <cellStyle name="20% - Accent1 2 2 3 5 3 3 3 2" xfId="4825" xr:uid="{00000000-0005-0000-0000-00001E120000}"/>
    <cellStyle name="20% - Accent1 2 2 3 5 3 3 4" xfId="4826" xr:uid="{00000000-0005-0000-0000-00001F120000}"/>
    <cellStyle name="20% - Accent1 2 2 3 5 3 4" xfId="4827" xr:uid="{00000000-0005-0000-0000-000020120000}"/>
    <cellStyle name="20% - Accent1 2 2 3 5 3 4 2" xfId="4828" xr:uid="{00000000-0005-0000-0000-000021120000}"/>
    <cellStyle name="20% - Accent1 2 2 3 5 3 4 2 2" xfId="4829" xr:uid="{00000000-0005-0000-0000-000022120000}"/>
    <cellStyle name="20% - Accent1 2 2 3 5 3 4 2 2 2" xfId="4830" xr:uid="{00000000-0005-0000-0000-000023120000}"/>
    <cellStyle name="20% - Accent1 2 2 3 5 3 4 2 3" xfId="4831" xr:uid="{00000000-0005-0000-0000-000024120000}"/>
    <cellStyle name="20% - Accent1 2 2 3 5 3 4 3" xfId="4832" xr:uid="{00000000-0005-0000-0000-000025120000}"/>
    <cellStyle name="20% - Accent1 2 2 3 5 3 4 3 2" xfId="4833" xr:uid="{00000000-0005-0000-0000-000026120000}"/>
    <cellStyle name="20% - Accent1 2 2 3 5 3 4 4" xfId="4834" xr:uid="{00000000-0005-0000-0000-000027120000}"/>
    <cellStyle name="20% - Accent1 2 2 3 5 3 5" xfId="4835" xr:uid="{00000000-0005-0000-0000-000028120000}"/>
    <cellStyle name="20% - Accent1 2 2 3 5 3 5 2" xfId="4836" xr:uid="{00000000-0005-0000-0000-000029120000}"/>
    <cellStyle name="20% - Accent1 2 2 3 5 3 5 2 2" xfId="4837" xr:uid="{00000000-0005-0000-0000-00002A120000}"/>
    <cellStyle name="20% - Accent1 2 2 3 5 3 5 3" xfId="4838" xr:uid="{00000000-0005-0000-0000-00002B120000}"/>
    <cellStyle name="20% - Accent1 2 2 3 5 3 6" xfId="4839" xr:uid="{00000000-0005-0000-0000-00002C120000}"/>
    <cellStyle name="20% - Accent1 2 2 3 5 3 6 2" xfId="4840" xr:uid="{00000000-0005-0000-0000-00002D120000}"/>
    <cellStyle name="20% - Accent1 2 2 3 5 3 6 2 2" xfId="4841" xr:uid="{00000000-0005-0000-0000-00002E120000}"/>
    <cellStyle name="20% - Accent1 2 2 3 5 3 6 3" xfId="4842" xr:uid="{00000000-0005-0000-0000-00002F120000}"/>
    <cellStyle name="20% - Accent1 2 2 3 5 3 7" xfId="4843" xr:uid="{00000000-0005-0000-0000-000030120000}"/>
    <cellStyle name="20% - Accent1 2 2 3 5 3 7 2" xfId="4844" xr:uid="{00000000-0005-0000-0000-000031120000}"/>
    <cellStyle name="20% - Accent1 2 2 3 5 3 8" xfId="4845" xr:uid="{00000000-0005-0000-0000-000032120000}"/>
    <cellStyle name="20% - Accent1 2 2 3 5 3 8 2" xfId="4846" xr:uid="{00000000-0005-0000-0000-000033120000}"/>
    <cellStyle name="20% - Accent1 2 2 3 5 3 9" xfId="4847" xr:uid="{00000000-0005-0000-0000-000034120000}"/>
    <cellStyle name="20% - Accent1 2 2 3 5 4" xfId="4848" xr:uid="{00000000-0005-0000-0000-000035120000}"/>
    <cellStyle name="20% - Accent1 2 2 3 5 4 2" xfId="4849" xr:uid="{00000000-0005-0000-0000-000036120000}"/>
    <cellStyle name="20% - Accent1 2 2 3 5 4 2 2" xfId="4850" xr:uid="{00000000-0005-0000-0000-000037120000}"/>
    <cellStyle name="20% - Accent1 2 2 3 5 4 2 2 2" xfId="4851" xr:uid="{00000000-0005-0000-0000-000038120000}"/>
    <cellStyle name="20% - Accent1 2 2 3 5 4 2 3" xfId="4852" xr:uid="{00000000-0005-0000-0000-000039120000}"/>
    <cellStyle name="20% - Accent1 2 2 3 5 4 3" xfId="4853" xr:uid="{00000000-0005-0000-0000-00003A120000}"/>
    <cellStyle name="20% - Accent1 2 2 3 5 4 3 2" xfId="4854" xr:uid="{00000000-0005-0000-0000-00003B120000}"/>
    <cellStyle name="20% - Accent1 2 2 3 5 4 4" xfId="4855" xr:uid="{00000000-0005-0000-0000-00003C120000}"/>
    <cellStyle name="20% - Accent1 2 2 3 5 5" xfId="4856" xr:uid="{00000000-0005-0000-0000-00003D120000}"/>
    <cellStyle name="20% - Accent1 2 2 3 5 5 2" xfId="4857" xr:uid="{00000000-0005-0000-0000-00003E120000}"/>
    <cellStyle name="20% - Accent1 2 2 3 5 5 2 2" xfId="4858" xr:uid="{00000000-0005-0000-0000-00003F120000}"/>
    <cellStyle name="20% - Accent1 2 2 3 5 5 2 2 2" xfId="4859" xr:uid="{00000000-0005-0000-0000-000040120000}"/>
    <cellStyle name="20% - Accent1 2 2 3 5 5 2 3" xfId="4860" xr:uid="{00000000-0005-0000-0000-000041120000}"/>
    <cellStyle name="20% - Accent1 2 2 3 5 5 3" xfId="4861" xr:uid="{00000000-0005-0000-0000-000042120000}"/>
    <cellStyle name="20% - Accent1 2 2 3 5 5 3 2" xfId="4862" xr:uid="{00000000-0005-0000-0000-000043120000}"/>
    <cellStyle name="20% - Accent1 2 2 3 5 5 4" xfId="4863" xr:uid="{00000000-0005-0000-0000-000044120000}"/>
    <cellStyle name="20% - Accent1 2 2 3 5 6" xfId="4864" xr:uid="{00000000-0005-0000-0000-000045120000}"/>
    <cellStyle name="20% - Accent1 2 2 3 5 6 2" xfId="4865" xr:uid="{00000000-0005-0000-0000-000046120000}"/>
    <cellStyle name="20% - Accent1 2 2 3 5 6 2 2" xfId="4866" xr:uid="{00000000-0005-0000-0000-000047120000}"/>
    <cellStyle name="20% - Accent1 2 2 3 5 6 2 2 2" xfId="4867" xr:uid="{00000000-0005-0000-0000-000048120000}"/>
    <cellStyle name="20% - Accent1 2 2 3 5 6 2 3" xfId="4868" xr:uid="{00000000-0005-0000-0000-000049120000}"/>
    <cellStyle name="20% - Accent1 2 2 3 5 6 3" xfId="4869" xr:uid="{00000000-0005-0000-0000-00004A120000}"/>
    <cellStyle name="20% - Accent1 2 2 3 5 6 3 2" xfId="4870" xr:uid="{00000000-0005-0000-0000-00004B120000}"/>
    <cellStyle name="20% - Accent1 2 2 3 5 6 4" xfId="4871" xr:uid="{00000000-0005-0000-0000-00004C120000}"/>
    <cellStyle name="20% - Accent1 2 2 3 5 7" xfId="4872" xr:uid="{00000000-0005-0000-0000-00004D120000}"/>
    <cellStyle name="20% - Accent1 2 2 3 5 7 2" xfId="4873" xr:uid="{00000000-0005-0000-0000-00004E120000}"/>
    <cellStyle name="20% - Accent1 2 2 3 5 7 2 2" xfId="4874" xr:uid="{00000000-0005-0000-0000-00004F120000}"/>
    <cellStyle name="20% - Accent1 2 2 3 5 7 3" xfId="4875" xr:uid="{00000000-0005-0000-0000-000050120000}"/>
    <cellStyle name="20% - Accent1 2 2 3 5 8" xfId="4876" xr:uid="{00000000-0005-0000-0000-000051120000}"/>
    <cellStyle name="20% - Accent1 2 2 3 5 8 2" xfId="4877" xr:uid="{00000000-0005-0000-0000-000052120000}"/>
    <cellStyle name="20% - Accent1 2 2 3 5 8 2 2" xfId="4878" xr:uid="{00000000-0005-0000-0000-000053120000}"/>
    <cellStyle name="20% - Accent1 2 2 3 5 8 3" xfId="4879" xr:uid="{00000000-0005-0000-0000-000054120000}"/>
    <cellStyle name="20% - Accent1 2 2 3 5 9" xfId="4880" xr:uid="{00000000-0005-0000-0000-000055120000}"/>
    <cellStyle name="20% - Accent1 2 2 3 5 9 2" xfId="4881" xr:uid="{00000000-0005-0000-0000-000056120000}"/>
    <cellStyle name="20% - Accent1 2 2 3 6" xfId="4882" xr:uid="{00000000-0005-0000-0000-000057120000}"/>
    <cellStyle name="20% - Accent1 2 2 3 6 10" xfId="4883" xr:uid="{00000000-0005-0000-0000-000058120000}"/>
    <cellStyle name="20% - Accent1 2 2 3 6 10 2" xfId="4884" xr:uid="{00000000-0005-0000-0000-000059120000}"/>
    <cellStyle name="20% - Accent1 2 2 3 6 11" xfId="4885" xr:uid="{00000000-0005-0000-0000-00005A120000}"/>
    <cellStyle name="20% - Accent1 2 2 3 6 2" xfId="4886" xr:uid="{00000000-0005-0000-0000-00005B120000}"/>
    <cellStyle name="20% - Accent1 2 2 3 6 2 2" xfId="4887" xr:uid="{00000000-0005-0000-0000-00005C120000}"/>
    <cellStyle name="20% - Accent1 2 2 3 6 2 2 2" xfId="4888" xr:uid="{00000000-0005-0000-0000-00005D120000}"/>
    <cellStyle name="20% - Accent1 2 2 3 6 2 2 2 2" xfId="4889" xr:uid="{00000000-0005-0000-0000-00005E120000}"/>
    <cellStyle name="20% - Accent1 2 2 3 6 2 2 2 2 2" xfId="4890" xr:uid="{00000000-0005-0000-0000-00005F120000}"/>
    <cellStyle name="20% - Accent1 2 2 3 6 2 2 2 3" xfId="4891" xr:uid="{00000000-0005-0000-0000-000060120000}"/>
    <cellStyle name="20% - Accent1 2 2 3 6 2 2 3" xfId="4892" xr:uid="{00000000-0005-0000-0000-000061120000}"/>
    <cellStyle name="20% - Accent1 2 2 3 6 2 2 3 2" xfId="4893" xr:uid="{00000000-0005-0000-0000-000062120000}"/>
    <cellStyle name="20% - Accent1 2 2 3 6 2 2 4" xfId="4894" xr:uid="{00000000-0005-0000-0000-000063120000}"/>
    <cellStyle name="20% - Accent1 2 2 3 6 2 3" xfId="4895" xr:uid="{00000000-0005-0000-0000-000064120000}"/>
    <cellStyle name="20% - Accent1 2 2 3 6 2 3 2" xfId="4896" xr:uid="{00000000-0005-0000-0000-000065120000}"/>
    <cellStyle name="20% - Accent1 2 2 3 6 2 3 2 2" xfId="4897" xr:uid="{00000000-0005-0000-0000-000066120000}"/>
    <cellStyle name="20% - Accent1 2 2 3 6 2 3 2 2 2" xfId="4898" xr:uid="{00000000-0005-0000-0000-000067120000}"/>
    <cellStyle name="20% - Accent1 2 2 3 6 2 3 2 3" xfId="4899" xr:uid="{00000000-0005-0000-0000-000068120000}"/>
    <cellStyle name="20% - Accent1 2 2 3 6 2 3 3" xfId="4900" xr:uid="{00000000-0005-0000-0000-000069120000}"/>
    <cellStyle name="20% - Accent1 2 2 3 6 2 3 3 2" xfId="4901" xr:uid="{00000000-0005-0000-0000-00006A120000}"/>
    <cellStyle name="20% - Accent1 2 2 3 6 2 3 4" xfId="4902" xr:uid="{00000000-0005-0000-0000-00006B120000}"/>
    <cellStyle name="20% - Accent1 2 2 3 6 2 4" xfId="4903" xr:uid="{00000000-0005-0000-0000-00006C120000}"/>
    <cellStyle name="20% - Accent1 2 2 3 6 2 4 2" xfId="4904" xr:uid="{00000000-0005-0000-0000-00006D120000}"/>
    <cellStyle name="20% - Accent1 2 2 3 6 2 4 2 2" xfId="4905" xr:uid="{00000000-0005-0000-0000-00006E120000}"/>
    <cellStyle name="20% - Accent1 2 2 3 6 2 4 2 2 2" xfId="4906" xr:uid="{00000000-0005-0000-0000-00006F120000}"/>
    <cellStyle name="20% - Accent1 2 2 3 6 2 4 2 3" xfId="4907" xr:uid="{00000000-0005-0000-0000-000070120000}"/>
    <cellStyle name="20% - Accent1 2 2 3 6 2 4 3" xfId="4908" xr:uid="{00000000-0005-0000-0000-000071120000}"/>
    <cellStyle name="20% - Accent1 2 2 3 6 2 4 3 2" xfId="4909" xr:uid="{00000000-0005-0000-0000-000072120000}"/>
    <cellStyle name="20% - Accent1 2 2 3 6 2 4 4" xfId="4910" xr:uid="{00000000-0005-0000-0000-000073120000}"/>
    <cellStyle name="20% - Accent1 2 2 3 6 2 5" xfId="4911" xr:uid="{00000000-0005-0000-0000-000074120000}"/>
    <cellStyle name="20% - Accent1 2 2 3 6 2 5 2" xfId="4912" xr:uid="{00000000-0005-0000-0000-000075120000}"/>
    <cellStyle name="20% - Accent1 2 2 3 6 2 5 2 2" xfId="4913" xr:uid="{00000000-0005-0000-0000-000076120000}"/>
    <cellStyle name="20% - Accent1 2 2 3 6 2 5 3" xfId="4914" xr:uid="{00000000-0005-0000-0000-000077120000}"/>
    <cellStyle name="20% - Accent1 2 2 3 6 2 6" xfId="4915" xr:uid="{00000000-0005-0000-0000-000078120000}"/>
    <cellStyle name="20% - Accent1 2 2 3 6 2 6 2" xfId="4916" xr:uid="{00000000-0005-0000-0000-000079120000}"/>
    <cellStyle name="20% - Accent1 2 2 3 6 2 6 2 2" xfId="4917" xr:uid="{00000000-0005-0000-0000-00007A120000}"/>
    <cellStyle name="20% - Accent1 2 2 3 6 2 6 3" xfId="4918" xr:uid="{00000000-0005-0000-0000-00007B120000}"/>
    <cellStyle name="20% - Accent1 2 2 3 6 2 7" xfId="4919" xr:uid="{00000000-0005-0000-0000-00007C120000}"/>
    <cellStyle name="20% - Accent1 2 2 3 6 2 7 2" xfId="4920" xr:uid="{00000000-0005-0000-0000-00007D120000}"/>
    <cellStyle name="20% - Accent1 2 2 3 6 2 8" xfId="4921" xr:uid="{00000000-0005-0000-0000-00007E120000}"/>
    <cellStyle name="20% - Accent1 2 2 3 6 2 8 2" xfId="4922" xr:uid="{00000000-0005-0000-0000-00007F120000}"/>
    <cellStyle name="20% - Accent1 2 2 3 6 2 9" xfId="4923" xr:uid="{00000000-0005-0000-0000-000080120000}"/>
    <cellStyle name="20% - Accent1 2 2 3 6 3" xfId="4924" xr:uid="{00000000-0005-0000-0000-000081120000}"/>
    <cellStyle name="20% - Accent1 2 2 3 6 3 2" xfId="4925" xr:uid="{00000000-0005-0000-0000-000082120000}"/>
    <cellStyle name="20% - Accent1 2 2 3 6 3 2 2" xfId="4926" xr:uid="{00000000-0005-0000-0000-000083120000}"/>
    <cellStyle name="20% - Accent1 2 2 3 6 3 2 2 2" xfId="4927" xr:uid="{00000000-0005-0000-0000-000084120000}"/>
    <cellStyle name="20% - Accent1 2 2 3 6 3 2 2 2 2" xfId="4928" xr:uid="{00000000-0005-0000-0000-000085120000}"/>
    <cellStyle name="20% - Accent1 2 2 3 6 3 2 2 3" xfId="4929" xr:uid="{00000000-0005-0000-0000-000086120000}"/>
    <cellStyle name="20% - Accent1 2 2 3 6 3 2 3" xfId="4930" xr:uid="{00000000-0005-0000-0000-000087120000}"/>
    <cellStyle name="20% - Accent1 2 2 3 6 3 2 3 2" xfId="4931" xr:uid="{00000000-0005-0000-0000-000088120000}"/>
    <cellStyle name="20% - Accent1 2 2 3 6 3 2 4" xfId="4932" xr:uid="{00000000-0005-0000-0000-000089120000}"/>
    <cellStyle name="20% - Accent1 2 2 3 6 3 3" xfId="4933" xr:uid="{00000000-0005-0000-0000-00008A120000}"/>
    <cellStyle name="20% - Accent1 2 2 3 6 3 3 2" xfId="4934" xr:uid="{00000000-0005-0000-0000-00008B120000}"/>
    <cellStyle name="20% - Accent1 2 2 3 6 3 3 2 2" xfId="4935" xr:uid="{00000000-0005-0000-0000-00008C120000}"/>
    <cellStyle name="20% - Accent1 2 2 3 6 3 3 2 2 2" xfId="4936" xr:uid="{00000000-0005-0000-0000-00008D120000}"/>
    <cellStyle name="20% - Accent1 2 2 3 6 3 3 2 3" xfId="4937" xr:uid="{00000000-0005-0000-0000-00008E120000}"/>
    <cellStyle name="20% - Accent1 2 2 3 6 3 3 3" xfId="4938" xr:uid="{00000000-0005-0000-0000-00008F120000}"/>
    <cellStyle name="20% - Accent1 2 2 3 6 3 3 3 2" xfId="4939" xr:uid="{00000000-0005-0000-0000-000090120000}"/>
    <cellStyle name="20% - Accent1 2 2 3 6 3 3 4" xfId="4940" xr:uid="{00000000-0005-0000-0000-000091120000}"/>
    <cellStyle name="20% - Accent1 2 2 3 6 3 4" xfId="4941" xr:uid="{00000000-0005-0000-0000-000092120000}"/>
    <cellStyle name="20% - Accent1 2 2 3 6 3 4 2" xfId="4942" xr:uid="{00000000-0005-0000-0000-000093120000}"/>
    <cellStyle name="20% - Accent1 2 2 3 6 3 4 2 2" xfId="4943" xr:uid="{00000000-0005-0000-0000-000094120000}"/>
    <cellStyle name="20% - Accent1 2 2 3 6 3 4 2 2 2" xfId="4944" xr:uid="{00000000-0005-0000-0000-000095120000}"/>
    <cellStyle name="20% - Accent1 2 2 3 6 3 4 2 3" xfId="4945" xr:uid="{00000000-0005-0000-0000-000096120000}"/>
    <cellStyle name="20% - Accent1 2 2 3 6 3 4 3" xfId="4946" xr:uid="{00000000-0005-0000-0000-000097120000}"/>
    <cellStyle name="20% - Accent1 2 2 3 6 3 4 3 2" xfId="4947" xr:uid="{00000000-0005-0000-0000-000098120000}"/>
    <cellStyle name="20% - Accent1 2 2 3 6 3 4 4" xfId="4948" xr:uid="{00000000-0005-0000-0000-000099120000}"/>
    <cellStyle name="20% - Accent1 2 2 3 6 3 5" xfId="4949" xr:uid="{00000000-0005-0000-0000-00009A120000}"/>
    <cellStyle name="20% - Accent1 2 2 3 6 3 5 2" xfId="4950" xr:uid="{00000000-0005-0000-0000-00009B120000}"/>
    <cellStyle name="20% - Accent1 2 2 3 6 3 5 2 2" xfId="4951" xr:uid="{00000000-0005-0000-0000-00009C120000}"/>
    <cellStyle name="20% - Accent1 2 2 3 6 3 5 3" xfId="4952" xr:uid="{00000000-0005-0000-0000-00009D120000}"/>
    <cellStyle name="20% - Accent1 2 2 3 6 3 6" xfId="4953" xr:uid="{00000000-0005-0000-0000-00009E120000}"/>
    <cellStyle name="20% - Accent1 2 2 3 6 3 6 2" xfId="4954" xr:uid="{00000000-0005-0000-0000-00009F120000}"/>
    <cellStyle name="20% - Accent1 2 2 3 6 3 6 2 2" xfId="4955" xr:uid="{00000000-0005-0000-0000-0000A0120000}"/>
    <cellStyle name="20% - Accent1 2 2 3 6 3 6 3" xfId="4956" xr:uid="{00000000-0005-0000-0000-0000A1120000}"/>
    <cellStyle name="20% - Accent1 2 2 3 6 3 7" xfId="4957" xr:uid="{00000000-0005-0000-0000-0000A2120000}"/>
    <cellStyle name="20% - Accent1 2 2 3 6 3 7 2" xfId="4958" xr:uid="{00000000-0005-0000-0000-0000A3120000}"/>
    <cellStyle name="20% - Accent1 2 2 3 6 3 8" xfId="4959" xr:uid="{00000000-0005-0000-0000-0000A4120000}"/>
    <cellStyle name="20% - Accent1 2 2 3 6 3 8 2" xfId="4960" xr:uid="{00000000-0005-0000-0000-0000A5120000}"/>
    <cellStyle name="20% - Accent1 2 2 3 6 3 9" xfId="4961" xr:uid="{00000000-0005-0000-0000-0000A6120000}"/>
    <cellStyle name="20% - Accent1 2 2 3 6 4" xfId="4962" xr:uid="{00000000-0005-0000-0000-0000A7120000}"/>
    <cellStyle name="20% - Accent1 2 2 3 6 4 2" xfId="4963" xr:uid="{00000000-0005-0000-0000-0000A8120000}"/>
    <cellStyle name="20% - Accent1 2 2 3 6 4 2 2" xfId="4964" xr:uid="{00000000-0005-0000-0000-0000A9120000}"/>
    <cellStyle name="20% - Accent1 2 2 3 6 4 2 2 2" xfId="4965" xr:uid="{00000000-0005-0000-0000-0000AA120000}"/>
    <cellStyle name="20% - Accent1 2 2 3 6 4 2 3" xfId="4966" xr:uid="{00000000-0005-0000-0000-0000AB120000}"/>
    <cellStyle name="20% - Accent1 2 2 3 6 4 3" xfId="4967" xr:uid="{00000000-0005-0000-0000-0000AC120000}"/>
    <cellStyle name="20% - Accent1 2 2 3 6 4 3 2" xfId="4968" xr:uid="{00000000-0005-0000-0000-0000AD120000}"/>
    <cellStyle name="20% - Accent1 2 2 3 6 4 4" xfId="4969" xr:uid="{00000000-0005-0000-0000-0000AE120000}"/>
    <cellStyle name="20% - Accent1 2 2 3 6 5" xfId="4970" xr:uid="{00000000-0005-0000-0000-0000AF120000}"/>
    <cellStyle name="20% - Accent1 2 2 3 6 5 2" xfId="4971" xr:uid="{00000000-0005-0000-0000-0000B0120000}"/>
    <cellStyle name="20% - Accent1 2 2 3 6 5 2 2" xfId="4972" xr:uid="{00000000-0005-0000-0000-0000B1120000}"/>
    <cellStyle name="20% - Accent1 2 2 3 6 5 2 2 2" xfId="4973" xr:uid="{00000000-0005-0000-0000-0000B2120000}"/>
    <cellStyle name="20% - Accent1 2 2 3 6 5 2 3" xfId="4974" xr:uid="{00000000-0005-0000-0000-0000B3120000}"/>
    <cellStyle name="20% - Accent1 2 2 3 6 5 3" xfId="4975" xr:uid="{00000000-0005-0000-0000-0000B4120000}"/>
    <cellStyle name="20% - Accent1 2 2 3 6 5 3 2" xfId="4976" xr:uid="{00000000-0005-0000-0000-0000B5120000}"/>
    <cellStyle name="20% - Accent1 2 2 3 6 5 4" xfId="4977" xr:uid="{00000000-0005-0000-0000-0000B6120000}"/>
    <cellStyle name="20% - Accent1 2 2 3 6 6" xfId="4978" xr:uid="{00000000-0005-0000-0000-0000B7120000}"/>
    <cellStyle name="20% - Accent1 2 2 3 6 6 2" xfId="4979" xr:uid="{00000000-0005-0000-0000-0000B8120000}"/>
    <cellStyle name="20% - Accent1 2 2 3 6 6 2 2" xfId="4980" xr:uid="{00000000-0005-0000-0000-0000B9120000}"/>
    <cellStyle name="20% - Accent1 2 2 3 6 6 2 2 2" xfId="4981" xr:uid="{00000000-0005-0000-0000-0000BA120000}"/>
    <cellStyle name="20% - Accent1 2 2 3 6 6 2 3" xfId="4982" xr:uid="{00000000-0005-0000-0000-0000BB120000}"/>
    <cellStyle name="20% - Accent1 2 2 3 6 6 3" xfId="4983" xr:uid="{00000000-0005-0000-0000-0000BC120000}"/>
    <cellStyle name="20% - Accent1 2 2 3 6 6 3 2" xfId="4984" xr:uid="{00000000-0005-0000-0000-0000BD120000}"/>
    <cellStyle name="20% - Accent1 2 2 3 6 6 4" xfId="4985" xr:uid="{00000000-0005-0000-0000-0000BE120000}"/>
    <cellStyle name="20% - Accent1 2 2 3 6 7" xfId="4986" xr:uid="{00000000-0005-0000-0000-0000BF120000}"/>
    <cellStyle name="20% - Accent1 2 2 3 6 7 2" xfId="4987" xr:uid="{00000000-0005-0000-0000-0000C0120000}"/>
    <cellStyle name="20% - Accent1 2 2 3 6 7 2 2" xfId="4988" xr:uid="{00000000-0005-0000-0000-0000C1120000}"/>
    <cellStyle name="20% - Accent1 2 2 3 6 7 3" xfId="4989" xr:uid="{00000000-0005-0000-0000-0000C2120000}"/>
    <cellStyle name="20% - Accent1 2 2 3 6 8" xfId="4990" xr:uid="{00000000-0005-0000-0000-0000C3120000}"/>
    <cellStyle name="20% - Accent1 2 2 3 6 8 2" xfId="4991" xr:uid="{00000000-0005-0000-0000-0000C4120000}"/>
    <cellStyle name="20% - Accent1 2 2 3 6 8 2 2" xfId="4992" xr:uid="{00000000-0005-0000-0000-0000C5120000}"/>
    <cellStyle name="20% - Accent1 2 2 3 6 8 3" xfId="4993" xr:uid="{00000000-0005-0000-0000-0000C6120000}"/>
    <cellStyle name="20% - Accent1 2 2 3 6 9" xfId="4994" xr:uid="{00000000-0005-0000-0000-0000C7120000}"/>
    <cellStyle name="20% - Accent1 2 2 3 6 9 2" xfId="4995" xr:uid="{00000000-0005-0000-0000-0000C8120000}"/>
    <cellStyle name="20% - Accent1 2 2 3 7" xfId="4996" xr:uid="{00000000-0005-0000-0000-0000C9120000}"/>
    <cellStyle name="20% - Accent1 2 2 3 7 2" xfId="4997" xr:uid="{00000000-0005-0000-0000-0000CA120000}"/>
    <cellStyle name="20% - Accent1 2 2 3 7 2 2" xfId="4998" xr:uid="{00000000-0005-0000-0000-0000CB120000}"/>
    <cellStyle name="20% - Accent1 2 2 3 7 2 2 2" xfId="4999" xr:uid="{00000000-0005-0000-0000-0000CC120000}"/>
    <cellStyle name="20% - Accent1 2 2 3 7 2 2 2 2" xfId="5000" xr:uid="{00000000-0005-0000-0000-0000CD120000}"/>
    <cellStyle name="20% - Accent1 2 2 3 7 2 2 3" xfId="5001" xr:uid="{00000000-0005-0000-0000-0000CE120000}"/>
    <cellStyle name="20% - Accent1 2 2 3 7 2 3" xfId="5002" xr:uid="{00000000-0005-0000-0000-0000CF120000}"/>
    <cellStyle name="20% - Accent1 2 2 3 7 2 3 2" xfId="5003" xr:uid="{00000000-0005-0000-0000-0000D0120000}"/>
    <cellStyle name="20% - Accent1 2 2 3 7 2 4" xfId="5004" xr:uid="{00000000-0005-0000-0000-0000D1120000}"/>
    <cellStyle name="20% - Accent1 2 2 3 7 3" xfId="5005" xr:uid="{00000000-0005-0000-0000-0000D2120000}"/>
    <cellStyle name="20% - Accent1 2 2 3 7 3 2" xfId="5006" xr:uid="{00000000-0005-0000-0000-0000D3120000}"/>
    <cellStyle name="20% - Accent1 2 2 3 7 3 2 2" xfId="5007" xr:uid="{00000000-0005-0000-0000-0000D4120000}"/>
    <cellStyle name="20% - Accent1 2 2 3 7 3 2 2 2" xfId="5008" xr:uid="{00000000-0005-0000-0000-0000D5120000}"/>
    <cellStyle name="20% - Accent1 2 2 3 7 3 2 3" xfId="5009" xr:uid="{00000000-0005-0000-0000-0000D6120000}"/>
    <cellStyle name="20% - Accent1 2 2 3 7 3 3" xfId="5010" xr:uid="{00000000-0005-0000-0000-0000D7120000}"/>
    <cellStyle name="20% - Accent1 2 2 3 7 3 3 2" xfId="5011" xr:uid="{00000000-0005-0000-0000-0000D8120000}"/>
    <cellStyle name="20% - Accent1 2 2 3 7 3 4" xfId="5012" xr:uid="{00000000-0005-0000-0000-0000D9120000}"/>
    <cellStyle name="20% - Accent1 2 2 3 7 4" xfId="5013" xr:uid="{00000000-0005-0000-0000-0000DA120000}"/>
    <cellStyle name="20% - Accent1 2 2 3 7 4 2" xfId="5014" xr:uid="{00000000-0005-0000-0000-0000DB120000}"/>
    <cellStyle name="20% - Accent1 2 2 3 7 4 2 2" xfId="5015" xr:uid="{00000000-0005-0000-0000-0000DC120000}"/>
    <cellStyle name="20% - Accent1 2 2 3 7 4 2 2 2" xfId="5016" xr:uid="{00000000-0005-0000-0000-0000DD120000}"/>
    <cellStyle name="20% - Accent1 2 2 3 7 4 2 3" xfId="5017" xr:uid="{00000000-0005-0000-0000-0000DE120000}"/>
    <cellStyle name="20% - Accent1 2 2 3 7 4 3" xfId="5018" xr:uid="{00000000-0005-0000-0000-0000DF120000}"/>
    <cellStyle name="20% - Accent1 2 2 3 7 4 3 2" xfId="5019" xr:uid="{00000000-0005-0000-0000-0000E0120000}"/>
    <cellStyle name="20% - Accent1 2 2 3 7 4 4" xfId="5020" xr:uid="{00000000-0005-0000-0000-0000E1120000}"/>
    <cellStyle name="20% - Accent1 2 2 3 7 5" xfId="5021" xr:uid="{00000000-0005-0000-0000-0000E2120000}"/>
    <cellStyle name="20% - Accent1 2 2 3 7 5 2" xfId="5022" xr:uid="{00000000-0005-0000-0000-0000E3120000}"/>
    <cellStyle name="20% - Accent1 2 2 3 7 5 2 2" xfId="5023" xr:uid="{00000000-0005-0000-0000-0000E4120000}"/>
    <cellStyle name="20% - Accent1 2 2 3 7 5 3" xfId="5024" xr:uid="{00000000-0005-0000-0000-0000E5120000}"/>
    <cellStyle name="20% - Accent1 2 2 3 7 6" xfId="5025" xr:uid="{00000000-0005-0000-0000-0000E6120000}"/>
    <cellStyle name="20% - Accent1 2 2 3 7 6 2" xfId="5026" xr:uid="{00000000-0005-0000-0000-0000E7120000}"/>
    <cellStyle name="20% - Accent1 2 2 3 7 6 2 2" xfId="5027" xr:uid="{00000000-0005-0000-0000-0000E8120000}"/>
    <cellStyle name="20% - Accent1 2 2 3 7 6 3" xfId="5028" xr:uid="{00000000-0005-0000-0000-0000E9120000}"/>
    <cellStyle name="20% - Accent1 2 2 3 7 7" xfId="5029" xr:uid="{00000000-0005-0000-0000-0000EA120000}"/>
    <cellStyle name="20% - Accent1 2 2 3 7 7 2" xfId="5030" xr:uid="{00000000-0005-0000-0000-0000EB120000}"/>
    <cellStyle name="20% - Accent1 2 2 3 7 8" xfId="5031" xr:uid="{00000000-0005-0000-0000-0000EC120000}"/>
    <cellStyle name="20% - Accent1 2 2 3 7 8 2" xfId="5032" xr:uid="{00000000-0005-0000-0000-0000ED120000}"/>
    <cellStyle name="20% - Accent1 2 2 3 7 9" xfId="5033" xr:uid="{00000000-0005-0000-0000-0000EE120000}"/>
    <cellStyle name="20% - Accent1 2 2 3 8" xfId="5034" xr:uid="{00000000-0005-0000-0000-0000EF120000}"/>
    <cellStyle name="20% - Accent1 2 2 3 8 2" xfId="5035" xr:uid="{00000000-0005-0000-0000-0000F0120000}"/>
    <cellStyle name="20% - Accent1 2 2 3 8 2 2" xfId="5036" xr:uid="{00000000-0005-0000-0000-0000F1120000}"/>
    <cellStyle name="20% - Accent1 2 2 3 8 2 2 2" xfId="5037" xr:uid="{00000000-0005-0000-0000-0000F2120000}"/>
    <cellStyle name="20% - Accent1 2 2 3 8 2 2 2 2" xfId="5038" xr:uid="{00000000-0005-0000-0000-0000F3120000}"/>
    <cellStyle name="20% - Accent1 2 2 3 8 2 2 3" xfId="5039" xr:uid="{00000000-0005-0000-0000-0000F4120000}"/>
    <cellStyle name="20% - Accent1 2 2 3 8 2 3" xfId="5040" xr:uid="{00000000-0005-0000-0000-0000F5120000}"/>
    <cellStyle name="20% - Accent1 2 2 3 8 2 3 2" xfId="5041" xr:uid="{00000000-0005-0000-0000-0000F6120000}"/>
    <cellStyle name="20% - Accent1 2 2 3 8 2 4" xfId="5042" xr:uid="{00000000-0005-0000-0000-0000F7120000}"/>
    <cellStyle name="20% - Accent1 2 2 3 8 3" xfId="5043" xr:uid="{00000000-0005-0000-0000-0000F8120000}"/>
    <cellStyle name="20% - Accent1 2 2 3 8 3 2" xfId="5044" xr:uid="{00000000-0005-0000-0000-0000F9120000}"/>
    <cellStyle name="20% - Accent1 2 2 3 8 3 2 2" xfId="5045" xr:uid="{00000000-0005-0000-0000-0000FA120000}"/>
    <cellStyle name="20% - Accent1 2 2 3 8 3 2 2 2" xfId="5046" xr:uid="{00000000-0005-0000-0000-0000FB120000}"/>
    <cellStyle name="20% - Accent1 2 2 3 8 3 2 3" xfId="5047" xr:uid="{00000000-0005-0000-0000-0000FC120000}"/>
    <cellStyle name="20% - Accent1 2 2 3 8 3 3" xfId="5048" xr:uid="{00000000-0005-0000-0000-0000FD120000}"/>
    <cellStyle name="20% - Accent1 2 2 3 8 3 3 2" xfId="5049" xr:uid="{00000000-0005-0000-0000-0000FE120000}"/>
    <cellStyle name="20% - Accent1 2 2 3 8 3 4" xfId="5050" xr:uid="{00000000-0005-0000-0000-0000FF120000}"/>
    <cellStyle name="20% - Accent1 2 2 3 8 4" xfId="5051" xr:uid="{00000000-0005-0000-0000-000000130000}"/>
    <cellStyle name="20% - Accent1 2 2 3 8 4 2" xfId="5052" xr:uid="{00000000-0005-0000-0000-000001130000}"/>
    <cellStyle name="20% - Accent1 2 2 3 8 4 2 2" xfId="5053" xr:uid="{00000000-0005-0000-0000-000002130000}"/>
    <cellStyle name="20% - Accent1 2 2 3 8 4 2 2 2" xfId="5054" xr:uid="{00000000-0005-0000-0000-000003130000}"/>
    <cellStyle name="20% - Accent1 2 2 3 8 4 2 3" xfId="5055" xr:uid="{00000000-0005-0000-0000-000004130000}"/>
    <cellStyle name="20% - Accent1 2 2 3 8 4 3" xfId="5056" xr:uid="{00000000-0005-0000-0000-000005130000}"/>
    <cellStyle name="20% - Accent1 2 2 3 8 4 3 2" xfId="5057" xr:uid="{00000000-0005-0000-0000-000006130000}"/>
    <cellStyle name="20% - Accent1 2 2 3 8 4 4" xfId="5058" xr:uid="{00000000-0005-0000-0000-000007130000}"/>
    <cellStyle name="20% - Accent1 2 2 3 8 5" xfId="5059" xr:uid="{00000000-0005-0000-0000-000008130000}"/>
    <cellStyle name="20% - Accent1 2 2 3 8 5 2" xfId="5060" xr:uid="{00000000-0005-0000-0000-000009130000}"/>
    <cellStyle name="20% - Accent1 2 2 3 8 5 2 2" xfId="5061" xr:uid="{00000000-0005-0000-0000-00000A130000}"/>
    <cellStyle name="20% - Accent1 2 2 3 8 5 3" xfId="5062" xr:uid="{00000000-0005-0000-0000-00000B130000}"/>
    <cellStyle name="20% - Accent1 2 2 3 8 6" xfId="5063" xr:uid="{00000000-0005-0000-0000-00000C130000}"/>
    <cellStyle name="20% - Accent1 2 2 3 8 6 2" xfId="5064" xr:uid="{00000000-0005-0000-0000-00000D130000}"/>
    <cellStyle name="20% - Accent1 2 2 3 8 6 2 2" xfId="5065" xr:uid="{00000000-0005-0000-0000-00000E130000}"/>
    <cellStyle name="20% - Accent1 2 2 3 8 6 3" xfId="5066" xr:uid="{00000000-0005-0000-0000-00000F130000}"/>
    <cellStyle name="20% - Accent1 2 2 3 8 7" xfId="5067" xr:uid="{00000000-0005-0000-0000-000010130000}"/>
    <cellStyle name="20% - Accent1 2 2 3 8 7 2" xfId="5068" xr:uid="{00000000-0005-0000-0000-000011130000}"/>
    <cellStyle name="20% - Accent1 2 2 3 8 8" xfId="5069" xr:uid="{00000000-0005-0000-0000-000012130000}"/>
    <cellStyle name="20% - Accent1 2 2 3 8 8 2" xfId="5070" xr:uid="{00000000-0005-0000-0000-000013130000}"/>
    <cellStyle name="20% - Accent1 2 2 3 8 9" xfId="5071" xr:uid="{00000000-0005-0000-0000-000014130000}"/>
    <cellStyle name="20% - Accent1 2 2 3 9" xfId="5072" xr:uid="{00000000-0005-0000-0000-000015130000}"/>
    <cellStyle name="20% - Accent1 2 2 3 9 2" xfId="5073" xr:uid="{00000000-0005-0000-0000-000016130000}"/>
    <cellStyle name="20% - Accent1 2 2 3 9 2 2" xfId="5074" xr:uid="{00000000-0005-0000-0000-000017130000}"/>
    <cellStyle name="20% - Accent1 2 2 3 9 2 2 2" xfId="5075" xr:uid="{00000000-0005-0000-0000-000018130000}"/>
    <cellStyle name="20% - Accent1 2 2 3 9 2 3" xfId="5076" xr:uid="{00000000-0005-0000-0000-000019130000}"/>
    <cellStyle name="20% - Accent1 2 2 3 9 3" xfId="5077" xr:uid="{00000000-0005-0000-0000-00001A130000}"/>
    <cellStyle name="20% - Accent1 2 2 3 9 3 2" xfId="5078" xr:uid="{00000000-0005-0000-0000-00001B130000}"/>
    <cellStyle name="20% - Accent1 2 2 3 9 4" xfId="5079" xr:uid="{00000000-0005-0000-0000-00001C130000}"/>
    <cellStyle name="20% - Accent1 2 2 4" xfId="5080" xr:uid="{00000000-0005-0000-0000-00001D130000}"/>
    <cellStyle name="20% - Accent1 2 2 4 10" xfId="5081" xr:uid="{00000000-0005-0000-0000-00001E130000}"/>
    <cellStyle name="20% - Accent1 2 2 4 10 2" xfId="5082" xr:uid="{00000000-0005-0000-0000-00001F130000}"/>
    <cellStyle name="20% - Accent1 2 2 4 10 2 2" xfId="5083" xr:uid="{00000000-0005-0000-0000-000020130000}"/>
    <cellStyle name="20% - Accent1 2 2 4 10 2 2 2" xfId="5084" xr:uid="{00000000-0005-0000-0000-000021130000}"/>
    <cellStyle name="20% - Accent1 2 2 4 10 2 3" xfId="5085" xr:uid="{00000000-0005-0000-0000-000022130000}"/>
    <cellStyle name="20% - Accent1 2 2 4 10 3" xfId="5086" xr:uid="{00000000-0005-0000-0000-000023130000}"/>
    <cellStyle name="20% - Accent1 2 2 4 10 3 2" xfId="5087" xr:uid="{00000000-0005-0000-0000-000024130000}"/>
    <cellStyle name="20% - Accent1 2 2 4 10 4" xfId="5088" xr:uid="{00000000-0005-0000-0000-000025130000}"/>
    <cellStyle name="20% - Accent1 2 2 4 11" xfId="5089" xr:uid="{00000000-0005-0000-0000-000026130000}"/>
    <cellStyle name="20% - Accent1 2 2 4 11 2" xfId="5090" xr:uid="{00000000-0005-0000-0000-000027130000}"/>
    <cellStyle name="20% - Accent1 2 2 4 11 2 2" xfId="5091" xr:uid="{00000000-0005-0000-0000-000028130000}"/>
    <cellStyle name="20% - Accent1 2 2 4 11 2 2 2" xfId="5092" xr:uid="{00000000-0005-0000-0000-000029130000}"/>
    <cellStyle name="20% - Accent1 2 2 4 11 2 3" xfId="5093" xr:uid="{00000000-0005-0000-0000-00002A130000}"/>
    <cellStyle name="20% - Accent1 2 2 4 11 3" xfId="5094" xr:uid="{00000000-0005-0000-0000-00002B130000}"/>
    <cellStyle name="20% - Accent1 2 2 4 11 3 2" xfId="5095" xr:uid="{00000000-0005-0000-0000-00002C130000}"/>
    <cellStyle name="20% - Accent1 2 2 4 11 4" xfId="5096" xr:uid="{00000000-0005-0000-0000-00002D130000}"/>
    <cellStyle name="20% - Accent1 2 2 4 12" xfId="5097" xr:uid="{00000000-0005-0000-0000-00002E130000}"/>
    <cellStyle name="20% - Accent1 2 2 4 12 2" xfId="5098" xr:uid="{00000000-0005-0000-0000-00002F130000}"/>
    <cellStyle name="20% - Accent1 2 2 4 12 2 2" xfId="5099" xr:uid="{00000000-0005-0000-0000-000030130000}"/>
    <cellStyle name="20% - Accent1 2 2 4 12 3" xfId="5100" xr:uid="{00000000-0005-0000-0000-000031130000}"/>
    <cellStyle name="20% - Accent1 2 2 4 13" xfId="5101" xr:uid="{00000000-0005-0000-0000-000032130000}"/>
    <cellStyle name="20% - Accent1 2 2 4 13 2" xfId="5102" xr:uid="{00000000-0005-0000-0000-000033130000}"/>
    <cellStyle name="20% - Accent1 2 2 4 13 2 2" xfId="5103" xr:uid="{00000000-0005-0000-0000-000034130000}"/>
    <cellStyle name="20% - Accent1 2 2 4 13 3" xfId="5104" xr:uid="{00000000-0005-0000-0000-000035130000}"/>
    <cellStyle name="20% - Accent1 2 2 4 14" xfId="5105" xr:uid="{00000000-0005-0000-0000-000036130000}"/>
    <cellStyle name="20% - Accent1 2 2 4 14 2" xfId="5106" xr:uid="{00000000-0005-0000-0000-000037130000}"/>
    <cellStyle name="20% - Accent1 2 2 4 15" xfId="5107" xr:uid="{00000000-0005-0000-0000-000038130000}"/>
    <cellStyle name="20% - Accent1 2 2 4 15 2" xfId="5108" xr:uid="{00000000-0005-0000-0000-000039130000}"/>
    <cellStyle name="20% - Accent1 2 2 4 16" xfId="5109" xr:uid="{00000000-0005-0000-0000-00003A130000}"/>
    <cellStyle name="20% - Accent1 2 2 4 2" xfId="5110" xr:uid="{00000000-0005-0000-0000-00003B130000}"/>
    <cellStyle name="20% - Accent1 2 2 4 2 10" xfId="5111" xr:uid="{00000000-0005-0000-0000-00003C130000}"/>
    <cellStyle name="20% - Accent1 2 2 4 2 10 2" xfId="5112" xr:uid="{00000000-0005-0000-0000-00003D130000}"/>
    <cellStyle name="20% - Accent1 2 2 4 2 10 2 2" xfId="5113" xr:uid="{00000000-0005-0000-0000-00003E130000}"/>
    <cellStyle name="20% - Accent1 2 2 4 2 10 2 2 2" xfId="5114" xr:uid="{00000000-0005-0000-0000-00003F130000}"/>
    <cellStyle name="20% - Accent1 2 2 4 2 10 2 3" xfId="5115" xr:uid="{00000000-0005-0000-0000-000040130000}"/>
    <cellStyle name="20% - Accent1 2 2 4 2 10 3" xfId="5116" xr:uid="{00000000-0005-0000-0000-000041130000}"/>
    <cellStyle name="20% - Accent1 2 2 4 2 10 3 2" xfId="5117" xr:uid="{00000000-0005-0000-0000-000042130000}"/>
    <cellStyle name="20% - Accent1 2 2 4 2 10 4" xfId="5118" xr:uid="{00000000-0005-0000-0000-000043130000}"/>
    <cellStyle name="20% - Accent1 2 2 4 2 11" xfId="5119" xr:uid="{00000000-0005-0000-0000-000044130000}"/>
    <cellStyle name="20% - Accent1 2 2 4 2 11 2" xfId="5120" xr:uid="{00000000-0005-0000-0000-000045130000}"/>
    <cellStyle name="20% - Accent1 2 2 4 2 11 2 2" xfId="5121" xr:uid="{00000000-0005-0000-0000-000046130000}"/>
    <cellStyle name="20% - Accent1 2 2 4 2 11 3" xfId="5122" xr:uid="{00000000-0005-0000-0000-000047130000}"/>
    <cellStyle name="20% - Accent1 2 2 4 2 12" xfId="5123" xr:uid="{00000000-0005-0000-0000-000048130000}"/>
    <cellStyle name="20% - Accent1 2 2 4 2 12 2" xfId="5124" xr:uid="{00000000-0005-0000-0000-000049130000}"/>
    <cellStyle name="20% - Accent1 2 2 4 2 12 2 2" xfId="5125" xr:uid="{00000000-0005-0000-0000-00004A130000}"/>
    <cellStyle name="20% - Accent1 2 2 4 2 12 3" xfId="5126" xr:uid="{00000000-0005-0000-0000-00004B130000}"/>
    <cellStyle name="20% - Accent1 2 2 4 2 13" xfId="5127" xr:uid="{00000000-0005-0000-0000-00004C130000}"/>
    <cellStyle name="20% - Accent1 2 2 4 2 13 2" xfId="5128" xr:uid="{00000000-0005-0000-0000-00004D130000}"/>
    <cellStyle name="20% - Accent1 2 2 4 2 14" xfId="5129" xr:uid="{00000000-0005-0000-0000-00004E130000}"/>
    <cellStyle name="20% - Accent1 2 2 4 2 14 2" xfId="5130" xr:uid="{00000000-0005-0000-0000-00004F130000}"/>
    <cellStyle name="20% - Accent1 2 2 4 2 15" xfId="5131" xr:uid="{00000000-0005-0000-0000-000050130000}"/>
    <cellStyle name="20% - Accent1 2 2 4 2 2" xfId="5132" xr:uid="{00000000-0005-0000-0000-000051130000}"/>
    <cellStyle name="20% - Accent1 2 2 4 2 2 10" xfId="5133" xr:uid="{00000000-0005-0000-0000-000052130000}"/>
    <cellStyle name="20% - Accent1 2 2 4 2 2 10 2" xfId="5134" xr:uid="{00000000-0005-0000-0000-000053130000}"/>
    <cellStyle name="20% - Accent1 2 2 4 2 2 10 2 2" xfId="5135" xr:uid="{00000000-0005-0000-0000-000054130000}"/>
    <cellStyle name="20% - Accent1 2 2 4 2 2 10 3" xfId="5136" xr:uid="{00000000-0005-0000-0000-000055130000}"/>
    <cellStyle name="20% - Accent1 2 2 4 2 2 11" xfId="5137" xr:uid="{00000000-0005-0000-0000-000056130000}"/>
    <cellStyle name="20% - Accent1 2 2 4 2 2 11 2" xfId="5138" xr:uid="{00000000-0005-0000-0000-000057130000}"/>
    <cellStyle name="20% - Accent1 2 2 4 2 2 11 2 2" xfId="5139" xr:uid="{00000000-0005-0000-0000-000058130000}"/>
    <cellStyle name="20% - Accent1 2 2 4 2 2 11 3" xfId="5140" xr:uid="{00000000-0005-0000-0000-000059130000}"/>
    <cellStyle name="20% - Accent1 2 2 4 2 2 12" xfId="5141" xr:uid="{00000000-0005-0000-0000-00005A130000}"/>
    <cellStyle name="20% - Accent1 2 2 4 2 2 12 2" xfId="5142" xr:uid="{00000000-0005-0000-0000-00005B130000}"/>
    <cellStyle name="20% - Accent1 2 2 4 2 2 13" xfId="5143" xr:uid="{00000000-0005-0000-0000-00005C130000}"/>
    <cellStyle name="20% - Accent1 2 2 4 2 2 13 2" xfId="5144" xr:uid="{00000000-0005-0000-0000-00005D130000}"/>
    <cellStyle name="20% - Accent1 2 2 4 2 2 14" xfId="5145" xr:uid="{00000000-0005-0000-0000-00005E130000}"/>
    <cellStyle name="20% - Accent1 2 2 4 2 2 2" xfId="5146" xr:uid="{00000000-0005-0000-0000-00005F130000}"/>
    <cellStyle name="20% - Accent1 2 2 4 2 2 2 10" xfId="5147" xr:uid="{00000000-0005-0000-0000-000060130000}"/>
    <cellStyle name="20% - Accent1 2 2 4 2 2 2 10 2" xfId="5148" xr:uid="{00000000-0005-0000-0000-000061130000}"/>
    <cellStyle name="20% - Accent1 2 2 4 2 2 2 11" xfId="5149" xr:uid="{00000000-0005-0000-0000-000062130000}"/>
    <cellStyle name="20% - Accent1 2 2 4 2 2 2 2" xfId="5150" xr:uid="{00000000-0005-0000-0000-000063130000}"/>
    <cellStyle name="20% - Accent1 2 2 4 2 2 2 2 2" xfId="5151" xr:uid="{00000000-0005-0000-0000-000064130000}"/>
    <cellStyle name="20% - Accent1 2 2 4 2 2 2 2 2 2" xfId="5152" xr:uid="{00000000-0005-0000-0000-000065130000}"/>
    <cellStyle name="20% - Accent1 2 2 4 2 2 2 2 2 2 2" xfId="5153" xr:uid="{00000000-0005-0000-0000-000066130000}"/>
    <cellStyle name="20% - Accent1 2 2 4 2 2 2 2 2 2 2 2" xfId="5154" xr:uid="{00000000-0005-0000-0000-000067130000}"/>
    <cellStyle name="20% - Accent1 2 2 4 2 2 2 2 2 2 3" xfId="5155" xr:uid="{00000000-0005-0000-0000-000068130000}"/>
    <cellStyle name="20% - Accent1 2 2 4 2 2 2 2 2 3" xfId="5156" xr:uid="{00000000-0005-0000-0000-000069130000}"/>
    <cellStyle name="20% - Accent1 2 2 4 2 2 2 2 2 3 2" xfId="5157" xr:uid="{00000000-0005-0000-0000-00006A130000}"/>
    <cellStyle name="20% - Accent1 2 2 4 2 2 2 2 2 4" xfId="5158" xr:uid="{00000000-0005-0000-0000-00006B130000}"/>
    <cellStyle name="20% - Accent1 2 2 4 2 2 2 2 3" xfId="5159" xr:uid="{00000000-0005-0000-0000-00006C130000}"/>
    <cellStyle name="20% - Accent1 2 2 4 2 2 2 2 3 2" xfId="5160" xr:uid="{00000000-0005-0000-0000-00006D130000}"/>
    <cellStyle name="20% - Accent1 2 2 4 2 2 2 2 3 2 2" xfId="5161" xr:uid="{00000000-0005-0000-0000-00006E130000}"/>
    <cellStyle name="20% - Accent1 2 2 4 2 2 2 2 3 2 2 2" xfId="5162" xr:uid="{00000000-0005-0000-0000-00006F130000}"/>
    <cellStyle name="20% - Accent1 2 2 4 2 2 2 2 3 2 3" xfId="5163" xr:uid="{00000000-0005-0000-0000-000070130000}"/>
    <cellStyle name="20% - Accent1 2 2 4 2 2 2 2 3 3" xfId="5164" xr:uid="{00000000-0005-0000-0000-000071130000}"/>
    <cellStyle name="20% - Accent1 2 2 4 2 2 2 2 3 3 2" xfId="5165" xr:uid="{00000000-0005-0000-0000-000072130000}"/>
    <cellStyle name="20% - Accent1 2 2 4 2 2 2 2 3 4" xfId="5166" xr:uid="{00000000-0005-0000-0000-000073130000}"/>
    <cellStyle name="20% - Accent1 2 2 4 2 2 2 2 4" xfId="5167" xr:uid="{00000000-0005-0000-0000-000074130000}"/>
    <cellStyle name="20% - Accent1 2 2 4 2 2 2 2 4 2" xfId="5168" xr:uid="{00000000-0005-0000-0000-000075130000}"/>
    <cellStyle name="20% - Accent1 2 2 4 2 2 2 2 4 2 2" xfId="5169" xr:uid="{00000000-0005-0000-0000-000076130000}"/>
    <cellStyle name="20% - Accent1 2 2 4 2 2 2 2 4 2 2 2" xfId="5170" xr:uid="{00000000-0005-0000-0000-000077130000}"/>
    <cellStyle name="20% - Accent1 2 2 4 2 2 2 2 4 2 3" xfId="5171" xr:uid="{00000000-0005-0000-0000-000078130000}"/>
    <cellStyle name="20% - Accent1 2 2 4 2 2 2 2 4 3" xfId="5172" xr:uid="{00000000-0005-0000-0000-000079130000}"/>
    <cellStyle name="20% - Accent1 2 2 4 2 2 2 2 4 3 2" xfId="5173" xr:uid="{00000000-0005-0000-0000-00007A130000}"/>
    <cellStyle name="20% - Accent1 2 2 4 2 2 2 2 4 4" xfId="5174" xr:uid="{00000000-0005-0000-0000-00007B130000}"/>
    <cellStyle name="20% - Accent1 2 2 4 2 2 2 2 5" xfId="5175" xr:uid="{00000000-0005-0000-0000-00007C130000}"/>
    <cellStyle name="20% - Accent1 2 2 4 2 2 2 2 5 2" xfId="5176" xr:uid="{00000000-0005-0000-0000-00007D130000}"/>
    <cellStyle name="20% - Accent1 2 2 4 2 2 2 2 5 2 2" xfId="5177" xr:uid="{00000000-0005-0000-0000-00007E130000}"/>
    <cellStyle name="20% - Accent1 2 2 4 2 2 2 2 5 3" xfId="5178" xr:uid="{00000000-0005-0000-0000-00007F130000}"/>
    <cellStyle name="20% - Accent1 2 2 4 2 2 2 2 6" xfId="5179" xr:uid="{00000000-0005-0000-0000-000080130000}"/>
    <cellStyle name="20% - Accent1 2 2 4 2 2 2 2 6 2" xfId="5180" xr:uid="{00000000-0005-0000-0000-000081130000}"/>
    <cellStyle name="20% - Accent1 2 2 4 2 2 2 2 6 2 2" xfId="5181" xr:uid="{00000000-0005-0000-0000-000082130000}"/>
    <cellStyle name="20% - Accent1 2 2 4 2 2 2 2 6 3" xfId="5182" xr:uid="{00000000-0005-0000-0000-000083130000}"/>
    <cellStyle name="20% - Accent1 2 2 4 2 2 2 2 7" xfId="5183" xr:uid="{00000000-0005-0000-0000-000084130000}"/>
    <cellStyle name="20% - Accent1 2 2 4 2 2 2 2 7 2" xfId="5184" xr:uid="{00000000-0005-0000-0000-000085130000}"/>
    <cellStyle name="20% - Accent1 2 2 4 2 2 2 2 8" xfId="5185" xr:uid="{00000000-0005-0000-0000-000086130000}"/>
    <cellStyle name="20% - Accent1 2 2 4 2 2 2 2 8 2" xfId="5186" xr:uid="{00000000-0005-0000-0000-000087130000}"/>
    <cellStyle name="20% - Accent1 2 2 4 2 2 2 2 9" xfId="5187" xr:uid="{00000000-0005-0000-0000-000088130000}"/>
    <cellStyle name="20% - Accent1 2 2 4 2 2 2 3" xfId="5188" xr:uid="{00000000-0005-0000-0000-000089130000}"/>
    <cellStyle name="20% - Accent1 2 2 4 2 2 2 3 2" xfId="5189" xr:uid="{00000000-0005-0000-0000-00008A130000}"/>
    <cellStyle name="20% - Accent1 2 2 4 2 2 2 3 2 2" xfId="5190" xr:uid="{00000000-0005-0000-0000-00008B130000}"/>
    <cellStyle name="20% - Accent1 2 2 4 2 2 2 3 2 2 2" xfId="5191" xr:uid="{00000000-0005-0000-0000-00008C130000}"/>
    <cellStyle name="20% - Accent1 2 2 4 2 2 2 3 2 2 2 2" xfId="5192" xr:uid="{00000000-0005-0000-0000-00008D130000}"/>
    <cellStyle name="20% - Accent1 2 2 4 2 2 2 3 2 2 3" xfId="5193" xr:uid="{00000000-0005-0000-0000-00008E130000}"/>
    <cellStyle name="20% - Accent1 2 2 4 2 2 2 3 2 3" xfId="5194" xr:uid="{00000000-0005-0000-0000-00008F130000}"/>
    <cellStyle name="20% - Accent1 2 2 4 2 2 2 3 2 3 2" xfId="5195" xr:uid="{00000000-0005-0000-0000-000090130000}"/>
    <cellStyle name="20% - Accent1 2 2 4 2 2 2 3 2 4" xfId="5196" xr:uid="{00000000-0005-0000-0000-000091130000}"/>
    <cellStyle name="20% - Accent1 2 2 4 2 2 2 3 3" xfId="5197" xr:uid="{00000000-0005-0000-0000-000092130000}"/>
    <cellStyle name="20% - Accent1 2 2 4 2 2 2 3 3 2" xfId="5198" xr:uid="{00000000-0005-0000-0000-000093130000}"/>
    <cellStyle name="20% - Accent1 2 2 4 2 2 2 3 3 2 2" xfId="5199" xr:uid="{00000000-0005-0000-0000-000094130000}"/>
    <cellStyle name="20% - Accent1 2 2 4 2 2 2 3 3 2 2 2" xfId="5200" xr:uid="{00000000-0005-0000-0000-000095130000}"/>
    <cellStyle name="20% - Accent1 2 2 4 2 2 2 3 3 2 3" xfId="5201" xr:uid="{00000000-0005-0000-0000-000096130000}"/>
    <cellStyle name="20% - Accent1 2 2 4 2 2 2 3 3 3" xfId="5202" xr:uid="{00000000-0005-0000-0000-000097130000}"/>
    <cellStyle name="20% - Accent1 2 2 4 2 2 2 3 3 3 2" xfId="5203" xr:uid="{00000000-0005-0000-0000-000098130000}"/>
    <cellStyle name="20% - Accent1 2 2 4 2 2 2 3 3 4" xfId="5204" xr:uid="{00000000-0005-0000-0000-000099130000}"/>
    <cellStyle name="20% - Accent1 2 2 4 2 2 2 3 4" xfId="5205" xr:uid="{00000000-0005-0000-0000-00009A130000}"/>
    <cellStyle name="20% - Accent1 2 2 4 2 2 2 3 4 2" xfId="5206" xr:uid="{00000000-0005-0000-0000-00009B130000}"/>
    <cellStyle name="20% - Accent1 2 2 4 2 2 2 3 4 2 2" xfId="5207" xr:uid="{00000000-0005-0000-0000-00009C130000}"/>
    <cellStyle name="20% - Accent1 2 2 4 2 2 2 3 4 2 2 2" xfId="5208" xr:uid="{00000000-0005-0000-0000-00009D130000}"/>
    <cellStyle name="20% - Accent1 2 2 4 2 2 2 3 4 2 3" xfId="5209" xr:uid="{00000000-0005-0000-0000-00009E130000}"/>
    <cellStyle name="20% - Accent1 2 2 4 2 2 2 3 4 3" xfId="5210" xr:uid="{00000000-0005-0000-0000-00009F130000}"/>
    <cellStyle name="20% - Accent1 2 2 4 2 2 2 3 4 3 2" xfId="5211" xr:uid="{00000000-0005-0000-0000-0000A0130000}"/>
    <cellStyle name="20% - Accent1 2 2 4 2 2 2 3 4 4" xfId="5212" xr:uid="{00000000-0005-0000-0000-0000A1130000}"/>
    <cellStyle name="20% - Accent1 2 2 4 2 2 2 3 5" xfId="5213" xr:uid="{00000000-0005-0000-0000-0000A2130000}"/>
    <cellStyle name="20% - Accent1 2 2 4 2 2 2 3 5 2" xfId="5214" xr:uid="{00000000-0005-0000-0000-0000A3130000}"/>
    <cellStyle name="20% - Accent1 2 2 4 2 2 2 3 5 2 2" xfId="5215" xr:uid="{00000000-0005-0000-0000-0000A4130000}"/>
    <cellStyle name="20% - Accent1 2 2 4 2 2 2 3 5 3" xfId="5216" xr:uid="{00000000-0005-0000-0000-0000A5130000}"/>
    <cellStyle name="20% - Accent1 2 2 4 2 2 2 3 6" xfId="5217" xr:uid="{00000000-0005-0000-0000-0000A6130000}"/>
    <cellStyle name="20% - Accent1 2 2 4 2 2 2 3 6 2" xfId="5218" xr:uid="{00000000-0005-0000-0000-0000A7130000}"/>
    <cellStyle name="20% - Accent1 2 2 4 2 2 2 3 6 2 2" xfId="5219" xr:uid="{00000000-0005-0000-0000-0000A8130000}"/>
    <cellStyle name="20% - Accent1 2 2 4 2 2 2 3 6 3" xfId="5220" xr:uid="{00000000-0005-0000-0000-0000A9130000}"/>
    <cellStyle name="20% - Accent1 2 2 4 2 2 2 3 7" xfId="5221" xr:uid="{00000000-0005-0000-0000-0000AA130000}"/>
    <cellStyle name="20% - Accent1 2 2 4 2 2 2 3 7 2" xfId="5222" xr:uid="{00000000-0005-0000-0000-0000AB130000}"/>
    <cellStyle name="20% - Accent1 2 2 4 2 2 2 3 8" xfId="5223" xr:uid="{00000000-0005-0000-0000-0000AC130000}"/>
    <cellStyle name="20% - Accent1 2 2 4 2 2 2 3 8 2" xfId="5224" xr:uid="{00000000-0005-0000-0000-0000AD130000}"/>
    <cellStyle name="20% - Accent1 2 2 4 2 2 2 3 9" xfId="5225" xr:uid="{00000000-0005-0000-0000-0000AE130000}"/>
    <cellStyle name="20% - Accent1 2 2 4 2 2 2 4" xfId="5226" xr:uid="{00000000-0005-0000-0000-0000AF130000}"/>
    <cellStyle name="20% - Accent1 2 2 4 2 2 2 4 2" xfId="5227" xr:uid="{00000000-0005-0000-0000-0000B0130000}"/>
    <cellStyle name="20% - Accent1 2 2 4 2 2 2 4 2 2" xfId="5228" xr:uid="{00000000-0005-0000-0000-0000B1130000}"/>
    <cellStyle name="20% - Accent1 2 2 4 2 2 2 4 2 2 2" xfId="5229" xr:uid="{00000000-0005-0000-0000-0000B2130000}"/>
    <cellStyle name="20% - Accent1 2 2 4 2 2 2 4 2 3" xfId="5230" xr:uid="{00000000-0005-0000-0000-0000B3130000}"/>
    <cellStyle name="20% - Accent1 2 2 4 2 2 2 4 3" xfId="5231" xr:uid="{00000000-0005-0000-0000-0000B4130000}"/>
    <cellStyle name="20% - Accent1 2 2 4 2 2 2 4 3 2" xfId="5232" xr:uid="{00000000-0005-0000-0000-0000B5130000}"/>
    <cellStyle name="20% - Accent1 2 2 4 2 2 2 4 4" xfId="5233" xr:uid="{00000000-0005-0000-0000-0000B6130000}"/>
    <cellStyle name="20% - Accent1 2 2 4 2 2 2 5" xfId="5234" xr:uid="{00000000-0005-0000-0000-0000B7130000}"/>
    <cellStyle name="20% - Accent1 2 2 4 2 2 2 5 2" xfId="5235" xr:uid="{00000000-0005-0000-0000-0000B8130000}"/>
    <cellStyle name="20% - Accent1 2 2 4 2 2 2 5 2 2" xfId="5236" xr:uid="{00000000-0005-0000-0000-0000B9130000}"/>
    <cellStyle name="20% - Accent1 2 2 4 2 2 2 5 2 2 2" xfId="5237" xr:uid="{00000000-0005-0000-0000-0000BA130000}"/>
    <cellStyle name="20% - Accent1 2 2 4 2 2 2 5 2 3" xfId="5238" xr:uid="{00000000-0005-0000-0000-0000BB130000}"/>
    <cellStyle name="20% - Accent1 2 2 4 2 2 2 5 3" xfId="5239" xr:uid="{00000000-0005-0000-0000-0000BC130000}"/>
    <cellStyle name="20% - Accent1 2 2 4 2 2 2 5 3 2" xfId="5240" xr:uid="{00000000-0005-0000-0000-0000BD130000}"/>
    <cellStyle name="20% - Accent1 2 2 4 2 2 2 5 4" xfId="5241" xr:uid="{00000000-0005-0000-0000-0000BE130000}"/>
    <cellStyle name="20% - Accent1 2 2 4 2 2 2 6" xfId="5242" xr:uid="{00000000-0005-0000-0000-0000BF130000}"/>
    <cellStyle name="20% - Accent1 2 2 4 2 2 2 6 2" xfId="5243" xr:uid="{00000000-0005-0000-0000-0000C0130000}"/>
    <cellStyle name="20% - Accent1 2 2 4 2 2 2 6 2 2" xfId="5244" xr:uid="{00000000-0005-0000-0000-0000C1130000}"/>
    <cellStyle name="20% - Accent1 2 2 4 2 2 2 6 2 2 2" xfId="5245" xr:uid="{00000000-0005-0000-0000-0000C2130000}"/>
    <cellStyle name="20% - Accent1 2 2 4 2 2 2 6 2 3" xfId="5246" xr:uid="{00000000-0005-0000-0000-0000C3130000}"/>
    <cellStyle name="20% - Accent1 2 2 4 2 2 2 6 3" xfId="5247" xr:uid="{00000000-0005-0000-0000-0000C4130000}"/>
    <cellStyle name="20% - Accent1 2 2 4 2 2 2 6 3 2" xfId="5248" xr:uid="{00000000-0005-0000-0000-0000C5130000}"/>
    <cellStyle name="20% - Accent1 2 2 4 2 2 2 6 4" xfId="5249" xr:uid="{00000000-0005-0000-0000-0000C6130000}"/>
    <cellStyle name="20% - Accent1 2 2 4 2 2 2 7" xfId="5250" xr:uid="{00000000-0005-0000-0000-0000C7130000}"/>
    <cellStyle name="20% - Accent1 2 2 4 2 2 2 7 2" xfId="5251" xr:uid="{00000000-0005-0000-0000-0000C8130000}"/>
    <cellStyle name="20% - Accent1 2 2 4 2 2 2 7 2 2" xfId="5252" xr:uid="{00000000-0005-0000-0000-0000C9130000}"/>
    <cellStyle name="20% - Accent1 2 2 4 2 2 2 7 3" xfId="5253" xr:uid="{00000000-0005-0000-0000-0000CA130000}"/>
    <cellStyle name="20% - Accent1 2 2 4 2 2 2 8" xfId="5254" xr:uid="{00000000-0005-0000-0000-0000CB130000}"/>
    <cellStyle name="20% - Accent1 2 2 4 2 2 2 8 2" xfId="5255" xr:uid="{00000000-0005-0000-0000-0000CC130000}"/>
    <cellStyle name="20% - Accent1 2 2 4 2 2 2 8 2 2" xfId="5256" xr:uid="{00000000-0005-0000-0000-0000CD130000}"/>
    <cellStyle name="20% - Accent1 2 2 4 2 2 2 8 3" xfId="5257" xr:uid="{00000000-0005-0000-0000-0000CE130000}"/>
    <cellStyle name="20% - Accent1 2 2 4 2 2 2 9" xfId="5258" xr:uid="{00000000-0005-0000-0000-0000CF130000}"/>
    <cellStyle name="20% - Accent1 2 2 4 2 2 2 9 2" xfId="5259" xr:uid="{00000000-0005-0000-0000-0000D0130000}"/>
    <cellStyle name="20% - Accent1 2 2 4 2 2 3" xfId="5260" xr:uid="{00000000-0005-0000-0000-0000D1130000}"/>
    <cellStyle name="20% - Accent1 2 2 4 2 2 3 10" xfId="5261" xr:uid="{00000000-0005-0000-0000-0000D2130000}"/>
    <cellStyle name="20% - Accent1 2 2 4 2 2 3 10 2" xfId="5262" xr:uid="{00000000-0005-0000-0000-0000D3130000}"/>
    <cellStyle name="20% - Accent1 2 2 4 2 2 3 11" xfId="5263" xr:uid="{00000000-0005-0000-0000-0000D4130000}"/>
    <cellStyle name="20% - Accent1 2 2 4 2 2 3 2" xfId="5264" xr:uid="{00000000-0005-0000-0000-0000D5130000}"/>
    <cellStyle name="20% - Accent1 2 2 4 2 2 3 2 2" xfId="5265" xr:uid="{00000000-0005-0000-0000-0000D6130000}"/>
    <cellStyle name="20% - Accent1 2 2 4 2 2 3 2 2 2" xfId="5266" xr:uid="{00000000-0005-0000-0000-0000D7130000}"/>
    <cellStyle name="20% - Accent1 2 2 4 2 2 3 2 2 2 2" xfId="5267" xr:uid="{00000000-0005-0000-0000-0000D8130000}"/>
    <cellStyle name="20% - Accent1 2 2 4 2 2 3 2 2 2 2 2" xfId="5268" xr:uid="{00000000-0005-0000-0000-0000D9130000}"/>
    <cellStyle name="20% - Accent1 2 2 4 2 2 3 2 2 2 3" xfId="5269" xr:uid="{00000000-0005-0000-0000-0000DA130000}"/>
    <cellStyle name="20% - Accent1 2 2 4 2 2 3 2 2 3" xfId="5270" xr:uid="{00000000-0005-0000-0000-0000DB130000}"/>
    <cellStyle name="20% - Accent1 2 2 4 2 2 3 2 2 3 2" xfId="5271" xr:uid="{00000000-0005-0000-0000-0000DC130000}"/>
    <cellStyle name="20% - Accent1 2 2 4 2 2 3 2 2 4" xfId="5272" xr:uid="{00000000-0005-0000-0000-0000DD130000}"/>
    <cellStyle name="20% - Accent1 2 2 4 2 2 3 2 3" xfId="5273" xr:uid="{00000000-0005-0000-0000-0000DE130000}"/>
    <cellStyle name="20% - Accent1 2 2 4 2 2 3 2 3 2" xfId="5274" xr:uid="{00000000-0005-0000-0000-0000DF130000}"/>
    <cellStyle name="20% - Accent1 2 2 4 2 2 3 2 3 2 2" xfId="5275" xr:uid="{00000000-0005-0000-0000-0000E0130000}"/>
    <cellStyle name="20% - Accent1 2 2 4 2 2 3 2 3 2 2 2" xfId="5276" xr:uid="{00000000-0005-0000-0000-0000E1130000}"/>
    <cellStyle name="20% - Accent1 2 2 4 2 2 3 2 3 2 3" xfId="5277" xr:uid="{00000000-0005-0000-0000-0000E2130000}"/>
    <cellStyle name="20% - Accent1 2 2 4 2 2 3 2 3 3" xfId="5278" xr:uid="{00000000-0005-0000-0000-0000E3130000}"/>
    <cellStyle name="20% - Accent1 2 2 4 2 2 3 2 3 3 2" xfId="5279" xr:uid="{00000000-0005-0000-0000-0000E4130000}"/>
    <cellStyle name="20% - Accent1 2 2 4 2 2 3 2 3 4" xfId="5280" xr:uid="{00000000-0005-0000-0000-0000E5130000}"/>
    <cellStyle name="20% - Accent1 2 2 4 2 2 3 2 4" xfId="5281" xr:uid="{00000000-0005-0000-0000-0000E6130000}"/>
    <cellStyle name="20% - Accent1 2 2 4 2 2 3 2 4 2" xfId="5282" xr:uid="{00000000-0005-0000-0000-0000E7130000}"/>
    <cellStyle name="20% - Accent1 2 2 4 2 2 3 2 4 2 2" xfId="5283" xr:uid="{00000000-0005-0000-0000-0000E8130000}"/>
    <cellStyle name="20% - Accent1 2 2 4 2 2 3 2 4 2 2 2" xfId="5284" xr:uid="{00000000-0005-0000-0000-0000E9130000}"/>
    <cellStyle name="20% - Accent1 2 2 4 2 2 3 2 4 2 3" xfId="5285" xr:uid="{00000000-0005-0000-0000-0000EA130000}"/>
    <cellStyle name="20% - Accent1 2 2 4 2 2 3 2 4 3" xfId="5286" xr:uid="{00000000-0005-0000-0000-0000EB130000}"/>
    <cellStyle name="20% - Accent1 2 2 4 2 2 3 2 4 3 2" xfId="5287" xr:uid="{00000000-0005-0000-0000-0000EC130000}"/>
    <cellStyle name="20% - Accent1 2 2 4 2 2 3 2 4 4" xfId="5288" xr:uid="{00000000-0005-0000-0000-0000ED130000}"/>
    <cellStyle name="20% - Accent1 2 2 4 2 2 3 2 5" xfId="5289" xr:uid="{00000000-0005-0000-0000-0000EE130000}"/>
    <cellStyle name="20% - Accent1 2 2 4 2 2 3 2 5 2" xfId="5290" xr:uid="{00000000-0005-0000-0000-0000EF130000}"/>
    <cellStyle name="20% - Accent1 2 2 4 2 2 3 2 5 2 2" xfId="5291" xr:uid="{00000000-0005-0000-0000-0000F0130000}"/>
    <cellStyle name="20% - Accent1 2 2 4 2 2 3 2 5 3" xfId="5292" xr:uid="{00000000-0005-0000-0000-0000F1130000}"/>
    <cellStyle name="20% - Accent1 2 2 4 2 2 3 2 6" xfId="5293" xr:uid="{00000000-0005-0000-0000-0000F2130000}"/>
    <cellStyle name="20% - Accent1 2 2 4 2 2 3 2 6 2" xfId="5294" xr:uid="{00000000-0005-0000-0000-0000F3130000}"/>
    <cellStyle name="20% - Accent1 2 2 4 2 2 3 2 6 2 2" xfId="5295" xr:uid="{00000000-0005-0000-0000-0000F4130000}"/>
    <cellStyle name="20% - Accent1 2 2 4 2 2 3 2 6 3" xfId="5296" xr:uid="{00000000-0005-0000-0000-0000F5130000}"/>
    <cellStyle name="20% - Accent1 2 2 4 2 2 3 2 7" xfId="5297" xr:uid="{00000000-0005-0000-0000-0000F6130000}"/>
    <cellStyle name="20% - Accent1 2 2 4 2 2 3 2 7 2" xfId="5298" xr:uid="{00000000-0005-0000-0000-0000F7130000}"/>
    <cellStyle name="20% - Accent1 2 2 4 2 2 3 2 8" xfId="5299" xr:uid="{00000000-0005-0000-0000-0000F8130000}"/>
    <cellStyle name="20% - Accent1 2 2 4 2 2 3 2 8 2" xfId="5300" xr:uid="{00000000-0005-0000-0000-0000F9130000}"/>
    <cellStyle name="20% - Accent1 2 2 4 2 2 3 2 9" xfId="5301" xr:uid="{00000000-0005-0000-0000-0000FA130000}"/>
    <cellStyle name="20% - Accent1 2 2 4 2 2 3 3" xfId="5302" xr:uid="{00000000-0005-0000-0000-0000FB130000}"/>
    <cellStyle name="20% - Accent1 2 2 4 2 2 3 3 2" xfId="5303" xr:uid="{00000000-0005-0000-0000-0000FC130000}"/>
    <cellStyle name="20% - Accent1 2 2 4 2 2 3 3 2 2" xfId="5304" xr:uid="{00000000-0005-0000-0000-0000FD130000}"/>
    <cellStyle name="20% - Accent1 2 2 4 2 2 3 3 2 2 2" xfId="5305" xr:uid="{00000000-0005-0000-0000-0000FE130000}"/>
    <cellStyle name="20% - Accent1 2 2 4 2 2 3 3 2 2 2 2" xfId="5306" xr:uid="{00000000-0005-0000-0000-0000FF130000}"/>
    <cellStyle name="20% - Accent1 2 2 4 2 2 3 3 2 2 3" xfId="5307" xr:uid="{00000000-0005-0000-0000-000000140000}"/>
    <cellStyle name="20% - Accent1 2 2 4 2 2 3 3 2 3" xfId="5308" xr:uid="{00000000-0005-0000-0000-000001140000}"/>
    <cellStyle name="20% - Accent1 2 2 4 2 2 3 3 2 3 2" xfId="5309" xr:uid="{00000000-0005-0000-0000-000002140000}"/>
    <cellStyle name="20% - Accent1 2 2 4 2 2 3 3 2 4" xfId="5310" xr:uid="{00000000-0005-0000-0000-000003140000}"/>
    <cellStyle name="20% - Accent1 2 2 4 2 2 3 3 3" xfId="5311" xr:uid="{00000000-0005-0000-0000-000004140000}"/>
    <cellStyle name="20% - Accent1 2 2 4 2 2 3 3 3 2" xfId="5312" xr:uid="{00000000-0005-0000-0000-000005140000}"/>
    <cellStyle name="20% - Accent1 2 2 4 2 2 3 3 3 2 2" xfId="5313" xr:uid="{00000000-0005-0000-0000-000006140000}"/>
    <cellStyle name="20% - Accent1 2 2 4 2 2 3 3 3 2 2 2" xfId="5314" xr:uid="{00000000-0005-0000-0000-000007140000}"/>
    <cellStyle name="20% - Accent1 2 2 4 2 2 3 3 3 2 3" xfId="5315" xr:uid="{00000000-0005-0000-0000-000008140000}"/>
    <cellStyle name="20% - Accent1 2 2 4 2 2 3 3 3 3" xfId="5316" xr:uid="{00000000-0005-0000-0000-000009140000}"/>
    <cellStyle name="20% - Accent1 2 2 4 2 2 3 3 3 3 2" xfId="5317" xr:uid="{00000000-0005-0000-0000-00000A140000}"/>
    <cellStyle name="20% - Accent1 2 2 4 2 2 3 3 3 4" xfId="5318" xr:uid="{00000000-0005-0000-0000-00000B140000}"/>
    <cellStyle name="20% - Accent1 2 2 4 2 2 3 3 4" xfId="5319" xr:uid="{00000000-0005-0000-0000-00000C140000}"/>
    <cellStyle name="20% - Accent1 2 2 4 2 2 3 3 4 2" xfId="5320" xr:uid="{00000000-0005-0000-0000-00000D140000}"/>
    <cellStyle name="20% - Accent1 2 2 4 2 2 3 3 4 2 2" xfId="5321" xr:uid="{00000000-0005-0000-0000-00000E140000}"/>
    <cellStyle name="20% - Accent1 2 2 4 2 2 3 3 4 2 2 2" xfId="5322" xr:uid="{00000000-0005-0000-0000-00000F140000}"/>
    <cellStyle name="20% - Accent1 2 2 4 2 2 3 3 4 2 3" xfId="5323" xr:uid="{00000000-0005-0000-0000-000010140000}"/>
    <cellStyle name="20% - Accent1 2 2 4 2 2 3 3 4 3" xfId="5324" xr:uid="{00000000-0005-0000-0000-000011140000}"/>
    <cellStyle name="20% - Accent1 2 2 4 2 2 3 3 4 3 2" xfId="5325" xr:uid="{00000000-0005-0000-0000-000012140000}"/>
    <cellStyle name="20% - Accent1 2 2 4 2 2 3 3 4 4" xfId="5326" xr:uid="{00000000-0005-0000-0000-000013140000}"/>
    <cellStyle name="20% - Accent1 2 2 4 2 2 3 3 5" xfId="5327" xr:uid="{00000000-0005-0000-0000-000014140000}"/>
    <cellStyle name="20% - Accent1 2 2 4 2 2 3 3 5 2" xfId="5328" xr:uid="{00000000-0005-0000-0000-000015140000}"/>
    <cellStyle name="20% - Accent1 2 2 4 2 2 3 3 5 2 2" xfId="5329" xr:uid="{00000000-0005-0000-0000-000016140000}"/>
    <cellStyle name="20% - Accent1 2 2 4 2 2 3 3 5 3" xfId="5330" xr:uid="{00000000-0005-0000-0000-000017140000}"/>
    <cellStyle name="20% - Accent1 2 2 4 2 2 3 3 6" xfId="5331" xr:uid="{00000000-0005-0000-0000-000018140000}"/>
    <cellStyle name="20% - Accent1 2 2 4 2 2 3 3 6 2" xfId="5332" xr:uid="{00000000-0005-0000-0000-000019140000}"/>
    <cellStyle name="20% - Accent1 2 2 4 2 2 3 3 6 2 2" xfId="5333" xr:uid="{00000000-0005-0000-0000-00001A140000}"/>
    <cellStyle name="20% - Accent1 2 2 4 2 2 3 3 6 3" xfId="5334" xr:uid="{00000000-0005-0000-0000-00001B140000}"/>
    <cellStyle name="20% - Accent1 2 2 4 2 2 3 3 7" xfId="5335" xr:uid="{00000000-0005-0000-0000-00001C140000}"/>
    <cellStyle name="20% - Accent1 2 2 4 2 2 3 3 7 2" xfId="5336" xr:uid="{00000000-0005-0000-0000-00001D140000}"/>
    <cellStyle name="20% - Accent1 2 2 4 2 2 3 3 8" xfId="5337" xr:uid="{00000000-0005-0000-0000-00001E140000}"/>
    <cellStyle name="20% - Accent1 2 2 4 2 2 3 3 8 2" xfId="5338" xr:uid="{00000000-0005-0000-0000-00001F140000}"/>
    <cellStyle name="20% - Accent1 2 2 4 2 2 3 3 9" xfId="5339" xr:uid="{00000000-0005-0000-0000-000020140000}"/>
    <cellStyle name="20% - Accent1 2 2 4 2 2 3 4" xfId="5340" xr:uid="{00000000-0005-0000-0000-000021140000}"/>
    <cellStyle name="20% - Accent1 2 2 4 2 2 3 4 2" xfId="5341" xr:uid="{00000000-0005-0000-0000-000022140000}"/>
    <cellStyle name="20% - Accent1 2 2 4 2 2 3 4 2 2" xfId="5342" xr:uid="{00000000-0005-0000-0000-000023140000}"/>
    <cellStyle name="20% - Accent1 2 2 4 2 2 3 4 2 2 2" xfId="5343" xr:uid="{00000000-0005-0000-0000-000024140000}"/>
    <cellStyle name="20% - Accent1 2 2 4 2 2 3 4 2 3" xfId="5344" xr:uid="{00000000-0005-0000-0000-000025140000}"/>
    <cellStyle name="20% - Accent1 2 2 4 2 2 3 4 3" xfId="5345" xr:uid="{00000000-0005-0000-0000-000026140000}"/>
    <cellStyle name="20% - Accent1 2 2 4 2 2 3 4 3 2" xfId="5346" xr:uid="{00000000-0005-0000-0000-000027140000}"/>
    <cellStyle name="20% - Accent1 2 2 4 2 2 3 4 4" xfId="5347" xr:uid="{00000000-0005-0000-0000-000028140000}"/>
    <cellStyle name="20% - Accent1 2 2 4 2 2 3 5" xfId="5348" xr:uid="{00000000-0005-0000-0000-000029140000}"/>
    <cellStyle name="20% - Accent1 2 2 4 2 2 3 5 2" xfId="5349" xr:uid="{00000000-0005-0000-0000-00002A140000}"/>
    <cellStyle name="20% - Accent1 2 2 4 2 2 3 5 2 2" xfId="5350" xr:uid="{00000000-0005-0000-0000-00002B140000}"/>
    <cellStyle name="20% - Accent1 2 2 4 2 2 3 5 2 2 2" xfId="5351" xr:uid="{00000000-0005-0000-0000-00002C140000}"/>
    <cellStyle name="20% - Accent1 2 2 4 2 2 3 5 2 3" xfId="5352" xr:uid="{00000000-0005-0000-0000-00002D140000}"/>
    <cellStyle name="20% - Accent1 2 2 4 2 2 3 5 3" xfId="5353" xr:uid="{00000000-0005-0000-0000-00002E140000}"/>
    <cellStyle name="20% - Accent1 2 2 4 2 2 3 5 3 2" xfId="5354" xr:uid="{00000000-0005-0000-0000-00002F140000}"/>
    <cellStyle name="20% - Accent1 2 2 4 2 2 3 5 4" xfId="5355" xr:uid="{00000000-0005-0000-0000-000030140000}"/>
    <cellStyle name="20% - Accent1 2 2 4 2 2 3 6" xfId="5356" xr:uid="{00000000-0005-0000-0000-000031140000}"/>
    <cellStyle name="20% - Accent1 2 2 4 2 2 3 6 2" xfId="5357" xr:uid="{00000000-0005-0000-0000-000032140000}"/>
    <cellStyle name="20% - Accent1 2 2 4 2 2 3 6 2 2" xfId="5358" xr:uid="{00000000-0005-0000-0000-000033140000}"/>
    <cellStyle name="20% - Accent1 2 2 4 2 2 3 6 2 2 2" xfId="5359" xr:uid="{00000000-0005-0000-0000-000034140000}"/>
    <cellStyle name="20% - Accent1 2 2 4 2 2 3 6 2 3" xfId="5360" xr:uid="{00000000-0005-0000-0000-000035140000}"/>
    <cellStyle name="20% - Accent1 2 2 4 2 2 3 6 3" xfId="5361" xr:uid="{00000000-0005-0000-0000-000036140000}"/>
    <cellStyle name="20% - Accent1 2 2 4 2 2 3 6 3 2" xfId="5362" xr:uid="{00000000-0005-0000-0000-000037140000}"/>
    <cellStyle name="20% - Accent1 2 2 4 2 2 3 6 4" xfId="5363" xr:uid="{00000000-0005-0000-0000-000038140000}"/>
    <cellStyle name="20% - Accent1 2 2 4 2 2 3 7" xfId="5364" xr:uid="{00000000-0005-0000-0000-000039140000}"/>
    <cellStyle name="20% - Accent1 2 2 4 2 2 3 7 2" xfId="5365" xr:uid="{00000000-0005-0000-0000-00003A140000}"/>
    <cellStyle name="20% - Accent1 2 2 4 2 2 3 7 2 2" xfId="5366" xr:uid="{00000000-0005-0000-0000-00003B140000}"/>
    <cellStyle name="20% - Accent1 2 2 4 2 2 3 7 3" xfId="5367" xr:uid="{00000000-0005-0000-0000-00003C140000}"/>
    <cellStyle name="20% - Accent1 2 2 4 2 2 3 8" xfId="5368" xr:uid="{00000000-0005-0000-0000-00003D140000}"/>
    <cellStyle name="20% - Accent1 2 2 4 2 2 3 8 2" xfId="5369" xr:uid="{00000000-0005-0000-0000-00003E140000}"/>
    <cellStyle name="20% - Accent1 2 2 4 2 2 3 8 2 2" xfId="5370" xr:uid="{00000000-0005-0000-0000-00003F140000}"/>
    <cellStyle name="20% - Accent1 2 2 4 2 2 3 8 3" xfId="5371" xr:uid="{00000000-0005-0000-0000-000040140000}"/>
    <cellStyle name="20% - Accent1 2 2 4 2 2 3 9" xfId="5372" xr:uid="{00000000-0005-0000-0000-000041140000}"/>
    <cellStyle name="20% - Accent1 2 2 4 2 2 3 9 2" xfId="5373" xr:uid="{00000000-0005-0000-0000-000042140000}"/>
    <cellStyle name="20% - Accent1 2 2 4 2 2 4" xfId="5374" xr:uid="{00000000-0005-0000-0000-000043140000}"/>
    <cellStyle name="20% - Accent1 2 2 4 2 2 4 10" xfId="5375" xr:uid="{00000000-0005-0000-0000-000044140000}"/>
    <cellStyle name="20% - Accent1 2 2 4 2 2 4 10 2" xfId="5376" xr:uid="{00000000-0005-0000-0000-000045140000}"/>
    <cellStyle name="20% - Accent1 2 2 4 2 2 4 11" xfId="5377" xr:uid="{00000000-0005-0000-0000-000046140000}"/>
    <cellStyle name="20% - Accent1 2 2 4 2 2 4 2" xfId="5378" xr:uid="{00000000-0005-0000-0000-000047140000}"/>
    <cellStyle name="20% - Accent1 2 2 4 2 2 4 2 2" xfId="5379" xr:uid="{00000000-0005-0000-0000-000048140000}"/>
    <cellStyle name="20% - Accent1 2 2 4 2 2 4 2 2 2" xfId="5380" xr:uid="{00000000-0005-0000-0000-000049140000}"/>
    <cellStyle name="20% - Accent1 2 2 4 2 2 4 2 2 2 2" xfId="5381" xr:uid="{00000000-0005-0000-0000-00004A140000}"/>
    <cellStyle name="20% - Accent1 2 2 4 2 2 4 2 2 2 2 2" xfId="5382" xr:uid="{00000000-0005-0000-0000-00004B140000}"/>
    <cellStyle name="20% - Accent1 2 2 4 2 2 4 2 2 2 3" xfId="5383" xr:uid="{00000000-0005-0000-0000-00004C140000}"/>
    <cellStyle name="20% - Accent1 2 2 4 2 2 4 2 2 3" xfId="5384" xr:uid="{00000000-0005-0000-0000-00004D140000}"/>
    <cellStyle name="20% - Accent1 2 2 4 2 2 4 2 2 3 2" xfId="5385" xr:uid="{00000000-0005-0000-0000-00004E140000}"/>
    <cellStyle name="20% - Accent1 2 2 4 2 2 4 2 2 4" xfId="5386" xr:uid="{00000000-0005-0000-0000-00004F140000}"/>
    <cellStyle name="20% - Accent1 2 2 4 2 2 4 2 3" xfId="5387" xr:uid="{00000000-0005-0000-0000-000050140000}"/>
    <cellStyle name="20% - Accent1 2 2 4 2 2 4 2 3 2" xfId="5388" xr:uid="{00000000-0005-0000-0000-000051140000}"/>
    <cellStyle name="20% - Accent1 2 2 4 2 2 4 2 3 2 2" xfId="5389" xr:uid="{00000000-0005-0000-0000-000052140000}"/>
    <cellStyle name="20% - Accent1 2 2 4 2 2 4 2 3 2 2 2" xfId="5390" xr:uid="{00000000-0005-0000-0000-000053140000}"/>
    <cellStyle name="20% - Accent1 2 2 4 2 2 4 2 3 2 3" xfId="5391" xr:uid="{00000000-0005-0000-0000-000054140000}"/>
    <cellStyle name="20% - Accent1 2 2 4 2 2 4 2 3 3" xfId="5392" xr:uid="{00000000-0005-0000-0000-000055140000}"/>
    <cellStyle name="20% - Accent1 2 2 4 2 2 4 2 3 3 2" xfId="5393" xr:uid="{00000000-0005-0000-0000-000056140000}"/>
    <cellStyle name="20% - Accent1 2 2 4 2 2 4 2 3 4" xfId="5394" xr:uid="{00000000-0005-0000-0000-000057140000}"/>
    <cellStyle name="20% - Accent1 2 2 4 2 2 4 2 4" xfId="5395" xr:uid="{00000000-0005-0000-0000-000058140000}"/>
    <cellStyle name="20% - Accent1 2 2 4 2 2 4 2 4 2" xfId="5396" xr:uid="{00000000-0005-0000-0000-000059140000}"/>
    <cellStyle name="20% - Accent1 2 2 4 2 2 4 2 4 2 2" xfId="5397" xr:uid="{00000000-0005-0000-0000-00005A140000}"/>
    <cellStyle name="20% - Accent1 2 2 4 2 2 4 2 4 2 2 2" xfId="5398" xr:uid="{00000000-0005-0000-0000-00005B140000}"/>
    <cellStyle name="20% - Accent1 2 2 4 2 2 4 2 4 2 3" xfId="5399" xr:uid="{00000000-0005-0000-0000-00005C140000}"/>
    <cellStyle name="20% - Accent1 2 2 4 2 2 4 2 4 3" xfId="5400" xr:uid="{00000000-0005-0000-0000-00005D140000}"/>
    <cellStyle name="20% - Accent1 2 2 4 2 2 4 2 4 3 2" xfId="5401" xr:uid="{00000000-0005-0000-0000-00005E140000}"/>
    <cellStyle name="20% - Accent1 2 2 4 2 2 4 2 4 4" xfId="5402" xr:uid="{00000000-0005-0000-0000-00005F140000}"/>
    <cellStyle name="20% - Accent1 2 2 4 2 2 4 2 5" xfId="5403" xr:uid="{00000000-0005-0000-0000-000060140000}"/>
    <cellStyle name="20% - Accent1 2 2 4 2 2 4 2 5 2" xfId="5404" xr:uid="{00000000-0005-0000-0000-000061140000}"/>
    <cellStyle name="20% - Accent1 2 2 4 2 2 4 2 5 2 2" xfId="5405" xr:uid="{00000000-0005-0000-0000-000062140000}"/>
    <cellStyle name="20% - Accent1 2 2 4 2 2 4 2 5 3" xfId="5406" xr:uid="{00000000-0005-0000-0000-000063140000}"/>
    <cellStyle name="20% - Accent1 2 2 4 2 2 4 2 6" xfId="5407" xr:uid="{00000000-0005-0000-0000-000064140000}"/>
    <cellStyle name="20% - Accent1 2 2 4 2 2 4 2 6 2" xfId="5408" xr:uid="{00000000-0005-0000-0000-000065140000}"/>
    <cellStyle name="20% - Accent1 2 2 4 2 2 4 2 6 2 2" xfId="5409" xr:uid="{00000000-0005-0000-0000-000066140000}"/>
    <cellStyle name="20% - Accent1 2 2 4 2 2 4 2 6 3" xfId="5410" xr:uid="{00000000-0005-0000-0000-000067140000}"/>
    <cellStyle name="20% - Accent1 2 2 4 2 2 4 2 7" xfId="5411" xr:uid="{00000000-0005-0000-0000-000068140000}"/>
    <cellStyle name="20% - Accent1 2 2 4 2 2 4 2 7 2" xfId="5412" xr:uid="{00000000-0005-0000-0000-000069140000}"/>
    <cellStyle name="20% - Accent1 2 2 4 2 2 4 2 8" xfId="5413" xr:uid="{00000000-0005-0000-0000-00006A140000}"/>
    <cellStyle name="20% - Accent1 2 2 4 2 2 4 2 8 2" xfId="5414" xr:uid="{00000000-0005-0000-0000-00006B140000}"/>
    <cellStyle name="20% - Accent1 2 2 4 2 2 4 2 9" xfId="5415" xr:uid="{00000000-0005-0000-0000-00006C140000}"/>
    <cellStyle name="20% - Accent1 2 2 4 2 2 4 3" xfId="5416" xr:uid="{00000000-0005-0000-0000-00006D140000}"/>
    <cellStyle name="20% - Accent1 2 2 4 2 2 4 3 2" xfId="5417" xr:uid="{00000000-0005-0000-0000-00006E140000}"/>
    <cellStyle name="20% - Accent1 2 2 4 2 2 4 3 2 2" xfId="5418" xr:uid="{00000000-0005-0000-0000-00006F140000}"/>
    <cellStyle name="20% - Accent1 2 2 4 2 2 4 3 2 2 2" xfId="5419" xr:uid="{00000000-0005-0000-0000-000070140000}"/>
    <cellStyle name="20% - Accent1 2 2 4 2 2 4 3 2 2 2 2" xfId="5420" xr:uid="{00000000-0005-0000-0000-000071140000}"/>
    <cellStyle name="20% - Accent1 2 2 4 2 2 4 3 2 2 3" xfId="5421" xr:uid="{00000000-0005-0000-0000-000072140000}"/>
    <cellStyle name="20% - Accent1 2 2 4 2 2 4 3 2 3" xfId="5422" xr:uid="{00000000-0005-0000-0000-000073140000}"/>
    <cellStyle name="20% - Accent1 2 2 4 2 2 4 3 2 3 2" xfId="5423" xr:uid="{00000000-0005-0000-0000-000074140000}"/>
    <cellStyle name="20% - Accent1 2 2 4 2 2 4 3 2 4" xfId="5424" xr:uid="{00000000-0005-0000-0000-000075140000}"/>
    <cellStyle name="20% - Accent1 2 2 4 2 2 4 3 3" xfId="5425" xr:uid="{00000000-0005-0000-0000-000076140000}"/>
    <cellStyle name="20% - Accent1 2 2 4 2 2 4 3 3 2" xfId="5426" xr:uid="{00000000-0005-0000-0000-000077140000}"/>
    <cellStyle name="20% - Accent1 2 2 4 2 2 4 3 3 2 2" xfId="5427" xr:uid="{00000000-0005-0000-0000-000078140000}"/>
    <cellStyle name="20% - Accent1 2 2 4 2 2 4 3 3 2 2 2" xfId="5428" xr:uid="{00000000-0005-0000-0000-000079140000}"/>
    <cellStyle name="20% - Accent1 2 2 4 2 2 4 3 3 2 3" xfId="5429" xr:uid="{00000000-0005-0000-0000-00007A140000}"/>
    <cellStyle name="20% - Accent1 2 2 4 2 2 4 3 3 3" xfId="5430" xr:uid="{00000000-0005-0000-0000-00007B140000}"/>
    <cellStyle name="20% - Accent1 2 2 4 2 2 4 3 3 3 2" xfId="5431" xr:uid="{00000000-0005-0000-0000-00007C140000}"/>
    <cellStyle name="20% - Accent1 2 2 4 2 2 4 3 3 4" xfId="5432" xr:uid="{00000000-0005-0000-0000-00007D140000}"/>
    <cellStyle name="20% - Accent1 2 2 4 2 2 4 3 4" xfId="5433" xr:uid="{00000000-0005-0000-0000-00007E140000}"/>
    <cellStyle name="20% - Accent1 2 2 4 2 2 4 3 4 2" xfId="5434" xr:uid="{00000000-0005-0000-0000-00007F140000}"/>
    <cellStyle name="20% - Accent1 2 2 4 2 2 4 3 4 2 2" xfId="5435" xr:uid="{00000000-0005-0000-0000-000080140000}"/>
    <cellStyle name="20% - Accent1 2 2 4 2 2 4 3 4 2 2 2" xfId="5436" xr:uid="{00000000-0005-0000-0000-000081140000}"/>
    <cellStyle name="20% - Accent1 2 2 4 2 2 4 3 4 2 3" xfId="5437" xr:uid="{00000000-0005-0000-0000-000082140000}"/>
    <cellStyle name="20% - Accent1 2 2 4 2 2 4 3 4 3" xfId="5438" xr:uid="{00000000-0005-0000-0000-000083140000}"/>
    <cellStyle name="20% - Accent1 2 2 4 2 2 4 3 4 3 2" xfId="5439" xr:uid="{00000000-0005-0000-0000-000084140000}"/>
    <cellStyle name="20% - Accent1 2 2 4 2 2 4 3 4 4" xfId="5440" xr:uid="{00000000-0005-0000-0000-000085140000}"/>
    <cellStyle name="20% - Accent1 2 2 4 2 2 4 3 5" xfId="5441" xr:uid="{00000000-0005-0000-0000-000086140000}"/>
    <cellStyle name="20% - Accent1 2 2 4 2 2 4 3 5 2" xfId="5442" xr:uid="{00000000-0005-0000-0000-000087140000}"/>
    <cellStyle name="20% - Accent1 2 2 4 2 2 4 3 5 2 2" xfId="5443" xr:uid="{00000000-0005-0000-0000-000088140000}"/>
    <cellStyle name="20% - Accent1 2 2 4 2 2 4 3 5 3" xfId="5444" xr:uid="{00000000-0005-0000-0000-000089140000}"/>
    <cellStyle name="20% - Accent1 2 2 4 2 2 4 3 6" xfId="5445" xr:uid="{00000000-0005-0000-0000-00008A140000}"/>
    <cellStyle name="20% - Accent1 2 2 4 2 2 4 3 6 2" xfId="5446" xr:uid="{00000000-0005-0000-0000-00008B140000}"/>
    <cellStyle name="20% - Accent1 2 2 4 2 2 4 3 6 2 2" xfId="5447" xr:uid="{00000000-0005-0000-0000-00008C140000}"/>
    <cellStyle name="20% - Accent1 2 2 4 2 2 4 3 6 3" xfId="5448" xr:uid="{00000000-0005-0000-0000-00008D140000}"/>
    <cellStyle name="20% - Accent1 2 2 4 2 2 4 3 7" xfId="5449" xr:uid="{00000000-0005-0000-0000-00008E140000}"/>
    <cellStyle name="20% - Accent1 2 2 4 2 2 4 3 7 2" xfId="5450" xr:uid="{00000000-0005-0000-0000-00008F140000}"/>
    <cellStyle name="20% - Accent1 2 2 4 2 2 4 3 8" xfId="5451" xr:uid="{00000000-0005-0000-0000-000090140000}"/>
    <cellStyle name="20% - Accent1 2 2 4 2 2 4 3 8 2" xfId="5452" xr:uid="{00000000-0005-0000-0000-000091140000}"/>
    <cellStyle name="20% - Accent1 2 2 4 2 2 4 3 9" xfId="5453" xr:uid="{00000000-0005-0000-0000-000092140000}"/>
    <cellStyle name="20% - Accent1 2 2 4 2 2 4 4" xfId="5454" xr:uid="{00000000-0005-0000-0000-000093140000}"/>
    <cellStyle name="20% - Accent1 2 2 4 2 2 4 4 2" xfId="5455" xr:uid="{00000000-0005-0000-0000-000094140000}"/>
    <cellStyle name="20% - Accent1 2 2 4 2 2 4 4 2 2" xfId="5456" xr:uid="{00000000-0005-0000-0000-000095140000}"/>
    <cellStyle name="20% - Accent1 2 2 4 2 2 4 4 2 2 2" xfId="5457" xr:uid="{00000000-0005-0000-0000-000096140000}"/>
    <cellStyle name="20% - Accent1 2 2 4 2 2 4 4 2 3" xfId="5458" xr:uid="{00000000-0005-0000-0000-000097140000}"/>
    <cellStyle name="20% - Accent1 2 2 4 2 2 4 4 3" xfId="5459" xr:uid="{00000000-0005-0000-0000-000098140000}"/>
    <cellStyle name="20% - Accent1 2 2 4 2 2 4 4 3 2" xfId="5460" xr:uid="{00000000-0005-0000-0000-000099140000}"/>
    <cellStyle name="20% - Accent1 2 2 4 2 2 4 4 4" xfId="5461" xr:uid="{00000000-0005-0000-0000-00009A140000}"/>
    <cellStyle name="20% - Accent1 2 2 4 2 2 4 5" xfId="5462" xr:uid="{00000000-0005-0000-0000-00009B140000}"/>
    <cellStyle name="20% - Accent1 2 2 4 2 2 4 5 2" xfId="5463" xr:uid="{00000000-0005-0000-0000-00009C140000}"/>
    <cellStyle name="20% - Accent1 2 2 4 2 2 4 5 2 2" xfId="5464" xr:uid="{00000000-0005-0000-0000-00009D140000}"/>
    <cellStyle name="20% - Accent1 2 2 4 2 2 4 5 2 2 2" xfId="5465" xr:uid="{00000000-0005-0000-0000-00009E140000}"/>
    <cellStyle name="20% - Accent1 2 2 4 2 2 4 5 2 3" xfId="5466" xr:uid="{00000000-0005-0000-0000-00009F140000}"/>
    <cellStyle name="20% - Accent1 2 2 4 2 2 4 5 3" xfId="5467" xr:uid="{00000000-0005-0000-0000-0000A0140000}"/>
    <cellStyle name="20% - Accent1 2 2 4 2 2 4 5 3 2" xfId="5468" xr:uid="{00000000-0005-0000-0000-0000A1140000}"/>
    <cellStyle name="20% - Accent1 2 2 4 2 2 4 5 4" xfId="5469" xr:uid="{00000000-0005-0000-0000-0000A2140000}"/>
    <cellStyle name="20% - Accent1 2 2 4 2 2 4 6" xfId="5470" xr:uid="{00000000-0005-0000-0000-0000A3140000}"/>
    <cellStyle name="20% - Accent1 2 2 4 2 2 4 6 2" xfId="5471" xr:uid="{00000000-0005-0000-0000-0000A4140000}"/>
    <cellStyle name="20% - Accent1 2 2 4 2 2 4 6 2 2" xfId="5472" xr:uid="{00000000-0005-0000-0000-0000A5140000}"/>
    <cellStyle name="20% - Accent1 2 2 4 2 2 4 6 2 2 2" xfId="5473" xr:uid="{00000000-0005-0000-0000-0000A6140000}"/>
    <cellStyle name="20% - Accent1 2 2 4 2 2 4 6 2 3" xfId="5474" xr:uid="{00000000-0005-0000-0000-0000A7140000}"/>
    <cellStyle name="20% - Accent1 2 2 4 2 2 4 6 3" xfId="5475" xr:uid="{00000000-0005-0000-0000-0000A8140000}"/>
    <cellStyle name="20% - Accent1 2 2 4 2 2 4 6 3 2" xfId="5476" xr:uid="{00000000-0005-0000-0000-0000A9140000}"/>
    <cellStyle name="20% - Accent1 2 2 4 2 2 4 6 4" xfId="5477" xr:uid="{00000000-0005-0000-0000-0000AA140000}"/>
    <cellStyle name="20% - Accent1 2 2 4 2 2 4 7" xfId="5478" xr:uid="{00000000-0005-0000-0000-0000AB140000}"/>
    <cellStyle name="20% - Accent1 2 2 4 2 2 4 7 2" xfId="5479" xr:uid="{00000000-0005-0000-0000-0000AC140000}"/>
    <cellStyle name="20% - Accent1 2 2 4 2 2 4 7 2 2" xfId="5480" xr:uid="{00000000-0005-0000-0000-0000AD140000}"/>
    <cellStyle name="20% - Accent1 2 2 4 2 2 4 7 3" xfId="5481" xr:uid="{00000000-0005-0000-0000-0000AE140000}"/>
    <cellStyle name="20% - Accent1 2 2 4 2 2 4 8" xfId="5482" xr:uid="{00000000-0005-0000-0000-0000AF140000}"/>
    <cellStyle name="20% - Accent1 2 2 4 2 2 4 8 2" xfId="5483" xr:uid="{00000000-0005-0000-0000-0000B0140000}"/>
    <cellStyle name="20% - Accent1 2 2 4 2 2 4 8 2 2" xfId="5484" xr:uid="{00000000-0005-0000-0000-0000B1140000}"/>
    <cellStyle name="20% - Accent1 2 2 4 2 2 4 8 3" xfId="5485" xr:uid="{00000000-0005-0000-0000-0000B2140000}"/>
    <cellStyle name="20% - Accent1 2 2 4 2 2 4 9" xfId="5486" xr:uid="{00000000-0005-0000-0000-0000B3140000}"/>
    <cellStyle name="20% - Accent1 2 2 4 2 2 4 9 2" xfId="5487" xr:uid="{00000000-0005-0000-0000-0000B4140000}"/>
    <cellStyle name="20% - Accent1 2 2 4 2 2 5" xfId="5488" xr:uid="{00000000-0005-0000-0000-0000B5140000}"/>
    <cellStyle name="20% - Accent1 2 2 4 2 2 5 2" xfId="5489" xr:uid="{00000000-0005-0000-0000-0000B6140000}"/>
    <cellStyle name="20% - Accent1 2 2 4 2 2 5 2 2" xfId="5490" xr:uid="{00000000-0005-0000-0000-0000B7140000}"/>
    <cellStyle name="20% - Accent1 2 2 4 2 2 5 2 2 2" xfId="5491" xr:uid="{00000000-0005-0000-0000-0000B8140000}"/>
    <cellStyle name="20% - Accent1 2 2 4 2 2 5 2 2 2 2" xfId="5492" xr:uid="{00000000-0005-0000-0000-0000B9140000}"/>
    <cellStyle name="20% - Accent1 2 2 4 2 2 5 2 2 3" xfId="5493" xr:uid="{00000000-0005-0000-0000-0000BA140000}"/>
    <cellStyle name="20% - Accent1 2 2 4 2 2 5 2 3" xfId="5494" xr:uid="{00000000-0005-0000-0000-0000BB140000}"/>
    <cellStyle name="20% - Accent1 2 2 4 2 2 5 2 3 2" xfId="5495" xr:uid="{00000000-0005-0000-0000-0000BC140000}"/>
    <cellStyle name="20% - Accent1 2 2 4 2 2 5 2 4" xfId="5496" xr:uid="{00000000-0005-0000-0000-0000BD140000}"/>
    <cellStyle name="20% - Accent1 2 2 4 2 2 5 3" xfId="5497" xr:uid="{00000000-0005-0000-0000-0000BE140000}"/>
    <cellStyle name="20% - Accent1 2 2 4 2 2 5 3 2" xfId="5498" xr:uid="{00000000-0005-0000-0000-0000BF140000}"/>
    <cellStyle name="20% - Accent1 2 2 4 2 2 5 3 2 2" xfId="5499" xr:uid="{00000000-0005-0000-0000-0000C0140000}"/>
    <cellStyle name="20% - Accent1 2 2 4 2 2 5 3 2 2 2" xfId="5500" xr:uid="{00000000-0005-0000-0000-0000C1140000}"/>
    <cellStyle name="20% - Accent1 2 2 4 2 2 5 3 2 3" xfId="5501" xr:uid="{00000000-0005-0000-0000-0000C2140000}"/>
    <cellStyle name="20% - Accent1 2 2 4 2 2 5 3 3" xfId="5502" xr:uid="{00000000-0005-0000-0000-0000C3140000}"/>
    <cellStyle name="20% - Accent1 2 2 4 2 2 5 3 3 2" xfId="5503" xr:uid="{00000000-0005-0000-0000-0000C4140000}"/>
    <cellStyle name="20% - Accent1 2 2 4 2 2 5 3 4" xfId="5504" xr:uid="{00000000-0005-0000-0000-0000C5140000}"/>
    <cellStyle name="20% - Accent1 2 2 4 2 2 5 4" xfId="5505" xr:uid="{00000000-0005-0000-0000-0000C6140000}"/>
    <cellStyle name="20% - Accent1 2 2 4 2 2 5 4 2" xfId="5506" xr:uid="{00000000-0005-0000-0000-0000C7140000}"/>
    <cellStyle name="20% - Accent1 2 2 4 2 2 5 4 2 2" xfId="5507" xr:uid="{00000000-0005-0000-0000-0000C8140000}"/>
    <cellStyle name="20% - Accent1 2 2 4 2 2 5 4 2 2 2" xfId="5508" xr:uid="{00000000-0005-0000-0000-0000C9140000}"/>
    <cellStyle name="20% - Accent1 2 2 4 2 2 5 4 2 3" xfId="5509" xr:uid="{00000000-0005-0000-0000-0000CA140000}"/>
    <cellStyle name="20% - Accent1 2 2 4 2 2 5 4 3" xfId="5510" xr:uid="{00000000-0005-0000-0000-0000CB140000}"/>
    <cellStyle name="20% - Accent1 2 2 4 2 2 5 4 3 2" xfId="5511" xr:uid="{00000000-0005-0000-0000-0000CC140000}"/>
    <cellStyle name="20% - Accent1 2 2 4 2 2 5 4 4" xfId="5512" xr:uid="{00000000-0005-0000-0000-0000CD140000}"/>
    <cellStyle name="20% - Accent1 2 2 4 2 2 5 5" xfId="5513" xr:uid="{00000000-0005-0000-0000-0000CE140000}"/>
    <cellStyle name="20% - Accent1 2 2 4 2 2 5 5 2" xfId="5514" xr:uid="{00000000-0005-0000-0000-0000CF140000}"/>
    <cellStyle name="20% - Accent1 2 2 4 2 2 5 5 2 2" xfId="5515" xr:uid="{00000000-0005-0000-0000-0000D0140000}"/>
    <cellStyle name="20% - Accent1 2 2 4 2 2 5 5 3" xfId="5516" xr:uid="{00000000-0005-0000-0000-0000D1140000}"/>
    <cellStyle name="20% - Accent1 2 2 4 2 2 5 6" xfId="5517" xr:uid="{00000000-0005-0000-0000-0000D2140000}"/>
    <cellStyle name="20% - Accent1 2 2 4 2 2 5 6 2" xfId="5518" xr:uid="{00000000-0005-0000-0000-0000D3140000}"/>
    <cellStyle name="20% - Accent1 2 2 4 2 2 5 6 2 2" xfId="5519" xr:uid="{00000000-0005-0000-0000-0000D4140000}"/>
    <cellStyle name="20% - Accent1 2 2 4 2 2 5 6 3" xfId="5520" xr:uid="{00000000-0005-0000-0000-0000D5140000}"/>
    <cellStyle name="20% - Accent1 2 2 4 2 2 5 7" xfId="5521" xr:uid="{00000000-0005-0000-0000-0000D6140000}"/>
    <cellStyle name="20% - Accent1 2 2 4 2 2 5 7 2" xfId="5522" xr:uid="{00000000-0005-0000-0000-0000D7140000}"/>
    <cellStyle name="20% - Accent1 2 2 4 2 2 5 8" xfId="5523" xr:uid="{00000000-0005-0000-0000-0000D8140000}"/>
    <cellStyle name="20% - Accent1 2 2 4 2 2 5 8 2" xfId="5524" xr:uid="{00000000-0005-0000-0000-0000D9140000}"/>
    <cellStyle name="20% - Accent1 2 2 4 2 2 5 9" xfId="5525" xr:uid="{00000000-0005-0000-0000-0000DA140000}"/>
    <cellStyle name="20% - Accent1 2 2 4 2 2 6" xfId="5526" xr:uid="{00000000-0005-0000-0000-0000DB140000}"/>
    <cellStyle name="20% - Accent1 2 2 4 2 2 6 2" xfId="5527" xr:uid="{00000000-0005-0000-0000-0000DC140000}"/>
    <cellStyle name="20% - Accent1 2 2 4 2 2 6 2 2" xfId="5528" xr:uid="{00000000-0005-0000-0000-0000DD140000}"/>
    <cellStyle name="20% - Accent1 2 2 4 2 2 6 2 2 2" xfId="5529" xr:uid="{00000000-0005-0000-0000-0000DE140000}"/>
    <cellStyle name="20% - Accent1 2 2 4 2 2 6 2 2 2 2" xfId="5530" xr:uid="{00000000-0005-0000-0000-0000DF140000}"/>
    <cellStyle name="20% - Accent1 2 2 4 2 2 6 2 2 3" xfId="5531" xr:uid="{00000000-0005-0000-0000-0000E0140000}"/>
    <cellStyle name="20% - Accent1 2 2 4 2 2 6 2 3" xfId="5532" xr:uid="{00000000-0005-0000-0000-0000E1140000}"/>
    <cellStyle name="20% - Accent1 2 2 4 2 2 6 2 3 2" xfId="5533" xr:uid="{00000000-0005-0000-0000-0000E2140000}"/>
    <cellStyle name="20% - Accent1 2 2 4 2 2 6 2 4" xfId="5534" xr:uid="{00000000-0005-0000-0000-0000E3140000}"/>
    <cellStyle name="20% - Accent1 2 2 4 2 2 6 3" xfId="5535" xr:uid="{00000000-0005-0000-0000-0000E4140000}"/>
    <cellStyle name="20% - Accent1 2 2 4 2 2 6 3 2" xfId="5536" xr:uid="{00000000-0005-0000-0000-0000E5140000}"/>
    <cellStyle name="20% - Accent1 2 2 4 2 2 6 3 2 2" xfId="5537" xr:uid="{00000000-0005-0000-0000-0000E6140000}"/>
    <cellStyle name="20% - Accent1 2 2 4 2 2 6 3 2 2 2" xfId="5538" xr:uid="{00000000-0005-0000-0000-0000E7140000}"/>
    <cellStyle name="20% - Accent1 2 2 4 2 2 6 3 2 3" xfId="5539" xr:uid="{00000000-0005-0000-0000-0000E8140000}"/>
    <cellStyle name="20% - Accent1 2 2 4 2 2 6 3 3" xfId="5540" xr:uid="{00000000-0005-0000-0000-0000E9140000}"/>
    <cellStyle name="20% - Accent1 2 2 4 2 2 6 3 3 2" xfId="5541" xr:uid="{00000000-0005-0000-0000-0000EA140000}"/>
    <cellStyle name="20% - Accent1 2 2 4 2 2 6 3 4" xfId="5542" xr:uid="{00000000-0005-0000-0000-0000EB140000}"/>
    <cellStyle name="20% - Accent1 2 2 4 2 2 6 4" xfId="5543" xr:uid="{00000000-0005-0000-0000-0000EC140000}"/>
    <cellStyle name="20% - Accent1 2 2 4 2 2 6 4 2" xfId="5544" xr:uid="{00000000-0005-0000-0000-0000ED140000}"/>
    <cellStyle name="20% - Accent1 2 2 4 2 2 6 4 2 2" xfId="5545" xr:uid="{00000000-0005-0000-0000-0000EE140000}"/>
    <cellStyle name="20% - Accent1 2 2 4 2 2 6 4 2 2 2" xfId="5546" xr:uid="{00000000-0005-0000-0000-0000EF140000}"/>
    <cellStyle name="20% - Accent1 2 2 4 2 2 6 4 2 3" xfId="5547" xr:uid="{00000000-0005-0000-0000-0000F0140000}"/>
    <cellStyle name="20% - Accent1 2 2 4 2 2 6 4 3" xfId="5548" xr:uid="{00000000-0005-0000-0000-0000F1140000}"/>
    <cellStyle name="20% - Accent1 2 2 4 2 2 6 4 3 2" xfId="5549" xr:uid="{00000000-0005-0000-0000-0000F2140000}"/>
    <cellStyle name="20% - Accent1 2 2 4 2 2 6 4 4" xfId="5550" xr:uid="{00000000-0005-0000-0000-0000F3140000}"/>
    <cellStyle name="20% - Accent1 2 2 4 2 2 6 5" xfId="5551" xr:uid="{00000000-0005-0000-0000-0000F4140000}"/>
    <cellStyle name="20% - Accent1 2 2 4 2 2 6 5 2" xfId="5552" xr:uid="{00000000-0005-0000-0000-0000F5140000}"/>
    <cellStyle name="20% - Accent1 2 2 4 2 2 6 5 2 2" xfId="5553" xr:uid="{00000000-0005-0000-0000-0000F6140000}"/>
    <cellStyle name="20% - Accent1 2 2 4 2 2 6 5 3" xfId="5554" xr:uid="{00000000-0005-0000-0000-0000F7140000}"/>
    <cellStyle name="20% - Accent1 2 2 4 2 2 6 6" xfId="5555" xr:uid="{00000000-0005-0000-0000-0000F8140000}"/>
    <cellStyle name="20% - Accent1 2 2 4 2 2 6 6 2" xfId="5556" xr:uid="{00000000-0005-0000-0000-0000F9140000}"/>
    <cellStyle name="20% - Accent1 2 2 4 2 2 6 6 2 2" xfId="5557" xr:uid="{00000000-0005-0000-0000-0000FA140000}"/>
    <cellStyle name="20% - Accent1 2 2 4 2 2 6 6 3" xfId="5558" xr:uid="{00000000-0005-0000-0000-0000FB140000}"/>
    <cellStyle name="20% - Accent1 2 2 4 2 2 6 7" xfId="5559" xr:uid="{00000000-0005-0000-0000-0000FC140000}"/>
    <cellStyle name="20% - Accent1 2 2 4 2 2 6 7 2" xfId="5560" xr:uid="{00000000-0005-0000-0000-0000FD140000}"/>
    <cellStyle name="20% - Accent1 2 2 4 2 2 6 8" xfId="5561" xr:uid="{00000000-0005-0000-0000-0000FE140000}"/>
    <cellStyle name="20% - Accent1 2 2 4 2 2 6 8 2" xfId="5562" xr:uid="{00000000-0005-0000-0000-0000FF140000}"/>
    <cellStyle name="20% - Accent1 2 2 4 2 2 6 9" xfId="5563" xr:uid="{00000000-0005-0000-0000-000000150000}"/>
    <cellStyle name="20% - Accent1 2 2 4 2 2 7" xfId="5564" xr:uid="{00000000-0005-0000-0000-000001150000}"/>
    <cellStyle name="20% - Accent1 2 2 4 2 2 7 2" xfId="5565" xr:uid="{00000000-0005-0000-0000-000002150000}"/>
    <cellStyle name="20% - Accent1 2 2 4 2 2 7 2 2" xfId="5566" xr:uid="{00000000-0005-0000-0000-000003150000}"/>
    <cellStyle name="20% - Accent1 2 2 4 2 2 7 2 2 2" xfId="5567" xr:uid="{00000000-0005-0000-0000-000004150000}"/>
    <cellStyle name="20% - Accent1 2 2 4 2 2 7 2 3" xfId="5568" xr:uid="{00000000-0005-0000-0000-000005150000}"/>
    <cellStyle name="20% - Accent1 2 2 4 2 2 7 3" xfId="5569" xr:uid="{00000000-0005-0000-0000-000006150000}"/>
    <cellStyle name="20% - Accent1 2 2 4 2 2 7 3 2" xfId="5570" xr:uid="{00000000-0005-0000-0000-000007150000}"/>
    <cellStyle name="20% - Accent1 2 2 4 2 2 7 4" xfId="5571" xr:uid="{00000000-0005-0000-0000-000008150000}"/>
    <cellStyle name="20% - Accent1 2 2 4 2 2 8" xfId="5572" xr:uid="{00000000-0005-0000-0000-000009150000}"/>
    <cellStyle name="20% - Accent1 2 2 4 2 2 8 2" xfId="5573" xr:uid="{00000000-0005-0000-0000-00000A150000}"/>
    <cellStyle name="20% - Accent1 2 2 4 2 2 8 2 2" xfId="5574" xr:uid="{00000000-0005-0000-0000-00000B150000}"/>
    <cellStyle name="20% - Accent1 2 2 4 2 2 8 2 2 2" xfId="5575" xr:uid="{00000000-0005-0000-0000-00000C150000}"/>
    <cellStyle name="20% - Accent1 2 2 4 2 2 8 2 3" xfId="5576" xr:uid="{00000000-0005-0000-0000-00000D150000}"/>
    <cellStyle name="20% - Accent1 2 2 4 2 2 8 3" xfId="5577" xr:uid="{00000000-0005-0000-0000-00000E150000}"/>
    <cellStyle name="20% - Accent1 2 2 4 2 2 8 3 2" xfId="5578" xr:uid="{00000000-0005-0000-0000-00000F150000}"/>
    <cellStyle name="20% - Accent1 2 2 4 2 2 8 4" xfId="5579" xr:uid="{00000000-0005-0000-0000-000010150000}"/>
    <cellStyle name="20% - Accent1 2 2 4 2 2 9" xfId="5580" xr:uid="{00000000-0005-0000-0000-000011150000}"/>
    <cellStyle name="20% - Accent1 2 2 4 2 2 9 2" xfId="5581" xr:uid="{00000000-0005-0000-0000-000012150000}"/>
    <cellStyle name="20% - Accent1 2 2 4 2 2 9 2 2" xfId="5582" xr:uid="{00000000-0005-0000-0000-000013150000}"/>
    <cellStyle name="20% - Accent1 2 2 4 2 2 9 2 2 2" xfId="5583" xr:uid="{00000000-0005-0000-0000-000014150000}"/>
    <cellStyle name="20% - Accent1 2 2 4 2 2 9 2 3" xfId="5584" xr:uid="{00000000-0005-0000-0000-000015150000}"/>
    <cellStyle name="20% - Accent1 2 2 4 2 2 9 3" xfId="5585" xr:uid="{00000000-0005-0000-0000-000016150000}"/>
    <cellStyle name="20% - Accent1 2 2 4 2 2 9 3 2" xfId="5586" xr:uid="{00000000-0005-0000-0000-000017150000}"/>
    <cellStyle name="20% - Accent1 2 2 4 2 2 9 4" xfId="5587" xr:uid="{00000000-0005-0000-0000-000018150000}"/>
    <cellStyle name="20% - Accent1 2 2 4 2 3" xfId="5588" xr:uid="{00000000-0005-0000-0000-000019150000}"/>
    <cellStyle name="20% - Accent1 2 2 4 2 3 10" xfId="5589" xr:uid="{00000000-0005-0000-0000-00001A150000}"/>
    <cellStyle name="20% - Accent1 2 2 4 2 3 10 2" xfId="5590" xr:uid="{00000000-0005-0000-0000-00001B150000}"/>
    <cellStyle name="20% - Accent1 2 2 4 2 3 11" xfId="5591" xr:uid="{00000000-0005-0000-0000-00001C150000}"/>
    <cellStyle name="20% - Accent1 2 2 4 2 3 2" xfId="5592" xr:uid="{00000000-0005-0000-0000-00001D150000}"/>
    <cellStyle name="20% - Accent1 2 2 4 2 3 2 2" xfId="5593" xr:uid="{00000000-0005-0000-0000-00001E150000}"/>
    <cellStyle name="20% - Accent1 2 2 4 2 3 2 2 2" xfId="5594" xr:uid="{00000000-0005-0000-0000-00001F150000}"/>
    <cellStyle name="20% - Accent1 2 2 4 2 3 2 2 2 2" xfId="5595" xr:uid="{00000000-0005-0000-0000-000020150000}"/>
    <cellStyle name="20% - Accent1 2 2 4 2 3 2 2 2 2 2" xfId="5596" xr:uid="{00000000-0005-0000-0000-000021150000}"/>
    <cellStyle name="20% - Accent1 2 2 4 2 3 2 2 2 3" xfId="5597" xr:uid="{00000000-0005-0000-0000-000022150000}"/>
    <cellStyle name="20% - Accent1 2 2 4 2 3 2 2 3" xfId="5598" xr:uid="{00000000-0005-0000-0000-000023150000}"/>
    <cellStyle name="20% - Accent1 2 2 4 2 3 2 2 3 2" xfId="5599" xr:uid="{00000000-0005-0000-0000-000024150000}"/>
    <cellStyle name="20% - Accent1 2 2 4 2 3 2 2 4" xfId="5600" xr:uid="{00000000-0005-0000-0000-000025150000}"/>
    <cellStyle name="20% - Accent1 2 2 4 2 3 2 3" xfId="5601" xr:uid="{00000000-0005-0000-0000-000026150000}"/>
    <cellStyle name="20% - Accent1 2 2 4 2 3 2 3 2" xfId="5602" xr:uid="{00000000-0005-0000-0000-000027150000}"/>
    <cellStyle name="20% - Accent1 2 2 4 2 3 2 3 2 2" xfId="5603" xr:uid="{00000000-0005-0000-0000-000028150000}"/>
    <cellStyle name="20% - Accent1 2 2 4 2 3 2 3 2 2 2" xfId="5604" xr:uid="{00000000-0005-0000-0000-000029150000}"/>
    <cellStyle name="20% - Accent1 2 2 4 2 3 2 3 2 3" xfId="5605" xr:uid="{00000000-0005-0000-0000-00002A150000}"/>
    <cellStyle name="20% - Accent1 2 2 4 2 3 2 3 3" xfId="5606" xr:uid="{00000000-0005-0000-0000-00002B150000}"/>
    <cellStyle name="20% - Accent1 2 2 4 2 3 2 3 3 2" xfId="5607" xr:uid="{00000000-0005-0000-0000-00002C150000}"/>
    <cellStyle name="20% - Accent1 2 2 4 2 3 2 3 4" xfId="5608" xr:uid="{00000000-0005-0000-0000-00002D150000}"/>
    <cellStyle name="20% - Accent1 2 2 4 2 3 2 4" xfId="5609" xr:uid="{00000000-0005-0000-0000-00002E150000}"/>
    <cellStyle name="20% - Accent1 2 2 4 2 3 2 4 2" xfId="5610" xr:uid="{00000000-0005-0000-0000-00002F150000}"/>
    <cellStyle name="20% - Accent1 2 2 4 2 3 2 4 2 2" xfId="5611" xr:uid="{00000000-0005-0000-0000-000030150000}"/>
    <cellStyle name="20% - Accent1 2 2 4 2 3 2 4 2 2 2" xfId="5612" xr:uid="{00000000-0005-0000-0000-000031150000}"/>
    <cellStyle name="20% - Accent1 2 2 4 2 3 2 4 2 3" xfId="5613" xr:uid="{00000000-0005-0000-0000-000032150000}"/>
    <cellStyle name="20% - Accent1 2 2 4 2 3 2 4 3" xfId="5614" xr:uid="{00000000-0005-0000-0000-000033150000}"/>
    <cellStyle name="20% - Accent1 2 2 4 2 3 2 4 3 2" xfId="5615" xr:uid="{00000000-0005-0000-0000-000034150000}"/>
    <cellStyle name="20% - Accent1 2 2 4 2 3 2 4 4" xfId="5616" xr:uid="{00000000-0005-0000-0000-000035150000}"/>
    <cellStyle name="20% - Accent1 2 2 4 2 3 2 5" xfId="5617" xr:uid="{00000000-0005-0000-0000-000036150000}"/>
    <cellStyle name="20% - Accent1 2 2 4 2 3 2 5 2" xfId="5618" xr:uid="{00000000-0005-0000-0000-000037150000}"/>
    <cellStyle name="20% - Accent1 2 2 4 2 3 2 5 2 2" xfId="5619" xr:uid="{00000000-0005-0000-0000-000038150000}"/>
    <cellStyle name="20% - Accent1 2 2 4 2 3 2 5 3" xfId="5620" xr:uid="{00000000-0005-0000-0000-000039150000}"/>
    <cellStyle name="20% - Accent1 2 2 4 2 3 2 6" xfId="5621" xr:uid="{00000000-0005-0000-0000-00003A150000}"/>
    <cellStyle name="20% - Accent1 2 2 4 2 3 2 6 2" xfId="5622" xr:uid="{00000000-0005-0000-0000-00003B150000}"/>
    <cellStyle name="20% - Accent1 2 2 4 2 3 2 6 2 2" xfId="5623" xr:uid="{00000000-0005-0000-0000-00003C150000}"/>
    <cellStyle name="20% - Accent1 2 2 4 2 3 2 6 3" xfId="5624" xr:uid="{00000000-0005-0000-0000-00003D150000}"/>
    <cellStyle name="20% - Accent1 2 2 4 2 3 2 7" xfId="5625" xr:uid="{00000000-0005-0000-0000-00003E150000}"/>
    <cellStyle name="20% - Accent1 2 2 4 2 3 2 7 2" xfId="5626" xr:uid="{00000000-0005-0000-0000-00003F150000}"/>
    <cellStyle name="20% - Accent1 2 2 4 2 3 2 8" xfId="5627" xr:uid="{00000000-0005-0000-0000-000040150000}"/>
    <cellStyle name="20% - Accent1 2 2 4 2 3 2 8 2" xfId="5628" xr:uid="{00000000-0005-0000-0000-000041150000}"/>
    <cellStyle name="20% - Accent1 2 2 4 2 3 2 9" xfId="5629" xr:uid="{00000000-0005-0000-0000-000042150000}"/>
    <cellStyle name="20% - Accent1 2 2 4 2 3 3" xfId="5630" xr:uid="{00000000-0005-0000-0000-000043150000}"/>
    <cellStyle name="20% - Accent1 2 2 4 2 3 3 2" xfId="5631" xr:uid="{00000000-0005-0000-0000-000044150000}"/>
    <cellStyle name="20% - Accent1 2 2 4 2 3 3 2 2" xfId="5632" xr:uid="{00000000-0005-0000-0000-000045150000}"/>
    <cellStyle name="20% - Accent1 2 2 4 2 3 3 2 2 2" xfId="5633" xr:uid="{00000000-0005-0000-0000-000046150000}"/>
    <cellStyle name="20% - Accent1 2 2 4 2 3 3 2 2 2 2" xfId="5634" xr:uid="{00000000-0005-0000-0000-000047150000}"/>
    <cellStyle name="20% - Accent1 2 2 4 2 3 3 2 2 3" xfId="5635" xr:uid="{00000000-0005-0000-0000-000048150000}"/>
    <cellStyle name="20% - Accent1 2 2 4 2 3 3 2 3" xfId="5636" xr:uid="{00000000-0005-0000-0000-000049150000}"/>
    <cellStyle name="20% - Accent1 2 2 4 2 3 3 2 3 2" xfId="5637" xr:uid="{00000000-0005-0000-0000-00004A150000}"/>
    <cellStyle name="20% - Accent1 2 2 4 2 3 3 2 4" xfId="5638" xr:uid="{00000000-0005-0000-0000-00004B150000}"/>
    <cellStyle name="20% - Accent1 2 2 4 2 3 3 3" xfId="5639" xr:uid="{00000000-0005-0000-0000-00004C150000}"/>
    <cellStyle name="20% - Accent1 2 2 4 2 3 3 3 2" xfId="5640" xr:uid="{00000000-0005-0000-0000-00004D150000}"/>
    <cellStyle name="20% - Accent1 2 2 4 2 3 3 3 2 2" xfId="5641" xr:uid="{00000000-0005-0000-0000-00004E150000}"/>
    <cellStyle name="20% - Accent1 2 2 4 2 3 3 3 2 2 2" xfId="5642" xr:uid="{00000000-0005-0000-0000-00004F150000}"/>
    <cellStyle name="20% - Accent1 2 2 4 2 3 3 3 2 3" xfId="5643" xr:uid="{00000000-0005-0000-0000-000050150000}"/>
    <cellStyle name="20% - Accent1 2 2 4 2 3 3 3 3" xfId="5644" xr:uid="{00000000-0005-0000-0000-000051150000}"/>
    <cellStyle name="20% - Accent1 2 2 4 2 3 3 3 3 2" xfId="5645" xr:uid="{00000000-0005-0000-0000-000052150000}"/>
    <cellStyle name="20% - Accent1 2 2 4 2 3 3 3 4" xfId="5646" xr:uid="{00000000-0005-0000-0000-000053150000}"/>
    <cellStyle name="20% - Accent1 2 2 4 2 3 3 4" xfId="5647" xr:uid="{00000000-0005-0000-0000-000054150000}"/>
    <cellStyle name="20% - Accent1 2 2 4 2 3 3 4 2" xfId="5648" xr:uid="{00000000-0005-0000-0000-000055150000}"/>
    <cellStyle name="20% - Accent1 2 2 4 2 3 3 4 2 2" xfId="5649" xr:uid="{00000000-0005-0000-0000-000056150000}"/>
    <cellStyle name="20% - Accent1 2 2 4 2 3 3 4 2 2 2" xfId="5650" xr:uid="{00000000-0005-0000-0000-000057150000}"/>
    <cellStyle name="20% - Accent1 2 2 4 2 3 3 4 2 3" xfId="5651" xr:uid="{00000000-0005-0000-0000-000058150000}"/>
    <cellStyle name="20% - Accent1 2 2 4 2 3 3 4 3" xfId="5652" xr:uid="{00000000-0005-0000-0000-000059150000}"/>
    <cellStyle name="20% - Accent1 2 2 4 2 3 3 4 3 2" xfId="5653" xr:uid="{00000000-0005-0000-0000-00005A150000}"/>
    <cellStyle name="20% - Accent1 2 2 4 2 3 3 4 4" xfId="5654" xr:uid="{00000000-0005-0000-0000-00005B150000}"/>
    <cellStyle name="20% - Accent1 2 2 4 2 3 3 5" xfId="5655" xr:uid="{00000000-0005-0000-0000-00005C150000}"/>
    <cellStyle name="20% - Accent1 2 2 4 2 3 3 5 2" xfId="5656" xr:uid="{00000000-0005-0000-0000-00005D150000}"/>
    <cellStyle name="20% - Accent1 2 2 4 2 3 3 5 2 2" xfId="5657" xr:uid="{00000000-0005-0000-0000-00005E150000}"/>
    <cellStyle name="20% - Accent1 2 2 4 2 3 3 5 3" xfId="5658" xr:uid="{00000000-0005-0000-0000-00005F150000}"/>
    <cellStyle name="20% - Accent1 2 2 4 2 3 3 6" xfId="5659" xr:uid="{00000000-0005-0000-0000-000060150000}"/>
    <cellStyle name="20% - Accent1 2 2 4 2 3 3 6 2" xfId="5660" xr:uid="{00000000-0005-0000-0000-000061150000}"/>
    <cellStyle name="20% - Accent1 2 2 4 2 3 3 6 2 2" xfId="5661" xr:uid="{00000000-0005-0000-0000-000062150000}"/>
    <cellStyle name="20% - Accent1 2 2 4 2 3 3 6 3" xfId="5662" xr:uid="{00000000-0005-0000-0000-000063150000}"/>
    <cellStyle name="20% - Accent1 2 2 4 2 3 3 7" xfId="5663" xr:uid="{00000000-0005-0000-0000-000064150000}"/>
    <cellStyle name="20% - Accent1 2 2 4 2 3 3 7 2" xfId="5664" xr:uid="{00000000-0005-0000-0000-000065150000}"/>
    <cellStyle name="20% - Accent1 2 2 4 2 3 3 8" xfId="5665" xr:uid="{00000000-0005-0000-0000-000066150000}"/>
    <cellStyle name="20% - Accent1 2 2 4 2 3 3 8 2" xfId="5666" xr:uid="{00000000-0005-0000-0000-000067150000}"/>
    <cellStyle name="20% - Accent1 2 2 4 2 3 3 9" xfId="5667" xr:uid="{00000000-0005-0000-0000-000068150000}"/>
    <cellStyle name="20% - Accent1 2 2 4 2 3 4" xfId="5668" xr:uid="{00000000-0005-0000-0000-000069150000}"/>
    <cellStyle name="20% - Accent1 2 2 4 2 3 4 2" xfId="5669" xr:uid="{00000000-0005-0000-0000-00006A150000}"/>
    <cellStyle name="20% - Accent1 2 2 4 2 3 4 2 2" xfId="5670" xr:uid="{00000000-0005-0000-0000-00006B150000}"/>
    <cellStyle name="20% - Accent1 2 2 4 2 3 4 2 2 2" xfId="5671" xr:uid="{00000000-0005-0000-0000-00006C150000}"/>
    <cellStyle name="20% - Accent1 2 2 4 2 3 4 2 3" xfId="5672" xr:uid="{00000000-0005-0000-0000-00006D150000}"/>
    <cellStyle name="20% - Accent1 2 2 4 2 3 4 3" xfId="5673" xr:uid="{00000000-0005-0000-0000-00006E150000}"/>
    <cellStyle name="20% - Accent1 2 2 4 2 3 4 3 2" xfId="5674" xr:uid="{00000000-0005-0000-0000-00006F150000}"/>
    <cellStyle name="20% - Accent1 2 2 4 2 3 4 4" xfId="5675" xr:uid="{00000000-0005-0000-0000-000070150000}"/>
    <cellStyle name="20% - Accent1 2 2 4 2 3 5" xfId="5676" xr:uid="{00000000-0005-0000-0000-000071150000}"/>
    <cellStyle name="20% - Accent1 2 2 4 2 3 5 2" xfId="5677" xr:uid="{00000000-0005-0000-0000-000072150000}"/>
    <cellStyle name="20% - Accent1 2 2 4 2 3 5 2 2" xfId="5678" xr:uid="{00000000-0005-0000-0000-000073150000}"/>
    <cellStyle name="20% - Accent1 2 2 4 2 3 5 2 2 2" xfId="5679" xr:uid="{00000000-0005-0000-0000-000074150000}"/>
    <cellStyle name="20% - Accent1 2 2 4 2 3 5 2 3" xfId="5680" xr:uid="{00000000-0005-0000-0000-000075150000}"/>
    <cellStyle name="20% - Accent1 2 2 4 2 3 5 3" xfId="5681" xr:uid="{00000000-0005-0000-0000-000076150000}"/>
    <cellStyle name="20% - Accent1 2 2 4 2 3 5 3 2" xfId="5682" xr:uid="{00000000-0005-0000-0000-000077150000}"/>
    <cellStyle name="20% - Accent1 2 2 4 2 3 5 4" xfId="5683" xr:uid="{00000000-0005-0000-0000-000078150000}"/>
    <cellStyle name="20% - Accent1 2 2 4 2 3 6" xfId="5684" xr:uid="{00000000-0005-0000-0000-000079150000}"/>
    <cellStyle name="20% - Accent1 2 2 4 2 3 6 2" xfId="5685" xr:uid="{00000000-0005-0000-0000-00007A150000}"/>
    <cellStyle name="20% - Accent1 2 2 4 2 3 6 2 2" xfId="5686" xr:uid="{00000000-0005-0000-0000-00007B150000}"/>
    <cellStyle name="20% - Accent1 2 2 4 2 3 6 2 2 2" xfId="5687" xr:uid="{00000000-0005-0000-0000-00007C150000}"/>
    <cellStyle name="20% - Accent1 2 2 4 2 3 6 2 3" xfId="5688" xr:uid="{00000000-0005-0000-0000-00007D150000}"/>
    <cellStyle name="20% - Accent1 2 2 4 2 3 6 3" xfId="5689" xr:uid="{00000000-0005-0000-0000-00007E150000}"/>
    <cellStyle name="20% - Accent1 2 2 4 2 3 6 3 2" xfId="5690" xr:uid="{00000000-0005-0000-0000-00007F150000}"/>
    <cellStyle name="20% - Accent1 2 2 4 2 3 6 4" xfId="5691" xr:uid="{00000000-0005-0000-0000-000080150000}"/>
    <cellStyle name="20% - Accent1 2 2 4 2 3 7" xfId="5692" xr:uid="{00000000-0005-0000-0000-000081150000}"/>
    <cellStyle name="20% - Accent1 2 2 4 2 3 7 2" xfId="5693" xr:uid="{00000000-0005-0000-0000-000082150000}"/>
    <cellStyle name="20% - Accent1 2 2 4 2 3 7 2 2" xfId="5694" xr:uid="{00000000-0005-0000-0000-000083150000}"/>
    <cellStyle name="20% - Accent1 2 2 4 2 3 7 3" xfId="5695" xr:uid="{00000000-0005-0000-0000-000084150000}"/>
    <cellStyle name="20% - Accent1 2 2 4 2 3 8" xfId="5696" xr:uid="{00000000-0005-0000-0000-000085150000}"/>
    <cellStyle name="20% - Accent1 2 2 4 2 3 8 2" xfId="5697" xr:uid="{00000000-0005-0000-0000-000086150000}"/>
    <cellStyle name="20% - Accent1 2 2 4 2 3 8 2 2" xfId="5698" xr:uid="{00000000-0005-0000-0000-000087150000}"/>
    <cellStyle name="20% - Accent1 2 2 4 2 3 8 3" xfId="5699" xr:uid="{00000000-0005-0000-0000-000088150000}"/>
    <cellStyle name="20% - Accent1 2 2 4 2 3 9" xfId="5700" xr:uid="{00000000-0005-0000-0000-000089150000}"/>
    <cellStyle name="20% - Accent1 2 2 4 2 3 9 2" xfId="5701" xr:uid="{00000000-0005-0000-0000-00008A150000}"/>
    <cellStyle name="20% - Accent1 2 2 4 2 4" xfId="5702" xr:uid="{00000000-0005-0000-0000-00008B150000}"/>
    <cellStyle name="20% - Accent1 2 2 4 2 4 10" xfId="5703" xr:uid="{00000000-0005-0000-0000-00008C150000}"/>
    <cellStyle name="20% - Accent1 2 2 4 2 4 10 2" xfId="5704" xr:uid="{00000000-0005-0000-0000-00008D150000}"/>
    <cellStyle name="20% - Accent1 2 2 4 2 4 11" xfId="5705" xr:uid="{00000000-0005-0000-0000-00008E150000}"/>
    <cellStyle name="20% - Accent1 2 2 4 2 4 2" xfId="5706" xr:uid="{00000000-0005-0000-0000-00008F150000}"/>
    <cellStyle name="20% - Accent1 2 2 4 2 4 2 2" xfId="5707" xr:uid="{00000000-0005-0000-0000-000090150000}"/>
    <cellStyle name="20% - Accent1 2 2 4 2 4 2 2 2" xfId="5708" xr:uid="{00000000-0005-0000-0000-000091150000}"/>
    <cellStyle name="20% - Accent1 2 2 4 2 4 2 2 2 2" xfId="5709" xr:uid="{00000000-0005-0000-0000-000092150000}"/>
    <cellStyle name="20% - Accent1 2 2 4 2 4 2 2 2 2 2" xfId="5710" xr:uid="{00000000-0005-0000-0000-000093150000}"/>
    <cellStyle name="20% - Accent1 2 2 4 2 4 2 2 2 3" xfId="5711" xr:uid="{00000000-0005-0000-0000-000094150000}"/>
    <cellStyle name="20% - Accent1 2 2 4 2 4 2 2 3" xfId="5712" xr:uid="{00000000-0005-0000-0000-000095150000}"/>
    <cellStyle name="20% - Accent1 2 2 4 2 4 2 2 3 2" xfId="5713" xr:uid="{00000000-0005-0000-0000-000096150000}"/>
    <cellStyle name="20% - Accent1 2 2 4 2 4 2 2 4" xfId="5714" xr:uid="{00000000-0005-0000-0000-000097150000}"/>
    <cellStyle name="20% - Accent1 2 2 4 2 4 2 3" xfId="5715" xr:uid="{00000000-0005-0000-0000-000098150000}"/>
    <cellStyle name="20% - Accent1 2 2 4 2 4 2 3 2" xfId="5716" xr:uid="{00000000-0005-0000-0000-000099150000}"/>
    <cellStyle name="20% - Accent1 2 2 4 2 4 2 3 2 2" xfId="5717" xr:uid="{00000000-0005-0000-0000-00009A150000}"/>
    <cellStyle name="20% - Accent1 2 2 4 2 4 2 3 2 2 2" xfId="5718" xr:uid="{00000000-0005-0000-0000-00009B150000}"/>
    <cellStyle name="20% - Accent1 2 2 4 2 4 2 3 2 3" xfId="5719" xr:uid="{00000000-0005-0000-0000-00009C150000}"/>
    <cellStyle name="20% - Accent1 2 2 4 2 4 2 3 3" xfId="5720" xr:uid="{00000000-0005-0000-0000-00009D150000}"/>
    <cellStyle name="20% - Accent1 2 2 4 2 4 2 3 3 2" xfId="5721" xr:uid="{00000000-0005-0000-0000-00009E150000}"/>
    <cellStyle name="20% - Accent1 2 2 4 2 4 2 3 4" xfId="5722" xr:uid="{00000000-0005-0000-0000-00009F150000}"/>
    <cellStyle name="20% - Accent1 2 2 4 2 4 2 4" xfId="5723" xr:uid="{00000000-0005-0000-0000-0000A0150000}"/>
    <cellStyle name="20% - Accent1 2 2 4 2 4 2 4 2" xfId="5724" xr:uid="{00000000-0005-0000-0000-0000A1150000}"/>
    <cellStyle name="20% - Accent1 2 2 4 2 4 2 4 2 2" xfId="5725" xr:uid="{00000000-0005-0000-0000-0000A2150000}"/>
    <cellStyle name="20% - Accent1 2 2 4 2 4 2 4 2 2 2" xfId="5726" xr:uid="{00000000-0005-0000-0000-0000A3150000}"/>
    <cellStyle name="20% - Accent1 2 2 4 2 4 2 4 2 3" xfId="5727" xr:uid="{00000000-0005-0000-0000-0000A4150000}"/>
    <cellStyle name="20% - Accent1 2 2 4 2 4 2 4 3" xfId="5728" xr:uid="{00000000-0005-0000-0000-0000A5150000}"/>
    <cellStyle name="20% - Accent1 2 2 4 2 4 2 4 3 2" xfId="5729" xr:uid="{00000000-0005-0000-0000-0000A6150000}"/>
    <cellStyle name="20% - Accent1 2 2 4 2 4 2 4 4" xfId="5730" xr:uid="{00000000-0005-0000-0000-0000A7150000}"/>
    <cellStyle name="20% - Accent1 2 2 4 2 4 2 5" xfId="5731" xr:uid="{00000000-0005-0000-0000-0000A8150000}"/>
    <cellStyle name="20% - Accent1 2 2 4 2 4 2 5 2" xfId="5732" xr:uid="{00000000-0005-0000-0000-0000A9150000}"/>
    <cellStyle name="20% - Accent1 2 2 4 2 4 2 5 2 2" xfId="5733" xr:uid="{00000000-0005-0000-0000-0000AA150000}"/>
    <cellStyle name="20% - Accent1 2 2 4 2 4 2 5 3" xfId="5734" xr:uid="{00000000-0005-0000-0000-0000AB150000}"/>
    <cellStyle name="20% - Accent1 2 2 4 2 4 2 6" xfId="5735" xr:uid="{00000000-0005-0000-0000-0000AC150000}"/>
    <cellStyle name="20% - Accent1 2 2 4 2 4 2 6 2" xfId="5736" xr:uid="{00000000-0005-0000-0000-0000AD150000}"/>
    <cellStyle name="20% - Accent1 2 2 4 2 4 2 6 2 2" xfId="5737" xr:uid="{00000000-0005-0000-0000-0000AE150000}"/>
    <cellStyle name="20% - Accent1 2 2 4 2 4 2 6 3" xfId="5738" xr:uid="{00000000-0005-0000-0000-0000AF150000}"/>
    <cellStyle name="20% - Accent1 2 2 4 2 4 2 7" xfId="5739" xr:uid="{00000000-0005-0000-0000-0000B0150000}"/>
    <cellStyle name="20% - Accent1 2 2 4 2 4 2 7 2" xfId="5740" xr:uid="{00000000-0005-0000-0000-0000B1150000}"/>
    <cellStyle name="20% - Accent1 2 2 4 2 4 2 8" xfId="5741" xr:uid="{00000000-0005-0000-0000-0000B2150000}"/>
    <cellStyle name="20% - Accent1 2 2 4 2 4 2 8 2" xfId="5742" xr:uid="{00000000-0005-0000-0000-0000B3150000}"/>
    <cellStyle name="20% - Accent1 2 2 4 2 4 2 9" xfId="5743" xr:uid="{00000000-0005-0000-0000-0000B4150000}"/>
    <cellStyle name="20% - Accent1 2 2 4 2 4 3" xfId="5744" xr:uid="{00000000-0005-0000-0000-0000B5150000}"/>
    <cellStyle name="20% - Accent1 2 2 4 2 4 3 2" xfId="5745" xr:uid="{00000000-0005-0000-0000-0000B6150000}"/>
    <cellStyle name="20% - Accent1 2 2 4 2 4 3 2 2" xfId="5746" xr:uid="{00000000-0005-0000-0000-0000B7150000}"/>
    <cellStyle name="20% - Accent1 2 2 4 2 4 3 2 2 2" xfId="5747" xr:uid="{00000000-0005-0000-0000-0000B8150000}"/>
    <cellStyle name="20% - Accent1 2 2 4 2 4 3 2 2 2 2" xfId="5748" xr:uid="{00000000-0005-0000-0000-0000B9150000}"/>
    <cellStyle name="20% - Accent1 2 2 4 2 4 3 2 2 3" xfId="5749" xr:uid="{00000000-0005-0000-0000-0000BA150000}"/>
    <cellStyle name="20% - Accent1 2 2 4 2 4 3 2 3" xfId="5750" xr:uid="{00000000-0005-0000-0000-0000BB150000}"/>
    <cellStyle name="20% - Accent1 2 2 4 2 4 3 2 3 2" xfId="5751" xr:uid="{00000000-0005-0000-0000-0000BC150000}"/>
    <cellStyle name="20% - Accent1 2 2 4 2 4 3 2 4" xfId="5752" xr:uid="{00000000-0005-0000-0000-0000BD150000}"/>
    <cellStyle name="20% - Accent1 2 2 4 2 4 3 3" xfId="5753" xr:uid="{00000000-0005-0000-0000-0000BE150000}"/>
    <cellStyle name="20% - Accent1 2 2 4 2 4 3 3 2" xfId="5754" xr:uid="{00000000-0005-0000-0000-0000BF150000}"/>
    <cellStyle name="20% - Accent1 2 2 4 2 4 3 3 2 2" xfId="5755" xr:uid="{00000000-0005-0000-0000-0000C0150000}"/>
    <cellStyle name="20% - Accent1 2 2 4 2 4 3 3 2 2 2" xfId="5756" xr:uid="{00000000-0005-0000-0000-0000C1150000}"/>
    <cellStyle name="20% - Accent1 2 2 4 2 4 3 3 2 3" xfId="5757" xr:uid="{00000000-0005-0000-0000-0000C2150000}"/>
    <cellStyle name="20% - Accent1 2 2 4 2 4 3 3 3" xfId="5758" xr:uid="{00000000-0005-0000-0000-0000C3150000}"/>
    <cellStyle name="20% - Accent1 2 2 4 2 4 3 3 3 2" xfId="5759" xr:uid="{00000000-0005-0000-0000-0000C4150000}"/>
    <cellStyle name="20% - Accent1 2 2 4 2 4 3 3 4" xfId="5760" xr:uid="{00000000-0005-0000-0000-0000C5150000}"/>
    <cellStyle name="20% - Accent1 2 2 4 2 4 3 4" xfId="5761" xr:uid="{00000000-0005-0000-0000-0000C6150000}"/>
    <cellStyle name="20% - Accent1 2 2 4 2 4 3 4 2" xfId="5762" xr:uid="{00000000-0005-0000-0000-0000C7150000}"/>
    <cellStyle name="20% - Accent1 2 2 4 2 4 3 4 2 2" xfId="5763" xr:uid="{00000000-0005-0000-0000-0000C8150000}"/>
    <cellStyle name="20% - Accent1 2 2 4 2 4 3 4 2 2 2" xfId="5764" xr:uid="{00000000-0005-0000-0000-0000C9150000}"/>
    <cellStyle name="20% - Accent1 2 2 4 2 4 3 4 2 3" xfId="5765" xr:uid="{00000000-0005-0000-0000-0000CA150000}"/>
    <cellStyle name="20% - Accent1 2 2 4 2 4 3 4 3" xfId="5766" xr:uid="{00000000-0005-0000-0000-0000CB150000}"/>
    <cellStyle name="20% - Accent1 2 2 4 2 4 3 4 3 2" xfId="5767" xr:uid="{00000000-0005-0000-0000-0000CC150000}"/>
    <cellStyle name="20% - Accent1 2 2 4 2 4 3 4 4" xfId="5768" xr:uid="{00000000-0005-0000-0000-0000CD150000}"/>
    <cellStyle name="20% - Accent1 2 2 4 2 4 3 5" xfId="5769" xr:uid="{00000000-0005-0000-0000-0000CE150000}"/>
    <cellStyle name="20% - Accent1 2 2 4 2 4 3 5 2" xfId="5770" xr:uid="{00000000-0005-0000-0000-0000CF150000}"/>
    <cellStyle name="20% - Accent1 2 2 4 2 4 3 5 2 2" xfId="5771" xr:uid="{00000000-0005-0000-0000-0000D0150000}"/>
    <cellStyle name="20% - Accent1 2 2 4 2 4 3 5 3" xfId="5772" xr:uid="{00000000-0005-0000-0000-0000D1150000}"/>
    <cellStyle name="20% - Accent1 2 2 4 2 4 3 6" xfId="5773" xr:uid="{00000000-0005-0000-0000-0000D2150000}"/>
    <cellStyle name="20% - Accent1 2 2 4 2 4 3 6 2" xfId="5774" xr:uid="{00000000-0005-0000-0000-0000D3150000}"/>
    <cellStyle name="20% - Accent1 2 2 4 2 4 3 6 2 2" xfId="5775" xr:uid="{00000000-0005-0000-0000-0000D4150000}"/>
    <cellStyle name="20% - Accent1 2 2 4 2 4 3 6 3" xfId="5776" xr:uid="{00000000-0005-0000-0000-0000D5150000}"/>
    <cellStyle name="20% - Accent1 2 2 4 2 4 3 7" xfId="5777" xr:uid="{00000000-0005-0000-0000-0000D6150000}"/>
    <cellStyle name="20% - Accent1 2 2 4 2 4 3 7 2" xfId="5778" xr:uid="{00000000-0005-0000-0000-0000D7150000}"/>
    <cellStyle name="20% - Accent1 2 2 4 2 4 3 8" xfId="5779" xr:uid="{00000000-0005-0000-0000-0000D8150000}"/>
    <cellStyle name="20% - Accent1 2 2 4 2 4 3 8 2" xfId="5780" xr:uid="{00000000-0005-0000-0000-0000D9150000}"/>
    <cellStyle name="20% - Accent1 2 2 4 2 4 3 9" xfId="5781" xr:uid="{00000000-0005-0000-0000-0000DA150000}"/>
    <cellStyle name="20% - Accent1 2 2 4 2 4 4" xfId="5782" xr:uid="{00000000-0005-0000-0000-0000DB150000}"/>
    <cellStyle name="20% - Accent1 2 2 4 2 4 4 2" xfId="5783" xr:uid="{00000000-0005-0000-0000-0000DC150000}"/>
    <cellStyle name="20% - Accent1 2 2 4 2 4 4 2 2" xfId="5784" xr:uid="{00000000-0005-0000-0000-0000DD150000}"/>
    <cellStyle name="20% - Accent1 2 2 4 2 4 4 2 2 2" xfId="5785" xr:uid="{00000000-0005-0000-0000-0000DE150000}"/>
    <cellStyle name="20% - Accent1 2 2 4 2 4 4 2 3" xfId="5786" xr:uid="{00000000-0005-0000-0000-0000DF150000}"/>
    <cellStyle name="20% - Accent1 2 2 4 2 4 4 3" xfId="5787" xr:uid="{00000000-0005-0000-0000-0000E0150000}"/>
    <cellStyle name="20% - Accent1 2 2 4 2 4 4 3 2" xfId="5788" xr:uid="{00000000-0005-0000-0000-0000E1150000}"/>
    <cellStyle name="20% - Accent1 2 2 4 2 4 4 4" xfId="5789" xr:uid="{00000000-0005-0000-0000-0000E2150000}"/>
    <cellStyle name="20% - Accent1 2 2 4 2 4 5" xfId="5790" xr:uid="{00000000-0005-0000-0000-0000E3150000}"/>
    <cellStyle name="20% - Accent1 2 2 4 2 4 5 2" xfId="5791" xr:uid="{00000000-0005-0000-0000-0000E4150000}"/>
    <cellStyle name="20% - Accent1 2 2 4 2 4 5 2 2" xfId="5792" xr:uid="{00000000-0005-0000-0000-0000E5150000}"/>
    <cellStyle name="20% - Accent1 2 2 4 2 4 5 2 2 2" xfId="5793" xr:uid="{00000000-0005-0000-0000-0000E6150000}"/>
    <cellStyle name="20% - Accent1 2 2 4 2 4 5 2 3" xfId="5794" xr:uid="{00000000-0005-0000-0000-0000E7150000}"/>
    <cellStyle name="20% - Accent1 2 2 4 2 4 5 3" xfId="5795" xr:uid="{00000000-0005-0000-0000-0000E8150000}"/>
    <cellStyle name="20% - Accent1 2 2 4 2 4 5 3 2" xfId="5796" xr:uid="{00000000-0005-0000-0000-0000E9150000}"/>
    <cellStyle name="20% - Accent1 2 2 4 2 4 5 4" xfId="5797" xr:uid="{00000000-0005-0000-0000-0000EA150000}"/>
    <cellStyle name="20% - Accent1 2 2 4 2 4 6" xfId="5798" xr:uid="{00000000-0005-0000-0000-0000EB150000}"/>
    <cellStyle name="20% - Accent1 2 2 4 2 4 6 2" xfId="5799" xr:uid="{00000000-0005-0000-0000-0000EC150000}"/>
    <cellStyle name="20% - Accent1 2 2 4 2 4 6 2 2" xfId="5800" xr:uid="{00000000-0005-0000-0000-0000ED150000}"/>
    <cellStyle name="20% - Accent1 2 2 4 2 4 6 2 2 2" xfId="5801" xr:uid="{00000000-0005-0000-0000-0000EE150000}"/>
    <cellStyle name="20% - Accent1 2 2 4 2 4 6 2 3" xfId="5802" xr:uid="{00000000-0005-0000-0000-0000EF150000}"/>
    <cellStyle name="20% - Accent1 2 2 4 2 4 6 3" xfId="5803" xr:uid="{00000000-0005-0000-0000-0000F0150000}"/>
    <cellStyle name="20% - Accent1 2 2 4 2 4 6 3 2" xfId="5804" xr:uid="{00000000-0005-0000-0000-0000F1150000}"/>
    <cellStyle name="20% - Accent1 2 2 4 2 4 6 4" xfId="5805" xr:uid="{00000000-0005-0000-0000-0000F2150000}"/>
    <cellStyle name="20% - Accent1 2 2 4 2 4 7" xfId="5806" xr:uid="{00000000-0005-0000-0000-0000F3150000}"/>
    <cellStyle name="20% - Accent1 2 2 4 2 4 7 2" xfId="5807" xr:uid="{00000000-0005-0000-0000-0000F4150000}"/>
    <cellStyle name="20% - Accent1 2 2 4 2 4 7 2 2" xfId="5808" xr:uid="{00000000-0005-0000-0000-0000F5150000}"/>
    <cellStyle name="20% - Accent1 2 2 4 2 4 7 3" xfId="5809" xr:uid="{00000000-0005-0000-0000-0000F6150000}"/>
    <cellStyle name="20% - Accent1 2 2 4 2 4 8" xfId="5810" xr:uid="{00000000-0005-0000-0000-0000F7150000}"/>
    <cellStyle name="20% - Accent1 2 2 4 2 4 8 2" xfId="5811" xr:uid="{00000000-0005-0000-0000-0000F8150000}"/>
    <cellStyle name="20% - Accent1 2 2 4 2 4 8 2 2" xfId="5812" xr:uid="{00000000-0005-0000-0000-0000F9150000}"/>
    <cellStyle name="20% - Accent1 2 2 4 2 4 8 3" xfId="5813" xr:uid="{00000000-0005-0000-0000-0000FA150000}"/>
    <cellStyle name="20% - Accent1 2 2 4 2 4 9" xfId="5814" xr:uid="{00000000-0005-0000-0000-0000FB150000}"/>
    <cellStyle name="20% - Accent1 2 2 4 2 4 9 2" xfId="5815" xr:uid="{00000000-0005-0000-0000-0000FC150000}"/>
    <cellStyle name="20% - Accent1 2 2 4 2 5" xfId="5816" xr:uid="{00000000-0005-0000-0000-0000FD150000}"/>
    <cellStyle name="20% - Accent1 2 2 4 2 5 10" xfId="5817" xr:uid="{00000000-0005-0000-0000-0000FE150000}"/>
    <cellStyle name="20% - Accent1 2 2 4 2 5 10 2" xfId="5818" xr:uid="{00000000-0005-0000-0000-0000FF150000}"/>
    <cellStyle name="20% - Accent1 2 2 4 2 5 11" xfId="5819" xr:uid="{00000000-0005-0000-0000-000000160000}"/>
    <cellStyle name="20% - Accent1 2 2 4 2 5 2" xfId="5820" xr:uid="{00000000-0005-0000-0000-000001160000}"/>
    <cellStyle name="20% - Accent1 2 2 4 2 5 2 2" xfId="5821" xr:uid="{00000000-0005-0000-0000-000002160000}"/>
    <cellStyle name="20% - Accent1 2 2 4 2 5 2 2 2" xfId="5822" xr:uid="{00000000-0005-0000-0000-000003160000}"/>
    <cellStyle name="20% - Accent1 2 2 4 2 5 2 2 2 2" xfId="5823" xr:uid="{00000000-0005-0000-0000-000004160000}"/>
    <cellStyle name="20% - Accent1 2 2 4 2 5 2 2 2 2 2" xfId="5824" xr:uid="{00000000-0005-0000-0000-000005160000}"/>
    <cellStyle name="20% - Accent1 2 2 4 2 5 2 2 2 3" xfId="5825" xr:uid="{00000000-0005-0000-0000-000006160000}"/>
    <cellStyle name="20% - Accent1 2 2 4 2 5 2 2 3" xfId="5826" xr:uid="{00000000-0005-0000-0000-000007160000}"/>
    <cellStyle name="20% - Accent1 2 2 4 2 5 2 2 3 2" xfId="5827" xr:uid="{00000000-0005-0000-0000-000008160000}"/>
    <cellStyle name="20% - Accent1 2 2 4 2 5 2 2 4" xfId="5828" xr:uid="{00000000-0005-0000-0000-000009160000}"/>
    <cellStyle name="20% - Accent1 2 2 4 2 5 2 3" xfId="5829" xr:uid="{00000000-0005-0000-0000-00000A160000}"/>
    <cellStyle name="20% - Accent1 2 2 4 2 5 2 3 2" xfId="5830" xr:uid="{00000000-0005-0000-0000-00000B160000}"/>
    <cellStyle name="20% - Accent1 2 2 4 2 5 2 3 2 2" xfId="5831" xr:uid="{00000000-0005-0000-0000-00000C160000}"/>
    <cellStyle name="20% - Accent1 2 2 4 2 5 2 3 2 2 2" xfId="5832" xr:uid="{00000000-0005-0000-0000-00000D160000}"/>
    <cellStyle name="20% - Accent1 2 2 4 2 5 2 3 2 3" xfId="5833" xr:uid="{00000000-0005-0000-0000-00000E160000}"/>
    <cellStyle name="20% - Accent1 2 2 4 2 5 2 3 3" xfId="5834" xr:uid="{00000000-0005-0000-0000-00000F160000}"/>
    <cellStyle name="20% - Accent1 2 2 4 2 5 2 3 3 2" xfId="5835" xr:uid="{00000000-0005-0000-0000-000010160000}"/>
    <cellStyle name="20% - Accent1 2 2 4 2 5 2 3 4" xfId="5836" xr:uid="{00000000-0005-0000-0000-000011160000}"/>
    <cellStyle name="20% - Accent1 2 2 4 2 5 2 4" xfId="5837" xr:uid="{00000000-0005-0000-0000-000012160000}"/>
    <cellStyle name="20% - Accent1 2 2 4 2 5 2 4 2" xfId="5838" xr:uid="{00000000-0005-0000-0000-000013160000}"/>
    <cellStyle name="20% - Accent1 2 2 4 2 5 2 4 2 2" xfId="5839" xr:uid="{00000000-0005-0000-0000-000014160000}"/>
    <cellStyle name="20% - Accent1 2 2 4 2 5 2 4 2 2 2" xfId="5840" xr:uid="{00000000-0005-0000-0000-000015160000}"/>
    <cellStyle name="20% - Accent1 2 2 4 2 5 2 4 2 3" xfId="5841" xr:uid="{00000000-0005-0000-0000-000016160000}"/>
    <cellStyle name="20% - Accent1 2 2 4 2 5 2 4 3" xfId="5842" xr:uid="{00000000-0005-0000-0000-000017160000}"/>
    <cellStyle name="20% - Accent1 2 2 4 2 5 2 4 3 2" xfId="5843" xr:uid="{00000000-0005-0000-0000-000018160000}"/>
    <cellStyle name="20% - Accent1 2 2 4 2 5 2 4 4" xfId="5844" xr:uid="{00000000-0005-0000-0000-000019160000}"/>
    <cellStyle name="20% - Accent1 2 2 4 2 5 2 5" xfId="5845" xr:uid="{00000000-0005-0000-0000-00001A160000}"/>
    <cellStyle name="20% - Accent1 2 2 4 2 5 2 5 2" xfId="5846" xr:uid="{00000000-0005-0000-0000-00001B160000}"/>
    <cellStyle name="20% - Accent1 2 2 4 2 5 2 5 2 2" xfId="5847" xr:uid="{00000000-0005-0000-0000-00001C160000}"/>
    <cellStyle name="20% - Accent1 2 2 4 2 5 2 5 3" xfId="5848" xr:uid="{00000000-0005-0000-0000-00001D160000}"/>
    <cellStyle name="20% - Accent1 2 2 4 2 5 2 6" xfId="5849" xr:uid="{00000000-0005-0000-0000-00001E160000}"/>
    <cellStyle name="20% - Accent1 2 2 4 2 5 2 6 2" xfId="5850" xr:uid="{00000000-0005-0000-0000-00001F160000}"/>
    <cellStyle name="20% - Accent1 2 2 4 2 5 2 6 2 2" xfId="5851" xr:uid="{00000000-0005-0000-0000-000020160000}"/>
    <cellStyle name="20% - Accent1 2 2 4 2 5 2 6 3" xfId="5852" xr:uid="{00000000-0005-0000-0000-000021160000}"/>
    <cellStyle name="20% - Accent1 2 2 4 2 5 2 7" xfId="5853" xr:uid="{00000000-0005-0000-0000-000022160000}"/>
    <cellStyle name="20% - Accent1 2 2 4 2 5 2 7 2" xfId="5854" xr:uid="{00000000-0005-0000-0000-000023160000}"/>
    <cellStyle name="20% - Accent1 2 2 4 2 5 2 8" xfId="5855" xr:uid="{00000000-0005-0000-0000-000024160000}"/>
    <cellStyle name="20% - Accent1 2 2 4 2 5 2 8 2" xfId="5856" xr:uid="{00000000-0005-0000-0000-000025160000}"/>
    <cellStyle name="20% - Accent1 2 2 4 2 5 2 9" xfId="5857" xr:uid="{00000000-0005-0000-0000-000026160000}"/>
    <cellStyle name="20% - Accent1 2 2 4 2 5 3" xfId="5858" xr:uid="{00000000-0005-0000-0000-000027160000}"/>
    <cellStyle name="20% - Accent1 2 2 4 2 5 3 2" xfId="5859" xr:uid="{00000000-0005-0000-0000-000028160000}"/>
    <cellStyle name="20% - Accent1 2 2 4 2 5 3 2 2" xfId="5860" xr:uid="{00000000-0005-0000-0000-000029160000}"/>
    <cellStyle name="20% - Accent1 2 2 4 2 5 3 2 2 2" xfId="5861" xr:uid="{00000000-0005-0000-0000-00002A160000}"/>
    <cellStyle name="20% - Accent1 2 2 4 2 5 3 2 2 2 2" xfId="5862" xr:uid="{00000000-0005-0000-0000-00002B160000}"/>
    <cellStyle name="20% - Accent1 2 2 4 2 5 3 2 2 3" xfId="5863" xr:uid="{00000000-0005-0000-0000-00002C160000}"/>
    <cellStyle name="20% - Accent1 2 2 4 2 5 3 2 3" xfId="5864" xr:uid="{00000000-0005-0000-0000-00002D160000}"/>
    <cellStyle name="20% - Accent1 2 2 4 2 5 3 2 3 2" xfId="5865" xr:uid="{00000000-0005-0000-0000-00002E160000}"/>
    <cellStyle name="20% - Accent1 2 2 4 2 5 3 2 4" xfId="5866" xr:uid="{00000000-0005-0000-0000-00002F160000}"/>
    <cellStyle name="20% - Accent1 2 2 4 2 5 3 3" xfId="5867" xr:uid="{00000000-0005-0000-0000-000030160000}"/>
    <cellStyle name="20% - Accent1 2 2 4 2 5 3 3 2" xfId="5868" xr:uid="{00000000-0005-0000-0000-000031160000}"/>
    <cellStyle name="20% - Accent1 2 2 4 2 5 3 3 2 2" xfId="5869" xr:uid="{00000000-0005-0000-0000-000032160000}"/>
    <cellStyle name="20% - Accent1 2 2 4 2 5 3 3 2 2 2" xfId="5870" xr:uid="{00000000-0005-0000-0000-000033160000}"/>
    <cellStyle name="20% - Accent1 2 2 4 2 5 3 3 2 3" xfId="5871" xr:uid="{00000000-0005-0000-0000-000034160000}"/>
    <cellStyle name="20% - Accent1 2 2 4 2 5 3 3 3" xfId="5872" xr:uid="{00000000-0005-0000-0000-000035160000}"/>
    <cellStyle name="20% - Accent1 2 2 4 2 5 3 3 3 2" xfId="5873" xr:uid="{00000000-0005-0000-0000-000036160000}"/>
    <cellStyle name="20% - Accent1 2 2 4 2 5 3 3 4" xfId="5874" xr:uid="{00000000-0005-0000-0000-000037160000}"/>
    <cellStyle name="20% - Accent1 2 2 4 2 5 3 4" xfId="5875" xr:uid="{00000000-0005-0000-0000-000038160000}"/>
    <cellStyle name="20% - Accent1 2 2 4 2 5 3 4 2" xfId="5876" xr:uid="{00000000-0005-0000-0000-000039160000}"/>
    <cellStyle name="20% - Accent1 2 2 4 2 5 3 4 2 2" xfId="5877" xr:uid="{00000000-0005-0000-0000-00003A160000}"/>
    <cellStyle name="20% - Accent1 2 2 4 2 5 3 4 2 2 2" xfId="5878" xr:uid="{00000000-0005-0000-0000-00003B160000}"/>
    <cellStyle name="20% - Accent1 2 2 4 2 5 3 4 2 3" xfId="5879" xr:uid="{00000000-0005-0000-0000-00003C160000}"/>
    <cellStyle name="20% - Accent1 2 2 4 2 5 3 4 3" xfId="5880" xr:uid="{00000000-0005-0000-0000-00003D160000}"/>
    <cellStyle name="20% - Accent1 2 2 4 2 5 3 4 3 2" xfId="5881" xr:uid="{00000000-0005-0000-0000-00003E160000}"/>
    <cellStyle name="20% - Accent1 2 2 4 2 5 3 4 4" xfId="5882" xr:uid="{00000000-0005-0000-0000-00003F160000}"/>
    <cellStyle name="20% - Accent1 2 2 4 2 5 3 5" xfId="5883" xr:uid="{00000000-0005-0000-0000-000040160000}"/>
    <cellStyle name="20% - Accent1 2 2 4 2 5 3 5 2" xfId="5884" xr:uid="{00000000-0005-0000-0000-000041160000}"/>
    <cellStyle name="20% - Accent1 2 2 4 2 5 3 5 2 2" xfId="5885" xr:uid="{00000000-0005-0000-0000-000042160000}"/>
    <cellStyle name="20% - Accent1 2 2 4 2 5 3 5 3" xfId="5886" xr:uid="{00000000-0005-0000-0000-000043160000}"/>
    <cellStyle name="20% - Accent1 2 2 4 2 5 3 6" xfId="5887" xr:uid="{00000000-0005-0000-0000-000044160000}"/>
    <cellStyle name="20% - Accent1 2 2 4 2 5 3 6 2" xfId="5888" xr:uid="{00000000-0005-0000-0000-000045160000}"/>
    <cellStyle name="20% - Accent1 2 2 4 2 5 3 6 2 2" xfId="5889" xr:uid="{00000000-0005-0000-0000-000046160000}"/>
    <cellStyle name="20% - Accent1 2 2 4 2 5 3 6 3" xfId="5890" xr:uid="{00000000-0005-0000-0000-000047160000}"/>
    <cellStyle name="20% - Accent1 2 2 4 2 5 3 7" xfId="5891" xr:uid="{00000000-0005-0000-0000-000048160000}"/>
    <cellStyle name="20% - Accent1 2 2 4 2 5 3 7 2" xfId="5892" xr:uid="{00000000-0005-0000-0000-000049160000}"/>
    <cellStyle name="20% - Accent1 2 2 4 2 5 3 8" xfId="5893" xr:uid="{00000000-0005-0000-0000-00004A160000}"/>
    <cellStyle name="20% - Accent1 2 2 4 2 5 3 8 2" xfId="5894" xr:uid="{00000000-0005-0000-0000-00004B160000}"/>
    <cellStyle name="20% - Accent1 2 2 4 2 5 3 9" xfId="5895" xr:uid="{00000000-0005-0000-0000-00004C160000}"/>
    <cellStyle name="20% - Accent1 2 2 4 2 5 4" xfId="5896" xr:uid="{00000000-0005-0000-0000-00004D160000}"/>
    <cellStyle name="20% - Accent1 2 2 4 2 5 4 2" xfId="5897" xr:uid="{00000000-0005-0000-0000-00004E160000}"/>
    <cellStyle name="20% - Accent1 2 2 4 2 5 4 2 2" xfId="5898" xr:uid="{00000000-0005-0000-0000-00004F160000}"/>
    <cellStyle name="20% - Accent1 2 2 4 2 5 4 2 2 2" xfId="5899" xr:uid="{00000000-0005-0000-0000-000050160000}"/>
    <cellStyle name="20% - Accent1 2 2 4 2 5 4 2 3" xfId="5900" xr:uid="{00000000-0005-0000-0000-000051160000}"/>
    <cellStyle name="20% - Accent1 2 2 4 2 5 4 3" xfId="5901" xr:uid="{00000000-0005-0000-0000-000052160000}"/>
    <cellStyle name="20% - Accent1 2 2 4 2 5 4 3 2" xfId="5902" xr:uid="{00000000-0005-0000-0000-000053160000}"/>
    <cellStyle name="20% - Accent1 2 2 4 2 5 4 4" xfId="5903" xr:uid="{00000000-0005-0000-0000-000054160000}"/>
    <cellStyle name="20% - Accent1 2 2 4 2 5 5" xfId="5904" xr:uid="{00000000-0005-0000-0000-000055160000}"/>
    <cellStyle name="20% - Accent1 2 2 4 2 5 5 2" xfId="5905" xr:uid="{00000000-0005-0000-0000-000056160000}"/>
    <cellStyle name="20% - Accent1 2 2 4 2 5 5 2 2" xfId="5906" xr:uid="{00000000-0005-0000-0000-000057160000}"/>
    <cellStyle name="20% - Accent1 2 2 4 2 5 5 2 2 2" xfId="5907" xr:uid="{00000000-0005-0000-0000-000058160000}"/>
    <cellStyle name="20% - Accent1 2 2 4 2 5 5 2 3" xfId="5908" xr:uid="{00000000-0005-0000-0000-000059160000}"/>
    <cellStyle name="20% - Accent1 2 2 4 2 5 5 3" xfId="5909" xr:uid="{00000000-0005-0000-0000-00005A160000}"/>
    <cellStyle name="20% - Accent1 2 2 4 2 5 5 3 2" xfId="5910" xr:uid="{00000000-0005-0000-0000-00005B160000}"/>
    <cellStyle name="20% - Accent1 2 2 4 2 5 5 4" xfId="5911" xr:uid="{00000000-0005-0000-0000-00005C160000}"/>
    <cellStyle name="20% - Accent1 2 2 4 2 5 6" xfId="5912" xr:uid="{00000000-0005-0000-0000-00005D160000}"/>
    <cellStyle name="20% - Accent1 2 2 4 2 5 6 2" xfId="5913" xr:uid="{00000000-0005-0000-0000-00005E160000}"/>
    <cellStyle name="20% - Accent1 2 2 4 2 5 6 2 2" xfId="5914" xr:uid="{00000000-0005-0000-0000-00005F160000}"/>
    <cellStyle name="20% - Accent1 2 2 4 2 5 6 2 2 2" xfId="5915" xr:uid="{00000000-0005-0000-0000-000060160000}"/>
    <cellStyle name="20% - Accent1 2 2 4 2 5 6 2 3" xfId="5916" xr:uid="{00000000-0005-0000-0000-000061160000}"/>
    <cellStyle name="20% - Accent1 2 2 4 2 5 6 3" xfId="5917" xr:uid="{00000000-0005-0000-0000-000062160000}"/>
    <cellStyle name="20% - Accent1 2 2 4 2 5 6 3 2" xfId="5918" xr:uid="{00000000-0005-0000-0000-000063160000}"/>
    <cellStyle name="20% - Accent1 2 2 4 2 5 6 4" xfId="5919" xr:uid="{00000000-0005-0000-0000-000064160000}"/>
    <cellStyle name="20% - Accent1 2 2 4 2 5 7" xfId="5920" xr:uid="{00000000-0005-0000-0000-000065160000}"/>
    <cellStyle name="20% - Accent1 2 2 4 2 5 7 2" xfId="5921" xr:uid="{00000000-0005-0000-0000-000066160000}"/>
    <cellStyle name="20% - Accent1 2 2 4 2 5 7 2 2" xfId="5922" xr:uid="{00000000-0005-0000-0000-000067160000}"/>
    <cellStyle name="20% - Accent1 2 2 4 2 5 7 3" xfId="5923" xr:uid="{00000000-0005-0000-0000-000068160000}"/>
    <cellStyle name="20% - Accent1 2 2 4 2 5 8" xfId="5924" xr:uid="{00000000-0005-0000-0000-000069160000}"/>
    <cellStyle name="20% - Accent1 2 2 4 2 5 8 2" xfId="5925" xr:uid="{00000000-0005-0000-0000-00006A160000}"/>
    <cellStyle name="20% - Accent1 2 2 4 2 5 8 2 2" xfId="5926" xr:uid="{00000000-0005-0000-0000-00006B160000}"/>
    <cellStyle name="20% - Accent1 2 2 4 2 5 8 3" xfId="5927" xr:uid="{00000000-0005-0000-0000-00006C160000}"/>
    <cellStyle name="20% - Accent1 2 2 4 2 5 9" xfId="5928" xr:uid="{00000000-0005-0000-0000-00006D160000}"/>
    <cellStyle name="20% - Accent1 2 2 4 2 5 9 2" xfId="5929" xr:uid="{00000000-0005-0000-0000-00006E160000}"/>
    <cellStyle name="20% - Accent1 2 2 4 2 6" xfId="5930" xr:uid="{00000000-0005-0000-0000-00006F160000}"/>
    <cellStyle name="20% - Accent1 2 2 4 2 6 2" xfId="5931" xr:uid="{00000000-0005-0000-0000-000070160000}"/>
    <cellStyle name="20% - Accent1 2 2 4 2 6 2 2" xfId="5932" xr:uid="{00000000-0005-0000-0000-000071160000}"/>
    <cellStyle name="20% - Accent1 2 2 4 2 6 2 2 2" xfId="5933" xr:uid="{00000000-0005-0000-0000-000072160000}"/>
    <cellStyle name="20% - Accent1 2 2 4 2 6 2 2 2 2" xfId="5934" xr:uid="{00000000-0005-0000-0000-000073160000}"/>
    <cellStyle name="20% - Accent1 2 2 4 2 6 2 2 3" xfId="5935" xr:uid="{00000000-0005-0000-0000-000074160000}"/>
    <cellStyle name="20% - Accent1 2 2 4 2 6 2 3" xfId="5936" xr:uid="{00000000-0005-0000-0000-000075160000}"/>
    <cellStyle name="20% - Accent1 2 2 4 2 6 2 3 2" xfId="5937" xr:uid="{00000000-0005-0000-0000-000076160000}"/>
    <cellStyle name="20% - Accent1 2 2 4 2 6 2 4" xfId="5938" xr:uid="{00000000-0005-0000-0000-000077160000}"/>
    <cellStyle name="20% - Accent1 2 2 4 2 6 3" xfId="5939" xr:uid="{00000000-0005-0000-0000-000078160000}"/>
    <cellStyle name="20% - Accent1 2 2 4 2 6 3 2" xfId="5940" xr:uid="{00000000-0005-0000-0000-000079160000}"/>
    <cellStyle name="20% - Accent1 2 2 4 2 6 3 2 2" xfId="5941" xr:uid="{00000000-0005-0000-0000-00007A160000}"/>
    <cellStyle name="20% - Accent1 2 2 4 2 6 3 2 2 2" xfId="5942" xr:uid="{00000000-0005-0000-0000-00007B160000}"/>
    <cellStyle name="20% - Accent1 2 2 4 2 6 3 2 3" xfId="5943" xr:uid="{00000000-0005-0000-0000-00007C160000}"/>
    <cellStyle name="20% - Accent1 2 2 4 2 6 3 3" xfId="5944" xr:uid="{00000000-0005-0000-0000-00007D160000}"/>
    <cellStyle name="20% - Accent1 2 2 4 2 6 3 3 2" xfId="5945" xr:uid="{00000000-0005-0000-0000-00007E160000}"/>
    <cellStyle name="20% - Accent1 2 2 4 2 6 3 4" xfId="5946" xr:uid="{00000000-0005-0000-0000-00007F160000}"/>
    <cellStyle name="20% - Accent1 2 2 4 2 6 4" xfId="5947" xr:uid="{00000000-0005-0000-0000-000080160000}"/>
    <cellStyle name="20% - Accent1 2 2 4 2 6 4 2" xfId="5948" xr:uid="{00000000-0005-0000-0000-000081160000}"/>
    <cellStyle name="20% - Accent1 2 2 4 2 6 4 2 2" xfId="5949" xr:uid="{00000000-0005-0000-0000-000082160000}"/>
    <cellStyle name="20% - Accent1 2 2 4 2 6 4 2 2 2" xfId="5950" xr:uid="{00000000-0005-0000-0000-000083160000}"/>
    <cellStyle name="20% - Accent1 2 2 4 2 6 4 2 3" xfId="5951" xr:uid="{00000000-0005-0000-0000-000084160000}"/>
    <cellStyle name="20% - Accent1 2 2 4 2 6 4 3" xfId="5952" xr:uid="{00000000-0005-0000-0000-000085160000}"/>
    <cellStyle name="20% - Accent1 2 2 4 2 6 4 3 2" xfId="5953" xr:uid="{00000000-0005-0000-0000-000086160000}"/>
    <cellStyle name="20% - Accent1 2 2 4 2 6 4 4" xfId="5954" xr:uid="{00000000-0005-0000-0000-000087160000}"/>
    <cellStyle name="20% - Accent1 2 2 4 2 6 5" xfId="5955" xr:uid="{00000000-0005-0000-0000-000088160000}"/>
    <cellStyle name="20% - Accent1 2 2 4 2 6 5 2" xfId="5956" xr:uid="{00000000-0005-0000-0000-000089160000}"/>
    <cellStyle name="20% - Accent1 2 2 4 2 6 5 2 2" xfId="5957" xr:uid="{00000000-0005-0000-0000-00008A160000}"/>
    <cellStyle name="20% - Accent1 2 2 4 2 6 5 3" xfId="5958" xr:uid="{00000000-0005-0000-0000-00008B160000}"/>
    <cellStyle name="20% - Accent1 2 2 4 2 6 6" xfId="5959" xr:uid="{00000000-0005-0000-0000-00008C160000}"/>
    <cellStyle name="20% - Accent1 2 2 4 2 6 6 2" xfId="5960" xr:uid="{00000000-0005-0000-0000-00008D160000}"/>
    <cellStyle name="20% - Accent1 2 2 4 2 6 6 2 2" xfId="5961" xr:uid="{00000000-0005-0000-0000-00008E160000}"/>
    <cellStyle name="20% - Accent1 2 2 4 2 6 6 3" xfId="5962" xr:uid="{00000000-0005-0000-0000-00008F160000}"/>
    <cellStyle name="20% - Accent1 2 2 4 2 6 7" xfId="5963" xr:uid="{00000000-0005-0000-0000-000090160000}"/>
    <cellStyle name="20% - Accent1 2 2 4 2 6 7 2" xfId="5964" xr:uid="{00000000-0005-0000-0000-000091160000}"/>
    <cellStyle name="20% - Accent1 2 2 4 2 6 8" xfId="5965" xr:uid="{00000000-0005-0000-0000-000092160000}"/>
    <cellStyle name="20% - Accent1 2 2 4 2 6 8 2" xfId="5966" xr:uid="{00000000-0005-0000-0000-000093160000}"/>
    <cellStyle name="20% - Accent1 2 2 4 2 6 9" xfId="5967" xr:uid="{00000000-0005-0000-0000-000094160000}"/>
    <cellStyle name="20% - Accent1 2 2 4 2 7" xfId="5968" xr:uid="{00000000-0005-0000-0000-000095160000}"/>
    <cellStyle name="20% - Accent1 2 2 4 2 7 2" xfId="5969" xr:uid="{00000000-0005-0000-0000-000096160000}"/>
    <cellStyle name="20% - Accent1 2 2 4 2 7 2 2" xfId="5970" xr:uid="{00000000-0005-0000-0000-000097160000}"/>
    <cellStyle name="20% - Accent1 2 2 4 2 7 2 2 2" xfId="5971" xr:uid="{00000000-0005-0000-0000-000098160000}"/>
    <cellStyle name="20% - Accent1 2 2 4 2 7 2 2 2 2" xfId="5972" xr:uid="{00000000-0005-0000-0000-000099160000}"/>
    <cellStyle name="20% - Accent1 2 2 4 2 7 2 2 3" xfId="5973" xr:uid="{00000000-0005-0000-0000-00009A160000}"/>
    <cellStyle name="20% - Accent1 2 2 4 2 7 2 3" xfId="5974" xr:uid="{00000000-0005-0000-0000-00009B160000}"/>
    <cellStyle name="20% - Accent1 2 2 4 2 7 2 3 2" xfId="5975" xr:uid="{00000000-0005-0000-0000-00009C160000}"/>
    <cellStyle name="20% - Accent1 2 2 4 2 7 2 4" xfId="5976" xr:uid="{00000000-0005-0000-0000-00009D160000}"/>
    <cellStyle name="20% - Accent1 2 2 4 2 7 3" xfId="5977" xr:uid="{00000000-0005-0000-0000-00009E160000}"/>
    <cellStyle name="20% - Accent1 2 2 4 2 7 3 2" xfId="5978" xr:uid="{00000000-0005-0000-0000-00009F160000}"/>
    <cellStyle name="20% - Accent1 2 2 4 2 7 3 2 2" xfId="5979" xr:uid="{00000000-0005-0000-0000-0000A0160000}"/>
    <cellStyle name="20% - Accent1 2 2 4 2 7 3 2 2 2" xfId="5980" xr:uid="{00000000-0005-0000-0000-0000A1160000}"/>
    <cellStyle name="20% - Accent1 2 2 4 2 7 3 2 3" xfId="5981" xr:uid="{00000000-0005-0000-0000-0000A2160000}"/>
    <cellStyle name="20% - Accent1 2 2 4 2 7 3 3" xfId="5982" xr:uid="{00000000-0005-0000-0000-0000A3160000}"/>
    <cellStyle name="20% - Accent1 2 2 4 2 7 3 3 2" xfId="5983" xr:uid="{00000000-0005-0000-0000-0000A4160000}"/>
    <cellStyle name="20% - Accent1 2 2 4 2 7 3 4" xfId="5984" xr:uid="{00000000-0005-0000-0000-0000A5160000}"/>
    <cellStyle name="20% - Accent1 2 2 4 2 7 4" xfId="5985" xr:uid="{00000000-0005-0000-0000-0000A6160000}"/>
    <cellStyle name="20% - Accent1 2 2 4 2 7 4 2" xfId="5986" xr:uid="{00000000-0005-0000-0000-0000A7160000}"/>
    <cellStyle name="20% - Accent1 2 2 4 2 7 4 2 2" xfId="5987" xr:uid="{00000000-0005-0000-0000-0000A8160000}"/>
    <cellStyle name="20% - Accent1 2 2 4 2 7 4 2 2 2" xfId="5988" xr:uid="{00000000-0005-0000-0000-0000A9160000}"/>
    <cellStyle name="20% - Accent1 2 2 4 2 7 4 2 3" xfId="5989" xr:uid="{00000000-0005-0000-0000-0000AA160000}"/>
    <cellStyle name="20% - Accent1 2 2 4 2 7 4 3" xfId="5990" xr:uid="{00000000-0005-0000-0000-0000AB160000}"/>
    <cellStyle name="20% - Accent1 2 2 4 2 7 4 3 2" xfId="5991" xr:uid="{00000000-0005-0000-0000-0000AC160000}"/>
    <cellStyle name="20% - Accent1 2 2 4 2 7 4 4" xfId="5992" xr:uid="{00000000-0005-0000-0000-0000AD160000}"/>
    <cellStyle name="20% - Accent1 2 2 4 2 7 5" xfId="5993" xr:uid="{00000000-0005-0000-0000-0000AE160000}"/>
    <cellStyle name="20% - Accent1 2 2 4 2 7 5 2" xfId="5994" xr:uid="{00000000-0005-0000-0000-0000AF160000}"/>
    <cellStyle name="20% - Accent1 2 2 4 2 7 5 2 2" xfId="5995" xr:uid="{00000000-0005-0000-0000-0000B0160000}"/>
    <cellStyle name="20% - Accent1 2 2 4 2 7 5 3" xfId="5996" xr:uid="{00000000-0005-0000-0000-0000B1160000}"/>
    <cellStyle name="20% - Accent1 2 2 4 2 7 6" xfId="5997" xr:uid="{00000000-0005-0000-0000-0000B2160000}"/>
    <cellStyle name="20% - Accent1 2 2 4 2 7 6 2" xfId="5998" xr:uid="{00000000-0005-0000-0000-0000B3160000}"/>
    <cellStyle name="20% - Accent1 2 2 4 2 7 6 2 2" xfId="5999" xr:uid="{00000000-0005-0000-0000-0000B4160000}"/>
    <cellStyle name="20% - Accent1 2 2 4 2 7 6 3" xfId="6000" xr:uid="{00000000-0005-0000-0000-0000B5160000}"/>
    <cellStyle name="20% - Accent1 2 2 4 2 7 7" xfId="6001" xr:uid="{00000000-0005-0000-0000-0000B6160000}"/>
    <cellStyle name="20% - Accent1 2 2 4 2 7 7 2" xfId="6002" xr:uid="{00000000-0005-0000-0000-0000B7160000}"/>
    <cellStyle name="20% - Accent1 2 2 4 2 7 8" xfId="6003" xr:uid="{00000000-0005-0000-0000-0000B8160000}"/>
    <cellStyle name="20% - Accent1 2 2 4 2 7 8 2" xfId="6004" xr:uid="{00000000-0005-0000-0000-0000B9160000}"/>
    <cellStyle name="20% - Accent1 2 2 4 2 7 9" xfId="6005" xr:uid="{00000000-0005-0000-0000-0000BA160000}"/>
    <cellStyle name="20% - Accent1 2 2 4 2 8" xfId="6006" xr:uid="{00000000-0005-0000-0000-0000BB160000}"/>
    <cellStyle name="20% - Accent1 2 2 4 2 8 2" xfId="6007" xr:uid="{00000000-0005-0000-0000-0000BC160000}"/>
    <cellStyle name="20% - Accent1 2 2 4 2 8 2 2" xfId="6008" xr:uid="{00000000-0005-0000-0000-0000BD160000}"/>
    <cellStyle name="20% - Accent1 2 2 4 2 8 2 2 2" xfId="6009" xr:uid="{00000000-0005-0000-0000-0000BE160000}"/>
    <cellStyle name="20% - Accent1 2 2 4 2 8 2 3" xfId="6010" xr:uid="{00000000-0005-0000-0000-0000BF160000}"/>
    <cellStyle name="20% - Accent1 2 2 4 2 8 3" xfId="6011" xr:uid="{00000000-0005-0000-0000-0000C0160000}"/>
    <cellStyle name="20% - Accent1 2 2 4 2 8 3 2" xfId="6012" xr:uid="{00000000-0005-0000-0000-0000C1160000}"/>
    <cellStyle name="20% - Accent1 2 2 4 2 8 4" xfId="6013" xr:uid="{00000000-0005-0000-0000-0000C2160000}"/>
    <cellStyle name="20% - Accent1 2 2 4 2 9" xfId="6014" xr:uid="{00000000-0005-0000-0000-0000C3160000}"/>
    <cellStyle name="20% - Accent1 2 2 4 2 9 2" xfId="6015" xr:uid="{00000000-0005-0000-0000-0000C4160000}"/>
    <cellStyle name="20% - Accent1 2 2 4 2 9 2 2" xfId="6016" xr:uid="{00000000-0005-0000-0000-0000C5160000}"/>
    <cellStyle name="20% - Accent1 2 2 4 2 9 2 2 2" xfId="6017" xr:uid="{00000000-0005-0000-0000-0000C6160000}"/>
    <cellStyle name="20% - Accent1 2 2 4 2 9 2 3" xfId="6018" xr:uid="{00000000-0005-0000-0000-0000C7160000}"/>
    <cellStyle name="20% - Accent1 2 2 4 2 9 3" xfId="6019" xr:uid="{00000000-0005-0000-0000-0000C8160000}"/>
    <cellStyle name="20% - Accent1 2 2 4 2 9 3 2" xfId="6020" xr:uid="{00000000-0005-0000-0000-0000C9160000}"/>
    <cellStyle name="20% - Accent1 2 2 4 2 9 4" xfId="6021" xr:uid="{00000000-0005-0000-0000-0000CA160000}"/>
    <cellStyle name="20% - Accent1 2 2 4 3" xfId="6022" xr:uid="{00000000-0005-0000-0000-0000CB160000}"/>
    <cellStyle name="20% - Accent1 2 2 4 3 10" xfId="6023" xr:uid="{00000000-0005-0000-0000-0000CC160000}"/>
    <cellStyle name="20% - Accent1 2 2 4 3 10 2" xfId="6024" xr:uid="{00000000-0005-0000-0000-0000CD160000}"/>
    <cellStyle name="20% - Accent1 2 2 4 3 10 2 2" xfId="6025" xr:uid="{00000000-0005-0000-0000-0000CE160000}"/>
    <cellStyle name="20% - Accent1 2 2 4 3 10 3" xfId="6026" xr:uid="{00000000-0005-0000-0000-0000CF160000}"/>
    <cellStyle name="20% - Accent1 2 2 4 3 11" xfId="6027" xr:uid="{00000000-0005-0000-0000-0000D0160000}"/>
    <cellStyle name="20% - Accent1 2 2 4 3 11 2" xfId="6028" xr:uid="{00000000-0005-0000-0000-0000D1160000}"/>
    <cellStyle name="20% - Accent1 2 2 4 3 11 2 2" xfId="6029" xr:uid="{00000000-0005-0000-0000-0000D2160000}"/>
    <cellStyle name="20% - Accent1 2 2 4 3 11 3" xfId="6030" xr:uid="{00000000-0005-0000-0000-0000D3160000}"/>
    <cellStyle name="20% - Accent1 2 2 4 3 12" xfId="6031" xr:uid="{00000000-0005-0000-0000-0000D4160000}"/>
    <cellStyle name="20% - Accent1 2 2 4 3 12 2" xfId="6032" xr:uid="{00000000-0005-0000-0000-0000D5160000}"/>
    <cellStyle name="20% - Accent1 2 2 4 3 13" xfId="6033" xr:uid="{00000000-0005-0000-0000-0000D6160000}"/>
    <cellStyle name="20% - Accent1 2 2 4 3 13 2" xfId="6034" xr:uid="{00000000-0005-0000-0000-0000D7160000}"/>
    <cellStyle name="20% - Accent1 2 2 4 3 14" xfId="6035" xr:uid="{00000000-0005-0000-0000-0000D8160000}"/>
    <cellStyle name="20% - Accent1 2 2 4 3 2" xfId="6036" xr:uid="{00000000-0005-0000-0000-0000D9160000}"/>
    <cellStyle name="20% - Accent1 2 2 4 3 2 10" xfId="6037" xr:uid="{00000000-0005-0000-0000-0000DA160000}"/>
    <cellStyle name="20% - Accent1 2 2 4 3 2 10 2" xfId="6038" xr:uid="{00000000-0005-0000-0000-0000DB160000}"/>
    <cellStyle name="20% - Accent1 2 2 4 3 2 11" xfId="6039" xr:uid="{00000000-0005-0000-0000-0000DC160000}"/>
    <cellStyle name="20% - Accent1 2 2 4 3 2 2" xfId="6040" xr:uid="{00000000-0005-0000-0000-0000DD160000}"/>
    <cellStyle name="20% - Accent1 2 2 4 3 2 2 2" xfId="6041" xr:uid="{00000000-0005-0000-0000-0000DE160000}"/>
    <cellStyle name="20% - Accent1 2 2 4 3 2 2 2 2" xfId="6042" xr:uid="{00000000-0005-0000-0000-0000DF160000}"/>
    <cellStyle name="20% - Accent1 2 2 4 3 2 2 2 2 2" xfId="6043" xr:uid="{00000000-0005-0000-0000-0000E0160000}"/>
    <cellStyle name="20% - Accent1 2 2 4 3 2 2 2 2 2 2" xfId="6044" xr:uid="{00000000-0005-0000-0000-0000E1160000}"/>
    <cellStyle name="20% - Accent1 2 2 4 3 2 2 2 2 3" xfId="6045" xr:uid="{00000000-0005-0000-0000-0000E2160000}"/>
    <cellStyle name="20% - Accent1 2 2 4 3 2 2 2 3" xfId="6046" xr:uid="{00000000-0005-0000-0000-0000E3160000}"/>
    <cellStyle name="20% - Accent1 2 2 4 3 2 2 2 3 2" xfId="6047" xr:uid="{00000000-0005-0000-0000-0000E4160000}"/>
    <cellStyle name="20% - Accent1 2 2 4 3 2 2 2 4" xfId="6048" xr:uid="{00000000-0005-0000-0000-0000E5160000}"/>
    <cellStyle name="20% - Accent1 2 2 4 3 2 2 3" xfId="6049" xr:uid="{00000000-0005-0000-0000-0000E6160000}"/>
    <cellStyle name="20% - Accent1 2 2 4 3 2 2 3 2" xfId="6050" xr:uid="{00000000-0005-0000-0000-0000E7160000}"/>
    <cellStyle name="20% - Accent1 2 2 4 3 2 2 3 2 2" xfId="6051" xr:uid="{00000000-0005-0000-0000-0000E8160000}"/>
    <cellStyle name="20% - Accent1 2 2 4 3 2 2 3 2 2 2" xfId="6052" xr:uid="{00000000-0005-0000-0000-0000E9160000}"/>
    <cellStyle name="20% - Accent1 2 2 4 3 2 2 3 2 3" xfId="6053" xr:uid="{00000000-0005-0000-0000-0000EA160000}"/>
    <cellStyle name="20% - Accent1 2 2 4 3 2 2 3 3" xfId="6054" xr:uid="{00000000-0005-0000-0000-0000EB160000}"/>
    <cellStyle name="20% - Accent1 2 2 4 3 2 2 3 3 2" xfId="6055" xr:uid="{00000000-0005-0000-0000-0000EC160000}"/>
    <cellStyle name="20% - Accent1 2 2 4 3 2 2 3 4" xfId="6056" xr:uid="{00000000-0005-0000-0000-0000ED160000}"/>
    <cellStyle name="20% - Accent1 2 2 4 3 2 2 4" xfId="6057" xr:uid="{00000000-0005-0000-0000-0000EE160000}"/>
    <cellStyle name="20% - Accent1 2 2 4 3 2 2 4 2" xfId="6058" xr:uid="{00000000-0005-0000-0000-0000EF160000}"/>
    <cellStyle name="20% - Accent1 2 2 4 3 2 2 4 2 2" xfId="6059" xr:uid="{00000000-0005-0000-0000-0000F0160000}"/>
    <cellStyle name="20% - Accent1 2 2 4 3 2 2 4 2 2 2" xfId="6060" xr:uid="{00000000-0005-0000-0000-0000F1160000}"/>
    <cellStyle name="20% - Accent1 2 2 4 3 2 2 4 2 3" xfId="6061" xr:uid="{00000000-0005-0000-0000-0000F2160000}"/>
    <cellStyle name="20% - Accent1 2 2 4 3 2 2 4 3" xfId="6062" xr:uid="{00000000-0005-0000-0000-0000F3160000}"/>
    <cellStyle name="20% - Accent1 2 2 4 3 2 2 4 3 2" xfId="6063" xr:uid="{00000000-0005-0000-0000-0000F4160000}"/>
    <cellStyle name="20% - Accent1 2 2 4 3 2 2 4 4" xfId="6064" xr:uid="{00000000-0005-0000-0000-0000F5160000}"/>
    <cellStyle name="20% - Accent1 2 2 4 3 2 2 5" xfId="6065" xr:uid="{00000000-0005-0000-0000-0000F6160000}"/>
    <cellStyle name="20% - Accent1 2 2 4 3 2 2 5 2" xfId="6066" xr:uid="{00000000-0005-0000-0000-0000F7160000}"/>
    <cellStyle name="20% - Accent1 2 2 4 3 2 2 5 2 2" xfId="6067" xr:uid="{00000000-0005-0000-0000-0000F8160000}"/>
    <cellStyle name="20% - Accent1 2 2 4 3 2 2 5 3" xfId="6068" xr:uid="{00000000-0005-0000-0000-0000F9160000}"/>
    <cellStyle name="20% - Accent1 2 2 4 3 2 2 6" xfId="6069" xr:uid="{00000000-0005-0000-0000-0000FA160000}"/>
    <cellStyle name="20% - Accent1 2 2 4 3 2 2 6 2" xfId="6070" xr:uid="{00000000-0005-0000-0000-0000FB160000}"/>
    <cellStyle name="20% - Accent1 2 2 4 3 2 2 6 2 2" xfId="6071" xr:uid="{00000000-0005-0000-0000-0000FC160000}"/>
    <cellStyle name="20% - Accent1 2 2 4 3 2 2 6 3" xfId="6072" xr:uid="{00000000-0005-0000-0000-0000FD160000}"/>
    <cellStyle name="20% - Accent1 2 2 4 3 2 2 7" xfId="6073" xr:uid="{00000000-0005-0000-0000-0000FE160000}"/>
    <cellStyle name="20% - Accent1 2 2 4 3 2 2 7 2" xfId="6074" xr:uid="{00000000-0005-0000-0000-0000FF160000}"/>
    <cellStyle name="20% - Accent1 2 2 4 3 2 2 8" xfId="6075" xr:uid="{00000000-0005-0000-0000-000000170000}"/>
    <cellStyle name="20% - Accent1 2 2 4 3 2 2 8 2" xfId="6076" xr:uid="{00000000-0005-0000-0000-000001170000}"/>
    <cellStyle name="20% - Accent1 2 2 4 3 2 2 9" xfId="6077" xr:uid="{00000000-0005-0000-0000-000002170000}"/>
    <cellStyle name="20% - Accent1 2 2 4 3 2 3" xfId="6078" xr:uid="{00000000-0005-0000-0000-000003170000}"/>
    <cellStyle name="20% - Accent1 2 2 4 3 2 3 2" xfId="6079" xr:uid="{00000000-0005-0000-0000-000004170000}"/>
    <cellStyle name="20% - Accent1 2 2 4 3 2 3 2 2" xfId="6080" xr:uid="{00000000-0005-0000-0000-000005170000}"/>
    <cellStyle name="20% - Accent1 2 2 4 3 2 3 2 2 2" xfId="6081" xr:uid="{00000000-0005-0000-0000-000006170000}"/>
    <cellStyle name="20% - Accent1 2 2 4 3 2 3 2 2 2 2" xfId="6082" xr:uid="{00000000-0005-0000-0000-000007170000}"/>
    <cellStyle name="20% - Accent1 2 2 4 3 2 3 2 2 3" xfId="6083" xr:uid="{00000000-0005-0000-0000-000008170000}"/>
    <cellStyle name="20% - Accent1 2 2 4 3 2 3 2 3" xfId="6084" xr:uid="{00000000-0005-0000-0000-000009170000}"/>
    <cellStyle name="20% - Accent1 2 2 4 3 2 3 2 3 2" xfId="6085" xr:uid="{00000000-0005-0000-0000-00000A170000}"/>
    <cellStyle name="20% - Accent1 2 2 4 3 2 3 2 4" xfId="6086" xr:uid="{00000000-0005-0000-0000-00000B170000}"/>
    <cellStyle name="20% - Accent1 2 2 4 3 2 3 3" xfId="6087" xr:uid="{00000000-0005-0000-0000-00000C170000}"/>
    <cellStyle name="20% - Accent1 2 2 4 3 2 3 3 2" xfId="6088" xr:uid="{00000000-0005-0000-0000-00000D170000}"/>
    <cellStyle name="20% - Accent1 2 2 4 3 2 3 3 2 2" xfId="6089" xr:uid="{00000000-0005-0000-0000-00000E170000}"/>
    <cellStyle name="20% - Accent1 2 2 4 3 2 3 3 2 2 2" xfId="6090" xr:uid="{00000000-0005-0000-0000-00000F170000}"/>
    <cellStyle name="20% - Accent1 2 2 4 3 2 3 3 2 3" xfId="6091" xr:uid="{00000000-0005-0000-0000-000010170000}"/>
    <cellStyle name="20% - Accent1 2 2 4 3 2 3 3 3" xfId="6092" xr:uid="{00000000-0005-0000-0000-000011170000}"/>
    <cellStyle name="20% - Accent1 2 2 4 3 2 3 3 3 2" xfId="6093" xr:uid="{00000000-0005-0000-0000-000012170000}"/>
    <cellStyle name="20% - Accent1 2 2 4 3 2 3 3 4" xfId="6094" xr:uid="{00000000-0005-0000-0000-000013170000}"/>
    <cellStyle name="20% - Accent1 2 2 4 3 2 3 4" xfId="6095" xr:uid="{00000000-0005-0000-0000-000014170000}"/>
    <cellStyle name="20% - Accent1 2 2 4 3 2 3 4 2" xfId="6096" xr:uid="{00000000-0005-0000-0000-000015170000}"/>
    <cellStyle name="20% - Accent1 2 2 4 3 2 3 4 2 2" xfId="6097" xr:uid="{00000000-0005-0000-0000-000016170000}"/>
    <cellStyle name="20% - Accent1 2 2 4 3 2 3 4 2 2 2" xfId="6098" xr:uid="{00000000-0005-0000-0000-000017170000}"/>
    <cellStyle name="20% - Accent1 2 2 4 3 2 3 4 2 3" xfId="6099" xr:uid="{00000000-0005-0000-0000-000018170000}"/>
    <cellStyle name="20% - Accent1 2 2 4 3 2 3 4 3" xfId="6100" xr:uid="{00000000-0005-0000-0000-000019170000}"/>
    <cellStyle name="20% - Accent1 2 2 4 3 2 3 4 3 2" xfId="6101" xr:uid="{00000000-0005-0000-0000-00001A170000}"/>
    <cellStyle name="20% - Accent1 2 2 4 3 2 3 4 4" xfId="6102" xr:uid="{00000000-0005-0000-0000-00001B170000}"/>
    <cellStyle name="20% - Accent1 2 2 4 3 2 3 5" xfId="6103" xr:uid="{00000000-0005-0000-0000-00001C170000}"/>
    <cellStyle name="20% - Accent1 2 2 4 3 2 3 5 2" xfId="6104" xr:uid="{00000000-0005-0000-0000-00001D170000}"/>
    <cellStyle name="20% - Accent1 2 2 4 3 2 3 5 2 2" xfId="6105" xr:uid="{00000000-0005-0000-0000-00001E170000}"/>
    <cellStyle name="20% - Accent1 2 2 4 3 2 3 5 3" xfId="6106" xr:uid="{00000000-0005-0000-0000-00001F170000}"/>
    <cellStyle name="20% - Accent1 2 2 4 3 2 3 6" xfId="6107" xr:uid="{00000000-0005-0000-0000-000020170000}"/>
    <cellStyle name="20% - Accent1 2 2 4 3 2 3 6 2" xfId="6108" xr:uid="{00000000-0005-0000-0000-000021170000}"/>
    <cellStyle name="20% - Accent1 2 2 4 3 2 3 6 2 2" xfId="6109" xr:uid="{00000000-0005-0000-0000-000022170000}"/>
    <cellStyle name="20% - Accent1 2 2 4 3 2 3 6 3" xfId="6110" xr:uid="{00000000-0005-0000-0000-000023170000}"/>
    <cellStyle name="20% - Accent1 2 2 4 3 2 3 7" xfId="6111" xr:uid="{00000000-0005-0000-0000-000024170000}"/>
    <cellStyle name="20% - Accent1 2 2 4 3 2 3 7 2" xfId="6112" xr:uid="{00000000-0005-0000-0000-000025170000}"/>
    <cellStyle name="20% - Accent1 2 2 4 3 2 3 8" xfId="6113" xr:uid="{00000000-0005-0000-0000-000026170000}"/>
    <cellStyle name="20% - Accent1 2 2 4 3 2 3 8 2" xfId="6114" xr:uid="{00000000-0005-0000-0000-000027170000}"/>
    <cellStyle name="20% - Accent1 2 2 4 3 2 3 9" xfId="6115" xr:uid="{00000000-0005-0000-0000-000028170000}"/>
    <cellStyle name="20% - Accent1 2 2 4 3 2 4" xfId="6116" xr:uid="{00000000-0005-0000-0000-000029170000}"/>
    <cellStyle name="20% - Accent1 2 2 4 3 2 4 2" xfId="6117" xr:uid="{00000000-0005-0000-0000-00002A170000}"/>
    <cellStyle name="20% - Accent1 2 2 4 3 2 4 2 2" xfId="6118" xr:uid="{00000000-0005-0000-0000-00002B170000}"/>
    <cellStyle name="20% - Accent1 2 2 4 3 2 4 2 2 2" xfId="6119" xr:uid="{00000000-0005-0000-0000-00002C170000}"/>
    <cellStyle name="20% - Accent1 2 2 4 3 2 4 2 3" xfId="6120" xr:uid="{00000000-0005-0000-0000-00002D170000}"/>
    <cellStyle name="20% - Accent1 2 2 4 3 2 4 3" xfId="6121" xr:uid="{00000000-0005-0000-0000-00002E170000}"/>
    <cellStyle name="20% - Accent1 2 2 4 3 2 4 3 2" xfId="6122" xr:uid="{00000000-0005-0000-0000-00002F170000}"/>
    <cellStyle name="20% - Accent1 2 2 4 3 2 4 4" xfId="6123" xr:uid="{00000000-0005-0000-0000-000030170000}"/>
    <cellStyle name="20% - Accent1 2 2 4 3 2 5" xfId="6124" xr:uid="{00000000-0005-0000-0000-000031170000}"/>
    <cellStyle name="20% - Accent1 2 2 4 3 2 5 2" xfId="6125" xr:uid="{00000000-0005-0000-0000-000032170000}"/>
    <cellStyle name="20% - Accent1 2 2 4 3 2 5 2 2" xfId="6126" xr:uid="{00000000-0005-0000-0000-000033170000}"/>
    <cellStyle name="20% - Accent1 2 2 4 3 2 5 2 2 2" xfId="6127" xr:uid="{00000000-0005-0000-0000-000034170000}"/>
    <cellStyle name="20% - Accent1 2 2 4 3 2 5 2 3" xfId="6128" xr:uid="{00000000-0005-0000-0000-000035170000}"/>
    <cellStyle name="20% - Accent1 2 2 4 3 2 5 3" xfId="6129" xr:uid="{00000000-0005-0000-0000-000036170000}"/>
    <cellStyle name="20% - Accent1 2 2 4 3 2 5 3 2" xfId="6130" xr:uid="{00000000-0005-0000-0000-000037170000}"/>
    <cellStyle name="20% - Accent1 2 2 4 3 2 5 4" xfId="6131" xr:uid="{00000000-0005-0000-0000-000038170000}"/>
    <cellStyle name="20% - Accent1 2 2 4 3 2 6" xfId="6132" xr:uid="{00000000-0005-0000-0000-000039170000}"/>
    <cellStyle name="20% - Accent1 2 2 4 3 2 6 2" xfId="6133" xr:uid="{00000000-0005-0000-0000-00003A170000}"/>
    <cellStyle name="20% - Accent1 2 2 4 3 2 6 2 2" xfId="6134" xr:uid="{00000000-0005-0000-0000-00003B170000}"/>
    <cellStyle name="20% - Accent1 2 2 4 3 2 6 2 2 2" xfId="6135" xr:uid="{00000000-0005-0000-0000-00003C170000}"/>
    <cellStyle name="20% - Accent1 2 2 4 3 2 6 2 3" xfId="6136" xr:uid="{00000000-0005-0000-0000-00003D170000}"/>
    <cellStyle name="20% - Accent1 2 2 4 3 2 6 3" xfId="6137" xr:uid="{00000000-0005-0000-0000-00003E170000}"/>
    <cellStyle name="20% - Accent1 2 2 4 3 2 6 3 2" xfId="6138" xr:uid="{00000000-0005-0000-0000-00003F170000}"/>
    <cellStyle name="20% - Accent1 2 2 4 3 2 6 4" xfId="6139" xr:uid="{00000000-0005-0000-0000-000040170000}"/>
    <cellStyle name="20% - Accent1 2 2 4 3 2 7" xfId="6140" xr:uid="{00000000-0005-0000-0000-000041170000}"/>
    <cellStyle name="20% - Accent1 2 2 4 3 2 7 2" xfId="6141" xr:uid="{00000000-0005-0000-0000-000042170000}"/>
    <cellStyle name="20% - Accent1 2 2 4 3 2 7 2 2" xfId="6142" xr:uid="{00000000-0005-0000-0000-000043170000}"/>
    <cellStyle name="20% - Accent1 2 2 4 3 2 7 3" xfId="6143" xr:uid="{00000000-0005-0000-0000-000044170000}"/>
    <cellStyle name="20% - Accent1 2 2 4 3 2 8" xfId="6144" xr:uid="{00000000-0005-0000-0000-000045170000}"/>
    <cellStyle name="20% - Accent1 2 2 4 3 2 8 2" xfId="6145" xr:uid="{00000000-0005-0000-0000-000046170000}"/>
    <cellStyle name="20% - Accent1 2 2 4 3 2 8 2 2" xfId="6146" xr:uid="{00000000-0005-0000-0000-000047170000}"/>
    <cellStyle name="20% - Accent1 2 2 4 3 2 8 3" xfId="6147" xr:uid="{00000000-0005-0000-0000-000048170000}"/>
    <cellStyle name="20% - Accent1 2 2 4 3 2 9" xfId="6148" xr:uid="{00000000-0005-0000-0000-000049170000}"/>
    <cellStyle name="20% - Accent1 2 2 4 3 2 9 2" xfId="6149" xr:uid="{00000000-0005-0000-0000-00004A170000}"/>
    <cellStyle name="20% - Accent1 2 2 4 3 3" xfId="6150" xr:uid="{00000000-0005-0000-0000-00004B170000}"/>
    <cellStyle name="20% - Accent1 2 2 4 3 3 10" xfId="6151" xr:uid="{00000000-0005-0000-0000-00004C170000}"/>
    <cellStyle name="20% - Accent1 2 2 4 3 3 10 2" xfId="6152" xr:uid="{00000000-0005-0000-0000-00004D170000}"/>
    <cellStyle name="20% - Accent1 2 2 4 3 3 11" xfId="6153" xr:uid="{00000000-0005-0000-0000-00004E170000}"/>
    <cellStyle name="20% - Accent1 2 2 4 3 3 2" xfId="6154" xr:uid="{00000000-0005-0000-0000-00004F170000}"/>
    <cellStyle name="20% - Accent1 2 2 4 3 3 2 2" xfId="6155" xr:uid="{00000000-0005-0000-0000-000050170000}"/>
    <cellStyle name="20% - Accent1 2 2 4 3 3 2 2 2" xfId="6156" xr:uid="{00000000-0005-0000-0000-000051170000}"/>
    <cellStyle name="20% - Accent1 2 2 4 3 3 2 2 2 2" xfId="6157" xr:uid="{00000000-0005-0000-0000-000052170000}"/>
    <cellStyle name="20% - Accent1 2 2 4 3 3 2 2 2 2 2" xfId="6158" xr:uid="{00000000-0005-0000-0000-000053170000}"/>
    <cellStyle name="20% - Accent1 2 2 4 3 3 2 2 2 3" xfId="6159" xr:uid="{00000000-0005-0000-0000-000054170000}"/>
    <cellStyle name="20% - Accent1 2 2 4 3 3 2 2 3" xfId="6160" xr:uid="{00000000-0005-0000-0000-000055170000}"/>
    <cellStyle name="20% - Accent1 2 2 4 3 3 2 2 3 2" xfId="6161" xr:uid="{00000000-0005-0000-0000-000056170000}"/>
    <cellStyle name="20% - Accent1 2 2 4 3 3 2 2 4" xfId="6162" xr:uid="{00000000-0005-0000-0000-000057170000}"/>
    <cellStyle name="20% - Accent1 2 2 4 3 3 2 3" xfId="6163" xr:uid="{00000000-0005-0000-0000-000058170000}"/>
    <cellStyle name="20% - Accent1 2 2 4 3 3 2 3 2" xfId="6164" xr:uid="{00000000-0005-0000-0000-000059170000}"/>
    <cellStyle name="20% - Accent1 2 2 4 3 3 2 3 2 2" xfId="6165" xr:uid="{00000000-0005-0000-0000-00005A170000}"/>
    <cellStyle name="20% - Accent1 2 2 4 3 3 2 3 2 2 2" xfId="6166" xr:uid="{00000000-0005-0000-0000-00005B170000}"/>
    <cellStyle name="20% - Accent1 2 2 4 3 3 2 3 2 3" xfId="6167" xr:uid="{00000000-0005-0000-0000-00005C170000}"/>
    <cellStyle name="20% - Accent1 2 2 4 3 3 2 3 3" xfId="6168" xr:uid="{00000000-0005-0000-0000-00005D170000}"/>
    <cellStyle name="20% - Accent1 2 2 4 3 3 2 3 3 2" xfId="6169" xr:uid="{00000000-0005-0000-0000-00005E170000}"/>
    <cellStyle name="20% - Accent1 2 2 4 3 3 2 3 4" xfId="6170" xr:uid="{00000000-0005-0000-0000-00005F170000}"/>
    <cellStyle name="20% - Accent1 2 2 4 3 3 2 4" xfId="6171" xr:uid="{00000000-0005-0000-0000-000060170000}"/>
    <cellStyle name="20% - Accent1 2 2 4 3 3 2 4 2" xfId="6172" xr:uid="{00000000-0005-0000-0000-000061170000}"/>
    <cellStyle name="20% - Accent1 2 2 4 3 3 2 4 2 2" xfId="6173" xr:uid="{00000000-0005-0000-0000-000062170000}"/>
    <cellStyle name="20% - Accent1 2 2 4 3 3 2 4 2 2 2" xfId="6174" xr:uid="{00000000-0005-0000-0000-000063170000}"/>
    <cellStyle name="20% - Accent1 2 2 4 3 3 2 4 2 3" xfId="6175" xr:uid="{00000000-0005-0000-0000-000064170000}"/>
    <cellStyle name="20% - Accent1 2 2 4 3 3 2 4 3" xfId="6176" xr:uid="{00000000-0005-0000-0000-000065170000}"/>
    <cellStyle name="20% - Accent1 2 2 4 3 3 2 4 3 2" xfId="6177" xr:uid="{00000000-0005-0000-0000-000066170000}"/>
    <cellStyle name="20% - Accent1 2 2 4 3 3 2 4 4" xfId="6178" xr:uid="{00000000-0005-0000-0000-000067170000}"/>
    <cellStyle name="20% - Accent1 2 2 4 3 3 2 5" xfId="6179" xr:uid="{00000000-0005-0000-0000-000068170000}"/>
    <cellStyle name="20% - Accent1 2 2 4 3 3 2 5 2" xfId="6180" xr:uid="{00000000-0005-0000-0000-000069170000}"/>
    <cellStyle name="20% - Accent1 2 2 4 3 3 2 5 2 2" xfId="6181" xr:uid="{00000000-0005-0000-0000-00006A170000}"/>
    <cellStyle name="20% - Accent1 2 2 4 3 3 2 5 3" xfId="6182" xr:uid="{00000000-0005-0000-0000-00006B170000}"/>
    <cellStyle name="20% - Accent1 2 2 4 3 3 2 6" xfId="6183" xr:uid="{00000000-0005-0000-0000-00006C170000}"/>
    <cellStyle name="20% - Accent1 2 2 4 3 3 2 6 2" xfId="6184" xr:uid="{00000000-0005-0000-0000-00006D170000}"/>
    <cellStyle name="20% - Accent1 2 2 4 3 3 2 6 2 2" xfId="6185" xr:uid="{00000000-0005-0000-0000-00006E170000}"/>
    <cellStyle name="20% - Accent1 2 2 4 3 3 2 6 3" xfId="6186" xr:uid="{00000000-0005-0000-0000-00006F170000}"/>
    <cellStyle name="20% - Accent1 2 2 4 3 3 2 7" xfId="6187" xr:uid="{00000000-0005-0000-0000-000070170000}"/>
    <cellStyle name="20% - Accent1 2 2 4 3 3 2 7 2" xfId="6188" xr:uid="{00000000-0005-0000-0000-000071170000}"/>
    <cellStyle name="20% - Accent1 2 2 4 3 3 2 8" xfId="6189" xr:uid="{00000000-0005-0000-0000-000072170000}"/>
    <cellStyle name="20% - Accent1 2 2 4 3 3 2 8 2" xfId="6190" xr:uid="{00000000-0005-0000-0000-000073170000}"/>
    <cellStyle name="20% - Accent1 2 2 4 3 3 2 9" xfId="6191" xr:uid="{00000000-0005-0000-0000-000074170000}"/>
    <cellStyle name="20% - Accent1 2 2 4 3 3 3" xfId="6192" xr:uid="{00000000-0005-0000-0000-000075170000}"/>
    <cellStyle name="20% - Accent1 2 2 4 3 3 3 2" xfId="6193" xr:uid="{00000000-0005-0000-0000-000076170000}"/>
    <cellStyle name="20% - Accent1 2 2 4 3 3 3 2 2" xfId="6194" xr:uid="{00000000-0005-0000-0000-000077170000}"/>
    <cellStyle name="20% - Accent1 2 2 4 3 3 3 2 2 2" xfId="6195" xr:uid="{00000000-0005-0000-0000-000078170000}"/>
    <cellStyle name="20% - Accent1 2 2 4 3 3 3 2 2 2 2" xfId="6196" xr:uid="{00000000-0005-0000-0000-000079170000}"/>
    <cellStyle name="20% - Accent1 2 2 4 3 3 3 2 2 3" xfId="6197" xr:uid="{00000000-0005-0000-0000-00007A170000}"/>
    <cellStyle name="20% - Accent1 2 2 4 3 3 3 2 3" xfId="6198" xr:uid="{00000000-0005-0000-0000-00007B170000}"/>
    <cellStyle name="20% - Accent1 2 2 4 3 3 3 2 3 2" xfId="6199" xr:uid="{00000000-0005-0000-0000-00007C170000}"/>
    <cellStyle name="20% - Accent1 2 2 4 3 3 3 2 4" xfId="6200" xr:uid="{00000000-0005-0000-0000-00007D170000}"/>
    <cellStyle name="20% - Accent1 2 2 4 3 3 3 3" xfId="6201" xr:uid="{00000000-0005-0000-0000-00007E170000}"/>
    <cellStyle name="20% - Accent1 2 2 4 3 3 3 3 2" xfId="6202" xr:uid="{00000000-0005-0000-0000-00007F170000}"/>
    <cellStyle name="20% - Accent1 2 2 4 3 3 3 3 2 2" xfId="6203" xr:uid="{00000000-0005-0000-0000-000080170000}"/>
    <cellStyle name="20% - Accent1 2 2 4 3 3 3 3 2 2 2" xfId="6204" xr:uid="{00000000-0005-0000-0000-000081170000}"/>
    <cellStyle name="20% - Accent1 2 2 4 3 3 3 3 2 3" xfId="6205" xr:uid="{00000000-0005-0000-0000-000082170000}"/>
    <cellStyle name="20% - Accent1 2 2 4 3 3 3 3 3" xfId="6206" xr:uid="{00000000-0005-0000-0000-000083170000}"/>
    <cellStyle name="20% - Accent1 2 2 4 3 3 3 3 3 2" xfId="6207" xr:uid="{00000000-0005-0000-0000-000084170000}"/>
    <cellStyle name="20% - Accent1 2 2 4 3 3 3 3 4" xfId="6208" xr:uid="{00000000-0005-0000-0000-000085170000}"/>
    <cellStyle name="20% - Accent1 2 2 4 3 3 3 4" xfId="6209" xr:uid="{00000000-0005-0000-0000-000086170000}"/>
    <cellStyle name="20% - Accent1 2 2 4 3 3 3 4 2" xfId="6210" xr:uid="{00000000-0005-0000-0000-000087170000}"/>
    <cellStyle name="20% - Accent1 2 2 4 3 3 3 4 2 2" xfId="6211" xr:uid="{00000000-0005-0000-0000-000088170000}"/>
    <cellStyle name="20% - Accent1 2 2 4 3 3 3 4 2 2 2" xfId="6212" xr:uid="{00000000-0005-0000-0000-000089170000}"/>
    <cellStyle name="20% - Accent1 2 2 4 3 3 3 4 2 3" xfId="6213" xr:uid="{00000000-0005-0000-0000-00008A170000}"/>
    <cellStyle name="20% - Accent1 2 2 4 3 3 3 4 3" xfId="6214" xr:uid="{00000000-0005-0000-0000-00008B170000}"/>
    <cellStyle name="20% - Accent1 2 2 4 3 3 3 4 3 2" xfId="6215" xr:uid="{00000000-0005-0000-0000-00008C170000}"/>
    <cellStyle name="20% - Accent1 2 2 4 3 3 3 4 4" xfId="6216" xr:uid="{00000000-0005-0000-0000-00008D170000}"/>
    <cellStyle name="20% - Accent1 2 2 4 3 3 3 5" xfId="6217" xr:uid="{00000000-0005-0000-0000-00008E170000}"/>
    <cellStyle name="20% - Accent1 2 2 4 3 3 3 5 2" xfId="6218" xr:uid="{00000000-0005-0000-0000-00008F170000}"/>
    <cellStyle name="20% - Accent1 2 2 4 3 3 3 5 2 2" xfId="6219" xr:uid="{00000000-0005-0000-0000-000090170000}"/>
    <cellStyle name="20% - Accent1 2 2 4 3 3 3 5 3" xfId="6220" xr:uid="{00000000-0005-0000-0000-000091170000}"/>
    <cellStyle name="20% - Accent1 2 2 4 3 3 3 6" xfId="6221" xr:uid="{00000000-0005-0000-0000-000092170000}"/>
    <cellStyle name="20% - Accent1 2 2 4 3 3 3 6 2" xfId="6222" xr:uid="{00000000-0005-0000-0000-000093170000}"/>
    <cellStyle name="20% - Accent1 2 2 4 3 3 3 6 2 2" xfId="6223" xr:uid="{00000000-0005-0000-0000-000094170000}"/>
    <cellStyle name="20% - Accent1 2 2 4 3 3 3 6 3" xfId="6224" xr:uid="{00000000-0005-0000-0000-000095170000}"/>
    <cellStyle name="20% - Accent1 2 2 4 3 3 3 7" xfId="6225" xr:uid="{00000000-0005-0000-0000-000096170000}"/>
    <cellStyle name="20% - Accent1 2 2 4 3 3 3 7 2" xfId="6226" xr:uid="{00000000-0005-0000-0000-000097170000}"/>
    <cellStyle name="20% - Accent1 2 2 4 3 3 3 8" xfId="6227" xr:uid="{00000000-0005-0000-0000-000098170000}"/>
    <cellStyle name="20% - Accent1 2 2 4 3 3 3 8 2" xfId="6228" xr:uid="{00000000-0005-0000-0000-000099170000}"/>
    <cellStyle name="20% - Accent1 2 2 4 3 3 3 9" xfId="6229" xr:uid="{00000000-0005-0000-0000-00009A170000}"/>
    <cellStyle name="20% - Accent1 2 2 4 3 3 4" xfId="6230" xr:uid="{00000000-0005-0000-0000-00009B170000}"/>
    <cellStyle name="20% - Accent1 2 2 4 3 3 4 2" xfId="6231" xr:uid="{00000000-0005-0000-0000-00009C170000}"/>
    <cellStyle name="20% - Accent1 2 2 4 3 3 4 2 2" xfId="6232" xr:uid="{00000000-0005-0000-0000-00009D170000}"/>
    <cellStyle name="20% - Accent1 2 2 4 3 3 4 2 2 2" xfId="6233" xr:uid="{00000000-0005-0000-0000-00009E170000}"/>
    <cellStyle name="20% - Accent1 2 2 4 3 3 4 2 3" xfId="6234" xr:uid="{00000000-0005-0000-0000-00009F170000}"/>
    <cellStyle name="20% - Accent1 2 2 4 3 3 4 3" xfId="6235" xr:uid="{00000000-0005-0000-0000-0000A0170000}"/>
    <cellStyle name="20% - Accent1 2 2 4 3 3 4 3 2" xfId="6236" xr:uid="{00000000-0005-0000-0000-0000A1170000}"/>
    <cellStyle name="20% - Accent1 2 2 4 3 3 4 4" xfId="6237" xr:uid="{00000000-0005-0000-0000-0000A2170000}"/>
    <cellStyle name="20% - Accent1 2 2 4 3 3 5" xfId="6238" xr:uid="{00000000-0005-0000-0000-0000A3170000}"/>
    <cellStyle name="20% - Accent1 2 2 4 3 3 5 2" xfId="6239" xr:uid="{00000000-0005-0000-0000-0000A4170000}"/>
    <cellStyle name="20% - Accent1 2 2 4 3 3 5 2 2" xfId="6240" xr:uid="{00000000-0005-0000-0000-0000A5170000}"/>
    <cellStyle name="20% - Accent1 2 2 4 3 3 5 2 2 2" xfId="6241" xr:uid="{00000000-0005-0000-0000-0000A6170000}"/>
    <cellStyle name="20% - Accent1 2 2 4 3 3 5 2 3" xfId="6242" xr:uid="{00000000-0005-0000-0000-0000A7170000}"/>
    <cellStyle name="20% - Accent1 2 2 4 3 3 5 3" xfId="6243" xr:uid="{00000000-0005-0000-0000-0000A8170000}"/>
    <cellStyle name="20% - Accent1 2 2 4 3 3 5 3 2" xfId="6244" xr:uid="{00000000-0005-0000-0000-0000A9170000}"/>
    <cellStyle name="20% - Accent1 2 2 4 3 3 5 4" xfId="6245" xr:uid="{00000000-0005-0000-0000-0000AA170000}"/>
    <cellStyle name="20% - Accent1 2 2 4 3 3 6" xfId="6246" xr:uid="{00000000-0005-0000-0000-0000AB170000}"/>
    <cellStyle name="20% - Accent1 2 2 4 3 3 6 2" xfId="6247" xr:uid="{00000000-0005-0000-0000-0000AC170000}"/>
    <cellStyle name="20% - Accent1 2 2 4 3 3 6 2 2" xfId="6248" xr:uid="{00000000-0005-0000-0000-0000AD170000}"/>
    <cellStyle name="20% - Accent1 2 2 4 3 3 6 2 2 2" xfId="6249" xr:uid="{00000000-0005-0000-0000-0000AE170000}"/>
    <cellStyle name="20% - Accent1 2 2 4 3 3 6 2 3" xfId="6250" xr:uid="{00000000-0005-0000-0000-0000AF170000}"/>
    <cellStyle name="20% - Accent1 2 2 4 3 3 6 3" xfId="6251" xr:uid="{00000000-0005-0000-0000-0000B0170000}"/>
    <cellStyle name="20% - Accent1 2 2 4 3 3 6 3 2" xfId="6252" xr:uid="{00000000-0005-0000-0000-0000B1170000}"/>
    <cellStyle name="20% - Accent1 2 2 4 3 3 6 4" xfId="6253" xr:uid="{00000000-0005-0000-0000-0000B2170000}"/>
    <cellStyle name="20% - Accent1 2 2 4 3 3 7" xfId="6254" xr:uid="{00000000-0005-0000-0000-0000B3170000}"/>
    <cellStyle name="20% - Accent1 2 2 4 3 3 7 2" xfId="6255" xr:uid="{00000000-0005-0000-0000-0000B4170000}"/>
    <cellStyle name="20% - Accent1 2 2 4 3 3 7 2 2" xfId="6256" xr:uid="{00000000-0005-0000-0000-0000B5170000}"/>
    <cellStyle name="20% - Accent1 2 2 4 3 3 7 3" xfId="6257" xr:uid="{00000000-0005-0000-0000-0000B6170000}"/>
    <cellStyle name="20% - Accent1 2 2 4 3 3 8" xfId="6258" xr:uid="{00000000-0005-0000-0000-0000B7170000}"/>
    <cellStyle name="20% - Accent1 2 2 4 3 3 8 2" xfId="6259" xr:uid="{00000000-0005-0000-0000-0000B8170000}"/>
    <cellStyle name="20% - Accent1 2 2 4 3 3 8 2 2" xfId="6260" xr:uid="{00000000-0005-0000-0000-0000B9170000}"/>
    <cellStyle name="20% - Accent1 2 2 4 3 3 8 3" xfId="6261" xr:uid="{00000000-0005-0000-0000-0000BA170000}"/>
    <cellStyle name="20% - Accent1 2 2 4 3 3 9" xfId="6262" xr:uid="{00000000-0005-0000-0000-0000BB170000}"/>
    <cellStyle name="20% - Accent1 2 2 4 3 3 9 2" xfId="6263" xr:uid="{00000000-0005-0000-0000-0000BC170000}"/>
    <cellStyle name="20% - Accent1 2 2 4 3 4" xfId="6264" xr:uid="{00000000-0005-0000-0000-0000BD170000}"/>
    <cellStyle name="20% - Accent1 2 2 4 3 4 10" xfId="6265" xr:uid="{00000000-0005-0000-0000-0000BE170000}"/>
    <cellStyle name="20% - Accent1 2 2 4 3 4 10 2" xfId="6266" xr:uid="{00000000-0005-0000-0000-0000BF170000}"/>
    <cellStyle name="20% - Accent1 2 2 4 3 4 11" xfId="6267" xr:uid="{00000000-0005-0000-0000-0000C0170000}"/>
    <cellStyle name="20% - Accent1 2 2 4 3 4 2" xfId="6268" xr:uid="{00000000-0005-0000-0000-0000C1170000}"/>
    <cellStyle name="20% - Accent1 2 2 4 3 4 2 2" xfId="6269" xr:uid="{00000000-0005-0000-0000-0000C2170000}"/>
    <cellStyle name="20% - Accent1 2 2 4 3 4 2 2 2" xfId="6270" xr:uid="{00000000-0005-0000-0000-0000C3170000}"/>
    <cellStyle name="20% - Accent1 2 2 4 3 4 2 2 2 2" xfId="6271" xr:uid="{00000000-0005-0000-0000-0000C4170000}"/>
    <cellStyle name="20% - Accent1 2 2 4 3 4 2 2 2 2 2" xfId="6272" xr:uid="{00000000-0005-0000-0000-0000C5170000}"/>
    <cellStyle name="20% - Accent1 2 2 4 3 4 2 2 2 3" xfId="6273" xr:uid="{00000000-0005-0000-0000-0000C6170000}"/>
    <cellStyle name="20% - Accent1 2 2 4 3 4 2 2 3" xfId="6274" xr:uid="{00000000-0005-0000-0000-0000C7170000}"/>
    <cellStyle name="20% - Accent1 2 2 4 3 4 2 2 3 2" xfId="6275" xr:uid="{00000000-0005-0000-0000-0000C8170000}"/>
    <cellStyle name="20% - Accent1 2 2 4 3 4 2 2 4" xfId="6276" xr:uid="{00000000-0005-0000-0000-0000C9170000}"/>
    <cellStyle name="20% - Accent1 2 2 4 3 4 2 3" xfId="6277" xr:uid="{00000000-0005-0000-0000-0000CA170000}"/>
    <cellStyle name="20% - Accent1 2 2 4 3 4 2 3 2" xfId="6278" xr:uid="{00000000-0005-0000-0000-0000CB170000}"/>
    <cellStyle name="20% - Accent1 2 2 4 3 4 2 3 2 2" xfId="6279" xr:uid="{00000000-0005-0000-0000-0000CC170000}"/>
    <cellStyle name="20% - Accent1 2 2 4 3 4 2 3 2 2 2" xfId="6280" xr:uid="{00000000-0005-0000-0000-0000CD170000}"/>
    <cellStyle name="20% - Accent1 2 2 4 3 4 2 3 2 3" xfId="6281" xr:uid="{00000000-0005-0000-0000-0000CE170000}"/>
    <cellStyle name="20% - Accent1 2 2 4 3 4 2 3 3" xfId="6282" xr:uid="{00000000-0005-0000-0000-0000CF170000}"/>
    <cellStyle name="20% - Accent1 2 2 4 3 4 2 3 3 2" xfId="6283" xr:uid="{00000000-0005-0000-0000-0000D0170000}"/>
    <cellStyle name="20% - Accent1 2 2 4 3 4 2 3 4" xfId="6284" xr:uid="{00000000-0005-0000-0000-0000D1170000}"/>
    <cellStyle name="20% - Accent1 2 2 4 3 4 2 4" xfId="6285" xr:uid="{00000000-0005-0000-0000-0000D2170000}"/>
    <cellStyle name="20% - Accent1 2 2 4 3 4 2 4 2" xfId="6286" xr:uid="{00000000-0005-0000-0000-0000D3170000}"/>
    <cellStyle name="20% - Accent1 2 2 4 3 4 2 4 2 2" xfId="6287" xr:uid="{00000000-0005-0000-0000-0000D4170000}"/>
    <cellStyle name="20% - Accent1 2 2 4 3 4 2 4 2 2 2" xfId="6288" xr:uid="{00000000-0005-0000-0000-0000D5170000}"/>
    <cellStyle name="20% - Accent1 2 2 4 3 4 2 4 2 3" xfId="6289" xr:uid="{00000000-0005-0000-0000-0000D6170000}"/>
    <cellStyle name="20% - Accent1 2 2 4 3 4 2 4 3" xfId="6290" xr:uid="{00000000-0005-0000-0000-0000D7170000}"/>
    <cellStyle name="20% - Accent1 2 2 4 3 4 2 4 3 2" xfId="6291" xr:uid="{00000000-0005-0000-0000-0000D8170000}"/>
    <cellStyle name="20% - Accent1 2 2 4 3 4 2 4 4" xfId="6292" xr:uid="{00000000-0005-0000-0000-0000D9170000}"/>
    <cellStyle name="20% - Accent1 2 2 4 3 4 2 5" xfId="6293" xr:uid="{00000000-0005-0000-0000-0000DA170000}"/>
    <cellStyle name="20% - Accent1 2 2 4 3 4 2 5 2" xfId="6294" xr:uid="{00000000-0005-0000-0000-0000DB170000}"/>
    <cellStyle name="20% - Accent1 2 2 4 3 4 2 5 2 2" xfId="6295" xr:uid="{00000000-0005-0000-0000-0000DC170000}"/>
    <cellStyle name="20% - Accent1 2 2 4 3 4 2 5 3" xfId="6296" xr:uid="{00000000-0005-0000-0000-0000DD170000}"/>
    <cellStyle name="20% - Accent1 2 2 4 3 4 2 6" xfId="6297" xr:uid="{00000000-0005-0000-0000-0000DE170000}"/>
    <cellStyle name="20% - Accent1 2 2 4 3 4 2 6 2" xfId="6298" xr:uid="{00000000-0005-0000-0000-0000DF170000}"/>
    <cellStyle name="20% - Accent1 2 2 4 3 4 2 6 2 2" xfId="6299" xr:uid="{00000000-0005-0000-0000-0000E0170000}"/>
    <cellStyle name="20% - Accent1 2 2 4 3 4 2 6 3" xfId="6300" xr:uid="{00000000-0005-0000-0000-0000E1170000}"/>
    <cellStyle name="20% - Accent1 2 2 4 3 4 2 7" xfId="6301" xr:uid="{00000000-0005-0000-0000-0000E2170000}"/>
    <cellStyle name="20% - Accent1 2 2 4 3 4 2 7 2" xfId="6302" xr:uid="{00000000-0005-0000-0000-0000E3170000}"/>
    <cellStyle name="20% - Accent1 2 2 4 3 4 2 8" xfId="6303" xr:uid="{00000000-0005-0000-0000-0000E4170000}"/>
    <cellStyle name="20% - Accent1 2 2 4 3 4 2 8 2" xfId="6304" xr:uid="{00000000-0005-0000-0000-0000E5170000}"/>
    <cellStyle name="20% - Accent1 2 2 4 3 4 2 9" xfId="6305" xr:uid="{00000000-0005-0000-0000-0000E6170000}"/>
    <cellStyle name="20% - Accent1 2 2 4 3 4 3" xfId="6306" xr:uid="{00000000-0005-0000-0000-0000E7170000}"/>
    <cellStyle name="20% - Accent1 2 2 4 3 4 3 2" xfId="6307" xr:uid="{00000000-0005-0000-0000-0000E8170000}"/>
    <cellStyle name="20% - Accent1 2 2 4 3 4 3 2 2" xfId="6308" xr:uid="{00000000-0005-0000-0000-0000E9170000}"/>
    <cellStyle name="20% - Accent1 2 2 4 3 4 3 2 2 2" xfId="6309" xr:uid="{00000000-0005-0000-0000-0000EA170000}"/>
    <cellStyle name="20% - Accent1 2 2 4 3 4 3 2 2 2 2" xfId="6310" xr:uid="{00000000-0005-0000-0000-0000EB170000}"/>
    <cellStyle name="20% - Accent1 2 2 4 3 4 3 2 2 3" xfId="6311" xr:uid="{00000000-0005-0000-0000-0000EC170000}"/>
    <cellStyle name="20% - Accent1 2 2 4 3 4 3 2 3" xfId="6312" xr:uid="{00000000-0005-0000-0000-0000ED170000}"/>
    <cellStyle name="20% - Accent1 2 2 4 3 4 3 2 3 2" xfId="6313" xr:uid="{00000000-0005-0000-0000-0000EE170000}"/>
    <cellStyle name="20% - Accent1 2 2 4 3 4 3 2 4" xfId="6314" xr:uid="{00000000-0005-0000-0000-0000EF170000}"/>
    <cellStyle name="20% - Accent1 2 2 4 3 4 3 3" xfId="6315" xr:uid="{00000000-0005-0000-0000-0000F0170000}"/>
    <cellStyle name="20% - Accent1 2 2 4 3 4 3 3 2" xfId="6316" xr:uid="{00000000-0005-0000-0000-0000F1170000}"/>
    <cellStyle name="20% - Accent1 2 2 4 3 4 3 3 2 2" xfId="6317" xr:uid="{00000000-0005-0000-0000-0000F2170000}"/>
    <cellStyle name="20% - Accent1 2 2 4 3 4 3 3 2 2 2" xfId="6318" xr:uid="{00000000-0005-0000-0000-0000F3170000}"/>
    <cellStyle name="20% - Accent1 2 2 4 3 4 3 3 2 3" xfId="6319" xr:uid="{00000000-0005-0000-0000-0000F4170000}"/>
    <cellStyle name="20% - Accent1 2 2 4 3 4 3 3 3" xfId="6320" xr:uid="{00000000-0005-0000-0000-0000F5170000}"/>
    <cellStyle name="20% - Accent1 2 2 4 3 4 3 3 3 2" xfId="6321" xr:uid="{00000000-0005-0000-0000-0000F6170000}"/>
    <cellStyle name="20% - Accent1 2 2 4 3 4 3 3 4" xfId="6322" xr:uid="{00000000-0005-0000-0000-0000F7170000}"/>
    <cellStyle name="20% - Accent1 2 2 4 3 4 3 4" xfId="6323" xr:uid="{00000000-0005-0000-0000-0000F8170000}"/>
    <cellStyle name="20% - Accent1 2 2 4 3 4 3 4 2" xfId="6324" xr:uid="{00000000-0005-0000-0000-0000F9170000}"/>
    <cellStyle name="20% - Accent1 2 2 4 3 4 3 4 2 2" xfId="6325" xr:uid="{00000000-0005-0000-0000-0000FA170000}"/>
    <cellStyle name="20% - Accent1 2 2 4 3 4 3 4 2 2 2" xfId="6326" xr:uid="{00000000-0005-0000-0000-0000FB170000}"/>
    <cellStyle name="20% - Accent1 2 2 4 3 4 3 4 2 3" xfId="6327" xr:uid="{00000000-0005-0000-0000-0000FC170000}"/>
    <cellStyle name="20% - Accent1 2 2 4 3 4 3 4 3" xfId="6328" xr:uid="{00000000-0005-0000-0000-0000FD170000}"/>
    <cellStyle name="20% - Accent1 2 2 4 3 4 3 4 3 2" xfId="6329" xr:uid="{00000000-0005-0000-0000-0000FE170000}"/>
    <cellStyle name="20% - Accent1 2 2 4 3 4 3 4 4" xfId="6330" xr:uid="{00000000-0005-0000-0000-0000FF170000}"/>
    <cellStyle name="20% - Accent1 2 2 4 3 4 3 5" xfId="6331" xr:uid="{00000000-0005-0000-0000-000000180000}"/>
    <cellStyle name="20% - Accent1 2 2 4 3 4 3 5 2" xfId="6332" xr:uid="{00000000-0005-0000-0000-000001180000}"/>
    <cellStyle name="20% - Accent1 2 2 4 3 4 3 5 2 2" xfId="6333" xr:uid="{00000000-0005-0000-0000-000002180000}"/>
    <cellStyle name="20% - Accent1 2 2 4 3 4 3 5 3" xfId="6334" xr:uid="{00000000-0005-0000-0000-000003180000}"/>
    <cellStyle name="20% - Accent1 2 2 4 3 4 3 6" xfId="6335" xr:uid="{00000000-0005-0000-0000-000004180000}"/>
    <cellStyle name="20% - Accent1 2 2 4 3 4 3 6 2" xfId="6336" xr:uid="{00000000-0005-0000-0000-000005180000}"/>
    <cellStyle name="20% - Accent1 2 2 4 3 4 3 6 2 2" xfId="6337" xr:uid="{00000000-0005-0000-0000-000006180000}"/>
    <cellStyle name="20% - Accent1 2 2 4 3 4 3 6 3" xfId="6338" xr:uid="{00000000-0005-0000-0000-000007180000}"/>
    <cellStyle name="20% - Accent1 2 2 4 3 4 3 7" xfId="6339" xr:uid="{00000000-0005-0000-0000-000008180000}"/>
    <cellStyle name="20% - Accent1 2 2 4 3 4 3 7 2" xfId="6340" xr:uid="{00000000-0005-0000-0000-000009180000}"/>
    <cellStyle name="20% - Accent1 2 2 4 3 4 3 8" xfId="6341" xr:uid="{00000000-0005-0000-0000-00000A180000}"/>
    <cellStyle name="20% - Accent1 2 2 4 3 4 3 8 2" xfId="6342" xr:uid="{00000000-0005-0000-0000-00000B180000}"/>
    <cellStyle name="20% - Accent1 2 2 4 3 4 3 9" xfId="6343" xr:uid="{00000000-0005-0000-0000-00000C180000}"/>
    <cellStyle name="20% - Accent1 2 2 4 3 4 4" xfId="6344" xr:uid="{00000000-0005-0000-0000-00000D180000}"/>
    <cellStyle name="20% - Accent1 2 2 4 3 4 4 2" xfId="6345" xr:uid="{00000000-0005-0000-0000-00000E180000}"/>
    <cellStyle name="20% - Accent1 2 2 4 3 4 4 2 2" xfId="6346" xr:uid="{00000000-0005-0000-0000-00000F180000}"/>
    <cellStyle name="20% - Accent1 2 2 4 3 4 4 2 2 2" xfId="6347" xr:uid="{00000000-0005-0000-0000-000010180000}"/>
    <cellStyle name="20% - Accent1 2 2 4 3 4 4 2 3" xfId="6348" xr:uid="{00000000-0005-0000-0000-000011180000}"/>
    <cellStyle name="20% - Accent1 2 2 4 3 4 4 3" xfId="6349" xr:uid="{00000000-0005-0000-0000-000012180000}"/>
    <cellStyle name="20% - Accent1 2 2 4 3 4 4 3 2" xfId="6350" xr:uid="{00000000-0005-0000-0000-000013180000}"/>
    <cellStyle name="20% - Accent1 2 2 4 3 4 4 4" xfId="6351" xr:uid="{00000000-0005-0000-0000-000014180000}"/>
    <cellStyle name="20% - Accent1 2 2 4 3 4 5" xfId="6352" xr:uid="{00000000-0005-0000-0000-000015180000}"/>
    <cellStyle name="20% - Accent1 2 2 4 3 4 5 2" xfId="6353" xr:uid="{00000000-0005-0000-0000-000016180000}"/>
    <cellStyle name="20% - Accent1 2 2 4 3 4 5 2 2" xfId="6354" xr:uid="{00000000-0005-0000-0000-000017180000}"/>
    <cellStyle name="20% - Accent1 2 2 4 3 4 5 2 2 2" xfId="6355" xr:uid="{00000000-0005-0000-0000-000018180000}"/>
    <cellStyle name="20% - Accent1 2 2 4 3 4 5 2 3" xfId="6356" xr:uid="{00000000-0005-0000-0000-000019180000}"/>
    <cellStyle name="20% - Accent1 2 2 4 3 4 5 3" xfId="6357" xr:uid="{00000000-0005-0000-0000-00001A180000}"/>
    <cellStyle name="20% - Accent1 2 2 4 3 4 5 3 2" xfId="6358" xr:uid="{00000000-0005-0000-0000-00001B180000}"/>
    <cellStyle name="20% - Accent1 2 2 4 3 4 5 4" xfId="6359" xr:uid="{00000000-0005-0000-0000-00001C180000}"/>
    <cellStyle name="20% - Accent1 2 2 4 3 4 6" xfId="6360" xr:uid="{00000000-0005-0000-0000-00001D180000}"/>
    <cellStyle name="20% - Accent1 2 2 4 3 4 6 2" xfId="6361" xr:uid="{00000000-0005-0000-0000-00001E180000}"/>
    <cellStyle name="20% - Accent1 2 2 4 3 4 6 2 2" xfId="6362" xr:uid="{00000000-0005-0000-0000-00001F180000}"/>
    <cellStyle name="20% - Accent1 2 2 4 3 4 6 2 2 2" xfId="6363" xr:uid="{00000000-0005-0000-0000-000020180000}"/>
    <cellStyle name="20% - Accent1 2 2 4 3 4 6 2 3" xfId="6364" xr:uid="{00000000-0005-0000-0000-000021180000}"/>
    <cellStyle name="20% - Accent1 2 2 4 3 4 6 3" xfId="6365" xr:uid="{00000000-0005-0000-0000-000022180000}"/>
    <cellStyle name="20% - Accent1 2 2 4 3 4 6 3 2" xfId="6366" xr:uid="{00000000-0005-0000-0000-000023180000}"/>
    <cellStyle name="20% - Accent1 2 2 4 3 4 6 4" xfId="6367" xr:uid="{00000000-0005-0000-0000-000024180000}"/>
    <cellStyle name="20% - Accent1 2 2 4 3 4 7" xfId="6368" xr:uid="{00000000-0005-0000-0000-000025180000}"/>
    <cellStyle name="20% - Accent1 2 2 4 3 4 7 2" xfId="6369" xr:uid="{00000000-0005-0000-0000-000026180000}"/>
    <cellStyle name="20% - Accent1 2 2 4 3 4 7 2 2" xfId="6370" xr:uid="{00000000-0005-0000-0000-000027180000}"/>
    <cellStyle name="20% - Accent1 2 2 4 3 4 7 3" xfId="6371" xr:uid="{00000000-0005-0000-0000-000028180000}"/>
    <cellStyle name="20% - Accent1 2 2 4 3 4 8" xfId="6372" xr:uid="{00000000-0005-0000-0000-000029180000}"/>
    <cellStyle name="20% - Accent1 2 2 4 3 4 8 2" xfId="6373" xr:uid="{00000000-0005-0000-0000-00002A180000}"/>
    <cellStyle name="20% - Accent1 2 2 4 3 4 8 2 2" xfId="6374" xr:uid="{00000000-0005-0000-0000-00002B180000}"/>
    <cellStyle name="20% - Accent1 2 2 4 3 4 8 3" xfId="6375" xr:uid="{00000000-0005-0000-0000-00002C180000}"/>
    <cellStyle name="20% - Accent1 2 2 4 3 4 9" xfId="6376" xr:uid="{00000000-0005-0000-0000-00002D180000}"/>
    <cellStyle name="20% - Accent1 2 2 4 3 4 9 2" xfId="6377" xr:uid="{00000000-0005-0000-0000-00002E180000}"/>
    <cellStyle name="20% - Accent1 2 2 4 3 5" xfId="6378" xr:uid="{00000000-0005-0000-0000-00002F180000}"/>
    <cellStyle name="20% - Accent1 2 2 4 3 5 2" xfId="6379" xr:uid="{00000000-0005-0000-0000-000030180000}"/>
    <cellStyle name="20% - Accent1 2 2 4 3 5 2 2" xfId="6380" xr:uid="{00000000-0005-0000-0000-000031180000}"/>
    <cellStyle name="20% - Accent1 2 2 4 3 5 2 2 2" xfId="6381" xr:uid="{00000000-0005-0000-0000-000032180000}"/>
    <cellStyle name="20% - Accent1 2 2 4 3 5 2 2 2 2" xfId="6382" xr:uid="{00000000-0005-0000-0000-000033180000}"/>
    <cellStyle name="20% - Accent1 2 2 4 3 5 2 2 3" xfId="6383" xr:uid="{00000000-0005-0000-0000-000034180000}"/>
    <cellStyle name="20% - Accent1 2 2 4 3 5 2 3" xfId="6384" xr:uid="{00000000-0005-0000-0000-000035180000}"/>
    <cellStyle name="20% - Accent1 2 2 4 3 5 2 3 2" xfId="6385" xr:uid="{00000000-0005-0000-0000-000036180000}"/>
    <cellStyle name="20% - Accent1 2 2 4 3 5 2 4" xfId="6386" xr:uid="{00000000-0005-0000-0000-000037180000}"/>
    <cellStyle name="20% - Accent1 2 2 4 3 5 3" xfId="6387" xr:uid="{00000000-0005-0000-0000-000038180000}"/>
    <cellStyle name="20% - Accent1 2 2 4 3 5 3 2" xfId="6388" xr:uid="{00000000-0005-0000-0000-000039180000}"/>
    <cellStyle name="20% - Accent1 2 2 4 3 5 3 2 2" xfId="6389" xr:uid="{00000000-0005-0000-0000-00003A180000}"/>
    <cellStyle name="20% - Accent1 2 2 4 3 5 3 2 2 2" xfId="6390" xr:uid="{00000000-0005-0000-0000-00003B180000}"/>
    <cellStyle name="20% - Accent1 2 2 4 3 5 3 2 3" xfId="6391" xr:uid="{00000000-0005-0000-0000-00003C180000}"/>
    <cellStyle name="20% - Accent1 2 2 4 3 5 3 3" xfId="6392" xr:uid="{00000000-0005-0000-0000-00003D180000}"/>
    <cellStyle name="20% - Accent1 2 2 4 3 5 3 3 2" xfId="6393" xr:uid="{00000000-0005-0000-0000-00003E180000}"/>
    <cellStyle name="20% - Accent1 2 2 4 3 5 3 4" xfId="6394" xr:uid="{00000000-0005-0000-0000-00003F180000}"/>
    <cellStyle name="20% - Accent1 2 2 4 3 5 4" xfId="6395" xr:uid="{00000000-0005-0000-0000-000040180000}"/>
    <cellStyle name="20% - Accent1 2 2 4 3 5 4 2" xfId="6396" xr:uid="{00000000-0005-0000-0000-000041180000}"/>
    <cellStyle name="20% - Accent1 2 2 4 3 5 4 2 2" xfId="6397" xr:uid="{00000000-0005-0000-0000-000042180000}"/>
    <cellStyle name="20% - Accent1 2 2 4 3 5 4 2 2 2" xfId="6398" xr:uid="{00000000-0005-0000-0000-000043180000}"/>
    <cellStyle name="20% - Accent1 2 2 4 3 5 4 2 3" xfId="6399" xr:uid="{00000000-0005-0000-0000-000044180000}"/>
    <cellStyle name="20% - Accent1 2 2 4 3 5 4 3" xfId="6400" xr:uid="{00000000-0005-0000-0000-000045180000}"/>
    <cellStyle name="20% - Accent1 2 2 4 3 5 4 3 2" xfId="6401" xr:uid="{00000000-0005-0000-0000-000046180000}"/>
    <cellStyle name="20% - Accent1 2 2 4 3 5 4 4" xfId="6402" xr:uid="{00000000-0005-0000-0000-000047180000}"/>
    <cellStyle name="20% - Accent1 2 2 4 3 5 5" xfId="6403" xr:uid="{00000000-0005-0000-0000-000048180000}"/>
    <cellStyle name="20% - Accent1 2 2 4 3 5 5 2" xfId="6404" xr:uid="{00000000-0005-0000-0000-000049180000}"/>
    <cellStyle name="20% - Accent1 2 2 4 3 5 5 2 2" xfId="6405" xr:uid="{00000000-0005-0000-0000-00004A180000}"/>
    <cellStyle name="20% - Accent1 2 2 4 3 5 5 3" xfId="6406" xr:uid="{00000000-0005-0000-0000-00004B180000}"/>
    <cellStyle name="20% - Accent1 2 2 4 3 5 6" xfId="6407" xr:uid="{00000000-0005-0000-0000-00004C180000}"/>
    <cellStyle name="20% - Accent1 2 2 4 3 5 6 2" xfId="6408" xr:uid="{00000000-0005-0000-0000-00004D180000}"/>
    <cellStyle name="20% - Accent1 2 2 4 3 5 6 2 2" xfId="6409" xr:uid="{00000000-0005-0000-0000-00004E180000}"/>
    <cellStyle name="20% - Accent1 2 2 4 3 5 6 3" xfId="6410" xr:uid="{00000000-0005-0000-0000-00004F180000}"/>
    <cellStyle name="20% - Accent1 2 2 4 3 5 7" xfId="6411" xr:uid="{00000000-0005-0000-0000-000050180000}"/>
    <cellStyle name="20% - Accent1 2 2 4 3 5 7 2" xfId="6412" xr:uid="{00000000-0005-0000-0000-000051180000}"/>
    <cellStyle name="20% - Accent1 2 2 4 3 5 8" xfId="6413" xr:uid="{00000000-0005-0000-0000-000052180000}"/>
    <cellStyle name="20% - Accent1 2 2 4 3 5 8 2" xfId="6414" xr:uid="{00000000-0005-0000-0000-000053180000}"/>
    <cellStyle name="20% - Accent1 2 2 4 3 5 9" xfId="6415" xr:uid="{00000000-0005-0000-0000-000054180000}"/>
    <cellStyle name="20% - Accent1 2 2 4 3 6" xfId="6416" xr:uid="{00000000-0005-0000-0000-000055180000}"/>
    <cellStyle name="20% - Accent1 2 2 4 3 6 2" xfId="6417" xr:uid="{00000000-0005-0000-0000-000056180000}"/>
    <cellStyle name="20% - Accent1 2 2 4 3 6 2 2" xfId="6418" xr:uid="{00000000-0005-0000-0000-000057180000}"/>
    <cellStyle name="20% - Accent1 2 2 4 3 6 2 2 2" xfId="6419" xr:uid="{00000000-0005-0000-0000-000058180000}"/>
    <cellStyle name="20% - Accent1 2 2 4 3 6 2 2 2 2" xfId="6420" xr:uid="{00000000-0005-0000-0000-000059180000}"/>
    <cellStyle name="20% - Accent1 2 2 4 3 6 2 2 3" xfId="6421" xr:uid="{00000000-0005-0000-0000-00005A180000}"/>
    <cellStyle name="20% - Accent1 2 2 4 3 6 2 3" xfId="6422" xr:uid="{00000000-0005-0000-0000-00005B180000}"/>
    <cellStyle name="20% - Accent1 2 2 4 3 6 2 3 2" xfId="6423" xr:uid="{00000000-0005-0000-0000-00005C180000}"/>
    <cellStyle name="20% - Accent1 2 2 4 3 6 2 4" xfId="6424" xr:uid="{00000000-0005-0000-0000-00005D180000}"/>
    <cellStyle name="20% - Accent1 2 2 4 3 6 3" xfId="6425" xr:uid="{00000000-0005-0000-0000-00005E180000}"/>
    <cellStyle name="20% - Accent1 2 2 4 3 6 3 2" xfId="6426" xr:uid="{00000000-0005-0000-0000-00005F180000}"/>
    <cellStyle name="20% - Accent1 2 2 4 3 6 3 2 2" xfId="6427" xr:uid="{00000000-0005-0000-0000-000060180000}"/>
    <cellStyle name="20% - Accent1 2 2 4 3 6 3 2 2 2" xfId="6428" xr:uid="{00000000-0005-0000-0000-000061180000}"/>
    <cellStyle name="20% - Accent1 2 2 4 3 6 3 2 3" xfId="6429" xr:uid="{00000000-0005-0000-0000-000062180000}"/>
    <cellStyle name="20% - Accent1 2 2 4 3 6 3 3" xfId="6430" xr:uid="{00000000-0005-0000-0000-000063180000}"/>
    <cellStyle name="20% - Accent1 2 2 4 3 6 3 3 2" xfId="6431" xr:uid="{00000000-0005-0000-0000-000064180000}"/>
    <cellStyle name="20% - Accent1 2 2 4 3 6 3 4" xfId="6432" xr:uid="{00000000-0005-0000-0000-000065180000}"/>
    <cellStyle name="20% - Accent1 2 2 4 3 6 4" xfId="6433" xr:uid="{00000000-0005-0000-0000-000066180000}"/>
    <cellStyle name="20% - Accent1 2 2 4 3 6 4 2" xfId="6434" xr:uid="{00000000-0005-0000-0000-000067180000}"/>
    <cellStyle name="20% - Accent1 2 2 4 3 6 4 2 2" xfId="6435" xr:uid="{00000000-0005-0000-0000-000068180000}"/>
    <cellStyle name="20% - Accent1 2 2 4 3 6 4 2 2 2" xfId="6436" xr:uid="{00000000-0005-0000-0000-000069180000}"/>
    <cellStyle name="20% - Accent1 2 2 4 3 6 4 2 3" xfId="6437" xr:uid="{00000000-0005-0000-0000-00006A180000}"/>
    <cellStyle name="20% - Accent1 2 2 4 3 6 4 3" xfId="6438" xr:uid="{00000000-0005-0000-0000-00006B180000}"/>
    <cellStyle name="20% - Accent1 2 2 4 3 6 4 3 2" xfId="6439" xr:uid="{00000000-0005-0000-0000-00006C180000}"/>
    <cellStyle name="20% - Accent1 2 2 4 3 6 4 4" xfId="6440" xr:uid="{00000000-0005-0000-0000-00006D180000}"/>
    <cellStyle name="20% - Accent1 2 2 4 3 6 5" xfId="6441" xr:uid="{00000000-0005-0000-0000-00006E180000}"/>
    <cellStyle name="20% - Accent1 2 2 4 3 6 5 2" xfId="6442" xr:uid="{00000000-0005-0000-0000-00006F180000}"/>
    <cellStyle name="20% - Accent1 2 2 4 3 6 5 2 2" xfId="6443" xr:uid="{00000000-0005-0000-0000-000070180000}"/>
    <cellStyle name="20% - Accent1 2 2 4 3 6 5 3" xfId="6444" xr:uid="{00000000-0005-0000-0000-000071180000}"/>
    <cellStyle name="20% - Accent1 2 2 4 3 6 6" xfId="6445" xr:uid="{00000000-0005-0000-0000-000072180000}"/>
    <cellStyle name="20% - Accent1 2 2 4 3 6 6 2" xfId="6446" xr:uid="{00000000-0005-0000-0000-000073180000}"/>
    <cellStyle name="20% - Accent1 2 2 4 3 6 6 2 2" xfId="6447" xr:uid="{00000000-0005-0000-0000-000074180000}"/>
    <cellStyle name="20% - Accent1 2 2 4 3 6 6 3" xfId="6448" xr:uid="{00000000-0005-0000-0000-000075180000}"/>
    <cellStyle name="20% - Accent1 2 2 4 3 6 7" xfId="6449" xr:uid="{00000000-0005-0000-0000-000076180000}"/>
    <cellStyle name="20% - Accent1 2 2 4 3 6 7 2" xfId="6450" xr:uid="{00000000-0005-0000-0000-000077180000}"/>
    <cellStyle name="20% - Accent1 2 2 4 3 6 8" xfId="6451" xr:uid="{00000000-0005-0000-0000-000078180000}"/>
    <cellStyle name="20% - Accent1 2 2 4 3 6 8 2" xfId="6452" xr:uid="{00000000-0005-0000-0000-000079180000}"/>
    <cellStyle name="20% - Accent1 2 2 4 3 6 9" xfId="6453" xr:uid="{00000000-0005-0000-0000-00007A180000}"/>
    <cellStyle name="20% - Accent1 2 2 4 3 7" xfId="6454" xr:uid="{00000000-0005-0000-0000-00007B180000}"/>
    <cellStyle name="20% - Accent1 2 2 4 3 7 2" xfId="6455" xr:uid="{00000000-0005-0000-0000-00007C180000}"/>
    <cellStyle name="20% - Accent1 2 2 4 3 7 2 2" xfId="6456" xr:uid="{00000000-0005-0000-0000-00007D180000}"/>
    <cellStyle name="20% - Accent1 2 2 4 3 7 2 2 2" xfId="6457" xr:uid="{00000000-0005-0000-0000-00007E180000}"/>
    <cellStyle name="20% - Accent1 2 2 4 3 7 2 3" xfId="6458" xr:uid="{00000000-0005-0000-0000-00007F180000}"/>
    <cellStyle name="20% - Accent1 2 2 4 3 7 3" xfId="6459" xr:uid="{00000000-0005-0000-0000-000080180000}"/>
    <cellStyle name="20% - Accent1 2 2 4 3 7 3 2" xfId="6460" xr:uid="{00000000-0005-0000-0000-000081180000}"/>
    <cellStyle name="20% - Accent1 2 2 4 3 7 4" xfId="6461" xr:uid="{00000000-0005-0000-0000-000082180000}"/>
    <cellStyle name="20% - Accent1 2 2 4 3 8" xfId="6462" xr:uid="{00000000-0005-0000-0000-000083180000}"/>
    <cellStyle name="20% - Accent1 2 2 4 3 8 2" xfId="6463" xr:uid="{00000000-0005-0000-0000-000084180000}"/>
    <cellStyle name="20% - Accent1 2 2 4 3 8 2 2" xfId="6464" xr:uid="{00000000-0005-0000-0000-000085180000}"/>
    <cellStyle name="20% - Accent1 2 2 4 3 8 2 2 2" xfId="6465" xr:uid="{00000000-0005-0000-0000-000086180000}"/>
    <cellStyle name="20% - Accent1 2 2 4 3 8 2 3" xfId="6466" xr:uid="{00000000-0005-0000-0000-000087180000}"/>
    <cellStyle name="20% - Accent1 2 2 4 3 8 3" xfId="6467" xr:uid="{00000000-0005-0000-0000-000088180000}"/>
    <cellStyle name="20% - Accent1 2 2 4 3 8 3 2" xfId="6468" xr:uid="{00000000-0005-0000-0000-000089180000}"/>
    <cellStyle name="20% - Accent1 2 2 4 3 8 4" xfId="6469" xr:uid="{00000000-0005-0000-0000-00008A180000}"/>
    <cellStyle name="20% - Accent1 2 2 4 3 9" xfId="6470" xr:uid="{00000000-0005-0000-0000-00008B180000}"/>
    <cellStyle name="20% - Accent1 2 2 4 3 9 2" xfId="6471" xr:uid="{00000000-0005-0000-0000-00008C180000}"/>
    <cellStyle name="20% - Accent1 2 2 4 3 9 2 2" xfId="6472" xr:uid="{00000000-0005-0000-0000-00008D180000}"/>
    <cellStyle name="20% - Accent1 2 2 4 3 9 2 2 2" xfId="6473" xr:uid="{00000000-0005-0000-0000-00008E180000}"/>
    <cellStyle name="20% - Accent1 2 2 4 3 9 2 3" xfId="6474" xr:uid="{00000000-0005-0000-0000-00008F180000}"/>
    <cellStyle name="20% - Accent1 2 2 4 3 9 3" xfId="6475" xr:uid="{00000000-0005-0000-0000-000090180000}"/>
    <cellStyle name="20% - Accent1 2 2 4 3 9 3 2" xfId="6476" xr:uid="{00000000-0005-0000-0000-000091180000}"/>
    <cellStyle name="20% - Accent1 2 2 4 3 9 4" xfId="6477" xr:uid="{00000000-0005-0000-0000-000092180000}"/>
    <cellStyle name="20% - Accent1 2 2 4 4" xfId="6478" xr:uid="{00000000-0005-0000-0000-000093180000}"/>
    <cellStyle name="20% - Accent1 2 2 4 4 10" xfId="6479" xr:uid="{00000000-0005-0000-0000-000094180000}"/>
    <cellStyle name="20% - Accent1 2 2 4 4 10 2" xfId="6480" xr:uid="{00000000-0005-0000-0000-000095180000}"/>
    <cellStyle name="20% - Accent1 2 2 4 4 11" xfId="6481" xr:uid="{00000000-0005-0000-0000-000096180000}"/>
    <cellStyle name="20% - Accent1 2 2 4 4 2" xfId="6482" xr:uid="{00000000-0005-0000-0000-000097180000}"/>
    <cellStyle name="20% - Accent1 2 2 4 4 2 2" xfId="6483" xr:uid="{00000000-0005-0000-0000-000098180000}"/>
    <cellStyle name="20% - Accent1 2 2 4 4 2 2 2" xfId="6484" xr:uid="{00000000-0005-0000-0000-000099180000}"/>
    <cellStyle name="20% - Accent1 2 2 4 4 2 2 2 2" xfId="6485" xr:uid="{00000000-0005-0000-0000-00009A180000}"/>
    <cellStyle name="20% - Accent1 2 2 4 4 2 2 2 2 2" xfId="6486" xr:uid="{00000000-0005-0000-0000-00009B180000}"/>
    <cellStyle name="20% - Accent1 2 2 4 4 2 2 2 3" xfId="6487" xr:uid="{00000000-0005-0000-0000-00009C180000}"/>
    <cellStyle name="20% - Accent1 2 2 4 4 2 2 3" xfId="6488" xr:uid="{00000000-0005-0000-0000-00009D180000}"/>
    <cellStyle name="20% - Accent1 2 2 4 4 2 2 3 2" xfId="6489" xr:uid="{00000000-0005-0000-0000-00009E180000}"/>
    <cellStyle name="20% - Accent1 2 2 4 4 2 2 4" xfId="6490" xr:uid="{00000000-0005-0000-0000-00009F180000}"/>
    <cellStyle name="20% - Accent1 2 2 4 4 2 3" xfId="6491" xr:uid="{00000000-0005-0000-0000-0000A0180000}"/>
    <cellStyle name="20% - Accent1 2 2 4 4 2 3 2" xfId="6492" xr:uid="{00000000-0005-0000-0000-0000A1180000}"/>
    <cellStyle name="20% - Accent1 2 2 4 4 2 3 2 2" xfId="6493" xr:uid="{00000000-0005-0000-0000-0000A2180000}"/>
    <cellStyle name="20% - Accent1 2 2 4 4 2 3 2 2 2" xfId="6494" xr:uid="{00000000-0005-0000-0000-0000A3180000}"/>
    <cellStyle name="20% - Accent1 2 2 4 4 2 3 2 3" xfId="6495" xr:uid="{00000000-0005-0000-0000-0000A4180000}"/>
    <cellStyle name="20% - Accent1 2 2 4 4 2 3 3" xfId="6496" xr:uid="{00000000-0005-0000-0000-0000A5180000}"/>
    <cellStyle name="20% - Accent1 2 2 4 4 2 3 3 2" xfId="6497" xr:uid="{00000000-0005-0000-0000-0000A6180000}"/>
    <cellStyle name="20% - Accent1 2 2 4 4 2 3 4" xfId="6498" xr:uid="{00000000-0005-0000-0000-0000A7180000}"/>
    <cellStyle name="20% - Accent1 2 2 4 4 2 4" xfId="6499" xr:uid="{00000000-0005-0000-0000-0000A8180000}"/>
    <cellStyle name="20% - Accent1 2 2 4 4 2 4 2" xfId="6500" xr:uid="{00000000-0005-0000-0000-0000A9180000}"/>
    <cellStyle name="20% - Accent1 2 2 4 4 2 4 2 2" xfId="6501" xr:uid="{00000000-0005-0000-0000-0000AA180000}"/>
    <cellStyle name="20% - Accent1 2 2 4 4 2 4 2 2 2" xfId="6502" xr:uid="{00000000-0005-0000-0000-0000AB180000}"/>
    <cellStyle name="20% - Accent1 2 2 4 4 2 4 2 3" xfId="6503" xr:uid="{00000000-0005-0000-0000-0000AC180000}"/>
    <cellStyle name="20% - Accent1 2 2 4 4 2 4 3" xfId="6504" xr:uid="{00000000-0005-0000-0000-0000AD180000}"/>
    <cellStyle name="20% - Accent1 2 2 4 4 2 4 3 2" xfId="6505" xr:uid="{00000000-0005-0000-0000-0000AE180000}"/>
    <cellStyle name="20% - Accent1 2 2 4 4 2 4 4" xfId="6506" xr:uid="{00000000-0005-0000-0000-0000AF180000}"/>
    <cellStyle name="20% - Accent1 2 2 4 4 2 5" xfId="6507" xr:uid="{00000000-0005-0000-0000-0000B0180000}"/>
    <cellStyle name="20% - Accent1 2 2 4 4 2 5 2" xfId="6508" xr:uid="{00000000-0005-0000-0000-0000B1180000}"/>
    <cellStyle name="20% - Accent1 2 2 4 4 2 5 2 2" xfId="6509" xr:uid="{00000000-0005-0000-0000-0000B2180000}"/>
    <cellStyle name="20% - Accent1 2 2 4 4 2 5 3" xfId="6510" xr:uid="{00000000-0005-0000-0000-0000B3180000}"/>
    <cellStyle name="20% - Accent1 2 2 4 4 2 6" xfId="6511" xr:uid="{00000000-0005-0000-0000-0000B4180000}"/>
    <cellStyle name="20% - Accent1 2 2 4 4 2 6 2" xfId="6512" xr:uid="{00000000-0005-0000-0000-0000B5180000}"/>
    <cellStyle name="20% - Accent1 2 2 4 4 2 6 2 2" xfId="6513" xr:uid="{00000000-0005-0000-0000-0000B6180000}"/>
    <cellStyle name="20% - Accent1 2 2 4 4 2 6 3" xfId="6514" xr:uid="{00000000-0005-0000-0000-0000B7180000}"/>
    <cellStyle name="20% - Accent1 2 2 4 4 2 7" xfId="6515" xr:uid="{00000000-0005-0000-0000-0000B8180000}"/>
    <cellStyle name="20% - Accent1 2 2 4 4 2 7 2" xfId="6516" xr:uid="{00000000-0005-0000-0000-0000B9180000}"/>
    <cellStyle name="20% - Accent1 2 2 4 4 2 8" xfId="6517" xr:uid="{00000000-0005-0000-0000-0000BA180000}"/>
    <cellStyle name="20% - Accent1 2 2 4 4 2 8 2" xfId="6518" xr:uid="{00000000-0005-0000-0000-0000BB180000}"/>
    <cellStyle name="20% - Accent1 2 2 4 4 2 9" xfId="6519" xr:uid="{00000000-0005-0000-0000-0000BC180000}"/>
    <cellStyle name="20% - Accent1 2 2 4 4 3" xfId="6520" xr:uid="{00000000-0005-0000-0000-0000BD180000}"/>
    <cellStyle name="20% - Accent1 2 2 4 4 3 2" xfId="6521" xr:uid="{00000000-0005-0000-0000-0000BE180000}"/>
    <cellStyle name="20% - Accent1 2 2 4 4 3 2 2" xfId="6522" xr:uid="{00000000-0005-0000-0000-0000BF180000}"/>
    <cellStyle name="20% - Accent1 2 2 4 4 3 2 2 2" xfId="6523" xr:uid="{00000000-0005-0000-0000-0000C0180000}"/>
    <cellStyle name="20% - Accent1 2 2 4 4 3 2 2 2 2" xfId="6524" xr:uid="{00000000-0005-0000-0000-0000C1180000}"/>
    <cellStyle name="20% - Accent1 2 2 4 4 3 2 2 3" xfId="6525" xr:uid="{00000000-0005-0000-0000-0000C2180000}"/>
    <cellStyle name="20% - Accent1 2 2 4 4 3 2 3" xfId="6526" xr:uid="{00000000-0005-0000-0000-0000C3180000}"/>
    <cellStyle name="20% - Accent1 2 2 4 4 3 2 3 2" xfId="6527" xr:uid="{00000000-0005-0000-0000-0000C4180000}"/>
    <cellStyle name="20% - Accent1 2 2 4 4 3 2 4" xfId="6528" xr:uid="{00000000-0005-0000-0000-0000C5180000}"/>
    <cellStyle name="20% - Accent1 2 2 4 4 3 3" xfId="6529" xr:uid="{00000000-0005-0000-0000-0000C6180000}"/>
    <cellStyle name="20% - Accent1 2 2 4 4 3 3 2" xfId="6530" xr:uid="{00000000-0005-0000-0000-0000C7180000}"/>
    <cellStyle name="20% - Accent1 2 2 4 4 3 3 2 2" xfId="6531" xr:uid="{00000000-0005-0000-0000-0000C8180000}"/>
    <cellStyle name="20% - Accent1 2 2 4 4 3 3 2 2 2" xfId="6532" xr:uid="{00000000-0005-0000-0000-0000C9180000}"/>
    <cellStyle name="20% - Accent1 2 2 4 4 3 3 2 3" xfId="6533" xr:uid="{00000000-0005-0000-0000-0000CA180000}"/>
    <cellStyle name="20% - Accent1 2 2 4 4 3 3 3" xfId="6534" xr:uid="{00000000-0005-0000-0000-0000CB180000}"/>
    <cellStyle name="20% - Accent1 2 2 4 4 3 3 3 2" xfId="6535" xr:uid="{00000000-0005-0000-0000-0000CC180000}"/>
    <cellStyle name="20% - Accent1 2 2 4 4 3 3 4" xfId="6536" xr:uid="{00000000-0005-0000-0000-0000CD180000}"/>
    <cellStyle name="20% - Accent1 2 2 4 4 3 4" xfId="6537" xr:uid="{00000000-0005-0000-0000-0000CE180000}"/>
    <cellStyle name="20% - Accent1 2 2 4 4 3 4 2" xfId="6538" xr:uid="{00000000-0005-0000-0000-0000CF180000}"/>
    <cellStyle name="20% - Accent1 2 2 4 4 3 4 2 2" xfId="6539" xr:uid="{00000000-0005-0000-0000-0000D0180000}"/>
    <cellStyle name="20% - Accent1 2 2 4 4 3 4 2 2 2" xfId="6540" xr:uid="{00000000-0005-0000-0000-0000D1180000}"/>
    <cellStyle name="20% - Accent1 2 2 4 4 3 4 2 3" xfId="6541" xr:uid="{00000000-0005-0000-0000-0000D2180000}"/>
    <cellStyle name="20% - Accent1 2 2 4 4 3 4 3" xfId="6542" xr:uid="{00000000-0005-0000-0000-0000D3180000}"/>
    <cellStyle name="20% - Accent1 2 2 4 4 3 4 3 2" xfId="6543" xr:uid="{00000000-0005-0000-0000-0000D4180000}"/>
    <cellStyle name="20% - Accent1 2 2 4 4 3 4 4" xfId="6544" xr:uid="{00000000-0005-0000-0000-0000D5180000}"/>
    <cellStyle name="20% - Accent1 2 2 4 4 3 5" xfId="6545" xr:uid="{00000000-0005-0000-0000-0000D6180000}"/>
    <cellStyle name="20% - Accent1 2 2 4 4 3 5 2" xfId="6546" xr:uid="{00000000-0005-0000-0000-0000D7180000}"/>
    <cellStyle name="20% - Accent1 2 2 4 4 3 5 2 2" xfId="6547" xr:uid="{00000000-0005-0000-0000-0000D8180000}"/>
    <cellStyle name="20% - Accent1 2 2 4 4 3 5 3" xfId="6548" xr:uid="{00000000-0005-0000-0000-0000D9180000}"/>
    <cellStyle name="20% - Accent1 2 2 4 4 3 6" xfId="6549" xr:uid="{00000000-0005-0000-0000-0000DA180000}"/>
    <cellStyle name="20% - Accent1 2 2 4 4 3 6 2" xfId="6550" xr:uid="{00000000-0005-0000-0000-0000DB180000}"/>
    <cellStyle name="20% - Accent1 2 2 4 4 3 6 2 2" xfId="6551" xr:uid="{00000000-0005-0000-0000-0000DC180000}"/>
    <cellStyle name="20% - Accent1 2 2 4 4 3 6 3" xfId="6552" xr:uid="{00000000-0005-0000-0000-0000DD180000}"/>
    <cellStyle name="20% - Accent1 2 2 4 4 3 7" xfId="6553" xr:uid="{00000000-0005-0000-0000-0000DE180000}"/>
    <cellStyle name="20% - Accent1 2 2 4 4 3 7 2" xfId="6554" xr:uid="{00000000-0005-0000-0000-0000DF180000}"/>
    <cellStyle name="20% - Accent1 2 2 4 4 3 8" xfId="6555" xr:uid="{00000000-0005-0000-0000-0000E0180000}"/>
    <cellStyle name="20% - Accent1 2 2 4 4 3 8 2" xfId="6556" xr:uid="{00000000-0005-0000-0000-0000E1180000}"/>
    <cellStyle name="20% - Accent1 2 2 4 4 3 9" xfId="6557" xr:uid="{00000000-0005-0000-0000-0000E2180000}"/>
    <cellStyle name="20% - Accent1 2 2 4 4 4" xfId="6558" xr:uid="{00000000-0005-0000-0000-0000E3180000}"/>
    <cellStyle name="20% - Accent1 2 2 4 4 4 2" xfId="6559" xr:uid="{00000000-0005-0000-0000-0000E4180000}"/>
    <cellStyle name="20% - Accent1 2 2 4 4 4 2 2" xfId="6560" xr:uid="{00000000-0005-0000-0000-0000E5180000}"/>
    <cellStyle name="20% - Accent1 2 2 4 4 4 2 2 2" xfId="6561" xr:uid="{00000000-0005-0000-0000-0000E6180000}"/>
    <cellStyle name="20% - Accent1 2 2 4 4 4 2 3" xfId="6562" xr:uid="{00000000-0005-0000-0000-0000E7180000}"/>
    <cellStyle name="20% - Accent1 2 2 4 4 4 3" xfId="6563" xr:uid="{00000000-0005-0000-0000-0000E8180000}"/>
    <cellStyle name="20% - Accent1 2 2 4 4 4 3 2" xfId="6564" xr:uid="{00000000-0005-0000-0000-0000E9180000}"/>
    <cellStyle name="20% - Accent1 2 2 4 4 4 4" xfId="6565" xr:uid="{00000000-0005-0000-0000-0000EA180000}"/>
    <cellStyle name="20% - Accent1 2 2 4 4 5" xfId="6566" xr:uid="{00000000-0005-0000-0000-0000EB180000}"/>
    <cellStyle name="20% - Accent1 2 2 4 4 5 2" xfId="6567" xr:uid="{00000000-0005-0000-0000-0000EC180000}"/>
    <cellStyle name="20% - Accent1 2 2 4 4 5 2 2" xfId="6568" xr:uid="{00000000-0005-0000-0000-0000ED180000}"/>
    <cellStyle name="20% - Accent1 2 2 4 4 5 2 2 2" xfId="6569" xr:uid="{00000000-0005-0000-0000-0000EE180000}"/>
    <cellStyle name="20% - Accent1 2 2 4 4 5 2 3" xfId="6570" xr:uid="{00000000-0005-0000-0000-0000EF180000}"/>
    <cellStyle name="20% - Accent1 2 2 4 4 5 3" xfId="6571" xr:uid="{00000000-0005-0000-0000-0000F0180000}"/>
    <cellStyle name="20% - Accent1 2 2 4 4 5 3 2" xfId="6572" xr:uid="{00000000-0005-0000-0000-0000F1180000}"/>
    <cellStyle name="20% - Accent1 2 2 4 4 5 4" xfId="6573" xr:uid="{00000000-0005-0000-0000-0000F2180000}"/>
    <cellStyle name="20% - Accent1 2 2 4 4 6" xfId="6574" xr:uid="{00000000-0005-0000-0000-0000F3180000}"/>
    <cellStyle name="20% - Accent1 2 2 4 4 6 2" xfId="6575" xr:uid="{00000000-0005-0000-0000-0000F4180000}"/>
    <cellStyle name="20% - Accent1 2 2 4 4 6 2 2" xfId="6576" xr:uid="{00000000-0005-0000-0000-0000F5180000}"/>
    <cellStyle name="20% - Accent1 2 2 4 4 6 2 2 2" xfId="6577" xr:uid="{00000000-0005-0000-0000-0000F6180000}"/>
    <cellStyle name="20% - Accent1 2 2 4 4 6 2 3" xfId="6578" xr:uid="{00000000-0005-0000-0000-0000F7180000}"/>
    <cellStyle name="20% - Accent1 2 2 4 4 6 3" xfId="6579" xr:uid="{00000000-0005-0000-0000-0000F8180000}"/>
    <cellStyle name="20% - Accent1 2 2 4 4 6 3 2" xfId="6580" xr:uid="{00000000-0005-0000-0000-0000F9180000}"/>
    <cellStyle name="20% - Accent1 2 2 4 4 6 4" xfId="6581" xr:uid="{00000000-0005-0000-0000-0000FA180000}"/>
    <cellStyle name="20% - Accent1 2 2 4 4 7" xfId="6582" xr:uid="{00000000-0005-0000-0000-0000FB180000}"/>
    <cellStyle name="20% - Accent1 2 2 4 4 7 2" xfId="6583" xr:uid="{00000000-0005-0000-0000-0000FC180000}"/>
    <cellStyle name="20% - Accent1 2 2 4 4 7 2 2" xfId="6584" xr:uid="{00000000-0005-0000-0000-0000FD180000}"/>
    <cellStyle name="20% - Accent1 2 2 4 4 7 3" xfId="6585" xr:uid="{00000000-0005-0000-0000-0000FE180000}"/>
    <cellStyle name="20% - Accent1 2 2 4 4 8" xfId="6586" xr:uid="{00000000-0005-0000-0000-0000FF180000}"/>
    <cellStyle name="20% - Accent1 2 2 4 4 8 2" xfId="6587" xr:uid="{00000000-0005-0000-0000-000000190000}"/>
    <cellStyle name="20% - Accent1 2 2 4 4 8 2 2" xfId="6588" xr:uid="{00000000-0005-0000-0000-000001190000}"/>
    <cellStyle name="20% - Accent1 2 2 4 4 8 3" xfId="6589" xr:uid="{00000000-0005-0000-0000-000002190000}"/>
    <cellStyle name="20% - Accent1 2 2 4 4 9" xfId="6590" xr:uid="{00000000-0005-0000-0000-000003190000}"/>
    <cellStyle name="20% - Accent1 2 2 4 4 9 2" xfId="6591" xr:uid="{00000000-0005-0000-0000-000004190000}"/>
    <cellStyle name="20% - Accent1 2 2 4 5" xfId="6592" xr:uid="{00000000-0005-0000-0000-000005190000}"/>
    <cellStyle name="20% - Accent1 2 2 4 5 10" xfId="6593" xr:uid="{00000000-0005-0000-0000-000006190000}"/>
    <cellStyle name="20% - Accent1 2 2 4 5 10 2" xfId="6594" xr:uid="{00000000-0005-0000-0000-000007190000}"/>
    <cellStyle name="20% - Accent1 2 2 4 5 11" xfId="6595" xr:uid="{00000000-0005-0000-0000-000008190000}"/>
    <cellStyle name="20% - Accent1 2 2 4 5 2" xfId="6596" xr:uid="{00000000-0005-0000-0000-000009190000}"/>
    <cellStyle name="20% - Accent1 2 2 4 5 2 2" xfId="6597" xr:uid="{00000000-0005-0000-0000-00000A190000}"/>
    <cellStyle name="20% - Accent1 2 2 4 5 2 2 2" xfId="6598" xr:uid="{00000000-0005-0000-0000-00000B190000}"/>
    <cellStyle name="20% - Accent1 2 2 4 5 2 2 2 2" xfId="6599" xr:uid="{00000000-0005-0000-0000-00000C190000}"/>
    <cellStyle name="20% - Accent1 2 2 4 5 2 2 2 2 2" xfId="6600" xr:uid="{00000000-0005-0000-0000-00000D190000}"/>
    <cellStyle name="20% - Accent1 2 2 4 5 2 2 2 3" xfId="6601" xr:uid="{00000000-0005-0000-0000-00000E190000}"/>
    <cellStyle name="20% - Accent1 2 2 4 5 2 2 3" xfId="6602" xr:uid="{00000000-0005-0000-0000-00000F190000}"/>
    <cellStyle name="20% - Accent1 2 2 4 5 2 2 3 2" xfId="6603" xr:uid="{00000000-0005-0000-0000-000010190000}"/>
    <cellStyle name="20% - Accent1 2 2 4 5 2 2 4" xfId="6604" xr:uid="{00000000-0005-0000-0000-000011190000}"/>
    <cellStyle name="20% - Accent1 2 2 4 5 2 3" xfId="6605" xr:uid="{00000000-0005-0000-0000-000012190000}"/>
    <cellStyle name="20% - Accent1 2 2 4 5 2 3 2" xfId="6606" xr:uid="{00000000-0005-0000-0000-000013190000}"/>
    <cellStyle name="20% - Accent1 2 2 4 5 2 3 2 2" xfId="6607" xr:uid="{00000000-0005-0000-0000-000014190000}"/>
    <cellStyle name="20% - Accent1 2 2 4 5 2 3 2 2 2" xfId="6608" xr:uid="{00000000-0005-0000-0000-000015190000}"/>
    <cellStyle name="20% - Accent1 2 2 4 5 2 3 2 3" xfId="6609" xr:uid="{00000000-0005-0000-0000-000016190000}"/>
    <cellStyle name="20% - Accent1 2 2 4 5 2 3 3" xfId="6610" xr:uid="{00000000-0005-0000-0000-000017190000}"/>
    <cellStyle name="20% - Accent1 2 2 4 5 2 3 3 2" xfId="6611" xr:uid="{00000000-0005-0000-0000-000018190000}"/>
    <cellStyle name="20% - Accent1 2 2 4 5 2 3 4" xfId="6612" xr:uid="{00000000-0005-0000-0000-000019190000}"/>
    <cellStyle name="20% - Accent1 2 2 4 5 2 4" xfId="6613" xr:uid="{00000000-0005-0000-0000-00001A190000}"/>
    <cellStyle name="20% - Accent1 2 2 4 5 2 4 2" xfId="6614" xr:uid="{00000000-0005-0000-0000-00001B190000}"/>
    <cellStyle name="20% - Accent1 2 2 4 5 2 4 2 2" xfId="6615" xr:uid="{00000000-0005-0000-0000-00001C190000}"/>
    <cellStyle name="20% - Accent1 2 2 4 5 2 4 2 2 2" xfId="6616" xr:uid="{00000000-0005-0000-0000-00001D190000}"/>
    <cellStyle name="20% - Accent1 2 2 4 5 2 4 2 3" xfId="6617" xr:uid="{00000000-0005-0000-0000-00001E190000}"/>
    <cellStyle name="20% - Accent1 2 2 4 5 2 4 3" xfId="6618" xr:uid="{00000000-0005-0000-0000-00001F190000}"/>
    <cellStyle name="20% - Accent1 2 2 4 5 2 4 3 2" xfId="6619" xr:uid="{00000000-0005-0000-0000-000020190000}"/>
    <cellStyle name="20% - Accent1 2 2 4 5 2 4 4" xfId="6620" xr:uid="{00000000-0005-0000-0000-000021190000}"/>
    <cellStyle name="20% - Accent1 2 2 4 5 2 5" xfId="6621" xr:uid="{00000000-0005-0000-0000-000022190000}"/>
    <cellStyle name="20% - Accent1 2 2 4 5 2 5 2" xfId="6622" xr:uid="{00000000-0005-0000-0000-000023190000}"/>
    <cellStyle name="20% - Accent1 2 2 4 5 2 5 2 2" xfId="6623" xr:uid="{00000000-0005-0000-0000-000024190000}"/>
    <cellStyle name="20% - Accent1 2 2 4 5 2 5 3" xfId="6624" xr:uid="{00000000-0005-0000-0000-000025190000}"/>
    <cellStyle name="20% - Accent1 2 2 4 5 2 6" xfId="6625" xr:uid="{00000000-0005-0000-0000-000026190000}"/>
    <cellStyle name="20% - Accent1 2 2 4 5 2 6 2" xfId="6626" xr:uid="{00000000-0005-0000-0000-000027190000}"/>
    <cellStyle name="20% - Accent1 2 2 4 5 2 6 2 2" xfId="6627" xr:uid="{00000000-0005-0000-0000-000028190000}"/>
    <cellStyle name="20% - Accent1 2 2 4 5 2 6 3" xfId="6628" xr:uid="{00000000-0005-0000-0000-000029190000}"/>
    <cellStyle name="20% - Accent1 2 2 4 5 2 7" xfId="6629" xr:uid="{00000000-0005-0000-0000-00002A190000}"/>
    <cellStyle name="20% - Accent1 2 2 4 5 2 7 2" xfId="6630" xr:uid="{00000000-0005-0000-0000-00002B190000}"/>
    <cellStyle name="20% - Accent1 2 2 4 5 2 8" xfId="6631" xr:uid="{00000000-0005-0000-0000-00002C190000}"/>
    <cellStyle name="20% - Accent1 2 2 4 5 2 8 2" xfId="6632" xr:uid="{00000000-0005-0000-0000-00002D190000}"/>
    <cellStyle name="20% - Accent1 2 2 4 5 2 9" xfId="6633" xr:uid="{00000000-0005-0000-0000-00002E190000}"/>
    <cellStyle name="20% - Accent1 2 2 4 5 3" xfId="6634" xr:uid="{00000000-0005-0000-0000-00002F190000}"/>
    <cellStyle name="20% - Accent1 2 2 4 5 3 2" xfId="6635" xr:uid="{00000000-0005-0000-0000-000030190000}"/>
    <cellStyle name="20% - Accent1 2 2 4 5 3 2 2" xfId="6636" xr:uid="{00000000-0005-0000-0000-000031190000}"/>
    <cellStyle name="20% - Accent1 2 2 4 5 3 2 2 2" xfId="6637" xr:uid="{00000000-0005-0000-0000-000032190000}"/>
    <cellStyle name="20% - Accent1 2 2 4 5 3 2 2 2 2" xfId="6638" xr:uid="{00000000-0005-0000-0000-000033190000}"/>
    <cellStyle name="20% - Accent1 2 2 4 5 3 2 2 3" xfId="6639" xr:uid="{00000000-0005-0000-0000-000034190000}"/>
    <cellStyle name="20% - Accent1 2 2 4 5 3 2 3" xfId="6640" xr:uid="{00000000-0005-0000-0000-000035190000}"/>
    <cellStyle name="20% - Accent1 2 2 4 5 3 2 3 2" xfId="6641" xr:uid="{00000000-0005-0000-0000-000036190000}"/>
    <cellStyle name="20% - Accent1 2 2 4 5 3 2 4" xfId="6642" xr:uid="{00000000-0005-0000-0000-000037190000}"/>
    <cellStyle name="20% - Accent1 2 2 4 5 3 3" xfId="6643" xr:uid="{00000000-0005-0000-0000-000038190000}"/>
    <cellStyle name="20% - Accent1 2 2 4 5 3 3 2" xfId="6644" xr:uid="{00000000-0005-0000-0000-000039190000}"/>
    <cellStyle name="20% - Accent1 2 2 4 5 3 3 2 2" xfId="6645" xr:uid="{00000000-0005-0000-0000-00003A190000}"/>
    <cellStyle name="20% - Accent1 2 2 4 5 3 3 2 2 2" xfId="6646" xr:uid="{00000000-0005-0000-0000-00003B190000}"/>
    <cellStyle name="20% - Accent1 2 2 4 5 3 3 2 3" xfId="6647" xr:uid="{00000000-0005-0000-0000-00003C190000}"/>
    <cellStyle name="20% - Accent1 2 2 4 5 3 3 3" xfId="6648" xr:uid="{00000000-0005-0000-0000-00003D190000}"/>
    <cellStyle name="20% - Accent1 2 2 4 5 3 3 3 2" xfId="6649" xr:uid="{00000000-0005-0000-0000-00003E190000}"/>
    <cellStyle name="20% - Accent1 2 2 4 5 3 3 4" xfId="6650" xr:uid="{00000000-0005-0000-0000-00003F190000}"/>
    <cellStyle name="20% - Accent1 2 2 4 5 3 4" xfId="6651" xr:uid="{00000000-0005-0000-0000-000040190000}"/>
    <cellStyle name="20% - Accent1 2 2 4 5 3 4 2" xfId="6652" xr:uid="{00000000-0005-0000-0000-000041190000}"/>
    <cellStyle name="20% - Accent1 2 2 4 5 3 4 2 2" xfId="6653" xr:uid="{00000000-0005-0000-0000-000042190000}"/>
    <cellStyle name="20% - Accent1 2 2 4 5 3 4 2 2 2" xfId="6654" xr:uid="{00000000-0005-0000-0000-000043190000}"/>
    <cellStyle name="20% - Accent1 2 2 4 5 3 4 2 3" xfId="6655" xr:uid="{00000000-0005-0000-0000-000044190000}"/>
    <cellStyle name="20% - Accent1 2 2 4 5 3 4 3" xfId="6656" xr:uid="{00000000-0005-0000-0000-000045190000}"/>
    <cellStyle name="20% - Accent1 2 2 4 5 3 4 3 2" xfId="6657" xr:uid="{00000000-0005-0000-0000-000046190000}"/>
    <cellStyle name="20% - Accent1 2 2 4 5 3 4 4" xfId="6658" xr:uid="{00000000-0005-0000-0000-000047190000}"/>
    <cellStyle name="20% - Accent1 2 2 4 5 3 5" xfId="6659" xr:uid="{00000000-0005-0000-0000-000048190000}"/>
    <cellStyle name="20% - Accent1 2 2 4 5 3 5 2" xfId="6660" xr:uid="{00000000-0005-0000-0000-000049190000}"/>
    <cellStyle name="20% - Accent1 2 2 4 5 3 5 2 2" xfId="6661" xr:uid="{00000000-0005-0000-0000-00004A190000}"/>
    <cellStyle name="20% - Accent1 2 2 4 5 3 5 3" xfId="6662" xr:uid="{00000000-0005-0000-0000-00004B190000}"/>
    <cellStyle name="20% - Accent1 2 2 4 5 3 6" xfId="6663" xr:uid="{00000000-0005-0000-0000-00004C190000}"/>
    <cellStyle name="20% - Accent1 2 2 4 5 3 6 2" xfId="6664" xr:uid="{00000000-0005-0000-0000-00004D190000}"/>
    <cellStyle name="20% - Accent1 2 2 4 5 3 6 2 2" xfId="6665" xr:uid="{00000000-0005-0000-0000-00004E190000}"/>
    <cellStyle name="20% - Accent1 2 2 4 5 3 6 3" xfId="6666" xr:uid="{00000000-0005-0000-0000-00004F190000}"/>
    <cellStyle name="20% - Accent1 2 2 4 5 3 7" xfId="6667" xr:uid="{00000000-0005-0000-0000-000050190000}"/>
    <cellStyle name="20% - Accent1 2 2 4 5 3 7 2" xfId="6668" xr:uid="{00000000-0005-0000-0000-000051190000}"/>
    <cellStyle name="20% - Accent1 2 2 4 5 3 8" xfId="6669" xr:uid="{00000000-0005-0000-0000-000052190000}"/>
    <cellStyle name="20% - Accent1 2 2 4 5 3 8 2" xfId="6670" xr:uid="{00000000-0005-0000-0000-000053190000}"/>
    <cellStyle name="20% - Accent1 2 2 4 5 3 9" xfId="6671" xr:uid="{00000000-0005-0000-0000-000054190000}"/>
    <cellStyle name="20% - Accent1 2 2 4 5 4" xfId="6672" xr:uid="{00000000-0005-0000-0000-000055190000}"/>
    <cellStyle name="20% - Accent1 2 2 4 5 4 2" xfId="6673" xr:uid="{00000000-0005-0000-0000-000056190000}"/>
    <cellStyle name="20% - Accent1 2 2 4 5 4 2 2" xfId="6674" xr:uid="{00000000-0005-0000-0000-000057190000}"/>
    <cellStyle name="20% - Accent1 2 2 4 5 4 2 2 2" xfId="6675" xr:uid="{00000000-0005-0000-0000-000058190000}"/>
    <cellStyle name="20% - Accent1 2 2 4 5 4 2 3" xfId="6676" xr:uid="{00000000-0005-0000-0000-000059190000}"/>
    <cellStyle name="20% - Accent1 2 2 4 5 4 3" xfId="6677" xr:uid="{00000000-0005-0000-0000-00005A190000}"/>
    <cellStyle name="20% - Accent1 2 2 4 5 4 3 2" xfId="6678" xr:uid="{00000000-0005-0000-0000-00005B190000}"/>
    <cellStyle name="20% - Accent1 2 2 4 5 4 4" xfId="6679" xr:uid="{00000000-0005-0000-0000-00005C190000}"/>
    <cellStyle name="20% - Accent1 2 2 4 5 5" xfId="6680" xr:uid="{00000000-0005-0000-0000-00005D190000}"/>
    <cellStyle name="20% - Accent1 2 2 4 5 5 2" xfId="6681" xr:uid="{00000000-0005-0000-0000-00005E190000}"/>
    <cellStyle name="20% - Accent1 2 2 4 5 5 2 2" xfId="6682" xr:uid="{00000000-0005-0000-0000-00005F190000}"/>
    <cellStyle name="20% - Accent1 2 2 4 5 5 2 2 2" xfId="6683" xr:uid="{00000000-0005-0000-0000-000060190000}"/>
    <cellStyle name="20% - Accent1 2 2 4 5 5 2 3" xfId="6684" xr:uid="{00000000-0005-0000-0000-000061190000}"/>
    <cellStyle name="20% - Accent1 2 2 4 5 5 3" xfId="6685" xr:uid="{00000000-0005-0000-0000-000062190000}"/>
    <cellStyle name="20% - Accent1 2 2 4 5 5 3 2" xfId="6686" xr:uid="{00000000-0005-0000-0000-000063190000}"/>
    <cellStyle name="20% - Accent1 2 2 4 5 5 4" xfId="6687" xr:uid="{00000000-0005-0000-0000-000064190000}"/>
    <cellStyle name="20% - Accent1 2 2 4 5 6" xfId="6688" xr:uid="{00000000-0005-0000-0000-000065190000}"/>
    <cellStyle name="20% - Accent1 2 2 4 5 6 2" xfId="6689" xr:uid="{00000000-0005-0000-0000-000066190000}"/>
    <cellStyle name="20% - Accent1 2 2 4 5 6 2 2" xfId="6690" xr:uid="{00000000-0005-0000-0000-000067190000}"/>
    <cellStyle name="20% - Accent1 2 2 4 5 6 2 2 2" xfId="6691" xr:uid="{00000000-0005-0000-0000-000068190000}"/>
    <cellStyle name="20% - Accent1 2 2 4 5 6 2 3" xfId="6692" xr:uid="{00000000-0005-0000-0000-000069190000}"/>
    <cellStyle name="20% - Accent1 2 2 4 5 6 3" xfId="6693" xr:uid="{00000000-0005-0000-0000-00006A190000}"/>
    <cellStyle name="20% - Accent1 2 2 4 5 6 3 2" xfId="6694" xr:uid="{00000000-0005-0000-0000-00006B190000}"/>
    <cellStyle name="20% - Accent1 2 2 4 5 6 4" xfId="6695" xr:uid="{00000000-0005-0000-0000-00006C190000}"/>
    <cellStyle name="20% - Accent1 2 2 4 5 7" xfId="6696" xr:uid="{00000000-0005-0000-0000-00006D190000}"/>
    <cellStyle name="20% - Accent1 2 2 4 5 7 2" xfId="6697" xr:uid="{00000000-0005-0000-0000-00006E190000}"/>
    <cellStyle name="20% - Accent1 2 2 4 5 7 2 2" xfId="6698" xr:uid="{00000000-0005-0000-0000-00006F190000}"/>
    <cellStyle name="20% - Accent1 2 2 4 5 7 3" xfId="6699" xr:uid="{00000000-0005-0000-0000-000070190000}"/>
    <cellStyle name="20% - Accent1 2 2 4 5 8" xfId="6700" xr:uid="{00000000-0005-0000-0000-000071190000}"/>
    <cellStyle name="20% - Accent1 2 2 4 5 8 2" xfId="6701" xr:uid="{00000000-0005-0000-0000-000072190000}"/>
    <cellStyle name="20% - Accent1 2 2 4 5 8 2 2" xfId="6702" xr:uid="{00000000-0005-0000-0000-000073190000}"/>
    <cellStyle name="20% - Accent1 2 2 4 5 8 3" xfId="6703" xr:uid="{00000000-0005-0000-0000-000074190000}"/>
    <cellStyle name="20% - Accent1 2 2 4 5 9" xfId="6704" xr:uid="{00000000-0005-0000-0000-000075190000}"/>
    <cellStyle name="20% - Accent1 2 2 4 5 9 2" xfId="6705" xr:uid="{00000000-0005-0000-0000-000076190000}"/>
    <cellStyle name="20% - Accent1 2 2 4 6" xfId="6706" xr:uid="{00000000-0005-0000-0000-000077190000}"/>
    <cellStyle name="20% - Accent1 2 2 4 6 10" xfId="6707" xr:uid="{00000000-0005-0000-0000-000078190000}"/>
    <cellStyle name="20% - Accent1 2 2 4 6 10 2" xfId="6708" xr:uid="{00000000-0005-0000-0000-000079190000}"/>
    <cellStyle name="20% - Accent1 2 2 4 6 11" xfId="6709" xr:uid="{00000000-0005-0000-0000-00007A190000}"/>
    <cellStyle name="20% - Accent1 2 2 4 6 2" xfId="6710" xr:uid="{00000000-0005-0000-0000-00007B190000}"/>
    <cellStyle name="20% - Accent1 2 2 4 6 2 2" xfId="6711" xr:uid="{00000000-0005-0000-0000-00007C190000}"/>
    <cellStyle name="20% - Accent1 2 2 4 6 2 2 2" xfId="6712" xr:uid="{00000000-0005-0000-0000-00007D190000}"/>
    <cellStyle name="20% - Accent1 2 2 4 6 2 2 2 2" xfId="6713" xr:uid="{00000000-0005-0000-0000-00007E190000}"/>
    <cellStyle name="20% - Accent1 2 2 4 6 2 2 2 2 2" xfId="6714" xr:uid="{00000000-0005-0000-0000-00007F190000}"/>
    <cellStyle name="20% - Accent1 2 2 4 6 2 2 2 3" xfId="6715" xr:uid="{00000000-0005-0000-0000-000080190000}"/>
    <cellStyle name="20% - Accent1 2 2 4 6 2 2 3" xfId="6716" xr:uid="{00000000-0005-0000-0000-000081190000}"/>
    <cellStyle name="20% - Accent1 2 2 4 6 2 2 3 2" xfId="6717" xr:uid="{00000000-0005-0000-0000-000082190000}"/>
    <cellStyle name="20% - Accent1 2 2 4 6 2 2 4" xfId="6718" xr:uid="{00000000-0005-0000-0000-000083190000}"/>
    <cellStyle name="20% - Accent1 2 2 4 6 2 3" xfId="6719" xr:uid="{00000000-0005-0000-0000-000084190000}"/>
    <cellStyle name="20% - Accent1 2 2 4 6 2 3 2" xfId="6720" xr:uid="{00000000-0005-0000-0000-000085190000}"/>
    <cellStyle name="20% - Accent1 2 2 4 6 2 3 2 2" xfId="6721" xr:uid="{00000000-0005-0000-0000-000086190000}"/>
    <cellStyle name="20% - Accent1 2 2 4 6 2 3 2 2 2" xfId="6722" xr:uid="{00000000-0005-0000-0000-000087190000}"/>
    <cellStyle name="20% - Accent1 2 2 4 6 2 3 2 3" xfId="6723" xr:uid="{00000000-0005-0000-0000-000088190000}"/>
    <cellStyle name="20% - Accent1 2 2 4 6 2 3 3" xfId="6724" xr:uid="{00000000-0005-0000-0000-000089190000}"/>
    <cellStyle name="20% - Accent1 2 2 4 6 2 3 3 2" xfId="6725" xr:uid="{00000000-0005-0000-0000-00008A190000}"/>
    <cellStyle name="20% - Accent1 2 2 4 6 2 3 4" xfId="6726" xr:uid="{00000000-0005-0000-0000-00008B190000}"/>
    <cellStyle name="20% - Accent1 2 2 4 6 2 4" xfId="6727" xr:uid="{00000000-0005-0000-0000-00008C190000}"/>
    <cellStyle name="20% - Accent1 2 2 4 6 2 4 2" xfId="6728" xr:uid="{00000000-0005-0000-0000-00008D190000}"/>
    <cellStyle name="20% - Accent1 2 2 4 6 2 4 2 2" xfId="6729" xr:uid="{00000000-0005-0000-0000-00008E190000}"/>
    <cellStyle name="20% - Accent1 2 2 4 6 2 4 2 2 2" xfId="6730" xr:uid="{00000000-0005-0000-0000-00008F190000}"/>
    <cellStyle name="20% - Accent1 2 2 4 6 2 4 2 3" xfId="6731" xr:uid="{00000000-0005-0000-0000-000090190000}"/>
    <cellStyle name="20% - Accent1 2 2 4 6 2 4 3" xfId="6732" xr:uid="{00000000-0005-0000-0000-000091190000}"/>
    <cellStyle name="20% - Accent1 2 2 4 6 2 4 3 2" xfId="6733" xr:uid="{00000000-0005-0000-0000-000092190000}"/>
    <cellStyle name="20% - Accent1 2 2 4 6 2 4 4" xfId="6734" xr:uid="{00000000-0005-0000-0000-000093190000}"/>
    <cellStyle name="20% - Accent1 2 2 4 6 2 5" xfId="6735" xr:uid="{00000000-0005-0000-0000-000094190000}"/>
    <cellStyle name="20% - Accent1 2 2 4 6 2 5 2" xfId="6736" xr:uid="{00000000-0005-0000-0000-000095190000}"/>
    <cellStyle name="20% - Accent1 2 2 4 6 2 5 2 2" xfId="6737" xr:uid="{00000000-0005-0000-0000-000096190000}"/>
    <cellStyle name="20% - Accent1 2 2 4 6 2 5 3" xfId="6738" xr:uid="{00000000-0005-0000-0000-000097190000}"/>
    <cellStyle name="20% - Accent1 2 2 4 6 2 6" xfId="6739" xr:uid="{00000000-0005-0000-0000-000098190000}"/>
    <cellStyle name="20% - Accent1 2 2 4 6 2 6 2" xfId="6740" xr:uid="{00000000-0005-0000-0000-000099190000}"/>
    <cellStyle name="20% - Accent1 2 2 4 6 2 6 2 2" xfId="6741" xr:uid="{00000000-0005-0000-0000-00009A190000}"/>
    <cellStyle name="20% - Accent1 2 2 4 6 2 6 3" xfId="6742" xr:uid="{00000000-0005-0000-0000-00009B190000}"/>
    <cellStyle name="20% - Accent1 2 2 4 6 2 7" xfId="6743" xr:uid="{00000000-0005-0000-0000-00009C190000}"/>
    <cellStyle name="20% - Accent1 2 2 4 6 2 7 2" xfId="6744" xr:uid="{00000000-0005-0000-0000-00009D190000}"/>
    <cellStyle name="20% - Accent1 2 2 4 6 2 8" xfId="6745" xr:uid="{00000000-0005-0000-0000-00009E190000}"/>
    <cellStyle name="20% - Accent1 2 2 4 6 2 8 2" xfId="6746" xr:uid="{00000000-0005-0000-0000-00009F190000}"/>
    <cellStyle name="20% - Accent1 2 2 4 6 2 9" xfId="6747" xr:uid="{00000000-0005-0000-0000-0000A0190000}"/>
    <cellStyle name="20% - Accent1 2 2 4 6 3" xfId="6748" xr:uid="{00000000-0005-0000-0000-0000A1190000}"/>
    <cellStyle name="20% - Accent1 2 2 4 6 3 2" xfId="6749" xr:uid="{00000000-0005-0000-0000-0000A2190000}"/>
    <cellStyle name="20% - Accent1 2 2 4 6 3 2 2" xfId="6750" xr:uid="{00000000-0005-0000-0000-0000A3190000}"/>
    <cellStyle name="20% - Accent1 2 2 4 6 3 2 2 2" xfId="6751" xr:uid="{00000000-0005-0000-0000-0000A4190000}"/>
    <cellStyle name="20% - Accent1 2 2 4 6 3 2 2 2 2" xfId="6752" xr:uid="{00000000-0005-0000-0000-0000A5190000}"/>
    <cellStyle name="20% - Accent1 2 2 4 6 3 2 2 3" xfId="6753" xr:uid="{00000000-0005-0000-0000-0000A6190000}"/>
    <cellStyle name="20% - Accent1 2 2 4 6 3 2 3" xfId="6754" xr:uid="{00000000-0005-0000-0000-0000A7190000}"/>
    <cellStyle name="20% - Accent1 2 2 4 6 3 2 3 2" xfId="6755" xr:uid="{00000000-0005-0000-0000-0000A8190000}"/>
    <cellStyle name="20% - Accent1 2 2 4 6 3 2 4" xfId="6756" xr:uid="{00000000-0005-0000-0000-0000A9190000}"/>
    <cellStyle name="20% - Accent1 2 2 4 6 3 3" xfId="6757" xr:uid="{00000000-0005-0000-0000-0000AA190000}"/>
    <cellStyle name="20% - Accent1 2 2 4 6 3 3 2" xfId="6758" xr:uid="{00000000-0005-0000-0000-0000AB190000}"/>
    <cellStyle name="20% - Accent1 2 2 4 6 3 3 2 2" xfId="6759" xr:uid="{00000000-0005-0000-0000-0000AC190000}"/>
    <cellStyle name="20% - Accent1 2 2 4 6 3 3 2 2 2" xfId="6760" xr:uid="{00000000-0005-0000-0000-0000AD190000}"/>
    <cellStyle name="20% - Accent1 2 2 4 6 3 3 2 3" xfId="6761" xr:uid="{00000000-0005-0000-0000-0000AE190000}"/>
    <cellStyle name="20% - Accent1 2 2 4 6 3 3 3" xfId="6762" xr:uid="{00000000-0005-0000-0000-0000AF190000}"/>
    <cellStyle name="20% - Accent1 2 2 4 6 3 3 3 2" xfId="6763" xr:uid="{00000000-0005-0000-0000-0000B0190000}"/>
    <cellStyle name="20% - Accent1 2 2 4 6 3 3 4" xfId="6764" xr:uid="{00000000-0005-0000-0000-0000B1190000}"/>
    <cellStyle name="20% - Accent1 2 2 4 6 3 4" xfId="6765" xr:uid="{00000000-0005-0000-0000-0000B2190000}"/>
    <cellStyle name="20% - Accent1 2 2 4 6 3 4 2" xfId="6766" xr:uid="{00000000-0005-0000-0000-0000B3190000}"/>
    <cellStyle name="20% - Accent1 2 2 4 6 3 4 2 2" xfId="6767" xr:uid="{00000000-0005-0000-0000-0000B4190000}"/>
    <cellStyle name="20% - Accent1 2 2 4 6 3 4 2 2 2" xfId="6768" xr:uid="{00000000-0005-0000-0000-0000B5190000}"/>
    <cellStyle name="20% - Accent1 2 2 4 6 3 4 2 3" xfId="6769" xr:uid="{00000000-0005-0000-0000-0000B6190000}"/>
    <cellStyle name="20% - Accent1 2 2 4 6 3 4 3" xfId="6770" xr:uid="{00000000-0005-0000-0000-0000B7190000}"/>
    <cellStyle name="20% - Accent1 2 2 4 6 3 4 3 2" xfId="6771" xr:uid="{00000000-0005-0000-0000-0000B8190000}"/>
    <cellStyle name="20% - Accent1 2 2 4 6 3 4 4" xfId="6772" xr:uid="{00000000-0005-0000-0000-0000B9190000}"/>
    <cellStyle name="20% - Accent1 2 2 4 6 3 5" xfId="6773" xr:uid="{00000000-0005-0000-0000-0000BA190000}"/>
    <cellStyle name="20% - Accent1 2 2 4 6 3 5 2" xfId="6774" xr:uid="{00000000-0005-0000-0000-0000BB190000}"/>
    <cellStyle name="20% - Accent1 2 2 4 6 3 5 2 2" xfId="6775" xr:uid="{00000000-0005-0000-0000-0000BC190000}"/>
    <cellStyle name="20% - Accent1 2 2 4 6 3 5 3" xfId="6776" xr:uid="{00000000-0005-0000-0000-0000BD190000}"/>
    <cellStyle name="20% - Accent1 2 2 4 6 3 6" xfId="6777" xr:uid="{00000000-0005-0000-0000-0000BE190000}"/>
    <cellStyle name="20% - Accent1 2 2 4 6 3 6 2" xfId="6778" xr:uid="{00000000-0005-0000-0000-0000BF190000}"/>
    <cellStyle name="20% - Accent1 2 2 4 6 3 6 2 2" xfId="6779" xr:uid="{00000000-0005-0000-0000-0000C0190000}"/>
    <cellStyle name="20% - Accent1 2 2 4 6 3 6 3" xfId="6780" xr:uid="{00000000-0005-0000-0000-0000C1190000}"/>
    <cellStyle name="20% - Accent1 2 2 4 6 3 7" xfId="6781" xr:uid="{00000000-0005-0000-0000-0000C2190000}"/>
    <cellStyle name="20% - Accent1 2 2 4 6 3 7 2" xfId="6782" xr:uid="{00000000-0005-0000-0000-0000C3190000}"/>
    <cellStyle name="20% - Accent1 2 2 4 6 3 8" xfId="6783" xr:uid="{00000000-0005-0000-0000-0000C4190000}"/>
    <cellStyle name="20% - Accent1 2 2 4 6 3 8 2" xfId="6784" xr:uid="{00000000-0005-0000-0000-0000C5190000}"/>
    <cellStyle name="20% - Accent1 2 2 4 6 3 9" xfId="6785" xr:uid="{00000000-0005-0000-0000-0000C6190000}"/>
    <cellStyle name="20% - Accent1 2 2 4 6 4" xfId="6786" xr:uid="{00000000-0005-0000-0000-0000C7190000}"/>
    <cellStyle name="20% - Accent1 2 2 4 6 4 2" xfId="6787" xr:uid="{00000000-0005-0000-0000-0000C8190000}"/>
    <cellStyle name="20% - Accent1 2 2 4 6 4 2 2" xfId="6788" xr:uid="{00000000-0005-0000-0000-0000C9190000}"/>
    <cellStyle name="20% - Accent1 2 2 4 6 4 2 2 2" xfId="6789" xr:uid="{00000000-0005-0000-0000-0000CA190000}"/>
    <cellStyle name="20% - Accent1 2 2 4 6 4 2 3" xfId="6790" xr:uid="{00000000-0005-0000-0000-0000CB190000}"/>
    <cellStyle name="20% - Accent1 2 2 4 6 4 3" xfId="6791" xr:uid="{00000000-0005-0000-0000-0000CC190000}"/>
    <cellStyle name="20% - Accent1 2 2 4 6 4 3 2" xfId="6792" xr:uid="{00000000-0005-0000-0000-0000CD190000}"/>
    <cellStyle name="20% - Accent1 2 2 4 6 4 4" xfId="6793" xr:uid="{00000000-0005-0000-0000-0000CE190000}"/>
    <cellStyle name="20% - Accent1 2 2 4 6 5" xfId="6794" xr:uid="{00000000-0005-0000-0000-0000CF190000}"/>
    <cellStyle name="20% - Accent1 2 2 4 6 5 2" xfId="6795" xr:uid="{00000000-0005-0000-0000-0000D0190000}"/>
    <cellStyle name="20% - Accent1 2 2 4 6 5 2 2" xfId="6796" xr:uid="{00000000-0005-0000-0000-0000D1190000}"/>
    <cellStyle name="20% - Accent1 2 2 4 6 5 2 2 2" xfId="6797" xr:uid="{00000000-0005-0000-0000-0000D2190000}"/>
    <cellStyle name="20% - Accent1 2 2 4 6 5 2 3" xfId="6798" xr:uid="{00000000-0005-0000-0000-0000D3190000}"/>
    <cellStyle name="20% - Accent1 2 2 4 6 5 3" xfId="6799" xr:uid="{00000000-0005-0000-0000-0000D4190000}"/>
    <cellStyle name="20% - Accent1 2 2 4 6 5 3 2" xfId="6800" xr:uid="{00000000-0005-0000-0000-0000D5190000}"/>
    <cellStyle name="20% - Accent1 2 2 4 6 5 4" xfId="6801" xr:uid="{00000000-0005-0000-0000-0000D6190000}"/>
    <cellStyle name="20% - Accent1 2 2 4 6 6" xfId="6802" xr:uid="{00000000-0005-0000-0000-0000D7190000}"/>
    <cellStyle name="20% - Accent1 2 2 4 6 6 2" xfId="6803" xr:uid="{00000000-0005-0000-0000-0000D8190000}"/>
    <cellStyle name="20% - Accent1 2 2 4 6 6 2 2" xfId="6804" xr:uid="{00000000-0005-0000-0000-0000D9190000}"/>
    <cellStyle name="20% - Accent1 2 2 4 6 6 2 2 2" xfId="6805" xr:uid="{00000000-0005-0000-0000-0000DA190000}"/>
    <cellStyle name="20% - Accent1 2 2 4 6 6 2 3" xfId="6806" xr:uid="{00000000-0005-0000-0000-0000DB190000}"/>
    <cellStyle name="20% - Accent1 2 2 4 6 6 3" xfId="6807" xr:uid="{00000000-0005-0000-0000-0000DC190000}"/>
    <cellStyle name="20% - Accent1 2 2 4 6 6 3 2" xfId="6808" xr:uid="{00000000-0005-0000-0000-0000DD190000}"/>
    <cellStyle name="20% - Accent1 2 2 4 6 6 4" xfId="6809" xr:uid="{00000000-0005-0000-0000-0000DE190000}"/>
    <cellStyle name="20% - Accent1 2 2 4 6 7" xfId="6810" xr:uid="{00000000-0005-0000-0000-0000DF190000}"/>
    <cellStyle name="20% - Accent1 2 2 4 6 7 2" xfId="6811" xr:uid="{00000000-0005-0000-0000-0000E0190000}"/>
    <cellStyle name="20% - Accent1 2 2 4 6 7 2 2" xfId="6812" xr:uid="{00000000-0005-0000-0000-0000E1190000}"/>
    <cellStyle name="20% - Accent1 2 2 4 6 7 3" xfId="6813" xr:uid="{00000000-0005-0000-0000-0000E2190000}"/>
    <cellStyle name="20% - Accent1 2 2 4 6 8" xfId="6814" xr:uid="{00000000-0005-0000-0000-0000E3190000}"/>
    <cellStyle name="20% - Accent1 2 2 4 6 8 2" xfId="6815" xr:uid="{00000000-0005-0000-0000-0000E4190000}"/>
    <cellStyle name="20% - Accent1 2 2 4 6 8 2 2" xfId="6816" xr:uid="{00000000-0005-0000-0000-0000E5190000}"/>
    <cellStyle name="20% - Accent1 2 2 4 6 8 3" xfId="6817" xr:uid="{00000000-0005-0000-0000-0000E6190000}"/>
    <cellStyle name="20% - Accent1 2 2 4 6 9" xfId="6818" xr:uid="{00000000-0005-0000-0000-0000E7190000}"/>
    <cellStyle name="20% - Accent1 2 2 4 6 9 2" xfId="6819" xr:uid="{00000000-0005-0000-0000-0000E8190000}"/>
    <cellStyle name="20% - Accent1 2 2 4 7" xfId="6820" xr:uid="{00000000-0005-0000-0000-0000E9190000}"/>
    <cellStyle name="20% - Accent1 2 2 4 7 2" xfId="6821" xr:uid="{00000000-0005-0000-0000-0000EA190000}"/>
    <cellStyle name="20% - Accent1 2 2 4 7 2 2" xfId="6822" xr:uid="{00000000-0005-0000-0000-0000EB190000}"/>
    <cellStyle name="20% - Accent1 2 2 4 7 2 2 2" xfId="6823" xr:uid="{00000000-0005-0000-0000-0000EC190000}"/>
    <cellStyle name="20% - Accent1 2 2 4 7 2 2 2 2" xfId="6824" xr:uid="{00000000-0005-0000-0000-0000ED190000}"/>
    <cellStyle name="20% - Accent1 2 2 4 7 2 2 3" xfId="6825" xr:uid="{00000000-0005-0000-0000-0000EE190000}"/>
    <cellStyle name="20% - Accent1 2 2 4 7 2 3" xfId="6826" xr:uid="{00000000-0005-0000-0000-0000EF190000}"/>
    <cellStyle name="20% - Accent1 2 2 4 7 2 3 2" xfId="6827" xr:uid="{00000000-0005-0000-0000-0000F0190000}"/>
    <cellStyle name="20% - Accent1 2 2 4 7 2 4" xfId="6828" xr:uid="{00000000-0005-0000-0000-0000F1190000}"/>
    <cellStyle name="20% - Accent1 2 2 4 7 3" xfId="6829" xr:uid="{00000000-0005-0000-0000-0000F2190000}"/>
    <cellStyle name="20% - Accent1 2 2 4 7 3 2" xfId="6830" xr:uid="{00000000-0005-0000-0000-0000F3190000}"/>
    <cellStyle name="20% - Accent1 2 2 4 7 3 2 2" xfId="6831" xr:uid="{00000000-0005-0000-0000-0000F4190000}"/>
    <cellStyle name="20% - Accent1 2 2 4 7 3 2 2 2" xfId="6832" xr:uid="{00000000-0005-0000-0000-0000F5190000}"/>
    <cellStyle name="20% - Accent1 2 2 4 7 3 2 3" xfId="6833" xr:uid="{00000000-0005-0000-0000-0000F6190000}"/>
    <cellStyle name="20% - Accent1 2 2 4 7 3 3" xfId="6834" xr:uid="{00000000-0005-0000-0000-0000F7190000}"/>
    <cellStyle name="20% - Accent1 2 2 4 7 3 3 2" xfId="6835" xr:uid="{00000000-0005-0000-0000-0000F8190000}"/>
    <cellStyle name="20% - Accent1 2 2 4 7 3 4" xfId="6836" xr:uid="{00000000-0005-0000-0000-0000F9190000}"/>
    <cellStyle name="20% - Accent1 2 2 4 7 4" xfId="6837" xr:uid="{00000000-0005-0000-0000-0000FA190000}"/>
    <cellStyle name="20% - Accent1 2 2 4 7 4 2" xfId="6838" xr:uid="{00000000-0005-0000-0000-0000FB190000}"/>
    <cellStyle name="20% - Accent1 2 2 4 7 4 2 2" xfId="6839" xr:uid="{00000000-0005-0000-0000-0000FC190000}"/>
    <cellStyle name="20% - Accent1 2 2 4 7 4 2 2 2" xfId="6840" xr:uid="{00000000-0005-0000-0000-0000FD190000}"/>
    <cellStyle name="20% - Accent1 2 2 4 7 4 2 3" xfId="6841" xr:uid="{00000000-0005-0000-0000-0000FE190000}"/>
    <cellStyle name="20% - Accent1 2 2 4 7 4 3" xfId="6842" xr:uid="{00000000-0005-0000-0000-0000FF190000}"/>
    <cellStyle name="20% - Accent1 2 2 4 7 4 3 2" xfId="6843" xr:uid="{00000000-0005-0000-0000-0000001A0000}"/>
    <cellStyle name="20% - Accent1 2 2 4 7 4 4" xfId="6844" xr:uid="{00000000-0005-0000-0000-0000011A0000}"/>
    <cellStyle name="20% - Accent1 2 2 4 7 5" xfId="6845" xr:uid="{00000000-0005-0000-0000-0000021A0000}"/>
    <cellStyle name="20% - Accent1 2 2 4 7 5 2" xfId="6846" xr:uid="{00000000-0005-0000-0000-0000031A0000}"/>
    <cellStyle name="20% - Accent1 2 2 4 7 5 2 2" xfId="6847" xr:uid="{00000000-0005-0000-0000-0000041A0000}"/>
    <cellStyle name="20% - Accent1 2 2 4 7 5 3" xfId="6848" xr:uid="{00000000-0005-0000-0000-0000051A0000}"/>
    <cellStyle name="20% - Accent1 2 2 4 7 6" xfId="6849" xr:uid="{00000000-0005-0000-0000-0000061A0000}"/>
    <cellStyle name="20% - Accent1 2 2 4 7 6 2" xfId="6850" xr:uid="{00000000-0005-0000-0000-0000071A0000}"/>
    <cellStyle name="20% - Accent1 2 2 4 7 6 2 2" xfId="6851" xr:uid="{00000000-0005-0000-0000-0000081A0000}"/>
    <cellStyle name="20% - Accent1 2 2 4 7 6 3" xfId="6852" xr:uid="{00000000-0005-0000-0000-0000091A0000}"/>
    <cellStyle name="20% - Accent1 2 2 4 7 7" xfId="6853" xr:uid="{00000000-0005-0000-0000-00000A1A0000}"/>
    <cellStyle name="20% - Accent1 2 2 4 7 7 2" xfId="6854" xr:uid="{00000000-0005-0000-0000-00000B1A0000}"/>
    <cellStyle name="20% - Accent1 2 2 4 7 8" xfId="6855" xr:uid="{00000000-0005-0000-0000-00000C1A0000}"/>
    <cellStyle name="20% - Accent1 2 2 4 7 8 2" xfId="6856" xr:uid="{00000000-0005-0000-0000-00000D1A0000}"/>
    <cellStyle name="20% - Accent1 2 2 4 7 9" xfId="6857" xr:uid="{00000000-0005-0000-0000-00000E1A0000}"/>
    <cellStyle name="20% - Accent1 2 2 4 8" xfId="6858" xr:uid="{00000000-0005-0000-0000-00000F1A0000}"/>
    <cellStyle name="20% - Accent1 2 2 4 8 2" xfId="6859" xr:uid="{00000000-0005-0000-0000-0000101A0000}"/>
    <cellStyle name="20% - Accent1 2 2 4 8 2 2" xfId="6860" xr:uid="{00000000-0005-0000-0000-0000111A0000}"/>
    <cellStyle name="20% - Accent1 2 2 4 8 2 2 2" xfId="6861" xr:uid="{00000000-0005-0000-0000-0000121A0000}"/>
    <cellStyle name="20% - Accent1 2 2 4 8 2 2 2 2" xfId="6862" xr:uid="{00000000-0005-0000-0000-0000131A0000}"/>
    <cellStyle name="20% - Accent1 2 2 4 8 2 2 3" xfId="6863" xr:uid="{00000000-0005-0000-0000-0000141A0000}"/>
    <cellStyle name="20% - Accent1 2 2 4 8 2 3" xfId="6864" xr:uid="{00000000-0005-0000-0000-0000151A0000}"/>
    <cellStyle name="20% - Accent1 2 2 4 8 2 3 2" xfId="6865" xr:uid="{00000000-0005-0000-0000-0000161A0000}"/>
    <cellStyle name="20% - Accent1 2 2 4 8 2 4" xfId="6866" xr:uid="{00000000-0005-0000-0000-0000171A0000}"/>
    <cellStyle name="20% - Accent1 2 2 4 8 3" xfId="6867" xr:uid="{00000000-0005-0000-0000-0000181A0000}"/>
    <cellStyle name="20% - Accent1 2 2 4 8 3 2" xfId="6868" xr:uid="{00000000-0005-0000-0000-0000191A0000}"/>
    <cellStyle name="20% - Accent1 2 2 4 8 3 2 2" xfId="6869" xr:uid="{00000000-0005-0000-0000-00001A1A0000}"/>
    <cellStyle name="20% - Accent1 2 2 4 8 3 2 2 2" xfId="6870" xr:uid="{00000000-0005-0000-0000-00001B1A0000}"/>
    <cellStyle name="20% - Accent1 2 2 4 8 3 2 3" xfId="6871" xr:uid="{00000000-0005-0000-0000-00001C1A0000}"/>
    <cellStyle name="20% - Accent1 2 2 4 8 3 3" xfId="6872" xr:uid="{00000000-0005-0000-0000-00001D1A0000}"/>
    <cellStyle name="20% - Accent1 2 2 4 8 3 3 2" xfId="6873" xr:uid="{00000000-0005-0000-0000-00001E1A0000}"/>
    <cellStyle name="20% - Accent1 2 2 4 8 3 4" xfId="6874" xr:uid="{00000000-0005-0000-0000-00001F1A0000}"/>
    <cellStyle name="20% - Accent1 2 2 4 8 4" xfId="6875" xr:uid="{00000000-0005-0000-0000-0000201A0000}"/>
    <cellStyle name="20% - Accent1 2 2 4 8 4 2" xfId="6876" xr:uid="{00000000-0005-0000-0000-0000211A0000}"/>
    <cellStyle name="20% - Accent1 2 2 4 8 4 2 2" xfId="6877" xr:uid="{00000000-0005-0000-0000-0000221A0000}"/>
    <cellStyle name="20% - Accent1 2 2 4 8 4 2 2 2" xfId="6878" xr:uid="{00000000-0005-0000-0000-0000231A0000}"/>
    <cellStyle name="20% - Accent1 2 2 4 8 4 2 3" xfId="6879" xr:uid="{00000000-0005-0000-0000-0000241A0000}"/>
    <cellStyle name="20% - Accent1 2 2 4 8 4 3" xfId="6880" xr:uid="{00000000-0005-0000-0000-0000251A0000}"/>
    <cellStyle name="20% - Accent1 2 2 4 8 4 3 2" xfId="6881" xr:uid="{00000000-0005-0000-0000-0000261A0000}"/>
    <cellStyle name="20% - Accent1 2 2 4 8 4 4" xfId="6882" xr:uid="{00000000-0005-0000-0000-0000271A0000}"/>
    <cellStyle name="20% - Accent1 2 2 4 8 5" xfId="6883" xr:uid="{00000000-0005-0000-0000-0000281A0000}"/>
    <cellStyle name="20% - Accent1 2 2 4 8 5 2" xfId="6884" xr:uid="{00000000-0005-0000-0000-0000291A0000}"/>
    <cellStyle name="20% - Accent1 2 2 4 8 5 2 2" xfId="6885" xr:uid="{00000000-0005-0000-0000-00002A1A0000}"/>
    <cellStyle name="20% - Accent1 2 2 4 8 5 3" xfId="6886" xr:uid="{00000000-0005-0000-0000-00002B1A0000}"/>
    <cellStyle name="20% - Accent1 2 2 4 8 6" xfId="6887" xr:uid="{00000000-0005-0000-0000-00002C1A0000}"/>
    <cellStyle name="20% - Accent1 2 2 4 8 6 2" xfId="6888" xr:uid="{00000000-0005-0000-0000-00002D1A0000}"/>
    <cellStyle name="20% - Accent1 2 2 4 8 6 2 2" xfId="6889" xr:uid="{00000000-0005-0000-0000-00002E1A0000}"/>
    <cellStyle name="20% - Accent1 2 2 4 8 6 3" xfId="6890" xr:uid="{00000000-0005-0000-0000-00002F1A0000}"/>
    <cellStyle name="20% - Accent1 2 2 4 8 7" xfId="6891" xr:uid="{00000000-0005-0000-0000-0000301A0000}"/>
    <cellStyle name="20% - Accent1 2 2 4 8 7 2" xfId="6892" xr:uid="{00000000-0005-0000-0000-0000311A0000}"/>
    <cellStyle name="20% - Accent1 2 2 4 8 8" xfId="6893" xr:uid="{00000000-0005-0000-0000-0000321A0000}"/>
    <cellStyle name="20% - Accent1 2 2 4 8 8 2" xfId="6894" xr:uid="{00000000-0005-0000-0000-0000331A0000}"/>
    <cellStyle name="20% - Accent1 2 2 4 8 9" xfId="6895" xr:uid="{00000000-0005-0000-0000-0000341A0000}"/>
    <cellStyle name="20% - Accent1 2 2 4 9" xfId="6896" xr:uid="{00000000-0005-0000-0000-0000351A0000}"/>
    <cellStyle name="20% - Accent1 2 2 4 9 2" xfId="6897" xr:uid="{00000000-0005-0000-0000-0000361A0000}"/>
    <cellStyle name="20% - Accent1 2 2 4 9 2 2" xfId="6898" xr:uid="{00000000-0005-0000-0000-0000371A0000}"/>
    <cellStyle name="20% - Accent1 2 2 4 9 2 2 2" xfId="6899" xr:uid="{00000000-0005-0000-0000-0000381A0000}"/>
    <cellStyle name="20% - Accent1 2 2 4 9 2 3" xfId="6900" xr:uid="{00000000-0005-0000-0000-0000391A0000}"/>
    <cellStyle name="20% - Accent1 2 2 4 9 3" xfId="6901" xr:uid="{00000000-0005-0000-0000-00003A1A0000}"/>
    <cellStyle name="20% - Accent1 2 2 4 9 3 2" xfId="6902" xr:uid="{00000000-0005-0000-0000-00003B1A0000}"/>
    <cellStyle name="20% - Accent1 2 2 4 9 4" xfId="6903" xr:uid="{00000000-0005-0000-0000-00003C1A0000}"/>
    <cellStyle name="20% - Accent1 2 2 5" xfId="6904" xr:uid="{00000000-0005-0000-0000-00003D1A0000}"/>
    <cellStyle name="20% - Accent1 2 2 5 10" xfId="6905" xr:uid="{00000000-0005-0000-0000-00003E1A0000}"/>
    <cellStyle name="20% - Accent1 2 2 5 10 2" xfId="6906" xr:uid="{00000000-0005-0000-0000-00003F1A0000}"/>
    <cellStyle name="20% - Accent1 2 2 5 10 2 2" xfId="6907" xr:uid="{00000000-0005-0000-0000-0000401A0000}"/>
    <cellStyle name="20% - Accent1 2 2 5 10 2 2 2" xfId="6908" xr:uid="{00000000-0005-0000-0000-0000411A0000}"/>
    <cellStyle name="20% - Accent1 2 2 5 10 2 3" xfId="6909" xr:uid="{00000000-0005-0000-0000-0000421A0000}"/>
    <cellStyle name="20% - Accent1 2 2 5 10 3" xfId="6910" xr:uid="{00000000-0005-0000-0000-0000431A0000}"/>
    <cellStyle name="20% - Accent1 2 2 5 10 3 2" xfId="6911" xr:uid="{00000000-0005-0000-0000-0000441A0000}"/>
    <cellStyle name="20% - Accent1 2 2 5 10 4" xfId="6912" xr:uid="{00000000-0005-0000-0000-0000451A0000}"/>
    <cellStyle name="20% - Accent1 2 2 5 11" xfId="6913" xr:uid="{00000000-0005-0000-0000-0000461A0000}"/>
    <cellStyle name="20% - Accent1 2 2 5 11 2" xfId="6914" xr:uid="{00000000-0005-0000-0000-0000471A0000}"/>
    <cellStyle name="20% - Accent1 2 2 5 11 2 2" xfId="6915" xr:uid="{00000000-0005-0000-0000-0000481A0000}"/>
    <cellStyle name="20% - Accent1 2 2 5 11 3" xfId="6916" xr:uid="{00000000-0005-0000-0000-0000491A0000}"/>
    <cellStyle name="20% - Accent1 2 2 5 12" xfId="6917" xr:uid="{00000000-0005-0000-0000-00004A1A0000}"/>
    <cellStyle name="20% - Accent1 2 2 5 12 2" xfId="6918" xr:uid="{00000000-0005-0000-0000-00004B1A0000}"/>
    <cellStyle name="20% - Accent1 2 2 5 12 2 2" xfId="6919" xr:uid="{00000000-0005-0000-0000-00004C1A0000}"/>
    <cellStyle name="20% - Accent1 2 2 5 12 3" xfId="6920" xr:uid="{00000000-0005-0000-0000-00004D1A0000}"/>
    <cellStyle name="20% - Accent1 2 2 5 13" xfId="6921" xr:uid="{00000000-0005-0000-0000-00004E1A0000}"/>
    <cellStyle name="20% - Accent1 2 2 5 13 2" xfId="6922" xr:uid="{00000000-0005-0000-0000-00004F1A0000}"/>
    <cellStyle name="20% - Accent1 2 2 5 14" xfId="6923" xr:uid="{00000000-0005-0000-0000-0000501A0000}"/>
    <cellStyle name="20% - Accent1 2 2 5 14 2" xfId="6924" xr:uid="{00000000-0005-0000-0000-0000511A0000}"/>
    <cellStyle name="20% - Accent1 2 2 5 15" xfId="6925" xr:uid="{00000000-0005-0000-0000-0000521A0000}"/>
    <cellStyle name="20% - Accent1 2 2 5 2" xfId="6926" xr:uid="{00000000-0005-0000-0000-0000531A0000}"/>
    <cellStyle name="20% - Accent1 2 2 5 2 10" xfId="6927" xr:uid="{00000000-0005-0000-0000-0000541A0000}"/>
    <cellStyle name="20% - Accent1 2 2 5 2 10 2" xfId="6928" xr:uid="{00000000-0005-0000-0000-0000551A0000}"/>
    <cellStyle name="20% - Accent1 2 2 5 2 10 2 2" xfId="6929" xr:uid="{00000000-0005-0000-0000-0000561A0000}"/>
    <cellStyle name="20% - Accent1 2 2 5 2 10 3" xfId="6930" xr:uid="{00000000-0005-0000-0000-0000571A0000}"/>
    <cellStyle name="20% - Accent1 2 2 5 2 11" xfId="6931" xr:uid="{00000000-0005-0000-0000-0000581A0000}"/>
    <cellStyle name="20% - Accent1 2 2 5 2 11 2" xfId="6932" xr:uid="{00000000-0005-0000-0000-0000591A0000}"/>
    <cellStyle name="20% - Accent1 2 2 5 2 11 2 2" xfId="6933" xr:uid="{00000000-0005-0000-0000-00005A1A0000}"/>
    <cellStyle name="20% - Accent1 2 2 5 2 11 3" xfId="6934" xr:uid="{00000000-0005-0000-0000-00005B1A0000}"/>
    <cellStyle name="20% - Accent1 2 2 5 2 12" xfId="6935" xr:uid="{00000000-0005-0000-0000-00005C1A0000}"/>
    <cellStyle name="20% - Accent1 2 2 5 2 12 2" xfId="6936" xr:uid="{00000000-0005-0000-0000-00005D1A0000}"/>
    <cellStyle name="20% - Accent1 2 2 5 2 13" xfId="6937" xr:uid="{00000000-0005-0000-0000-00005E1A0000}"/>
    <cellStyle name="20% - Accent1 2 2 5 2 13 2" xfId="6938" xr:uid="{00000000-0005-0000-0000-00005F1A0000}"/>
    <cellStyle name="20% - Accent1 2 2 5 2 14" xfId="6939" xr:uid="{00000000-0005-0000-0000-0000601A0000}"/>
    <cellStyle name="20% - Accent1 2 2 5 2 2" xfId="6940" xr:uid="{00000000-0005-0000-0000-0000611A0000}"/>
    <cellStyle name="20% - Accent1 2 2 5 2 2 10" xfId="6941" xr:uid="{00000000-0005-0000-0000-0000621A0000}"/>
    <cellStyle name="20% - Accent1 2 2 5 2 2 10 2" xfId="6942" xr:uid="{00000000-0005-0000-0000-0000631A0000}"/>
    <cellStyle name="20% - Accent1 2 2 5 2 2 11" xfId="6943" xr:uid="{00000000-0005-0000-0000-0000641A0000}"/>
    <cellStyle name="20% - Accent1 2 2 5 2 2 2" xfId="6944" xr:uid="{00000000-0005-0000-0000-0000651A0000}"/>
    <cellStyle name="20% - Accent1 2 2 5 2 2 2 2" xfId="6945" xr:uid="{00000000-0005-0000-0000-0000661A0000}"/>
    <cellStyle name="20% - Accent1 2 2 5 2 2 2 2 2" xfId="6946" xr:uid="{00000000-0005-0000-0000-0000671A0000}"/>
    <cellStyle name="20% - Accent1 2 2 5 2 2 2 2 2 2" xfId="6947" xr:uid="{00000000-0005-0000-0000-0000681A0000}"/>
    <cellStyle name="20% - Accent1 2 2 5 2 2 2 2 2 2 2" xfId="6948" xr:uid="{00000000-0005-0000-0000-0000691A0000}"/>
    <cellStyle name="20% - Accent1 2 2 5 2 2 2 2 2 3" xfId="6949" xr:uid="{00000000-0005-0000-0000-00006A1A0000}"/>
    <cellStyle name="20% - Accent1 2 2 5 2 2 2 2 3" xfId="6950" xr:uid="{00000000-0005-0000-0000-00006B1A0000}"/>
    <cellStyle name="20% - Accent1 2 2 5 2 2 2 2 3 2" xfId="6951" xr:uid="{00000000-0005-0000-0000-00006C1A0000}"/>
    <cellStyle name="20% - Accent1 2 2 5 2 2 2 2 4" xfId="6952" xr:uid="{00000000-0005-0000-0000-00006D1A0000}"/>
    <cellStyle name="20% - Accent1 2 2 5 2 2 2 3" xfId="6953" xr:uid="{00000000-0005-0000-0000-00006E1A0000}"/>
    <cellStyle name="20% - Accent1 2 2 5 2 2 2 3 2" xfId="6954" xr:uid="{00000000-0005-0000-0000-00006F1A0000}"/>
    <cellStyle name="20% - Accent1 2 2 5 2 2 2 3 2 2" xfId="6955" xr:uid="{00000000-0005-0000-0000-0000701A0000}"/>
    <cellStyle name="20% - Accent1 2 2 5 2 2 2 3 2 2 2" xfId="6956" xr:uid="{00000000-0005-0000-0000-0000711A0000}"/>
    <cellStyle name="20% - Accent1 2 2 5 2 2 2 3 2 3" xfId="6957" xr:uid="{00000000-0005-0000-0000-0000721A0000}"/>
    <cellStyle name="20% - Accent1 2 2 5 2 2 2 3 3" xfId="6958" xr:uid="{00000000-0005-0000-0000-0000731A0000}"/>
    <cellStyle name="20% - Accent1 2 2 5 2 2 2 3 3 2" xfId="6959" xr:uid="{00000000-0005-0000-0000-0000741A0000}"/>
    <cellStyle name="20% - Accent1 2 2 5 2 2 2 3 4" xfId="6960" xr:uid="{00000000-0005-0000-0000-0000751A0000}"/>
    <cellStyle name="20% - Accent1 2 2 5 2 2 2 4" xfId="6961" xr:uid="{00000000-0005-0000-0000-0000761A0000}"/>
    <cellStyle name="20% - Accent1 2 2 5 2 2 2 4 2" xfId="6962" xr:uid="{00000000-0005-0000-0000-0000771A0000}"/>
    <cellStyle name="20% - Accent1 2 2 5 2 2 2 4 2 2" xfId="6963" xr:uid="{00000000-0005-0000-0000-0000781A0000}"/>
    <cellStyle name="20% - Accent1 2 2 5 2 2 2 4 2 2 2" xfId="6964" xr:uid="{00000000-0005-0000-0000-0000791A0000}"/>
    <cellStyle name="20% - Accent1 2 2 5 2 2 2 4 2 3" xfId="6965" xr:uid="{00000000-0005-0000-0000-00007A1A0000}"/>
    <cellStyle name="20% - Accent1 2 2 5 2 2 2 4 3" xfId="6966" xr:uid="{00000000-0005-0000-0000-00007B1A0000}"/>
    <cellStyle name="20% - Accent1 2 2 5 2 2 2 4 3 2" xfId="6967" xr:uid="{00000000-0005-0000-0000-00007C1A0000}"/>
    <cellStyle name="20% - Accent1 2 2 5 2 2 2 4 4" xfId="6968" xr:uid="{00000000-0005-0000-0000-00007D1A0000}"/>
    <cellStyle name="20% - Accent1 2 2 5 2 2 2 5" xfId="6969" xr:uid="{00000000-0005-0000-0000-00007E1A0000}"/>
    <cellStyle name="20% - Accent1 2 2 5 2 2 2 5 2" xfId="6970" xr:uid="{00000000-0005-0000-0000-00007F1A0000}"/>
    <cellStyle name="20% - Accent1 2 2 5 2 2 2 5 2 2" xfId="6971" xr:uid="{00000000-0005-0000-0000-0000801A0000}"/>
    <cellStyle name="20% - Accent1 2 2 5 2 2 2 5 3" xfId="6972" xr:uid="{00000000-0005-0000-0000-0000811A0000}"/>
    <cellStyle name="20% - Accent1 2 2 5 2 2 2 6" xfId="6973" xr:uid="{00000000-0005-0000-0000-0000821A0000}"/>
    <cellStyle name="20% - Accent1 2 2 5 2 2 2 6 2" xfId="6974" xr:uid="{00000000-0005-0000-0000-0000831A0000}"/>
    <cellStyle name="20% - Accent1 2 2 5 2 2 2 6 2 2" xfId="6975" xr:uid="{00000000-0005-0000-0000-0000841A0000}"/>
    <cellStyle name="20% - Accent1 2 2 5 2 2 2 6 3" xfId="6976" xr:uid="{00000000-0005-0000-0000-0000851A0000}"/>
    <cellStyle name="20% - Accent1 2 2 5 2 2 2 7" xfId="6977" xr:uid="{00000000-0005-0000-0000-0000861A0000}"/>
    <cellStyle name="20% - Accent1 2 2 5 2 2 2 7 2" xfId="6978" xr:uid="{00000000-0005-0000-0000-0000871A0000}"/>
    <cellStyle name="20% - Accent1 2 2 5 2 2 2 8" xfId="6979" xr:uid="{00000000-0005-0000-0000-0000881A0000}"/>
    <cellStyle name="20% - Accent1 2 2 5 2 2 2 8 2" xfId="6980" xr:uid="{00000000-0005-0000-0000-0000891A0000}"/>
    <cellStyle name="20% - Accent1 2 2 5 2 2 2 9" xfId="6981" xr:uid="{00000000-0005-0000-0000-00008A1A0000}"/>
    <cellStyle name="20% - Accent1 2 2 5 2 2 3" xfId="6982" xr:uid="{00000000-0005-0000-0000-00008B1A0000}"/>
    <cellStyle name="20% - Accent1 2 2 5 2 2 3 2" xfId="6983" xr:uid="{00000000-0005-0000-0000-00008C1A0000}"/>
    <cellStyle name="20% - Accent1 2 2 5 2 2 3 2 2" xfId="6984" xr:uid="{00000000-0005-0000-0000-00008D1A0000}"/>
    <cellStyle name="20% - Accent1 2 2 5 2 2 3 2 2 2" xfId="6985" xr:uid="{00000000-0005-0000-0000-00008E1A0000}"/>
    <cellStyle name="20% - Accent1 2 2 5 2 2 3 2 2 2 2" xfId="6986" xr:uid="{00000000-0005-0000-0000-00008F1A0000}"/>
    <cellStyle name="20% - Accent1 2 2 5 2 2 3 2 2 3" xfId="6987" xr:uid="{00000000-0005-0000-0000-0000901A0000}"/>
    <cellStyle name="20% - Accent1 2 2 5 2 2 3 2 3" xfId="6988" xr:uid="{00000000-0005-0000-0000-0000911A0000}"/>
    <cellStyle name="20% - Accent1 2 2 5 2 2 3 2 3 2" xfId="6989" xr:uid="{00000000-0005-0000-0000-0000921A0000}"/>
    <cellStyle name="20% - Accent1 2 2 5 2 2 3 2 4" xfId="6990" xr:uid="{00000000-0005-0000-0000-0000931A0000}"/>
    <cellStyle name="20% - Accent1 2 2 5 2 2 3 3" xfId="6991" xr:uid="{00000000-0005-0000-0000-0000941A0000}"/>
    <cellStyle name="20% - Accent1 2 2 5 2 2 3 3 2" xfId="6992" xr:uid="{00000000-0005-0000-0000-0000951A0000}"/>
    <cellStyle name="20% - Accent1 2 2 5 2 2 3 3 2 2" xfId="6993" xr:uid="{00000000-0005-0000-0000-0000961A0000}"/>
    <cellStyle name="20% - Accent1 2 2 5 2 2 3 3 2 2 2" xfId="6994" xr:uid="{00000000-0005-0000-0000-0000971A0000}"/>
    <cellStyle name="20% - Accent1 2 2 5 2 2 3 3 2 3" xfId="6995" xr:uid="{00000000-0005-0000-0000-0000981A0000}"/>
    <cellStyle name="20% - Accent1 2 2 5 2 2 3 3 3" xfId="6996" xr:uid="{00000000-0005-0000-0000-0000991A0000}"/>
    <cellStyle name="20% - Accent1 2 2 5 2 2 3 3 3 2" xfId="6997" xr:uid="{00000000-0005-0000-0000-00009A1A0000}"/>
    <cellStyle name="20% - Accent1 2 2 5 2 2 3 3 4" xfId="6998" xr:uid="{00000000-0005-0000-0000-00009B1A0000}"/>
    <cellStyle name="20% - Accent1 2 2 5 2 2 3 4" xfId="6999" xr:uid="{00000000-0005-0000-0000-00009C1A0000}"/>
    <cellStyle name="20% - Accent1 2 2 5 2 2 3 4 2" xfId="7000" xr:uid="{00000000-0005-0000-0000-00009D1A0000}"/>
    <cellStyle name="20% - Accent1 2 2 5 2 2 3 4 2 2" xfId="7001" xr:uid="{00000000-0005-0000-0000-00009E1A0000}"/>
    <cellStyle name="20% - Accent1 2 2 5 2 2 3 4 2 2 2" xfId="7002" xr:uid="{00000000-0005-0000-0000-00009F1A0000}"/>
    <cellStyle name="20% - Accent1 2 2 5 2 2 3 4 2 3" xfId="7003" xr:uid="{00000000-0005-0000-0000-0000A01A0000}"/>
    <cellStyle name="20% - Accent1 2 2 5 2 2 3 4 3" xfId="7004" xr:uid="{00000000-0005-0000-0000-0000A11A0000}"/>
    <cellStyle name="20% - Accent1 2 2 5 2 2 3 4 3 2" xfId="7005" xr:uid="{00000000-0005-0000-0000-0000A21A0000}"/>
    <cellStyle name="20% - Accent1 2 2 5 2 2 3 4 4" xfId="7006" xr:uid="{00000000-0005-0000-0000-0000A31A0000}"/>
    <cellStyle name="20% - Accent1 2 2 5 2 2 3 5" xfId="7007" xr:uid="{00000000-0005-0000-0000-0000A41A0000}"/>
    <cellStyle name="20% - Accent1 2 2 5 2 2 3 5 2" xfId="7008" xr:uid="{00000000-0005-0000-0000-0000A51A0000}"/>
    <cellStyle name="20% - Accent1 2 2 5 2 2 3 5 2 2" xfId="7009" xr:uid="{00000000-0005-0000-0000-0000A61A0000}"/>
    <cellStyle name="20% - Accent1 2 2 5 2 2 3 5 3" xfId="7010" xr:uid="{00000000-0005-0000-0000-0000A71A0000}"/>
    <cellStyle name="20% - Accent1 2 2 5 2 2 3 6" xfId="7011" xr:uid="{00000000-0005-0000-0000-0000A81A0000}"/>
    <cellStyle name="20% - Accent1 2 2 5 2 2 3 6 2" xfId="7012" xr:uid="{00000000-0005-0000-0000-0000A91A0000}"/>
    <cellStyle name="20% - Accent1 2 2 5 2 2 3 6 2 2" xfId="7013" xr:uid="{00000000-0005-0000-0000-0000AA1A0000}"/>
    <cellStyle name="20% - Accent1 2 2 5 2 2 3 6 3" xfId="7014" xr:uid="{00000000-0005-0000-0000-0000AB1A0000}"/>
    <cellStyle name="20% - Accent1 2 2 5 2 2 3 7" xfId="7015" xr:uid="{00000000-0005-0000-0000-0000AC1A0000}"/>
    <cellStyle name="20% - Accent1 2 2 5 2 2 3 7 2" xfId="7016" xr:uid="{00000000-0005-0000-0000-0000AD1A0000}"/>
    <cellStyle name="20% - Accent1 2 2 5 2 2 3 8" xfId="7017" xr:uid="{00000000-0005-0000-0000-0000AE1A0000}"/>
    <cellStyle name="20% - Accent1 2 2 5 2 2 3 8 2" xfId="7018" xr:uid="{00000000-0005-0000-0000-0000AF1A0000}"/>
    <cellStyle name="20% - Accent1 2 2 5 2 2 3 9" xfId="7019" xr:uid="{00000000-0005-0000-0000-0000B01A0000}"/>
    <cellStyle name="20% - Accent1 2 2 5 2 2 4" xfId="7020" xr:uid="{00000000-0005-0000-0000-0000B11A0000}"/>
    <cellStyle name="20% - Accent1 2 2 5 2 2 4 2" xfId="7021" xr:uid="{00000000-0005-0000-0000-0000B21A0000}"/>
    <cellStyle name="20% - Accent1 2 2 5 2 2 4 2 2" xfId="7022" xr:uid="{00000000-0005-0000-0000-0000B31A0000}"/>
    <cellStyle name="20% - Accent1 2 2 5 2 2 4 2 2 2" xfId="7023" xr:uid="{00000000-0005-0000-0000-0000B41A0000}"/>
    <cellStyle name="20% - Accent1 2 2 5 2 2 4 2 3" xfId="7024" xr:uid="{00000000-0005-0000-0000-0000B51A0000}"/>
    <cellStyle name="20% - Accent1 2 2 5 2 2 4 3" xfId="7025" xr:uid="{00000000-0005-0000-0000-0000B61A0000}"/>
    <cellStyle name="20% - Accent1 2 2 5 2 2 4 3 2" xfId="7026" xr:uid="{00000000-0005-0000-0000-0000B71A0000}"/>
    <cellStyle name="20% - Accent1 2 2 5 2 2 4 4" xfId="7027" xr:uid="{00000000-0005-0000-0000-0000B81A0000}"/>
    <cellStyle name="20% - Accent1 2 2 5 2 2 5" xfId="7028" xr:uid="{00000000-0005-0000-0000-0000B91A0000}"/>
    <cellStyle name="20% - Accent1 2 2 5 2 2 5 2" xfId="7029" xr:uid="{00000000-0005-0000-0000-0000BA1A0000}"/>
    <cellStyle name="20% - Accent1 2 2 5 2 2 5 2 2" xfId="7030" xr:uid="{00000000-0005-0000-0000-0000BB1A0000}"/>
    <cellStyle name="20% - Accent1 2 2 5 2 2 5 2 2 2" xfId="7031" xr:uid="{00000000-0005-0000-0000-0000BC1A0000}"/>
    <cellStyle name="20% - Accent1 2 2 5 2 2 5 2 3" xfId="7032" xr:uid="{00000000-0005-0000-0000-0000BD1A0000}"/>
    <cellStyle name="20% - Accent1 2 2 5 2 2 5 3" xfId="7033" xr:uid="{00000000-0005-0000-0000-0000BE1A0000}"/>
    <cellStyle name="20% - Accent1 2 2 5 2 2 5 3 2" xfId="7034" xr:uid="{00000000-0005-0000-0000-0000BF1A0000}"/>
    <cellStyle name="20% - Accent1 2 2 5 2 2 5 4" xfId="7035" xr:uid="{00000000-0005-0000-0000-0000C01A0000}"/>
    <cellStyle name="20% - Accent1 2 2 5 2 2 6" xfId="7036" xr:uid="{00000000-0005-0000-0000-0000C11A0000}"/>
    <cellStyle name="20% - Accent1 2 2 5 2 2 6 2" xfId="7037" xr:uid="{00000000-0005-0000-0000-0000C21A0000}"/>
    <cellStyle name="20% - Accent1 2 2 5 2 2 6 2 2" xfId="7038" xr:uid="{00000000-0005-0000-0000-0000C31A0000}"/>
    <cellStyle name="20% - Accent1 2 2 5 2 2 6 2 2 2" xfId="7039" xr:uid="{00000000-0005-0000-0000-0000C41A0000}"/>
    <cellStyle name="20% - Accent1 2 2 5 2 2 6 2 3" xfId="7040" xr:uid="{00000000-0005-0000-0000-0000C51A0000}"/>
    <cellStyle name="20% - Accent1 2 2 5 2 2 6 3" xfId="7041" xr:uid="{00000000-0005-0000-0000-0000C61A0000}"/>
    <cellStyle name="20% - Accent1 2 2 5 2 2 6 3 2" xfId="7042" xr:uid="{00000000-0005-0000-0000-0000C71A0000}"/>
    <cellStyle name="20% - Accent1 2 2 5 2 2 6 4" xfId="7043" xr:uid="{00000000-0005-0000-0000-0000C81A0000}"/>
    <cellStyle name="20% - Accent1 2 2 5 2 2 7" xfId="7044" xr:uid="{00000000-0005-0000-0000-0000C91A0000}"/>
    <cellStyle name="20% - Accent1 2 2 5 2 2 7 2" xfId="7045" xr:uid="{00000000-0005-0000-0000-0000CA1A0000}"/>
    <cellStyle name="20% - Accent1 2 2 5 2 2 7 2 2" xfId="7046" xr:uid="{00000000-0005-0000-0000-0000CB1A0000}"/>
    <cellStyle name="20% - Accent1 2 2 5 2 2 7 3" xfId="7047" xr:uid="{00000000-0005-0000-0000-0000CC1A0000}"/>
    <cellStyle name="20% - Accent1 2 2 5 2 2 8" xfId="7048" xr:uid="{00000000-0005-0000-0000-0000CD1A0000}"/>
    <cellStyle name="20% - Accent1 2 2 5 2 2 8 2" xfId="7049" xr:uid="{00000000-0005-0000-0000-0000CE1A0000}"/>
    <cellStyle name="20% - Accent1 2 2 5 2 2 8 2 2" xfId="7050" xr:uid="{00000000-0005-0000-0000-0000CF1A0000}"/>
    <cellStyle name="20% - Accent1 2 2 5 2 2 8 3" xfId="7051" xr:uid="{00000000-0005-0000-0000-0000D01A0000}"/>
    <cellStyle name="20% - Accent1 2 2 5 2 2 9" xfId="7052" xr:uid="{00000000-0005-0000-0000-0000D11A0000}"/>
    <cellStyle name="20% - Accent1 2 2 5 2 2 9 2" xfId="7053" xr:uid="{00000000-0005-0000-0000-0000D21A0000}"/>
    <cellStyle name="20% - Accent1 2 2 5 2 3" xfId="7054" xr:uid="{00000000-0005-0000-0000-0000D31A0000}"/>
    <cellStyle name="20% - Accent1 2 2 5 2 3 10" xfId="7055" xr:uid="{00000000-0005-0000-0000-0000D41A0000}"/>
    <cellStyle name="20% - Accent1 2 2 5 2 3 10 2" xfId="7056" xr:uid="{00000000-0005-0000-0000-0000D51A0000}"/>
    <cellStyle name="20% - Accent1 2 2 5 2 3 11" xfId="7057" xr:uid="{00000000-0005-0000-0000-0000D61A0000}"/>
    <cellStyle name="20% - Accent1 2 2 5 2 3 2" xfId="7058" xr:uid="{00000000-0005-0000-0000-0000D71A0000}"/>
    <cellStyle name="20% - Accent1 2 2 5 2 3 2 2" xfId="7059" xr:uid="{00000000-0005-0000-0000-0000D81A0000}"/>
    <cellStyle name="20% - Accent1 2 2 5 2 3 2 2 2" xfId="7060" xr:uid="{00000000-0005-0000-0000-0000D91A0000}"/>
    <cellStyle name="20% - Accent1 2 2 5 2 3 2 2 2 2" xfId="7061" xr:uid="{00000000-0005-0000-0000-0000DA1A0000}"/>
    <cellStyle name="20% - Accent1 2 2 5 2 3 2 2 2 2 2" xfId="7062" xr:uid="{00000000-0005-0000-0000-0000DB1A0000}"/>
    <cellStyle name="20% - Accent1 2 2 5 2 3 2 2 2 3" xfId="7063" xr:uid="{00000000-0005-0000-0000-0000DC1A0000}"/>
    <cellStyle name="20% - Accent1 2 2 5 2 3 2 2 3" xfId="7064" xr:uid="{00000000-0005-0000-0000-0000DD1A0000}"/>
    <cellStyle name="20% - Accent1 2 2 5 2 3 2 2 3 2" xfId="7065" xr:uid="{00000000-0005-0000-0000-0000DE1A0000}"/>
    <cellStyle name="20% - Accent1 2 2 5 2 3 2 2 4" xfId="7066" xr:uid="{00000000-0005-0000-0000-0000DF1A0000}"/>
    <cellStyle name="20% - Accent1 2 2 5 2 3 2 3" xfId="7067" xr:uid="{00000000-0005-0000-0000-0000E01A0000}"/>
    <cellStyle name="20% - Accent1 2 2 5 2 3 2 3 2" xfId="7068" xr:uid="{00000000-0005-0000-0000-0000E11A0000}"/>
    <cellStyle name="20% - Accent1 2 2 5 2 3 2 3 2 2" xfId="7069" xr:uid="{00000000-0005-0000-0000-0000E21A0000}"/>
    <cellStyle name="20% - Accent1 2 2 5 2 3 2 3 2 2 2" xfId="7070" xr:uid="{00000000-0005-0000-0000-0000E31A0000}"/>
    <cellStyle name="20% - Accent1 2 2 5 2 3 2 3 2 3" xfId="7071" xr:uid="{00000000-0005-0000-0000-0000E41A0000}"/>
    <cellStyle name="20% - Accent1 2 2 5 2 3 2 3 3" xfId="7072" xr:uid="{00000000-0005-0000-0000-0000E51A0000}"/>
    <cellStyle name="20% - Accent1 2 2 5 2 3 2 3 3 2" xfId="7073" xr:uid="{00000000-0005-0000-0000-0000E61A0000}"/>
    <cellStyle name="20% - Accent1 2 2 5 2 3 2 3 4" xfId="7074" xr:uid="{00000000-0005-0000-0000-0000E71A0000}"/>
    <cellStyle name="20% - Accent1 2 2 5 2 3 2 4" xfId="7075" xr:uid="{00000000-0005-0000-0000-0000E81A0000}"/>
    <cellStyle name="20% - Accent1 2 2 5 2 3 2 4 2" xfId="7076" xr:uid="{00000000-0005-0000-0000-0000E91A0000}"/>
    <cellStyle name="20% - Accent1 2 2 5 2 3 2 4 2 2" xfId="7077" xr:uid="{00000000-0005-0000-0000-0000EA1A0000}"/>
    <cellStyle name="20% - Accent1 2 2 5 2 3 2 4 2 2 2" xfId="7078" xr:uid="{00000000-0005-0000-0000-0000EB1A0000}"/>
    <cellStyle name="20% - Accent1 2 2 5 2 3 2 4 2 3" xfId="7079" xr:uid="{00000000-0005-0000-0000-0000EC1A0000}"/>
    <cellStyle name="20% - Accent1 2 2 5 2 3 2 4 3" xfId="7080" xr:uid="{00000000-0005-0000-0000-0000ED1A0000}"/>
    <cellStyle name="20% - Accent1 2 2 5 2 3 2 4 3 2" xfId="7081" xr:uid="{00000000-0005-0000-0000-0000EE1A0000}"/>
    <cellStyle name="20% - Accent1 2 2 5 2 3 2 4 4" xfId="7082" xr:uid="{00000000-0005-0000-0000-0000EF1A0000}"/>
    <cellStyle name="20% - Accent1 2 2 5 2 3 2 5" xfId="7083" xr:uid="{00000000-0005-0000-0000-0000F01A0000}"/>
    <cellStyle name="20% - Accent1 2 2 5 2 3 2 5 2" xfId="7084" xr:uid="{00000000-0005-0000-0000-0000F11A0000}"/>
    <cellStyle name="20% - Accent1 2 2 5 2 3 2 5 2 2" xfId="7085" xr:uid="{00000000-0005-0000-0000-0000F21A0000}"/>
    <cellStyle name="20% - Accent1 2 2 5 2 3 2 5 3" xfId="7086" xr:uid="{00000000-0005-0000-0000-0000F31A0000}"/>
    <cellStyle name="20% - Accent1 2 2 5 2 3 2 6" xfId="7087" xr:uid="{00000000-0005-0000-0000-0000F41A0000}"/>
    <cellStyle name="20% - Accent1 2 2 5 2 3 2 6 2" xfId="7088" xr:uid="{00000000-0005-0000-0000-0000F51A0000}"/>
    <cellStyle name="20% - Accent1 2 2 5 2 3 2 6 2 2" xfId="7089" xr:uid="{00000000-0005-0000-0000-0000F61A0000}"/>
    <cellStyle name="20% - Accent1 2 2 5 2 3 2 6 3" xfId="7090" xr:uid="{00000000-0005-0000-0000-0000F71A0000}"/>
    <cellStyle name="20% - Accent1 2 2 5 2 3 2 7" xfId="7091" xr:uid="{00000000-0005-0000-0000-0000F81A0000}"/>
    <cellStyle name="20% - Accent1 2 2 5 2 3 2 7 2" xfId="7092" xr:uid="{00000000-0005-0000-0000-0000F91A0000}"/>
    <cellStyle name="20% - Accent1 2 2 5 2 3 2 8" xfId="7093" xr:uid="{00000000-0005-0000-0000-0000FA1A0000}"/>
    <cellStyle name="20% - Accent1 2 2 5 2 3 2 8 2" xfId="7094" xr:uid="{00000000-0005-0000-0000-0000FB1A0000}"/>
    <cellStyle name="20% - Accent1 2 2 5 2 3 2 9" xfId="7095" xr:uid="{00000000-0005-0000-0000-0000FC1A0000}"/>
    <cellStyle name="20% - Accent1 2 2 5 2 3 3" xfId="7096" xr:uid="{00000000-0005-0000-0000-0000FD1A0000}"/>
    <cellStyle name="20% - Accent1 2 2 5 2 3 3 2" xfId="7097" xr:uid="{00000000-0005-0000-0000-0000FE1A0000}"/>
    <cellStyle name="20% - Accent1 2 2 5 2 3 3 2 2" xfId="7098" xr:uid="{00000000-0005-0000-0000-0000FF1A0000}"/>
    <cellStyle name="20% - Accent1 2 2 5 2 3 3 2 2 2" xfId="7099" xr:uid="{00000000-0005-0000-0000-0000001B0000}"/>
    <cellStyle name="20% - Accent1 2 2 5 2 3 3 2 2 2 2" xfId="7100" xr:uid="{00000000-0005-0000-0000-0000011B0000}"/>
    <cellStyle name="20% - Accent1 2 2 5 2 3 3 2 2 3" xfId="7101" xr:uid="{00000000-0005-0000-0000-0000021B0000}"/>
    <cellStyle name="20% - Accent1 2 2 5 2 3 3 2 3" xfId="7102" xr:uid="{00000000-0005-0000-0000-0000031B0000}"/>
    <cellStyle name="20% - Accent1 2 2 5 2 3 3 2 3 2" xfId="7103" xr:uid="{00000000-0005-0000-0000-0000041B0000}"/>
    <cellStyle name="20% - Accent1 2 2 5 2 3 3 2 4" xfId="7104" xr:uid="{00000000-0005-0000-0000-0000051B0000}"/>
    <cellStyle name="20% - Accent1 2 2 5 2 3 3 3" xfId="7105" xr:uid="{00000000-0005-0000-0000-0000061B0000}"/>
    <cellStyle name="20% - Accent1 2 2 5 2 3 3 3 2" xfId="7106" xr:uid="{00000000-0005-0000-0000-0000071B0000}"/>
    <cellStyle name="20% - Accent1 2 2 5 2 3 3 3 2 2" xfId="7107" xr:uid="{00000000-0005-0000-0000-0000081B0000}"/>
    <cellStyle name="20% - Accent1 2 2 5 2 3 3 3 2 2 2" xfId="7108" xr:uid="{00000000-0005-0000-0000-0000091B0000}"/>
    <cellStyle name="20% - Accent1 2 2 5 2 3 3 3 2 3" xfId="7109" xr:uid="{00000000-0005-0000-0000-00000A1B0000}"/>
    <cellStyle name="20% - Accent1 2 2 5 2 3 3 3 3" xfId="7110" xr:uid="{00000000-0005-0000-0000-00000B1B0000}"/>
    <cellStyle name="20% - Accent1 2 2 5 2 3 3 3 3 2" xfId="7111" xr:uid="{00000000-0005-0000-0000-00000C1B0000}"/>
    <cellStyle name="20% - Accent1 2 2 5 2 3 3 3 4" xfId="7112" xr:uid="{00000000-0005-0000-0000-00000D1B0000}"/>
    <cellStyle name="20% - Accent1 2 2 5 2 3 3 4" xfId="7113" xr:uid="{00000000-0005-0000-0000-00000E1B0000}"/>
    <cellStyle name="20% - Accent1 2 2 5 2 3 3 4 2" xfId="7114" xr:uid="{00000000-0005-0000-0000-00000F1B0000}"/>
    <cellStyle name="20% - Accent1 2 2 5 2 3 3 4 2 2" xfId="7115" xr:uid="{00000000-0005-0000-0000-0000101B0000}"/>
    <cellStyle name="20% - Accent1 2 2 5 2 3 3 4 2 2 2" xfId="7116" xr:uid="{00000000-0005-0000-0000-0000111B0000}"/>
    <cellStyle name="20% - Accent1 2 2 5 2 3 3 4 2 3" xfId="7117" xr:uid="{00000000-0005-0000-0000-0000121B0000}"/>
    <cellStyle name="20% - Accent1 2 2 5 2 3 3 4 3" xfId="7118" xr:uid="{00000000-0005-0000-0000-0000131B0000}"/>
    <cellStyle name="20% - Accent1 2 2 5 2 3 3 4 3 2" xfId="7119" xr:uid="{00000000-0005-0000-0000-0000141B0000}"/>
    <cellStyle name="20% - Accent1 2 2 5 2 3 3 4 4" xfId="7120" xr:uid="{00000000-0005-0000-0000-0000151B0000}"/>
    <cellStyle name="20% - Accent1 2 2 5 2 3 3 5" xfId="7121" xr:uid="{00000000-0005-0000-0000-0000161B0000}"/>
    <cellStyle name="20% - Accent1 2 2 5 2 3 3 5 2" xfId="7122" xr:uid="{00000000-0005-0000-0000-0000171B0000}"/>
    <cellStyle name="20% - Accent1 2 2 5 2 3 3 5 2 2" xfId="7123" xr:uid="{00000000-0005-0000-0000-0000181B0000}"/>
    <cellStyle name="20% - Accent1 2 2 5 2 3 3 5 3" xfId="7124" xr:uid="{00000000-0005-0000-0000-0000191B0000}"/>
    <cellStyle name="20% - Accent1 2 2 5 2 3 3 6" xfId="7125" xr:uid="{00000000-0005-0000-0000-00001A1B0000}"/>
    <cellStyle name="20% - Accent1 2 2 5 2 3 3 6 2" xfId="7126" xr:uid="{00000000-0005-0000-0000-00001B1B0000}"/>
    <cellStyle name="20% - Accent1 2 2 5 2 3 3 6 2 2" xfId="7127" xr:uid="{00000000-0005-0000-0000-00001C1B0000}"/>
    <cellStyle name="20% - Accent1 2 2 5 2 3 3 6 3" xfId="7128" xr:uid="{00000000-0005-0000-0000-00001D1B0000}"/>
    <cellStyle name="20% - Accent1 2 2 5 2 3 3 7" xfId="7129" xr:uid="{00000000-0005-0000-0000-00001E1B0000}"/>
    <cellStyle name="20% - Accent1 2 2 5 2 3 3 7 2" xfId="7130" xr:uid="{00000000-0005-0000-0000-00001F1B0000}"/>
    <cellStyle name="20% - Accent1 2 2 5 2 3 3 8" xfId="7131" xr:uid="{00000000-0005-0000-0000-0000201B0000}"/>
    <cellStyle name="20% - Accent1 2 2 5 2 3 3 8 2" xfId="7132" xr:uid="{00000000-0005-0000-0000-0000211B0000}"/>
    <cellStyle name="20% - Accent1 2 2 5 2 3 3 9" xfId="7133" xr:uid="{00000000-0005-0000-0000-0000221B0000}"/>
    <cellStyle name="20% - Accent1 2 2 5 2 3 4" xfId="7134" xr:uid="{00000000-0005-0000-0000-0000231B0000}"/>
    <cellStyle name="20% - Accent1 2 2 5 2 3 4 2" xfId="7135" xr:uid="{00000000-0005-0000-0000-0000241B0000}"/>
    <cellStyle name="20% - Accent1 2 2 5 2 3 4 2 2" xfId="7136" xr:uid="{00000000-0005-0000-0000-0000251B0000}"/>
    <cellStyle name="20% - Accent1 2 2 5 2 3 4 2 2 2" xfId="7137" xr:uid="{00000000-0005-0000-0000-0000261B0000}"/>
    <cellStyle name="20% - Accent1 2 2 5 2 3 4 2 3" xfId="7138" xr:uid="{00000000-0005-0000-0000-0000271B0000}"/>
    <cellStyle name="20% - Accent1 2 2 5 2 3 4 3" xfId="7139" xr:uid="{00000000-0005-0000-0000-0000281B0000}"/>
    <cellStyle name="20% - Accent1 2 2 5 2 3 4 3 2" xfId="7140" xr:uid="{00000000-0005-0000-0000-0000291B0000}"/>
    <cellStyle name="20% - Accent1 2 2 5 2 3 4 4" xfId="7141" xr:uid="{00000000-0005-0000-0000-00002A1B0000}"/>
    <cellStyle name="20% - Accent1 2 2 5 2 3 5" xfId="7142" xr:uid="{00000000-0005-0000-0000-00002B1B0000}"/>
    <cellStyle name="20% - Accent1 2 2 5 2 3 5 2" xfId="7143" xr:uid="{00000000-0005-0000-0000-00002C1B0000}"/>
    <cellStyle name="20% - Accent1 2 2 5 2 3 5 2 2" xfId="7144" xr:uid="{00000000-0005-0000-0000-00002D1B0000}"/>
    <cellStyle name="20% - Accent1 2 2 5 2 3 5 2 2 2" xfId="7145" xr:uid="{00000000-0005-0000-0000-00002E1B0000}"/>
    <cellStyle name="20% - Accent1 2 2 5 2 3 5 2 3" xfId="7146" xr:uid="{00000000-0005-0000-0000-00002F1B0000}"/>
    <cellStyle name="20% - Accent1 2 2 5 2 3 5 3" xfId="7147" xr:uid="{00000000-0005-0000-0000-0000301B0000}"/>
    <cellStyle name="20% - Accent1 2 2 5 2 3 5 3 2" xfId="7148" xr:uid="{00000000-0005-0000-0000-0000311B0000}"/>
    <cellStyle name="20% - Accent1 2 2 5 2 3 5 4" xfId="7149" xr:uid="{00000000-0005-0000-0000-0000321B0000}"/>
    <cellStyle name="20% - Accent1 2 2 5 2 3 6" xfId="7150" xr:uid="{00000000-0005-0000-0000-0000331B0000}"/>
    <cellStyle name="20% - Accent1 2 2 5 2 3 6 2" xfId="7151" xr:uid="{00000000-0005-0000-0000-0000341B0000}"/>
    <cellStyle name="20% - Accent1 2 2 5 2 3 6 2 2" xfId="7152" xr:uid="{00000000-0005-0000-0000-0000351B0000}"/>
    <cellStyle name="20% - Accent1 2 2 5 2 3 6 2 2 2" xfId="7153" xr:uid="{00000000-0005-0000-0000-0000361B0000}"/>
    <cellStyle name="20% - Accent1 2 2 5 2 3 6 2 3" xfId="7154" xr:uid="{00000000-0005-0000-0000-0000371B0000}"/>
    <cellStyle name="20% - Accent1 2 2 5 2 3 6 3" xfId="7155" xr:uid="{00000000-0005-0000-0000-0000381B0000}"/>
    <cellStyle name="20% - Accent1 2 2 5 2 3 6 3 2" xfId="7156" xr:uid="{00000000-0005-0000-0000-0000391B0000}"/>
    <cellStyle name="20% - Accent1 2 2 5 2 3 6 4" xfId="7157" xr:uid="{00000000-0005-0000-0000-00003A1B0000}"/>
    <cellStyle name="20% - Accent1 2 2 5 2 3 7" xfId="7158" xr:uid="{00000000-0005-0000-0000-00003B1B0000}"/>
    <cellStyle name="20% - Accent1 2 2 5 2 3 7 2" xfId="7159" xr:uid="{00000000-0005-0000-0000-00003C1B0000}"/>
    <cellStyle name="20% - Accent1 2 2 5 2 3 7 2 2" xfId="7160" xr:uid="{00000000-0005-0000-0000-00003D1B0000}"/>
    <cellStyle name="20% - Accent1 2 2 5 2 3 7 3" xfId="7161" xr:uid="{00000000-0005-0000-0000-00003E1B0000}"/>
    <cellStyle name="20% - Accent1 2 2 5 2 3 8" xfId="7162" xr:uid="{00000000-0005-0000-0000-00003F1B0000}"/>
    <cellStyle name="20% - Accent1 2 2 5 2 3 8 2" xfId="7163" xr:uid="{00000000-0005-0000-0000-0000401B0000}"/>
    <cellStyle name="20% - Accent1 2 2 5 2 3 8 2 2" xfId="7164" xr:uid="{00000000-0005-0000-0000-0000411B0000}"/>
    <cellStyle name="20% - Accent1 2 2 5 2 3 8 3" xfId="7165" xr:uid="{00000000-0005-0000-0000-0000421B0000}"/>
    <cellStyle name="20% - Accent1 2 2 5 2 3 9" xfId="7166" xr:uid="{00000000-0005-0000-0000-0000431B0000}"/>
    <cellStyle name="20% - Accent1 2 2 5 2 3 9 2" xfId="7167" xr:uid="{00000000-0005-0000-0000-0000441B0000}"/>
    <cellStyle name="20% - Accent1 2 2 5 2 4" xfId="7168" xr:uid="{00000000-0005-0000-0000-0000451B0000}"/>
    <cellStyle name="20% - Accent1 2 2 5 2 4 10" xfId="7169" xr:uid="{00000000-0005-0000-0000-0000461B0000}"/>
    <cellStyle name="20% - Accent1 2 2 5 2 4 10 2" xfId="7170" xr:uid="{00000000-0005-0000-0000-0000471B0000}"/>
    <cellStyle name="20% - Accent1 2 2 5 2 4 11" xfId="7171" xr:uid="{00000000-0005-0000-0000-0000481B0000}"/>
    <cellStyle name="20% - Accent1 2 2 5 2 4 2" xfId="7172" xr:uid="{00000000-0005-0000-0000-0000491B0000}"/>
    <cellStyle name="20% - Accent1 2 2 5 2 4 2 2" xfId="7173" xr:uid="{00000000-0005-0000-0000-00004A1B0000}"/>
    <cellStyle name="20% - Accent1 2 2 5 2 4 2 2 2" xfId="7174" xr:uid="{00000000-0005-0000-0000-00004B1B0000}"/>
    <cellStyle name="20% - Accent1 2 2 5 2 4 2 2 2 2" xfId="7175" xr:uid="{00000000-0005-0000-0000-00004C1B0000}"/>
    <cellStyle name="20% - Accent1 2 2 5 2 4 2 2 2 2 2" xfId="7176" xr:uid="{00000000-0005-0000-0000-00004D1B0000}"/>
    <cellStyle name="20% - Accent1 2 2 5 2 4 2 2 2 3" xfId="7177" xr:uid="{00000000-0005-0000-0000-00004E1B0000}"/>
    <cellStyle name="20% - Accent1 2 2 5 2 4 2 2 3" xfId="7178" xr:uid="{00000000-0005-0000-0000-00004F1B0000}"/>
    <cellStyle name="20% - Accent1 2 2 5 2 4 2 2 3 2" xfId="7179" xr:uid="{00000000-0005-0000-0000-0000501B0000}"/>
    <cellStyle name="20% - Accent1 2 2 5 2 4 2 2 4" xfId="7180" xr:uid="{00000000-0005-0000-0000-0000511B0000}"/>
    <cellStyle name="20% - Accent1 2 2 5 2 4 2 3" xfId="7181" xr:uid="{00000000-0005-0000-0000-0000521B0000}"/>
    <cellStyle name="20% - Accent1 2 2 5 2 4 2 3 2" xfId="7182" xr:uid="{00000000-0005-0000-0000-0000531B0000}"/>
    <cellStyle name="20% - Accent1 2 2 5 2 4 2 3 2 2" xfId="7183" xr:uid="{00000000-0005-0000-0000-0000541B0000}"/>
    <cellStyle name="20% - Accent1 2 2 5 2 4 2 3 2 2 2" xfId="7184" xr:uid="{00000000-0005-0000-0000-0000551B0000}"/>
    <cellStyle name="20% - Accent1 2 2 5 2 4 2 3 2 3" xfId="7185" xr:uid="{00000000-0005-0000-0000-0000561B0000}"/>
    <cellStyle name="20% - Accent1 2 2 5 2 4 2 3 3" xfId="7186" xr:uid="{00000000-0005-0000-0000-0000571B0000}"/>
    <cellStyle name="20% - Accent1 2 2 5 2 4 2 3 3 2" xfId="7187" xr:uid="{00000000-0005-0000-0000-0000581B0000}"/>
    <cellStyle name="20% - Accent1 2 2 5 2 4 2 3 4" xfId="7188" xr:uid="{00000000-0005-0000-0000-0000591B0000}"/>
    <cellStyle name="20% - Accent1 2 2 5 2 4 2 4" xfId="7189" xr:uid="{00000000-0005-0000-0000-00005A1B0000}"/>
    <cellStyle name="20% - Accent1 2 2 5 2 4 2 4 2" xfId="7190" xr:uid="{00000000-0005-0000-0000-00005B1B0000}"/>
    <cellStyle name="20% - Accent1 2 2 5 2 4 2 4 2 2" xfId="7191" xr:uid="{00000000-0005-0000-0000-00005C1B0000}"/>
    <cellStyle name="20% - Accent1 2 2 5 2 4 2 4 2 2 2" xfId="7192" xr:uid="{00000000-0005-0000-0000-00005D1B0000}"/>
    <cellStyle name="20% - Accent1 2 2 5 2 4 2 4 2 3" xfId="7193" xr:uid="{00000000-0005-0000-0000-00005E1B0000}"/>
    <cellStyle name="20% - Accent1 2 2 5 2 4 2 4 3" xfId="7194" xr:uid="{00000000-0005-0000-0000-00005F1B0000}"/>
    <cellStyle name="20% - Accent1 2 2 5 2 4 2 4 3 2" xfId="7195" xr:uid="{00000000-0005-0000-0000-0000601B0000}"/>
    <cellStyle name="20% - Accent1 2 2 5 2 4 2 4 4" xfId="7196" xr:uid="{00000000-0005-0000-0000-0000611B0000}"/>
    <cellStyle name="20% - Accent1 2 2 5 2 4 2 5" xfId="7197" xr:uid="{00000000-0005-0000-0000-0000621B0000}"/>
    <cellStyle name="20% - Accent1 2 2 5 2 4 2 5 2" xfId="7198" xr:uid="{00000000-0005-0000-0000-0000631B0000}"/>
    <cellStyle name="20% - Accent1 2 2 5 2 4 2 5 2 2" xfId="7199" xr:uid="{00000000-0005-0000-0000-0000641B0000}"/>
    <cellStyle name="20% - Accent1 2 2 5 2 4 2 5 3" xfId="7200" xr:uid="{00000000-0005-0000-0000-0000651B0000}"/>
    <cellStyle name="20% - Accent1 2 2 5 2 4 2 6" xfId="7201" xr:uid="{00000000-0005-0000-0000-0000661B0000}"/>
    <cellStyle name="20% - Accent1 2 2 5 2 4 2 6 2" xfId="7202" xr:uid="{00000000-0005-0000-0000-0000671B0000}"/>
    <cellStyle name="20% - Accent1 2 2 5 2 4 2 6 2 2" xfId="7203" xr:uid="{00000000-0005-0000-0000-0000681B0000}"/>
    <cellStyle name="20% - Accent1 2 2 5 2 4 2 6 3" xfId="7204" xr:uid="{00000000-0005-0000-0000-0000691B0000}"/>
    <cellStyle name="20% - Accent1 2 2 5 2 4 2 7" xfId="7205" xr:uid="{00000000-0005-0000-0000-00006A1B0000}"/>
    <cellStyle name="20% - Accent1 2 2 5 2 4 2 7 2" xfId="7206" xr:uid="{00000000-0005-0000-0000-00006B1B0000}"/>
    <cellStyle name="20% - Accent1 2 2 5 2 4 2 8" xfId="7207" xr:uid="{00000000-0005-0000-0000-00006C1B0000}"/>
    <cellStyle name="20% - Accent1 2 2 5 2 4 2 8 2" xfId="7208" xr:uid="{00000000-0005-0000-0000-00006D1B0000}"/>
    <cellStyle name="20% - Accent1 2 2 5 2 4 2 9" xfId="7209" xr:uid="{00000000-0005-0000-0000-00006E1B0000}"/>
    <cellStyle name="20% - Accent1 2 2 5 2 4 3" xfId="7210" xr:uid="{00000000-0005-0000-0000-00006F1B0000}"/>
    <cellStyle name="20% - Accent1 2 2 5 2 4 3 2" xfId="7211" xr:uid="{00000000-0005-0000-0000-0000701B0000}"/>
    <cellStyle name="20% - Accent1 2 2 5 2 4 3 2 2" xfId="7212" xr:uid="{00000000-0005-0000-0000-0000711B0000}"/>
    <cellStyle name="20% - Accent1 2 2 5 2 4 3 2 2 2" xfId="7213" xr:uid="{00000000-0005-0000-0000-0000721B0000}"/>
    <cellStyle name="20% - Accent1 2 2 5 2 4 3 2 2 2 2" xfId="7214" xr:uid="{00000000-0005-0000-0000-0000731B0000}"/>
    <cellStyle name="20% - Accent1 2 2 5 2 4 3 2 2 3" xfId="7215" xr:uid="{00000000-0005-0000-0000-0000741B0000}"/>
    <cellStyle name="20% - Accent1 2 2 5 2 4 3 2 3" xfId="7216" xr:uid="{00000000-0005-0000-0000-0000751B0000}"/>
    <cellStyle name="20% - Accent1 2 2 5 2 4 3 2 3 2" xfId="7217" xr:uid="{00000000-0005-0000-0000-0000761B0000}"/>
    <cellStyle name="20% - Accent1 2 2 5 2 4 3 2 4" xfId="7218" xr:uid="{00000000-0005-0000-0000-0000771B0000}"/>
    <cellStyle name="20% - Accent1 2 2 5 2 4 3 3" xfId="7219" xr:uid="{00000000-0005-0000-0000-0000781B0000}"/>
    <cellStyle name="20% - Accent1 2 2 5 2 4 3 3 2" xfId="7220" xr:uid="{00000000-0005-0000-0000-0000791B0000}"/>
    <cellStyle name="20% - Accent1 2 2 5 2 4 3 3 2 2" xfId="7221" xr:uid="{00000000-0005-0000-0000-00007A1B0000}"/>
    <cellStyle name="20% - Accent1 2 2 5 2 4 3 3 2 2 2" xfId="7222" xr:uid="{00000000-0005-0000-0000-00007B1B0000}"/>
    <cellStyle name="20% - Accent1 2 2 5 2 4 3 3 2 3" xfId="7223" xr:uid="{00000000-0005-0000-0000-00007C1B0000}"/>
    <cellStyle name="20% - Accent1 2 2 5 2 4 3 3 3" xfId="7224" xr:uid="{00000000-0005-0000-0000-00007D1B0000}"/>
    <cellStyle name="20% - Accent1 2 2 5 2 4 3 3 3 2" xfId="7225" xr:uid="{00000000-0005-0000-0000-00007E1B0000}"/>
    <cellStyle name="20% - Accent1 2 2 5 2 4 3 3 4" xfId="7226" xr:uid="{00000000-0005-0000-0000-00007F1B0000}"/>
    <cellStyle name="20% - Accent1 2 2 5 2 4 3 4" xfId="7227" xr:uid="{00000000-0005-0000-0000-0000801B0000}"/>
    <cellStyle name="20% - Accent1 2 2 5 2 4 3 4 2" xfId="7228" xr:uid="{00000000-0005-0000-0000-0000811B0000}"/>
    <cellStyle name="20% - Accent1 2 2 5 2 4 3 4 2 2" xfId="7229" xr:uid="{00000000-0005-0000-0000-0000821B0000}"/>
    <cellStyle name="20% - Accent1 2 2 5 2 4 3 4 2 2 2" xfId="7230" xr:uid="{00000000-0005-0000-0000-0000831B0000}"/>
    <cellStyle name="20% - Accent1 2 2 5 2 4 3 4 2 3" xfId="7231" xr:uid="{00000000-0005-0000-0000-0000841B0000}"/>
    <cellStyle name="20% - Accent1 2 2 5 2 4 3 4 3" xfId="7232" xr:uid="{00000000-0005-0000-0000-0000851B0000}"/>
    <cellStyle name="20% - Accent1 2 2 5 2 4 3 4 3 2" xfId="7233" xr:uid="{00000000-0005-0000-0000-0000861B0000}"/>
    <cellStyle name="20% - Accent1 2 2 5 2 4 3 4 4" xfId="7234" xr:uid="{00000000-0005-0000-0000-0000871B0000}"/>
    <cellStyle name="20% - Accent1 2 2 5 2 4 3 5" xfId="7235" xr:uid="{00000000-0005-0000-0000-0000881B0000}"/>
    <cellStyle name="20% - Accent1 2 2 5 2 4 3 5 2" xfId="7236" xr:uid="{00000000-0005-0000-0000-0000891B0000}"/>
    <cellStyle name="20% - Accent1 2 2 5 2 4 3 5 2 2" xfId="7237" xr:uid="{00000000-0005-0000-0000-00008A1B0000}"/>
    <cellStyle name="20% - Accent1 2 2 5 2 4 3 5 3" xfId="7238" xr:uid="{00000000-0005-0000-0000-00008B1B0000}"/>
    <cellStyle name="20% - Accent1 2 2 5 2 4 3 6" xfId="7239" xr:uid="{00000000-0005-0000-0000-00008C1B0000}"/>
    <cellStyle name="20% - Accent1 2 2 5 2 4 3 6 2" xfId="7240" xr:uid="{00000000-0005-0000-0000-00008D1B0000}"/>
    <cellStyle name="20% - Accent1 2 2 5 2 4 3 6 2 2" xfId="7241" xr:uid="{00000000-0005-0000-0000-00008E1B0000}"/>
    <cellStyle name="20% - Accent1 2 2 5 2 4 3 6 3" xfId="7242" xr:uid="{00000000-0005-0000-0000-00008F1B0000}"/>
    <cellStyle name="20% - Accent1 2 2 5 2 4 3 7" xfId="7243" xr:uid="{00000000-0005-0000-0000-0000901B0000}"/>
    <cellStyle name="20% - Accent1 2 2 5 2 4 3 7 2" xfId="7244" xr:uid="{00000000-0005-0000-0000-0000911B0000}"/>
    <cellStyle name="20% - Accent1 2 2 5 2 4 3 8" xfId="7245" xr:uid="{00000000-0005-0000-0000-0000921B0000}"/>
    <cellStyle name="20% - Accent1 2 2 5 2 4 3 8 2" xfId="7246" xr:uid="{00000000-0005-0000-0000-0000931B0000}"/>
    <cellStyle name="20% - Accent1 2 2 5 2 4 3 9" xfId="7247" xr:uid="{00000000-0005-0000-0000-0000941B0000}"/>
    <cellStyle name="20% - Accent1 2 2 5 2 4 4" xfId="7248" xr:uid="{00000000-0005-0000-0000-0000951B0000}"/>
    <cellStyle name="20% - Accent1 2 2 5 2 4 4 2" xfId="7249" xr:uid="{00000000-0005-0000-0000-0000961B0000}"/>
    <cellStyle name="20% - Accent1 2 2 5 2 4 4 2 2" xfId="7250" xr:uid="{00000000-0005-0000-0000-0000971B0000}"/>
    <cellStyle name="20% - Accent1 2 2 5 2 4 4 2 2 2" xfId="7251" xr:uid="{00000000-0005-0000-0000-0000981B0000}"/>
    <cellStyle name="20% - Accent1 2 2 5 2 4 4 2 3" xfId="7252" xr:uid="{00000000-0005-0000-0000-0000991B0000}"/>
    <cellStyle name="20% - Accent1 2 2 5 2 4 4 3" xfId="7253" xr:uid="{00000000-0005-0000-0000-00009A1B0000}"/>
    <cellStyle name="20% - Accent1 2 2 5 2 4 4 3 2" xfId="7254" xr:uid="{00000000-0005-0000-0000-00009B1B0000}"/>
    <cellStyle name="20% - Accent1 2 2 5 2 4 4 4" xfId="7255" xr:uid="{00000000-0005-0000-0000-00009C1B0000}"/>
    <cellStyle name="20% - Accent1 2 2 5 2 4 5" xfId="7256" xr:uid="{00000000-0005-0000-0000-00009D1B0000}"/>
    <cellStyle name="20% - Accent1 2 2 5 2 4 5 2" xfId="7257" xr:uid="{00000000-0005-0000-0000-00009E1B0000}"/>
    <cellStyle name="20% - Accent1 2 2 5 2 4 5 2 2" xfId="7258" xr:uid="{00000000-0005-0000-0000-00009F1B0000}"/>
    <cellStyle name="20% - Accent1 2 2 5 2 4 5 2 2 2" xfId="7259" xr:uid="{00000000-0005-0000-0000-0000A01B0000}"/>
    <cellStyle name="20% - Accent1 2 2 5 2 4 5 2 3" xfId="7260" xr:uid="{00000000-0005-0000-0000-0000A11B0000}"/>
    <cellStyle name="20% - Accent1 2 2 5 2 4 5 3" xfId="7261" xr:uid="{00000000-0005-0000-0000-0000A21B0000}"/>
    <cellStyle name="20% - Accent1 2 2 5 2 4 5 3 2" xfId="7262" xr:uid="{00000000-0005-0000-0000-0000A31B0000}"/>
    <cellStyle name="20% - Accent1 2 2 5 2 4 5 4" xfId="7263" xr:uid="{00000000-0005-0000-0000-0000A41B0000}"/>
    <cellStyle name="20% - Accent1 2 2 5 2 4 6" xfId="7264" xr:uid="{00000000-0005-0000-0000-0000A51B0000}"/>
    <cellStyle name="20% - Accent1 2 2 5 2 4 6 2" xfId="7265" xr:uid="{00000000-0005-0000-0000-0000A61B0000}"/>
    <cellStyle name="20% - Accent1 2 2 5 2 4 6 2 2" xfId="7266" xr:uid="{00000000-0005-0000-0000-0000A71B0000}"/>
    <cellStyle name="20% - Accent1 2 2 5 2 4 6 2 2 2" xfId="7267" xr:uid="{00000000-0005-0000-0000-0000A81B0000}"/>
    <cellStyle name="20% - Accent1 2 2 5 2 4 6 2 3" xfId="7268" xr:uid="{00000000-0005-0000-0000-0000A91B0000}"/>
    <cellStyle name="20% - Accent1 2 2 5 2 4 6 3" xfId="7269" xr:uid="{00000000-0005-0000-0000-0000AA1B0000}"/>
    <cellStyle name="20% - Accent1 2 2 5 2 4 6 3 2" xfId="7270" xr:uid="{00000000-0005-0000-0000-0000AB1B0000}"/>
    <cellStyle name="20% - Accent1 2 2 5 2 4 6 4" xfId="7271" xr:uid="{00000000-0005-0000-0000-0000AC1B0000}"/>
    <cellStyle name="20% - Accent1 2 2 5 2 4 7" xfId="7272" xr:uid="{00000000-0005-0000-0000-0000AD1B0000}"/>
    <cellStyle name="20% - Accent1 2 2 5 2 4 7 2" xfId="7273" xr:uid="{00000000-0005-0000-0000-0000AE1B0000}"/>
    <cellStyle name="20% - Accent1 2 2 5 2 4 7 2 2" xfId="7274" xr:uid="{00000000-0005-0000-0000-0000AF1B0000}"/>
    <cellStyle name="20% - Accent1 2 2 5 2 4 7 3" xfId="7275" xr:uid="{00000000-0005-0000-0000-0000B01B0000}"/>
    <cellStyle name="20% - Accent1 2 2 5 2 4 8" xfId="7276" xr:uid="{00000000-0005-0000-0000-0000B11B0000}"/>
    <cellStyle name="20% - Accent1 2 2 5 2 4 8 2" xfId="7277" xr:uid="{00000000-0005-0000-0000-0000B21B0000}"/>
    <cellStyle name="20% - Accent1 2 2 5 2 4 8 2 2" xfId="7278" xr:uid="{00000000-0005-0000-0000-0000B31B0000}"/>
    <cellStyle name="20% - Accent1 2 2 5 2 4 8 3" xfId="7279" xr:uid="{00000000-0005-0000-0000-0000B41B0000}"/>
    <cellStyle name="20% - Accent1 2 2 5 2 4 9" xfId="7280" xr:uid="{00000000-0005-0000-0000-0000B51B0000}"/>
    <cellStyle name="20% - Accent1 2 2 5 2 4 9 2" xfId="7281" xr:uid="{00000000-0005-0000-0000-0000B61B0000}"/>
    <cellStyle name="20% - Accent1 2 2 5 2 5" xfId="7282" xr:uid="{00000000-0005-0000-0000-0000B71B0000}"/>
    <cellStyle name="20% - Accent1 2 2 5 2 5 2" xfId="7283" xr:uid="{00000000-0005-0000-0000-0000B81B0000}"/>
    <cellStyle name="20% - Accent1 2 2 5 2 5 2 2" xfId="7284" xr:uid="{00000000-0005-0000-0000-0000B91B0000}"/>
    <cellStyle name="20% - Accent1 2 2 5 2 5 2 2 2" xfId="7285" xr:uid="{00000000-0005-0000-0000-0000BA1B0000}"/>
    <cellStyle name="20% - Accent1 2 2 5 2 5 2 2 2 2" xfId="7286" xr:uid="{00000000-0005-0000-0000-0000BB1B0000}"/>
    <cellStyle name="20% - Accent1 2 2 5 2 5 2 2 3" xfId="7287" xr:uid="{00000000-0005-0000-0000-0000BC1B0000}"/>
    <cellStyle name="20% - Accent1 2 2 5 2 5 2 3" xfId="7288" xr:uid="{00000000-0005-0000-0000-0000BD1B0000}"/>
    <cellStyle name="20% - Accent1 2 2 5 2 5 2 3 2" xfId="7289" xr:uid="{00000000-0005-0000-0000-0000BE1B0000}"/>
    <cellStyle name="20% - Accent1 2 2 5 2 5 2 4" xfId="7290" xr:uid="{00000000-0005-0000-0000-0000BF1B0000}"/>
    <cellStyle name="20% - Accent1 2 2 5 2 5 3" xfId="7291" xr:uid="{00000000-0005-0000-0000-0000C01B0000}"/>
    <cellStyle name="20% - Accent1 2 2 5 2 5 3 2" xfId="7292" xr:uid="{00000000-0005-0000-0000-0000C11B0000}"/>
    <cellStyle name="20% - Accent1 2 2 5 2 5 3 2 2" xfId="7293" xr:uid="{00000000-0005-0000-0000-0000C21B0000}"/>
    <cellStyle name="20% - Accent1 2 2 5 2 5 3 2 2 2" xfId="7294" xr:uid="{00000000-0005-0000-0000-0000C31B0000}"/>
    <cellStyle name="20% - Accent1 2 2 5 2 5 3 2 3" xfId="7295" xr:uid="{00000000-0005-0000-0000-0000C41B0000}"/>
    <cellStyle name="20% - Accent1 2 2 5 2 5 3 3" xfId="7296" xr:uid="{00000000-0005-0000-0000-0000C51B0000}"/>
    <cellStyle name="20% - Accent1 2 2 5 2 5 3 3 2" xfId="7297" xr:uid="{00000000-0005-0000-0000-0000C61B0000}"/>
    <cellStyle name="20% - Accent1 2 2 5 2 5 3 4" xfId="7298" xr:uid="{00000000-0005-0000-0000-0000C71B0000}"/>
    <cellStyle name="20% - Accent1 2 2 5 2 5 4" xfId="7299" xr:uid="{00000000-0005-0000-0000-0000C81B0000}"/>
    <cellStyle name="20% - Accent1 2 2 5 2 5 4 2" xfId="7300" xr:uid="{00000000-0005-0000-0000-0000C91B0000}"/>
    <cellStyle name="20% - Accent1 2 2 5 2 5 4 2 2" xfId="7301" xr:uid="{00000000-0005-0000-0000-0000CA1B0000}"/>
    <cellStyle name="20% - Accent1 2 2 5 2 5 4 2 2 2" xfId="7302" xr:uid="{00000000-0005-0000-0000-0000CB1B0000}"/>
    <cellStyle name="20% - Accent1 2 2 5 2 5 4 2 3" xfId="7303" xr:uid="{00000000-0005-0000-0000-0000CC1B0000}"/>
    <cellStyle name="20% - Accent1 2 2 5 2 5 4 3" xfId="7304" xr:uid="{00000000-0005-0000-0000-0000CD1B0000}"/>
    <cellStyle name="20% - Accent1 2 2 5 2 5 4 3 2" xfId="7305" xr:uid="{00000000-0005-0000-0000-0000CE1B0000}"/>
    <cellStyle name="20% - Accent1 2 2 5 2 5 4 4" xfId="7306" xr:uid="{00000000-0005-0000-0000-0000CF1B0000}"/>
    <cellStyle name="20% - Accent1 2 2 5 2 5 5" xfId="7307" xr:uid="{00000000-0005-0000-0000-0000D01B0000}"/>
    <cellStyle name="20% - Accent1 2 2 5 2 5 5 2" xfId="7308" xr:uid="{00000000-0005-0000-0000-0000D11B0000}"/>
    <cellStyle name="20% - Accent1 2 2 5 2 5 5 2 2" xfId="7309" xr:uid="{00000000-0005-0000-0000-0000D21B0000}"/>
    <cellStyle name="20% - Accent1 2 2 5 2 5 5 3" xfId="7310" xr:uid="{00000000-0005-0000-0000-0000D31B0000}"/>
    <cellStyle name="20% - Accent1 2 2 5 2 5 6" xfId="7311" xr:uid="{00000000-0005-0000-0000-0000D41B0000}"/>
    <cellStyle name="20% - Accent1 2 2 5 2 5 6 2" xfId="7312" xr:uid="{00000000-0005-0000-0000-0000D51B0000}"/>
    <cellStyle name="20% - Accent1 2 2 5 2 5 6 2 2" xfId="7313" xr:uid="{00000000-0005-0000-0000-0000D61B0000}"/>
    <cellStyle name="20% - Accent1 2 2 5 2 5 6 3" xfId="7314" xr:uid="{00000000-0005-0000-0000-0000D71B0000}"/>
    <cellStyle name="20% - Accent1 2 2 5 2 5 7" xfId="7315" xr:uid="{00000000-0005-0000-0000-0000D81B0000}"/>
    <cellStyle name="20% - Accent1 2 2 5 2 5 7 2" xfId="7316" xr:uid="{00000000-0005-0000-0000-0000D91B0000}"/>
    <cellStyle name="20% - Accent1 2 2 5 2 5 8" xfId="7317" xr:uid="{00000000-0005-0000-0000-0000DA1B0000}"/>
    <cellStyle name="20% - Accent1 2 2 5 2 5 8 2" xfId="7318" xr:uid="{00000000-0005-0000-0000-0000DB1B0000}"/>
    <cellStyle name="20% - Accent1 2 2 5 2 5 9" xfId="7319" xr:uid="{00000000-0005-0000-0000-0000DC1B0000}"/>
    <cellStyle name="20% - Accent1 2 2 5 2 6" xfId="7320" xr:uid="{00000000-0005-0000-0000-0000DD1B0000}"/>
    <cellStyle name="20% - Accent1 2 2 5 2 6 2" xfId="7321" xr:uid="{00000000-0005-0000-0000-0000DE1B0000}"/>
    <cellStyle name="20% - Accent1 2 2 5 2 6 2 2" xfId="7322" xr:uid="{00000000-0005-0000-0000-0000DF1B0000}"/>
    <cellStyle name="20% - Accent1 2 2 5 2 6 2 2 2" xfId="7323" xr:uid="{00000000-0005-0000-0000-0000E01B0000}"/>
    <cellStyle name="20% - Accent1 2 2 5 2 6 2 2 2 2" xfId="7324" xr:uid="{00000000-0005-0000-0000-0000E11B0000}"/>
    <cellStyle name="20% - Accent1 2 2 5 2 6 2 2 3" xfId="7325" xr:uid="{00000000-0005-0000-0000-0000E21B0000}"/>
    <cellStyle name="20% - Accent1 2 2 5 2 6 2 3" xfId="7326" xr:uid="{00000000-0005-0000-0000-0000E31B0000}"/>
    <cellStyle name="20% - Accent1 2 2 5 2 6 2 3 2" xfId="7327" xr:uid="{00000000-0005-0000-0000-0000E41B0000}"/>
    <cellStyle name="20% - Accent1 2 2 5 2 6 2 4" xfId="7328" xr:uid="{00000000-0005-0000-0000-0000E51B0000}"/>
    <cellStyle name="20% - Accent1 2 2 5 2 6 3" xfId="7329" xr:uid="{00000000-0005-0000-0000-0000E61B0000}"/>
    <cellStyle name="20% - Accent1 2 2 5 2 6 3 2" xfId="7330" xr:uid="{00000000-0005-0000-0000-0000E71B0000}"/>
    <cellStyle name="20% - Accent1 2 2 5 2 6 3 2 2" xfId="7331" xr:uid="{00000000-0005-0000-0000-0000E81B0000}"/>
    <cellStyle name="20% - Accent1 2 2 5 2 6 3 2 2 2" xfId="7332" xr:uid="{00000000-0005-0000-0000-0000E91B0000}"/>
    <cellStyle name="20% - Accent1 2 2 5 2 6 3 2 3" xfId="7333" xr:uid="{00000000-0005-0000-0000-0000EA1B0000}"/>
    <cellStyle name="20% - Accent1 2 2 5 2 6 3 3" xfId="7334" xr:uid="{00000000-0005-0000-0000-0000EB1B0000}"/>
    <cellStyle name="20% - Accent1 2 2 5 2 6 3 3 2" xfId="7335" xr:uid="{00000000-0005-0000-0000-0000EC1B0000}"/>
    <cellStyle name="20% - Accent1 2 2 5 2 6 3 4" xfId="7336" xr:uid="{00000000-0005-0000-0000-0000ED1B0000}"/>
    <cellStyle name="20% - Accent1 2 2 5 2 6 4" xfId="7337" xr:uid="{00000000-0005-0000-0000-0000EE1B0000}"/>
    <cellStyle name="20% - Accent1 2 2 5 2 6 4 2" xfId="7338" xr:uid="{00000000-0005-0000-0000-0000EF1B0000}"/>
    <cellStyle name="20% - Accent1 2 2 5 2 6 4 2 2" xfId="7339" xr:uid="{00000000-0005-0000-0000-0000F01B0000}"/>
    <cellStyle name="20% - Accent1 2 2 5 2 6 4 2 2 2" xfId="7340" xr:uid="{00000000-0005-0000-0000-0000F11B0000}"/>
    <cellStyle name="20% - Accent1 2 2 5 2 6 4 2 3" xfId="7341" xr:uid="{00000000-0005-0000-0000-0000F21B0000}"/>
    <cellStyle name="20% - Accent1 2 2 5 2 6 4 3" xfId="7342" xr:uid="{00000000-0005-0000-0000-0000F31B0000}"/>
    <cellStyle name="20% - Accent1 2 2 5 2 6 4 3 2" xfId="7343" xr:uid="{00000000-0005-0000-0000-0000F41B0000}"/>
    <cellStyle name="20% - Accent1 2 2 5 2 6 4 4" xfId="7344" xr:uid="{00000000-0005-0000-0000-0000F51B0000}"/>
    <cellStyle name="20% - Accent1 2 2 5 2 6 5" xfId="7345" xr:uid="{00000000-0005-0000-0000-0000F61B0000}"/>
    <cellStyle name="20% - Accent1 2 2 5 2 6 5 2" xfId="7346" xr:uid="{00000000-0005-0000-0000-0000F71B0000}"/>
    <cellStyle name="20% - Accent1 2 2 5 2 6 5 2 2" xfId="7347" xr:uid="{00000000-0005-0000-0000-0000F81B0000}"/>
    <cellStyle name="20% - Accent1 2 2 5 2 6 5 3" xfId="7348" xr:uid="{00000000-0005-0000-0000-0000F91B0000}"/>
    <cellStyle name="20% - Accent1 2 2 5 2 6 6" xfId="7349" xr:uid="{00000000-0005-0000-0000-0000FA1B0000}"/>
    <cellStyle name="20% - Accent1 2 2 5 2 6 6 2" xfId="7350" xr:uid="{00000000-0005-0000-0000-0000FB1B0000}"/>
    <cellStyle name="20% - Accent1 2 2 5 2 6 6 2 2" xfId="7351" xr:uid="{00000000-0005-0000-0000-0000FC1B0000}"/>
    <cellStyle name="20% - Accent1 2 2 5 2 6 6 3" xfId="7352" xr:uid="{00000000-0005-0000-0000-0000FD1B0000}"/>
    <cellStyle name="20% - Accent1 2 2 5 2 6 7" xfId="7353" xr:uid="{00000000-0005-0000-0000-0000FE1B0000}"/>
    <cellStyle name="20% - Accent1 2 2 5 2 6 7 2" xfId="7354" xr:uid="{00000000-0005-0000-0000-0000FF1B0000}"/>
    <cellStyle name="20% - Accent1 2 2 5 2 6 8" xfId="7355" xr:uid="{00000000-0005-0000-0000-0000001C0000}"/>
    <cellStyle name="20% - Accent1 2 2 5 2 6 8 2" xfId="7356" xr:uid="{00000000-0005-0000-0000-0000011C0000}"/>
    <cellStyle name="20% - Accent1 2 2 5 2 6 9" xfId="7357" xr:uid="{00000000-0005-0000-0000-0000021C0000}"/>
    <cellStyle name="20% - Accent1 2 2 5 2 7" xfId="7358" xr:uid="{00000000-0005-0000-0000-0000031C0000}"/>
    <cellStyle name="20% - Accent1 2 2 5 2 7 2" xfId="7359" xr:uid="{00000000-0005-0000-0000-0000041C0000}"/>
    <cellStyle name="20% - Accent1 2 2 5 2 7 2 2" xfId="7360" xr:uid="{00000000-0005-0000-0000-0000051C0000}"/>
    <cellStyle name="20% - Accent1 2 2 5 2 7 2 2 2" xfId="7361" xr:uid="{00000000-0005-0000-0000-0000061C0000}"/>
    <cellStyle name="20% - Accent1 2 2 5 2 7 2 3" xfId="7362" xr:uid="{00000000-0005-0000-0000-0000071C0000}"/>
    <cellStyle name="20% - Accent1 2 2 5 2 7 3" xfId="7363" xr:uid="{00000000-0005-0000-0000-0000081C0000}"/>
    <cellStyle name="20% - Accent1 2 2 5 2 7 3 2" xfId="7364" xr:uid="{00000000-0005-0000-0000-0000091C0000}"/>
    <cellStyle name="20% - Accent1 2 2 5 2 7 4" xfId="7365" xr:uid="{00000000-0005-0000-0000-00000A1C0000}"/>
    <cellStyle name="20% - Accent1 2 2 5 2 8" xfId="7366" xr:uid="{00000000-0005-0000-0000-00000B1C0000}"/>
    <cellStyle name="20% - Accent1 2 2 5 2 8 2" xfId="7367" xr:uid="{00000000-0005-0000-0000-00000C1C0000}"/>
    <cellStyle name="20% - Accent1 2 2 5 2 8 2 2" xfId="7368" xr:uid="{00000000-0005-0000-0000-00000D1C0000}"/>
    <cellStyle name="20% - Accent1 2 2 5 2 8 2 2 2" xfId="7369" xr:uid="{00000000-0005-0000-0000-00000E1C0000}"/>
    <cellStyle name="20% - Accent1 2 2 5 2 8 2 3" xfId="7370" xr:uid="{00000000-0005-0000-0000-00000F1C0000}"/>
    <cellStyle name="20% - Accent1 2 2 5 2 8 3" xfId="7371" xr:uid="{00000000-0005-0000-0000-0000101C0000}"/>
    <cellStyle name="20% - Accent1 2 2 5 2 8 3 2" xfId="7372" xr:uid="{00000000-0005-0000-0000-0000111C0000}"/>
    <cellStyle name="20% - Accent1 2 2 5 2 8 4" xfId="7373" xr:uid="{00000000-0005-0000-0000-0000121C0000}"/>
    <cellStyle name="20% - Accent1 2 2 5 2 9" xfId="7374" xr:uid="{00000000-0005-0000-0000-0000131C0000}"/>
    <cellStyle name="20% - Accent1 2 2 5 2 9 2" xfId="7375" xr:uid="{00000000-0005-0000-0000-0000141C0000}"/>
    <cellStyle name="20% - Accent1 2 2 5 2 9 2 2" xfId="7376" xr:uid="{00000000-0005-0000-0000-0000151C0000}"/>
    <cellStyle name="20% - Accent1 2 2 5 2 9 2 2 2" xfId="7377" xr:uid="{00000000-0005-0000-0000-0000161C0000}"/>
    <cellStyle name="20% - Accent1 2 2 5 2 9 2 3" xfId="7378" xr:uid="{00000000-0005-0000-0000-0000171C0000}"/>
    <cellStyle name="20% - Accent1 2 2 5 2 9 3" xfId="7379" xr:uid="{00000000-0005-0000-0000-0000181C0000}"/>
    <cellStyle name="20% - Accent1 2 2 5 2 9 3 2" xfId="7380" xr:uid="{00000000-0005-0000-0000-0000191C0000}"/>
    <cellStyle name="20% - Accent1 2 2 5 2 9 4" xfId="7381" xr:uid="{00000000-0005-0000-0000-00001A1C0000}"/>
    <cellStyle name="20% - Accent1 2 2 5 3" xfId="7382" xr:uid="{00000000-0005-0000-0000-00001B1C0000}"/>
    <cellStyle name="20% - Accent1 2 2 5 3 10" xfId="7383" xr:uid="{00000000-0005-0000-0000-00001C1C0000}"/>
    <cellStyle name="20% - Accent1 2 2 5 3 10 2" xfId="7384" xr:uid="{00000000-0005-0000-0000-00001D1C0000}"/>
    <cellStyle name="20% - Accent1 2 2 5 3 11" xfId="7385" xr:uid="{00000000-0005-0000-0000-00001E1C0000}"/>
    <cellStyle name="20% - Accent1 2 2 5 3 2" xfId="7386" xr:uid="{00000000-0005-0000-0000-00001F1C0000}"/>
    <cellStyle name="20% - Accent1 2 2 5 3 2 2" xfId="7387" xr:uid="{00000000-0005-0000-0000-0000201C0000}"/>
    <cellStyle name="20% - Accent1 2 2 5 3 2 2 2" xfId="7388" xr:uid="{00000000-0005-0000-0000-0000211C0000}"/>
    <cellStyle name="20% - Accent1 2 2 5 3 2 2 2 2" xfId="7389" xr:uid="{00000000-0005-0000-0000-0000221C0000}"/>
    <cellStyle name="20% - Accent1 2 2 5 3 2 2 2 2 2" xfId="7390" xr:uid="{00000000-0005-0000-0000-0000231C0000}"/>
    <cellStyle name="20% - Accent1 2 2 5 3 2 2 2 3" xfId="7391" xr:uid="{00000000-0005-0000-0000-0000241C0000}"/>
    <cellStyle name="20% - Accent1 2 2 5 3 2 2 3" xfId="7392" xr:uid="{00000000-0005-0000-0000-0000251C0000}"/>
    <cellStyle name="20% - Accent1 2 2 5 3 2 2 3 2" xfId="7393" xr:uid="{00000000-0005-0000-0000-0000261C0000}"/>
    <cellStyle name="20% - Accent1 2 2 5 3 2 2 4" xfId="7394" xr:uid="{00000000-0005-0000-0000-0000271C0000}"/>
    <cellStyle name="20% - Accent1 2 2 5 3 2 3" xfId="7395" xr:uid="{00000000-0005-0000-0000-0000281C0000}"/>
    <cellStyle name="20% - Accent1 2 2 5 3 2 3 2" xfId="7396" xr:uid="{00000000-0005-0000-0000-0000291C0000}"/>
    <cellStyle name="20% - Accent1 2 2 5 3 2 3 2 2" xfId="7397" xr:uid="{00000000-0005-0000-0000-00002A1C0000}"/>
    <cellStyle name="20% - Accent1 2 2 5 3 2 3 2 2 2" xfId="7398" xr:uid="{00000000-0005-0000-0000-00002B1C0000}"/>
    <cellStyle name="20% - Accent1 2 2 5 3 2 3 2 3" xfId="7399" xr:uid="{00000000-0005-0000-0000-00002C1C0000}"/>
    <cellStyle name="20% - Accent1 2 2 5 3 2 3 3" xfId="7400" xr:uid="{00000000-0005-0000-0000-00002D1C0000}"/>
    <cellStyle name="20% - Accent1 2 2 5 3 2 3 3 2" xfId="7401" xr:uid="{00000000-0005-0000-0000-00002E1C0000}"/>
    <cellStyle name="20% - Accent1 2 2 5 3 2 3 4" xfId="7402" xr:uid="{00000000-0005-0000-0000-00002F1C0000}"/>
    <cellStyle name="20% - Accent1 2 2 5 3 2 4" xfId="7403" xr:uid="{00000000-0005-0000-0000-0000301C0000}"/>
    <cellStyle name="20% - Accent1 2 2 5 3 2 4 2" xfId="7404" xr:uid="{00000000-0005-0000-0000-0000311C0000}"/>
    <cellStyle name="20% - Accent1 2 2 5 3 2 4 2 2" xfId="7405" xr:uid="{00000000-0005-0000-0000-0000321C0000}"/>
    <cellStyle name="20% - Accent1 2 2 5 3 2 4 2 2 2" xfId="7406" xr:uid="{00000000-0005-0000-0000-0000331C0000}"/>
    <cellStyle name="20% - Accent1 2 2 5 3 2 4 2 3" xfId="7407" xr:uid="{00000000-0005-0000-0000-0000341C0000}"/>
    <cellStyle name="20% - Accent1 2 2 5 3 2 4 3" xfId="7408" xr:uid="{00000000-0005-0000-0000-0000351C0000}"/>
    <cellStyle name="20% - Accent1 2 2 5 3 2 4 3 2" xfId="7409" xr:uid="{00000000-0005-0000-0000-0000361C0000}"/>
    <cellStyle name="20% - Accent1 2 2 5 3 2 4 4" xfId="7410" xr:uid="{00000000-0005-0000-0000-0000371C0000}"/>
    <cellStyle name="20% - Accent1 2 2 5 3 2 5" xfId="7411" xr:uid="{00000000-0005-0000-0000-0000381C0000}"/>
    <cellStyle name="20% - Accent1 2 2 5 3 2 5 2" xfId="7412" xr:uid="{00000000-0005-0000-0000-0000391C0000}"/>
    <cellStyle name="20% - Accent1 2 2 5 3 2 5 2 2" xfId="7413" xr:uid="{00000000-0005-0000-0000-00003A1C0000}"/>
    <cellStyle name="20% - Accent1 2 2 5 3 2 5 3" xfId="7414" xr:uid="{00000000-0005-0000-0000-00003B1C0000}"/>
    <cellStyle name="20% - Accent1 2 2 5 3 2 6" xfId="7415" xr:uid="{00000000-0005-0000-0000-00003C1C0000}"/>
    <cellStyle name="20% - Accent1 2 2 5 3 2 6 2" xfId="7416" xr:uid="{00000000-0005-0000-0000-00003D1C0000}"/>
    <cellStyle name="20% - Accent1 2 2 5 3 2 6 2 2" xfId="7417" xr:uid="{00000000-0005-0000-0000-00003E1C0000}"/>
    <cellStyle name="20% - Accent1 2 2 5 3 2 6 3" xfId="7418" xr:uid="{00000000-0005-0000-0000-00003F1C0000}"/>
    <cellStyle name="20% - Accent1 2 2 5 3 2 7" xfId="7419" xr:uid="{00000000-0005-0000-0000-0000401C0000}"/>
    <cellStyle name="20% - Accent1 2 2 5 3 2 7 2" xfId="7420" xr:uid="{00000000-0005-0000-0000-0000411C0000}"/>
    <cellStyle name="20% - Accent1 2 2 5 3 2 8" xfId="7421" xr:uid="{00000000-0005-0000-0000-0000421C0000}"/>
    <cellStyle name="20% - Accent1 2 2 5 3 2 8 2" xfId="7422" xr:uid="{00000000-0005-0000-0000-0000431C0000}"/>
    <cellStyle name="20% - Accent1 2 2 5 3 2 9" xfId="7423" xr:uid="{00000000-0005-0000-0000-0000441C0000}"/>
    <cellStyle name="20% - Accent1 2 2 5 3 3" xfId="7424" xr:uid="{00000000-0005-0000-0000-0000451C0000}"/>
    <cellStyle name="20% - Accent1 2 2 5 3 3 2" xfId="7425" xr:uid="{00000000-0005-0000-0000-0000461C0000}"/>
    <cellStyle name="20% - Accent1 2 2 5 3 3 2 2" xfId="7426" xr:uid="{00000000-0005-0000-0000-0000471C0000}"/>
    <cellStyle name="20% - Accent1 2 2 5 3 3 2 2 2" xfId="7427" xr:uid="{00000000-0005-0000-0000-0000481C0000}"/>
    <cellStyle name="20% - Accent1 2 2 5 3 3 2 2 2 2" xfId="7428" xr:uid="{00000000-0005-0000-0000-0000491C0000}"/>
    <cellStyle name="20% - Accent1 2 2 5 3 3 2 2 3" xfId="7429" xr:uid="{00000000-0005-0000-0000-00004A1C0000}"/>
    <cellStyle name="20% - Accent1 2 2 5 3 3 2 3" xfId="7430" xr:uid="{00000000-0005-0000-0000-00004B1C0000}"/>
    <cellStyle name="20% - Accent1 2 2 5 3 3 2 3 2" xfId="7431" xr:uid="{00000000-0005-0000-0000-00004C1C0000}"/>
    <cellStyle name="20% - Accent1 2 2 5 3 3 2 4" xfId="7432" xr:uid="{00000000-0005-0000-0000-00004D1C0000}"/>
    <cellStyle name="20% - Accent1 2 2 5 3 3 3" xfId="7433" xr:uid="{00000000-0005-0000-0000-00004E1C0000}"/>
    <cellStyle name="20% - Accent1 2 2 5 3 3 3 2" xfId="7434" xr:uid="{00000000-0005-0000-0000-00004F1C0000}"/>
    <cellStyle name="20% - Accent1 2 2 5 3 3 3 2 2" xfId="7435" xr:uid="{00000000-0005-0000-0000-0000501C0000}"/>
    <cellStyle name="20% - Accent1 2 2 5 3 3 3 2 2 2" xfId="7436" xr:uid="{00000000-0005-0000-0000-0000511C0000}"/>
    <cellStyle name="20% - Accent1 2 2 5 3 3 3 2 3" xfId="7437" xr:uid="{00000000-0005-0000-0000-0000521C0000}"/>
    <cellStyle name="20% - Accent1 2 2 5 3 3 3 3" xfId="7438" xr:uid="{00000000-0005-0000-0000-0000531C0000}"/>
    <cellStyle name="20% - Accent1 2 2 5 3 3 3 3 2" xfId="7439" xr:uid="{00000000-0005-0000-0000-0000541C0000}"/>
    <cellStyle name="20% - Accent1 2 2 5 3 3 3 4" xfId="7440" xr:uid="{00000000-0005-0000-0000-0000551C0000}"/>
    <cellStyle name="20% - Accent1 2 2 5 3 3 4" xfId="7441" xr:uid="{00000000-0005-0000-0000-0000561C0000}"/>
    <cellStyle name="20% - Accent1 2 2 5 3 3 4 2" xfId="7442" xr:uid="{00000000-0005-0000-0000-0000571C0000}"/>
    <cellStyle name="20% - Accent1 2 2 5 3 3 4 2 2" xfId="7443" xr:uid="{00000000-0005-0000-0000-0000581C0000}"/>
    <cellStyle name="20% - Accent1 2 2 5 3 3 4 2 2 2" xfId="7444" xr:uid="{00000000-0005-0000-0000-0000591C0000}"/>
    <cellStyle name="20% - Accent1 2 2 5 3 3 4 2 3" xfId="7445" xr:uid="{00000000-0005-0000-0000-00005A1C0000}"/>
    <cellStyle name="20% - Accent1 2 2 5 3 3 4 3" xfId="7446" xr:uid="{00000000-0005-0000-0000-00005B1C0000}"/>
    <cellStyle name="20% - Accent1 2 2 5 3 3 4 3 2" xfId="7447" xr:uid="{00000000-0005-0000-0000-00005C1C0000}"/>
    <cellStyle name="20% - Accent1 2 2 5 3 3 4 4" xfId="7448" xr:uid="{00000000-0005-0000-0000-00005D1C0000}"/>
    <cellStyle name="20% - Accent1 2 2 5 3 3 5" xfId="7449" xr:uid="{00000000-0005-0000-0000-00005E1C0000}"/>
    <cellStyle name="20% - Accent1 2 2 5 3 3 5 2" xfId="7450" xr:uid="{00000000-0005-0000-0000-00005F1C0000}"/>
    <cellStyle name="20% - Accent1 2 2 5 3 3 5 2 2" xfId="7451" xr:uid="{00000000-0005-0000-0000-0000601C0000}"/>
    <cellStyle name="20% - Accent1 2 2 5 3 3 5 3" xfId="7452" xr:uid="{00000000-0005-0000-0000-0000611C0000}"/>
    <cellStyle name="20% - Accent1 2 2 5 3 3 6" xfId="7453" xr:uid="{00000000-0005-0000-0000-0000621C0000}"/>
    <cellStyle name="20% - Accent1 2 2 5 3 3 6 2" xfId="7454" xr:uid="{00000000-0005-0000-0000-0000631C0000}"/>
    <cellStyle name="20% - Accent1 2 2 5 3 3 6 2 2" xfId="7455" xr:uid="{00000000-0005-0000-0000-0000641C0000}"/>
    <cellStyle name="20% - Accent1 2 2 5 3 3 6 3" xfId="7456" xr:uid="{00000000-0005-0000-0000-0000651C0000}"/>
    <cellStyle name="20% - Accent1 2 2 5 3 3 7" xfId="7457" xr:uid="{00000000-0005-0000-0000-0000661C0000}"/>
    <cellStyle name="20% - Accent1 2 2 5 3 3 7 2" xfId="7458" xr:uid="{00000000-0005-0000-0000-0000671C0000}"/>
    <cellStyle name="20% - Accent1 2 2 5 3 3 8" xfId="7459" xr:uid="{00000000-0005-0000-0000-0000681C0000}"/>
    <cellStyle name="20% - Accent1 2 2 5 3 3 8 2" xfId="7460" xr:uid="{00000000-0005-0000-0000-0000691C0000}"/>
    <cellStyle name="20% - Accent1 2 2 5 3 3 9" xfId="7461" xr:uid="{00000000-0005-0000-0000-00006A1C0000}"/>
    <cellStyle name="20% - Accent1 2 2 5 3 4" xfId="7462" xr:uid="{00000000-0005-0000-0000-00006B1C0000}"/>
    <cellStyle name="20% - Accent1 2 2 5 3 4 2" xfId="7463" xr:uid="{00000000-0005-0000-0000-00006C1C0000}"/>
    <cellStyle name="20% - Accent1 2 2 5 3 4 2 2" xfId="7464" xr:uid="{00000000-0005-0000-0000-00006D1C0000}"/>
    <cellStyle name="20% - Accent1 2 2 5 3 4 2 2 2" xfId="7465" xr:uid="{00000000-0005-0000-0000-00006E1C0000}"/>
    <cellStyle name="20% - Accent1 2 2 5 3 4 2 3" xfId="7466" xr:uid="{00000000-0005-0000-0000-00006F1C0000}"/>
    <cellStyle name="20% - Accent1 2 2 5 3 4 3" xfId="7467" xr:uid="{00000000-0005-0000-0000-0000701C0000}"/>
    <cellStyle name="20% - Accent1 2 2 5 3 4 3 2" xfId="7468" xr:uid="{00000000-0005-0000-0000-0000711C0000}"/>
    <cellStyle name="20% - Accent1 2 2 5 3 4 4" xfId="7469" xr:uid="{00000000-0005-0000-0000-0000721C0000}"/>
    <cellStyle name="20% - Accent1 2 2 5 3 5" xfId="7470" xr:uid="{00000000-0005-0000-0000-0000731C0000}"/>
    <cellStyle name="20% - Accent1 2 2 5 3 5 2" xfId="7471" xr:uid="{00000000-0005-0000-0000-0000741C0000}"/>
    <cellStyle name="20% - Accent1 2 2 5 3 5 2 2" xfId="7472" xr:uid="{00000000-0005-0000-0000-0000751C0000}"/>
    <cellStyle name="20% - Accent1 2 2 5 3 5 2 2 2" xfId="7473" xr:uid="{00000000-0005-0000-0000-0000761C0000}"/>
    <cellStyle name="20% - Accent1 2 2 5 3 5 2 3" xfId="7474" xr:uid="{00000000-0005-0000-0000-0000771C0000}"/>
    <cellStyle name="20% - Accent1 2 2 5 3 5 3" xfId="7475" xr:uid="{00000000-0005-0000-0000-0000781C0000}"/>
    <cellStyle name="20% - Accent1 2 2 5 3 5 3 2" xfId="7476" xr:uid="{00000000-0005-0000-0000-0000791C0000}"/>
    <cellStyle name="20% - Accent1 2 2 5 3 5 4" xfId="7477" xr:uid="{00000000-0005-0000-0000-00007A1C0000}"/>
    <cellStyle name="20% - Accent1 2 2 5 3 6" xfId="7478" xr:uid="{00000000-0005-0000-0000-00007B1C0000}"/>
    <cellStyle name="20% - Accent1 2 2 5 3 6 2" xfId="7479" xr:uid="{00000000-0005-0000-0000-00007C1C0000}"/>
    <cellStyle name="20% - Accent1 2 2 5 3 6 2 2" xfId="7480" xr:uid="{00000000-0005-0000-0000-00007D1C0000}"/>
    <cellStyle name="20% - Accent1 2 2 5 3 6 2 2 2" xfId="7481" xr:uid="{00000000-0005-0000-0000-00007E1C0000}"/>
    <cellStyle name="20% - Accent1 2 2 5 3 6 2 3" xfId="7482" xr:uid="{00000000-0005-0000-0000-00007F1C0000}"/>
    <cellStyle name="20% - Accent1 2 2 5 3 6 3" xfId="7483" xr:uid="{00000000-0005-0000-0000-0000801C0000}"/>
    <cellStyle name="20% - Accent1 2 2 5 3 6 3 2" xfId="7484" xr:uid="{00000000-0005-0000-0000-0000811C0000}"/>
    <cellStyle name="20% - Accent1 2 2 5 3 6 4" xfId="7485" xr:uid="{00000000-0005-0000-0000-0000821C0000}"/>
    <cellStyle name="20% - Accent1 2 2 5 3 7" xfId="7486" xr:uid="{00000000-0005-0000-0000-0000831C0000}"/>
    <cellStyle name="20% - Accent1 2 2 5 3 7 2" xfId="7487" xr:uid="{00000000-0005-0000-0000-0000841C0000}"/>
    <cellStyle name="20% - Accent1 2 2 5 3 7 2 2" xfId="7488" xr:uid="{00000000-0005-0000-0000-0000851C0000}"/>
    <cellStyle name="20% - Accent1 2 2 5 3 7 3" xfId="7489" xr:uid="{00000000-0005-0000-0000-0000861C0000}"/>
    <cellStyle name="20% - Accent1 2 2 5 3 8" xfId="7490" xr:uid="{00000000-0005-0000-0000-0000871C0000}"/>
    <cellStyle name="20% - Accent1 2 2 5 3 8 2" xfId="7491" xr:uid="{00000000-0005-0000-0000-0000881C0000}"/>
    <cellStyle name="20% - Accent1 2 2 5 3 8 2 2" xfId="7492" xr:uid="{00000000-0005-0000-0000-0000891C0000}"/>
    <cellStyle name="20% - Accent1 2 2 5 3 8 3" xfId="7493" xr:uid="{00000000-0005-0000-0000-00008A1C0000}"/>
    <cellStyle name="20% - Accent1 2 2 5 3 9" xfId="7494" xr:uid="{00000000-0005-0000-0000-00008B1C0000}"/>
    <cellStyle name="20% - Accent1 2 2 5 3 9 2" xfId="7495" xr:uid="{00000000-0005-0000-0000-00008C1C0000}"/>
    <cellStyle name="20% - Accent1 2 2 5 4" xfId="7496" xr:uid="{00000000-0005-0000-0000-00008D1C0000}"/>
    <cellStyle name="20% - Accent1 2 2 5 4 10" xfId="7497" xr:uid="{00000000-0005-0000-0000-00008E1C0000}"/>
    <cellStyle name="20% - Accent1 2 2 5 4 10 2" xfId="7498" xr:uid="{00000000-0005-0000-0000-00008F1C0000}"/>
    <cellStyle name="20% - Accent1 2 2 5 4 11" xfId="7499" xr:uid="{00000000-0005-0000-0000-0000901C0000}"/>
    <cellStyle name="20% - Accent1 2 2 5 4 2" xfId="7500" xr:uid="{00000000-0005-0000-0000-0000911C0000}"/>
    <cellStyle name="20% - Accent1 2 2 5 4 2 2" xfId="7501" xr:uid="{00000000-0005-0000-0000-0000921C0000}"/>
    <cellStyle name="20% - Accent1 2 2 5 4 2 2 2" xfId="7502" xr:uid="{00000000-0005-0000-0000-0000931C0000}"/>
    <cellStyle name="20% - Accent1 2 2 5 4 2 2 2 2" xfId="7503" xr:uid="{00000000-0005-0000-0000-0000941C0000}"/>
    <cellStyle name="20% - Accent1 2 2 5 4 2 2 2 2 2" xfId="7504" xr:uid="{00000000-0005-0000-0000-0000951C0000}"/>
    <cellStyle name="20% - Accent1 2 2 5 4 2 2 2 3" xfId="7505" xr:uid="{00000000-0005-0000-0000-0000961C0000}"/>
    <cellStyle name="20% - Accent1 2 2 5 4 2 2 3" xfId="7506" xr:uid="{00000000-0005-0000-0000-0000971C0000}"/>
    <cellStyle name="20% - Accent1 2 2 5 4 2 2 3 2" xfId="7507" xr:uid="{00000000-0005-0000-0000-0000981C0000}"/>
    <cellStyle name="20% - Accent1 2 2 5 4 2 2 4" xfId="7508" xr:uid="{00000000-0005-0000-0000-0000991C0000}"/>
    <cellStyle name="20% - Accent1 2 2 5 4 2 3" xfId="7509" xr:uid="{00000000-0005-0000-0000-00009A1C0000}"/>
    <cellStyle name="20% - Accent1 2 2 5 4 2 3 2" xfId="7510" xr:uid="{00000000-0005-0000-0000-00009B1C0000}"/>
    <cellStyle name="20% - Accent1 2 2 5 4 2 3 2 2" xfId="7511" xr:uid="{00000000-0005-0000-0000-00009C1C0000}"/>
    <cellStyle name="20% - Accent1 2 2 5 4 2 3 2 2 2" xfId="7512" xr:uid="{00000000-0005-0000-0000-00009D1C0000}"/>
    <cellStyle name="20% - Accent1 2 2 5 4 2 3 2 3" xfId="7513" xr:uid="{00000000-0005-0000-0000-00009E1C0000}"/>
    <cellStyle name="20% - Accent1 2 2 5 4 2 3 3" xfId="7514" xr:uid="{00000000-0005-0000-0000-00009F1C0000}"/>
    <cellStyle name="20% - Accent1 2 2 5 4 2 3 3 2" xfId="7515" xr:uid="{00000000-0005-0000-0000-0000A01C0000}"/>
    <cellStyle name="20% - Accent1 2 2 5 4 2 3 4" xfId="7516" xr:uid="{00000000-0005-0000-0000-0000A11C0000}"/>
    <cellStyle name="20% - Accent1 2 2 5 4 2 4" xfId="7517" xr:uid="{00000000-0005-0000-0000-0000A21C0000}"/>
    <cellStyle name="20% - Accent1 2 2 5 4 2 4 2" xfId="7518" xr:uid="{00000000-0005-0000-0000-0000A31C0000}"/>
    <cellStyle name="20% - Accent1 2 2 5 4 2 4 2 2" xfId="7519" xr:uid="{00000000-0005-0000-0000-0000A41C0000}"/>
    <cellStyle name="20% - Accent1 2 2 5 4 2 4 2 2 2" xfId="7520" xr:uid="{00000000-0005-0000-0000-0000A51C0000}"/>
    <cellStyle name="20% - Accent1 2 2 5 4 2 4 2 3" xfId="7521" xr:uid="{00000000-0005-0000-0000-0000A61C0000}"/>
    <cellStyle name="20% - Accent1 2 2 5 4 2 4 3" xfId="7522" xr:uid="{00000000-0005-0000-0000-0000A71C0000}"/>
    <cellStyle name="20% - Accent1 2 2 5 4 2 4 3 2" xfId="7523" xr:uid="{00000000-0005-0000-0000-0000A81C0000}"/>
    <cellStyle name="20% - Accent1 2 2 5 4 2 4 4" xfId="7524" xr:uid="{00000000-0005-0000-0000-0000A91C0000}"/>
    <cellStyle name="20% - Accent1 2 2 5 4 2 5" xfId="7525" xr:uid="{00000000-0005-0000-0000-0000AA1C0000}"/>
    <cellStyle name="20% - Accent1 2 2 5 4 2 5 2" xfId="7526" xr:uid="{00000000-0005-0000-0000-0000AB1C0000}"/>
    <cellStyle name="20% - Accent1 2 2 5 4 2 5 2 2" xfId="7527" xr:uid="{00000000-0005-0000-0000-0000AC1C0000}"/>
    <cellStyle name="20% - Accent1 2 2 5 4 2 5 3" xfId="7528" xr:uid="{00000000-0005-0000-0000-0000AD1C0000}"/>
    <cellStyle name="20% - Accent1 2 2 5 4 2 6" xfId="7529" xr:uid="{00000000-0005-0000-0000-0000AE1C0000}"/>
    <cellStyle name="20% - Accent1 2 2 5 4 2 6 2" xfId="7530" xr:uid="{00000000-0005-0000-0000-0000AF1C0000}"/>
    <cellStyle name="20% - Accent1 2 2 5 4 2 6 2 2" xfId="7531" xr:uid="{00000000-0005-0000-0000-0000B01C0000}"/>
    <cellStyle name="20% - Accent1 2 2 5 4 2 6 3" xfId="7532" xr:uid="{00000000-0005-0000-0000-0000B11C0000}"/>
    <cellStyle name="20% - Accent1 2 2 5 4 2 7" xfId="7533" xr:uid="{00000000-0005-0000-0000-0000B21C0000}"/>
    <cellStyle name="20% - Accent1 2 2 5 4 2 7 2" xfId="7534" xr:uid="{00000000-0005-0000-0000-0000B31C0000}"/>
    <cellStyle name="20% - Accent1 2 2 5 4 2 8" xfId="7535" xr:uid="{00000000-0005-0000-0000-0000B41C0000}"/>
    <cellStyle name="20% - Accent1 2 2 5 4 2 8 2" xfId="7536" xr:uid="{00000000-0005-0000-0000-0000B51C0000}"/>
    <cellStyle name="20% - Accent1 2 2 5 4 2 9" xfId="7537" xr:uid="{00000000-0005-0000-0000-0000B61C0000}"/>
    <cellStyle name="20% - Accent1 2 2 5 4 3" xfId="7538" xr:uid="{00000000-0005-0000-0000-0000B71C0000}"/>
    <cellStyle name="20% - Accent1 2 2 5 4 3 2" xfId="7539" xr:uid="{00000000-0005-0000-0000-0000B81C0000}"/>
    <cellStyle name="20% - Accent1 2 2 5 4 3 2 2" xfId="7540" xr:uid="{00000000-0005-0000-0000-0000B91C0000}"/>
    <cellStyle name="20% - Accent1 2 2 5 4 3 2 2 2" xfId="7541" xr:uid="{00000000-0005-0000-0000-0000BA1C0000}"/>
    <cellStyle name="20% - Accent1 2 2 5 4 3 2 2 2 2" xfId="7542" xr:uid="{00000000-0005-0000-0000-0000BB1C0000}"/>
    <cellStyle name="20% - Accent1 2 2 5 4 3 2 2 3" xfId="7543" xr:uid="{00000000-0005-0000-0000-0000BC1C0000}"/>
    <cellStyle name="20% - Accent1 2 2 5 4 3 2 3" xfId="7544" xr:uid="{00000000-0005-0000-0000-0000BD1C0000}"/>
    <cellStyle name="20% - Accent1 2 2 5 4 3 2 3 2" xfId="7545" xr:uid="{00000000-0005-0000-0000-0000BE1C0000}"/>
    <cellStyle name="20% - Accent1 2 2 5 4 3 2 4" xfId="7546" xr:uid="{00000000-0005-0000-0000-0000BF1C0000}"/>
    <cellStyle name="20% - Accent1 2 2 5 4 3 3" xfId="7547" xr:uid="{00000000-0005-0000-0000-0000C01C0000}"/>
    <cellStyle name="20% - Accent1 2 2 5 4 3 3 2" xfId="7548" xr:uid="{00000000-0005-0000-0000-0000C11C0000}"/>
    <cellStyle name="20% - Accent1 2 2 5 4 3 3 2 2" xfId="7549" xr:uid="{00000000-0005-0000-0000-0000C21C0000}"/>
    <cellStyle name="20% - Accent1 2 2 5 4 3 3 2 2 2" xfId="7550" xr:uid="{00000000-0005-0000-0000-0000C31C0000}"/>
    <cellStyle name="20% - Accent1 2 2 5 4 3 3 2 3" xfId="7551" xr:uid="{00000000-0005-0000-0000-0000C41C0000}"/>
    <cellStyle name="20% - Accent1 2 2 5 4 3 3 3" xfId="7552" xr:uid="{00000000-0005-0000-0000-0000C51C0000}"/>
    <cellStyle name="20% - Accent1 2 2 5 4 3 3 3 2" xfId="7553" xr:uid="{00000000-0005-0000-0000-0000C61C0000}"/>
    <cellStyle name="20% - Accent1 2 2 5 4 3 3 4" xfId="7554" xr:uid="{00000000-0005-0000-0000-0000C71C0000}"/>
    <cellStyle name="20% - Accent1 2 2 5 4 3 4" xfId="7555" xr:uid="{00000000-0005-0000-0000-0000C81C0000}"/>
    <cellStyle name="20% - Accent1 2 2 5 4 3 4 2" xfId="7556" xr:uid="{00000000-0005-0000-0000-0000C91C0000}"/>
    <cellStyle name="20% - Accent1 2 2 5 4 3 4 2 2" xfId="7557" xr:uid="{00000000-0005-0000-0000-0000CA1C0000}"/>
    <cellStyle name="20% - Accent1 2 2 5 4 3 4 2 2 2" xfId="7558" xr:uid="{00000000-0005-0000-0000-0000CB1C0000}"/>
    <cellStyle name="20% - Accent1 2 2 5 4 3 4 2 3" xfId="7559" xr:uid="{00000000-0005-0000-0000-0000CC1C0000}"/>
    <cellStyle name="20% - Accent1 2 2 5 4 3 4 3" xfId="7560" xr:uid="{00000000-0005-0000-0000-0000CD1C0000}"/>
    <cellStyle name="20% - Accent1 2 2 5 4 3 4 3 2" xfId="7561" xr:uid="{00000000-0005-0000-0000-0000CE1C0000}"/>
    <cellStyle name="20% - Accent1 2 2 5 4 3 4 4" xfId="7562" xr:uid="{00000000-0005-0000-0000-0000CF1C0000}"/>
    <cellStyle name="20% - Accent1 2 2 5 4 3 5" xfId="7563" xr:uid="{00000000-0005-0000-0000-0000D01C0000}"/>
    <cellStyle name="20% - Accent1 2 2 5 4 3 5 2" xfId="7564" xr:uid="{00000000-0005-0000-0000-0000D11C0000}"/>
    <cellStyle name="20% - Accent1 2 2 5 4 3 5 2 2" xfId="7565" xr:uid="{00000000-0005-0000-0000-0000D21C0000}"/>
    <cellStyle name="20% - Accent1 2 2 5 4 3 5 3" xfId="7566" xr:uid="{00000000-0005-0000-0000-0000D31C0000}"/>
    <cellStyle name="20% - Accent1 2 2 5 4 3 6" xfId="7567" xr:uid="{00000000-0005-0000-0000-0000D41C0000}"/>
    <cellStyle name="20% - Accent1 2 2 5 4 3 6 2" xfId="7568" xr:uid="{00000000-0005-0000-0000-0000D51C0000}"/>
    <cellStyle name="20% - Accent1 2 2 5 4 3 6 2 2" xfId="7569" xr:uid="{00000000-0005-0000-0000-0000D61C0000}"/>
    <cellStyle name="20% - Accent1 2 2 5 4 3 6 3" xfId="7570" xr:uid="{00000000-0005-0000-0000-0000D71C0000}"/>
    <cellStyle name="20% - Accent1 2 2 5 4 3 7" xfId="7571" xr:uid="{00000000-0005-0000-0000-0000D81C0000}"/>
    <cellStyle name="20% - Accent1 2 2 5 4 3 7 2" xfId="7572" xr:uid="{00000000-0005-0000-0000-0000D91C0000}"/>
    <cellStyle name="20% - Accent1 2 2 5 4 3 8" xfId="7573" xr:uid="{00000000-0005-0000-0000-0000DA1C0000}"/>
    <cellStyle name="20% - Accent1 2 2 5 4 3 8 2" xfId="7574" xr:uid="{00000000-0005-0000-0000-0000DB1C0000}"/>
    <cellStyle name="20% - Accent1 2 2 5 4 3 9" xfId="7575" xr:uid="{00000000-0005-0000-0000-0000DC1C0000}"/>
    <cellStyle name="20% - Accent1 2 2 5 4 4" xfId="7576" xr:uid="{00000000-0005-0000-0000-0000DD1C0000}"/>
    <cellStyle name="20% - Accent1 2 2 5 4 4 2" xfId="7577" xr:uid="{00000000-0005-0000-0000-0000DE1C0000}"/>
    <cellStyle name="20% - Accent1 2 2 5 4 4 2 2" xfId="7578" xr:uid="{00000000-0005-0000-0000-0000DF1C0000}"/>
    <cellStyle name="20% - Accent1 2 2 5 4 4 2 2 2" xfId="7579" xr:uid="{00000000-0005-0000-0000-0000E01C0000}"/>
    <cellStyle name="20% - Accent1 2 2 5 4 4 2 3" xfId="7580" xr:uid="{00000000-0005-0000-0000-0000E11C0000}"/>
    <cellStyle name="20% - Accent1 2 2 5 4 4 3" xfId="7581" xr:uid="{00000000-0005-0000-0000-0000E21C0000}"/>
    <cellStyle name="20% - Accent1 2 2 5 4 4 3 2" xfId="7582" xr:uid="{00000000-0005-0000-0000-0000E31C0000}"/>
    <cellStyle name="20% - Accent1 2 2 5 4 4 4" xfId="7583" xr:uid="{00000000-0005-0000-0000-0000E41C0000}"/>
    <cellStyle name="20% - Accent1 2 2 5 4 5" xfId="7584" xr:uid="{00000000-0005-0000-0000-0000E51C0000}"/>
    <cellStyle name="20% - Accent1 2 2 5 4 5 2" xfId="7585" xr:uid="{00000000-0005-0000-0000-0000E61C0000}"/>
    <cellStyle name="20% - Accent1 2 2 5 4 5 2 2" xfId="7586" xr:uid="{00000000-0005-0000-0000-0000E71C0000}"/>
    <cellStyle name="20% - Accent1 2 2 5 4 5 2 2 2" xfId="7587" xr:uid="{00000000-0005-0000-0000-0000E81C0000}"/>
    <cellStyle name="20% - Accent1 2 2 5 4 5 2 3" xfId="7588" xr:uid="{00000000-0005-0000-0000-0000E91C0000}"/>
    <cellStyle name="20% - Accent1 2 2 5 4 5 3" xfId="7589" xr:uid="{00000000-0005-0000-0000-0000EA1C0000}"/>
    <cellStyle name="20% - Accent1 2 2 5 4 5 3 2" xfId="7590" xr:uid="{00000000-0005-0000-0000-0000EB1C0000}"/>
    <cellStyle name="20% - Accent1 2 2 5 4 5 4" xfId="7591" xr:uid="{00000000-0005-0000-0000-0000EC1C0000}"/>
    <cellStyle name="20% - Accent1 2 2 5 4 6" xfId="7592" xr:uid="{00000000-0005-0000-0000-0000ED1C0000}"/>
    <cellStyle name="20% - Accent1 2 2 5 4 6 2" xfId="7593" xr:uid="{00000000-0005-0000-0000-0000EE1C0000}"/>
    <cellStyle name="20% - Accent1 2 2 5 4 6 2 2" xfId="7594" xr:uid="{00000000-0005-0000-0000-0000EF1C0000}"/>
    <cellStyle name="20% - Accent1 2 2 5 4 6 2 2 2" xfId="7595" xr:uid="{00000000-0005-0000-0000-0000F01C0000}"/>
    <cellStyle name="20% - Accent1 2 2 5 4 6 2 3" xfId="7596" xr:uid="{00000000-0005-0000-0000-0000F11C0000}"/>
    <cellStyle name="20% - Accent1 2 2 5 4 6 3" xfId="7597" xr:uid="{00000000-0005-0000-0000-0000F21C0000}"/>
    <cellStyle name="20% - Accent1 2 2 5 4 6 3 2" xfId="7598" xr:uid="{00000000-0005-0000-0000-0000F31C0000}"/>
    <cellStyle name="20% - Accent1 2 2 5 4 6 4" xfId="7599" xr:uid="{00000000-0005-0000-0000-0000F41C0000}"/>
    <cellStyle name="20% - Accent1 2 2 5 4 7" xfId="7600" xr:uid="{00000000-0005-0000-0000-0000F51C0000}"/>
    <cellStyle name="20% - Accent1 2 2 5 4 7 2" xfId="7601" xr:uid="{00000000-0005-0000-0000-0000F61C0000}"/>
    <cellStyle name="20% - Accent1 2 2 5 4 7 2 2" xfId="7602" xr:uid="{00000000-0005-0000-0000-0000F71C0000}"/>
    <cellStyle name="20% - Accent1 2 2 5 4 7 3" xfId="7603" xr:uid="{00000000-0005-0000-0000-0000F81C0000}"/>
    <cellStyle name="20% - Accent1 2 2 5 4 8" xfId="7604" xr:uid="{00000000-0005-0000-0000-0000F91C0000}"/>
    <cellStyle name="20% - Accent1 2 2 5 4 8 2" xfId="7605" xr:uid="{00000000-0005-0000-0000-0000FA1C0000}"/>
    <cellStyle name="20% - Accent1 2 2 5 4 8 2 2" xfId="7606" xr:uid="{00000000-0005-0000-0000-0000FB1C0000}"/>
    <cellStyle name="20% - Accent1 2 2 5 4 8 3" xfId="7607" xr:uid="{00000000-0005-0000-0000-0000FC1C0000}"/>
    <cellStyle name="20% - Accent1 2 2 5 4 9" xfId="7608" xr:uid="{00000000-0005-0000-0000-0000FD1C0000}"/>
    <cellStyle name="20% - Accent1 2 2 5 4 9 2" xfId="7609" xr:uid="{00000000-0005-0000-0000-0000FE1C0000}"/>
    <cellStyle name="20% - Accent1 2 2 5 5" xfId="7610" xr:uid="{00000000-0005-0000-0000-0000FF1C0000}"/>
    <cellStyle name="20% - Accent1 2 2 5 5 10" xfId="7611" xr:uid="{00000000-0005-0000-0000-0000001D0000}"/>
    <cellStyle name="20% - Accent1 2 2 5 5 10 2" xfId="7612" xr:uid="{00000000-0005-0000-0000-0000011D0000}"/>
    <cellStyle name="20% - Accent1 2 2 5 5 11" xfId="7613" xr:uid="{00000000-0005-0000-0000-0000021D0000}"/>
    <cellStyle name="20% - Accent1 2 2 5 5 2" xfId="7614" xr:uid="{00000000-0005-0000-0000-0000031D0000}"/>
    <cellStyle name="20% - Accent1 2 2 5 5 2 2" xfId="7615" xr:uid="{00000000-0005-0000-0000-0000041D0000}"/>
    <cellStyle name="20% - Accent1 2 2 5 5 2 2 2" xfId="7616" xr:uid="{00000000-0005-0000-0000-0000051D0000}"/>
    <cellStyle name="20% - Accent1 2 2 5 5 2 2 2 2" xfId="7617" xr:uid="{00000000-0005-0000-0000-0000061D0000}"/>
    <cellStyle name="20% - Accent1 2 2 5 5 2 2 2 2 2" xfId="7618" xr:uid="{00000000-0005-0000-0000-0000071D0000}"/>
    <cellStyle name="20% - Accent1 2 2 5 5 2 2 2 3" xfId="7619" xr:uid="{00000000-0005-0000-0000-0000081D0000}"/>
    <cellStyle name="20% - Accent1 2 2 5 5 2 2 3" xfId="7620" xr:uid="{00000000-0005-0000-0000-0000091D0000}"/>
    <cellStyle name="20% - Accent1 2 2 5 5 2 2 3 2" xfId="7621" xr:uid="{00000000-0005-0000-0000-00000A1D0000}"/>
    <cellStyle name="20% - Accent1 2 2 5 5 2 2 4" xfId="7622" xr:uid="{00000000-0005-0000-0000-00000B1D0000}"/>
    <cellStyle name="20% - Accent1 2 2 5 5 2 3" xfId="7623" xr:uid="{00000000-0005-0000-0000-00000C1D0000}"/>
    <cellStyle name="20% - Accent1 2 2 5 5 2 3 2" xfId="7624" xr:uid="{00000000-0005-0000-0000-00000D1D0000}"/>
    <cellStyle name="20% - Accent1 2 2 5 5 2 3 2 2" xfId="7625" xr:uid="{00000000-0005-0000-0000-00000E1D0000}"/>
    <cellStyle name="20% - Accent1 2 2 5 5 2 3 2 2 2" xfId="7626" xr:uid="{00000000-0005-0000-0000-00000F1D0000}"/>
    <cellStyle name="20% - Accent1 2 2 5 5 2 3 2 3" xfId="7627" xr:uid="{00000000-0005-0000-0000-0000101D0000}"/>
    <cellStyle name="20% - Accent1 2 2 5 5 2 3 3" xfId="7628" xr:uid="{00000000-0005-0000-0000-0000111D0000}"/>
    <cellStyle name="20% - Accent1 2 2 5 5 2 3 3 2" xfId="7629" xr:uid="{00000000-0005-0000-0000-0000121D0000}"/>
    <cellStyle name="20% - Accent1 2 2 5 5 2 3 4" xfId="7630" xr:uid="{00000000-0005-0000-0000-0000131D0000}"/>
    <cellStyle name="20% - Accent1 2 2 5 5 2 4" xfId="7631" xr:uid="{00000000-0005-0000-0000-0000141D0000}"/>
    <cellStyle name="20% - Accent1 2 2 5 5 2 4 2" xfId="7632" xr:uid="{00000000-0005-0000-0000-0000151D0000}"/>
    <cellStyle name="20% - Accent1 2 2 5 5 2 4 2 2" xfId="7633" xr:uid="{00000000-0005-0000-0000-0000161D0000}"/>
    <cellStyle name="20% - Accent1 2 2 5 5 2 4 2 2 2" xfId="7634" xr:uid="{00000000-0005-0000-0000-0000171D0000}"/>
    <cellStyle name="20% - Accent1 2 2 5 5 2 4 2 3" xfId="7635" xr:uid="{00000000-0005-0000-0000-0000181D0000}"/>
    <cellStyle name="20% - Accent1 2 2 5 5 2 4 3" xfId="7636" xr:uid="{00000000-0005-0000-0000-0000191D0000}"/>
    <cellStyle name="20% - Accent1 2 2 5 5 2 4 3 2" xfId="7637" xr:uid="{00000000-0005-0000-0000-00001A1D0000}"/>
    <cellStyle name="20% - Accent1 2 2 5 5 2 4 4" xfId="7638" xr:uid="{00000000-0005-0000-0000-00001B1D0000}"/>
    <cellStyle name="20% - Accent1 2 2 5 5 2 5" xfId="7639" xr:uid="{00000000-0005-0000-0000-00001C1D0000}"/>
    <cellStyle name="20% - Accent1 2 2 5 5 2 5 2" xfId="7640" xr:uid="{00000000-0005-0000-0000-00001D1D0000}"/>
    <cellStyle name="20% - Accent1 2 2 5 5 2 5 2 2" xfId="7641" xr:uid="{00000000-0005-0000-0000-00001E1D0000}"/>
    <cellStyle name="20% - Accent1 2 2 5 5 2 5 3" xfId="7642" xr:uid="{00000000-0005-0000-0000-00001F1D0000}"/>
    <cellStyle name="20% - Accent1 2 2 5 5 2 6" xfId="7643" xr:uid="{00000000-0005-0000-0000-0000201D0000}"/>
    <cellStyle name="20% - Accent1 2 2 5 5 2 6 2" xfId="7644" xr:uid="{00000000-0005-0000-0000-0000211D0000}"/>
    <cellStyle name="20% - Accent1 2 2 5 5 2 6 2 2" xfId="7645" xr:uid="{00000000-0005-0000-0000-0000221D0000}"/>
    <cellStyle name="20% - Accent1 2 2 5 5 2 6 3" xfId="7646" xr:uid="{00000000-0005-0000-0000-0000231D0000}"/>
    <cellStyle name="20% - Accent1 2 2 5 5 2 7" xfId="7647" xr:uid="{00000000-0005-0000-0000-0000241D0000}"/>
    <cellStyle name="20% - Accent1 2 2 5 5 2 7 2" xfId="7648" xr:uid="{00000000-0005-0000-0000-0000251D0000}"/>
    <cellStyle name="20% - Accent1 2 2 5 5 2 8" xfId="7649" xr:uid="{00000000-0005-0000-0000-0000261D0000}"/>
    <cellStyle name="20% - Accent1 2 2 5 5 2 8 2" xfId="7650" xr:uid="{00000000-0005-0000-0000-0000271D0000}"/>
    <cellStyle name="20% - Accent1 2 2 5 5 2 9" xfId="7651" xr:uid="{00000000-0005-0000-0000-0000281D0000}"/>
    <cellStyle name="20% - Accent1 2 2 5 5 3" xfId="7652" xr:uid="{00000000-0005-0000-0000-0000291D0000}"/>
    <cellStyle name="20% - Accent1 2 2 5 5 3 2" xfId="7653" xr:uid="{00000000-0005-0000-0000-00002A1D0000}"/>
    <cellStyle name="20% - Accent1 2 2 5 5 3 2 2" xfId="7654" xr:uid="{00000000-0005-0000-0000-00002B1D0000}"/>
    <cellStyle name="20% - Accent1 2 2 5 5 3 2 2 2" xfId="7655" xr:uid="{00000000-0005-0000-0000-00002C1D0000}"/>
    <cellStyle name="20% - Accent1 2 2 5 5 3 2 2 2 2" xfId="7656" xr:uid="{00000000-0005-0000-0000-00002D1D0000}"/>
    <cellStyle name="20% - Accent1 2 2 5 5 3 2 2 3" xfId="7657" xr:uid="{00000000-0005-0000-0000-00002E1D0000}"/>
    <cellStyle name="20% - Accent1 2 2 5 5 3 2 3" xfId="7658" xr:uid="{00000000-0005-0000-0000-00002F1D0000}"/>
    <cellStyle name="20% - Accent1 2 2 5 5 3 2 3 2" xfId="7659" xr:uid="{00000000-0005-0000-0000-0000301D0000}"/>
    <cellStyle name="20% - Accent1 2 2 5 5 3 2 4" xfId="7660" xr:uid="{00000000-0005-0000-0000-0000311D0000}"/>
    <cellStyle name="20% - Accent1 2 2 5 5 3 3" xfId="7661" xr:uid="{00000000-0005-0000-0000-0000321D0000}"/>
    <cellStyle name="20% - Accent1 2 2 5 5 3 3 2" xfId="7662" xr:uid="{00000000-0005-0000-0000-0000331D0000}"/>
    <cellStyle name="20% - Accent1 2 2 5 5 3 3 2 2" xfId="7663" xr:uid="{00000000-0005-0000-0000-0000341D0000}"/>
    <cellStyle name="20% - Accent1 2 2 5 5 3 3 2 2 2" xfId="7664" xr:uid="{00000000-0005-0000-0000-0000351D0000}"/>
    <cellStyle name="20% - Accent1 2 2 5 5 3 3 2 3" xfId="7665" xr:uid="{00000000-0005-0000-0000-0000361D0000}"/>
    <cellStyle name="20% - Accent1 2 2 5 5 3 3 3" xfId="7666" xr:uid="{00000000-0005-0000-0000-0000371D0000}"/>
    <cellStyle name="20% - Accent1 2 2 5 5 3 3 3 2" xfId="7667" xr:uid="{00000000-0005-0000-0000-0000381D0000}"/>
    <cellStyle name="20% - Accent1 2 2 5 5 3 3 4" xfId="7668" xr:uid="{00000000-0005-0000-0000-0000391D0000}"/>
    <cellStyle name="20% - Accent1 2 2 5 5 3 4" xfId="7669" xr:uid="{00000000-0005-0000-0000-00003A1D0000}"/>
    <cellStyle name="20% - Accent1 2 2 5 5 3 4 2" xfId="7670" xr:uid="{00000000-0005-0000-0000-00003B1D0000}"/>
    <cellStyle name="20% - Accent1 2 2 5 5 3 4 2 2" xfId="7671" xr:uid="{00000000-0005-0000-0000-00003C1D0000}"/>
    <cellStyle name="20% - Accent1 2 2 5 5 3 4 2 2 2" xfId="7672" xr:uid="{00000000-0005-0000-0000-00003D1D0000}"/>
    <cellStyle name="20% - Accent1 2 2 5 5 3 4 2 3" xfId="7673" xr:uid="{00000000-0005-0000-0000-00003E1D0000}"/>
    <cellStyle name="20% - Accent1 2 2 5 5 3 4 3" xfId="7674" xr:uid="{00000000-0005-0000-0000-00003F1D0000}"/>
    <cellStyle name="20% - Accent1 2 2 5 5 3 4 3 2" xfId="7675" xr:uid="{00000000-0005-0000-0000-0000401D0000}"/>
    <cellStyle name="20% - Accent1 2 2 5 5 3 4 4" xfId="7676" xr:uid="{00000000-0005-0000-0000-0000411D0000}"/>
    <cellStyle name="20% - Accent1 2 2 5 5 3 5" xfId="7677" xr:uid="{00000000-0005-0000-0000-0000421D0000}"/>
    <cellStyle name="20% - Accent1 2 2 5 5 3 5 2" xfId="7678" xr:uid="{00000000-0005-0000-0000-0000431D0000}"/>
    <cellStyle name="20% - Accent1 2 2 5 5 3 5 2 2" xfId="7679" xr:uid="{00000000-0005-0000-0000-0000441D0000}"/>
    <cellStyle name="20% - Accent1 2 2 5 5 3 5 3" xfId="7680" xr:uid="{00000000-0005-0000-0000-0000451D0000}"/>
    <cellStyle name="20% - Accent1 2 2 5 5 3 6" xfId="7681" xr:uid="{00000000-0005-0000-0000-0000461D0000}"/>
    <cellStyle name="20% - Accent1 2 2 5 5 3 6 2" xfId="7682" xr:uid="{00000000-0005-0000-0000-0000471D0000}"/>
    <cellStyle name="20% - Accent1 2 2 5 5 3 6 2 2" xfId="7683" xr:uid="{00000000-0005-0000-0000-0000481D0000}"/>
    <cellStyle name="20% - Accent1 2 2 5 5 3 6 3" xfId="7684" xr:uid="{00000000-0005-0000-0000-0000491D0000}"/>
    <cellStyle name="20% - Accent1 2 2 5 5 3 7" xfId="7685" xr:uid="{00000000-0005-0000-0000-00004A1D0000}"/>
    <cellStyle name="20% - Accent1 2 2 5 5 3 7 2" xfId="7686" xr:uid="{00000000-0005-0000-0000-00004B1D0000}"/>
    <cellStyle name="20% - Accent1 2 2 5 5 3 8" xfId="7687" xr:uid="{00000000-0005-0000-0000-00004C1D0000}"/>
    <cellStyle name="20% - Accent1 2 2 5 5 3 8 2" xfId="7688" xr:uid="{00000000-0005-0000-0000-00004D1D0000}"/>
    <cellStyle name="20% - Accent1 2 2 5 5 3 9" xfId="7689" xr:uid="{00000000-0005-0000-0000-00004E1D0000}"/>
    <cellStyle name="20% - Accent1 2 2 5 5 4" xfId="7690" xr:uid="{00000000-0005-0000-0000-00004F1D0000}"/>
    <cellStyle name="20% - Accent1 2 2 5 5 4 2" xfId="7691" xr:uid="{00000000-0005-0000-0000-0000501D0000}"/>
    <cellStyle name="20% - Accent1 2 2 5 5 4 2 2" xfId="7692" xr:uid="{00000000-0005-0000-0000-0000511D0000}"/>
    <cellStyle name="20% - Accent1 2 2 5 5 4 2 2 2" xfId="7693" xr:uid="{00000000-0005-0000-0000-0000521D0000}"/>
    <cellStyle name="20% - Accent1 2 2 5 5 4 2 3" xfId="7694" xr:uid="{00000000-0005-0000-0000-0000531D0000}"/>
    <cellStyle name="20% - Accent1 2 2 5 5 4 3" xfId="7695" xr:uid="{00000000-0005-0000-0000-0000541D0000}"/>
    <cellStyle name="20% - Accent1 2 2 5 5 4 3 2" xfId="7696" xr:uid="{00000000-0005-0000-0000-0000551D0000}"/>
    <cellStyle name="20% - Accent1 2 2 5 5 4 4" xfId="7697" xr:uid="{00000000-0005-0000-0000-0000561D0000}"/>
    <cellStyle name="20% - Accent1 2 2 5 5 5" xfId="7698" xr:uid="{00000000-0005-0000-0000-0000571D0000}"/>
    <cellStyle name="20% - Accent1 2 2 5 5 5 2" xfId="7699" xr:uid="{00000000-0005-0000-0000-0000581D0000}"/>
    <cellStyle name="20% - Accent1 2 2 5 5 5 2 2" xfId="7700" xr:uid="{00000000-0005-0000-0000-0000591D0000}"/>
    <cellStyle name="20% - Accent1 2 2 5 5 5 2 2 2" xfId="7701" xr:uid="{00000000-0005-0000-0000-00005A1D0000}"/>
    <cellStyle name="20% - Accent1 2 2 5 5 5 2 3" xfId="7702" xr:uid="{00000000-0005-0000-0000-00005B1D0000}"/>
    <cellStyle name="20% - Accent1 2 2 5 5 5 3" xfId="7703" xr:uid="{00000000-0005-0000-0000-00005C1D0000}"/>
    <cellStyle name="20% - Accent1 2 2 5 5 5 3 2" xfId="7704" xr:uid="{00000000-0005-0000-0000-00005D1D0000}"/>
    <cellStyle name="20% - Accent1 2 2 5 5 5 4" xfId="7705" xr:uid="{00000000-0005-0000-0000-00005E1D0000}"/>
    <cellStyle name="20% - Accent1 2 2 5 5 6" xfId="7706" xr:uid="{00000000-0005-0000-0000-00005F1D0000}"/>
    <cellStyle name="20% - Accent1 2 2 5 5 6 2" xfId="7707" xr:uid="{00000000-0005-0000-0000-0000601D0000}"/>
    <cellStyle name="20% - Accent1 2 2 5 5 6 2 2" xfId="7708" xr:uid="{00000000-0005-0000-0000-0000611D0000}"/>
    <cellStyle name="20% - Accent1 2 2 5 5 6 2 2 2" xfId="7709" xr:uid="{00000000-0005-0000-0000-0000621D0000}"/>
    <cellStyle name="20% - Accent1 2 2 5 5 6 2 3" xfId="7710" xr:uid="{00000000-0005-0000-0000-0000631D0000}"/>
    <cellStyle name="20% - Accent1 2 2 5 5 6 3" xfId="7711" xr:uid="{00000000-0005-0000-0000-0000641D0000}"/>
    <cellStyle name="20% - Accent1 2 2 5 5 6 3 2" xfId="7712" xr:uid="{00000000-0005-0000-0000-0000651D0000}"/>
    <cellStyle name="20% - Accent1 2 2 5 5 6 4" xfId="7713" xr:uid="{00000000-0005-0000-0000-0000661D0000}"/>
    <cellStyle name="20% - Accent1 2 2 5 5 7" xfId="7714" xr:uid="{00000000-0005-0000-0000-0000671D0000}"/>
    <cellStyle name="20% - Accent1 2 2 5 5 7 2" xfId="7715" xr:uid="{00000000-0005-0000-0000-0000681D0000}"/>
    <cellStyle name="20% - Accent1 2 2 5 5 7 2 2" xfId="7716" xr:uid="{00000000-0005-0000-0000-0000691D0000}"/>
    <cellStyle name="20% - Accent1 2 2 5 5 7 3" xfId="7717" xr:uid="{00000000-0005-0000-0000-00006A1D0000}"/>
    <cellStyle name="20% - Accent1 2 2 5 5 8" xfId="7718" xr:uid="{00000000-0005-0000-0000-00006B1D0000}"/>
    <cellStyle name="20% - Accent1 2 2 5 5 8 2" xfId="7719" xr:uid="{00000000-0005-0000-0000-00006C1D0000}"/>
    <cellStyle name="20% - Accent1 2 2 5 5 8 2 2" xfId="7720" xr:uid="{00000000-0005-0000-0000-00006D1D0000}"/>
    <cellStyle name="20% - Accent1 2 2 5 5 8 3" xfId="7721" xr:uid="{00000000-0005-0000-0000-00006E1D0000}"/>
    <cellStyle name="20% - Accent1 2 2 5 5 9" xfId="7722" xr:uid="{00000000-0005-0000-0000-00006F1D0000}"/>
    <cellStyle name="20% - Accent1 2 2 5 5 9 2" xfId="7723" xr:uid="{00000000-0005-0000-0000-0000701D0000}"/>
    <cellStyle name="20% - Accent1 2 2 5 6" xfId="7724" xr:uid="{00000000-0005-0000-0000-0000711D0000}"/>
    <cellStyle name="20% - Accent1 2 2 5 6 2" xfId="7725" xr:uid="{00000000-0005-0000-0000-0000721D0000}"/>
    <cellStyle name="20% - Accent1 2 2 5 6 2 2" xfId="7726" xr:uid="{00000000-0005-0000-0000-0000731D0000}"/>
    <cellStyle name="20% - Accent1 2 2 5 6 2 2 2" xfId="7727" xr:uid="{00000000-0005-0000-0000-0000741D0000}"/>
    <cellStyle name="20% - Accent1 2 2 5 6 2 2 2 2" xfId="7728" xr:uid="{00000000-0005-0000-0000-0000751D0000}"/>
    <cellStyle name="20% - Accent1 2 2 5 6 2 2 3" xfId="7729" xr:uid="{00000000-0005-0000-0000-0000761D0000}"/>
    <cellStyle name="20% - Accent1 2 2 5 6 2 3" xfId="7730" xr:uid="{00000000-0005-0000-0000-0000771D0000}"/>
    <cellStyle name="20% - Accent1 2 2 5 6 2 3 2" xfId="7731" xr:uid="{00000000-0005-0000-0000-0000781D0000}"/>
    <cellStyle name="20% - Accent1 2 2 5 6 2 4" xfId="7732" xr:uid="{00000000-0005-0000-0000-0000791D0000}"/>
    <cellStyle name="20% - Accent1 2 2 5 6 3" xfId="7733" xr:uid="{00000000-0005-0000-0000-00007A1D0000}"/>
    <cellStyle name="20% - Accent1 2 2 5 6 3 2" xfId="7734" xr:uid="{00000000-0005-0000-0000-00007B1D0000}"/>
    <cellStyle name="20% - Accent1 2 2 5 6 3 2 2" xfId="7735" xr:uid="{00000000-0005-0000-0000-00007C1D0000}"/>
    <cellStyle name="20% - Accent1 2 2 5 6 3 2 2 2" xfId="7736" xr:uid="{00000000-0005-0000-0000-00007D1D0000}"/>
    <cellStyle name="20% - Accent1 2 2 5 6 3 2 3" xfId="7737" xr:uid="{00000000-0005-0000-0000-00007E1D0000}"/>
    <cellStyle name="20% - Accent1 2 2 5 6 3 3" xfId="7738" xr:uid="{00000000-0005-0000-0000-00007F1D0000}"/>
    <cellStyle name="20% - Accent1 2 2 5 6 3 3 2" xfId="7739" xr:uid="{00000000-0005-0000-0000-0000801D0000}"/>
    <cellStyle name="20% - Accent1 2 2 5 6 3 4" xfId="7740" xr:uid="{00000000-0005-0000-0000-0000811D0000}"/>
    <cellStyle name="20% - Accent1 2 2 5 6 4" xfId="7741" xr:uid="{00000000-0005-0000-0000-0000821D0000}"/>
    <cellStyle name="20% - Accent1 2 2 5 6 4 2" xfId="7742" xr:uid="{00000000-0005-0000-0000-0000831D0000}"/>
    <cellStyle name="20% - Accent1 2 2 5 6 4 2 2" xfId="7743" xr:uid="{00000000-0005-0000-0000-0000841D0000}"/>
    <cellStyle name="20% - Accent1 2 2 5 6 4 2 2 2" xfId="7744" xr:uid="{00000000-0005-0000-0000-0000851D0000}"/>
    <cellStyle name="20% - Accent1 2 2 5 6 4 2 3" xfId="7745" xr:uid="{00000000-0005-0000-0000-0000861D0000}"/>
    <cellStyle name="20% - Accent1 2 2 5 6 4 3" xfId="7746" xr:uid="{00000000-0005-0000-0000-0000871D0000}"/>
    <cellStyle name="20% - Accent1 2 2 5 6 4 3 2" xfId="7747" xr:uid="{00000000-0005-0000-0000-0000881D0000}"/>
    <cellStyle name="20% - Accent1 2 2 5 6 4 4" xfId="7748" xr:uid="{00000000-0005-0000-0000-0000891D0000}"/>
    <cellStyle name="20% - Accent1 2 2 5 6 5" xfId="7749" xr:uid="{00000000-0005-0000-0000-00008A1D0000}"/>
    <cellStyle name="20% - Accent1 2 2 5 6 5 2" xfId="7750" xr:uid="{00000000-0005-0000-0000-00008B1D0000}"/>
    <cellStyle name="20% - Accent1 2 2 5 6 5 2 2" xfId="7751" xr:uid="{00000000-0005-0000-0000-00008C1D0000}"/>
    <cellStyle name="20% - Accent1 2 2 5 6 5 3" xfId="7752" xr:uid="{00000000-0005-0000-0000-00008D1D0000}"/>
    <cellStyle name="20% - Accent1 2 2 5 6 6" xfId="7753" xr:uid="{00000000-0005-0000-0000-00008E1D0000}"/>
    <cellStyle name="20% - Accent1 2 2 5 6 6 2" xfId="7754" xr:uid="{00000000-0005-0000-0000-00008F1D0000}"/>
    <cellStyle name="20% - Accent1 2 2 5 6 6 2 2" xfId="7755" xr:uid="{00000000-0005-0000-0000-0000901D0000}"/>
    <cellStyle name="20% - Accent1 2 2 5 6 6 3" xfId="7756" xr:uid="{00000000-0005-0000-0000-0000911D0000}"/>
    <cellStyle name="20% - Accent1 2 2 5 6 7" xfId="7757" xr:uid="{00000000-0005-0000-0000-0000921D0000}"/>
    <cellStyle name="20% - Accent1 2 2 5 6 7 2" xfId="7758" xr:uid="{00000000-0005-0000-0000-0000931D0000}"/>
    <cellStyle name="20% - Accent1 2 2 5 6 8" xfId="7759" xr:uid="{00000000-0005-0000-0000-0000941D0000}"/>
    <cellStyle name="20% - Accent1 2 2 5 6 8 2" xfId="7760" xr:uid="{00000000-0005-0000-0000-0000951D0000}"/>
    <cellStyle name="20% - Accent1 2 2 5 6 9" xfId="7761" xr:uid="{00000000-0005-0000-0000-0000961D0000}"/>
    <cellStyle name="20% - Accent1 2 2 5 7" xfId="7762" xr:uid="{00000000-0005-0000-0000-0000971D0000}"/>
    <cellStyle name="20% - Accent1 2 2 5 7 2" xfId="7763" xr:uid="{00000000-0005-0000-0000-0000981D0000}"/>
    <cellStyle name="20% - Accent1 2 2 5 7 2 2" xfId="7764" xr:uid="{00000000-0005-0000-0000-0000991D0000}"/>
    <cellStyle name="20% - Accent1 2 2 5 7 2 2 2" xfId="7765" xr:uid="{00000000-0005-0000-0000-00009A1D0000}"/>
    <cellStyle name="20% - Accent1 2 2 5 7 2 2 2 2" xfId="7766" xr:uid="{00000000-0005-0000-0000-00009B1D0000}"/>
    <cellStyle name="20% - Accent1 2 2 5 7 2 2 3" xfId="7767" xr:uid="{00000000-0005-0000-0000-00009C1D0000}"/>
    <cellStyle name="20% - Accent1 2 2 5 7 2 3" xfId="7768" xr:uid="{00000000-0005-0000-0000-00009D1D0000}"/>
    <cellStyle name="20% - Accent1 2 2 5 7 2 3 2" xfId="7769" xr:uid="{00000000-0005-0000-0000-00009E1D0000}"/>
    <cellStyle name="20% - Accent1 2 2 5 7 2 4" xfId="7770" xr:uid="{00000000-0005-0000-0000-00009F1D0000}"/>
    <cellStyle name="20% - Accent1 2 2 5 7 3" xfId="7771" xr:uid="{00000000-0005-0000-0000-0000A01D0000}"/>
    <cellStyle name="20% - Accent1 2 2 5 7 3 2" xfId="7772" xr:uid="{00000000-0005-0000-0000-0000A11D0000}"/>
    <cellStyle name="20% - Accent1 2 2 5 7 3 2 2" xfId="7773" xr:uid="{00000000-0005-0000-0000-0000A21D0000}"/>
    <cellStyle name="20% - Accent1 2 2 5 7 3 2 2 2" xfId="7774" xr:uid="{00000000-0005-0000-0000-0000A31D0000}"/>
    <cellStyle name="20% - Accent1 2 2 5 7 3 2 3" xfId="7775" xr:uid="{00000000-0005-0000-0000-0000A41D0000}"/>
    <cellStyle name="20% - Accent1 2 2 5 7 3 3" xfId="7776" xr:uid="{00000000-0005-0000-0000-0000A51D0000}"/>
    <cellStyle name="20% - Accent1 2 2 5 7 3 3 2" xfId="7777" xr:uid="{00000000-0005-0000-0000-0000A61D0000}"/>
    <cellStyle name="20% - Accent1 2 2 5 7 3 4" xfId="7778" xr:uid="{00000000-0005-0000-0000-0000A71D0000}"/>
    <cellStyle name="20% - Accent1 2 2 5 7 4" xfId="7779" xr:uid="{00000000-0005-0000-0000-0000A81D0000}"/>
    <cellStyle name="20% - Accent1 2 2 5 7 4 2" xfId="7780" xr:uid="{00000000-0005-0000-0000-0000A91D0000}"/>
    <cellStyle name="20% - Accent1 2 2 5 7 4 2 2" xfId="7781" xr:uid="{00000000-0005-0000-0000-0000AA1D0000}"/>
    <cellStyle name="20% - Accent1 2 2 5 7 4 2 2 2" xfId="7782" xr:uid="{00000000-0005-0000-0000-0000AB1D0000}"/>
    <cellStyle name="20% - Accent1 2 2 5 7 4 2 3" xfId="7783" xr:uid="{00000000-0005-0000-0000-0000AC1D0000}"/>
    <cellStyle name="20% - Accent1 2 2 5 7 4 3" xfId="7784" xr:uid="{00000000-0005-0000-0000-0000AD1D0000}"/>
    <cellStyle name="20% - Accent1 2 2 5 7 4 3 2" xfId="7785" xr:uid="{00000000-0005-0000-0000-0000AE1D0000}"/>
    <cellStyle name="20% - Accent1 2 2 5 7 4 4" xfId="7786" xr:uid="{00000000-0005-0000-0000-0000AF1D0000}"/>
    <cellStyle name="20% - Accent1 2 2 5 7 5" xfId="7787" xr:uid="{00000000-0005-0000-0000-0000B01D0000}"/>
    <cellStyle name="20% - Accent1 2 2 5 7 5 2" xfId="7788" xr:uid="{00000000-0005-0000-0000-0000B11D0000}"/>
    <cellStyle name="20% - Accent1 2 2 5 7 5 2 2" xfId="7789" xr:uid="{00000000-0005-0000-0000-0000B21D0000}"/>
    <cellStyle name="20% - Accent1 2 2 5 7 5 3" xfId="7790" xr:uid="{00000000-0005-0000-0000-0000B31D0000}"/>
    <cellStyle name="20% - Accent1 2 2 5 7 6" xfId="7791" xr:uid="{00000000-0005-0000-0000-0000B41D0000}"/>
    <cellStyle name="20% - Accent1 2 2 5 7 6 2" xfId="7792" xr:uid="{00000000-0005-0000-0000-0000B51D0000}"/>
    <cellStyle name="20% - Accent1 2 2 5 7 6 2 2" xfId="7793" xr:uid="{00000000-0005-0000-0000-0000B61D0000}"/>
    <cellStyle name="20% - Accent1 2 2 5 7 6 3" xfId="7794" xr:uid="{00000000-0005-0000-0000-0000B71D0000}"/>
    <cellStyle name="20% - Accent1 2 2 5 7 7" xfId="7795" xr:uid="{00000000-0005-0000-0000-0000B81D0000}"/>
    <cellStyle name="20% - Accent1 2 2 5 7 7 2" xfId="7796" xr:uid="{00000000-0005-0000-0000-0000B91D0000}"/>
    <cellStyle name="20% - Accent1 2 2 5 7 8" xfId="7797" xr:uid="{00000000-0005-0000-0000-0000BA1D0000}"/>
    <cellStyle name="20% - Accent1 2 2 5 7 8 2" xfId="7798" xr:uid="{00000000-0005-0000-0000-0000BB1D0000}"/>
    <cellStyle name="20% - Accent1 2 2 5 7 9" xfId="7799" xr:uid="{00000000-0005-0000-0000-0000BC1D0000}"/>
    <cellStyle name="20% - Accent1 2 2 5 8" xfId="7800" xr:uid="{00000000-0005-0000-0000-0000BD1D0000}"/>
    <cellStyle name="20% - Accent1 2 2 5 8 2" xfId="7801" xr:uid="{00000000-0005-0000-0000-0000BE1D0000}"/>
    <cellStyle name="20% - Accent1 2 2 5 8 2 2" xfId="7802" xr:uid="{00000000-0005-0000-0000-0000BF1D0000}"/>
    <cellStyle name="20% - Accent1 2 2 5 8 2 2 2" xfId="7803" xr:uid="{00000000-0005-0000-0000-0000C01D0000}"/>
    <cellStyle name="20% - Accent1 2 2 5 8 2 3" xfId="7804" xr:uid="{00000000-0005-0000-0000-0000C11D0000}"/>
    <cellStyle name="20% - Accent1 2 2 5 8 3" xfId="7805" xr:uid="{00000000-0005-0000-0000-0000C21D0000}"/>
    <cellStyle name="20% - Accent1 2 2 5 8 3 2" xfId="7806" xr:uid="{00000000-0005-0000-0000-0000C31D0000}"/>
    <cellStyle name="20% - Accent1 2 2 5 8 4" xfId="7807" xr:uid="{00000000-0005-0000-0000-0000C41D0000}"/>
    <cellStyle name="20% - Accent1 2 2 5 9" xfId="7808" xr:uid="{00000000-0005-0000-0000-0000C51D0000}"/>
    <cellStyle name="20% - Accent1 2 2 5 9 2" xfId="7809" xr:uid="{00000000-0005-0000-0000-0000C61D0000}"/>
    <cellStyle name="20% - Accent1 2 2 5 9 2 2" xfId="7810" xr:uid="{00000000-0005-0000-0000-0000C71D0000}"/>
    <cellStyle name="20% - Accent1 2 2 5 9 2 2 2" xfId="7811" xr:uid="{00000000-0005-0000-0000-0000C81D0000}"/>
    <cellStyle name="20% - Accent1 2 2 5 9 2 3" xfId="7812" xr:uid="{00000000-0005-0000-0000-0000C91D0000}"/>
    <cellStyle name="20% - Accent1 2 2 5 9 3" xfId="7813" xr:uid="{00000000-0005-0000-0000-0000CA1D0000}"/>
    <cellStyle name="20% - Accent1 2 2 5 9 3 2" xfId="7814" xr:uid="{00000000-0005-0000-0000-0000CB1D0000}"/>
    <cellStyle name="20% - Accent1 2 2 5 9 4" xfId="7815" xr:uid="{00000000-0005-0000-0000-0000CC1D0000}"/>
    <cellStyle name="20% - Accent1 2 2 6" xfId="7816" xr:uid="{00000000-0005-0000-0000-0000CD1D0000}"/>
    <cellStyle name="20% - Accent1 2 2 6 10" xfId="7817" xr:uid="{00000000-0005-0000-0000-0000CE1D0000}"/>
    <cellStyle name="20% - Accent1 2 2 6 10 2" xfId="7818" xr:uid="{00000000-0005-0000-0000-0000CF1D0000}"/>
    <cellStyle name="20% - Accent1 2 2 6 10 2 2" xfId="7819" xr:uid="{00000000-0005-0000-0000-0000D01D0000}"/>
    <cellStyle name="20% - Accent1 2 2 6 10 3" xfId="7820" xr:uid="{00000000-0005-0000-0000-0000D11D0000}"/>
    <cellStyle name="20% - Accent1 2 2 6 11" xfId="7821" xr:uid="{00000000-0005-0000-0000-0000D21D0000}"/>
    <cellStyle name="20% - Accent1 2 2 6 11 2" xfId="7822" xr:uid="{00000000-0005-0000-0000-0000D31D0000}"/>
    <cellStyle name="20% - Accent1 2 2 6 11 2 2" xfId="7823" xr:uid="{00000000-0005-0000-0000-0000D41D0000}"/>
    <cellStyle name="20% - Accent1 2 2 6 11 3" xfId="7824" xr:uid="{00000000-0005-0000-0000-0000D51D0000}"/>
    <cellStyle name="20% - Accent1 2 2 6 12" xfId="7825" xr:uid="{00000000-0005-0000-0000-0000D61D0000}"/>
    <cellStyle name="20% - Accent1 2 2 6 12 2" xfId="7826" xr:uid="{00000000-0005-0000-0000-0000D71D0000}"/>
    <cellStyle name="20% - Accent1 2 2 6 13" xfId="7827" xr:uid="{00000000-0005-0000-0000-0000D81D0000}"/>
    <cellStyle name="20% - Accent1 2 2 6 13 2" xfId="7828" xr:uid="{00000000-0005-0000-0000-0000D91D0000}"/>
    <cellStyle name="20% - Accent1 2 2 6 14" xfId="7829" xr:uid="{00000000-0005-0000-0000-0000DA1D0000}"/>
    <cellStyle name="20% - Accent1 2 2 6 2" xfId="7830" xr:uid="{00000000-0005-0000-0000-0000DB1D0000}"/>
    <cellStyle name="20% - Accent1 2 2 6 2 10" xfId="7831" xr:uid="{00000000-0005-0000-0000-0000DC1D0000}"/>
    <cellStyle name="20% - Accent1 2 2 6 2 10 2" xfId="7832" xr:uid="{00000000-0005-0000-0000-0000DD1D0000}"/>
    <cellStyle name="20% - Accent1 2 2 6 2 11" xfId="7833" xr:uid="{00000000-0005-0000-0000-0000DE1D0000}"/>
    <cellStyle name="20% - Accent1 2 2 6 2 2" xfId="7834" xr:uid="{00000000-0005-0000-0000-0000DF1D0000}"/>
    <cellStyle name="20% - Accent1 2 2 6 2 2 2" xfId="7835" xr:uid="{00000000-0005-0000-0000-0000E01D0000}"/>
    <cellStyle name="20% - Accent1 2 2 6 2 2 2 2" xfId="7836" xr:uid="{00000000-0005-0000-0000-0000E11D0000}"/>
    <cellStyle name="20% - Accent1 2 2 6 2 2 2 2 2" xfId="7837" xr:uid="{00000000-0005-0000-0000-0000E21D0000}"/>
    <cellStyle name="20% - Accent1 2 2 6 2 2 2 2 2 2" xfId="7838" xr:uid="{00000000-0005-0000-0000-0000E31D0000}"/>
    <cellStyle name="20% - Accent1 2 2 6 2 2 2 2 3" xfId="7839" xr:uid="{00000000-0005-0000-0000-0000E41D0000}"/>
    <cellStyle name="20% - Accent1 2 2 6 2 2 2 3" xfId="7840" xr:uid="{00000000-0005-0000-0000-0000E51D0000}"/>
    <cellStyle name="20% - Accent1 2 2 6 2 2 2 3 2" xfId="7841" xr:uid="{00000000-0005-0000-0000-0000E61D0000}"/>
    <cellStyle name="20% - Accent1 2 2 6 2 2 2 4" xfId="7842" xr:uid="{00000000-0005-0000-0000-0000E71D0000}"/>
    <cellStyle name="20% - Accent1 2 2 6 2 2 3" xfId="7843" xr:uid="{00000000-0005-0000-0000-0000E81D0000}"/>
    <cellStyle name="20% - Accent1 2 2 6 2 2 3 2" xfId="7844" xr:uid="{00000000-0005-0000-0000-0000E91D0000}"/>
    <cellStyle name="20% - Accent1 2 2 6 2 2 3 2 2" xfId="7845" xr:uid="{00000000-0005-0000-0000-0000EA1D0000}"/>
    <cellStyle name="20% - Accent1 2 2 6 2 2 3 2 2 2" xfId="7846" xr:uid="{00000000-0005-0000-0000-0000EB1D0000}"/>
    <cellStyle name="20% - Accent1 2 2 6 2 2 3 2 3" xfId="7847" xr:uid="{00000000-0005-0000-0000-0000EC1D0000}"/>
    <cellStyle name="20% - Accent1 2 2 6 2 2 3 3" xfId="7848" xr:uid="{00000000-0005-0000-0000-0000ED1D0000}"/>
    <cellStyle name="20% - Accent1 2 2 6 2 2 3 3 2" xfId="7849" xr:uid="{00000000-0005-0000-0000-0000EE1D0000}"/>
    <cellStyle name="20% - Accent1 2 2 6 2 2 3 4" xfId="7850" xr:uid="{00000000-0005-0000-0000-0000EF1D0000}"/>
    <cellStyle name="20% - Accent1 2 2 6 2 2 4" xfId="7851" xr:uid="{00000000-0005-0000-0000-0000F01D0000}"/>
    <cellStyle name="20% - Accent1 2 2 6 2 2 4 2" xfId="7852" xr:uid="{00000000-0005-0000-0000-0000F11D0000}"/>
    <cellStyle name="20% - Accent1 2 2 6 2 2 4 2 2" xfId="7853" xr:uid="{00000000-0005-0000-0000-0000F21D0000}"/>
    <cellStyle name="20% - Accent1 2 2 6 2 2 4 2 2 2" xfId="7854" xr:uid="{00000000-0005-0000-0000-0000F31D0000}"/>
    <cellStyle name="20% - Accent1 2 2 6 2 2 4 2 3" xfId="7855" xr:uid="{00000000-0005-0000-0000-0000F41D0000}"/>
    <cellStyle name="20% - Accent1 2 2 6 2 2 4 3" xfId="7856" xr:uid="{00000000-0005-0000-0000-0000F51D0000}"/>
    <cellStyle name="20% - Accent1 2 2 6 2 2 4 3 2" xfId="7857" xr:uid="{00000000-0005-0000-0000-0000F61D0000}"/>
    <cellStyle name="20% - Accent1 2 2 6 2 2 4 4" xfId="7858" xr:uid="{00000000-0005-0000-0000-0000F71D0000}"/>
    <cellStyle name="20% - Accent1 2 2 6 2 2 5" xfId="7859" xr:uid="{00000000-0005-0000-0000-0000F81D0000}"/>
    <cellStyle name="20% - Accent1 2 2 6 2 2 5 2" xfId="7860" xr:uid="{00000000-0005-0000-0000-0000F91D0000}"/>
    <cellStyle name="20% - Accent1 2 2 6 2 2 5 2 2" xfId="7861" xr:uid="{00000000-0005-0000-0000-0000FA1D0000}"/>
    <cellStyle name="20% - Accent1 2 2 6 2 2 5 3" xfId="7862" xr:uid="{00000000-0005-0000-0000-0000FB1D0000}"/>
    <cellStyle name="20% - Accent1 2 2 6 2 2 6" xfId="7863" xr:uid="{00000000-0005-0000-0000-0000FC1D0000}"/>
    <cellStyle name="20% - Accent1 2 2 6 2 2 6 2" xfId="7864" xr:uid="{00000000-0005-0000-0000-0000FD1D0000}"/>
    <cellStyle name="20% - Accent1 2 2 6 2 2 6 2 2" xfId="7865" xr:uid="{00000000-0005-0000-0000-0000FE1D0000}"/>
    <cellStyle name="20% - Accent1 2 2 6 2 2 6 3" xfId="7866" xr:uid="{00000000-0005-0000-0000-0000FF1D0000}"/>
    <cellStyle name="20% - Accent1 2 2 6 2 2 7" xfId="7867" xr:uid="{00000000-0005-0000-0000-0000001E0000}"/>
    <cellStyle name="20% - Accent1 2 2 6 2 2 7 2" xfId="7868" xr:uid="{00000000-0005-0000-0000-0000011E0000}"/>
    <cellStyle name="20% - Accent1 2 2 6 2 2 8" xfId="7869" xr:uid="{00000000-0005-0000-0000-0000021E0000}"/>
    <cellStyle name="20% - Accent1 2 2 6 2 2 8 2" xfId="7870" xr:uid="{00000000-0005-0000-0000-0000031E0000}"/>
    <cellStyle name="20% - Accent1 2 2 6 2 2 9" xfId="7871" xr:uid="{00000000-0005-0000-0000-0000041E0000}"/>
    <cellStyle name="20% - Accent1 2 2 6 2 3" xfId="7872" xr:uid="{00000000-0005-0000-0000-0000051E0000}"/>
    <cellStyle name="20% - Accent1 2 2 6 2 3 2" xfId="7873" xr:uid="{00000000-0005-0000-0000-0000061E0000}"/>
    <cellStyle name="20% - Accent1 2 2 6 2 3 2 2" xfId="7874" xr:uid="{00000000-0005-0000-0000-0000071E0000}"/>
    <cellStyle name="20% - Accent1 2 2 6 2 3 2 2 2" xfId="7875" xr:uid="{00000000-0005-0000-0000-0000081E0000}"/>
    <cellStyle name="20% - Accent1 2 2 6 2 3 2 2 2 2" xfId="7876" xr:uid="{00000000-0005-0000-0000-0000091E0000}"/>
    <cellStyle name="20% - Accent1 2 2 6 2 3 2 2 3" xfId="7877" xr:uid="{00000000-0005-0000-0000-00000A1E0000}"/>
    <cellStyle name="20% - Accent1 2 2 6 2 3 2 3" xfId="7878" xr:uid="{00000000-0005-0000-0000-00000B1E0000}"/>
    <cellStyle name="20% - Accent1 2 2 6 2 3 2 3 2" xfId="7879" xr:uid="{00000000-0005-0000-0000-00000C1E0000}"/>
    <cellStyle name="20% - Accent1 2 2 6 2 3 2 4" xfId="7880" xr:uid="{00000000-0005-0000-0000-00000D1E0000}"/>
    <cellStyle name="20% - Accent1 2 2 6 2 3 3" xfId="7881" xr:uid="{00000000-0005-0000-0000-00000E1E0000}"/>
    <cellStyle name="20% - Accent1 2 2 6 2 3 3 2" xfId="7882" xr:uid="{00000000-0005-0000-0000-00000F1E0000}"/>
    <cellStyle name="20% - Accent1 2 2 6 2 3 3 2 2" xfId="7883" xr:uid="{00000000-0005-0000-0000-0000101E0000}"/>
    <cellStyle name="20% - Accent1 2 2 6 2 3 3 2 2 2" xfId="7884" xr:uid="{00000000-0005-0000-0000-0000111E0000}"/>
    <cellStyle name="20% - Accent1 2 2 6 2 3 3 2 3" xfId="7885" xr:uid="{00000000-0005-0000-0000-0000121E0000}"/>
    <cellStyle name="20% - Accent1 2 2 6 2 3 3 3" xfId="7886" xr:uid="{00000000-0005-0000-0000-0000131E0000}"/>
    <cellStyle name="20% - Accent1 2 2 6 2 3 3 3 2" xfId="7887" xr:uid="{00000000-0005-0000-0000-0000141E0000}"/>
    <cellStyle name="20% - Accent1 2 2 6 2 3 3 4" xfId="7888" xr:uid="{00000000-0005-0000-0000-0000151E0000}"/>
    <cellStyle name="20% - Accent1 2 2 6 2 3 4" xfId="7889" xr:uid="{00000000-0005-0000-0000-0000161E0000}"/>
    <cellStyle name="20% - Accent1 2 2 6 2 3 4 2" xfId="7890" xr:uid="{00000000-0005-0000-0000-0000171E0000}"/>
    <cellStyle name="20% - Accent1 2 2 6 2 3 4 2 2" xfId="7891" xr:uid="{00000000-0005-0000-0000-0000181E0000}"/>
    <cellStyle name="20% - Accent1 2 2 6 2 3 4 2 2 2" xfId="7892" xr:uid="{00000000-0005-0000-0000-0000191E0000}"/>
    <cellStyle name="20% - Accent1 2 2 6 2 3 4 2 3" xfId="7893" xr:uid="{00000000-0005-0000-0000-00001A1E0000}"/>
    <cellStyle name="20% - Accent1 2 2 6 2 3 4 3" xfId="7894" xr:uid="{00000000-0005-0000-0000-00001B1E0000}"/>
    <cellStyle name="20% - Accent1 2 2 6 2 3 4 3 2" xfId="7895" xr:uid="{00000000-0005-0000-0000-00001C1E0000}"/>
    <cellStyle name="20% - Accent1 2 2 6 2 3 4 4" xfId="7896" xr:uid="{00000000-0005-0000-0000-00001D1E0000}"/>
    <cellStyle name="20% - Accent1 2 2 6 2 3 5" xfId="7897" xr:uid="{00000000-0005-0000-0000-00001E1E0000}"/>
    <cellStyle name="20% - Accent1 2 2 6 2 3 5 2" xfId="7898" xr:uid="{00000000-0005-0000-0000-00001F1E0000}"/>
    <cellStyle name="20% - Accent1 2 2 6 2 3 5 2 2" xfId="7899" xr:uid="{00000000-0005-0000-0000-0000201E0000}"/>
    <cellStyle name="20% - Accent1 2 2 6 2 3 5 3" xfId="7900" xr:uid="{00000000-0005-0000-0000-0000211E0000}"/>
    <cellStyle name="20% - Accent1 2 2 6 2 3 6" xfId="7901" xr:uid="{00000000-0005-0000-0000-0000221E0000}"/>
    <cellStyle name="20% - Accent1 2 2 6 2 3 6 2" xfId="7902" xr:uid="{00000000-0005-0000-0000-0000231E0000}"/>
    <cellStyle name="20% - Accent1 2 2 6 2 3 6 2 2" xfId="7903" xr:uid="{00000000-0005-0000-0000-0000241E0000}"/>
    <cellStyle name="20% - Accent1 2 2 6 2 3 6 3" xfId="7904" xr:uid="{00000000-0005-0000-0000-0000251E0000}"/>
    <cellStyle name="20% - Accent1 2 2 6 2 3 7" xfId="7905" xr:uid="{00000000-0005-0000-0000-0000261E0000}"/>
    <cellStyle name="20% - Accent1 2 2 6 2 3 7 2" xfId="7906" xr:uid="{00000000-0005-0000-0000-0000271E0000}"/>
    <cellStyle name="20% - Accent1 2 2 6 2 3 8" xfId="7907" xr:uid="{00000000-0005-0000-0000-0000281E0000}"/>
    <cellStyle name="20% - Accent1 2 2 6 2 3 8 2" xfId="7908" xr:uid="{00000000-0005-0000-0000-0000291E0000}"/>
    <cellStyle name="20% - Accent1 2 2 6 2 3 9" xfId="7909" xr:uid="{00000000-0005-0000-0000-00002A1E0000}"/>
    <cellStyle name="20% - Accent1 2 2 6 2 4" xfId="7910" xr:uid="{00000000-0005-0000-0000-00002B1E0000}"/>
    <cellStyle name="20% - Accent1 2 2 6 2 4 2" xfId="7911" xr:uid="{00000000-0005-0000-0000-00002C1E0000}"/>
    <cellStyle name="20% - Accent1 2 2 6 2 4 2 2" xfId="7912" xr:uid="{00000000-0005-0000-0000-00002D1E0000}"/>
    <cellStyle name="20% - Accent1 2 2 6 2 4 2 2 2" xfId="7913" xr:uid="{00000000-0005-0000-0000-00002E1E0000}"/>
    <cellStyle name="20% - Accent1 2 2 6 2 4 2 3" xfId="7914" xr:uid="{00000000-0005-0000-0000-00002F1E0000}"/>
    <cellStyle name="20% - Accent1 2 2 6 2 4 3" xfId="7915" xr:uid="{00000000-0005-0000-0000-0000301E0000}"/>
    <cellStyle name="20% - Accent1 2 2 6 2 4 3 2" xfId="7916" xr:uid="{00000000-0005-0000-0000-0000311E0000}"/>
    <cellStyle name="20% - Accent1 2 2 6 2 4 4" xfId="7917" xr:uid="{00000000-0005-0000-0000-0000321E0000}"/>
    <cellStyle name="20% - Accent1 2 2 6 2 5" xfId="7918" xr:uid="{00000000-0005-0000-0000-0000331E0000}"/>
    <cellStyle name="20% - Accent1 2 2 6 2 5 2" xfId="7919" xr:uid="{00000000-0005-0000-0000-0000341E0000}"/>
    <cellStyle name="20% - Accent1 2 2 6 2 5 2 2" xfId="7920" xr:uid="{00000000-0005-0000-0000-0000351E0000}"/>
    <cellStyle name="20% - Accent1 2 2 6 2 5 2 2 2" xfId="7921" xr:uid="{00000000-0005-0000-0000-0000361E0000}"/>
    <cellStyle name="20% - Accent1 2 2 6 2 5 2 3" xfId="7922" xr:uid="{00000000-0005-0000-0000-0000371E0000}"/>
    <cellStyle name="20% - Accent1 2 2 6 2 5 3" xfId="7923" xr:uid="{00000000-0005-0000-0000-0000381E0000}"/>
    <cellStyle name="20% - Accent1 2 2 6 2 5 3 2" xfId="7924" xr:uid="{00000000-0005-0000-0000-0000391E0000}"/>
    <cellStyle name="20% - Accent1 2 2 6 2 5 4" xfId="7925" xr:uid="{00000000-0005-0000-0000-00003A1E0000}"/>
    <cellStyle name="20% - Accent1 2 2 6 2 6" xfId="7926" xr:uid="{00000000-0005-0000-0000-00003B1E0000}"/>
    <cellStyle name="20% - Accent1 2 2 6 2 6 2" xfId="7927" xr:uid="{00000000-0005-0000-0000-00003C1E0000}"/>
    <cellStyle name="20% - Accent1 2 2 6 2 6 2 2" xfId="7928" xr:uid="{00000000-0005-0000-0000-00003D1E0000}"/>
    <cellStyle name="20% - Accent1 2 2 6 2 6 2 2 2" xfId="7929" xr:uid="{00000000-0005-0000-0000-00003E1E0000}"/>
    <cellStyle name="20% - Accent1 2 2 6 2 6 2 3" xfId="7930" xr:uid="{00000000-0005-0000-0000-00003F1E0000}"/>
    <cellStyle name="20% - Accent1 2 2 6 2 6 3" xfId="7931" xr:uid="{00000000-0005-0000-0000-0000401E0000}"/>
    <cellStyle name="20% - Accent1 2 2 6 2 6 3 2" xfId="7932" xr:uid="{00000000-0005-0000-0000-0000411E0000}"/>
    <cellStyle name="20% - Accent1 2 2 6 2 6 4" xfId="7933" xr:uid="{00000000-0005-0000-0000-0000421E0000}"/>
    <cellStyle name="20% - Accent1 2 2 6 2 7" xfId="7934" xr:uid="{00000000-0005-0000-0000-0000431E0000}"/>
    <cellStyle name="20% - Accent1 2 2 6 2 7 2" xfId="7935" xr:uid="{00000000-0005-0000-0000-0000441E0000}"/>
    <cellStyle name="20% - Accent1 2 2 6 2 7 2 2" xfId="7936" xr:uid="{00000000-0005-0000-0000-0000451E0000}"/>
    <cellStyle name="20% - Accent1 2 2 6 2 7 3" xfId="7937" xr:uid="{00000000-0005-0000-0000-0000461E0000}"/>
    <cellStyle name="20% - Accent1 2 2 6 2 8" xfId="7938" xr:uid="{00000000-0005-0000-0000-0000471E0000}"/>
    <cellStyle name="20% - Accent1 2 2 6 2 8 2" xfId="7939" xr:uid="{00000000-0005-0000-0000-0000481E0000}"/>
    <cellStyle name="20% - Accent1 2 2 6 2 8 2 2" xfId="7940" xr:uid="{00000000-0005-0000-0000-0000491E0000}"/>
    <cellStyle name="20% - Accent1 2 2 6 2 8 3" xfId="7941" xr:uid="{00000000-0005-0000-0000-00004A1E0000}"/>
    <cellStyle name="20% - Accent1 2 2 6 2 9" xfId="7942" xr:uid="{00000000-0005-0000-0000-00004B1E0000}"/>
    <cellStyle name="20% - Accent1 2 2 6 2 9 2" xfId="7943" xr:uid="{00000000-0005-0000-0000-00004C1E0000}"/>
    <cellStyle name="20% - Accent1 2 2 6 3" xfId="7944" xr:uid="{00000000-0005-0000-0000-00004D1E0000}"/>
    <cellStyle name="20% - Accent1 2 2 6 3 10" xfId="7945" xr:uid="{00000000-0005-0000-0000-00004E1E0000}"/>
    <cellStyle name="20% - Accent1 2 2 6 3 10 2" xfId="7946" xr:uid="{00000000-0005-0000-0000-00004F1E0000}"/>
    <cellStyle name="20% - Accent1 2 2 6 3 11" xfId="7947" xr:uid="{00000000-0005-0000-0000-0000501E0000}"/>
    <cellStyle name="20% - Accent1 2 2 6 3 2" xfId="7948" xr:uid="{00000000-0005-0000-0000-0000511E0000}"/>
    <cellStyle name="20% - Accent1 2 2 6 3 2 2" xfId="7949" xr:uid="{00000000-0005-0000-0000-0000521E0000}"/>
    <cellStyle name="20% - Accent1 2 2 6 3 2 2 2" xfId="7950" xr:uid="{00000000-0005-0000-0000-0000531E0000}"/>
    <cellStyle name="20% - Accent1 2 2 6 3 2 2 2 2" xfId="7951" xr:uid="{00000000-0005-0000-0000-0000541E0000}"/>
    <cellStyle name="20% - Accent1 2 2 6 3 2 2 2 2 2" xfId="7952" xr:uid="{00000000-0005-0000-0000-0000551E0000}"/>
    <cellStyle name="20% - Accent1 2 2 6 3 2 2 2 3" xfId="7953" xr:uid="{00000000-0005-0000-0000-0000561E0000}"/>
    <cellStyle name="20% - Accent1 2 2 6 3 2 2 3" xfId="7954" xr:uid="{00000000-0005-0000-0000-0000571E0000}"/>
    <cellStyle name="20% - Accent1 2 2 6 3 2 2 3 2" xfId="7955" xr:uid="{00000000-0005-0000-0000-0000581E0000}"/>
    <cellStyle name="20% - Accent1 2 2 6 3 2 2 4" xfId="7956" xr:uid="{00000000-0005-0000-0000-0000591E0000}"/>
    <cellStyle name="20% - Accent1 2 2 6 3 2 3" xfId="7957" xr:uid="{00000000-0005-0000-0000-00005A1E0000}"/>
    <cellStyle name="20% - Accent1 2 2 6 3 2 3 2" xfId="7958" xr:uid="{00000000-0005-0000-0000-00005B1E0000}"/>
    <cellStyle name="20% - Accent1 2 2 6 3 2 3 2 2" xfId="7959" xr:uid="{00000000-0005-0000-0000-00005C1E0000}"/>
    <cellStyle name="20% - Accent1 2 2 6 3 2 3 2 2 2" xfId="7960" xr:uid="{00000000-0005-0000-0000-00005D1E0000}"/>
    <cellStyle name="20% - Accent1 2 2 6 3 2 3 2 3" xfId="7961" xr:uid="{00000000-0005-0000-0000-00005E1E0000}"/>
    <cellStyle name="20% - Accent1 2 2 6 3 2 3 3" xfId="7962" xr:uid="{00000000-0005-0000-0000-00005F1E0000}"/>
    <cellStyle name="20% - Accent1 2 2 6 3 2 3 3 2" xfId="7963" xr:uid="{00000000-0005-0000-0000-0000601E0000}"/>
    <cellStyle name="20% - Accent1 2 2 6 3 2 3 4" xfId="7964" xr:uid="{00000000-0005-0000-0000-0000611E0000}"/>
    <cellStyle name="20% - Accent1 2 2 6 3 2 4" xfId="7965" xr:uid="{00000000-0005-0000-0000-0000621E0000}"/>
    <cellStyle name="20% - Accent1 2 2 6 3 2 4 2" xfId="7966" xr:uid="{00000000-0005-0000-0000-0000631E0000}"/>
    <cellStyle name="20% - Accent1 2 2 6 3 2 4 2 2" xfId="7967" xr:uid="{00000000-0005-0000-0000-0000641E0000}"/>
    <cellStyle name="20% - Accent1 2 2 6 3 2 4 2 2 2" xfId="7968" xr:uid="{00000000-0005-0000-0000-0000651E0000}"/>
    <cellStyle name="20% - Accent1 2 2 6 3 2 4 2 3" xfId="7969" xr:uid="{00000000-0005-0000-0000-0000661E0000}"/>
    <cellStyle name="20% - Accent1 2 2 6 3 2 4 3" xfId="7970" xr:uid="{00000000-0005-0000-0000-0000671E0000}"/>
    <cellStyle name="20% - Accent1 2 2 6 3 2 4 3 2" xfId="7971" xr:uid="{00000000-0005-0000-0000-0000681E0000}"/>
    <cellStyle name="20% - Accent1 2 2 6 3 2 4 4" xfId="7972" xr:uid="{00000000-0005-0000-0000-0000691E0000}"/>
    <cellStyle name="20% - Accent1 2 2 6 3 2 5" xfId="7973" xr:uid="{00000000-0005-0000-0000-00006A1E0000}"/>
    <cellStyle name="20% - Accent1 2 2 6 3 2 5 2" xfId="7974" xr:uid="{00000000-0005-0000-0000-00006B1E0000}"/>
    <cellStyle name="20% - Accent1 2 2 6 3 2 5 2 2" xfId="7975" xr:uid="{00000000-0005-0000-0000-00006C1E0000}"/>
    <cellStyle name="20% - Accent1 2 2 6 3 2 5 3" xfId="7976" xr:uid="{00000000-0005-0000-0000-00006D1E0000}"/>
    <cellStyle name="20% - Accent1 2 2 6 3 2 6" xfId="7977" xr:uid="{00000000-0005-0000-0000-00006E1E0000}"/>
    <cellStyle name="20% - Accent1 2 2 6 3 2 6 2" xfId="7978" xr:uid="{00000000-0005-0000-0000-00006F1E0000}"/>
    <cellStyle name="20% - Accent1 2 2 6 3 2 6 2 2" xfId="7979" xr:uid="{00000000-0005-0000-0000-0000701E0000}"/>
    <cellStyle name="20% - Accent1 2 2 6 3 2 6 3" xfId="7980" xr:uid="{00000000-0005-0000-0000-0000711E0000}"/>
    <cellStyle name="20% - Accent1 2 2 6 3 2 7" xfId="7981" xr:uid="{00000000-0005-0000-0000-0000721E0000}"/>
    <cellStyle name="20% - Accent1 2 2 6 3 2 7 2" xfId="7982" xr:uid="{00000000-0005-0000-0000-0000731E0000}"/>
    <cellStyle name="20% - Accent1 2 2 6 3 2 8" xfId="7983" xr:uid="{00000000-0005-0000-0000-0000741E0000}"/>
    <cellStyle name="20% - Accent1 2 2 6 3 2 8 2" xfId="7984" xr:uid="{00000000-0005-0000-0000-0000751E0000}"/>
    <cellStyle name="20% - Accent1 2 2 6 3 2 9" xfId="7985" xr:uid="{00000000-0005-0000-0000-0000761E0000}"/>
    <cellStyle name="20% - Accent1 2 2 6 3 3" xfId="7986" xr:uid="{00000000-0005-0000-0000-0000771E0000}"/>
    <cellStyle name="20% - Accent1 2 2 6 3 3 2" xfId="7987" xr:uid="{00000000-0005-0000-0000-0000781E0000}"/>
    <cellStyle name="20% - Accent1 2 2 6 3 3 2 2" xfId="7988" xr:uid="{00000000-0005-0000-0000-0000791E0000}"/>
    <cellStyle name="20% - Accent1 2 2 6 3 3 2 2 2" xfId="7989" xr:uid="{00000000-0005-0000-0000-00007A1E0000}"/>
    <cellStyle name="20% - Accent1 2 2 6 3 3 2 2 2 2" xfId="7990" xr:uid="{00000000-0005-0000-0000-00007B1E0000}"/>
    <cellStyle name="20% - Accent1 2 2 6 3 3 2 2 3" xfId="7991" xr:uid="{00000000-0005-0000-0000-00007C1E0000}"/>
    <cellStyle name="20% - Accent1 2 2 6 3 3 2 3" xfId="7992" xr:uid="{00000000-0005-0000-0000-00007D1E0000}"/>
    <cellStyle name="20% - Accent1 2 2 6 3 3 2 3 2" xfId="7993" xr:uid="{00000000-0005-0000-0000-00007E1E0000}"/>
    <cellStyle name="20% - Accent1 2 2 6 3 3 2 4" xfId="7994" xr:uid="{00000000-0005-0000-0000-00007F1E0000}"/>
    <cellStyle name="20% - Accent1 2 2 6 3 3 3" xfId="7995" xr:uid="{00000000-0005-0000-0000-0000801E0000}"/>
    <cellStyle name="20% - Accent1 2 2 6 3 3 3 2" xfId="7996" xr:uid="{00000000-0005-0000-0000-0000811E0000}"/>
    <cellStyle name="20% - Accent1 2 2 6 3 3 3 2 2" xfId="7997" xr:uid="{00000000-0005-0000-0000-0000821E0000}"/>
    <cellStyle name="20% - Accent1 2 2 6 3 3 3 2 2 2" xfId="7998" xr:uid="{00000000-0005-0000-0000-0000831E0000}"/>
    <cellStyle name="20% - Accent1 2 2 6 3 3 3 2 3" xfId="7999" xr:uid="{00000000-0005-0000-0000-0000841E0000}"/>
    <cellStyle name="20% - Accent1 2 2 6 3 3 3 3" xfId="8000" xr:uid="{00000000-0005-0000-0000-0000851E0000}"/>
    <cellStyle name="20% - Accent1 2 2 6 3 3 3 3 2" xfId="8001" xr:uid="{00000000-0005-0000-0000-0000861E0000}"/>
    <cellStyle name="20% - Accent1 2 2 6 3 3 3 4" xfId="8002" xr:uid="{00000000-0005-0000-0000-0000871E0000}"/>
    <cellStyle name="20% - Accent1 2 2 6 3 3 4" xfId="8003" xr:uid="{00000000-0005-0000-0000-0000881E0000}"/>
    <cellStyle name="20% - Accent1 2 2 6 3 3 4 2" xfId="8004" xr:uid="{00000000-0005-0000-0000-0000891E0000}"/>
    <cellStyle name="20% - Accent1 2 2 6 3 3 4 2 2" xfId="8005" xr:uid="{00000000-0005-0000-0000-00008A1E0000}"/>
    <cellStyle name="20% - Accent1 2 2 6 3 3 4 2 2 2" xfId="8006" xr:uid="{00000000-0005-0000-0000-00008B1E0000}"/>
    <cellStyle name="20% - Accent1 2 2 6 3 3 4 2 3" xfId="8007" xr:uid="{00000000-0005-0000-0000-00008C1E0000}"/>
    <cellStyle name="20% - Accent1 2 2 6 3 3 4 3" xfId="8008" xr:uid="{00000000-0005-0000-0000-00008D1E0000}"/>
    <cellStyle name="20% - Accent1 2 2 6 3 3 4 3 2" xfId="8009" xr:uid="{00000000-0005-0000-0000-00008E1E0000}"/>
    <cellStyle name="20% - Accent1 2 2 6 3 3 4 4" xfId="8010" xr:uid="{00000000-0005-0000-0000-00008F1E0000}"/>
    <cellStyle name="20% - Accent1 2 2 6 3 3 5" xfId="8011" xr:uid="{00000000-0005-0000-0000-0000901E0000}"/>
    <cellStyle name="20% - Accent1 2 2 6 3 3 5 2" xfId="8012" xr:uid="{00000000-0005-0000-0000-0000911E0000}"/>
    <cellStyle name="20% - Accent1 2 2 6 3 3 5 2 2" xfId="8013" xr:uid="{00000000-0005-0000-0000-0000921E0000}"/>
    <cellStyle name="20% - Accent1 2 2 6 3 3 5 3" xfId="8014" xr:uid="{00000000-0005-0000-0000-0000931E0000}"/>
    <cellStyle name="20% - Accent1 2 2 6 3 3 6" xfId="8015" xr:uid="{00000000-0005-0000-0000-0000941E0000}"/>
    <cellStyle name="20% - Accent1 2 2 6 3 3 6 2" xfId="8016" xr:uid="{00000000-0005-0000-0000-0000951E0000}"/>
    <cellStyle name="20% - Accent1 2 2 6 3 3 6 2 2" xfId="8017" xr:uid="{00000000-0005-0000-0000-0000961E0000}"/>
    <cellStyle name="20% - Accent1 2 2 6 3 3 6 3" xfId="8018" xr:uid="{00000000-0005-0000-0000-0000971E0000}"/>
    <cellStyle name="20% - Accent1 2 2 6 3 3 7" xfId="8019" xr:uid="{00000000-0005-0000-0000-0000981E0000}"/>
    <cellStyle name="20% - Accent1 2 2 6 3 3 7 2" xfId="8020" xr:uid="{00000000-0005-0000-0000-0000991E0000}"/>
    <cellStyle name="20% - Accent1 2 2 6 3 3 8" xfId="8021" xr:uid="{00000000-0005-0000-0000-00009A1E0000}"/>
    <cellStyle name="20% - Accent1 2 2 6 3 3 8 2" xfId="8022" xr:uid="{00000000-0005-0000-0000-00009B1E0000}"/>
    <cellStyle name="20% - Accent1 2 2 6 3 3 9" xfId="8023" xr:uid="{00000000-0005-0000-0000-00009C1E0000}"/>
    <cellStyle name="20% - Accent1 2 2 6 3 4" xfId="8024" xr:uid="{00000000-0005-0000-0000-00009D1E0000}"/>
    <cellStyle name="20% - Accent1 2 2 6 3 4 2" xfId="8025" xr:uid="{00000000-0005-0000-0000-00009E1E0000}"/>
    <cellStyle name="20% - Accent1 2 2 6 3 4 2 2" xfId="8026" xr:uid="{00000000-0005-0000-0000-00009F1E0000}"/>
    <cellStyle name="20% - Accent1 2 2 6 3 4 2 2 2" xfId="8027" xr:uid="{00000000-0005-0000-0000-0000A01E0000}"/>
    <cellStyle name="20% - Accent1 2 2 6 3 4 2 3" xfId="8028" xr:uid="{00000000-0005-0000-0000-0000A11E0000}"/>
    <cellStyle name="20% - Accent1 2 2 6 3 4 3" xfId="8029" xr:uid="{00000000-0005-0000-0000-0000A21E0000}"/>
    <cellStyle name="20% - Accent1 2 2 6 3 4 3 2" xfId="8030" xr:uid="{00000000-0005-0000-0000-0000A31E0000}"/>
    <cellStyle name="20% - Accent1 2 2 6 3 4 4" xfId="8031" xr:uid="{00000000-0005-0000-0000-0000A41E0000}"/>
    <cellStyle name="20% - Accent1 2 2 6 3 5" xfId="8032" xr:uid="{00000000-0005-0000-0000-0000A51E0000}"/>
    <cellStyle name="20% - Accent1 2 2 6 3 5 2" xfId="8033" xr:uid="{00000000-0005-0000-0000-0000A61E0000}"/>
    <cellStyle name="20% - Accent1 2 2 6 3 5 2 2" xfId="8034" xr:uid="{00000000-0005-0000-0000-0000A71E0000}"/>
    <cellStyle name="20% - Accent1 2 2 6 3 5 2 2 2" xfId="8035" xr:uid="{00000000-0005-0000-0000-0000A81E0000}"/>
    <cellStyle name="20% - Accent1 2 2 6 3 5 2 3" xfId="8036" xr:uid="{00000000-0005-0000-0000-0000A91E0000}"/>
    <cellStyle name="20% - Accent1 2 2 6 3 5 3" xfId="8037" xr:uid="{00000000-0005-0000-0000-0000AA1E0000}"/>
    <cellStyle name="20% - Accent1 2 2 6 3 5 3 2" xfId="8038" xr:uid="{00000000-0005-0000-0000-0000AB1E0000}"/>
    <cellStyle name="20% - Accent1 2 2 6 3 5 4" xfId="8039" xr:uid="{00000000-0005-0000-0000-0000AC1E0000}"/>
    <cellStyle name="20% - Accent1 2 2 6 3 6" xfId="8040" xr:uid="{00000000-0005-0000-0000-0000AD1E0000}"/>
    <cellStyle name="20% - Accent1 2 2 6 3 6 2" xfId="8041" xr:uid="{00000000-0005-0000-0000-0000AE1E0000}"/>
    <cellStyle name="20% - Accent1 2 2 6 3 6 2 2" xfId="8042" xr:uid="{00000000-0005-0000-0000-0000AF1E0000}"/>
    <cellStyle name="20% - Accent1 2 2 6 3 6 2 2 2" xfId="8043" xr:uid="{00000000-0005-0000-0000-0000B01E0000}"/>
    <cellStyle name="20% - Accent1 2 2 6 3 6 2 3" xfId="8044" xr:uid="{00000000-0005-0000-0000-0000B11E0000}"/>
    <cellStyle name="20% - Accent1 2 2 6 3 6 3" xfId="8045" xr:uid="{00000000-0005-0000-0000-0000B21E0000}"/>
    <cellStyle name="20% - Accent1 2 2 6 3 6 3 2" xfId="8046" xr:uid="{00000000-0005-0000-0000-0000B31E0000}"/>
    <cellStyle name="20% - Accent1 2 2 6 3 6 4" xfId="8047" xr:uid="{00000000-0005-0000-0000-0000B41E0000}"/>
    <cellStyle name="20% - Accent1 2 2 6 3 7" xfId="8048" xr:uid="{00000000-0005-0000-0000-0000B51E0000}"/>
    <cellStyle name="20% - Accent1 2 2 6 3 7 2" xfId="8049" xr:uid="{00000000-0005-0000-0000-0000B61E0000}"/>
    <cellStyle name="20% - Accent1 2 2 6 3 7 2 2" xfId="8050" xr:uid="{00000000-0005-0000-0000-0000B71E0000}"/>
    <cellStyle name="20% - Accent1 2 2 6 3 7 3" xfId="8051" xr:uid="{00000000-0005-0000-0000-0000B81E0000}"/>
    <cellStyle name="20% - Accent1 2 2 6 3 8" xfId="8052" xr:uid="{00000000-0005-0000-0000-0000B91E0000}"/>
    <cellStyle name="20% - Accent1 2 2 6 3 8 2" xfId="8053" xr:uid="{00000000-0005-0000-0000-0000BA1E0000}"/>
    <cellStyle name="20% - Accent1 2 2 6 3 8 2 2" xfId="8054" xr:uid="{00000000-0005-0000-0000-0000BB1E0000}"/>
    <cellStyle name="20% - Accent1 2 2 6 3 8 3" xfId="8055" xr:uid="{00000000-0005-0000-0000-0000BC1E0000}"/>
    <cellStyle name="20% - Accent1 2 2 6 3 9" xfId="8056" xr:uid="{00000000-0005-0000-0000-0000BD1E0000}"/>
    <cellStyle name="20% - Accent1 2 2 6 3 9 2" xfId="8057" xr:uid="{00000000-0005-0000-0000-0000BE1E0000}"/>
    <cellStyle name="20% - Accent1 2 2 6 4" xfId="8058" xr:uid="{00000000-0005-0000-0000-0000BF1E0000}"/>
    <cellStyle name="20% - Accent1 2 2 6 4 10" xfId="8059" xr:uid="{00000000-0005-0000-0000-0000C01E0000}"/>
    <cellStyle name="20% - Accent1 2 2 6 4 10 2" xfId="8060" xr:uid="{00000000-0005-0000-0000-0000C11E0000}"/>
    <cellStyle name="20% - Accent1 2 2 6 4 11" xfId="8061" xr:uid="{00000000-0005-0000-0000-0000C21E0000}"/>
    <cellStyle name="20% - Accent1 2 2 6 4 2" xfId="8062" xr:uid="{00000000-0005-0000-0000-0000C31E0000}"/>
    <cellStyle name="20% - Accent1 2 2 6 4 2 2" xfId="8063" xr:uid="{00000000-0005-0000-0000-0000C41E0000}"/>
    <cellStyle name="20% - Accent1 2 2 6 4 2 2 2" xfId="8064" xr:uid="{00000000-0005-0000-0000-0000C51E0000}"/>
    <cellStyle name="20% - Accent1 2 2 6 4 2 2 2 2" xfId="8065" xr:uid="{00000000-0005-0000-0000-0000C61E0000}"/>
    <cellStyle name="20% - Accent1 2 2 6 4 2 2 2 2 2" xfId="8066" xr:uid="{00000000-0005-0000-0000-0000C71E0000}"/>
    <cellStyle name="20% - Accent1 2 2 6 4 2 2 2 3" xfId="8067" xr:uid="{00000000-0005-0000-0000-0000C81E0000}"/>
    <cellStyle name="20% - Accent1 2 2 6 4 2 2 3" xfId="8068" xr:uid="{00000000-0005-0000-0000-0000C91E0000}"/>
    <cellStyle name="20% - Accent1 2 2 6 4 2 2 3 2" xfId="8069" xr:uid="{00000000-0005-0000-0000-0000CA1E0000}"/>
    <cellStyle name="20% - Accent1 2 2 6 4 2 2 4" xfId="8070" xr:uid="{00000000-0005-0000-0000-0000CB1E0000}"/>
    <cellStyle name="20% - Accent1 2 2 6 4 2 3" xfId="8071" xr:uid="{00000000-0005-0000-0000-0000CC1E0000}"/>
    <cellStyle name="20% - Accent1 2 2 6 4 2 3 2" xfId="8072" xr:uid="{00000000-0005-0000-0000-0000CD1E0000}"/>
    <cellStyle name="20% - Accent1 2 2 6 4 2 3 2 2" xfId="8073" xr:uid="{00000000-0005-0000-0000-0000CE1E0000}"/>
    <cellStyle name="20% - Accent1 2 2 6 4 2 3 2 2 2" xfId="8074" xr:uid="{00000000-0005-0000-0000-0000CF1E0000}"/>
    <cellStyle name="20% - Accent1 2 2 6 4 2 3 2 3" xfId="8075" xr:uid="{00000000-0005-0000-0000-0000D01E0000}"/>
    <cellStyle name="20% - Accent1 2 2 6 4 2 3 3" xfId="8076" xr:uid="{00000000-0005-0000-0000-0000D11E0000}"/>
    <cellStyle name="20% - Accent1 2 2 6 4 2 3 3 2" xfId="8077" xr:uid="{00000000-0005-0000-0000-0000D21E0000}"/>
    <cellStyle name="20% - Accent1 2 2 6 4 2 3 4" xfId="8078" xr:uid="{00000000-0005-0000-0000-0000D31E0000}"/>
    <cellStyle name="20% - Accent1 2 2 6 4 2 4" xfId="8079" xr:uid="{00000000-0005-0000-0000-0000D41E0000}"/>
    <cellStyle name="20% - Accent1 2 2 6 4 2 4 2" xfId="8080" xr:uid="{00000000-0005-0000-0000-0000D51E0000}"/>
    <cellStyle name="20% - Accent1 2 2 6 4 2 4 2 2" xfId="8081" xr:uid="{00000000-0005-0000-0000-0000D61E0000}"/>
    <cellStyle name="20% - Accent1 2 2 6 4 2 4 2 2 2" xfId="8082" xr:uid="{00000000-0005-0000-0000-0000D71E0000}"/>
    <cellStyle name="20% - Accent1 2 2 6 4 2 4 2 3" xfId="8083" xr:uid="{00000000-0005-0000-0000-0000D81E0000}"/>
    <cellStyle name="20% - Accent1 2 2 6 4 2 4 3" xfId="8084" xr:uid="{00000000-0005-0000-0000-0000D91E0000}"/>
    <cellStyle name="20% - Accent1 2 2 6 4 2 4 3 2" xfId="8085" xr:uid="{00000000-0005-0000-0000-0000DA1E0000}"/>
    <cellStyle name="20% - Accent1 2 2 6 4 2 4 4" xfId="8086" xr:uid="{00000000-0005-0000-0000-0000DB1E0000}"/>
    <cellStyle name="20% - Accent1 2 2 6 4 2 5" xfId="8087" xr:uid="{00000000-0005-0000-0000-0000DC1E0000}"/>
    <cellStyle name="20% - Accent1 2 2 6 4 2 5 2" xfId="8088" xr:uid="{00000000-0005-0000-0000-0000DD1E0000}"/>
    <cellStyle name="20% - Accent1 2 2 6 4 2 5 2 2" xfId="8089" xr:uid="{00000000-0005-0000-0000-0000DE1E0000}"/>
    <cellStyle name="20% - Accent1 2 2 6 4 2 5 3" xfId="8090" xr:uid="{00000000-0005-0000-0000-0000DF1E0000}"/>
    <cellStyle name="20% - Accent1 2 2 6 4 2 6" xfId="8091" xr:uid="{00000000-0005-0000-0000-0000E01E0000}"/>
    <cellStyle name="20% - Accent1 2 2 6 4 2 6 2" xfId="8092" xr:uid="{00000000-0005-0000-0000-0000E11E0000}"/>
    <cellStyle name="20% - Accent1 2 2 6 4 2 6 2 2" xfId="8093" xr:uid="{00000000-0005-0000-0000-0000E21E0000}"/>
    <cellStyle name="20% - Accent1 2 2 6 4 2 6 3" xfId="8094" xr:uid="{00000000-0005-0000-0000-0000E31E0000}"/>
    <cellStyle name="20% - Accent1 2 2 6 4 2 7" xfId="8095" xr:uid="{00000000-0005-0000-0000-0000E41E0000}"/>
    <cellStyle name="20% - Accent1 2 2 6 4 2 7 2" xfId="8096" xr:uid="{00000000-0005-0000-0000-0000E51E0000}"/>
    <cellStyle name="20% - Accent1 2 2 6 4 2 8" xfId="8097" xr:uid="{00000000-0005-0000-0000-0000E61E0000}"/>
    <cellStyle name="20% - Accent1 2 2 6 4 2 8 2" xfId="8098" xr:uid="{00000000-0005-0000-0000-0000E71E0000}"/>
    <cellStyle name="20% - Accent1 2 2 6 4 2 9" xfId="8099" xr:uid="{00000000-0005-0000-0000-0000E81E0000}"/>
    <cellStyle name="20% - Accent1 2 2 6 4 3" xfId="8100" xr:uid="{00000000-0005-0000-0000-0000E91E0000}"/>
    <cellStyle name="20% - Accent1 2 2 6 4 3 2" xfId="8101" xr:uid="{00000000-0005-0000-0000-0000EA1E0000}"/>
    <cellStyle name="20% - Accent1 2 2 6 4 3 2 2" xfId="8102" xr:uid="{00000000-0005-0000-0000-0000EB1E0000}"/>
    <cellStyle name="20% - Accent1 2 2 6 4 3 2 2 2" xfId="8103" xr:uid="{00000000-0005-0000-0000-0000EC1E0000}"/>
    <cellStyle name="20% - Accent1 2 2 6 4 3 2 2 2 2" xfId="8104" xr:uid="{00000000-0005-0000-0000-0000ED1E0000}"/>
    <cellStyle name="20% - Accent1 2 2 6 4 3 2 2 3" xfId="8105" xr:uid="{00000000-0005-0000-0000-0000EE1E0000}"/>
    <cellStyle name="20% - Accent1 2 2 6 4 3 2 3" xfId="8106" xr:uid="{00000000-0005-0000-0000-0000EF1E0000}"/>
    <cellStyle name="20% - Accent1 2 2 6 4 3 2 3 2" xfId="8107" xr:uid="{00000000-0005-0000-0000-0000F01E0000}"/>
    <cellStyle name="20% - Accent1 2 2 6 4 3 2 4" xfId="8108" xr:uid="{00000000-0005-0000-0000-0000F11E0000}"/>
    <cellStyle name="20% - Accent1 2 2 6 4 3 3" xfId="8109" xr:uid="{00000000-0005-0000-0000-0000F21E0000}"/>
    <cellStyle name="20% - Accent1 2 2 6 4 3 3 2" xfId="8110" xr:uid="{00000000-0005-0000-0000-0000F31E0000}"/>
    <cellStyle name="20% - Accent1 2 2 6 4 3 3 2 2" xfId="8111" xr:uid="{00000000-0005-0000-0000-0000F41E0000}"/>
    <cellStyle name="20% - Accent1 2 2 6 4 3 3 2 2 2" xfId="8112" xr:uid="{00000000-0005-0000-0000-0000F51E0000}"/>
    <cellStyle name="20% - Accent1 2 2 6 4 3 3 2 3" xfId="8113" xr:uid="{00000000-0005-0000-0000-0000F61E0000}"/>
    <cellStyle name="20% - Accent1 2 2 6 4 3 3 3" xfId="8114" xr:uid="{00000000-0005-0000-0000-0000F71E0000}"/>
    <cellStyle name="20% - Accent1 2 2 6 4 3 3 3 2" xfId="8115" xr:uid="{00000000-0005-0000-0000-0000F81E0000}"/>
    <cellStyle name="20% - Accent1 2 2 6 4 3 3 4" xfId="8116" xr:uid="{00000000-0005-0000-0000-0000F91E0000}"/>
    <cellStyle name="20% - Accent1 2 2 6 4 3 4" xfId="8117" xr:uid="{00000000-0005-0000-0000-0000FA1E0000}"/>
    <cellStyle name="20% - Accent1 2 2 6 4 3 4 2" xfId="8118" xr:uid="{00000000-0005-0000-0000-0000FB1E0000}"/>
    <cellStyle name="20% - Accent1 2 2 6 4 3 4 2 2" xfId="8119" xr:uid="{00000000-0005-0000-0000-0000FC1E0000}"/>
    <cellStyle name="20% - Accent1 2 2 6 4 3 4 2 2 2" xfId="8120" xr:uid="{00000000-0005-0000-0000-0000FD1E0000}"/>
    <cellStyle name="20% - Accent1 2 2 6 4 3 4 2 3" xfId="8121" xr:uid="{00000000-0005-0000-0000-0000FE1E0000}"/>
    <cellStyle name="20% - Accent1 2 2 6 4 3 4 3" xfId="8122" xr:uid="{00000000-0005-0000-0000-0000FF1E0000}"/>
    <cellStyle name="20% - Accent1 2 2 6 4 3 4 3 2" xfId="8123" xr:uid="{00000000-0005-0000-0000-0000001F0000}"/>
    <cellStyle name="20% - Accent1 2 2 6 4 3 4 4" xfId="8124" xr:uid="{00000000-0005-0000-0000-0000011F0000}"/>
    <cellStyle name="20% - Accent1 2 2 6 4 3 5" xfId="8125" xr:uid="{00000000-0005-0000-0000-0000021F0000}"/>
    <cellStyle name="20% - Accent1 2 2 6 4 3 5 2" xfId="8126" xr:uid="{00000000-0005-0000-0000-0000031F0000}"/>
    <cellStyle name="20% - Accent1 2 2 6 4 3 5 2 2" xfId="8127" xr:uid="{00000000-0005-0000-0000-0000041F0000}"/>
    <cellStyle name="20% - Accent1 2 2 6 4 3 5 3" xfId="8128" xr:uid="{00000000-0005-0000-0000-0000051F0000}"/>
    <cellStyle name="20% - Accent1 2 2 6 4 3 6" xfId="8129" xr:uid="{00000000-0005-0000-0000-0000061F0000}"/>
    <cellStyle name="20% - Accent1 2 2 6 4 3 6 2" xfId="8130" xr:uid="{00000000-0005-0000-0000-0000071F0000}"/>
    <cellStyle name="20% - Accent1 2 2 6 4 3 6 2 2" xfId="8131" xr:uid="{00000000-0005-0000-0000-0000081F0000}"/>
    <cellStyle name="20% - Accent1 2 2 6 4 3 6 3" xfId="8132" xr:uid="{00000000-0005-0000-0000-0000091F0000}"/>
    <cellStyle name="20% - Accent1 2 2 6 4 3 7" xfId="8133" xr:uid="{00000000-0005-0000-0000-00000A1F0000}"/>
    <cellStyle name="20% - Accent1 2 2 6 4 3 7 2" xfId="8134" xr:uid="{00000000-0005-0000-0000-00000B1F0000}"/>
    <cellStyle name="20% - Accent1 2 2 6 4 3 8" xfId="8135" xr:uid="{00000000-0005-0000-0000-00000C1F0000}"/>
    <cellStyle name="20% - Accent1 2 2 6 4 3 8 2" xfId="8136" xr:uid="{00000000-0005-0000-0000-00000D1F0000}"/>
    <cellStyle name="20% - Accent1 2 2 6 4 3 9" xfId="8137" xr:uid="{00000000-0005-0000-0000-00000E1F0000}"/>
    <cellStyle name="20% - Accent1 2 2 6 4 4" xfId="8138" xr:uid="{00000000-0005-0000-0000-00000F1F0000}"/>
    <cellStyle name="20% - Accent1 2 2 6 4 4 2" xfId="8139" xr:uid="{00000000-0005-0000-0000-0000101F0000}"/>
    <cellStyle name="20% - Accent1 2 2 6 4 4 2 2" xfId="8140" xr:uid="{00000000-0005-0000-0000-0000111F0000}"/>
    <cellStyle name="20% - Accent1 2 2 6 4 4 2 2 2" xfId="8141" xr:uid="{00000000-0005-0000-0000-0000121F0000}"/>
    <cellStyle name="20% - Accent1 2 2 6 4 4 2 3" xfId="8142" xr:uid="{00000000-0005-0000-0000-0000131F0000}"/>
    <cellStyle name="20% - Accent1 2 2 6 4 4 3" xfId="8143" xr:uid="{00000000-0005-0000-0000-0000141F0000}"/>
    <cellStyle name="20% - Accent1 2 2 6 4 4 3 2" xfId="8144" xr:uid="{00000000-0005-0000-0000-0000151F0000}"/>
    <cellStyle name="20% - Accent1 2 2 6 4 4 4" xfId="8145" xr:uid="{00000000-0005-0000-0000-0000161F0000}"/>
    <cellStyle name="20% - Accent1 2 2 6 4 5" xfId="8146" xr:uid="{00000000-0005-0000-0000-0000171F0000}"/>
    <cellStyle name="20% - Accent1 2 2 6 4 5 2" xfId="8147" xr:uid="{00000000-0005-0000-0000-0000181F0000}"/>
    <cellStyle name="20% - Accent1 2 2 6 4 5 2 2" xfId="8148" xr:uid="{00000000-0005-0000-0000-0000191F0000}"/>
    <cellStyle name="20% - Accent1 2 2 6 4 5 2 2 2" xfId="8149" xr:uid="{00000000-0005-0000-0000-00001A1F0000}"/>
    <cellStyle name="20% - Accent1 2 2 6 4 5 2 3" xfId="8150" xr:uid="{00000000-0005-0000-0000-00001B1F0000}"/>
    <cellStyle name="20% - Accent1 2 2 6 4 5 3" xfId="8151" xr:uid="{00000000-0005-0000-0000-00001C1F0000}"/>
    <cellStyle name="20% - Accent1 2 2 6 4 5 3 2" xfId="8152" xr:uid="{00000000-0005-0000-0000-00001D1F0000}"/>
    <cellStyle name="20% - Accent1 2 2 6 4 5 4" xfId="8153" xr:uid="{00000000-0005-0000-0000-00001E1F0000}"/>
    <cellStyle name="20% - Accent1 2 2 6 4 6" xfId="8154" xr:uid="{00000000-0005-0000-0000-00001F1F0000}"/>
    <cellStyle name="20% - Accent1 2 2 6 4 6 2" xfId="8155" xr:uid="{00000000-0005-0000-0000-0000201F0000}"/>
    <cellStyle name="20% - Accent1 2 2 6 4 6 2 2" xfId="8156" xr:uid="{00000000-0005-0000-0000-0000211F0000}"/>
    <cellStyle name="20% - Accent1 2 2 6 4 6 2 2 2" xfId="8157" xr:uid="{00000000-0005-0000-0000-0000221F0000}"/>
    <cellStyle name="20% - Accent1 2 2 6 4 6 2 3" xfId="8158" xr:uid="{00000000-0005-0000-0000-0000231F0000}"/>
    <cellStyle name="20% - Accent1 2 2 6 4 6 3" xfId="8159" xr:uid="{00000000-0005-0000-0000-0000241F0000}"/>
    <cellStyle name="20% - Accent1 2 2 6 4 6 3 2" xfId="8160" xr:uid="{00000000-0005-0000-0000-0000251F0000}"/>
    <cellStyle name="20% - Accent1 2 2 6 4 6 4" xfId="8161" xr:uid="{00000000-0005-0000-0000-0000261F0000}"/>
    <cellStyle name="20% - Accent1 2 2 6 4 7" xfId="8162" xr:uid="{00000000-0005-0000-0000-0000271F0000}"/>
    <cellStyle name="20% - Accent1 2 2 6 4 7 2" xfId="8163" xr:uid="{00000000-0005-0000-0000-0000281F0000}"/>
    <cellStyle name="20% - Accent1 2 2 6 4 7 2 2" xfId="8164" xr:uid="{00000000-0005-0000-0000-0000291F0000}"/>
    <cellStyle name="20% - Accent1 2 2 6 4 7 3" xfId="8165" xr:uid="{00000000-0005-0000-0000-00002A1F0000}"/>
    <cellStyle name="20% - Accent1 2 2 6 4 8" xfId="8166" xr:uid="{00000000-0005-0000-0000-00002B1F0000}"/>
    <cellStyle name="20% - Accent1 2 2 6 4 8 2" xfId="8167" xr:uid="{00000000-0005-0000-0000-00002C1F0000}"/>
    <cellStyle name="20% - Accent1 2 2 6 4 8 2 2" xfId="8168" xr:uid="{00000000-0005-0000-0000-00002D1F0000}"/>
    <cellStyle name="20% - Accent1 2 2 6 4 8 3" xfId="8169" xr:uid="{00000000-0005-0000-0000-00002E1F0000}"/>
    <cellStyle name="20% - Accent1 2 2 6 4 9" xfId="8170" xr:uid="{00000000-0005-0000-0000-00002F1F0000}"/>
    <cellStyle name="20% - Accent1 2 2 6 4 9 2" xfId="8171" xr:uid="{00000000-0005-0000-0000-0000301F0000}"/>
    <cellStyle name="20% - Accent1 2 2 6 5" xfId="8172" xr:uid="{00000000-0005-0000-0000-0000311F0000}"/>
    <cellStyle name="20% - Accent1 2 2 6 5 2" xfId="8173" xr:uid="{00000000-0005-0000-0000-0000321F0000}"/>
    <cellStyle name="20% - Accent1 2 2 6 5 2 2" xfId="8174" xr:uid="{00000000-0005-0000-0000-0000331F0000}"/>
    <cellStyle name="20% - Accent1 2 2 6 5 2 2 2" xfId="8175" xr:uid="{00000000-0005-0000-0000-0000341F0000}"/>
    <cellStyle name="20% - Accent1 2 2 6 5 2 2 2 2" xfId="8176" xr:uid="{00000000-0005-0000-0000-0000351F0000}"/>
    <cellStyle name="20% - Accent1 2 2 6 5 2 2 3" xfId="8177" xr:uid="{00000000-0005-0000-0000-0000361F0000}"/>
    <cellStyle name="20% - Accent1 2 2 6 5 2 3" xfId="8178" xr:uid="{00000000-0005-0000-0000-0000371F0000}"/>
    <cellStyle name="20% - Accent1 2 2 6 5 2 3 2" xfId="8179" xr:uid="{00000000-0005-0000-0000-0000381F0000}"/>
    <cellStyle name="20% - Accent1 2 2 6 5 2 4" xfId="8180" xr:uid="{00000000-0005-0000-0000-0000391F0000}"/>
    <cellStyle name="20% - Accent1 2 2 6 5 3" xfId="8181" xr:uid="{00000000-0005-0000-0000-00003A1F0000}"/>
    <cellStyle name="20% - Accent1 2 2 6 5 3 2" xfId="8182" xr:uid="{00000000-0005-0000-0000-00003B1F0000}"/>
    <cellStyle name="20% - Accent1 2 2 6 5 3 2 2" xfId="8183" xr:uid="{00000000-0005-0000-0000-00003C1F0000}"/>
    <cellStyle name="20% - Accent1 2 2 6 5 3 2 2 2" xfId="8184" xr:uid="{00000000-0005-0000-0000-00003D1F0000}"/>
    <cellStyle name="20% - Accent1 2 2 6 5 3 2 3" xfId="8185" xr:uid="{00000000-0005-0000-0000-00003E1F0000}"/>
    <cellStyle name="20% - Accent1 2 2 6 5 3 3" xfId="8186" xr:uid="{00000000-0005-0000-0000-00003F1F0000}"/>
    <cellStyle name="20% - Accent1 2 2 6 5 3 3 2" xfId="8187" xr:uid="{00000000-0005-0000-0000-0000401F0000}"/>
    <cellStyle name="20% - Accent1 2 2 6 5 3 4" xfId="8188" xr:uid="{00000000-0005-0000-0000-0000411F0000}"/>
    <cellStyle name="20% - Accent1 2 2 6 5 4" xfId="8189" xr:uid="{00000000-0005-0000-0000-0000421F0000}"/>
    <cellStyle name="20% - Accent1 2 2 6 5 4 2" xfId="8190" xr:uid="{00000000-0005-0000-0000-0000431F0000}"/>
    <cellStyle name="20% - Accent1 2 2 6 5 4 2 2" xfId="8191" xr:uid="{00000000-0005-0000-0000-0000441F0000}"/>
    <cellStyle name="20% - Accent1 2 2 6 5 4 2 2 2" xfId="8192" xr:uid="{00000000-0005-0000-0000-0000451F0000}"/>
    <cellStyle name="20% - Accent1 2 2 6 5 4 2 3" xfId="8193" xr:uid="{00000000-0005-0000-0000-0000461F0000}"/>
    <cellStyle name="20% - Accent1 2 2 6 5 4 3" xfId="8194" xr:uid="{00000000-0005-0000-0000-0000471F0000}"/>
    <cellStyle name="20% - Accent1 2 2 6 5 4 3 2" xfId="8195" xr:uid="{00000000-0005-0000-0000-0000481F0000}"/>
    <cellStyle name="20% - Accent1 2 2 6 5 4 4" xfId="8196" xr:uid="{00000000-0005-0000-0000-0000491F0000}"/>
    <cellStyle name="20% - Accent1 2 2 6 5 5" xfId="8197" xr:uid="{00000000-0005-0000-0000-00004A1F0000}"/>
    <cellStyle name="20% - Accent1 2 2 6 5 5 2" xfId="8198" xr:uid="{00000000-0005-0000-0000-00004B1F0000}"/>
    <cellStyle name="20% - Accent1 2 2 6 5 5 2 2" xfId="8199" xr:uid="{00000000-0005-0000-0000-00004C1F0000}"/>
    <cellStyle name="20% - Accent1 2 2 6 5 5 3" xfId="8200" xr:uid="{00000000-0005-0000-0000-00004D1F0000}"/>
    <cellStyle name="20% - Accent1 2 2 6 5 6" xfId="8201" xr:uid="{00000000-0005-0000-0000-00004E1F0000}"/>
    <cellStyle name="20% - Accent1 2 2 6 5 6 2" xfId="8202" xr:uid="{00000000-0005-0000-0000-00004F1F0000}"/>
    <cellStyle name="20% - Accent1 2 2 6 5 6 2 2" xfId="8203" xr:uid="{00000000-0005-0000-0000-0000501F0000}"/>
    <cellStyle name="20% - Accent1 2 2 6 5 6 3" xfId="8204" xr:uid="{00000000-0005-0000-0000-0000511F0000}"/>
    <cellStyle name="20% - Accent1 2 2 6 5 7" xfId="8205" xr:uid="{00000000-0005-0000-0000-0000521F0000}"/>
    <cellStyle name="20% - Accent1 2 2 6 5 7 2" xfId="8206" xr:uid="{00000000-0005-0000-0000-0000531F0000}"/>
    <cellStyle name="20% - Accent1 2 2 6 5 8" xfId="8207" xr:uid="{00000000-0005-0000-0000-0000541F0000}"/>
    <cellStyle name="20% - Accent1 2 2 6 5 8 2" xfId="8208" xr:uid="{00000000-0005-0000-0000-0000551F0000}"/>
    <cellStyle name="20% - Accent1 2 2 6 5 9" xfId="8209" xr:uid="{00000000-0005-0000-0000-0000561F0000}"/>
    <cellStyle name="20% - Accent1 2 2 6 6" xfId="8210" xr:uid="{00000000-0005-0000-0000-0000571F0000}"/>
    <cellStyle name="20% - Accent1 2 2 6 6 2" xfId="8211" xr:uid="{00000000-0005-0000-0000-0000581F0000}"/>
    <cellStyle name="20% - Accent1 2 2 6 6 2 2" xfId="8212" xr:uid="{00000000-0005-0000-0000-0000591F0000}"/>
    <cellStyle name="20% - Accent1 2 2 6 6 2 2 2" xfId="8213" xr:uid="{00000000-0005-0000-0000-00005A1F0000}"/>
    <cellStyle name="20% - Accent1 2 2 6 6 2 2 2 2" xfId="8214" xr:uid="{00000000-0005-0000-0000-00005B1F0000}"/>
    <cellStyle name="20% - Accent1 2 2 6 6 2 2 3" xfId="8215" xr:uid="{00000000-0005-0000-0000-00005C1F0000}"/>
    <cellStyle name="20% - Accent1 2 2 6 6 2 3" xfId="8216" xr:uid="{00000000-0005-0000-0000-00005D1F0000}"/>
    <cellStyle name="20% - Accent1 2 2 6 6 2 3 2" xfId="8217" xr:uid="{00000000-0005-0000-0000-00005E1F0000}"/>
    <cellStyle name="20% - Accent1 2 2 6 6 2 4" xfId="8218" xr:uid="{00000000-0005-0000-0000-00005F1F0000}"/>
    <cellStyle name="20% - Accent1 2 2 6 6 3" xfId="8219" xr:uid="{00000000-0005-0000-0000-0000601F0000}"/>
    <cellStyle name="20% - Accent1 2 2 6 6 3 2" xfId="8220" xr:uid="{00000000-0005-0000-0000-0000611F0000}"/>
    <cellStyle name="20% - Accent1 2 2 6 6 3 2 2" xfId="8221" xr:uid="{00000000-0005-0000-0000-0000621F0000}"/>
    <cellStyle name="20% - Accent1 2 2 6 6 3 2 2 2" xfId="8222" xr:uid="{00000000-0005-0000-0000-0000631F0000}"/>
    <cellStyle name="20% - Accent1 2 2 6 6 3 2 3" xfId="8223" xr:uid="{00000000-0005-0000-0000-0000641F0000}"/>
    <cellStyle name="20% - Accent1 2 2 6 6 3 3" xfId="8224" xr:uid="{00000000-0005-0000-0000-0000651F0000}"/>
    <cellStyle name="20% - Accent1 2 2 6 6 3 3 2" xfId="8225" xr:uid="{00000000-0005-0000-0000-0000661F0000}"/>
    <cellStyle name="20% - Accent1 2 2 6 6 3 4" xfId="8226" xr:uid="{00000000-0005-0000-0000-0000671F0000}"/>
    <cellStyle name="20% - Accent1 2 2 6 6 4" xfId="8227" xr:uid="{00000000-0005-0000-0000-0000681F0000}"/>
    <cellStyle name="20% - Accent1 2 2 6 6 4 2" xfId="8228" xr:uid="{00000000-0005-0000-0000-0000691F0000}"/>
    <cellStyle name="20% - Accent1 2 2 6 6 4 2 2" xfId="8229" xr:uid="{00000000-0005-0000-0000-00006A1F0000}"/>
    <cellStyle name="20% - Accent1 2 2 6 6 4 2 2 2" xfId="8230" xr:uid="{00000000-0005-0000-0000-00006B1F0000}"/>
    <cellStyle name="20% - Accent1 2 2 6 6 4 2 3" xfId="8231" xr:uid="{00000000-0005-0000-0000-00006C1F0000}"/>
    <cellStyle name="20% - Accent1 2 2 6 6 4 3" xfId="8232" xr:uid="{00000000-0005-0000-0000-00006D1F0000}"/>
    <cellStyle name="20% - Accent1 2 2 6 6 4 3 2" xfId="8233" xr:uid="{00000000-0005-0000-0000-00006E1F0000}"/>
    <cellStyle name="20% - Accent1 2 2 6 6 4 4" xfId="8234" xr:uid="{00000000-0005-0000-0000-00006F1F0000}"/>
    <cellStyle name="20% - Accent1 2 2 6 6 5" xfId="8235" xr:uid="{00000000-0005-0000-0000-0000701F0000}"/>
    <cellStyle name="20% - Accent1 2 2 6 6 5 2" xfId="8236" xr:uid="{00000000-0005-0000-0000-0000711F0000}"/>
    <cellStyle name="20% - Accent1 2 2 6 6 5 2 2" xfId="8237" xr:uid="{00000000-0005-0000-0000-0000721F0000}"/>
    <cellStyle name="20% - Accent1 2 2 6 6 5 3" xfId="8238" xr:uid="{00000000-0005-0000-0000-0000731F0000}"/>
    <cellStyle name="20% - Accent1 2 2 6 6 6" xfId="8239" xr:uid="{00000000-0005-0000-0000-0000741F0000}"/>
    <cellStyle name="20% - Accent1 2 2 6 6 6 2" xfId="8240" xr:uid="{00000000-0005-0000-0000-0000751F0000}"/>
    <cellStyle name="20% - Accent1 2 2 6 6 6 2 2" xfId="8241" xr:uid="{00000000-0005-0000-0000-0000761F0000}"/>
    <cellStyle name="20% - Accent1 2 2 6 6 6 3" xfId="8242" xr:uid="{00000000-0005-0000-0000-0000771F0000}"/>
    <cellStyle name="20% - Accent1 2 2 6 6 7" xfId="8243" xr:uid="{00000000-0005-0000-0000-0000781F0000}"/>
    <cellStyle name="20% - Accent1 2 2 6 6 7 2" xfId="8244" xr:uid="{00000000-0005-0000-0000-0000791F0000}"/>
    <cellStyle name="20% - Accent1 2 2 6 6 8" xfId="8245" xr:uid="{00000000-0005-0000-0000-00007A1F0000}"/>
    <cellStyle name="20% - Accent1 2 2 6 6 8 2" xfId="8246" xr:uid="{00000000-0005-0000-0000-00007B1F0000}"/>
    <cellStyle name="20% - Accent1 2 2 6 6 9" xfId="8247" xr:uid="{00000000-0005-0000-0000-00007C1F0000}"/>
    <cellStyle name="20% - Accent1 2 2 6 7" xfId="8248" xr:uid="{00000000-0005-0000-0000-00007D1F0000}"/>
    <cellStyle name="20% - Accent1 2 2 6 7 2" xfId="8249" xr:uid="{00000000-0005-0000-0000-00007E1F0000}"/>
    <cellStyle name="20% - Accent1 2 2 6 7 2 2" xfId="8250" xr:uid="{00000000-0005-0000-0000-00007F1F0000}"/>
    <cellStyle name="20% - Accent1 2 2 6 7 2 2 2" xfId="8251" xr:uid="{00000000-0005-0000-0000-0000801F0000}"/>
    <cellStyle name="20% - Accent1 2 2 6 7 2 3" xfId="8252" xr:uid="{00000000-0005-0000-0000-0000811F0000}"/>
    <cellStyle name="20% - Accent1 2 2 6 7 3" xfId="8253" xr:uid="{00000000-0005-0000-0000-0000821F0000}"/>
    <cellStyle name="20% - Accent1 2 2 6 7 3 2" xfId="8254" xr:uid="{00000000-0005-0000-0000-0000831F0000}"/>
    <cellStyle name="20% - Accent1 2 2 6 7 4" xfId="8255" xr:uid="{00000000-0005-0000-0000-0000841F0000}"/>
    <cellStyle name="20% - Accent1 2 2 6 8" xfId="8256" xr:uid="{00000000-0005-0000-0000-0000851F0000}"/>
    <cellStyle name="20% - Accent1 2 2 6 8 2" xfId="8257" xr:uid="{00000000-0005-0000-0000-0000861F0000}"/>
    <cellStyle name="20% - Accent1 2 2 6 8 2 2" xfId="8258" xr:uid="{00000000-0005-0000-0000-0000871F0000}"/>
    <cellStyle name="20% - Accent1 2 2 6 8 2 2 2" xfId="8259" xr:uid="{00000000-0005-0000-0000-0000881F0000}"/>
    <cellStyle name="20% - Accent1 2 2 6 8 2 3" xfId="8260" xr:uid="{00000000-0005-0000-0000-0000891F0000}"/>
    <cellStyle name="20% - Accent1 2 2 6 8 3" xfId="8261" xr:uid="{00000000-0005-0000-0000-00008A1F0000}"/>
    <cellStyle name="20% - Accent1 2 2 6 8 3 2" xfId="8262" xr:uid="{00000000-0005-0000-0000-00008B1F0000}"/>
    <cellStyle name="20% - Accent1 2 2 6 8 4" xfId="8263" xr:uid="{00000000-0005-0000-0000-00008C1F0000}"/>
    <cellStyle name="20% - Accent1 2 2 6 9" xfId="8264" xr:uid="{00000000-0005-0000-0000-00008D1F0000}"/>
    <cellStyle name="20% - Accent1 2 2 6 9 2" xfId="8265" xr:uid="{00000000-0005-0000-0000-00008E1F0000}"/>
    <cellStyle name="20% - Accent1 2 2 6 9 2 2" xfId="8266" xr:uid="{00000000-0005-0000-0000-00008F1F0000}"/>
    <cellStyle name="20% - Accent1 2 2 6 9 2 2 2" xfId="8267" xr:uid="{00000000-0005-0000-0000-0000901F0000}"/>
    <cellStyle name="20% - Accent1 2 2 6 9 2 3" xfId="8268" xr:uid="{00000000-0005-0000-0000-0000911F0000}"/>
    <cellStyle name="20% - Accent1 2 2 6 9 3" xfId="8269" xr:uid="{00000000-0005-0000-0000-0000921F0000}"/>
    <cellStyle name="20% - Accent1 2 2 6 9 3 2" xfId="8270" xr:uid="{00000000-0005-0000-0000-0000931F0000}"/>
    <cellStyle name="20% - Accent1 2 2 6 9 4" xfId="8271" xr:uid="{00000000-0005-0000-0000-0000941F0000}"/>
    <cellStyle name="20% - Accent1 2 2 7" xfId="8272" xr:uid="{00000000-0005-0000-0000-0000951F0000}"/>
    <cellStyle name="20% - Accent1 2 2 7 10" xfId="8273" xr:uid="{00000000-0005-0000-0000-0000961F0000}"/>
    <cellStyle name="20% - Accent1 2 2 7 10 2" xfId="8274" xr:uid="{00000000-0005-0000-0000-0000971F0000}"/>
    <cellStyle name="20% - Accent1 2 2 7 11" xfId="8275" xr:uid="{00000000-0005-0000-0000-0000981F0000}"/>
    <cellStyle name="20% - Accent1 2 2 7 11 2" xfId="8276" xr:uid="{00000000-0005-0000-0000-0000991F0000}"/>
    <cellStyle name="20% - Accent1 2 2 7 12" xfId="8277" xr:uid="{00000000-0005-0000-0000-00009A1F0000}"/>
    <cellStyle name="20% - Accent1 2 2 7 2" xfId="8278" xr:uid="{00000000-0005-0000-0000-00009B1F0000}"/>
    <cellStyle name="20% - Accent1 2 2 7 2 10" xfId="8279" xr:uid="{00000000-0005-0000-0000-00009C1F0000}"/>
    <cellStyle name="20% - Accent1 2 2 7 2 10 2" xfId="8280" xr:uid="{00000000-0005-0000-0000-00009D1F0000}"/>
    <cellStyle name="20% - Accent1 2 2 7 2 11" xfId="8281" xr:uid="{00000000-0005-0000-0000-00009E1F0000}"/>
    <cellStyle name="20% - Accent1 2 2 7 2 2" xfId="8282" xr:uid="{00000000-0005-0000-0000-00009F1F0000}"/>
    <cellStyle name="20% - Accent1 2 2 7 2 2 2" xfId="8283" xr:uid="{00000000-0005-0000-0000-0000A01F0000}"/>
    <cellStyle name="20% - Accent1 2 2 7 2 2 2 2" xfId="8284" xr:uid="{00000000-0005-0000-0000-0000A11F0000}"/>
    <cellStyle name="20% - Accent1 2 2 7 2 2 2 2 2" xfId="8285" xr:uid="{00000000-0005-0000-0000-0000A21F0000}"/>
    <cellStyle name="20% - Accent1 2 2 7 2 2 2 2 2 2" xfId="8286" xr:uid="{00000000-0005-0000-0000-0000A31F0000}"/>
    <cellStyle name="20% - Accent1 2 2 7 2 2 2 2 3" xfId="8287" xr:uid="{00000000-0005-0000-0000-0000A41F0000}"/>
    <cellStyle name="20% - Accent1 2 2 7 2 2 2 3" xfId="8288" xr:uid="{00000000-0005-0000-0000-0000A51F0000}"/>
    <cellStyle name="20% - Accent1 2 2 7 2 2 2 3 2" xfId="8289" xr:uid="{00000000-0005-0000-0000-0000A61F0000}"/>
    <cellStyle name="20% - Accent1 2 2 7 2 2 2 4" xfId="8290" xr:uid="{00000000-0005-0000-0000-0000A71F0000}"/>
    <cellStyle name="20% - Accent1 2 2 7 2 2 3" xfId="8291" xr:uid="{00000000-0005-0000-0000-0000A81F0000}"/>
    <cellStyle name="20% - Accent1 2 2 7 2 2 3 2" xfId="8292" xr:uid="{00000000-0005-0000-0000-0000A91F0000}"/>
    <cellStyle name="20% - Accent1 2 2 7 2 2 3 2 2" xfId="8293" xr:uid="{00000000-0005-0000-0000-0000AA1F0000}"/>
    <cellStyle name="20% - Accent1 2 2 7 2 2 3 2 2 2" xfId="8294" xr:uid="{00000000-0005-0000-0000-0000AB1F0000}"/>
    <cellStyle name="20% - Accent1 2 2 7 2 2 3 2 3" xfId="8295" xr:uid="{00000000-0005-0000-0000-0000AC1F0000}"/>
    <cellStyle name="20% - Accent1 2 2 7 2 2 3 3" xfId="8296" xr:uid="{00000000-0005-0000-0000-0000AD1F0000}"/>
    <cellStyle name="20% - Accent1 2 2 7 2 2 3 3 2" xfId="8297" xr:uid="{00000000-0005-0000-0000-0000AE1F0000}"/>
    <cellStyle name="20% - Accent1 2 2 7 2 2 3 4" xfId="8298" xr:uid="{00000000-0005-0000-0000-0000AF1F0000}"/>
    <cellStyle name="20% - Accent1 2 2 7 2 2 4" xfId="8299" xr:uid="{00000000-0005-0000-0000-0000B01F0000}"/>
    <cellStyle name="20% - Accent1 2 2 7 2 2 4 2" xfId="8300" xr:uid="{00000000-0005-0000-0000-0000B11F0000}"/>
    <cellStyle name="20% - Accent1 2 2 7 2 2 4 2 2" xfId="8301" xr:uid="{00000000-0005-0000-0000-0000B21F0000}"/>
    <cellStyle name="20% - Accent1 2 2 7 2 2 4 2 2 2" xfId="8302" xr:uid="{00000000-0005-0000-0000-0000B31F0000}"/>
    <cellStyle name="20% - Accent1 2 2 7 2 2 4 2 3" xfId="8303" xr:uid="{00000000-0005-0000-0000-0000B41F0000}"/>
    <cellStyle name="20% - Accent1 2 2 7 2 2 4 3" xfId="8304" xr:uid="{00000000-0005-0000-0000-0000B51F0000}"/>
    <cellStyle name="20% - Accent1 2 2 7 2 2 4 3 2" xfId="8305" xr:uid="{00000000-0005-0000-0000-0000B61F0000}"/>
    <cellStyle name="20% - Accent1 2 2 7 2 2 4 4" xfId="8306" xr:uid="{00000000-0005-0000-0000-0000B71F0000}"/>
    <cellStyle name="20% - Accent1 2 2 7 2 2 5" xfId="8307" xr:uid="{00000000-0005-0000-0000-0000B81F0000}"/>
    <cellStyle name="20% - Accent1 2 2 7 2 2 5 2" xfId="8308" xr:uid="{00000000-0005-0000-0000-0000B91F0000}"/>
    <cellStyle name="20% - Accent1 2 2 7 2 2 5 2 2" xfId="8309" xr:uid="{00000000-0005-0000-0000-0000BA1F0000}"/>
    <cellStyle name="20% - Accent1 2 2 7 2 2 5 3" xfId="8310" xr:uid="{00000000-0005-0000-0000-0000BB1F0000}"/>
    <cellStyle name="20% - Accent1 2 2 7 2 2 6" xfId="8311" xr:uid="{00000000-0005-0000-0000-0000BC1F0000}"/>
    <cellStyle name="20% - Accent1 2 2 7 2 2 6 2" xfId="8312" xr:uid="{00000000-0005-0000-0000-0000BD1F0000}"/>
    <cellStyle name="20% - Accent1 2 2 7 2 2 6 2 2" xfId="8313" xr:uid="{00000000-0005-0000-0000-0000BE1F0000}"/>
    <cellStyle name="20% - Accent1 2 2 7 2 2 6 3" xfId="8314" xr:uid="{00000000-0005-0000-0000-0000BF1F0000}"/>
    <cellStyle name="20% - Accent1 2 2 7 2 2 7" xfId="8315" xr:uid="{00000000-0005-0000-0000-0000C01F0000}"/>
    <cellStyle name="20% - Accent1 2 2 7 2 2 7 2" xfId="8316" xr:uid="{00000000-0005-0000-0000-0000C11F0000}"/>
    <cellStyle name="20% - Accent1 2 2 7 2 2 8" xfId="8317" xr:uid="{00000000-0005-0000-0000-0000C21F0000}"/>
    <cellStyle name="20% - Accent1 2 2 7 2 2 8 2" xfId="8318" xr:uid="{00000000-0005-0000-0000-0000C31F0000}"/>
    <cellStyle name="20% - Accent1 2 2 7 2 2 9" xfId="8319" xr:uid="{00000000-0005-0000-0000-0000C41F0000}"/>
    <cellStyle name="20% - Accent1 2 2 7 2 3" xfId="8320" xr:uid="{00000000-0005-0000-0000-0000C51F0000}"/>
    <cellStyle name="20% - Accent1 2 2 7 2 3 2" xfId="8321" xr:uid="{00000000-0005-0000-0000-0000C61F0000}"/>
    <cellStyle name="20% - Accent1 2 2 7 2 3 2 2" xfId="8322" xr:uid="{00000000-0005-0000-0000-0000C71F0000}"/>
    <cellStyle name="20% - Accent1 2 2 7 2 3 2 2 2" xfId="8323" xr:uid="{00000000-0005-0000-0000-0000C81F0000}"/>
    <cellStyle name="20% - Accent1 2 2 7 2 3 2 2 2 2" xfId="8324" xr:uid="{00000000-0005-0000-0000-0000C91F0000}"/>
    <cellStyle name="20% - Accent1 2 2 7 2 3 2 2 3" xfId="8325" xr:uid="{00000000-0005-0000-0000-0000CA1F0000}"/>
    <cellStyle name="20% - Accent1 2 2 7 2 3 2 3" xfId="8326" xr:uid="{00000000-0005-0000-0000-0000CB1F0000}"/>
    <cellStyle name="20% - Accent1 2 2 7 2 3 2 3 2" xfId="8327" xr:uid="{00000000-0005-0000-0000-0000CC1F0000}"/>
    <cellStyle name="20% - Accent1 2 2 7 2 3 2 4" xfId="8328" xr:uid="{00000000-0005-0000-0000-0000CD1F0000}"/>
    <cellStyle name="20% - Accent1 2 2 7 2 3 3" xfId="8329" xr:uid="{00000000-0005-0000-0000-0000CE1F0000}"/>
    <cellStyle name="20% - Accent1 2 2 7 2 3 3 2" xfId="8330" xr:uid="{00000000-0005-0000-0000-0000CF1F0000}"/>
    <cellStyle name="20% - Accent1 2 2 7 2 3 3 2 2" xfId="8331" xr:uid="{00000000-0005-0000-0000-0000D01F0000}"/>
    <cellStyle name="20% - Accent1 2 2 7 2 3 3 2 2 2" xfId="8332" xr:uid="{00000000-0005-0000-0000-0000D11F0000}"/>
    <cellStyle name="20% - Accent1 2 2 7 2 3 3 2 3" xfId="8333" xr:uid="{00000000-0005-0000-0000-0000D21F0000}"/>
    <cellStyle name="20% - Accent1 2 2 7 2 3 3 3" xfId="8334" xr:uid="{00000000-0005-0000-0000-0000D31F0000}"/>
    <cellStyle name="20% - Accent1 2 2 7 2 3 3 3 2" xfId="8335" xr:uid="{00000000-0005-0000-0000-0000D41F0000}"/>
    <cellStyle name="20% - Accent1 2 2 7 2 3 3 4" xfId="8336" xr:uid="{00000000-0005-0000-0000-0000D51F0000}"/>
    <cellStyle name="20% - Accent1 2 2 7 2 3 4" xfId="8337" xr:uid="{00000000-0005-0000-0000-0000D61F0000}"/>
    <cellStyle name="20% - Accent1 2 2 7 2 3 4 2" xfId="8338" xr:uid="{00000000-0005-0000-0000-0000D71F0000}"/>
    <cellStyle name="20% - Accent1 2 2 7 2 3 4 2 2" xfId="8339" xr:uid="{00000000-0005-0000-0000-0000D81F0000}"/>
    <cellStyle name="20% - Accent1 2 2 7 2 3 4 2 2 2" xfId="8340" xr:uid="{00000000-0005-0000-0000-0000D91F0000}"/>
    <cellStyle name="20% - Accent1 2 2 7 2 3 4 2 3" xfId="8341" xr:uid="{00000000-0005-0000-0000-0000DA1F0000}"/>
    <cellStyle name="20% - Accent1 2 2 7 2 3 4 3" xfId="8342" xr:uid="{00000000-0005-0000-0000-0000DB1F0000}"/>
    <cellStyle name="20% - Accent1 2 2 7 2 3 4 3 2" xfId="8343" xr:uid="{00000000-0005-0000-0000-0000DC1F0000}"/>
    <cellStyle name="20% - Accent1 2 2 7 2 3 4 4" xfId="8344" xr:uid="{00000000-0005-0000-0000-0000DD1F0000}"/>
    <cellStyle name="20% - Accent1 2 2 7 2 3 5" xfId="8345" xr:uid="{00000000-0005-0000-0000-0000DE1F0000}"/>
    <cellStyle name="20% - Accent1 2 2 7 2 3 5 2" xfId="8346" xr:uid="{00000000-0005-0000-0000-0000DF1F0000}"/>
    <cellStyle name="20% - Accent1 2 2 7 2 3 5 2 2" xfId="8347" xr:uid="{00000000-0005-0000-0000-0000E01F0000}"/>
    <cellStyle name="20% - Accent1 2 2 7 2 3 5 3" xfId="8348" xr:uid="{00000000-0005-0000-0000-0000E11F0000}"/>
    <cellStyle name="20% - Accent1 2 2 7 2 3 6" xfId="8349" xr:uid="{00000000-0005-0000-0000-0000E21F0000}"/>
    <cellStyle name="20% - Accent1 2 2 7 2 3 6 2" xfId="8350" xr:uid="{00000000-0005-0000-0000-0000E31F0000}"/>
    <cellStyle name="20% - Accent1 2 2 7 2 3 6 2 2" xfId="8351" xr:uid="{00000000-0005-0000-0000-0000E41F0000}"/>
    <cellStyle name="20% - Accent1 2 2 7 2 3 6 3" xfId="8352" xr:uid="{00000000-0005-0000-0000-0000E51F0000}"/>
    <cellStyle name="20% - Accent1 2 2 7 2 3 7" xfId="8353" xr:uid="{00000000-0005-0000-0000-0000E61F0000}"/>
    <cellStyle name="20% - Accent1 2 2 7 2 3 7 2" xfId="8354" xr:uid="{00000000-0005-0000-0000-0000E71F0000}"/>
    <cellStyle name="20% - Accent1 2 2 7 2 3 8" xfId="8355" xr:uid="{00000000-0005-0000-0000-0000E81F0000}"/>
    <cellStyle name="20% - Accent1 2 2 7 2 3 8 2" xfId="8356" xr:uid="{00000000-0005-0000-0000-0000E91F0000}"/>
    <cellStyle name="20% - Accent1 2 2 7 2 3 9" xfId="8357" xr:uid="{00000000-0005-0000-0000-0000EA1F0000}"/>
    <cellStyle name="20% - Accent1 2 2 7 2 4" xfId="8358" xr:uid="{00000000-0005-0000-0000-0000EB1F0000}"/>
    <cellStyle name="20% - Accent1 2 2 7 2 4 2" xfId="8359" xr:uid="{00000000-0005-0000-0000-0000EC1F0000}"/>
    <cellStyle name="20% - Accent1 2 2 7 2 4 2 2" xfId="8360" xr:uid="{00000000-0005-0000-0000-0000ED1F0000}"/>
    <cellStyle name="20% - Accent1 2 2 7 2 4 2 2 2" xfId="8361" xr:uid="{00000000-0005-0000-0000-0000EE1F0000}"/>
    <cellStyle name="20% - Accent1 2 2 7 2 4 2 3" xfId="8362" xr:uid="{00000000-0005-0000-0000-0000EF1F0000}"/>
    <cellStyle name="20% - Accent1 2 2 7 2 4 3" xfId="8363" xr:uid="{00000000-0005-0000-0000-0000F01F0000}"/>
    <cellStyle name="20% - Accent1 2 2 7 2 4 3 2" xfId="8364" xr:uid="{00000000-0005-0000-0000-0000F11F0000}"/>
    <cellStyle name="20% - Accent1 2 2 7 2 4 4" xfId="8365" xr:uid="{00000000-0005-0000-0000-0000F21F0000}"/>
    <cellStyle name="20% - Accent1 2 2 7 2 5" xfId="8366" xr:uid="{00000000-0005-0000-0000-0000F31F0000}"/>
    <cellStyle name="20% - Accent1 2 2 7 2 5 2" xfId="8367" xr:uid="{00000000-0005-0000-0000-0000F41F0000}"/>
    <cellStyle name="20% - Accent1 2 2 7 2 5 2 2" xfId="8368" xr:uid="{00000000-0005-0000-0000-0000F51F0000}"/>
    <cellStyle name="20% - Accent1 2 2 7 2 5 2 2 2" xfId="8369" xr:uid="{00000000-0005-0000-0000-0000F61F0000}"/>
    <cellStyle name="20% - Accent1 2 2 7 2 5 2 3" xfId="8370" xr:uid="{00000000-0005-0000-0000-0000F71F0000}"/>
    <cellStyle name="20% - Accent1 2 2 7 2 5 3" xfId="8371" xr:uid="{00000000-0005-0000-0000-0000F81F0000}"/>
    <cellStyle name="20% - Accent1 2 2 7 2 5 3 2" xfId="8372" xr:uid="{00000000-0005-0000-0000-0000F91F0000}"/>
    <cellStyle name="20% - Accent1 2 2 7 2 5 4" xfId="8373" xr:uid="{00000000-0005-0000-0000-0000FA1F0000}"/>
    <cellStyle name="20% - Accent1 2 2 7 2 6" xfId="8374" xr:uid="{00000000-0005-0000-0000-0000FB1F0000}"/>
    <cellStyle name="20% - Accent1 2 2 7 2 6 2" xfId="8375" xr:uid="{00000000-0005-0000-0000-0000FC1F0000}"/>
    <cellStyle name="20% - Accent1 2 2 7 2 6 2 2" xfId="8376" xr:uid="{00000000-0005-0000-0000-0000FD1F0000}"/>
    <cellStyle name="20% - Accent1 2 2 7 2 6 2 2 2" xfId="8377" xr:uid="{00000000-0005-0000-0000-0000FE1F0000}"/>
    <cellStyle name="20% - Accent1 2 2 7 2 6 2 3" xfId="8378" xr:uid="{00000000-0005-0000-0000-0000FF1F0000}"/>
    <cellStyle name="20% - Accent1 2 2 7 2 6 3" xfId="8379" xr:uid="{00000000-0005-0000-0000-000000200000}"/>
    <cellStyle name="20% - Accent1 2 2 7 2 6 3 2" xfId="8380" xr:uid="{00000000-0005-0000-0000-000001200000}"/>
    <cellStyle name="20% - Accent1 2 2 7 2 6 4" xfId="8381" xr:uid="{00000000-0005-0000-0000-000002200000}"/>
    <cellStyle name="20% - Accent1 2 2 7 2 7" xfId="8382" xr:uid="{00000000-0005-0000-0000-000003200000}"/>
    <cellStyle name="20% - Accent1 2 2 7 2 7 2" xfId="8383" xr:uid="{00000000-0005-0000-0000-000004200000}"/>
    <cellStyle name="20% - Accent1 2 2 7 2 7 2 2" xfId="8384" xr:uid="{00000000-0005-0000-0000-000005200000}"/>
    <cellStyle name="20% - Accent1 2 2 7 2 7 3" xfId="8385" xr:uid="{00000000-0005-0000-0000-000006200000}"/>
    <cellStyle name="20% - Accent1 2 2 7 2 8" xfId="8386" xr:uid="{00000000-0005-0000-0000-000007200000}"/>
    <cellStyle name="20% - Accent1 2 2 7 2 8 2" xfId="8387" xr:uid="{00000000-0005-0000-0000-000008200000}"/>
    <cellStyle name="20% - Accent1 2 2 7 2 8 2 2" xfId="8388" xr:uid="{00000000-0005-0000-0000-000009200000}"/>
    <cellStyle name="20% - Accent1 2 2 7 2 8 3" xfId="8389" xr:uid="{00000000-0005-0000-0000-00000A200000}"/>
    <cellStyle name="20% - Accent1 2 2 7 2 9" xfId="8390" xr:uid="{00000000-0005-0000-0000-00000B200000}"/>
    <cellStyle name="20% - Accent1 2 2 7 2 9 2" xfId="8391" xr:uid="{00000000-0005-0000-0000-00000C200000}"/>
    <cellStyle name="20% - Accent1 2 2 7 3" xfId="8392" xr:uid="{00000000-0005-0000-0000-00000D200000}"/>
    <cellStyle name="20% - Accent1 2 2 7 3 2" xfId="8393" xr:uid="{00000000-0005-0000-0000-00000E200000}"/>
    <cellStyle name="20% - Accent1 2 2 7 3 2 2" xfId="8394" xr:uid="{00000000-0005-0000-0000-00000F200000}"/>
    <cellStyle name="20% - Accent1 2 2 7 3 2 2 2" xfId="8395" xr:uid="{00000000-0005-0000-0000-000010200000}"/>
    <cellStyle name="20% - Accent1 2 2 7 3 2 2 2 2" xfId="8396" xr:uid="{00000000-0005-0000-0000-000011200000}"/>
    <cellStyle name="20% - Accent1 2 2 7 3 2 2 3" xfId="8397" xr:uid="{00000000-0005-0000-0000-000012200000}"/>
    <cellStyle name="20% - Accent1 2 2 7 3 2 3" xfId="8398" xr:uid="{00000000-0005-0000-0000-000013200000}"/>
    <cellStyle name="20% - Accent1 2 2 7 3 2 3 2" xfId="8399" xr:uid="{00000000-0005-0000-0000-000014200000}"/>
    <cellStyle name="20% - Accent1 2 2 7 3 2 4" xfId="8400" xr:uid="{00000000-0005-0000-0000-000015200000}"/>
    <cellStyle name="20% - Accent1 2 2 7 3 3" xfId="8401" xr:uid="{00000000-0005-0000-0000-000016200000}"/>
    <cellStyle name="20% - Accent1 2 2 7 3 3 2" xfId="8402" xr:uid="{00000000-0005-0000-0000-000017200000}"/>
    <cellStyle name="20% - Accent1 2 2 7 3 3 2 2" xfId="8403" xr:uid="{00000000-0005-0000-0000-000018200000}"/>
    <cellStyle name="20% - Accent1 2 2 7 3 3 2 2 2" xfId="8404" xr:uid="{00000000-0005-0000-0000-000019200000}"/>
    <cellStyle name="20% - Accent1 2 2 7 3 3 2 3" xfId="8405" xr:uid="{00000000-0005-0000-0000-00001A200000}"/>
    <cellStyle name="20% - Accent1 2 2 7 3 3 3" xfId="8406" xr:uid="{00000000-0005-0000-0000-00001B200000}"/>
    <cellStyle name="20% - Accent1 2 2 7 3 3 3 2" xfId="8407" xr:uid="{00000000-0005-0000-0000-00001C200000}"/>
    <cellStyle name="20% - Accent1 2 2 7 3 3 4" xfId="8408" xr:uid="{00000000-0005-0000-0000-00001D200000}"/>
    <cellStyle name="20% - Accent1 2 2 7 3 4" xfId="8409" xr:uid="{00000000-0005-0000-0000-00001E200000}"/>
    <cellStyle name="20% - Accent1 2 2 7 3 4 2" xfId="8410" xr:uid="{00000000-0005-0000-0000-00001F200000}"/>
    <cellStyle name="20% - Accent1 2 2 7 3 4 2 2" xfId="8411" xr:uid="{00000000-0005-0000-0000-000020200000}"/>
    <cellStyle name="20% - Accent1 2 2 7 3 4 2 2 2" xfId="8412" xr:uid="{00000000-0005-0000-0000-000021200000}"/>
    <cellStyle name="20% - Accent1 2 2 7 3 4 2 3" xfId="8413" xr:uid="{00000000-0005-0000-0000-000022200000}"/>
    <cellStyle name="20% - Accent1 2 2 7 3 4 3" xfId="8414" xr:uid="{00000000-0005-0000-0000-000023200000}"/>
    <cellStyle name="20% - Accent1 2 2 7 3 4 3 2" xfId="8415" xr:uid="{00000000-0005-0000-0000-000024200000}"/>
    <cellStyle name="20% - Accent1 2 2 7 3 4 4" xfId="8416" xr:uid="{00000000-0005-0000-0000-000025200000}"/>
    <cellStyle name="20% - Accent1 2 2 7 3 5" xfId="8417" xr:uid="{00000000-0005-0000-0000-000026200000}"/>
    <cellStyle name="20% - Accent1 2 2 7 3 5 2" xfId="8418" xr:uid="{00000000-0005-0000-0000-000027200000}"/>
    <cellStyle name="20% - Accent1 2 2 7 3 5 2 2" xfId="8419" xr:uid="{00000000-0005-0000-0000-000028200000}"/>
    <cellStyle name="20% - Accent1 2 2 7 3 5 3" xfId="8420" xr:uid="{00000000-0005-0000-0000-000029200000}"/>
    <cellStyle name="20% - Accent1 2 2 7 3 6" xfId="8421" xr:uid="{00000000-0005-0000-0000-00002A200000}"/>
    <cellStyle name="20% - Accent1 2 2 7 3 6 2" xfId="8422" xr:uid="{00000000-0005-0000-0000-00002B200000}"/>
    <cellStyle name="20% - Accent1 2 2 7 3 6 2 2" xfId="8423" xr:uid="{00000000-0005-0000-0000-00002C200000}"/>
    <cellStyle name="20% - Accent1 2 2 7 3 6 3" xfId="8424" xr:uid="{00000000-0005-0000-0000-00002D200000}"/>
    <cellStyle name="20% - Accent1 2 2 7 3 7" xfId="8425" xr:uid="{00000000-0005-0000-0000-00002E200000}"/>
    <cellStyle name="20% - Accent1 2 2 7 3 7 2" xfId="8426" xr:uid="{00000000-0005-0000-0000-00002F200000}"/>
    <cellStyle name="20% - Accent1 2 2 7 3 8" xfId="8427" xr:uid="{00000000-0005-0000-0000-000030200000}"/>
    <cellStyle name="20% - Accent1 2 2 7 3 8 2" xfId="8428" xr:uid="{00000000-0005-0000-0000-000031200000}"/>
    <cellStyle name="20% - Accent1 2 2 7 3 9" xfId="8429" xr:uid="{00000000-0005-0000-0000-000032200000}"/>
    <cellStyle name="20% - Accent1 2 2 7 4" xfId="8430" xr:uid="{00000000-0005-0000-0000-000033200000}"/>
    <cellStyle name="20% - Accent1 2 2 7 4 2" xfId="8431" xr:uid="{00000000-0005-0000-0000-000034200000}"/>
    <cellStyle name="20% - Accent1 2 2 7 4 2 2" xfId="8432" xr:uid="{00000000-0005-0000-0000-000035200000}"/>
    <cellStyle name="20% - Accent1 2 2 7 4 2 2 2" xfId="8433" xr:uid="{00000000-0005-0000-0000-000036200000}"/>
    <cellStyle name="20% - Accent1 2 2 7 4 2 2 2 2" xfId="8434" xr:uid="{00000000-0005-0000-0000-000037200000}"/>
    <cellStyle name="20% - Accent1 2 2 7 4 2 2 3" xfId="8435" xr:uid="{00000000-0005-0000-0000-000038200000}"/>
    <cellStyle name="20% - Accent1 2 2 7 4 2 3" xfId="8436" xr:uid="{00000000-0005-0000-0000-000039200000}"/>
    <cellStyle name="20% - Accent1 2 2 7 4 2 3 2" xfId="8437" xr:uid="{00000000-0005-0000-0000-00003A200000}"/>
    <cellStyle name="20% - Accent1 2 2 7 4 2 4" xfId="8438" xr:uid="{00000000-0005-0000-0000-00003B200000}"/>
    <cellStyle name="20% - Accent1 2 2 7 4 3" xfId="8439" xr:uid="{00000000-0005-0000-0000-00003C200000}"/>
    <cellStyle name="20% - Accent1 2 2 7 4 3 2" xfId="8440" xr:uid="{00000000-0005-0000-0000-00003D200000}"/>
    <cellStyle name="20% - Accent1 2 2 7 4 3 2 2" xfId="8441" xr:uid="{00000000-0005-0000-0000-00003E200000}"/>
    <cellStyle name="20% - Accent1 2 2 7 4 3 2 2 2" xfId="8442" xr:uid="{00000000-0005-0000-0000-00003F200000}"/>
    <cellStyle name="20% - Accent1 2 2 7 4 3 2 3" xfId="8443" xr:uid="{00000000-0005-0000-0000-000040200000}"/>
    <cellStyle name="20% - Accent1 2 2 7 4 3 3" xfId="8444" xr:uid="{00000000-0005-0000-0000-000041200000}"/>
    <cellStyle name="20% - Accent1 2 2 7 4 3 3 2" xfId="8445" xr:uid="{00000000-0005-0000-0000-000042200000}"/>
    <cellStyle name="20% - Accent1 2 2 7 4 3 4" xfId="8446" xr:uid="{00000000-0005-0000-0000-000043200000}"/>
    <cellStyle name="20% - Accent1 2 2 7 4 4" xfId="8447" xr:uid="{00000000-0005-0000-0000-000044200000}"/>
    <cellStyle name="20% - Accent1 2 2 7 4 4 2" xfId="8448" xr:uid="{00000000-0005-0000-0000-000045200000}"/>
    <cellStyle name="20% - Accent1 2 2 7 4 4 2 2" xfId="8449" xr:uid="{00000000-0005-0000-0000-000046200000}"/>
    <cellStyle name="20% - Accent1 2 2 7 4 4 2 2 2" xfId="8450" xr:uid="{00000000-0005-0000-0000-000047200000}"/>
    <cellStyle name="20% - Accent1 2 2 7 4 4 2 3" xfId="8451" xr:uid="{00000000-0005-0000-0000-000048200000}"/>
    <cellStyle name="20% - Accent1 2 2 7 4 4 3" xfId="8452" xr:uid="{00000000-0005-0000-0000-000049200000}"/>
    <cellStyle name="20% - Accent1 2 2 7 4 4 3 2" xfId="8453" xr:uid="{00000000-0005-0000-0000-00004A200000}"/>
    <cellStyle name="20% - Accent1 2 2 7 4 4 4" xfId="8454" xr:uid="{00000000-0005-0000-0000-00004B200000}"/>
    <cellStyle name="20% - Accent1 2 2 7 4 5" xfId="8455" xr:uid="{00000000-0005-0000-0000-00004C200000}"/>
    <cellStyle name="20% - Accent1 2 2 7 4 5 2" xfId="8456" xr:uid="{00000000-0005-0000-0000-00004D200000}"/>
    <cellStyle name="20% - Accent1 2 2 7 4 5 2 2" xfId="8457" xr:uid="{00000000-0005-0000-0000-00004E200000}"/>
    <cellStyle name="20% - Accent1 2 2 7 4 5 3" xfId="8458" xr:uid="{00000000-0005-0000-0000-00004F200000}"/>
    <cellStyle name="20% - Accent1 2 2 7 4 6" xfId="8459" xr:uid="{00000000-0005-0000-0000-000050200000}"/>
    <cellStyle name="20% - Accent1 2 2 7 4 6 2" xfId="8460" xr:uid="{00000000-0005-0000-0000-000051200000}"/>
    <cellStyle name="20% - Accent1 2 2 7 4 6 2 2" xfId="8461" xr:uid="{00000000-0005-0000-0000-000052200000}"/>
    <cellStyle name="20% - Accent1 2 2 7 4 6 3" xfId="8462" xr:uid="{00000000-0005-0000-0000-000053200000}"/>
    <cellStyle name="20% - Accent1 2 2 7 4 7" xfId="8463" xr:uid="{00000000-0005-0000-0000-000054200000}"/>
    <cellStyle name="20% - Accent1 2 2 7 4 7 2" xfId="8464" xr:uid="{00000000-0005-0000-0000-000055200000}"/>
    <cellStyle name="20% - Accent1 2 2 7 4 8" xfId="8465" xr:uid="{00000000-0005-0000-0000-000056200000}"/>
    <cellStyle name="20% - Accent1 2 2 7 4 8 2" xfId="8466" xr:uid="{00000000-0005-0000-0000-000057200000}"/>
    <cellStyle name="20% - Accent1 2 2 7 4 9" xfId="8467" xr:uid="{00000000-0005-0000-0000-000058200000}"/>
    <cellStyle name="20% - Accent1 2 2 7 5" xfId="8468" xr:uid="{00000000-0005-0000-0000-000059200000}"/>
    <cellStyle name="20% - Accent1 2 2 7 5 2" xfId="8469" xr:uid="{00000000-0005-0000-0000-00005A200000}"/>
    <cellStyle name="20% - Accent1 2 2 7 5 2 2" xfId="8470" xr:uid="{00000000-0005-0000-0000-00005B200000}"/>
    <cellStyle name="20% - Accent1 2 2 7 5 2 2 2" xfId="8471" xr:uid="{00000000-0005-0000-0000-00005C200000}"/>
    <cellStyle name="20% - Accent1 2 2 7 5 2 3" xfId="8472" xr:uid="{00000000-0005-0000-0000-00005D200000}"/>
    <cellStyle name="20% - Accent1 2 2 7 5 3" xfId="8473" xr:uid="{00000000-0005-0000-0000-00005E200000}"/>
    <cellStyle name="20% - Accent1 2 2 7 5 3 2" xfId="8474" xr:uid="{00000000-0005-0000-0000-00005F200000}"/>
    <cellStyle name="20% - Accent1 2 2 7 5 4" xfId="8475" xr:uid="{00000000-0005-0000-0000-000060200000}"/>
    <cellStyle name="20% - Accent1 2 2 7 6" xfId="8476" xr:uid="{00000000-0005-0000-0000-000061200000}"/>
    <cellStyle name="20% - Accent1 2 2 7 6 2" xfId="8477" xr:uid="{00000000-0005-0000-0000-000062200000}"/>
    <cellStyle name="20% - Accent1 2 2 7 6 2 2" xfId="8478" xr:uid="{00000000-0005-0000-0000-000063200000}"/>
    <cellStyle name="20% - Accent1 2 2 7 6 2 2 2" xfId="8479" xr:uid="{00000000-0005-0000-0000-000064200000}"/>
    <cellStyle name="20% - Accent1 2 2 7 6 2 3" xfId="8480" xr:uid="{00000000-0005-0000-0000-000065200000}"/>
    <cellStyle name="20% - Accent1 2 2 7 6 3" xfId="8481" xr:uid="{00000000-0005-0000-0000-000066200000}"/>
    <cellStyle name="20% - Accent1 2 2 7 6 3 2" xfId="8482" xr:uid="{00000000-0005-0000-0000-000067200000}"/>
    <cellStyle name="20% - Accent1 2 2 7 6 4" xfId="8483" xr:uid="{00000000-0005-0000-0000-000068200000}"/>
    <cellStyle name="20% - Accent1 2 2 7 7" xfId="8484" xr:uid="{00000000-0005-0000-0000-000069200000}"/>
    <cellStyle name="20% - Accent1 2 2 7 7 2" xfId="8485" xr:uid="{00000000-0005-0000-0000-00006A200000}"/>
    <cellStyle name="20% - Accent1 2 2 7 7 2 2" xfId="8486" xr:uid="{00000000-0005-0000-0000-00006B200000}"/>
    <cellStyle name="20% - Accent1 2 2 7 7 2 2 2" xfId="8487" xr:uid="{00000000-0005-0000-0000-00006C200000}"/>
    <cellStyle name="20% - Accent1 2 2 7 7 2 3" xfId="8488" xr:uid="{00000000-0005-0000-0000-00006D200000}"/>
    <cellStyle name="20% - Accent1 2 2 7 7 3" xfId="8489" xr:uid="{00000000-0005-0000-0000-00006E200000}"/>
    <cellStyle name="20% - Accent1 2 2 7 7 3 2" xfId="8490" xr:uid="{00000000-0005-0000-0000-00006F200000}"/>
    <cellStyle name="20% - Accent1 2 2 7 7 4" xfId="8491" xr:uid="{00000000-0005-0000-0000-000070200000}"/>
    <cellStyle name="20% - Accent1 2 2 7 8" xfId="8492" xr:uid="{00000000-0005-0000-0000-000071200000}"/>
    <cellStyle name="20% - Accent1 2 2 7 8 2" xfId="8493" xr:uid="{00000000-0005-0000-0000-000072200000}"/>
    <cellStyle name="20% - Accent1 2 2 7 8 2 2" xfId="8494" xr:uid="{00000000-0005-0000-0000-000073200000}"/>
    <cellStyle name="20% - Accent1 2 2 7 8 3" xfId="8495" xr:uid="{00000000-0005-0000-0000-000074200000}"/>
    <cellStyle name="20% - Accent1 2 2 7 9" xfId="8496" xr:uid="{00000000-0005-0000-0000-000075200000}"/>
    <cellStyle name="20% - Accent1 2 2 7 9 2" xfId="8497" xr:uid="{00000000-0005-0000-0000-000076200000}"/>
    <cellStyle name="20% - Accent1 2 2 7 9 2 2" xfId="8498" xr:uid="{00000000-0005-0000-0000-000077200000}"/>
    <cellStyle name="20% - Accent1 2 2 7 9 3" xfId="8499" xr:uid="{00000000-0005-0000-0000-000078200000}"/>
    <cellStyle name="20% - Accent1 2 2 8" xfId="8500" xr:uid="{00000000-0005-0000-0000-000079200000}"/>
    <cellStyle name="20% - Accent1 2 2 8 10" xfId="8501" xr:uid="{00000000-0005-0000-0000-00007A200000}"/>
    <cellStyle name="20% - Accent1 2 2 8 10 2" xfId="8502" xr:uid="{00000000-0005-0000-0000-00007B200000}"/>
    <cellStyle name="20% - Accent1 2 2 8 11" xfId="8503" xr:uid="{00000000-0005-0000-0000-00007C200000}"/>
    <cellStyle name="20% - Accent1 2 2 8 2" xfId="8504" xr:uid="{00000000-0005-0000-0000-00007D200000}"/>
    <cellStyle name="20% - Accent1 2 2 8 2 2" xfId="8505" xr:uid="{00000000-0005-0000-0000-00007E200000}"/>
    <cellStyle name="20% - Accent1 2 2 8 2 2 2" xfId="8506" xr:uid="{00000000-0005-0000-0000-00007F200000}"/>
    <cellStyle name="20% - Accent1 2 2 8 2 2 2 2" xfId="8507" xr:uid="{00000000-0005-0000-0000-000080200000}"/>
    <cellStyle name="20% - Accent1 2 2 8 2 2 2 2 2" xfId="8508" xr:uid="{00000000-0005-0000-0000-000081200000}"/>
    <cellStyle name="20% - Accent1 2 2 8 2 2 2 3" xfId="8509" xr:uid="{00000000-0005-0000-0000-000082200000}"/>
    <cellStyle name="20% - Accent1 2 2 8 2 2 3" xfId="8510" xr:uid="{00000000-0005-0000-0000-000083200000}"/>
    <cellStyle name="20% - Accent1 2 2 8 2 2 3 2" xfId="8511" xr:uid="{00000000-0005-0000-0000-000084200000}"/>
    <cellStyle name="20% - Accent1 2 2 8 2 2 4" xfId="8512" xr:uid="{00000000-0005-0000-0000-000085200000}"/>
    <cellStyle name="20% - Accent1 2 2 8 2 3" xfId="8513" xr:uid="{00000000-0005-0000-0000-000086200000}"/>
    <cellStyle name="20% - Accent1 2 2 8 2 3 2" xfId="8514" xr:uid="{00000000-0005-0000-0000-000087200000}"/>
    <cellStyle name="20% - Accent1 2 2 8 2 3 2 2" xfId="8515" xr:uid="{00000000-0005-0000-0000-000088200000}"/>
    <cellStyle name="20% - Accent1 2 2 8 2 3 2 2 2" xfId="8516" xr:uid="{00000000-0005-0000-0000-000089200000}"/>
    <cellStyle name="20% - Accent1 2 2 8 2 3 2 3" xfId="8517" xr:uid="{00000000-0005-0000-0000-00008A200000}"/>
    <cellStyle name="20% - Accent1 2 2 8 2 3 3" xfId="8518" xr:uid="{00000000-0005-0000-0000-00008B200000}"/>
    <cellStyle name="20% - Accent1 2 2 8 2 3 3 2" xfId="8519" xr:uid="{00000000-0005-0000-0000-00008C200000}"/>
    <cellStyle name="20% - Accent1 2 2 8 2 3 4" xfId="8520" xr:uid="{00000000-0005-0000-0000-00008D200000}"/>
    <cellStyle name="20% - Accent1 2 2 8 2 4" xfId="8521" xr:uid="{00000000-0005-0000-0000-00008E200000}"/>
    <cellStyle name="20% - Accent1 2 2 8 2 4 2" xfId="8522" xr:uid="{00000000-0005-0000-0000-00008F200000}"/>
    <cellStyle name="20% - Accent1 2 2 8 2 4 2 2" xfId="8523" xr:uid="{00000000-0005-0000-0000-000090200000}"/>
    <cellStyle name="20% - Accent1 2 2 8 2 4 2 2 2" xfId="8524" xr:uid="{00000000-0005-0000-0000-000091200000}"/>
    <cellStyle name="20% - Accent1 2 2 8 2 4 2 3" xfId="8525" xr:uid="{00000000-0005-0000-0000-000092200000}"/>
    <cellStyle name="20% - Accent1 2 2 8 2 4 3" xfId="8526" xr:uid="{00000000-0005-0000-0000-000093200000}"/>
    <cellStyle name="20% - Accent1 2 2 8 2 4 3 2" xfId="8527" xr:uid="{00000000-0005-0000-0000-000094200000}"/>
    <cellStyle name="20% - Accent1 2 2 8 2 4 4" xfId="8528" xr:uid="{00000000-0005-0000-0000-000095200000}"/>
    <cellStyle name="20% - Accent1 2 2 8 2 5" xfId="8529" xr:uid="{00000000-0005-0000-0000-000096200000}"/>
    <cellStyle name="20% - Accent1 2 2 8 2 5 2" xfId="8530" xr:uid="{00000000-0005-0000-0000-000097200000}"/>
    <cellStyle name="20% - Accent1 2 2 8 2 5 2 2" xfId="8531" xr:uid="{00000000-0005-0000-0000-000098200000}"/>
    <cellStyle name="20% - Accent1 2 2 8 2 5 3" xfId="8532" xr:uid="{00000000-0005-0000-0000-000099200000}"/>
    <cellStyle name="20% - Accent1 2 2 8 2 6" xfId="8533" xr:uid="{00000000-0005-0000-0000-00009A200000}"/>
    <cellStyle name="20% - Accent1 2 2 8 2 6 2" xfId="8534" xr:uid="{00000000-0005-0000-0000-00009B200000}"/>
    <cellStyle name="20% - Accent1 2 2 8 2 6 2 2" xfId="8535" xr:uid="{00000000-0005-0000-0000-00009C200000}"/>
    <cellStyle name="20% - Accent1 2 2 8 2 6 3" xfId="8536" xr:uid="{00000000-0005-0000-0000-00009D200000}"/>
    <cellStyle name="20% - Accent1 2 2 8 2 7" xfId="8537" xr:uid="{00000000-0005-0000-0000-00009E200000}"/>
    <cellStyle name="20% - Accent1 2 2 8 2 7 2" xfId="8538" xr:uid="{00000000-0005-0000-0000-00009F200000}"/>
    <cellStyle name="20% - Accent1 2 2 8 2 8" xfId="8539" xr:uid="{00000000-0005-0000-0000-0000A0200000}"/>
    <cellStyle name="20% - Accent1 2 2 8 2 8 2" xfId="8540" xr:uid="{00000000-0005-0000-0000-0000A1200000}"/>
    <cellStyle name="20% - Accent1 2 2 8 2 9" xfId="8541" xr:uid="{00000000-0005-0000-0000-0000A2200000}"/>
    <cellStyle name="20% - Accent1 2 2 8 3" xfId="8542" xr:uid="{00000000-0005-0000-0000-0000A3200000}"/>
    <cellStyle name="20% - Accent1 2 2 8 3 2" xfId="8543" xr:uid="{00000000-0005-0000-0000-0000A4200000}"/>
    <cellStyle name="20% - Accent1 2 2 8 3 2 2" xfId="8544" xr:uid="{00000000-0005-0000-0000-0000A5200000}"/>
    <cellStyle name="20% - Accent1 2 2 8 3 2 2 2" xfId="8545" xr:uid="{00000000-0005-0000-0000-0000A6200000}"/>
    <cellStyle name="20% - Accent1 2 2 8 3 2 2 2 2" xfId="8546" xr:uid="{00000000-0005-0000-0000-0000A7200000}"/>
    <cellStyle name="20% - Accent1 2 2 8 3 2 2 3" xfId="8547" xr:uid="{00000000-0005-0000-0000-0000A8200000}"/>
    <cellStyle name="20% - Accent1 2 2 8 3 2 3" xfId="8548" xr:uid="{00000000-0005-0000-0000-0000A9200000}"/>
    <cellStyle name="20% - Accent1 2 2 8 3 2 3 2" xfId="8549" xr:uid="{00000000-0005-0000-0000-0000AA200000}"/>
    <cellStyle name="20% - Accent1 2 2 8 3 2 4" xfId="8550" xr:uid="{00000000-0005-0000-0000-0000AB200000}"/>
    <cellStyle name="20% - Accent1 2 2 8 3 3" xfId="8551" xr:uid="{00000000-0005-0000-0000-0000AC200000}"/>
    <cellStyle name="20% - Accent1 2 2 8 3 3 2" xfId="8552" xr:uid="{00000000-0005-0000-0000-0000AD200000}"/>
    <cellStyle name="20% - Accent1 2 2 8 3 3 2 2" xfId="8553" xr:uid="{00000000-0005-0000-0000-0000AE200000}"/>
    <cellStyle name="20% - Accent1 2 2 8 3 3 2 2 2" xfId="8554" xr:uid="{00000000-0005-0000-0000-0000AF200000}"/>
    <cellStyle name="20% - Accent1 2 2 8 3 3 2 3" xfId="8555" xr:uid="{00000000-0005-0000-0000-0000B0200000}"/>
    <cellStyle name="20% - Accent1 2 2 8 3 3 3" xfId="8556" xr:uid="{00000000-0005-0000-0000-0000B1200000}"/>
    <cellStyle name="20% - Accent1 2 2 8 3 3 3 2" xfId="8557" xr:uid="{00000000-0005-0000-0000-0000B2200000}"/>
    <cellStyle name="20% - Accent1 2 2 8 3 3 4" xfId="8558" xr:uid="{00000000-0005-0000-0000-0000B3200000}"/>
    <cellStyle name="20% - Accent1 2 2 8 3 4" xfId="8559" xr:uid="{00000000-0005-0000-0000-0000B4200000}"/>
    <cellStyle name="20% - Accent1 2 2 8 3 4 2" xfId="8560" xr:uid="{00000000-0005-0000-0000-0000B5200000}"/>
    <cellStyle name="20% - Accent1 2 2 8 3 4 2 2" xfId="8561" xr:uid="{00000000-0005-0000-0000-0000B6200000}"/>
    <cellStyle name="20% - Accent1 2 2 8 3 4 2 2 2" xfId="8562" xr:uid="{00000000-0005-0000-0000-0000B7200000}"/>
    <cellStyle name="20% - Accent1 2 2 8 3 4 2 3" xfId="8563" xr:uid="{00000000-0005-0000-0000-0000B8200000}"/>
    <cellStyle name="20% - Accent1 2 2 8 3 4 3" xfId="8564" xr:uid="{00000000-0005-0000-0000-0000B9200000}"/>
    <cellStyle name="20% - Accent1 2 2 8 3 4 3 2" xfId="8565" xr:uid="{00000000-0005-0000-0000-0000BA200000}"/>
    <cellStyle name="20% - Accent1 2 2 8 3 4 4" xfId="8566" xr:uid="{00000000-0005-0000-0000-0000BB200000}"/>
    <cellStyle name="20% - Accent1 2 2 8 3 5" xfId="8567" xr:uid="{00000000-0005-0000-0000-0000BC200000}"/>
    <cellStyle name="20% - Accent1 2 2 8 3 5 2" xfId="8568" xr:uid="{00000000-0005-0000-0000-0000BD200000}"/>
    <cellStyle name="20% - Accent1 2 2 8 3 5 2 2" xfId="8569" xr:uid="{00000000-0005-0000-0000-0000BE200000}"/>
    <cellStyle name="20% - Accent1 2 2 8 3 5 3" xfId="8570" xr:uid="{00000000-0005-0000-0000-0000BF200000}"/>
    <cellStyle name="20% - Accent1 2 2 8 3 6" xfId="8571" xr:uid="{00000000-0005-0000-0000-0000C0200000}"/>
    <cellStyle name="20% - Accent1 2 2 8 3 6 2" xfId="8572" xr:uid="{00000000-0005-0000-0000-0000C1200000}"/>
    <cellStyle name="20% - Accent1 2 2 8 3 6 2 2" xfId="8573" xr:uid="{00000000-0005-0000-0000-0000C2200000}"/>
    <cellStyle name="20% - Accent1 2 2 8 3 6 3" xfId="8574" xr:uid="{00000000-0005-0000-0000-0000C3200000}"/>
    <cellStyle name="20% - Accent1 2 2 8 3 7" xfId="8575" xr:uid="{00000000-0005-0000-0000-0000C4200000}"/>
    <cellStyle name="20% - Accent1 2 2 8 3 7 2" xfId="8576" xr:uid="{00000000-0005-0000-0000-0000C5200000}"/>
    <cellStyle name="20% - Accent1 2 2 8 3 8" xfId="8577" xr:uid="{00000000-0005-0000-0000-0000C6200000}"/>
    <cellStyle name="20% - Accent1 2 2 8 3 8 2" xfId="8578" xr:uid="{00000000-0005-0000-0000-0000C7200000}"/>
    <cellStyle name="20% - Accent1 2 2 8 3 9" xfId="8579" xr:uid="{00000000-0005-0000-0000-0000C8200000}"/>
    <cellStyle name="20% - Accent1 2 2 8 4" xfId="8580" xr:uid="{00000000-0005-0000-0000-0000C9200000}"/>
    <cellStyle name="20% - Accent1 2 2 8 4 2" xfId="8581" xr:uid="{00000000-0005-0000-0000-0000CA200000}"/>
    <cellStyle name="20% - Accent1 2 2 8 4 2 2" xfId="8582" xr:uid="{00000000-0005-0000-0000-0000CB200000}"/>
    <cellStyle name="20% - Accent1 2 2 8 4 2 2 2" xfId="8583" xr:uid="{00000000-0005-0000-0000-0000CC200000}"/>
    <cellStyle name="20% - Accent1 2 2 8 4 2 3" xfId="8584" xr:uid="{00000000-0005-0000-0000-0000CD200000}"/>
    <cellStyle name="20% - Accent1 2 2 8 4 3" xfId="8585" xr:uid="{00000000-0005-0000-0000-0000CE200000}"/>
    <cellStyle name="20% - Accent1 2 2 8 4 3 2" xfId="8586" xr:uid="{00000000-0005-0000-0000-0000CF200000}"/>
    <cellStyle name="20% - Accent1 2 2 8 4 4" xfId="8587" xr:uid="{00000000-0005-0000-0000-0000D0200000}"/>
    <cellStyle name="20% - Accent1 2 2 8 5" xfId="8588" xr:uid="{00000000-0005-0000-0000-0000D1200000}"/>
    <cellStyle name="20% - Accent1 2 2 8 5 2" xfId="8589" xr:uid="{00000000-0005-0000-0000-0000D2200000}"/>
    <cellStyle name="20% - Accent1 2 2 8 5 2 2" xfId="8590" xr:uid="{00000000-0005-0000-0000-0000D3200000}"/>
    <cellStyle name="20% - Accent1 2 2 8 5 2 2 2" xfId="8591" xr:uid="{00000000-0005-0000-0000-0000D4200000}"/>
    <cellStyle name="20% - Accent1 2 2 8 5 2 3" xfId="8592" xr:uid="{00000000-0005-0000-0000-0000D5200000}"/>
    <cellStyle name="20% - Accent1 2 2 8 5 3" xfId="8593" xr:uid="{00000000-0005-0000-0000-0000D6200000}"/>
    <cellStyle name="20% - Accent1 2 2 8 5 3 2" xfId="8594" xr:uid="{00000000-0005-0000-0000-0000D7200000}"/>
    <cellStyle name="20% - Accent1 2 2 8 5 4" xfId="8595" xr:uid="{00000000-0005-0000-0000-0000D8200000}"/>
    <cellStyle name="20% - Accent1 2 2 8 6" xfId="8596" xr:uid="{00000000-0005-0000-0000-0000D9200000}"/>
    <cellStyle name="20% - Accent1 2 2 8 6 2" xfId="8597" xr:uid="{00000000-0005-0000-0000-0000DA200000}"/>
    <cellStyle name="20% - Accent1 2 2 8 6 2 2" xfId="8598" xr:uid="{00000000-0005-0000-0000-0000DB200000}"/>
    <cellStyle name="20% - Accent1 2 2 8 6 2 2 2" xfId="8599" xr:uid="{00000000-0005-0000-0000-0000DC200000}"/>
    <cellStyle name="20% - Accent1 2 2 8 6 2 3" xfId="8600" xr:uid="{00000000-0005-0000-0000-0000DD200000}"/>
    <cellStyle name="20% - Accent1 2 2 8 6 3" xfId="8601" xr:uid="{00000000-0005-0000-0000-0000DE200000}"/>
    <cellStyle name="20% - Accent1 2 2 8 6 3 2" xfId="8602" xr:uid="{00000000-0005-0000-0000-0000DF200000}"/>
    <cellStyle name="20% - Accent1 2 2 8 6 4" xfId="8603" xr:uid="{00000000-0005-0000-0000-0000E0200000}"/>
    <cellStyle name="20% - Accent1 2 2 8 7" xfId="8604" xr:uid="{00000000-0005-0000-0000-0000E1200000}"/>
    <cellStyle name="20% - Accent1 2 2 8 7 2" xfId="8605" xr:uid="{00000000-0005-0000-0000-0000E2200000}"/>
    <cellStyle name="20% - Accent1 2 2 8 7 2 2" xfId="8606" xr:uid="{00000000-0005-0000-0000-0000E3200000}"/>
    <cellStyle name="20% - Accent1 2 2 8 7 3" xfId="8607" xr:uid="{00000000-0005-0000-0000-0000E4200000}"/>
    <cellStyle name="20% - Accent1 2 2 8 8" xfId="8608" xr:uid="{00000000-0005-0000-0000-0000E5200000}"/>
    <cellStyle name="20% - Accent1 2 2 8 8 2" xfId="8609" xr:uid="{00000000-0005-0000-0000-0000E6200000}"/>
    <cellStyle name="20% - Accent1 2 2 8 8 2 2" xfId="8610" xr:uid="{00000000-0005-0000-0000-0000E7200000}"/>
    <cellStyle name="20% - Accent1 2 2 8 8 3" xfId="8611" xr:uid="{00000000-0005-0000-0000-0000E8200000}"/>
    <cellStyle name="20% - Accent1 2 2 8 9" xfId="8612" xr:uid="{00000000-0005-0000-0000-0000E9200000}"/>
    <cellStyle name="20% - Accent1 2 2 8 9 2" xfId="8613" xr:uid="{00000000-0005-0000-0000-0000EA200000}"/>
    <cellStyle name="20% - Accent1 2 2 9" xfId="8614" xr:uid="{00000000-0005-0000-0000-0000EB200000}"/>
    <cellStyle name="20% - Accent1 2 2 9 10" xfId="8615" xr:uid="{00000000-0005-0000-0000-0000EC200000}"/>
    <cellStyle name="20% - Accent1 2 2 9 10 2" xfId="8616" xr:uid="{00000000-0005-0000-0000-0000ED200000}"/>
    <cellStyle name="20% - Accent1 2 2 9 11" xfId="8617" xr:uid="{00000000-0005-0000-0000-0000EE200000}"/>
    <cellStyle name="20% - Accent1 2 2 9 2" xfId="8618" xr:uid="{00000000-0005-0000-0000-0000EF200000}"/>
    <cellStyle name="20% - Accent1 2 2 9 2 2" xfId="8619" xr:uid="{00000000-0005-0000-0000-0000F0200000}"/>
    <cellStyle name="20% - Accent1 2 2 9 2 2 2" xfId="8620" xr:uid="{00000000-0005-0000-0000-0000F1200000}"/>
    <cellStyle name="20% - Accent1 2 2 9 2 2 2 2" xfId="8621" xr:uid="{00000000-0005-0000-0000-0000F2200000}"/>
    <cellStyle name="20% - Accent1 2 2 9 2 2 2 2 2" xfId="8622" xr:uid="{00000000-0005-0000-0000-0000F3200000}"/>
    <cellStyle name="20% - Accent1 2 2 9 2 2 2 3" xfId="8623" xr:uid="{00000000-0005-0000-0000-0000F4200000}"/>
    <cellStyle name="20% - Accent1 2 2 9 2 2 3" xfId="8624" xr:uid="{00000000-0005-0000-0000-0000F5200000}"/>
    <cellStyle name="20% - Accent1 2 2 9 2 2 3 2" xfId="8625" xr:uid="{00000000-0005-0000-0000-0000F6200000}"/>
    <cellStyle name="20% - Accent1 2 2 9 2 2 4" xfId="8626" xr:uid="{00000000-0005-0000-0000-0000F7200000}"/>
    <cellStyle name="20% - Accent1 2 2 9 2 3" xfId="8627" xr:uid="{00000000-0005-0000-0000-0000F8200000}"/>
    <cellStyle name="20% - Accent1 2 2 9 2 3 2" xfId="8628" xr:uid="{00000000-0005-0000-0000-0000F9200000}"/>
    <cellStyle name="20% - Accent1 2 2 9 2 3 2 2" xfId="8629" xr:uid="{00000000-0005-0000-0000-0000FA200000}"/>
    <cellStyle name="20% - Accent1 2 2 9 2 3 2 2 2" xfId="8630" xr:uid="{00000000-0005-0000-0000-0000FB200000}"/>
    <cellStyle name="20% - Accent1 2 2 9 2 3 2 3" xfId="8631" xr:uid="{00000000-0005-0000-0000-0000FC200000}"/>
    <cellStyle name="20% - Accent1 2 2 9 2 3 3" xfId="8632" xr:uid="{00000000-0005-0000-0000-0000FD200000}"/>
    <cellStyle name="20% - Accent1 2 2 9 2 3 3 2" xfId="8633" xr:uid="{00000000-0005-0000-0000-0000FE200000}"/>
    <cellStyle name="20% - Accent1 2 2 9 2 3 4" xfId="8634" xr:uid="{00000000-0005-0000-0000-0000FF200000}"/>
    <cellStyle name="20% - Accent1 2 2 9 2 4" xfId="8635" xr:uid="{00000000-0005-0000-0000-000000210000}"/>
    <cellStyle name="20% - Accent1 2 2 9 2 4 2" xfId="8636" xr:uid="{00000000-0005-0000-0000-000001210000}"/>
    <cellStyle name="20% - Accent1 2 2 9 2 4 2 2" xfId="8637" xr:uid="{00000000-0005-0000-0000-000002210000}"/>
    <cellStyle name="20% - Accent1 2 2 9 2 4 2 2 2" xfId="8638" xr:uid="{00000000-0005-0000-0000-000003210000}"/>
    <cellStyle name="20% - Accent1 2 2 9 2 4 2 3" xfId="8639" xr:uid="{00000000-0005-0000-0000-000004210000}"/>
    <cellStyle name="20% - Accent1 2 2 9 2 4 3" xfId="8640" xr:uid="{00000000-0005-0000-0000-000005210000}"/>
    <cellStyle name="20% - Accent1 2 2 9 2 4 3 2" xfId="8641" xr:uid="{00000000-0005-0000-0000-000006210000}"/>
    <cellStyle name="20% - Accent1 2 2 9 2 4 4" xfId="8642" xr:uid="{00000000-0005-0000-0000-000007210000}"/>
    <cellStyle name="20% - Accent1 2 2 9 2 5" xfId="8643" xr:uid="{00000000-0005-0000-0000-000008210000}"/>
    <cellStyle name="20% - Accent1 2 2 9 2 5 2" xfId="8644" xr:uid="{00000000-0005-0000-0000-000009210000}"/>
    <cellStyle name="20% - Accent1 2 2 9 2 5 2 2" xfId="8645" xr:uid="{00000000-0005-0000-0000-00000A210000}"/>
    <cellStyle name="20% - Accent1 2 2 9 2 5 3" xfId="8646" xr:uid="{00000000-0005-0000-0000-00000B210000}"/>
    <cellStyle name="20% - Accent1 2 2 9 2 6" xfId="8647" xr:uid="{00000000-0005-0000-0000-00000C210000}"/>
    <cellStyle name="20% - Accent1 2 2 9 2 6 2" xfId="8648" xr:uid="{00000000-0005-0000-0000-00000D210000}"/>
    <cellStyle name="20% - Accent1 2 2 9 2 6 2 2" xfId="8649" xr:uid="{00000000-0005-0000-0000-00000E210000}"/>
    <cellStyle name="20% - Accent1 2 2 9 2 6 3" xfId="8650" xr:uid="{00000000-0005-0000-0000-00000F210000}"/>
    <cellStyle name="20% - Accent1 2 2 9 2 7" xfId="8651" xr:uid="{00000000-0005-0000-0000-000010210000}"/>
    <cellStyle name="20% - Accent1 2 2 9 2 7 2" xfId="8652" xr:uid="{00000000-0005-0000-0000-000011210000}"/>
    <cellStyle name="20% - Accent1 2 2 9 2 8" xfId="8653" xr:uid="{00000000-0005-0000-0000-000012210000}"/>
    <cellStyle name="20% - Accent1 2 2 9 2 8 2" xfId="8654" xr:uid="{00000000-0005-0000-0000-000013210000}"/>
    <cellStyle name="20% - Accent1 2 2 9 2 9" xfId="8655" xr:uid="{00000000-0005-0000-0000-000014210000}"/>
    <cellStyle name="20% - Accent1 2 2 9 3" xfId="8656" xr:uid="{00000000-0005-0000-0000-000015210000}"/>
    <cellStyle name="20% - Accent1 2 2 9 3 2" xfId="8657" xr:uid="{00000000-0005-0000-0000-000016210000}"/>
    <cellStyle name="20% - Accent1 2 2 9 3 2 2" xfId="8658" xr:uid="{00000000-0005-0000-0000-000017210000}"/>
    <cellStyle name="20% - Accent1 2 2 9 3 2 2 2" xfId="8659" xr:uid="{00000000-0005-0000-0000-000018210000}"/>
    <cellStyle name="20% - Accent1 2 2 9 3 2 2 2 2" xfId="8660" xr:uid="{00000000-0005-0000-0000-000019210000}"/>
    <cellStyle name="20% - Accent1 2 2 9 3 2 2 3" xfId="8661" xr:uid="{00000000-0005-0000-0000-00001A210000}"/>
    <cellStyle name="20% - Accent1 2 2 9 3 2 3" xfId="8662" xr:uid="{00000000-0005-0000-0000-00001B210000}"/>
    <cellStyle name="20% - Accent1 2 2 9 3 2 3 2" xfId="8663" xr:uid="{00000000-0005-0000-0000-00001C210000}"/>
    <cellStyle name="20% - Accent1 2 2 9 3 2 4" xfId="8664" xr:uid="{00000000-0005-0000-0000-00001D210000}"/>
    <cellStyle name="20% - Accent1 2 2 9 3 3" xfId="8665" xr:uid="{00000000-0005-0000-0000-00001E210000}"/>
    <cellStyle name="20% - Accent1 2 2 9 3 3 2" xfId="8666" xr:uid="{00000000-0005-0000-0000-00001F210000}"/>
    <cellStyle name="20% - Accent1 2 2 9 3 3 2 2" xfId="8667" xr:uid="{00000000-0005-0000-0000-000020210000}"/>
    <cellStyle name="20% - Accent1 2 2 9 3 3 2 2 2" xfId="8668" xr:uid="{00000000-0005-0000-0000-000021210000}"/>
    <cellStyle name="20% - Accent1 2 2 9 3 3 2 3" xfId="8669" xr:uid="{00000000-0005-0000-0000-000022210000}"/>
    <cellStyle name="20% - Accent1 2 2 9 3 3 3" xfId="8670" xr:uid="{00000000-0005-0000-0000-000023210000}"/>
    <cellStyle name="20% - Accent1 2 2 9 3 3 3 2" xfId="8671" xr:uid="{00000000-0005-0000-0000-000024210000}"/>
    <cellStyle name="20% - Accent1 2 2 9 3 3 4" xfId="8672" xr:uid="{00000000-0005-0000-0000-000025210000}"/>
    <cellStyle name="20% - Accent1 2 2 9 3 4" xfId="8673" xr:uid="{00000000-0005-0000-0000-000026210000}"/>
    <cellStyle name="20% - Accent1 2 2 9 3 4 2" xfId="8674" xr:uid="{00000000-0005-0000-0000-000027210000}"/>
    <cellStyle name="20% - Accent1 2 2 9 3 4 2 2" xfId="8675" xr:uid="{00000000-0005-0000-0000-000028210000}"/>
    <cellStyle name="20% - Accent1 2 2 9 3 4 2 2 2" xfId="8676" xr:uid="{00000000-0005-0000-0000-000029210000}"/>
    <cellStyle name="20% - Accent1 2 2 9 3 4 2 3" xfId="8677" xr:uid="{00000000-0005-0000-0000-00002A210000}"/>
    <cellStyle name="20% - Accent1 2 2 9 3 4 3" xfId="8678" xr:uid="{00000000-0005-0000-0000-00002B210000}"/>
    <cellStyle name="20% - Accent1 2 2 9 3 4 3 2" xfId="8679" xr:uid="{00000000-0005-0000-0000-00002C210000}"/>
    <cellStyle name="20% - Accent1 2 2 9 3 4 4" xfId="8680" xr:uid="{00000000-0005-0000-0000-00002D210000}"/>
    <cellStyle name="20% - Accent1 2 2 9 3 5" xfId="8681" xr:uid="{00000000-0005-0000-0000-00002E210000}"/>
    <cellStyle name="20% - Accent1 2 2 9 3 5 2" xfId="8682" xr:uid="{00000000-0005-0000-0000-00002F210000}"/>
    <cellStyle name="20% - Accent1 2 2 9 3 5 2 2" xfId="8683" xr:uid="{00000000-0005-0000-0000-000030210000}"/>
    <cellStyle name="20% - Accent1 2 2 9 3 5 3" xfId="8684" xr:uid="{00000000-0005-0000-0000-000031210000}"/>
    <cellStyle name="20% - Accent1 2 2 9 3 6" xfId="8685" xr:uid="{00000000-0005-0000-0000-000032210000}"/>
    <cellStyle name="20% - Accent1 2 2 9 3 6 2" xfId="8686" xr:uid="{00000000-0005-0000-0000-000033210000}"/>
    <cellStyle name="20% - Accent1 2 2 9 3 6 2 2" xfId="8687" xr:uid="{00000000-0005-0000-0000-000034210000}"/>
    <cellStyle name="20% - Accent1 2 2 9 3 6 3" xfId="8688" xr:uid="{00000000-0005-0000-0000-000035210000}"/>
    <cellStyle name="20% - Accent1 2 2 9 3 7" xfId="8689" xr:uid="{00000000-0005-0000-0000-000036210000}"/>
    <cellStyle name="20% - Accent1 2 2 9 3 7 2" xfId="8690" xr:uid="{00000000-0005-0000-0000-000037210000}"/>
    <cellStyle name="20% - Accent1 2 2 9 3 8" xfId="8691" xr:uid="{00000000-0005-0000-0000-000038210000}"/>
    <cellStyle name="20% - Accent1 2 2 9 3 8 2" xfId="8692" xr:uid="{00000000-0005-0000-0000-000039210000}"/>
    <cellStyle name="20% - Accent1 2 2 9 3 9" xfId="8693" xr:uid="{00000000-0005-0000-0000-00003A210000}"/>
    <cellStyle name="20% - Accent1 2 2 9 4" xfId="8694" xr:uid="{00000000-0005-0000-0000-00003B210000}"/>
    <cellStyle name="20% - Accent1 2 2 9 4 2" xfId="8695" xr:uid="{00000000-0005-0000-0000-00003C210000}"/>
    <cellStyle name="20% - Accent1 2 2 9 4 2 2" xfId="8696" xr:uid="{00000000-0005-0000-0000-00003D210000}"/>
    <cellStyle name="20% - Accent1 2 2 9 4 2 2 2" xfId="8697" xr:uid="{00000000-0005-0000-0000-00003E210000}"/>
    <cellStyle name="20% - Accent1 2 2 9 4 2 3" xfId="8698" xr:uid="{00000000-0005-0000-0000-00003F210000}"/>
    <cellStyle name="20% - Accent1 2 2 9 4 3" xfId="8699" xr:uid="{00000000-0005-0000-0000-000040210000}"/>
    <cellStyle name="20% - Accent1 2 2 9 4 3 2" xfId="8700" xr:uid="{00000000-0005-0000-0000-000041210000}"/>
    <cellStyle name="20% - Accent1 2 2 9 4 4" xfId="8701" xr:uid="{00000000-0005-0000-0000-000042210000}"/>
    <cellStyle name="20% - Accent1 2 2 9 5" xfId="8702" xr:uid="{00000000-0005-0000-0000-000043210000}"/>
    <cellStyle name="20% - Accent1 2 2 9 5 2" xfId="8703" xr:uid="{00000000-0005-0000-0000-000044210000}"/>
    <cellStyle name="20% - Accent1 2 2 9 5 2 2" xfId="8704" xr:uid="{00000000-0005-0000-0000-000045210000}"/>
    <cellStyle name="20% - Accent1 2 2 9 5 2 2 2" xfId="8705" xr:uid="{00000000-0005-0000-0000-000046210000}"/>
    <cellStyle name="20% - Accent1 2 2 9 5 2 3" xfId="8706" xr:uid="{00000000-0005-0000-0000-000047210000}"/>
    <cellStyle name="20% - Accent1 2 2 9 5 3" xfId="8707" xr:uid="{00000000-0005-0000-0000-000048210000}"/>
    <cellStyle name="20% - Accent1 2 2 9 5 3 2" xfId="8708" xr:uid="{00000000-0005-0000-0000-000049210000}"/>
    <cellStyle name="20% - Accent1 2 2 9 5 4" xfId="8709" xr:uid="{00000000-0005-0000-0000-00004A210000}"/>
    <cellStyle name="20% - Accent1 2 2 9 6" xfId="8710" xr:uid="{00000000-0005-0000-0000-00004B210000}"/>
    <cellStyle name="20% - Accent1 2 2 9 6 2" xfId="8711" xr:uid="{00000000-0005-0000-0000-00004C210000}"/>
    <cellStyle name="20% - Accent1 2 2 9 6 2 2" xfId="8712" xr:uid="{00000000-0005-0000-0000-00004D210000}"/>
    <cellStyle name="20% - Accent1 2 2 9 6 2 2 2" xfId="8713" xr:uid="{00000000-0005-0000-0000-00004E210000}"/>
    <cellStyle name="20% - Accent1 2 2 9 6 2 3" xfId="8714" xr:uid="{00000000-0005-0000-0000-00004F210000}"/>
    <cellStyle name="20% - Accent1 2 2 9 6 3" xfId="8715" xr:uid="{00000000-0005-0000-0000-000050210000}"/>
    <cellStyle name="20% - Accent1 2 2 9 6 3 2" xfId="8716" xr:uid="{00000000-0005-0000-0000-000051210000}"/>
    <cellStyle name="20% - Accent1 2 2 9 6 4" xfId="8717" xr:uid="{00000000-0005-0000-0000-000052210000}"/>
    <cellStyle name="20% - Accent1 2 2 9 7" xfId="8718" xr:uid="{00000000-0005-0000-0000-000053210000}"/>
    <cellStyle name="20% - Accent1 2 2 9 7 2" xfId="8719" xr:uid="{00000000-0005-0000-0000-000054210000}"/>
    <cellStyle name="20% - Accent1 2 2 9 7 2 2" xfId="8720" xr:uid="{00000000-0005-0000-0000-000055210000}"/>
    <cellStyle name="20% - Accent1 2 2 9 7 3" xfId="8721" xr:uid="{00000000-0005-0000-0000-000056210000}"/>
    <cellStyle name="20% - Accent1 2 2 9 8" xfId="8722" xr:uid="{00000000-0005-0000-0000-000057210000}"/>
    <cellStyle name="20% - Accent1 2 2 9 8 2" xfId="8723" xr:uid="{00000000-0005-0000-0000-000058210000}"/>
    <cellStyle name="20% - Accent1 2 2 9 8 2 2" xfId="8724" xr:uid="{00000000-0005-0000-0000-000059210000}"/>
    <cellStyle name="20% - Accent1 2 2 9 8 3" xfId="8725" xr:uid="{00000000-0005-0000-0000-00005A210000}"/>
    <cellStyle name="20% - Accent1 2 2 9 9" xfId="8726" xr:uid="{00000000-0005-0000-0000-00005B210000}"/>
    <cellStyle name="20% - Accent1 2 2 9 9 2" xfId="8727" xr:uid="{00000000-0005-0000-0000-00005C210000}"/>
    <cellStyle name="20% - Accent1 2 20" xfId="8728" xr:uid="{00000000-0005-0000-0000-00005D210000}"/>
    <cellStyle name="20% - Accent1 2 20 2" xfId="8729" xr:uid="{00000000-0005-0000-0000-00005E210000}"/>
    <cellStyle name="20% - Accent1 2 21" xfId="8730" xr:uid="{00000000-0005-0000-0000-00005F210000}"/>
    <cellStyle name="20% - Accent1 2 22" xfId="8731" xr:uid="{00000000-0005-0000-0000-000060210000}"/>
    <cellStyle name="20% - Accent1 2 3" xfId="8732" xr:uid="{00000000-0005-0000-0000-000061210000}"/>
    <cellStyle name="20% - Accent1 2 3 10" xfId="8733" xr:uid="{00000000-0005-0000-0000-000062210000}"/>
    <cellStyle name="20% - Accent1 2 3 10 2" xfId="8734" xr:uid="{00000000-0005-0000-0000-000063210000}"/>
    <cellStyle name="20% - Accent1 2 3 10 2 2" xfId="8735" xr:uid="{00000000-0005-0000-0000-000064210000}"/>
    <cellStyle name="20% - Accent1 2 3 10 2 2 2" xfId="8736" xr:uid="{00000000-0005-0000-0000-000065210000}"/>
    <cellStyle name="20% - Accent1 2 3 10 2 3" xfId="8737" xr:uid="{00000000-0005-0000-0000-000066210000}"/>
    <cellStyle name="20% - Accent1 2 3 10 3" xfId="8738" xr:uid="{00000000-0005-0000-0000-000067210000}"/>
    <cellStyle name="20% - Accent1 2 3 10 3 2" xfId="8739" xr:uid="{00000000-0005-0000-0000-000068210000}"/>
    <cellStyle name="20% - Accent1 2 3 10 4" xfId="8740" xr:uid="{00000000-0005-0000-0000-000069210000}"/>
    <cellStyle name="20% - Accent1 2 3 11" xfId="8741" xr:uid="{00000000-0005-0000-0000-00006A210000}"/>
    <cellStyle name="20% - Accent1 2 3 11 2" xfId="8742" xr:uid="{00000000-0005-0000-0000-00006B210000}"/>
    <cellStyle name="20% - Accent1 2 3 11 2 2" xfId="8743" xr:uid="{00000000-0005-0000-0000-00006C210000}"/>
    <cellStyle name="20% - Accent1 2 3 11 2 2 2" xfId="8744" xr:uid="{00000000-0005-0000-0000-00006D210000}"/>
    <cellStyle name="20% - Accent1 2 3 11 2 3" xfId="8745" xr:uid="{00000000-0005-0000-0000-00006E210000}"/>
    <cellStyle name="20% - Accent1 2 3 11 3" xfId="8746" xr:uid="{00000000-0005-0000-0000-00006F210000}"/>
    <cellStyle name="20% - Accent1 2 3 11 3 2" xfId="8747" xr:uid="{00000000-0005-0000-0000-000070210000}"/>
    <cellStyle name="20% - Accent1 2 3 11 4" xfId="8748" xr:uid="{00000000-0005-0000-0000-000071210000}"/>
    <cellStyle name="20% - Accent1 2 3 12" xfId="8749" xr:uid="{00000000-0005-0000-0000-000072210000}"/>
    <cellStyle name="20% - Accent1 2 3 12 2" xfId="8750" xr:uid="{00000000-0005-0000-0000-000073210000}"/>
    <cellStyle name="20% - Accent1 2 3 12 2 2" xfId="8751" xr:uid="{00000000-0005-0000-0000-000074210000}"/>
    <cellStyle name="20% - Accent1 2 3 12 3" xfId="8752" xr:uid="{00000000-0005-0000-0000-000075210000}"/>
    <cellStyle name="20% - Accent1 2 3 13" xfId="8753" xr:uid="{00000000-0005-0000-0000-000076210000}"/>
    <cellStyle name="20% - Accent1 2 3 13 2" xfId="8754" xr:uid="{00000000-0005-0000-0000-000077210000}"/>
    <cellStyle name="20% - Accent1 2 3 13 2 2" xfId="8755" xr:uid="{00000000-0005-0000-0000-000078210000}"/>
    <cellStyle name="20% - Accent1 2 3 13 3" xfId="8756" xr:uid="{00000000-0005-0000-0000-000079210000}"/>
    <cellStyle name="20% - Accent1 2 3 14" xfId="8757" xr:uid="{00000000-0005-0000-0000-00007A210000}"/>
    <cellStyle name="20% - Accent1 2 3 14 2" xfId="8758" xr:uid="{00000000-0005-0000-0000-00007B210000}"/>
    <cellStyle name="20% - Accent1 2 3 15" xfId="8759" xr:uid="{00000000-0005-0000-0000-00007C210000}"/>
    <cellStyle name="20% - Accent1 2 3 15 2" xfId="8760" xr:uid="{00000000-0005-0000-0000-00007D210000}"/>
    <cellStyle name="20% - Accent1 2 3 16" xfId="8761" xr:uid="{00000000-0005-0000-0000-00007E210000}"/>
    <cellStyle name="20% - Accent1 2 3 2" xfId="8762" xr:uid="{00000000-0005-0000-0000-00007F210000}"/>
    <cellStyle name="20% - Accent1 2 3 2 10" xfId="8763" xr:uid="{00000000-0005-0000-0000-000080210000}"/>
    <cellStyle name="20% - Accent1 2 3 2 10 2" xfId="8764" xr:uid="{00000000-0005-0000-0000-000081210000}"/>
    <cellStyle name="20% - Accent1 2 3 2 10 2 2" xfId="8765" xr:uid="{00000000-0005-0000-0000-000082210000}"/>
    <cellStyle name="20% - Accent1 2 3 2 10 2 2 2" xfId="8766" xr:uid="{00000000-0005-0000-0000-000083210000}"/>
    <cellStyle name="20% - Accent1 2 3 2 10 2 3" xfId="8767" xr:uid="{00000000-0005-0000-0000-000084210000}"/>
    <cellStyle name="20% - Accent1 2 3 2 10 3" xfId="8768" xr:uid="{00000000-0005-0000-0000-000085210000}"/>
    <cellStyle name="20% - Accent1 2 3 2 10 3 2" xfId="8769" xr:uid="{00000000-0005-0000-0000-000086210000}"/>
    <cellStyle name="20% - Accent1 2 3 2 10 4" xfId="8770" xr:uid="{00000000-0005-0000-0000-000087210000}"/>
    <cellStyle name="20% - Accent1 2 3 2 11" xfId="8771" xr:uid="{00000000-0005-0000-0000-000088210000}"/>
    <cellStyle name="20% - Accent1 2 3 2 11 2" xfId="8772" xr:uid="{00000000-0005-0000-0000-000089210000}"/>
    <cellStyle name="20% - Accent1 2 3 2 11 2 2" xfId="8773" xr:uid="{00000000-0005-0000-0000-00008A210000}"/>
    <cellStyle name="20% - Accent1 2 3 2 11 3" xfId="8774" xr:uid="{00000000-0005-0000-0000-00008B210000}"/>
    <cellStyle name="20% - Accent1 2 3 2 12" xfId="8775" xr:uid="{00000000-0005-0000-0000-00008C210000}"/>
    <cellStyle name="20% - Accent1 2 3 2 12 2" xfId="8776" xr:uid="{00000000-0005-0000-0000-00008D210000}"/>
    <cellStyle name="20% - Accent1 2 3 2 12 2 2" xfId="8777" xr:uid="{00000000-0005-0000-0000-00008E210000}"/>
    <cellStyle name="20% - Accent1 2 3 2 12 3" xfId="8778" xr:uid="{00000000-0005-0000-0000-00008F210000}"/>
    <cellStyle name="20% - Accent1 2 3 2 13" xfId="8779" xr:uid="{00000000-0005-0000-0000-000090210000}"/>
    <cellStyle name="20% - Accent1 2 3 2 13 2" xfId="8780" xr:uid="{00000000-0005-0000-0000-000091210000}"/>
    <cellStyle name="20% - Accent1 2 3 2 14" xfId="8781" xr:uid="{00000000-0005-0000-0000-000092210000}"/>
    <cellStyle name="20% - Accent1 2 3 2 14 2" xfId="8782" xr:uid="{00000000-0005-0000-0000-000093210000}"/>
    <cellStyle name="20% - Accent1 2 3 2 15" xfId="8783" xr:uid="{00000000-0005-0000-0000-000094210000}"/>
    <cellStyle name="20% - Accent1 2 3 2 2" xfId="8784" xr:uid="{00000000-0005-0000-0000-000095210000}"/>
    <cellStyle name="20% - Accent1 2 3 2 2 10" xfId="8785" xr:uid="{00000000-0005-0000-0000-000096210000}"/>
    <cellStyle name="20% - Accent1 2 3 2 2 10 2" xfId="8786" xr:uid="{00000000-0005-0000-0000-000097210000}"/>
    <cellStyle name="20% - Accent1 2 3 2 2 10 2 2" xfId="8787" xr:uid="{00000000-0005-0000-0000-000098210000}"/>
    <cellStyle name="20% - Accent1 2 3 2 2 10 3" xfId="8788" xr:uid="{00000000-0005-0000-0000-000099210000}"/>
    <cellStyle name="20% - Accent1 2 3 2 2 11" xfId="8789" xr:uid="{00000000-0005-0000-0000-00009A210000}"/>
    <cellStyle name="20% - Accent1 2 3 2 2 11 2" xfId="8790" xr:uid="{00000000-0005-0000-0000-00009B210000}"/>
    <cellStyle name="20% - Accent1 2 3 2 2 11 2 2" xfId="8791" xr:uid="{00000000-0005-0000-0000-00009C210000}"/>
    <cellStyle name="20% - Accent1 2 3 2 2 11 3" xfId="8792" xr:uid="{00000000-0005-0000-0000-00009D210000}"/>
    <cellStyle name="20% - Accent1 2 3 2 2 12" xfId="8793" xr:uid="{00000000-0005-0000-0000-00009E210000}"/>
    <cellStyle name="20% - Accent1 2 3 2 2 12 2" xfId="8794" xr:uid="{00000000-0005-0000-0000-00009F210000}"/>
    <cellStyle name="20% - Accent1 2 3 2 2 13" xfId="8795" xr:uid="{00000000-0005-0000-0000-0000A0210000}"/>
    <cellStyle name="20% - Accent1 2 3 2 2 13 2" xfId="8796" xr:uid="{00000000-0005-0000-0000-0000A1210000}"/>
    <cellStyle name="20% - Accent1 2 3 2 2 14" xfId="8797" xr:uid="{00000000-0005-0000-0000-0000A2210000}"/>
    <cellStyle name="20% - Accent1 2 3 2 2 2" xfId="8798" xr:uid="{00000000-0005-0000-0000-0000A3210000}"/>
    <cellStyle name="20% - Accent1 2 3 2 2 2 10" xfId="8799" xr:uid="{00000000-0005-0000-0000-0000A4210000}"/>
    <cellStyle name="20% - Accent1 2 3 2 2 2 10 2" xfId="8800" xr:uid="{00000000-0005-0000-0000-0000A5210000}"/>
    <cellStyle name="20% - Accent1 2 3 2 2 2 11" xfId="8801" xr:uid="{00000000-0005-0000-0000-0000A6210000}"/>
    <cellStyle name="20% - Accent1 2 3 2 2 2 2" xfId="8802" xr:uid="{00000000-0005-0000-0000-0000A7210000}"/>
    <cellStyle name="20% - Accent1 2 3 2 2 2 2 2" xfId="8803" xr:uid="{00000000-0005-0000-0000-0000A8210000}"/>
    <cellStyle name="20% - Accent1 2 3 2 2 2 2 2 2" xfId="8804" xr:uid="{00000000-0005-0000-0000-0000A9210000}"/>
    <cellStyle name="20% - Accent1 2 3 2 2 2 2 2 2 2" xfId="8805" xr:uid="{00000000-0005-0000-0000-0000AA210000}"/>
    <cellStyle name="20% - Accent1 2 3 2 2 2 2 2 2 2 2" xfId="8806" xr:uid="{00000000-0005-0000-0000-0000AB210000}"/>
    <cellStyle name="20% - Accent1 2 3 2 2 2 2 2 2 3" xfId="8807" xr:uid="{00000000-0005-0000-0000-0000AC210000}"/>
    <cellStyle name="20% - Accent1 2 3 2 2 2 2 2 3" xfId="8808" xr:uid="{00000000-0005-0000-0000-0000AD210000}"/>
    <cellStyle name="20% - Accent1 2 3 2 2 2 2 2 3 2" xfId="8809" xr:uid="{00000000-0005-0000-0000-0000AE210000}"/>
    <cellStyle name="20% - Accent1 2 3 2 2 2 2 2 4" xfId="8810" xr:uid="{00000000-0005-0000-0000-0000AF210000}"/>
    <cellStyle name="20% - Accent1 2 3 2 2 2 2 3" xfId="8811" xr:uid="{00000000-0005-0000-0000-0000B0210000}"/>
    <cellStyle name="20% - Accent1 2 3 2 2 2 2 3 2" xfId="8812" xr:uid="{00000000-0005-0000-0000-0000B1210000}"/>
    <cellStyle name="20% - Accent1 2 3 2 2 2 2 3 2 2" xfId="8813" xr:uid="{00000000-0005-0000-0000-0000B2210000}"/>
    <cellStyle name="20% - Accent1 2 3 2 2 2 2 3 2 2 2" xfId="8814" xr:uid="{00000000-0005-0000-0000-0000B3210000}"/>
    <cellStyle name="20% - Accent1 2 3 2 2 2 2 3 2 3" xfId="8815" xr:uid="{00000000-0005-0000-0000-0000B4210000}"/>
    <cellStyle name="20% - Accent1 2 3 2 2 2 2 3 3" xfId="8816" xr:uid="{00000000-0005-0000-0000-0000B5210000}"/>
    <cellStyle name="20% - Accent1 2 3 2 2 2 2 3 3 2" xfId="8817" xr:uid="{00000000-0005-0000-0000-0000B6210000}"/>
    <cellStyle name="20% - Accent1 2 3 2 2 2 2 3 4" xfId="8818" xr:uid="{00000000-0005-0000-0000-0000B7210000}"/>
    <cellStyle name="20% - Accent1 2 3 2 2 2 2 4" xfId="8819" xr:uid="{00000000-0005-0000-0000-0000B8210000}"/>
    <cellStyle name="20% - Accent1 2 3 2 2 2 2 4 2" xfId="8820" xr:uid="{00000000-0005-0000-0000-0000B9210000}"/>
    <cellStyle name="20% - Accent1 2 3 2 2 2 2 4 2 2" xfId="8821" xr:uid="{00000000-0005-0000-0000-0000BA210000}"/>
    <cellStyle name="20% - Accent1 2 3 2 2 2 2 4 2 2 2" xfId="8822" xr:uid="{00000000-0005-0000-0000-0000BB210000}"/>
    <cellStyle name="20% - Accent1 2 3 2 2 2 2 4 2 3" xfId="8823" xr:uid="{00000000-0005-0000-0000-0000BC210000}"/>
    <cellStyle name="20% - Accent1 2 3 2 2 2 2 4 3" xfId="8824" xr:uid="{00000000-0005-0000-0000-0000BD210000}"/>
    <cellStyle name="20% - Accent1 2 3 2 2 2 2 4 3 2" xfId="8825" xr:uid="{00000000-0005-0000-0000-0000BE210000}"/>
    <cellStyle name="20% - Accent1 2 3 2 2 2 2 4 4" xfId="8826" xr:uid="{00000000-0005-0000-0000-0000BF210000}"/>
    <cellStyle name="20% - Accent1 2 3 2 2 2 2 5" xfId="8827" xr:uid="{00000000-0005-0000-0000-0000C0210000}"/>
    <cellStyle name="20% - Accent1 2 3 2 2 2 2 5 2" xfId="8828" xr:uid="{00000000-0005-0000-0000-0000C1210000}"/>
    <cellStyle name="20% - Accent1 2 3 2 2 2 2 5 2 2" xfId="8829" xr:uid="{00000000-0005-0000-0000-0000C2210000}"/>
    <cellStyle name="20% - Accent1 2 3 2 2 2 2 5 3" xfId="8830" xr:uid="{00000000-0005-0000-0000-0000C3210000}"/>
    <cellStyle name="20% - Accent1 2 3 2 2 2 2 6" xfId="8831" xr:uid="{00000000-0005-0000-0000-0000C4210000}"/>
    <cellStyle name="20% - Accent1 2 3 2 2 2 2 6 2" xfId="8832" xr:uid="{00000000-0005-0000-0000-0000C5210000}"/>
    <cellStyle name="20% - Accent1 2 3 2 2 2 2 6 2 2" xfId="8833" xr:uid="{00000000-0005-0000-0000-0000C6210000}"/>
    <cellStyle name="20% - Accent1 2 3 2 2 2 2 6 3" xfId="8834" xr:uid="{00000000-0005-0000-0000-0000C7210000}"/>
    <cellStyle name="20% - Accent1 2 3 2 2 2 2 7" xfId="8835" xr:uid="{00000000-0005-0000-0000-0000C8210000}"/>
    <cellStyle name="20% - Accent1 2 3 2 2 2 2 7 2" xfId="8836" xr:uid="{00000000-0005-0000-0000-0000C9210000}"/>
    <cellStyle name="20% - Accent1 2 3 2 2 2 2 8" xfId="8837" xr:uid="{00000000-0005-0000-0000-0000CA210000}"/>
    <cellStyle name="20% - Accent1 2 3 2 2 2 2 8 2" xfId="8838" xr:uid="{00000000-0005-0000-0000-0000CB210000}"/>
    <cellStyle name="20% - Accent1 2 3 2 2 2 2 9" xfId="8839" xr:uid="{00000000-0005-0000-0000-0000CC210000}"/>
    <cellStyle name="20% - Accent1 2 3 2 2 2 3" xfId="8840" xr:uid="{00000000-0005-0000-0000-0000CD210000}"/>
    <cellStyle name="20% - Accent1 2 3 2 2 2 3 2" xfId="8841" xr:uid="{00000000-0005-0000-0000-0000CE210000}"/>
    <cellStyle name="20% - Accent1 2 3 2 2 2 3 2 2" xfId="8842" xr:uid="{00000000-0005-0000-0000-0000CF210000}"/>
    <cellStyle name="20% - Accent1 2 3 2 2 2 3 2 2 2" xfId="8843" xr:uid="{00000000-0005-0000-0000-0000D0210000}"/>
    <cellStyle name="20% - Accent1 2 3 2 2 2 3 2 2 2 2" xfId="8844" xr:uid="{00000000-0005-0000-0000-0000D1210000}"/>
    <cellStyle name="20% - Accent1 2 3 2 2 2 3 2 2 3" xfId="8845" xr:uid="{00000000-0005-0000-0000-0000D2210000}"/>
    <cellStyle name="20% - Accent1 2 3 2 2 2 3 2 3" xfId="8846" xr:uid="{00000000-0005-0000-0000-0000D3210000}"/>
    <cellStyle name="20% - Accent1 2 3 2 2 2 3 2 3 2" xfId="8847" xr:uid="{00000000-0005-0000-0000-0000D4210000}"/>
    <cellStyle name="20% - Accent1 2 3 2 2 2 3 2 4" xfId="8848" xr:uid="{00000000-0005-0000-0000-0000D5210000}"/>
    <cellStyle name="20% - Accent1 2 3 2 2 2 3 3" xfId="8849" xr:uid="{00000000-0005-0000-0000-0000D6210000}"/>
    <cellStyle name="20% - Accent1 2 3 2 2 2 3 3 2" xfId="8850" xr:uid="{00000000-0005-0000-0000-0000D7210000}"/>
    <cellStyle name="20% - Accent1 2 3 2 2 2 3 3 2 2" xfId="8851" xr:uid="{00000000-0005-0000-0000-0000D8210000}"/>
    <cellStyle name="20% - Accent1 2 3 2 2 2 3 3 2 2 2" xfId="8852" xr:uid="{00000000-0005-0000-0000-0000D9210000}"/>
    <cellStyle name="20% - Accent1 2 3 2 2 2 3 3 2 3" xfId="8853" xr:uid="{00000000-0005-0000-0000-0000DA210000}"/>
    <cellStyle name="20% - Accent1 2 3 2 2 2 3 3 3" xfId="8854" xr:uid="{00000000-0005-0000-0000-0000DB210000}"/>
    <cellStyle name="20% - Accent1 2 3 2 2 2 3 3 3 2" xfId="8855" xr:uid="{00000000-0005-0000-0000-0000DC210000}"/>
    <cellStyle name="20% - Accent1 2 3 2 2 2 3 3 4" xfId="8856" xr:uid="{00000000-0005-0000-0000-0000DD210000}"/>
    <cellStyle name="20% - Accent1 2 3 2 2 2 3 4" xfId="8857" xr:uid="{00000000-0005-0000-0000-0000DE210000}"/>
    <cellStyle name="20% - Accent1 2 3 2 2 2 3 4 2" xfId="8858" xr:uid="{00000000-0005-0000-0000-0000DF210000}"/>
    <cellStyle name="20% - Accent1 2 3 2 2 2 3 4 2 2" xfId="8859" xr:uid="{00000000-0005-0000-0000-0000E0210000}"/>
    <cellStyle name="20% - Accent1 2 3 2 2 2 3 4 2 2 2" xfId="8860" xr:uid="{00000000-0005-0000-0000-0000E1210000}"/>
    <cellStyle name="20% - Accent1 2 3 2 2 2 3 4 2 3" xfId="8861" xr:uid="{00000000-0005-0000-0000-0000E2210000}"/>
    <cellStyle name="20% - Accent1 2 3 2 2 2 3 4 3" xfId="8862" xr:uid="{00000000-0005-0000-0000-0000E3210000}"/>
    <cellStyle name="20% - Accent1 2 3 2 2 2 3 4 3 2" xfId="8863" xr:uid="{00000000-0005-0000-0000-0000E4210000}"/>
    <cellStyle name="20% - Accent1 2 3 2 2 2 3 4 4" xfId="8864" xr:uid="{00000000-0005-0000-0000-0000E5210000}"/>
    <cellStyle name="20% - Accent1 2 3 2 2 2 3 5" xfId="8865" xr:uid="{00000000-0005-0000-0000-0000E6210000}"/>
    <cellStyle name="20% - Accent1 2 3 2 2 2 3 5 2" xfId="8866" xr:uid="{00000000-0005-0000-0000-0000E7210000}"/>
    <cellStyle name="20% - Accent1 2 3 2 2 2 3 5 2 2" xfId="8867" xr:uid="{00000000-0005-0000-0000-0000E8210000}"/>
    <cellStyle name="20% - Accent1 2 3 2 2 2 3 5 3" xfId="8868" xr:uid="{00000000-0005-0000-0000-0000E9210000}"/>
    <cellStyle name="20% - Accent1 2 3 2 2 2 3 6" xfId="8869" xr:uid="{00000000-0005-0000-0000-0000EA210000}"/>
    <cellStyle name="20% - Accent1 2 3 2 2 2 3 6 2" xfId="8870" xr:uid="{00000000-0005-0000-0000-0000EB210000}"/>
    <cellStyle name="20% - Accent1 2 3 2 2 2 3 6 2 2" xfId="8871" xr:uid="{00000000-0005-0000-0000-0000EC210000}"/>
    <cellStyle name="20% - Accent1 2 3 2 2 2 3 6 3" xfId="8872" xr:uid="{00000000-0005-0000-0000-0000ED210000}"/>
    <cellStyle name="20% - Accent1 2 3 2 2 2 3 7" xfId="8873" xr:uid="{00000000-0005-0000-0000-0000EE210000}"/>
    <cellStyle name="20% - Accent1 2 3 2 2 2 3 7 2" xfId="8874" xr:uid="{00000000-0005-0000-0000-0000EF210000}"/>
    <cellStyle name="20% - Accent1 2 3 2 2 2 3 8" xfId="8875" xr:uid="{00000000-0005-0000-0000-0000F0210000}"/>
    <cellStyle name="20% - Accent1 2 3 2 2 2 3 8 2" xfId="8876" xr:uid="{00000000-0005-0000-0000-0000F1210000}"/>
    <cellStyle name="20% - Accent1 2 3 2 2 2 3 9" xfId="8877" xr:uid="{00000000-0005-0000-0000-0000F2210000}"/>
    <cellStyle name="20% - Accent1 2 3 2 2 2 4" xfId="8878" xr:uid="{00000000-0005-0000-0000-0000F3210000}"/>
    <cellStyle name="20% - Accent1 2 3 2 2 2 4 2" xfId="8879" xr:uid="{00000000-0005-0000-0000-0000F4210000}"/>
    <cellStyle name="20% - Accent1 2 3 2 2 2 4 2 2" xfId="8880" xr:uid="{00000000-0005-0000-0000-0000F5210000}"/>
    <cellStyle name="20% - Accent1 2 3 2 2 2 4 2 2 2" xfId="8881" xr:uid="{00000000-0005-0000-0000-0000F6210000}"/>
    <cellStyle name="20% - Accent1 2 3 2 2 2 4 2 3" xfId="8882" xr:uid="{00000000-0005-0000-0000-0000F7210000}"/>
    <cellStyle name="20% - Accent1 2 3 2 2 2 4 3" xfId="8883" xr:uid="{00000000-0005-0000-0000-0000F8210000}"/>
    <cellStyle name="20% - Accent1 2 3 2 2 2 4 3 2" xfId="8884" xr:uid="{00000000-0005-0000-0000-0000F9210000}"/>
    <cellStyle name="20% - Accent1 2 3 2 2 2 4 4" xfId="8885" xr:uid="{00000000-0005-0000-0000-0000FA210000}"/>
    <cellStyle name="20% - Accent1 2 3 2 2 2 5" xfId="8886" xr:uid="{00000000-0005-0000-0000-0000FB210000}"/>
    <cellStyle name="20% - Accent1 2 3 2 2 2 5 2" xfId="8887" xr:uid="{00000000-0005-0000-0000-0000FC210000}"/>
    <cellStyle name="20% - Accent1 2 3 2 2 2 5 2 2" xfId="8888" xr:uid="{00000000-0005-0000-0000-0000FD210000}"/>
    <cellStyle name="20% - Accent1 2 3 2 2 2 5 2 2 2" xfId="8889" xr:uid="{00000000-0005-0000-0000-0000FE210000}"/>
    <cellStyle name="20% - Accent1 2 3 2 2 2 5 2 3" xfId="8890" xr:uid="{00000000-0005-0000-0000-0000FF210000}"/>
    <cellStyle name="20% - Accent1 2 3 2 2 2 5 3" xfId="8891" xr:uid="{00000000-0005-0000-0000-000000220000}"/>
    <cellStyle name="20% - Accent1 2 3 2 2 2 5 3 2" xfId="8892" xr:uid="{00000000-0005-0000-0000-000001220000}"/>
    <cellStyle name="20% - Accent1 2 3 2 2 2 5 4" xfId="8893" xr:uid="{00000000-0005-0000-0000-000002220000}"/>
    <cellStyle name="20% - Accent1 2 3 2 2 2 6" xfId="8894" xr:uid="{00000000-0005-0000-0000-000003220000}"/>
    <cellStyle name="20% - Accent1 2 3 2 2 2 6 2" xfId="8895" xr:uid="{00000000-0005-0000-0000-000004220000}"/>
    <cellStyle name="20% - Accent1 2 3 2 2 2 6 2 2" xfId="8896" xr:uid="{00000000-0005-0000-0000-000005220000}"/>
    <cellStyle name="20% - Accent1 2 3 2 2 2 6 2 2 2" xfId="8897" xr:uid="{00000000-0005-0000-0000-000006220000}"/>
    <cellStyle name="20% - Accent1 2 3 2 2 2 6 2 3" xfId="8898" xr:uid="{00000000-0005-0000-0000-000007220000}"/>
    <cellStyle name="20% - Accent1 2 3 2 2 2 6 3" xfId="8899" xr:uid="{00000000-0005-0000-0000-000008220000}"/>
    <cellStyle name="20% - Accent1 2 3 2 2 2 6 3 2" xfId="8900" xr:uid="{00000000-0005-0000-0000-000009220000}"/>
    <cellStyle name="20% - Accent1 2 3 2 2 2 6 4" xfId="8901" xr:uid="{00000000-0005-0000-0000-00000A220000}"/>
    <cellStyle name="20% - Accent1 2 3 2 2 2 7" xfId="8902" xr:uid="{00000000-0005-0000-0000-00000B220000}"/>
    <cellStyle name="20% - Accent1 2 3 2 2 2 7 2" xfId="8903" xr:uid="{00000000-0005-0000-0000-00000C220000}"/>
    <cellStyle name="20% - Accent1 2 3 2 2 2 7 2 2" xfId="8904" xr:uid="{00000000-0005-0000-0000-00000D220000}"/>
    <cellStyle name="20% - Accent1 2 3 2 2 2 7 3" xfId="8905" xr:uid="{00000000-0005-0000-0000-00000E220000}"/>
    <cellStyle name="20% - Accent1 2 3 2 2 2 8" xfId="8906" xr:uid="{00000000-0005-0000-0000-00000F220000}"/>
    <cellStyle name="20% - Accent1 2 3 2 2 2 8 2" xfId="8907" xr:uid="{00000000-0005-0000-0000-000010220000}"/>
    <cellStyle name="20% - Accent1 2 3 2 2 2 8 2 2" xfId="8908" xr:uid="{00000000-0005-0000-0000-000011220000}"/>
    <cellStyle name="20% - Accent1 2 3 2 2 2 8 3" xfId="8909" xr:uid="{00000000-0005-0000-0000-000012220000}"/>
    <cellStyle name="20% - Accent1 2 3 2 2 2 9" xfId="8910" xr:uid="{00000000-0005-0000-0000-000013220000}"/>
    <cellStyle name="20% - Accent1 2 3 2 2 2 9 2" xfId="8911" xr:uid="{00000000-0005-0000-0000-000014220000}"/>
    <cellStyle name="20% - Accent1 2 3 2 2 3" xfId="8912" xr:uid="{00000000-0005-0000-0000-000015220000}"/>
    <cellStyle name="20% - Accent1 2 3 2 2 3 10" xfId="8913" xr:uid="{00000000-0005-0000-0000-000016220000}"/>
    <cellStyle name="20% - Accent1 2 3 2 2 3 10 2" xfId="8914" xr:uid="{00000000-0005-0000-0000-000017220000}"/>
    <cellStyle name="20% - Accent1 2 3 2 2 3 11" xfId="8915" xr:uid="{00000000-0005-0000-0000-000018220000}"/>
    <cellStyle name="20% - Accent1 2 3 2 2 3 2" xfId="8916" xr:uid="{00000000-0005-0000-0000-000019220000}"/>
    <cellStyle name="20% - Accent1 2 3 2 2 3 2 2" xfId="8917" xr:uid="{00000000-0005-0000-0000-00001A220000}"/>
    <cellStyle name="20% - Accent1 2 3 2 2 3 2 2 2" xfId="8918" xr:uid="{00000000-0005-0000-0000-00001B220000}"/>
    <cellStyle name="20% - Accent1 2 3 2 2 3 2 2 2 2" xfId="8919" xr:uid="{00000000-0005-0000-0000-00001C220000}"/>
    <cellStyle name="20% - Accent1 2 3 2 2 3 2 2 2 2 2" xfId="8920" xr:uid="{00000000-0005-0000-0000-00001D220000}"/>
    <cellStyle name="20% - Accent1 2 3 2 2 3 2 2 2 3" xfId="8921" xr:uid="{00000000-0005-0000-0000-00001E220000}"/>
    <cellStyle name="20% - Accent1 2 3 2 2 3 2 2 3" xfId="8922" xr:uid="{00000000-0005-0000-0000-00001F220000}"/>
    <cellStyle name="20% - Accent1 2 3 2 2 3 2 2 3 2" xfId="8923" xr:uid="{00000000-0005-0000-0000-000020220000}"/>
    <cellStyle name="20% - Accent1 2 3 2 2 3 2 2 4" xfId="8924" xr:uid="{00000000-0005-0000-0000-000021220000}"/>
    <cellStyle name="20% - Accent1 2 3 2 2 3 2 3" xfId="8925" xr:uid="{00000000-0005-0000-0000-000022220000}"/>
    <cellStyle name="20% - Accent1 2 3 2 2 3 2 3 2" xfId="8926" xr:uid="{00000000-0005-0000-0000-000023220000}"/>
    <cellStyle name="20% - Accent1 2 3 2 2 3 2 3 2 2" xfId="8927" xr:uid="{00000000-0005-0000-0000-000024220000}"/>
    <cellStyle name="20% - Accent1 2 3 2 2 3 2 3 2 2 2" xfId="8928" xr:uid="{00000000-0005-0000-0000-000025220000}"/>
    <cellStyle name="20% - Accent1 2 3 2 2 3 2 3 2 3" xfId="8929" xr:uid="{00000000-0005-0000-0000-000026220000}"/>
    <cellStyle name="20% - Accent1 2 3 2 2 3 2 3 3" xfId="8930" xr:uid="{00000000-0005-0000-0000-000027220000}"/>
    <cellStyle name="20% - Accent1 2 3 2 2 3 2 3 3 2" xfId="8931" xr:uid="{00000000-0005-0000-0000-000028220000}"/>
    <cellStyle name="20% - Accent1 2 3 2 2 3 2 3 4" xfId="8932" xr:uid="{00000000-0005-0000-0000-000029220000}"/>
    <cellStyle name="20% - Accent1 2 3 2 2 3 2 4" xfId="8933" xr:uid="{00000000-0005-0000-0000-00002A220000}"/>
    <cellStyle name="20% - Accent1 2 3 2 2 3 2 4 2" xfId="8934" xr:uid="{00000000-0005-0000-0000-00002B220000}"/>
    <cellStyle name="20% - Accent1 2 3 2 2 3 2 4 2 2" xfId="8935" xr:uid="{00000000-0005-0000-0000-00002C220000}"/>
    <cellStyle name="20% - Accent1 2 3 2 2 3 2 4 2 2 2" xfId="8936" xr:uid="{00000000-0005-0000-0000-00002D220000}"/>
    <cellStyle name="20% - Accent1 2 3 2 2 3 2 4 2 3" xfId="8937" xr:uid="{00000000-0005-0000-0000-00002E220000}"/>
    <cellStyle name="20% - Accent1 2 3 2 2 3 2 4 3" xfId="8938" xr:uid="{00000000-0005-0000-0000-00002F220000}"/>
    <cellStyle name="20% - Accent1 2 3 2 2 3 2 4 3 2" xfId="8939" xr:uid="{00000000-0005-0000-0000-000030220000}"/>
    <cellStyle name="20% - Accent1 2 3 2 2 3 2 4 4" xfId="8940" xr:uid="{00000000-0005-0000-0000-000031220000}"/>
    <cellStyle name="20% - Accent1 2 3 2 2 3 2 5" xfId="8941" xr:uid="{00000000-0005-0000-0000-000032220000}"/>
    <cellStyle name="20% - Accent1 2 3 2 2 3 2 5 2" xfId="8942" xr:uid="{00000000-0005-0000-0000-000033220000}"/>
    <cellStyle name="20% - Accent1 2 3 2 2 3 2 5 2 2" xfId="8943" xr:uid="{00000000-0005-0000-0000-000034220000}"/>
    <cellStyle name="20% - Accent1 2 3 2 2 3 2 5 3" xfId="8944" xr:uid="{00000000-0005-0000-0000-000035220000}"/>
    <cellStyle name="20% - Accent1 2 3 2 2 3 2 6" xfId="8945" xr:uid="{00000000-0005-0000-0000-000036220000}"/>
    <cellStyle name="20% - Accent1 2 3 2 2 3 2 6 2" xfId="8946" xr:uid="{00000000-0005-0000-0000-000037220000}"/>
    <cellStyle name="20% - Accent1 2 3 2 2 3 2 6 2 2" xfId="8947" xr:uid="{00000000-0005-0000-0000-000038220000}"/>
    <cellStyle name="20% - Accent1 2 3 2 2 3 2 6 3" xfId="8948" xr:uid="{00000000-0005-0000-0000-000039220000}"/>
    <cellStyle name="20% - Accent1 2 3 2 2 3 2 7" xfId="8949" xr:uid="{00000000-0005-0000-0000-00003A220000}"/>
    <cellStyle name="20% - Accent1 2 3 2 2 3 2 7 2" xfId="8950" xr:uid="{00000000-0005-0000-0000-00003B220000}"/>
    <cellStyle name="20% - Accent1 2 3 2 2 3 2 8" xfId="8951" xr:uid="{00000000-0005-0000-0000-00003C220000}"/>
    <cellStyle name="20% - Accent1 2 3 2 2 3 2 8 2" xfId="8952" xr:uid="{00000000-0005-0000-0000-00003D220000}"/>
    <cellStyle name="20% - Accent1 2 3 2 2 3 2 9" xfId="8953" xr:uid="{00000000-0005-0000-0000-00003E220000}"/>
    <cellStyle name="20% - Accent1 2 3 2 2 3 3" xfId="8954" xr:uid="{00000000-0005-0000-0000-00003F220000}"/>
    <cellStyle name="20% - Accent1 2 3 2 2 3 3 2" xfId="8955" xr:uid="{00000000-0005-0000-0000-000040220000}"/>
    <cellStyle name="20% - Accent1 2 3 2 2 3 3 2 2" xfId="8956" xr:uid="{00000000-0005-0000-0000-000041220000}"/>
    <cellStyle name="20% - Accent1 2 3 2 2 3 3 2 2 2" xfId="8957" xr:uid="{00000000-0005-0000-0000-000042220000}"/>
    <cellStyle name="20% - Accent1 2 3 2 2 3 3 2 2 2 2" xfId="8958" xr:uid="{00000000-0005-0000-0000-000043220000}"/>
    <cellStyle name="20% - Accent1 2 3 2 2 3 3 2 2 3" xfId="8959" xr:uid="{00000000-0005-0000-0000-000044220000}"/>
    <cellStyle name="20% - Accent1 2 3 2 2 3 3 2 3" xfId="8960" xr:uid="{00000000-0005-0000-0000-000045220000}"/>
    <cellStyle name="20% - Accent1 2 3 2 2 3 3 2 3 2" xfId="8961" xr:uid="{00000000-0005-0000-0000-000046220000}"/>
    <cellStyle name="20% - Accent1 2 3 2 2 3 3 2 4" xfId="8962" xr:uid="{00000000-0005-0000-0000-000047220000}"/>
    <cellStyle name="20% - Accent1 2 3 2 2 3 3 3" xfId="8963" xr:uid="{00000000-0005-0000-0000-000048220000}"/>
    <cellStyle name="20% - Accent1 2 3 2 2 3 3 3 2" xfId="8964" xr:uid="{00000000-0005-0000-0000-000049220000}"/>
    <cellStyle name="20% - Accent1 2 3 2 2 3 3 3 2 2" xfId="8965" xr:uid="{00000000-0005-0000-0000-00004A220000}"/>
    <cellStyle name="20% - Accent1 2 3 2 2 3 3 3 2 2 2" xfId="8966" xr:uid="{00000000-0005-0000-0000-00004B220000}"/>
    <cellStyle name="20% - Accent1 2 3 2 2 3 3 3 2 3" xfId="8967" xr:uid="{00000000-0005-0000-0000-00004C220000}"/>
    <cellStyle name="20% - Accent1 2 3 2 2 3 3 3 3" xfId="8968" xr:uid="{00000000-0005-0000-0000-00004D220000}"/>
    <cellStyle name="20% - Accent1 2 3 2 2 3 3 3 3 2" xfId="8969" xr:uid="{00000000-0005-0000-0000-00004E220000}"/>
    <cellStyle name="20% - Accent1 2 3 2 2 3 3 3 4" xfId="8970" xr:uid="{00000000-0005-0000-0000-00004F220000}"/>
    <cellStyle name="20% - Accent1 2 3 2 2 3 3 4" xfId="8971" xr:uid="{00000000-0005-0000-0000-000050220000}"/>
    <cellStyle name="20% - Accent1 2 3 2 2 3 3 4 2" xfId="8972" xr:uid="{00000000-0005-0000-0000-000051220000}"/>
    <cellStyle name="20% - Accent1 2 3 2 2 3 3 4 2 2" xfId="8973" xr:uid="{00000000-0005-0000-0000-000052220000}"/>
    <cellStyle name="20% - Accent1 2 3 2 2 3 3 4 2 2 2" xfId="8974" xr:uid="{00000000-0005-0000-0000-000053220000}"/>
    <cellStyle name="20% - Accent1 2 3 2 2 3 3 4 2 3" xfId="8975" xr:uid="{00000000-0005-0000-0000-000054220000}"/>
    <cellStyle name="20% - Accent1 2 3 2 2 3 3 4 3" xfId="8976" xr:uid="{00000000-0005-0000-0000-000055220000}"/>
    <cellStyle name="20% - Accent1 2 3 2 2 3 3 4 3 2" xfId="8977" xr:uid="{00000000-0005-0000-0000-000056220000}"/>
    <cellStyle name="20% - Accent1 2 3 2 2 3 3 4 4" xfId="8978" xr:uid="{00000000-0005-0000-0000-000057220000}"/>
    <cellStyle name="20% - Accent1 2 3 2 2 3 3 5" xfId="8979" xr:uid="{00000000-0005-0000-0000-000058220000}"/>
    <cellStyle name="20% - Accent1 2 3 2 2 3 3 5 2" xfId="8980" xr:uid="{00000000-0005-0000-0000-000059220000}"/>
    <cellStyle name="20% - Accent1 2 3 2 2 3 3 5 2 2" xfId="8981" xr:uid="{00000000-0005-0000-0000-00005A220000}"/>
    <cellStyle name="20% - Accent1 2 3 2 2 3 3 5 3" xfId="8982" xr:uid="{00000000-0005-0000-0000-00005B220000}"/>
    <cellStyle name="20% - Accent1 2 3 2 2 3 3 6" xfId="8983" xr:uid="{00000000-0005-0000-0000-00005C220000}"/>
    <cellStyle name="20% - Accent1 2 3 2 2 3 3 6 2" xfId="8984" xr:uid="{00000000-0005-0000-0000-00005D220000}"/>
    <cellStyle name="20% - Accent1 2 3 2 2 3 3 6 2 2" xfId="8985" xr:uid="{00000000-0005-0000-0000-00005E220000}"/>
    <cellStyle name="20% - Accent1 2 3 2 2 3 3 6 3" xfId="8986" xr:uid="{00000000-0005-0000-0000-00005F220000}"/>
    <cellStyle name="20% - Accent1 2 3 2 2 3 3 7" xfId="8987" xr:uid="{00000000-0005-0000-0000-000060220000}"/>
    <cellStyle name="20% - Accent1 2 3 2 2 3 3 7 2" xfId="8988" xr:uid="{00000000-0005-0000-0000-000061220000}"/>
    <cellStyle name="20% - Accent1 2 3 2 2 3 3 8" xfId="8989" xr:uid="{00000000-0005-0000-0000-000062220000}"/>
    <cellStyle name="20% - Accent1 2 3 2 2 3 3 8 2" xfId="8990" xr:uid="{00000000-0005-0000-0000-000063220000}"/>
    <cellStyle name="20% - Accent1 2 3 2 2 3 3 9" xfId="8991" xr:uid="{00000000-0005-0000-0000-000064220000}"/>
    <cellStyle name="20% - Accent1 2 3 2 2 3 4" xfId="8992" xr:uid="{00000000-0005-0000-0000-000065220000}"/>
    <cellStyle name="20% - Accent1 2 3 2 2 3 4 2" xfId="8993" xr:uid="{00000000-0005-0000-0000-000066220000}"/>
    <cellStyle name="20% - Accent1 2 3 2 2 3 4 2 2" xfId="8994" xr:uid="{00000000-0005-0000-0000-000067220000}"/>
    <cellStyle name="20% - Accent1 2 3 2 2 3 4 2 2 2" xfId="8995" xr:uid="{00000000-0005-0000-0000-000068220000}"/>
    <cellStyle name="20% - Accent1 2 3 2 2 3 4 2 3" xfId="8996" xr:uid="{00000000-0005-0000-0000-000069220000}"/>
    <cellStyle name="20% - Accent1 2 3 2 2 3 4 3" xfId="8997" xr:uid="{00000000-0005-0000-0000-00006A220000}"/>
    <cellStyle name="20% - Accent1 2 3 2 2 3 4 3 2" xfId="8998" xr:uid="{00000000-0005-0000-0000-00006B220000}"/>
    <cellStyle name="20% - Accent1 2 3 2 2 3 4 4" xfId="8999" xr:uid="{00000000-0005-0000-0000-00006C220000}"/>
    <cellStyle name="20% - Accent1 2 3 2 2 3 5" xfId="9000" xr:uid="{00000000-0005-0000-0000-00006D220000}"/>
    <cellStyle name="20% - Accent1 2 3 2 2 3 5 2" xfId="9001" xr:uid="{00000000-0005-0000-0000-00006E220000}"/>
    <cellStyle name="20% - Accent1 2 3 2 2 3 5 2 2" xfId="9002" xr:uid="{00000000-0005-0000-0000-00006F220000}"/>
    <cellStyle name="20% - Accent1 2 3 2 2 3 5 2 2 2" xfId="9003" xr:uid="{00000000-0005-0000-0000-000070220000}"/>
    <cellStyle name="20% - Accent1 2 3 2 2 3 5 2 3" xfId="9004" xr:uid="{00000000-0005-0000-0000-000071220000}"/>
    <cellStyle name="20% - Accent1 2 3 2 2 3 5 3" xfId="9005" xr:uid="{00000000-0005-0000-0000-000072220000}"/>
    <cellStyle name="20% - Accent1 2 3 2 2 3 5 3 2" xfId="9006" xr:uid="{00000000-0005-0000-0000-000073220000}"/>
    <cellStyle name="20% - Accent1 2 3 2 2 3 5 4" xfId="9007" xr:uid="{00000000-0005-0000-0000-000074220000}"/>
    <cellStyle name="20% - Accent1 2 3 2 2 3 6" xfId="9008" xr:uid="{00000000-0005-0000-0000-000075220000}"/>
    <cellStyle name="20% - Accent1 2 3 2 2 3 6 2" xfId="9009" xr:uid="{00000000-0005-0000-0000-000076220000}"/>
    <cellStyle name="20% - Accent1 2 3 2 2 3 6 2 2" xfId="9010" xr:uid="{00000000-0005-0000-0000-000077220000}"/>
    <cellStyle name="20% - Accent1 2 3 2 2 3 6 2 2 2" xfId="9011" xr:uid="{00000000-0005-0000-0000-000078220000}"/>
    <cellStyle name="20% - Accent1 2 3 2 2 3 6 2 3" xfId="9012" xr:uid="{00000000-0005-0000-0000-000079220000}"/>
    <cellStyle name="20% - Accent1 2 3 2 2 3 6 3" xfId="9013" xr:uid="{00000000-0005-0000-0000-00007A220000}"/>
    <cellStyle name="20% - Accent1 2 3 2 2 3 6 3 2" xfId="9014" xr:uid="{00000000-0005-0000-0000-00007B220000}"/>
    <cellStyle name="20% - Accent1 2 3 2 2 3 6 4" xfId="9015" xr:uid="{00000000-0005-0000-0000-00007C220000}"/>
    <cellStyle name="20% - Accent1 2 3 2 2 3 7" xfId="9016" xr:uid="{00000000-0005-0000-0000-00007D220000}"/>
    <cellStyle name="20% - Accent1 2 3 2 2 3 7 2" xfId="9017" xr:uid="{00000000-0005-0000-0000-00007E220000}"/>
    <cellStyle name="20% - Accent1 2 3 2 2 3 7 2 2" xfId="9018" xr:uid="{00000000-0005-0000-0000-00007F220000}"/>
    <cellStyle name="20% - Accent1 2 3 2 2 3 7 3" xfId="9019" xr:uid="{00000000-0005-0000-0000-000080220000}"/>
    <cellStyle name="20% - Accent1 2 3 2 2 3 8" xfId="9020" xr:uid="{00000000-0005-0000-0000-000081220000}"/>
    <cellStyle name="20% - Accent1 2 3 2 2 3 8 2" xfId="9021" xr:uid="{00000000-0005-0000-0000-000082220000}"/>
    <cellStyle name="20% - Accent1 2 3 2 2 3 8 2 2" xfId="9022" xr:uid="{00000000-0005-0000-0000-000083220000}"/>
    <cellStyle name="20% - Accent1 2 3 2 2 3 8 3" xfId="9023" xr:uid="{00000000-0005-0000-0000-000084220000}"/>
    <cellStyle name="20% - Accent1 2 3 2 2 3 9" xfId="9024" xr:uid="{00000000-0005-0000-0000-000085220000}"/>
    <cellStyle name="20% - Accent1 2 3 2 2 3 9 2" xfId="9025" xr:uid="{00000000-0005-0000-0000-000086220000}"/>
    <cellStyle name="20% - Accent1 2 3 2 2 4" xfId="9026" xr:uid="{00000000-0005-0000-0000-000087220000}"/>
    <cellStyle name="20% - Accent1 2 3 2 2 4 10" xfId="9027" xr:uid="{00000000-0005-0000-0000-000088220000}"/>
    <cellStyle name="20% - Accent1 2 3 2 2 4 10 2" xfId="9028" xr:uid="{00000000-0005-0000-0000-000089220000}"/>
    <cellStyle name="20% - Accent1 2 3 2 2 4 11" xfId="9029" xr:uid="{00000000-0005-0000-0000-00008A220000}"/>
    <cellStyle name="20% - Accent1 2 3 2 2 4 2" xfId="9030" xr:uid="{00000000-0005-0000-0000-00008B220000}"/>
    <cellStyle name="20% - Accent1 2 3 2 2 4 2 2" xfId="9031" xr:uid="{00000000-0005-0000-0000-00008C220000}"/>
    <cellStyle name="20% - Accent1 2 3 2 2 4 2 2 2" xfId="9032" xr:uid="{00000000-0005-0000-0000-00008D220000}"/>
    <cellStyle name="20% - Accent1 2 3 2 2 4 2 2 2 2" xfId="9033" xr:uid="{00000000-0005-0000-0000-00008E220000}"/>
    <cellStyle name="20% - Accent1 2 3 2 2 4 2 2 2 2 2" xfId="9034" xr:uid="{00000000-0005-0000-0000-00008F220000}"/>
    <cellStyle name="20% - Accent1 2 3 2 2 4 2 2 2 3" xfId="9035" xr:uid="{00000000-0005-0000-0000-000090220000}"/>
    <cellStyle name="20% - Accent1 2 3 2 2 4 2 2 3" xfId="9036" xr:uid="{00000000-0005-0000-0000-000091220000}"/>
    <cellStyle name="20% - Accent1 2 3 2 2 4 2 2 3 2" xfId="9037" xr:uid="{00000000-0005-0000-0000-000092220000}"/>
    <cellStyle name="20% - Accent1 2 3 2 2 4 2 2 4" xfId="9038" xr:uid="{00000000-0005-0000-0000-000093220000}"/>
    <cellStyle name="20% - Accent1 2 3 2 2 4 2 3" xfId="9039" xr:uid="{00000000-0005-0000-0000-000094220000}"/>
    <cellStyle name="20% - Accent1 2 3 2 2 4 2 3 2" xfId="9040" xr:uid="{00000000-0005-0000-0000-000095220000}"/>
    <cellStyle name="20% - Accent1 2 3 2 2 4 2 3 2 2" xfId="9041" xr:uid="{00000000-0005-0000-0000-000096220000}"/>
    <cellStyle name="20% - Accent1 2 3 2 2 4 2 3 2 2 2" xfId="9042" xr:uid="{00000000-0005-0000-0000-000097220000}"/>
    <cellStyle name="20% - Accent1 2 3 2 2 4 2 3 2 3" xfId="9043" xr:uid="{00000000-0005-0000-0000-000098220000}"/>
    <cellStyle name="20% - Accent1 2 3 2 2 4 2 3 3" xfId="9044" xr:uid="{00000000-0005-0000-0000-000099220000}"/>
    <cellStyle name="20% - Accent1 2 3 2 2 4 2 3 3 2" xfId="9045" xr:uid="{00000000-0005-0000-0000-00009A220000}"/>
    <cellStyle name="20% - Accent1 2 3 2 2 4 2 3 4" xfId="9046" xr:uid="{00000000-0005-0000-0000-00009B220000}"/>
    <cellStyle name="20% - Accent1 2 3 2 2 4 2 4" xfId="9047" xr:uid="{00000000-0005-0000-0000-00009C220000}"/>
    <cellStyle name="20% - Accent1 2 3 2 2 4 2 4 2" xfId="9048" xr:uid="{00000000-0005-0000-0000-00009D220000}"/>
    <cellStyle name="20% - Accent1 2 3 2 2 4 2 4 2 2" xfId="9049" xr:uid="{00000000-0005-0000-0000-00009E220000}"/>
    <cellStyle name="20% - Accent1 2 3 2 2 4 2 4 2 2 2" xfId="9050" xr:uid="{00000000-0005-0000-0000-00009F220000}"/>
    <cellStyle name="20% - Accent1 2 3 2 2 4 2 4 2 3" xfId="9051" xr:uid="{00000000-0005-0000-0000-0000A0220000}"/>
    <cellStyle name="20% - Accent1 2 3 2 2 4 2 4 3" xfId="9052" xr:uid="{00000000-0005-0000-0000-0000A1220000}"/>
    <cellStyle name="20% - Accent1 2 3 2 2 4 2 4 3 2" xfId="9053" xr:uid="{00000000-0005-0000-0000-0000A2220000}"/>
    <cellStyle name="20% - Accent1 2 3 2 2 4 2 4 4" xfId="9054" xr:uid="{00000000-0005-0000-0000-0000A3220000}"/>
    <cellStyle name="20% - Accent1 2 3 2 2 4 2 5" xfId="9055" xr:uid="{00000000-0005-0000-0000-0000A4220000}"/>
    <cellStyle name="20% - Accent1 2 3 2 2 4 2 5 2" xfId="9056" xr:uid="{00000000-0005-0000-0000-0000A5220000}"/>
    <cellStyle name="20% - Accent1 2 3 2 2 4 2 5 2 2" xfId="9057" xr:uid="{00000000-0005-0000-0000-0000A6220000}"/>
    <cellStyle name="20% - Accent1 2 3 2 2 4 2 5 3" xfId="9058" xr:uid="{00000000-0005-0000-0000-0000A7220000}"/>
    <cellStyle name="20% - Accent1 2 3 2 2 4 2 6" xfId="9059" xr:uid="{00000000-0005-0000-0000-0000A8220000}"/>
    <cellStyle name="20% - Accent1 2 3 2 2 4 2 6 2" xfId="9060" xr:uid="{00000000-0005-0000-0000-0000A9220000}"/>
    <cellStyle name="20% - Accent1 2 3 2 2 4 2 6 2 2" xfId="9061" xr:uid="{00000000-0005-0000-0000-0000AA220000}"/>
    <cellStyle name="20% - Accent1 2 3 2 2 4 2 6 3" xfId="9062" xr:uid="{00000000-0005-0000-0000-0000AB220000}"/>
    <cellStyle name="20% - Accent1 2 3 2 2 4 2 7" xfId="9063" xr:uid="{00000000-0005-0000-0000-0000AC220000}"/>
    <cellStyle name="20% - Accent1 2 3 2 2 4 2 7 2" xfId="9064" xr:uid="{00000000-0005-0000-0000-0000AD220000}"/>
    <cellStyle name="20% - Accent1 2 3 2 2 4 2 8" xfId="9065" xr:uid="{00000000-0005-0000-0000-0000AE220000}"/>
    <cellStyle name="20% - Accent1 2 3 2 2 4 2 8 2" xfId="9066" xr:uid="{00000000-0005-0000-0000-0000AF220000}"/>
    <cellStyle name="20% - Accent1 2 3 2 2 4 2 9" xfId="9067" xr:uid="{00000000-0005-0000-0000-0000B0220000}"/>
    <cellStyle name="20% - Accent1 2 3 2 2 4 3" xfId="9068" xr:uid="{00000000-0005-0000-0000-0000B1220000}"/>
    <cellStyle name="20% - Accent1 2 3 2 2 4 3 2" xfId="9069" xr:uid="{00000000-0005-0000-0000-0000B2220000}"/>
    <cellStyle name="20% - Accent1 2 3 2 2 4 3 2 2" xfId="9070" xr:uid="{00000000-0005-0000-0000-0000B3220000}"/>
    <cellStyle name="20% - Accent1 2 3 2 2 4 3 2 2 2" xfId="9071" xr:uid="{00000000-0005-0000-0000-0000B4220000}"/>
    <cellStyle name="20% - Accent1 2 3 2 2 4 3 2 2 2 2" xfId="9072" xr:uid="{00000000-0005-0000-0000-0000B5220000}"/>
    <cellStyle name="20% - Accent1 2 3 2 2 4 3 2 2 3" xfId="9073" xr:uid="{00000000-0005-0000-0000-0000B6220000}"/>
    <cellStyle name="20% - Accent1 2 3 2 2 4 3 2 3" xfId="9074" xr:uid="{00000000-0005-0000-0000-0000B7220000}"/>
    <cellStyle name="20% - Accent1 2 3 2 2 4 3 2 3 2" xfId="9075" xr:uid="{00000000-0005-0000-0000-0000B8220000}"/>
    <cellStyle name="20% - Accent1 2 3 2 2 4 3 2 4" xfId="9076" xr:uid="{00000000-0005-0000-0000-0000B9220000}"/>
    <cellStyle name="20% - Accent1 2 3 2 2 4 3 3" xfId="9077" xr:uid="{00000000-0005-0000-0000-0000BA220000}"/>
    <cellStyle name="20% - Accent1 2 3 2 2 4 3 3 2" xfId="9078" xr:uid="{00000000-0005-0000-0000-0000BB220000}"/>
    <cellStyle name="20% - Accent1 2 3 2 2 4 3 3 2 2" xfId="9079" xr:uid="{00000000-0005-0000-0000-0000BC220000}"/>
    <cellStyle name="20% - Accent1 2 3 2 2 4 3 3 2 2 2" xfId="9080" xr:uid="{00000000-0005-0000-0000-0000BD220000}"/>
    <cellStyle name="20% - Accent1 2 3 2 2 4 3 3 2 3" xfId="9081" xr:uid="{00000000-0005-0000-0000-0000BE220000}"/>
    <cellStyle name="20% - Accent1 2 3 2 2 4 3 3 3" xfId="9082" xr:uid="{00000000-0005-0000-0000-0000BF220000}"/>
    <cellStyle name="20% - Accent1 2 3 2 2 4 3 3 3 2" xfId="9083" xr:uid="{00000000-0005-0000-0000-0000C0220000}"/>
    <cellStyle name="20% - Accent1 2 3 2 2 4 3 3 4" xfId="9084" xr:uid="{00000000-0005-0000-0000-0000C1220000}"/>
    <cellStyle name="20% - Accent1 2 3 2 2 4 3 4" xfId="9085" xr:uid="{00000000-0005-0000-0000-0000C2220000}"/>
    <cellStyle name="20% - Accent1 2 3 2 2 4 3 4 2" xfId="9086" xr:uid="{00000000-0005-0000-0000-0000C3220000}"/>
    <cellStyle name="20% - Accent1 2 3 2 2 4 3 4 2 2" xfId="9087" xr:uid="{00000000-0005-0000-0000-0000C4220000}"/>
    <cellStyle name="20% - Accent1 2 3 2 2 4 3 4 2 2 2" xfId="9088" xr:uid="{00000000-0005-0000-0000-0000C5220000}"/>
    <cellStyle name="20% - Accent1 2 3 2 2 4 3 4 2 3" xfId="9089" xr:uid="{00000000-0005-0000-0000-0000C6220000}"/>
    <cellStyle name="20% - Accent1 2 3 2 2 4 3 4 3" xfId="9090" xr:uid="{00000000-0005-0000-0000-0000C7220000}"/>
    <cellStyle name="20% - Accent1 2 3 2 2 4 3 4 3 2" xfId="9091" xr:uid="{00000000-0005-0000-0000-0000C8220000}"/>
    <cellStyle name="20% - Accent1 2 3 2 2 4 3 4 4" xfId="9092" xr:uid="{00000000-0005-0000-0000-0000C9220000}"/>
    <cellStyle name="20% - Accent1 2 3 2 2 4 3 5" xfId="9093" xr:uid="{00000000-0005-0000-0000-0000CA220000}"/>
    <cellStyle name="20% - Accent1 2 3 2 2 4 3 5 2" xfId="9094" xr:uid="{00000000-0005-0000-0000-0000CB220000}"/>
    <cellStyle name="20% - Accent1 2 3 2 2 4 3 5 2 2" xfId="9095" xr:uid="{00000000-0005-0000-0000-0000CC220000}"/>
    <cellStyle name="20% - Accent1 2 3 2 2 4 3 5 3" xfId="9096" xr:uid="{00000000-0005-0000-0000-0000CD220000}"/>
    <cellStyle name="20% - Accent1 2 3 2 2 4 3 6" xfId="9097" xr:uid="{00000000-0005-0000-0000-0000CE220000}"/>
    <cellStyle name="20% - Accent1 2 3 2 2 4 3 6 2" xfId="9098" xr:uid="{00000000-0005-0000-0000-0000CF220000}"/>
    <cellStyle name="20% - Accent1 2 3 2 2 4 3 6 2 2" xfId="9099" xr:uid="{00000000-0005-0000-0000-0000D0220000}"/>
    <cellStyle name="20% - Accent1 2 3 2 2 4 3 6 3" xfId="9100" xr:uid="{00000000-0005-0000-0000-0000D1220000}"/>
    <cellStyle name="20% - Accent1 2 3 2 2 4 3 7" xfId="9101" xr:uid="{00000000-0005-0000-0000-0000D2220000}"/>
    <cellStyle name="20% - Accent1 2 3 2 2 4 3 7 2" xfId="9102" xr:uid="{00000000-0005-0000-0000-0000D3220000}"/>
    <cellStyle name="20% - Accent1 2 3 2 2 4 3 8" xfId="9103" xr:uid="{00000000-0005-0000-0000-0000D4220000}"/>
    <cellStyle name="20% - Accent1 2 3 2 2 4 3 8 2" xfId="9104" xr:uid="{00000000-0005-0000-0000-0000D5220000}"/>
    <cellStyle name="20% - Accent1 2 3 2 2 4 3 9" xfId="9105" xr:uid="{00000000-0005-0000-0000-0000D6220000}"/>
    <cellStyle name="20% - Accent1 2 3 2 2 4 4" xfId="9106" xr:uid="{00000000-0005-0000-0000-0000D7220000}"/>
    <cellStyle name="20% - Accent1 2 3 2 2 4 4 2" xfId="9107" xr:uid="{00000000-0005-0000-0000-0000D8220000}"/>
    <cellStyle name="20% - Accent1 2 3 2 2 4 4 2 2" xfId="9108" xr:uid="{00000000-0005-0000-0000-0000D9220000}"/>
    <cellStyle name="20% - Accent1 2 3 2 2 4 4 2 2 2" xfId="9109" xr:uid="{00000000-0005-0000-0000-0000DA220000}"/>
    <cellStyle name="20% - Accent1 2 3 2 2 4 4 2 3" xfId="9110" xr:uid="{00000000-0005-0000-0000-0000DB220000}"/>
    <cellStyle name="20% - Accent1 2 3 2 2 4 4 3" xfId="9111" xr:uid="{00000000-0005-0000-0000-0000DC220000}"/>
    <cellStyle name="20% - Accent1 2 3 2 2 4 4 3 2" xfId="9112" xr:uid="{00000000-0005-0000-0000-0000DD220000}"/>
    <cellStyle name="20% - Accent1 2 3 2 2 4 4 4" xfId="9113" xr:uid="{00000000-0005-0000-0000-0000DE220000}"/>
    <cellStyle name="20% - Accent1 2 3 2 2 4 5" xfId="9114" xr:uid="{00000000-0005-0000-0000-0000DF220000}"/>
    <cellStyle name="20% - Accent1 2 3 2 2 4 5 2" xfId="9115" xr:uid="{00000000-0005-0000-0000-0000E0220000}"/>
    <cellStyle name="20% - Accent1 2 3 2 2 4 5 2 2" xfId="9116" xr:uid="{00000000-0005-0000-0000-0000E1220000}"/>
    <cellStyle name="20% - Accent1 2 3 2 2 4 5 2 2 2" xfId="9117" xr:uid="{00000000-0005-0000-0000-0000E2220000}"/>
    <cellStyle name="20% - Accent1 2 3 2 2 4 5 2 3" xfId="9118" xr:uid="{00000000-0005-0000-0000-0000E3220000}"/>
    <cellStyle name="20% - Accent1 2 3 2 2 4 5 3" xfId="9119" xr:uid="{00000000-0005-0000-0000-0000E4220000}"/>
    <cellStyle name="20% - Accent1 2 3 2 2 4 5 3 2" xfId="9120" xr:uid="{00000000-0005-0000-0000-0000E5220000}"/>
    <cellStyle name="20% - Accent1 2 3 2 2 4 5 4" xfId="9121" xr:uid="{00000000-0005-0000-0000-0000E6220000}"/>
    <cellStyle name="20% - Accent1 2 3 2 2 4 6" xfId="9122" xr:uid="{00000000-0005-0000-0000-0000E7220000}"/>
    <cellStyle name="20% - Accent1 2 3 2 2 4 6 2" xfId="9123" xr:uid="{00000000-0005-0000-0000-0000E8220000}"/>
    <cellStyle name="20% - Accent1 2 3 2 2 4 6 2 2" xfId="9124" xr:uid="{00000000-0005-0000-0000-0000E9220000}"/>
    <cellStyle name="20% - Accent1 2 3 2 2 4 6 2 2 2" xfId="9125" xr:uid="{00000000-0005-0000-0000-0000EA220000}"/>
    <cellStyle name="20% - Accent1 2 3 2 2 4 6 2 3" xfId="9126" xr:uid="{00000000-0005-0000-0000-0000EB220000}"/>
    <cellStyle name="20% - Accent1 2 3 2 2 4 6 3" xfId="9127" xr:uid="{00000000-0005-0000-0000-0000EC220000}"/>
    <cellStyle name="20% - Accent1 2 3 2 2 4 6 3 2" xfId="9128" xr:uid="{00000000-0005-0000-0000-0000ED220000}"/>
    <cellStyle name="20% - Accent1 2 3 2 2 4 6 4" xfId="9129" xr:uid="{00000000-0005-0000-0000-0000EE220000}"/>
    <cellStyle name="20% - Accent1 2 3 2 2 4 7" xfId="9130" xr:uid="{00000000-0005-0000-0000-0000EF220000}"/>
    <cellStyle name="20% - Accent1 2 3 2 2 4 7 2" xfId="9131" xr:uid="{00000000-0005-0000-0000-0000F0220000}"/>
    <cellStyle name="20% - Accent1 2 3 2 2 4 7 2 2" xfId="9132" xr:uid="{00000000-0005-0000-0000-0000F1220000}"/>
    <cellStyle name="20% - Accent1 2 3 2 2 4 7 3" xfId="9133" xr:uid="{00000000-0005-0000-0000-0000F2220000}"/>
    <cellStyle name="20% - Accent1 2 3 2 2 4 8" xfId="9134" xr:uid="{00000000-0005-0000-0000-0000F3220000}"/>
    <cellStyle name="20% - Accent1 2 3 2 2 4 8 2" xfId="9135" xr:uid="{00000000-0005-0000-0000-0000F4220000}"/>
    <cellStyle name="20% - Accent1 2 3 2 2 4 8 2 2" xfId="9136" xr:uid="{00000000-0005-0000-0000-0000F5220000}"/>
    <cellStyle name="20% - Accent1 2 3 2 2 4 8 3" xfId="9137" xr:uid="{00000000-0005-0000-0000-0000F6220000}"/>
    <cellStyle name="20% - Accent1 2 3 2 2 4 9" xfId="9138" xr:uid="{00000000-0005-0000-0000-0000F7220000}"/>
    <cellStyle name="20% - Accent1 2 3 2 2 4 9 2" xfId="9139" xr:uid="{00000000-0005-0000-0000-0000F8220000}"/>
    <cellStyle name="20% - Accent1 2 3 2 2 5" xfId="9140" xr:uid="{00000000-0005-0000-0000-0000F9220000}"/>
    <cellStyle name="20% - Accent1 2 3 2 2 5 2" xfId="9141" xr:uid="{00000000-0005-0000-0000-0000FA220000}"/>
    <cellStyle name="20% - Accent1 2 3 2 2 5 2 2" xfId="9142" xr:uid="{00000000-0005-0000-0000-0000FB220000}"/>
    <cellStyle name="20% - Accent1 2 3 2 2 5 2 2 2" xfId="9143" xr:uid="{00000000-0005-0000-0000-0000FC220000}"/>
    <cellStyle name="20% - Accent1 2 3 2 2 5 2 2 2 2" xfId="9144" xr:uid="{00000000-0005-0000-0000-0000FD220000}"/>
    <cellStyle name="20% - Accent1 2 3 2 2 5 2 2 3" xfId="9145" xr:uid="{00000000-0005-0000-0000-0000FE220000}"/>
    <cellStyle name="20% - Accent1 2 3 2 2 5 2 3" xfId="9146" xr:uid="{00000000-0005-0000-0000-0000FF220000}"/>
    <cellStyle name="20% - Accent1 2 3 2 2 5 2 3 2" xfId="9147" xr:uid="{00000000-0005-0000-0000-000000230000}"/>
    <cellStyle name="20% - Accent1 2 3 2 2 5 2 4" xfId="9148" xr:uid="{00000000-0005-0000-0000-000001230000}"/>
    <cellStyle name="20% - Accent1 2 3 2 2 5 3" xfId="9149" xr:uid="{00000000-0005-0000-0000-000002230000}"/>
    <cellStyle name="20% - Accent1 2 3 2 2 5 3 2" xfId="9150" xr:uid="{00000000-0005-0000-0000-000003230000}"/>
    <cellStyle name="20% - Accent1 2 3 2 2 5 3 2 2" xfId="9151" xr:uid="{00000000-0005-0000-0000-000004230000}"/>
    <cellStyle name="20% - Accent1 2 3 2 2 5 3 2 2 2" xfId="9152" xr:uid="{00000000-0005-0000-0000-000005230000}"/>
    <cellStyle name="20% - Accent1 2 3 2 2 5 3 2 3" xfId="9153" xr:uid="{00000000-0005-0000-0000-000006230000}"/>
    <cellStyle name="20% - Accent1 2 3 2 2 5 3 3" xfId="9154" xr:uid="{00000000-0005-0000-0000-000007230000}"/>
    <cellStyle name="20% - Accent1 2 3 2 2 5 3 3 2" xfId="9155" xr:uid="{00000000-0005-0000-0000-000008230000}"/>
    <cellStyle name="20% - Accent1 2 3 2 2 5 3 4" xfId="9156" xr:uid="{00000000-0005-0000-0000-000009230000}"/>
    <cellStyle name="20% - Accent1 2 3 2 2 5 4" xfId="9157" xr:uid="{00000000-0005-0000-0000-00000A230000}"/>
    <cellStyle name="20% - Accent1 2 3 2 2 5 4 2" xfId="9158" xr:uid="{00000000-0005-0000-0000-00000B230000}"/>
    <cellStyle name="20% - Accent1 2 3 2 2 5 4 2 2" xfId="9159" xr:uid="{00000000-0005-0000-0000-00000C230000}"/>
    <cellStyle name="20% - Accent1 2 3 2 2 5 4 2 2 2" xfId="9160" xr:uid="{00000000-0005-0000-0000-00000D230000}"/>
    <cellStyle name="20% - Accent1 2 3 2 2 5 4 2 3" xfId="9161" xr:uid="{00000000-0005-0000-0000-00000E230000}"/>
    <cellStyle name="20% - Accent1 2 3 2 2 5 4 3" xfId="9162" xr:uid="{00000000-0005-0000-0000-00000F230000}"/>
    <cellStyle name="20% - Accent1 2 3 2 2 5 4 3 2" xfId="9163" xr:uid="{00000000-0005-0000-0000-000010230000}"/>
    <cellStyle name="20% - Accent1 2 3 2 2 5 4 4" xfId="9164" xr:uid="{00000000-0005-0000-0000-000011230000}"/>
    <cellStyle name="20% - Accent1 2 3 2 2 5 5" xfId="9165" xr:uid="{00000000-0005-0000-0000-000012230000}"/>
    <cellStyle name="20% - Accent1 2 3 2 2 5 5 2" xfId="9166" xr:uid="{00000000-0005-0000-0000-000013230000}"/>
    <cellStyle name="20% - Accent1 2 3 2 2 5 5 2 2" xfId="9167" xr:uid="{00000000-0005-0000-0000-000014230000}"/>
    <cellStyle name="20% - Accent1 2 3 2 2 5 5 3" xfId="9168" xr:uid="{00000000-0005-0000-0000-000015230000}"/>
    <cellStyle name="20% - Accent1 2 3 2 2 5 6" xfId="9169" xr:uid="{00000000-0005-0000-0000-000016230000}"/>
    <cellStyle name="20% - Accent1 2 3 2 2 5 6 2" xfId="9170" xr:uid="{00000000-0005-0000-0000-000017230000}"/>
    <cellStyle name="20% - Accent1 2 3 2 2 5 6 2 2" xfId="9171" xr:uid="{00000000-0005-0000-0000-000018230000}"/>
    <cellStyle name="20% - Accent1 2 3 2 2 5 6 3" xfId="9172" xr:uid="{00000000-0005-0000-0000-000019230000}"/>
    <cellStyle name="20% - Accent1 2 3 2 2 5 7" xfId="9173" xr:uid="{00000000-0005-0000-0000-00001A230000}"/>
    <cellStyle name="20% - Accent1 2 3 2 2 5 7 2" xfId="9174" xr:uid="{00000000-0005-0000-0000-00001B230000}"/>
    <cellStyle name="20% - Accent1 2 3 2 2 5 8" xfId="9175" xr:uid="{00000000-0005-0000-0000-00001C230000}"/>
    <cellStyle name="20% - Accent1 2 3 2 2 5 8 2" xfId="9176" xr:uid="{00000000-0005-0000-0000-00001D230000}"/>
    <cellStyle name="20% - Accent1 2 3 2 2 5 9" xfId="9177" xr:uid="{00000000-0005-0000-0000-00001E230000}"/>
    <cellStyle name="20% - Accent1 2 3 2 2 6" xfId="9178" xr:uid="{00000000-0005-0000-0000-00001F230000}"/>
    <cellStyle name="20% - Accent1 2 3 2 2 6 2" xfId="9179" xr:uid="{00000000-0005-0000-0000-000020230000}"/>
    <cellStyle name="20% - Accent1 2 3 2 2 6 2 2" xfId="9180" xr:uid="{00000000-0005-0000-0000-000021230000}"/>
    <cellStyle name="20% - Accent1 2 3 2 2 6 2 2 2" xfId="9181" xr:uid="{00000000-0005-0000-0000-000022230000}"/>
    <cellStyle name="20% - Accent1 2 3 2 2 6 2 2 2 2" xfId="9182" xr:uid="{00000000-0005-0000-0000-000023230000}"/>
    <cellStyle name="20% - Accent1 2 3 2 2 6 2 2 3" xfId="9183" xr:uid="{00000000-0005-0000-0000-000024230000}"/>
    <cellStyle name="20% - Accent1 2 3 2 2 6 2 3" xfId="9184" xr:uid="{00000000-0005-0000-0000-000025230000}"/>
    <cellStyle name="20% - Accent1 2 3 2 2 6 2 3 2" xfId="9185" xr:uid="{00000000-0005-0000-0000-000026230000}"/>
    <cellStyle name="20% - Accent1 2 3 2 2 6 2 4" xfId="9186" xr:uid="{00000000-0005-0000-0000-000027230000}"/>
    <cellStyle name="20% - Accent1 2 3 2 2 6 3" xfId="9187" xr:uid="{00000000-0005-0000-0000-000028230000}"/>
    <cellStyle name="20% - Accent1 2 3 2 2 6 3 2" xfId="9188" xr:uid="{00000000-0005-0000-0000-000029230000}"/>
    <cellStyle name="20% - Accent1 2 3 2 2 6 3 2 2" xfId="9189" xr:uid="{00000000-0005-0000-0000-00002A230000}"/>
    <cellStyle name="20% - Accent1 2 3 2 2 6 3 2 2 2" xfId="9190" xr:uid="{00000000-0005-0000-0000-00002B230000}"/>
    <cellStyle name="20% - Accent1 2 3 2 2 6 3 2 3" xfId="9191" xr:uid="{00000000-0005-0000-0000-00002C230000}"/>
    <cellStyle name="20% - Accent1 2 3 2 2 6 3 3" xfId="9192" xr:uid="{00000000-0005-0000-0000-00002D230000}"/>
    <cellStyle name="20% - Accent1 2 3 2 2 6 3 3 2" xfId="9193" xr:uid="{00000000-0005-0000-0000-00002E230000}"/>
    <cellStyle name="20% - Accent1 2 3 2 2 6 3 4" xfId="9194" xr:uid="{00000000-0005-0000-0000-00002F230000}"/>
    <cellStyle name="20% - Accent1 2 3 2 2 6 4" xfId="9195" xr:uid="{00000000-0005-0000-0000-000030230000}"/>
    <cellStyle name="20% - Accent1 2 3 2 2 6 4 2" xfId="9196" xr:uid="{00000000-0005-0000-0000-000031230000}"/>
    <cellStyle name="20% - Accent1 2 3 2 2 6 4 2 2" xfId="9197" xr:uid="{00000000-0005-0000-0000-000032230000}"/>
    <cellStyle name="20% - Accent1 2 3 2 2 6 4 2 2 2" xfId="9198" xr:uid="{00000000-0005-0000-0000-000033230000}"/>
    <cellStyle name="20% - Accent1 2 3 2 2 6 4 2 3" xfId="9199" xr:uid="{00000000-0005-0000-0000-000034230000}"/>
    <cellStyle name="20% - Accent1 2 3 2 2 6 4 3" xfId="9200" xr:uid="{00000000-0005-0000-0000-000035230000}"/>
    <cellStyle name="20% - Accent1 2 3 2 2 6 4 3 2" xfId="9201" xr:uid="{00000000-0005-0000-0000-000036230000}"/>
    <cellStyle name="20% - Accent1 2 3 2 2 6 4 4" xfId="9202" xr:uid="{00000000-0005-0000-0000-000037230000}"/>
    <cellStyle name="20% - Accent1 2 3 2 2 6 5" xfId="9203" xr:uid="{00000000-0005-0000-0000-000038230000}"/>
    <cellStyle name="20% - Accent1 2 3 2 2 6 5 2" xfId="9204" xr:uid="{00000000-0005-0000-0000-000039230000}"/>
    <cellStyle name="20% - Accent1 2 3 2 2 6 5 2 2" xfId="9205" xr:uid="{00000000-0005-0000-0000-00003A230000}"/>
    <cellStyle name="20% - Accent1 2 3 2 2 6 5 3" xfId="9206" xr:uid="{00000000-0005-0000-0000-00003B230000}"/>
    <cellStyle name="20% - Accent1 2 3 2 2 6 6" xfId="9207" xr:uid="{00000000-0005-0000-0000-00003C230000}"/>
    <cellStyle name="20% - Accent1 2 3 2 2 6 6 2" xfId="9208" xr:uid="{00000000-0005-0000-0000-00003D230000}"/>
    <cellStyle name="20% - Accent1 2 3 2 2 6 6 2 2" xfId="9209" xr:uid="{00000000-0005-0000-0000-00003E230000}"/>
    <cellStyle name="20% - Accent1 2 3 2 2 6 6 3" xfId="9210" xr:uid="{00000000-0005-0000-0000-00003F230000}"/>
    <cellStyle name="20% - Accent1 2 3 2 2 6 7" xfId="9211" xr:uid="{00000000-0005-0000-0000-000040230000}"/>
    <cellStyle name="20% - Accent1 2 3 2 2 6 7 2" xfId="9212" xr:uid="{00000000-0005-0000-0000-000041230000}"/>
    <cellStyle name="20% - Accent1 2 3 2 2 6 8" xfId="9213" xr:uid="{00000000-0005-0000-0000-000042230000}"/>
    <cellStyle name="20% - Accent1 2 3 2 2 6 8 2" xfId="9214" xr:uid="{00000000-0005-0000-0000-000043230000}"/>
    <cellStyle name="20% - Accent1 2 3 2 2 6 9" xfId="9215" xr:uid="{00000000-0005-0000-0000-000044230000}"/>
    <cellStyle name="20% - Accent1 2 3 2 2 7" xfId="9216" xr:uid="{00000000-0005-0000-0000-000045230000}"/>
    <cellStyle name="20% - Accent1 2 3 2 2 7 2" xfId="9217" xr:uid="{00000000-0005-0000-0000-000046230000}"/>
    <cellStyle name="20% - Accent1 2 3 2 2 7 2 2" xfId="9218" xr:uid="{00000000-0005-0000-0000-000047230000}"/>
    <cellStyle name="20% - Accent1 2 3 2 2 7 2 2 2" xfId="9219" xr:uid="{00000000-0005-0000-0000-000048230000}"/>
    <cellStyle name="20% - Accent1 2 3 2 2 7 2 3" xfId="9220" xr:uid="{00000000-0005-0000-0000-000049230000}"/>
    <cellStyle name="20% - Accent1 2 3 2 2 7 3" xfId="9221" xr:uid="{00000000-0005-0000-0000-00004A230000}"/>
    <cellStyle name="20% - Accent1 2 3 2 2 7 3 2" xfId="9222" xr:uid="{00000000-0005-0000-0000-00004B230000}"/>
    <cellStyle name="20% - Accent1 2 3 2 2 7 4" xfId="9223" xr:uid="{00000000-0005-0000-0000-00004C230000}"/>
    <cellStyle name="20% - Accent1 2 3 2 2 8" xfId="9224" xr:uid="{00000000-0005-0000-0000-00004D230000}"/>
    <cellStyle name="20% - Accent1 2 3 2 2 8 2" xfId="9225" xr:uid="{00000000-0005-0000-0000-00004E230000}"/>
    <cellStyle name="20% - Accent1 2 3 2 2 8 2 2" xfId="9226" xr:uid="{00000000-0005-0000-0000-00004F230000}"/>
    <cellStyle name="20% - Accent1 2 3 2 2 8 2 2 2" xfId="9227" xr:uid="{00000000-0005-0000-0000-000050230000}"/>
    <cellStyle name="20% - Accent1 2 3 2 2 8 2 3" xfId="9228" xr:uid="{00000000-0005-0000-0000-000051230000}"/>
    <cellStyle name="20% - Accent1 2 3 2 2 8 3" xfId="9229" xr:uid="{00000000-0005-0000-0000-000052230000}"/>
    <cellStyle name="20% - Accent1 2 3 2 2 8 3 2" xfId="9230" xr:uid="{00000000-0005-0000-0000-000053230000}"/>
    <cellStyle name="20% - Accent1 2 3 2 2 8 4" xfId="9231" xr:uid="{00000000-0005-0000-0000-000054230000}"/>
    <cellStyle name="20% - Accent1 2 3 2 2 9" xfId="9232" xr:uid="{00000000-0005-0000-0000-000055230000}"/>
    <cellStyle name="20% - Accent1 2 3 2 2 9 2" xfId="9233" xr:uid="{00000000-0005-0000-0000-000056230000}"/>
    <cellStyle name="20% - Accent1 2 3 2 2 9 2 2" xfId="9234" xr:uid="{00000000-0005-0000-0000-000057230000}"/>
    <cellStyle name="20% - Accent1 2 3 2 2 9 2 2 2" xfId="9235" xr:uid="{00000000-0005-0000-0000-000058230000}"/>
    <cellStyle name="20% - Accent1 2 3 2 2 9 2 3" xfId="9236" xr:uid="{00000000-0005-0000-0000-000059230000}"/>
    <cellStyle name="20% - Accent1 2 3 2 2 9 3" xfId="9237" xr:uid="{00000000-0005-0000-0000-00005A230000}"/>
    <cellStyle name="20% - Accent1 2 3 2 2 9 3 2" xfId="9238" xr:uid="{00000000-0005-0000-0000-00005B230000}"/>
    <cellStyle name="20% - Accent1 2 3 2 2 9 4" xfId="9239" xr:uid="{00000000-0005-0000-0000-00005C230000}"/>
    <cellStyle name="20% - Accent1 2 3 2 3" xfId="9240" xr:uid="{00000000-0005-0000-0000-00005D230000}"/>
    <cellStyle name="20% - Accent1 2 3 2 3 10" xfId="9241" xr:uid="{00000000-0005-0000-0000-00005E230000}"/>
    <cellStyle name="20% - Accent1 2 3 2 3 10 2" xfId="9242" xr:uid="{00000000-0005-0000-0000-00005F230000}"/>
    <cellStyle name="20% - Accent1 2 3 2 3 11" xfId="9243" xr:uid="{00000000-0005-0000-0000-000060230000}"/>
    <cellStyle name="20% - Accent1 2 3 2 3 2" xfId="9244" xr:uid="{00000000-0005-0000-0000-000061230000}"/>
    <cellStyle name="20% - Accent1 2 3 2 3 2 2" xfId="9245" xr:uid="{00000000-0005-0000-0000-000062230000}"/>
    <cellStyle name="20% - Accent1 2 3 2 3 2 2 2" xfId="9246" xr:uid="{00000000-0005-0000-0000-000063230000}"/>
    <cellStyle name="20% - Accent1 2 3 2 3 2 2 2 2" xfId="9247" xr:uid="{00000000-0005-0000-0000-000064230000}"/>
    <cellStyle name="20% - Accent1 2 3 2 3 2 2 2 2 2" xfId="9248" xr:uid="{00000000-0005-0000-0000-000065230000}"/>
    <cellStyle name="20% - Accent1 2 3 2 3 2 2 2 3" xfId="9249" xr:uid="{00000000-0005-0000-0000-000066230000}"/>
    <cellStyle name="20% - Accent1 2 3 2 3 2 2 3" xfId="9250" xr:uid="{00000000-0005-0000-0000-000067230000}"/>
    <cellStyle name="20% - Accent1 2 3 2 3 2 2 3 2" xfId="9251" xr:uid="{00000000-0005-0000-0000-000068230000}"/>
    <cellStyle name="20% - Accent1 2 3 2 3 2 2 4" xfId="9252" xr:uid="{00000000-0005-0000-0000-000069230000}"/>
    <cellStyle name="20% - Accent1 2 3 2 3 2 3" xfId="9253" xr:uid="{00000000-0005-0000-0000-00006A230000}"/>
    <cellStyle name="20% - Accent1 2 3 2 3 2 3 2" xfId="9254" xr:uid="{00000000-0005-0000-0000-00006B230000}"/>
    <cellStyle name="20% - Accent1 2 3 2 3 2 3 2 2" xfId="9255" xr:uid="{00000000-0005-0000-0000-00006C230000}"/>
    <cellStyle name="20% - Accent1 2 3 2 3 2 3 2 2 2" xfId="9256" xr:uid="{00000000-0005-0000-0000-00006D230000}"/>
    <cellStyle name="20% - Accent1 2 3 2 3 2 3 2 3" xfId="9257" xr:uid="{00000000-0005-0000-0000-00006E230000}"/>
    <cellStyle name="20% - Accent1 2 3 2 3 2 3 3" xfId="9258" xr:uid="{00000000-0005-0000-0000-00006F230000}"/>
    <cellStyle name="20% - Accent1 2 3 2 3 2 3 3 2" xfId="9259" xr:uid="{00000000-0005-0000-0000-000070230000}"/>
    <cellStyle name="20% - Accent1 2 3 2 3 2 3 4" xfId="9260" xr:uid="{00000000-0005-0000-0000-000071230000}"/>
    <cellStyle name="20% - Accent1 2 3 2 3 2 4" xfId="9261" xr:uid="{00000000-0005-0000-0000-000072230000}"/>
    <cellStyle name="20% - Accent1 2 3 2 3 2 4 2" xfId="9262" xr:uid="{00000000-0005-0000-0000-000073230000}"/>
    <cellStyle name="20% - Accent1 2 3 2 3 2 4 2 2" xfId="9263" xr:uid="{00000000-0005-0000-0000-000074230000}"/>
    <cellStyle name="20% - Accent1 2 3 2 3 2 4 2 2 2" xfId="9264" xr:uid="{00000000-0005-0000-0000-000075230000}"/>
    <cellStyle name="20% - Accent1 2 3 2 3 2 4 2 3" xfId="9265" xr:uid="{00000000-0005-0000-0000-000076230000}"/>
    <cellStyle name="20% - Accent1 2 3 2 3 2 4 3" xfId="9266" xr:uid="{00000000-0005-0000-0000-000077230000}"/>
    <cellStyle name="20% - Accent1 2 3 2 3 2 4 3 2" xfId="9267" xr:uid="{00000000-0005-0000-0000-000078230000}"/>
    <cellStyle name="20% - Accent1 2 3 2 3 2 4 4" xfId="9268" xr:uid="{00000000-0005-0000-0000-000079230000}"/>
    <cellStyle name="20% - Accent1 2 3 2 3 2 5" xfId="9269" xr:uid="{00000000-0005-0000-0000-00007A230000}"/>
    <cellStyle name="20% - Accent1 2 3 2 3 2 5 2" xfId="9270" xr:uid="{00000000-0005-0000-0000-00007B230000}"/>
    <cellStyle name="20% - Accent1 2 3 2 3 2 5 2 2" xfId="9271" xr:uid="{00000000-0005-0000-0000-00007C230000}"/>
    <cellStyle name="20% - Accent1 2 3 2 3 2 5 3" xfId="9272" xr:uid="{00000000-0005-0000-0000-00007D230000}"/>
    <cellStyle name="20% - Accent1 2 3 2 3 2 6" xfId="9273" xr:uid="{00000000-0005-0000-0000-00007E230000}"/>
    <cellStyle name="20% - Accent1 2 3 2 3 2 6 2" xfId="9274" xr:uid="{00000000-0005-0000-0000-00007F230000}"/>
    <cellStyle name="20% - Accent1 2 3 2 3 2 6 2 2" xfId="9275" xr:uid="{00000000-0005-0000-0000-000080230000}"/>
    <cellStyle name="20% - Accent1 2 3 2 3 2 6 3" xfId="9276" xr:uid="{00000000-0005-0000-0000-000081230000}"/>
    <cellStyle name="20% - Accent1 2 3 2 3 2 7" xfId="9277" xr:uid="{00000000-0005-0000-0000-000082230000}"/>
    <cellStyle name="20% - Accent1 2 3 2 3 2 7 2" xfId="9278" xr:uid="{00000000-0005-0000-0000-000083230000}"/>
    <cellStyle name="20% - Accent1 2 3 2 3 2 8" xfId="9279" xr:uid="{00000000-0005-0000-0000-000084230000}"/>
    <cellStyle name="20% - Accent1 2 3 2 3 2 8 2" xfId="9280" xr:uid="{00000000-0005-0000-0000-000085230000}"/>
    <cellStyle name="20% - Accent1 2 3 2 3 2 9" xfId="9281" xr:uid="{00000000-0005-0000-0000-000086230000}"/>
    <cellStyle name="20% - Accent1 2 3 2 3 3" xfId="9282" xr:uid="{00000000-0005-0000-0000-000087230000}"/>
    <cellStyle name="20% - Accent1 2 3 2 3 3 2" xfId="9283" xr:uid="{00000000-0005-0000-0000-000088230000}"/>
    <cellStyle name="20% - Accent1 2 3 2 3 3 2 2" xfId="9284" xr:uid="{00000000-0005-0000-0000-000089230000}"/>
    <cellStyle name="20% - Accent1 2 3 2 3 3 2 2 2" xfId="9285" xr:uid="{00000000-0005-0000-0000-00008A230000}"/>
    <cellStyle name="20% - Accent1 2 3 2 3 3 2 2 2 2" xfId="9286" xr:uid="{00000000-0005-0000-0000-00008B230000}"/>
    <cellStyle name="20% - Accent1 2 3 2 3 3 2 2 3" xfId="9287" xr:uid="{00000000-0005-0000-0000-00008C230000}"/>
    <cellStyle name="20% - Accent1 2 3 2 3 3 2 3" xfId="9288" xr:uid="{00000000-0005-0000-0000-00008D230000}"/>
    <cellStyle name="20% - Accent1 2 3 2 3 3 2 3 2" xfId="9289" xr:uid="{00000000-0005-0000-0000-00008E230000}"/>
    <cellStyle name="20% - Accent1 2 3 2 3 3 2 4" xfId="9290" xr:uid="{00000000-0005-0000-0000-00008F230000}"/>
    <cellStyle name="20% - Accent1 2 3 2 3 3 3" xfId="9291" xr:uid="{00000000-0005-0000-0000-000090230000}"/>
    <cellStyle name="20% - Accent1 2 3 2 3 3 3 2" xfId="9292" xr:uid="{00000000-0005-0000-0000-000091230000}"/>
    <cellStyle name="20% - Accent1 2 3 2 3 3 3 2 2" xfId="9293" xr:uid="{00000000-0005-0000-0000-000092230000}"/>
    <cellStyle name="20% - Accent1 2 3 2 3 3 3 2 2 2" xfId="9294" xr:uid="{00000000-0005-0000-0000-000093230000}"/>
    <cellStyle name="20% - Accent1 2 3 2 3 3 3 2 3" xfId="9295" xr:uid="{00000000-0005-0000-0000-000094230000}"/>
    <cellStyle name="20% - Accent1 2 3 2 3 3 3 3" xfId="9296" xr:uid="{00000000-0005-0000-0000-000095230000}"/>
    <cellStyle name="20% - Accent1 2 3 2 3 3 3 3 2" xfId="9297" xr:uid="{00000000-0005-0000-0000-000096230000}"/>
    <cellStyle name="20% - Accent1 2 3 2 3 3 3 4" xfId="9298" xr:uid="{00000000-0005-0000-0000-000097230000}"/>
    <cellStyle name="20% - Accent1 2 3 2 3 3 4" xfId="9299" xr:uid="{00000000-0005-0000-0000-000098230000}"/>
    <cellStyle name="20% - Accent1 2 3 2 3 3 4 2" xfId="9300" xr:uid="{00000000-0005-0000-0000-000099230000}"/>
    <cellStyle name="20% - Accent1 2 3 2 3 3 4 2 2" xfId="9301" xr:uid="{00000000-0005-0000-0000-00009A230000}"/>
    <cellStyle name="20% - Accent1 2 3 2 3 3 4 2 2 2" xfId="9302" xr:uid="{00000000-0005-0000-0000-00009B230000}"/>
    <cellStyle name="20% - Accent1 2 3 2 3 3 4 2 3" xfId="9303" xr:uid="{00000000-0005-0000-0000-00009C230000}"/>
    <cellStyle name="20% - Accent1 2 3 2 3 3 4 3" xfId="9304" xr:uid="{00000000-0005-0000-0000-00009D230000}"/>
    <cellStyle name="20% - Accent1 2 3 2 3 3 4 3 2" xfId="9305" xr:uid="{00000000-0005-0000-0000-00009E230000}"/>
    <cellStyle name="20% - Accent1 2 3 2 3 3 4 4" xfId="9306" xr:uid="{00000000-0005-0000-0000-00009F230000}"/>
    <cellStyle name="20% - Accent1 2 3 2 3 3 5" xfId="9307" xr:uid="{00000000-0005-0000-0000-0000A0230000}"/>
    <cellStyle name="20% - Accent1 2 3 2 3 3 5 2" xfId="9308" xr:uid="{00000000-0005-0000-0000-0000A1230000}"/>
    <cellStyle name="20% - Accent1 2 3 2 3 3 5 2 2" xfId="9309" xr:uid="{00000000-0005-0000-0000-0000A2230000}"/>
    <cellStyle name="20% - Accent1 2 3 2 3 3 5 3" xfId="9310" xr:uid="{00000000-0005-0000-0000-0000A3230000}"/>
    <cellStyle name="20% - Accent1 2 3 2 3 3 6" xfId="9311" xr:uid="{00000000-0005-0000-0000-0000A4230000}"/>
    <cellStyle name="20% - Accent1 2 3 2 3 3 6 2" xfId="9312" xr:uid="{00000000-0005-0000-0000-0000A5230000}"/>
    <cellStyle name="20% - Accent1 2 3 2 3 3 6 2 2" xfId="9313" xr:uid="{00000000-0005-0000-0000-0000A6230000}"/>
    <cellStyle name="20% - Accent1 2 3 2 3 3 6 3" xfId="9314" xr:uid="{00000000-0005-0000-0000-0000A7230000}"/>
    <cellStyle name="20% - Accent1 2 3 2 3 3 7" xfId="9315" xr:uid="{00000000-0005-0000-0000-0000A8230000}"/>
    <cellStyle name="20% - Accent1 2 3 2 3 3 7 2" xfId="9316" xr:uid="{00000000-0005-0000-0000-0000A9230000}"/>
    <cellStyle name="20% - Accent1 2 3 2 3 3 8" xfId="9317" xr:uid="{00000000-0005-0000-0000-0000AA230000}"/>
    <cellStyle name="20% - Accent1 2 3 2 3 3 8 2" xfId="9318" xr:uid="{00000000-0005-0000-0000-0000AB230000}"/>
    <cellStyle name="20% - Accent1 2 3 2 3 3 9" xfId="9319" xr:uid="{00000000-0005-0000-0000-0000AC230000}"/>
    <cellStyle name="20% - Accent1 2 3 2 3 4" xfId="9320" xr:uid="{00000000-0005-0000-0000-0000AD230000}"/>
    <cellStyle name="20% - Accent1 2 3 2 3 4 2" xfId="9321" xr:uid="{00000000-0005-0000-0000-0000AE230000}"/>
    <cellStyle name="20% - Accent1 2 3 2 3 4 2 2" xfId="9322" xr:uid="{00000000-0005-0000-0000-0000AF230000}"/>
    <cellStyle name="20% - Accent1 2 3 2 3 4 2 2 2" xfId="9323" xr:uid="{00000000-0005-0000-0000-0000B0230000}"/>
    <cellStyle name="20% - Accent1 2 3 2 3 4 2 3" xfId="9324" xr:uid="{00000000-0005-0000-0000-0000B1230000}"/>
    <cellStyle name="20% - Accent1 2 3 2 3 4 3" xfId="9325" xr:uid="{00000000-0005-0000-0000-0000B2230000}"/>
    <cellStyle name="20% - Accent1 2 3 2 3 4 3 2" xfId="9326" xr:uid="{00000000-0005-0000-0000-0000B3230000}"/>
    <cellStyle name="20% - Accent1 2 3 2 3 4 4" xfId="9327" xr:uid="{00000000-0005-0000-0000-0000B4230000}"/>
    <cellStyle name="20% - Accent1 2 3 2 3 5" xfId="9328" xr:uid="{00000000-0005-0000-0000-0000B5230000}"/>
    <cellStyle name="20% - Accent1 2 3 2 3 5 2" xfId="9329" xr:uid="{00000000-0005-0000-0000-0000B6230000}"/>
    <cellStyle name="20% - Accent1 2 3 2 3 5 2 2" xfId="9330" xr:uid="{00000000-0005-0000-0000-0000B7230000}"/>
    <cellStyle name="20% - Accent1 2 3 2 3 5 2 2 2" xfId="9331" xr:uid="{00000000-0005-0000-0000-0000B8230000}"/>
    <cellStyle name="20% - Accent1 2 3 2 3 5 2 3" xfId="9332" xr:uid="{00000000-0005-0000-0000-0000B9230000}"/>
    <cellStyle name="20% - Accent1 2 3 2 3 5 3" xfId="9333" xr:uid="{00000000-0005-0000-0000-0000BA230000}"/>
    <cellStyle name="20% - Accent1 2 3 2 3 5 3 2" xfId="9334" xr:uid="{00000000-0005-0000-0000-0000BB230000}"/>
    <cellStyle name="20% - Accent1 2 3 2 3 5 4" xfId="9335" xr:uid="{00000000-0005-0000-0000-0000BC230000}"/>
    <cellStyle name="20% - Accent1 2 3 2 3 6" xfId="9336" xr:uid="{00000000-0005-0000-0000-0000BD230000}"/>
    <cellStyle name="20% - Accent1 2 3 2 3 6 2" xfId="9337" xr:uid="{00000000-0005-0000-0000-0000BE230000}"/>
    <cellStyle name="20% - Accent1 2 3 2 3 6 2 2" xfId="9338" xr:uid="{00000000-0005-0000-0000-0000BF230000}"/>
    <cellStyle name="20% - Accent1 2 3 2 3 6 2 2 2" xfId="9339" xr:uid="{00000000-0005-0000-0000-0000C0230000}"/>
    <cellStyle name="20% - Accent1 2 3 2 3 6 2 3" xfId="9340" xr:uid="{00000000-0005-0000-0000-0000C1230000}"/>
    <cellStyle name="20% - Accent1 2 3 2 3 6 3" xfId="9341" xr:uid="{00000000-0005-0000-0000-0000C2230000}"/>
    <cellStyle name="20% - Accent1 2 3 2 3 6 3 2" xfId="9342" xr:uid="{00000000-0005-0000-0000-0000C3230000}"/>
    <cellStyle name="20% - Accent1 2 3 2 3 6 4" xfId="9343" xr:uid="{00000000-0005-0000-0000-0000C4230000}"/>
    <cellStyle name="20% - Accent1 2 3 2 3 7" xfId="9344" xr:uid="{00000000-0005-0000-0000-0000C5230000}"/>
    <cellStyle name="20% - Accent1 2 3 2 3 7 2" xfId="9345" xr:uid="{00000000-0005-0000-0000-0000C6230000}"/>
    <cellStyle name="20% - Accent1 2 3 2 3 7 2 2" xfId="9346" xr:uid="{00000000-0005-0000-0000-0000C7230000}"/>
    <cellStyle name="20% - Accent1 2 3 2 3 7 3" xfId="9347" xr:uid="{00000000-0005-0000-0000-0000C8230000}"/>
    <cellStyle name="20% - Accent1 2 3 2 3 8" xfId="9348" xr:uid="{00000000-0005-0000-0000-0000C9230000}"/>
    <cellStyle name="20% - Accent1 2 3 2 3 8 2" xfId="9349" xr:uid="{00000000-0005-0000-0000-0000CA230000}"/>
    <cellStyle name="20% - Accent1 2 3 2 3 8 2 2" xfId="9350" xr:uid="{00000000-0005-0000-0000-0000CB230000}"/>
    <cellStyle name="20% - Accent1 2 3 2 3 8 3" xfId="9351" xr:uid="{00000000-0005-0000-0000-0000CC230000}"/>
    <cellStyle name="20% - Accent1 2 3 2 3 9" xfId="9352" xr:uid="{00000000-0005-0000-0000-0000CD230000}"/>
    <cellStyle name="20% - Accent1 2 3 2 3 9 2" xfId="9353" xr:uid="{00000000-0005-0000-0000-0000CE230000}"/>
    <cellStyle name="20% - Accent1 2 3 2 4" xfId="9354" xr:uid="{00000000-0005-0000-0000-0000CF230000}"/>
    <cellStyle name="20% - Accent1 2 3 2 4 10" xfId="9355" xr:uid="{00000000-0005-0000-0000-0000D0230000}"/>
    <cellStyle name="20% - Accent1 2 3 2 4 10 2" xfId="9356" xr:uid="{00000000-0005-0000-0000-0000D1230000}"/>
    <cellStyle name="20% - Accent1 2 3 2 4 11" xfId="9357" xr:uid="{00000000-0005-0000-0000-0000D2230000}"/>
    <cellStyle name="20% - Accent1 2 3 2 4 2" xfId="9358" xr:uid="{00000000-0005-0000-0000-0000D3230000}"/>
    <cellStyle name="20% - Accent1 2 3 2 4 2 2" xfId="9359" xr:uid="{00000000-0005-0000-0000-0000D4230000}"/>
    <cellStyle name="20% - Accent1 2 3 2 4 2 2 2" xfId="9360" xr:uid="{00000000-0005-0000-0000-0000D5230000}"/>
    <cellStyle name="20% - Accent1 2 3 2 4 2 2 2 2" xfId="9361" xr:uid="{00000000-0005-0000-0000-0000D6230000}"/>
    <cellStyle name="20% - Accent1 2 3 2 4 2 2 2 2 2" xfId="9362" xr:uid="{00000000-0005-0000-0000-0000D7230000}"/>
    <cellStyle name="20% - Accent1 2 3 2 4 2 2 2 3" xfId="9363" xr:uid="{00000000-0005-0000-0000-0000D8230000}"/>
    <cellStyle name="20% - Accent1 2 3 2 4 2 2 3" xfId="9364" xr:uid="{00000000-0005-0000-0000-0000D9230000}"/>
    <cellStyle name="20% - Accent1 2 3 2 4 2 2 3 2" xfId="9365" xr:uid="{00000000-0005-0000-0000-0000DA230000}"/>
    <cellStyle name="20% - Accent1 2 3 2 4 2 2 4" xfId="9366" xr:uid="{00000000-0005-0000-0000-0000DB230000}"/>
    <cellStyle name="20% - Accent1 2 3 2 4 2 3" xfId="9367" xr:uid="{00000000-0005-0000-0000-0000DC230000}"/>
    <cellStyle name="20% - Accent1 2 3 2 4 2 3 2" xfId="9368" xr:uid="{00000000-0005-0000-0000-0000DD230000}"/>
    <cellStyle name="20% - Accent1 2 3 2 4 2 3 2 2" xfId="9369" xr:uid="{00000000-0005-0000-0000-0000DE230000}"/>
    <cellStyle name="20% - Accent1 2 3 2 4 2 3 2 2 2" xfId="9370" xr:uid="{00000000-0005-0000-0000-0000DF230000}"/>
    <cellStyle name="20% - Accent1 2 3 2 4 2 3 2 3" xfId="9371" xr:uid="{00000000-0005-0000-0000-0000E0230000}"/>
    <cellStyle name="20% - Accent1 2 3 2 4 2 3 3" xfId="9372" xr:uid="{00000000-0005-0000-0000-0000E1230000}"/>
    <cellStyle name="20% - Accent1 2 3 2 4 2 3 3 2" xfId="9373" xr:uid="{00000000-0005-0000-0000-0000E2230000}"/>
    <cellStyle name="20% - Accent1 2 3 2 4 2 3 4" xfId="9374" xr:uid="{00000000-0005-0000-0000-0000E3230000}"/>
    <cellStyle name="20% - Accent1 2 3 2 4 2 4" xfId="9375" xr:uid="{00000000-0005-0000-0000-0000E4230000}"/>
    <cellStyle name="20% - Accent1 2 3 2 4 2 4 2" xfId="9376" xr:uid="{00000000-0005-0000-0000-0000E5230000}"/>
    <cellStyle name="20% - Accent1 2 3 2 4 2 4 2 2" xfId="9377" xr:uid="{00000000-0005-0000-0000-0000E6230000}"/>
    <cellStyle name="20% - Accent1 2 3 2 4 2 4 2 2 2" xfId="9378" xr:uid="{00000000-0005-0000-0000-0000E7230000}"/>
    <cellStyle name="20% - Accent1 2 3 2 4 2 4 2 3" xfId="9379" xr:uid="{00000000-0005-0000-0000-0000E8230000}"/>
    <cellStyle name="20% - Accent1 2 3 2 4 2 4 3" xfId="9380" xr:uid="{00000000-0005-0000-0000-0000E9230000}"/>
    <cellStyle name="20% - Accent1 2 3 2 4 2 4 3 2" xfId="9381" xr:uid="{00000000-0005-0000-0000-0000EA230000}"/>
    <cellStyle name="20% - Accent1 2 3 2 4 2 4 4" xfId="9382" xr:uid="{00000000-0005-0000-0000-0000EB230000}"/>
    <cellStyle name="20% - Accent1 2 3 2 4 2 5" xfId="9383" xr:uid="{00000000-0005-0000-0000-0000EC230000}"/>
    <cellStyle name="20% - Accent1 2 3 2 4 2 5 2" xfId="9384" xr:uid="{00000000-0005-0000-0000-0000ED230000}"/>
    <cellStyle name="20% - Accent1 2 3 2 4 2 5 2 2" xfId="9385" xr:uid="{00000000-0005-0000-0000-0000EE230000}"/>
    <cellStyle name="20% - Accent1 2 3 2 4 2 5 3" xfId="9386" xr:uid="{00000000-0005-0000-0000-0000EF230000}"/>
    <cellStyle name="20% - Accent1 2 3 2 4 2 6" xfId="9387" xr:uid="{00000000-0005-0000-0000-0000F0230000}"/>
    <cellStyle name="20% - Accent1 2 3 2 4 2 6 2" xfId="9388" xr:uid="{00000000-0005-0000-0000-0000F1230000}"/>
    <cellStyle name="20% - Accent1 2 3 2 4 2 6 2 2" xfId="9389" xr:uid="{00000000-0005-0000-0000-0000F2230000}"/>
    <cellStyle name="20% - Accent1 2 3 2 4 2 6 3" xfId="9390" xr:uid="{00000000-0005-0000-0000-0000F3230000}"/>
    <cellStyle name="20% - Accent1 2 3 2 4 2 7" xfId="9391" xr:uid="{00000000-0005-0000-0000-0000F4230000}"/>
    <cellStyle name="20% - Accent1 2 3 2 4 2 7 2" xfId="9392" xr:uid="{00000000-0005-0000-0000-0000F5230000}"/>
    <cellStyle name="20% - Accent1 2 3 2 4 2 8" xfId="9393" xr:uid="{00000000-0005-0000-0000-0000F6230000}"/>
    <cellStyle name="20% - Accent1 2 3 2 4 2 8 2" xfId="9394" xr:uid="{00000000-0005-0000-0000-0000F7230000}"/>
    <cellStyle name="20% - Accent1 2 3 2 4 2 9" xfId="9395" xr:uid="{00000000-0005-0000-0000-0000F8230000}"/>
    <cellStyle name="20% - Accent1 2 3 2 4 3" xfId="9396" xr:uid="{00000000-0005-0000-0000-0000F9230000}"/>
    <cellStyle name="20% - Accent1 2 3 2 4 3 2" xfId="9397" xr:uid="{00000000-0005-0000-0000-0000FA230000}"/>
    <cellStyle name="20% - Accent1 2 3 2 4 3 2 2" xfId="9398" xr:uid="{00000000-0005-0000-0000-0000FB230000}"/>
    <cellStyle name="20% - Accent1 2 3 2 4 3 2 2 2" xfId="9399" xr:uid="{00000000-0005-0000-0000-0000FC230000}"/>
    <cellStyle name="20% - Accent1 2 3 2 4 3 2 2 2 2" xfId="9400" xr:uid="{00000000-0005-0000-0000-0000FD230000}"/>
    <cellStyle name="20% - Accent1 2 3 2 4 3 2 2 3" xfId="9401" xr:uid="{00000000-0005-0000-0000-0000FE230000}"/>
    <cellStyle name="20% - Accent1 2 3 2 4 3 2 3" xfId="9402" xr:uid="{00000000-0005-0000-0000-0000FF230000}"/>
    <cellStyle name="20% - Accent1 2 3 2 4 3 2 3 2" xfId="9403" xr:uid="{00000000-0005-0000-0000-000000240000}"/>
    <cellStyle name="20% - Accent1 2 3 2 4 3 2 4" xfId="9404" xr:uid="{00000000-0005-0000-0000-000001240000}"/>
    <cellStyle name="20% - Accent1 2 3 2 4 3 3" xfId="9405" xr:uid="{00000000-0005-0000-0000-000002240000}"/>
    <cellStyle name="20% - Accent1 2 3 2 4 3 3 2" xfId="9406" xr:uid="{00000000-0005-0000-0000-000003240000}"/>
    <cellStyle name="20% - Accent1 2 3 2 4 3 3 2 2" xfId="9407" xr:uid="{00000000-0005-0000-0000-000004240000}"/>
    <cellStyle name="20% - Accent1 2 3 2 4 3 3 2 2 2" xfId="9408" xr:uid="{00000000-0005-0000-0000-000005240000}"/>
    <cellStyle name="20% - Accent1 2 3 2 4 3 3 2 3" xfId="9409" xr:uid="{00000000-0005-0000-0000-000006240000}"/>
    <cellStyle name="20% - Accent1 2 3 2 4 3 3 3" xfId="9410" xr:uid="{00000000-0005-0000-0000-000007240000}"/>
    <cellStyle name="20% - Accent1 2 3 2 4 3 3 3 2" xfId="9411" xr:uid="{00000000-0005-0000-0000-000008240000}"/>
    <cellStyle name="20% - Accent1 2 3 2 4 3 3 4" xfId="9412" xr:uid="{00000000-0005-0000-0000-000009240000}"/>
    <cellStyle name="20% - Accent1 2 3 2 4 3 4" xfId="9413" xr:uid="{00000000-0005-0000-0000-00000A240000}"/>
    <cellStyle name="20% - Accent1 2 3 2 4 3 4 2" xfId="9414" xr:uid="{00000000-0005-0000-0000-00000B240000}"/>
    <cellStyle name="20% - Accent1 2 3 2 4 3 4 2 2" xfId="9415" xr:uid="{00000000-0005-0000-0000-00000C240000}"/>
    <cellStyle name="20% - Accent1 2 3 2 4 3 4 2 2 2" xfId="9416" xr:uid="{00000000-0005-0000-0000-00000D240000}"/>
    <cellStyle name="20% - Accent1 2 3 2 4 3 4 2 3" xfId="9417" xr:uid="{00000000-0005-0000-0000-00000E240000}"/>
    <cellStyle name="20% - Accent1 2 3 2 4 3 4 3" xfId="9418" xr:uid="{00000000-0005-0000-0000-00000F240000}"/>
    <cellStyle name="20% - Accent1 2 3 2 4 3 4 3 2" xfId="9419" xr:uid="{00000000-0005-0000-0000-000010240000}"/>
    <cellStyle name="20% - Accent1 2 3 2 4 3 4 4" xfId="9420" xr:uid="{00000000-0005-0000-0000-000011240000}"/>
    <cellStyle name="20% - Accent1 2 3 2 4 3 5" xfId="9421" xr:uid="{00000000-0005-0000-0000-000012240000}"/>
    <cellStyle name="20% - Accent1 2 3 2 4 3 5 2" xfId="9422" xr:uid="{00000000-0005-0000-0000-000013240000}"/>
    <cellStyle name="20% - Accent1 2 3 2 4 3 5 2 2" xfId="9423" xr:uid="{00000000-0005-0000-0000-000014240000}"/>
    <cellStyle name="20% - Accent1 2 3 2 4 3 5 3" xfId="9424" xr:uid="{00000000-0005-0000-0000-000015240000}"/>
    <cellStyle name="20% - Accent1 2 3 2 4 3 6" xfId="9425" xr:uid="{00000000-0005-0000-0000-000016240000}"/>
    <cellStyle name="20% - Accent1 2 3 2 4 3 6 2" xfId="9426" xr:uid="{00000000-0005-0000-0000-000017240000}"/>
    <cellStyle name="20% - Accent1 2 3 2 4 3 6 2 2" xfId="9427" xr:uid="{00000000-0005-0000-0000-000018240000}"/>
    <cellStyle name="20% - Accent1 2 3 2 4 3 6 3" xfId="9428" xr:uid="{00000000-0005-0000-0000-000019240000}"/>
    <cellStyle name="20% - Accent1 2 3 2 4 3 7" xfId="9429" xr:uid="{00000000-0005-0000-0000-00001A240000}"/>
    <cellStyle name="20% - Accent1 2 3 2 4 3 7 2" xfId="9430" xr:uid="{00000000-0005-0000-0000-00001B240000}"/>
    <cellStyle name="20% - Accent1 2 3 2 4 3 8" xfId="9431" xr:uid="{00000000-0005-0000-0000-00001C240000}"/>
    <cellStyle name="20% - Accent1 2 3 2 4 3 8 2" xfId="9432" xr:uid="{00000000-0005-0000-0000-00001D240000}"/>
    <cellStyle name="20% - Accent1 2 3 2 4 3 9" xfId="9433" xr:uid="{00000000-0005-0000-0000-00001E240000}"/>
    <cellStyle name="20% - Accent1 2 3 2 4 4" xfId="9434" xr:uid="{00000000-0005-0000-0000-00001F240000}"/>
    <cellStyle name="20% - Accent1 2 3 2 4 4 2" xfId="9435" xr:uid="{00000000-0005-0000-0000-000020240000}"/>
    <cellStyle name="20% - Accent1 2 3 2 4 4 2 2" xfId="9436" xr:uid="{00000000-0005-0000-0000-000021240000}"/>
    <cellStyle name="20% - Accent1 2 3 2 4 4 2 2 2" xfId="9437" xr:uid="{00000000-0005-0000-0000-000022240000}"/>
    <cellStyle name="20% - Accent1 2 3 2 4 4 2 3" xfId="9438" xr:uid="{00000000-0005-0000-0000-000023240000}"/>
    <cellStyle name="20% - Accent1 2 3 2 4 4 3" xfId="9439" xr:uid="{00000000-0005-0000-0000-000024240000}"/>
    <cellStyle name="20% - Accent1 2 3 2 4 4 3 2" xfId="9440" xr:uid="{00000000-0005-0000-0000-000025240000}"/>
    <cellStyle name="20% - Accent1 2 3 2 4 4 4" xfId="9441" xr:uid="{00000000-0005-0000-0000-000026240000}"/>
    <cellStyle name="20% - Accent1 2 3 2 4 5" xfId="9442" xr:uid="{00000000-0005-0000-0000-000027240000}"/>
    <cellStyle name="20% - Accent1 2 3 2 4 5 2" xfId="9443" xr:uid="{00000000-0005-0000-0000-000028240000}"/>
    <cellStyle name="20% - Accent1 2 3 2 4 5 2 2" xfId="9444" xr:uid="{00000000-0005-0000-0000-000029240000}"/>
    <cellStyle name="20% - Accent1 2 3 2 4 5 2 2 2" xfId="9445" xr:uid="{00000000-0005-0000-0000-00002A240000}"/>
    <cellStyle name="20% - Accent1 2 3 2 4 5 2 3" xfId="9446" xr:uid="{00000000-0005-0000-0000-00002B240000}"/>
    <cellStyle name="20% - Accent1 2 3 2 4 5 3" xfId="9447" xr:uid="{00000000-0005-0000-0000-00002C240000}"/>
    <cellStyle name="20% - Accent1 2 3 2 4 5 3 2" xfId="9448" xr:uid="{00000000-0005-0000-0000-00002D240000}"/>
    <cellStyle name="20% - Accent1 2 3 2 4 5 4" xfId="9449" xr:uid="{00000000-0005-0000-0000-00002E240000}"/>
    <cellStyle name="20% - Accent1 2 3 2 4 6" xfId="9450" xr:uid="{00000000-0005-0000-0000-00002F240000}"/>
    <cellStyle name="20% - Accent1 2 3 2 4 6 2" xfId="9451" xr:uid="{00000000-0005-0000-0000-000030240000}"/>
    <cellStyle name="20% - Accent1 2 3 2 4 6 2 2" xfId="9452" xr:uid="{00000000-0005-0000-0000-000031240000}"/>
    <cellStyle name="20% - Accent1 2 3 2 4 6 2 2 2" xfId="9453" xr:uid="{00000000-0005-0000-0000-000032240000}"/>
    <cellStyle name="20% - Accent1 2 3 2 4 6 2 3" xfId="9454" xr:uid="{00000000-0005-0000-0000-000033240000}"/>
    <cellStyle name="20% - Accent1 2 3 2 4 6 3" xfId="9455" xr:uid="{00000000-0005-0000-0000-000034240000}"/>
    <cellStyle name="20% - Accent1 2 3 2 4 6 3 2" xfId="9456" xr:uid="{00000000-0005-0000-0000-000035240000}"/>
    <cellStyle name="20% - Accent1 2 3 2 4 6 4" xfId="9457" xr:uid="{00000000-0005-0000-0000-000036240000}"/>
    <cellStyle name="20% - Accent1 2 3 2 4 7" xfId="9458" xr:uid="{00000000-0005-0000-0000-000037240000}"/>
    <cellStyle name="20% - Accent1 2 3 2 4 7 2" xfId="9459" xr:uid="{00000000-0005-0000-0000-000038240000}"/>
    <cellStyle name="20% - Accent1 2 3 2 4 7 2 2" xfId="9460" xr:uid="{00000000-0005-0000-0000-000039240000}"/>
    <cellStyle name="20% - Accent1 2 3 2 4 7 3" xfId="9461" xr:uid="{00000000-0005-0000-0000-00003A240000}"/>
    <cellStyle name="20% - Accent1 2 3 2 4 8" xfId="9462" xr:uid="{00000000-0005-0000-0000-00003B240000}"/>
    <cellStyle name="20% - Accent1 2 3 2 4 8 2" xfId="9463" xr:uid="{00000000-0005-0000-0000-00003C240000}"/>
    <cellStyle name="20% - Accent1 2 3 2 4 8 2 2" xfId="9464" xr:uid="{00000000-0005-0000-0000-00003D240000}"/>
    <cellStyle name="20% - Accent1 2 3 2 4 8 3" xfId="9465" xr:uid="{00000000-0005-0000-0000-00003E240000}"/>
    <cellStyle name="20% - Accent1 2 3 2 4 9" xfId="9466" xr:uid="{00000000-0005-0000-0000-00003F240000}"/>
    <cellStyle name="20% - Accent1 2 3 2 4 9 2" xfId="9467" xr:uid="{00000000-0005-0000-0000-000040240000}"/>
    <cellStyle name="20% - Accent1 2 3 2 5" xfId="9468" xr:uid="{00000000-0005-0000-0000-000041240000}"/>
    <cellStyle name="20% - Accent1 2 3 2 5 10" xfId="9469" xr:uid="{00000000-0005-0000-0000-000042240000}"/>
    <cellStyle name="20% - Accent1 2 3 2 5 10 2" xfId="9470" xr:uid="{00000000-0005-0000-0000-000043240000}"/>
    <cellStyle name="20% - Accent1 2 3 2 5 11" xfId="9471" xr:uid="{00000000-0005-0000-0000-000044240000}"/>
    <cellStyle name="20% - Accent1 2 3 2 5 2" xfId="9472" xr:uid="{00000000-0005-0000-0000-000045240000}"/>
    <cellStyle name="20% - Accent1 2 3 2 5 2 2" xfId="9473" xr:uid="{00000000-0005-0000-0000-000046240000}"/>
    <cellStyle name="20% - Accent1 2 3 2 5 2 2 2" xfId="9474" xr:uid="{00000000-0005-0000-0000-000047240000}"/>
    <cellStyle name="20% - Accent1 2 3 2 5 2 2 2 2" xfId="9475" xr:uid="{00000000-0005-0000-0000-000048240000}"/>
    <cellStyle name="20% - Accent1 2 3 2 5 2 2 2 2 2" xfId="9476" xr:uid="{00000000-0005-0000-0000-000049240000}"/>
    <cellStyle name="20% - Accent1 2 3 2 5 2 2 2 3" xfId="9477" xr:uid="{00000000-0005-0000-0000-00004A240000}"/>
    <cellStyle name="20% - Accent1 2 3 2 5 2 2 3" xfId="9478" xr:uid="{00000000-0005-0000-0000-00004B240000}"/>
    <cellStyle name="20% - Accent1 2 3 2 5 2 2 3 2" xfId="9479" xr:uid="{00000000-0005-0000-0000-00004C240000}"/>
    <cellStyle name="20% - Accent1 2 3 2 5 2 2 4" xfId="9480" xr:uid="{00000000-0005-0000-0000-00004D240000}"/>
    <cellStyle name="20% - Accent1 2 3 2 5 2 3" xfId="9481" xr:uid="{00000000-0005-0000-0000-00004E240000}"/>
    <cellStyle name="20% - Accent1 2 3 2 5 2 3 2" xfId="9482" xr:uid="{00000000-0005-0000-0000-00004F240000}"/>
    <cellStyle name="20% - Accent1 2 3 2 5 2 3 2 2" xfId="9483" xr:uid="{00000000-0005-0000-0000-000050240000}"/>
    <cellStyle name="20% - Accent1 2 3 2 5 2 3 2 2 2" xfId="9484" xr:uid="{00000000-0005-0000-0000-000051240000}"/>
    <cellStyle name="20% - Accent1 2 3 2 5 2 3 2 3" xfId="9485" xr:uid="{00000000-0005-0000-0000-000052240000}"/>
    <cellStyle name="20% - Accent1 2 3 2 5 2 3 3" xfId="9486" xr:uid="{00000000-0005-0000-0000-000053240000}"/>
    <cellStyle name="20% - Accent1 2 3 2 5 2 3 3 2" xfId="9487" xr:uid="{00000000-0005-0000-0000-000054240000}"/>
    <cellStyle name="20% - Accent1 2 3 2 5 2 3 4" xfId="9488" xr:uid="{00000000-0005-0000-0000-000055240000}"/>
    <cellStyle name="20% - Accent1 2 3 2 5 2 4" xfId="9489" xr:uid="{00000000-0005-0000-0000-000056240000}"/>
    <cellStyle name="20% - Accent1 2 3 2 5 2 4 2" xfId="9490" xr:uid="{00000000-0005-0000-0000-000057240000}"/>
    <cellStyle name="20% - Accent1 2 3 2 5 2 4 2 2" xfId="9491" xr:uid="{00000000-0005-0000-0000-000058240000}"/>
    <cellStyle name="20% - Accent1 2 3 2 5 2 4 2 2 2" xfId="9492" xr:uid="{00000000-0005-0000-0000-000059240000}"/>
    <cellStyle name="20% - Accent1 2 3 2 5 2 4 2 3" xfId="9493" xr:uid="{00000000-0005-0000-0000-00005A240000}"/>
    <cellStyle name="20% - Accent1 2 3 2 5 2 4 3" xfId="9494" xr:uid="{00000000-0005-0000-0000-00005B240000}"/>
    <cellStyle name="20% - Accent1 2 3 2 5 2 4 3 2" xfId="9495" xr:uid="{00000000-0005-0000-0000-00005C240000}"/>
    <cellStyle name="20% - Accent1 2 3 2 5 2 4 4" xfId="9496" xr:uid="{00000000-0005-0000-0000-00005D240000}"/>
    <cellStyle name="20% - Accent1 2 3 2 5 2 5" xfId="9497" xr:uid="{00000000-0005-0000-0000-00005E240000}"/>
    <cellStyle name="20% - Accent1 2 3 2 5 2 5 2" xfId="9498" xr:uid="{00000000-0005-0000-0000-00005F240000}"/>
    <cellStyle name="20% - Accent1 2 3 2 5 2 5 2 2" xfId="9499" xr:uid="{00000000-0005-0000-0000-000060240000}"/>
    <cellStyle name="20% - Accent1 2 3 2 5 2 5 3" xfId="9500" xr:uid="{00000000-0005-0000-0000-000061240000}"/>
    <cellStyle name="20% - Accent1 2 3 2 5 2 6" xfId="9501" xr:uid="{00000000-0005-0000-0000-000062240000}"/>
    <cellStyle name="20% - Accent1 2 3 2 5 2 6 2" xfId="9502" xr:uid="{00000000-0005-0000-0000-000063240000}"/>
    <cellStyle name="20% - Accent1 2 3 2 5 2 6 2 2" xfId="9503" xr:uid="{00000000-0005-0000-0000-000064240000}"/>
    <cellStyle name="20% - Accent1 2 3 2 5 2 6 3" xfId="9504" xr:uid="{00000000-0005-0000-0000-000065240000}"/>
    <cellStyle name="20% - Accent1 2 3 2 5 2 7" xfId="9505" xr:uid="{00000000-0005-0000-0000-000066240000}"/>
    <cellStyle name="20% - Accent1 2 3 2 5 2 7 2" xfId="9506" xr:uid="{00000000-0005-0000-0000-000067240000}"/>
    <cellStyle name="20% - Accent1 2 3 2 5 2 8" xfId="9507" xr:uid="{00000000-0005-0000-0000-000068240000}"/>
    <cellStyle name="20% - Accent1 2 3 2 5 2 8 2" xfId="9508" xr:uid="{00000000-0005-0000-0000-000069240000}"/>
    <cellStyle name="20% - Accent1 2 3 2 5 2 9" xfId="9509" xr:uid="{00000000-0005-0000-0000-00006A240000}"/>
    <cellStyle name="20% - Accent1 2 3 2 5 3" xfId="9510" xr:uid="{00000000-0005-0000-0000-00006B240000}"/>
    <cellStyle name="20% - Accent1 2 3 2 5 3 2" xfId="9511" xr:uid="{00000000-0005-0000-0000-00006C240000}"/>
    <cellStyle name="20% - Accent1 2 3 2 5 3 2 2" xfId="9512" xr:uid="{00000000-0005-0000-0000-00006D240000}"/>
    <cellStyle name="20% - Accent1 2 3 2 5 3 2 2 2" xfId="9513" xr:uid="{00000000-0005-0000-0000-00006E240000}"/>
    <cellStyle name="20% - Accent1 2 3 2 5 3 2 2 2 2" xfId="9514" xr:uid="{00000000-0005-0000-0000-00006F240000}"/>
    <cellStyle name="20% - Accent1 2 3 2 5 3 2 2 3" xfId="9515" xr:uid="{00000000-0005-0000-0000-000070240000}"/>
    <cellStyle name="20% - Accent1 2 3 2 5 3 2 3" xfId="9516" xr:uid="{00000000-0005-0000-0000-000071240000}"/>
    <cellStyle name="20% - Accent1 2 3 2 5 3 2 3 2" xfId="9517" xr:uid="{00000000-0005-0000-0000-000072240000}"/>
    <cellStyle name="20% - Accent1 2 3 2 5 3 2 4" xfId="9518" xr:uid="{00000000-0005-0000-0000-000073240000}"/>
    <cellStyle name="20% - Accent1 2 3 2 5 3 3" xfId="9519" xr:uid="{00000000-0005-0000-0000-000074240000}"/>
    <cellStyle name="20% - Accent1 2 3 2 5 3 3 2" xfId="9520" xr:uid="{00000000-0005-0000-0000-000075240000}"/>
    <cellStyle name="20% - Accent1 2 3 2 5 3 3 2 2" xfId="9521" xr:uid="{00000000-0005-0000-0000-000076240000}"/>
    <cellStyle name="20% - Accent1 2 3 2 5 3 3 2 2 2" xfId="9522" xr:uid="{00000000-0005-0000-0000-000077240000}"/>
    <cellStyle name="20% - Accent1 2 3 2 5 3 3 2 3" xfId="9523" xr:uid="{00000000-0005-0000-0000-000078240000}"/>
    <cellStyle name="20% - Accent1 2 3 2 5 3 3 3" xfId="9524" xr:uid="{00000000-0005-0000-0000-000079240000}"/>
    <cellStyle name="20% - Accent1 2 3 2 5 3 3 3 2" xfId="9525" xr:uid="{00000000-0005-0000-0000-00007A240000}"/>
    <cellStyle name="20% - Accent1 2 3 2 5 3 3 4" xfId="9526" xr:uid="{00000000-0005-0000-0000-00007B240000}"/>
    <cellStyle name="20% - Accent1 2 3 2 5 3 4" xfId="9527" xr:uid="{00000000-0005-0000-0000-00007C240000}"/>
    <cellStyle name="20% - Accent1 2 3 2 5 3 4 2" xfId="9528" xr:uid="{00000000-0005-0000-0000-00007D240000}"/>
    <cellStyle name="20% - Accent1 2 3 2 5 3 4 2 2" xfId="9529" xr:uid="{00000000-0005-0000-0000-00007E240000}"/>
    <cellStyle name="20% - Accent1 2 3 2 5 3 4 2 2 2" xfId="9530" xr:uid="{00000000-0005-0000-0000-00007F240000}"/>
    <cellStyle name="20% - Accent1 2 3 2 5 3 4 2 3" xfId="9531" xr:uid="{00000000-0005-0000-0000-000080240000}"/>
    <cellStyle name="20% - Accent1 2 3 2 5 3 4 3" xfId="9532" xr:uid="{00000000-0005-0000-0000-000081240000}"/>
    <cellStyle name="20% - Accent1 2 3 2 5 3 4 3 2" xfId="9533" xr:uid="{00000000-0005-0000-0000-000082240000}"/>
    <cellStyle name="20% - Accent1 2 3 2 5 3 4 4" xfId="9534" xr:uid="{00000000-0005-0000-0000-000083240000}"/>
    <cellStyle name="20% - Accent1 2 3 2 5 3 5" xfId="9535" xr:uid="{00000000-0005-0000-0000-000084240000}"/>
    <cellStyle name="20% - Accent1 2 3 2 5 3 5 2" xfId="9536" xr:uid="{00000000-0005-0000-0000-000085240000}"/>
    <cellStyle name="20% - Accent1 2 3 2 5 3 5 2 2" xfId="9537" xr:uid="{00000000-0005-0000-0000-000086240000}"/>
    <cellStyle name="20% - Accent1 2 3 2 5 3 5 3" xfId="9538" xr:uid="{00000000-0005-0000-0000-000087240000}"/>
    <cellStyle name="20% - Accent1 2 3 2 5 3 6" xfId="9539" xr:uid="{00000000-0005-0000-0000-000088240000}"/>
    <cellStyle name="20% - Accent1 2 3 2 5 3 6 2" xfId="9540" xr:uid="{00000000-0005-0000-0000-000089240000}"/>
    <cellStyle name="20% - Accent1 2 3 2 5 3 6 2 2" xfId="9541" xr:uid="{00000000-0005-0000-0000-00008A240000}"/>
    <cellStyle name="20% - Accent1 2 3 2 5 3 6 3" xfId="9542" xr:uid="{00000000-0005-0000-0000-00008B240000}"/>
    <cellStyle name="20% - Accent1 2 3 2 5 3 7" xfId="9543" xr:uid="{00000000-0005-0000-0000-00008C240000}"/>
    <cellStyle name="20% - Accent1 2 3 2 5 3 7 2" xfId="9544" xr:uid="{00000000-0005-0000-0000-00008D240000}"/>
    <cellStyle name="20% - Accent1 2 3 2 5 3 8" xfId="9545" xr:uid="{00000000-0005-0000-0000-00008E240000}"/>
    <cellStyle name="20% - Accent1 2 3 2 5 3 8 2" xfId="9546" xr:uid="{00000000-0005-0000-0000-00008F240000}"/>
    <cellStyle name="20% - Accent1 2 3 2 5 3 9" xfId="9547" xr:uid="{00000000-0005-0000-0000-000090240000}"/>
    <cellStyle name="20% - Accent1 2 3 2 5 4" xfId="9548" xr:uid="{00000000-0005-0000-0000-000091240000}"/>
    <cellStyle name="20% - Accent1 2 3 2 5 4 2" xfId="9549" xr:uid="{00000000-0005-0000-0000-000092240000}"/>
    <cellStyle name="20% - Accent1 2 3 2 5 4 2 2" xfId="9550" xr:uid="{00000000-0005-0000-0000-000093240000}"/>
    <cellStyle name="20% - Accent1 2 3 2 5 4 2 2 2" xfId="9551" xr:uid="{00000000-0005-0000-0000-000094240000}"/>
    <cellStyle name="20% - Accent1 2 3 2 5 4 2 3" xfId="9552" xr:uid="{00000000-0005-0000-0000-000095240000}"/>
    <cellStyle name="20% - Accent1 2 3 2 5 4 3" xfId="9553" xr:uid="{00000000-0005-0000-0000-000096240000}"/>
    <cellStyle name="20% - Accent1 2 3 2 5 4 3 2" xfId="9554" xr:uid="{00000000-0005-0000-0000-000097240000}"/>
    <cellStyle name="20% - Accent1 2 3 2 5 4 4" xfId="9555" xr:uid="{00000000-0005-0000-0000-000098240000}"/>
    <cellStyle name="20% - Accent1 2 3 2 5 5" xfId="9556" xr:uid="{00000000-0005-0000-0000-000099240000}"/>
    <cellStyle name="20% - Accent1 2 3 2 5 5 2" xfId="9557" xr:uid="{00000000-0005-0000-0000-00009A240000}"/>
    <cellStyle name="20% - Accent1 2 3 2 5 5 2 2" xfId="9558" xr:uid="{00000000-0005-0000-0000-00009B240000}"/>
    <cellStyle name="20% - Accent1 2 3 2 5 5 2 2 2" xfId="9559" xr:uid="{00000000-0005-0000-0000-00009C240000}"/>
    <cellStyle name="20% - Accent1 2 3 2 5 5 2 3" xfId="9560" xr:uid="{00000000-0005-0000-0000-00009D240000}"/>
    <cellStyle name="20% - Accent1 2 3 2 5 5 3" xfId="9561" xr:uid="{00000000-0005-0000-0000-00009E240000}"/>
    <cellStyle name="20% - Accent1 2 3 2 5 5 3 2" xfId="9562" xr:uid="{00000000-0005-0000-0000-00009F240000}"/>
    <cellStyle name="20% - Accent1 2 3 2 5 5 4" xfId="9563" xr:uid="{00000000-0005-0000-0000-0000A0240000}"/>
    <cellStyle name="20% - Accent1 2 3 2 5 6" xfId="9564" xr:uid="{00000000-0005-0000-0000-0000A1240000}"/>
    <cellStyle name="20% - Accent1 2 3 2 5 6 2" xfId="9565" xr:uid="{00000000-0005-0000-0000-0000A2240000}"/>
    <cellStyle name="20% - Accent1 2 3 2 5 6 2 2" xfId="9566" xr:uid="{00000000-0005-0000-0000-0000A3240000}"/>
    <cellStyle name="20% - Accent1 2 3 2 5 6 2 2 2" xfId="9567" xr:uid="{00000000-0005-0000-0000-0000A4240000}"/>
    <cellStyle name="20% - Accent1 2 3 2 5 6 2 3" xfId="9568" xr:uid="{00000000-0005-0000-0000-0000A5240000}"/>
    <cellStyle name="20% - Accent1 2 3 2 5 6 3" xfId="9569" xr:uid="{00000000-0005-0000-0000-0000A6240000}"/>
    <cellStyle name="20% - Accent1 2 3 2 5 6 3 2" xfId="9570" xr:uid="{00000000-0005-0000-0000-0000A7240000}"/>
    <cellStyle name="20% - Accent1 2 3 2 5 6 4" xfId="9571" xr:uid="{00000000-0005-0000-0000-0000A8240000}"/>
    <cellStyle name="20% - Accent1 2 3 2 5 7" xfId="9572" xr:uid="{00000000-0005-0000-0000-0000A9240000}"/>
    <cellStyle name="20% - Accent1 2 3 2 5 7 2" xfId="9573" xr:uid="{00000000-0005-0000-0000-0000AA240000}"/>
    <cellStyle name="20% - Accent1 2 3 2 5 7 2 2" xfId="9574" xr:uid="{00000000-0005-0000-0000-0000AB240000}"/>
    <cellStyle name="20% - Accent1 2 3 2 5 7 3" xfId="9575" xr:uid="{00000000-0005-0000-0000-0000AC240000}"/>
    <cellStyle name="20% - Accent1 2 3 2 5 8" xfId="9576" xr:uid="{00000000-0005-0000-0000-0000AD240000}"/>
    <cellStyle name="20% - Accent1 2 3 2 5 8 2" xfId="9577" xr:uid="{00000000-0005-0000-0000-0000AE240000}"/>
    <cellStyle name="20% - Accent1 2 3 2 5 8 2 2" xfId="9578" xr:uid="{00000000-0005-0000-0000-0000AF240000}"/>
    <cellStyle name="20% - Accent1 2 3 2 5 8 3" xfId="9579" xr:uid="{00000000-0005-0000-0000-0000B0240000}"/>
    <cellStyle name="20% - Accent1 2 3 2 5 9" xfId="9580" xr:uid="{00000000-0005-0000-0000-0000B1240000}"/>
    <cellStyle name="20% - Accent1 2 3 2 5 9 2" xfId="9581" xr:uid="{00000000-0005-0000-0000-0000B2240000}"/>
    <cellStyle name="20% - Accent1 2 3 2 6" xfId="9582" xr:uid="{00000000-0005-0000-0000-0000B3240000}"/>
    <cellStyle name="20% - Accent1 2 3 2 6 2" xfId="9583" xr:uid="{00000000-0005-0000-0000-0000B4240000}"/>
    <cellStyle name="20% - Accent1 2 3 2 6 2 2" xfId="9584" xr:uid="{00000000-0005-0000-0000-0000B5240000}"/>
    <cellStyle name="20% - Accent1 2 3 2 6 2 2 2" xfId="9585" xr:uid="{00000000-0005-0000-0000-0000B6240000}"/>
    <cellStyle name="20% - Accent1 2 3 2 6 2 2 2 2" xfId="9586" xr:uid="{00000000-0005-0000-0000-0000B7240000}"/>
    <cellStyle name="20% - Accent1 2 3 2 6 2 2 3" xfId="9587" xr:uid="{00000000-0005-0000-0000-0000B8240000}"/>
    <cellStyle name="20% - Accent1 2 3 2 6 2 3" xfId="9588" xr:uid="{00000000-0005-0000-0000-0000B9240000}"/>
    <cellStyle name="20% - Accent1 2 3 2 6 2 3 2" xfId="9589" xr:uid="{00000000-0005-0000-0000-0000BA240000}"/>
    <cellStyle name="20% - Accent1 2 3 2 6 2 4" xfId="9590" xr:uid="{00000000-0005-0000-0000-0000BB240000}"/>
    <cellStyle name="20% - Accent1 2 3 2 6 3" xfId="9591" xr:uid="{00000000-0005-0000-0000-0000BC240000}"/>
    <cellStyle name="20% - Accent1 2 3 2 6 3 2" xfId="9592" xr:uid="{00000000-0005-0000-0000-0000BD240000}"/>
    <cellStyle name="20% - Accent1 2 3 2 6 3 2 2" xfId="9593" xr:uid="{00000000-0005-0000-0000-0000BE240000}"/>
    <cellStyle name="20% - Accent1 2 3 2 6 3 2 2 2" xfId="9594" xr:uid="{00000000-0005-0000-0000-0000BF240000}"/>
    <cellStyle name="20% - Accent1 2 3 2 6 3 2 3" xfId="9595" xr:uid="{00000000-0005-0000-0000-0000C0240000}"/>
    <cellStyle name="20% - Accent1 2 3 2 6 3 3" xfId="9596" xr:uid="{00000000-0005-0000-0000-0000C1240000}"/>
    <cellStyle name="20% - Accent1 2 3 2 6 3 3 2" xfId="9597" xr:uid="{00000000-0005-0000-0000-0000C2240000}"/>
    <cellStyle name="20% - Accent1 2 3 2 6 3 4" xfId="9598" xr:uid="{00000000-0005-0000-0000-0000C3240000}"/>
    <cellStyle name="20% - Accent1 2 3 2 6 4" xfId="9599" xr:uid="{00000000-0005-0000-0000-0000C4240000}"/>
    <cellStyle name="20% - Accent1 2 3 2 6 4 2" xfId="9600" xr:uid="{00000000-0005-0000-0000-0000C5240000}"/>
    <cellStyle name="20% - Accent1 2 3 2 6 4 2 2" xfId="9601" xr:uid="{00000000-0005-0000-0000-0000C6240000}"/>
    <cellStyle name="20% - Accent1 2 3 2 6 4 2 2 2" xfId="9602" xr:uid="{00000000-0005-0000-0000-0000C7240000}"/>
    <cellStyle name="20% - Accent1 2 3 2 6 4 2 3" xfId="9603" xr:uid="{00000000-0005-0000-0000-0000C8240000}"/>
    <cellStyle name="20% - Accent1 2 3 2 6 4 3" xfId="9604" xr:uid="{00000000-0005-0000-0000-0000C9240000}"/>
    <cellStyle name="20% - Accent1 2 3 2 6 4 3 2" xfId="9605" xr:uid="{00000000-0005-0000-0000-0000CA240000}"/>
    <cellStyle name="20% - Accent1 2 3 2 6 4 4" xfId="9606" xr:uid="{00000000-0005-0000-0000-0000CB240000}"/>
    <cellStyle name="20% - Accent1 2 3 2 6 5" xfId="9607" xr:uid="{00000000-0005-0000-0000-0000CC240000}"/>
    <cellStyle name="20% - Accent1 2 3 2 6 5 2" xfId="9608" xr:uid="{00000000-0005-0000-0000-0000CD240000}"/>
    <cellStyle name="20% - Accent1 2 3 2 6 5 2 2" xfId="9609" xr:uid="{00000000-0005-0000-0000-0000CE240000}"/>
    <cellStyle name="20% - Accent1 2 3 2 6 5 3" xfId="9610" xr:uid="{00000000-0005-0000-0000-0000CF240000}"/>
    <cellStyle name="20% - Accent1 2 3 2 6 6" xfId="9611" xr:uid="{00000000-0005-0000-0000-0000D0240000}"/>
    <cellStyle name="20% - Accent1 2 3 2 6 6 2" xfId="9612" xr:uid="{00000000-0005-0000-0000-0000D1240000}"/>
    <cellStyle name="20% - Accent1 2 3 2 6 6 2 2" xfId="9613" xr:uid="{00000000-0005-0000-0000-0000D2240000}"/>
    <cellStyle name="20% - Accent1 2 3 2 6 6 3" xfId="9614" xr:uid="{00000000-0005-0000-0000-0000D3240000}"/>
    <cellStyle name="20% - Accent1 2 3 2 6 7" xfId="9615" xr:uid="{00000000-0005-0000-0000-0000D4240000}"/>
    <cellStyle name="20% - Accent1 2 3 2 6 7 2" xfId="9616" xr:uid="{00000000-0005-0000-0000-0000D5240000}"/>
    <cellStyle name="20% - Accent1 2 3 2 6 8" xfId="9617" xr:uid="{00000000-0005-0000-0000-0000D6240000}"/>
    <cellStyle name="20% - Accent1 2 3 2 6 8 2" xfId="9618" xr:uid="{00000000-0005-0000-0000-0000D7240000}"/>
    <cellStyle name="20% - Accent1 2 3 2 6 9" xfId="9619" xr:uid="{00000000-0005-0000-0000-0000D8240000}"/>
    <cellStyle name="20% - Accent1 2 3 2 7" xfId="9620" xr:uid="{00000000-0005-0000-0000-0000D9240000}"/>
    <cellStyle name="20% - Accent1 2 3 2 7 2" xfId="9621" xr:uid="{00000000-0005-0000-0000-0000DA240000}"/>
    <cellStyle name="20% - Accent1 2 3 2 7 2 2" xfId="9622" xr:uid="{00000000-0005-0000-0000-0000DB240000}"/>
    <cellStyle name="20% - Accent1 2 3 2 7 2 2 2" xfId="9623" xr:uid="{00000000-0005-0000-0000-0000DC240000}"/>
    <cellStyle name="20% - Accent1 2 3 2 7 2 2 2 2" xfId="9624" xr:uid="{00000000-0005-0000-0000-0000DD240000}"/>
    <cellStyle name="20% - Accent1 2 3 2 7 2 2 3" xfId="9625" xr:uid="{00000000-0005-0000-0000-0000DE240000}"/>
    <cellStyle name="20% - Accent1 2 3 2 7 2 3" xfId="9626" xr:uid="{00000000-0005-0000-0000-0000DF240000}"/>
    <cellStyle name="20% - Accent1 2 3 2 7 2 3 2" xfId="9627" xr:uid="{00000000-0005-0000-0000-0000E0240000}"/>
    <cellStyle name="20% - Accent1 2 3 2 7 2 4" xfId="9628" xr:uid="{00000000-0005-0000-0000-0000E1240000}"/>
    <cellStyle name="20% - Accent1 2 3 2 7 3" xfId="9629" xr:uid="{00000000-0005-0000-0000-0000E2240000}"/>
    <cellStyle name="20% - Accent1 2 3 2 7 3 2" xfId="9630" xr:uid="{00000000-0005-0000-0000-0000E3240000}"/>
    <cellStyle name="20% - Accent1 2 3 2 7 3 2 2" xfId="9631" xr:uid="{00000000-0005-0000-0000-0000E4240000}"/>
    <cellStyle name="20% - Accent1 2 3 2 7 3 2 2 2" xfId="9632" xr:uid="{00000000-0005-0000-0000-0000E5240000}"/>
    <cellStyle name="20% - Accent1 2 3 2 7 3 2 3" xfId="9633" xr:uid="{00000000-0005-0000-0000-0000E6240000}"/>
    <cellStyle name="20% - Accent1 2 3 2 7 3 3" xfId="9634" xr:uid="{00000000-0005-0000-0000-0000E7240000}"/>
    <cellStyle name="20% - Accent1 2 3 2 7 3 3 2" xfId="9635" xr:uid="{00000000-0005-0000-0000-0000E8240000}"/>
    <cellStyle name="20% - Accent1 2 3 2 7 3 4" xfId="9636" xr:uid="{00000000-0005-0000-0000-0000E9240000}"/>
    <cellStyle name="20% - Accent1 2 3 2 7 4" xfId="9637" xr:uid="{00000000-0005-0000-0000-0000EA240000}"/>
    <cellStyle name="20% - Accent1 2 3 2 7 4 2" xfId="9638" xr:uid="{00000000-0005-0000-0000-0000EB240000}"/>
    <cellStyle name="20% - Accent1 2 3 2 7 4 2 2" xfId="9639" xr:uid="{00000000-0005-0000-0000-0000EC240000}"/>
    <cellStyle name="20% - Accent1 2 3 2 7 4 2 2 2" xfId="9640" xr:uid="{00000000-0005-0000-0000-0000ED240000}"/>
    <cellStyle name="20% - Accent1 2 3 2 7 4 2 3" xfId="9641" xr:uid="{00000000-0005-0000-0000-0000EE240000}"/>
    <cellStyle name="20% - Accent1 2 3 2 7 4 3" xfId="9642" xr:uid="{00000000-0005-0000-0000-0000EF240000}"/>
    <cellStyle name="20% - Accent1 2 3 2 7 4 3 2" xfId="9643" xr:uid="{00000000-0005-0000-0000-0000F0240000}"/>
    <cellStyle name="20% - Accent1 2 3 2 7 4 4" xfId="9644" xr:uid="{00000000-0005-0000-0000-0000F1240000}"/>
    <cellStyle name="20% - Accent1 2 3 2 7 5" xfId="9645" xr:uid="{00000000-0005-0000-0000-0000F2240000}"/>
    <cellStyle name="20% - Accent1 2 3 2 7 5 2" xfId="9646" xr:uid="{00000000-0005-0000-0000-0000F3240000}"/>
    <cellStyle name="20% - Accent1 2 3 2 7 5 2 2" xfId="9647" xr:uid="{00000000-0005-0000-0000-0000F4240000}"/>
    <cellStyle name="20% - Accent1 2 3 2 7 5 3" xfId="9648" xr:uid="{00000000-0005-0000-0000-0000F5240000}"/>
    <cellStyle name="20% - Accent1 2 3 2 7 6" xfId="9649" xr:uid="{00000000-0005-0000-0000-0000F6240000}"/>
    <cellStyle name="20% - Accent1 2 3 2 7 6 2" xfId="9650" xr:uid="{00000000-0005-0000-0000-0000F7240000}"/>
    <cellStyle name="20% - Accent1 2 3 2 7 6 2 2" xfId="9651" xr:uid="{00000000-0005-0000-0000-0000F8240000}"/>
    <cellStyle name="20% - Accent1 2 3 2 7 6 3" xfId="9652" xr:uid="{00000000-0005-0000-0000-0000F9240000}"/>
    <cellStyle name="20% - Accent1 2 3 2 7 7" xfId="9653" xr:uid="{00000000-0005-0000-0000-0000FA240000}"/>
    <cellStyle name="20% - Accent1 2 3 2 7 7 2" xfId="9654" xr:uid="{00000000-0005-0000-0000-0000FB240000}"/>
    <cellStyle name="20% - Accent1 2 3 2 7 8" xfId="9655" xr:uid="{00000000-0005-0000-0000-0000FC240000}"/>
    <cellStyle name="20% - Accent1 2 3 2 7 8 2" xfId="9656" xr:uid="{00000000-0005-0000-0000-0000FD240000}"/>
    <cellStyle name="20% - Accent1 2 3 2 7 9" xfId="9657" xr:uid="{00000000-0005-0000-0000-0000FE240000}"/>
    <cellStyle name="20% - Accent1 2 3 2 8" xfId="9658" xr:uid="{00000000-0005-0000-0000-0000FF240000}"/>
    <cellStyle name="20% - Accent1 2 3 2 8 2" xfId="9659" xr:uid="{00000000-0005-0000-0000-000000250000}"/>
    <cellStyle name="20% - Accent1 2 3 2 8 2 2" xfId="9660" xr:uid="{00000000-0005-0000-0000-000001250000}"/>
    <cellStyle name="20% - Accent1 2 3 2 8 2 2 2" xfId="9661" xr:uid="{00000000-0005-0000-0000-000002250000}"/>
    <cellStyle name="20% - Accent1 2 3 2 8 2 3" xfId="9662" xr:uid="{00000000-0005-0000-0000-000003250000}"/>
    <cellStyle name="20% - Accent1 2 3 2 8 3" xfId="9663" xr:uid="{00000000-0005-0000-0000-000004250000}"/>
    <cellStyle name="20% - Accent1 2 3 2 8 3 2" xfId="9664" xr:uid="{00000000-0005-0000-0000-000005250000}"/>
    <cellStyle name="20% - Accent1 2 3 2 8 4" xfId="9665" xr:uid="{00000000-0005-0000-0000-000006250000}"/>
    <cellStyle name="20% - Accent1 2 3 2 9" xfId="9666" xr:uid="{00000000-0005-0000-0000-000007250000}"/>
    <cellStyle name="20% - Accent1 2 3 2 9 2" xfId="9667" xr:uid="{00000000-0005-0000-0000-000008250000}"/>
    <cellStyle name="20% - Accent1 2 3 2 9 2 2" xfId="9668" xr:uid="{00000000-0005-0000-0000-000009250000}"/>
    <cellStyle name="20% - Accent1 2 3 2 9 2 2 2" xfId="9669" xr:uid="{00000000-0005-0000-0000-00000A250000}"/>
    <cellStyle name="20% - Accent1 2 3 2 9 2 3" xfId="9670" xr:uid="{00000000-0005-0000-0000-00000B250000}"/>
    <cellStyle name="20% - Accent1 2 3 2 9 3" xfId="9671" xr:uid="{00000000-0005-0000-0000-00000C250000}"/>
    <cellStyle name="20% - Accent1 2 3 2 9 3 2" xfId="9672" xr:uid="{00000000-0005-0000-0000-00000D250000}"/>
    <cellStyle name="20% - Accent1 2 3 2 9 4" xfId="9673" xr:uid="{00000000-0005-0000-0000-00000E250000}"/>
    <cellStyle name="20% - Accent1 2 3 3" xfId="9674" xr:uid="{00000000-0005-0000-0000-00000F250000}"/>
    <cellStyle name="20% - Accent1 2 3 3 10" xfId="9675" xr:uid="{00000000-0005-0000-0000-000010250000}"/>
    <cellStyle name="20% - Accent1 2 3 3 10 2" xfId="9676" xr:uid="{00000000-0005-0000-0000-000011250000}"/>
    <cellStyle name="20% - Accent1 2 3 3 10 2 2" xfId="9677" xr:uid="{00000000-0005-0000-0000-000012250000}"/>
    <cellStyle name="20% - Accent1 2 3 3 10 3" xfId="9678" xr:uid="{00000000-0005-0000-0000-000013250000}"/>
    <cellStyle name="20% - Accent1 2 3 3 11" xfId="9679" xr:uid="{00000000-0005-0000-0000-000014250000}"/>
    <cellStyle name="20% - Accent1 2 3 3 11 2" xfId="9680" xr:uid="{00000000-0005-0000-0000-000015250000}"/>
    <cellStyle name="20% - Accent1 2 3 3 11 2 2" xfId="9681" xr:uid="{00000000-0005-0000-0000-000016250000}"/>
    <cellStyle name="20% - Accent1 2 3 3 11 3" xfId="9682" xr:uid="{00000000-0005-0000-0000-000017250000}"/>
    <cellStyle name="20% - Accent1 2 3 3 12" xfId="9683" xr:uid="{00000000-0005-0000-0000-000018250000}"/>
    <cellStyle name="20% - Accent1 2 3 3 12 2" xfId="9684" xr:uid="{00000000-0005-0000-0000-000019250000}"/>
    <cellStyle name="20% - Accent1 2 3 3 13" xfId="9685" xr:uid="{00000000-0005-0000-0000-00001A250000}"/>
    <cellStyle name="20% - Accent1 2 3 3 13 2" xfId="9686" xr:uid="{00000000-0005-0000-0000-00001B250000}"/>
    <cellStyle name="20% - Accent1 2 3 3 14" xfId="9687" xr:uid="{00000000-0005-0000-0000-00001C250000}"/>
    <cellStyle name="20% - Accent1 2 3 3 2" xfId="9688" xr:uid="{00000000-0005-0000-0000-00001D250000}"/>
    <cellStyle name="20% - Accent1 2 3 3 2 10" xfId="9689" xr:uid="{00000000-0005-0000-0000-00001E250000}"/>
    <cellStyle name="20% - Accent1 2 3 3 2 10 2" xfId="9690" xr:uid="{00000000-0005-0000-0000-00001F250000}"/>
    <cellStyle name="20% - Accent1 2 3 3 2 11" xfId="9691" xr:uid="{00000000-0005-0000-0000-000020250000}"/>
    <cellStyle name="20% - Accent1 2 3 3 2 2" xfId="9692" xr:uid="{00000000-0005-0000-0000-000021250000}"/>
    <cellStyle name="20% - Accent1 2 3 3 2 2 2" xfId="9693" xr:uid="{00000000-0005-0000-0000-000022250000}"/>
    <cellStyle name="20% - Accent1 2 3 3 2 2 2 2" xfId="9694" xr:uid="{00000000-0005-0000-0000-000023250000}"/>
    <cellStyle name="20% - Accent1 2 3 3 2 2 2 2 2" xfId="9695" xr:uid="{00000000-0005-0000-0000-000024250000}"/>
    <cellStyle name="20% - Accent1 2 3 3 2 2 2 2 2 2" xfId="9696" xr:uid="{00000000-0005-0000-0000-000025250000}"/>
    <cellStyle name="20% - Accent1 2 3 3 2 2 2 2 3" xfId="9697" xr:uid="{00000000-0005-0000-0000-000026250000}"/>
    <cellStyle name="20% - Accent1 2 3 3 2 2 2 3" xfId="9698" xr:uid="{00000000-0005-0000-0000-000027250000}"/>
    <cellStyle name="20% - Accent1 2 3 3 2 2 2 3 2" xfId="9699" xr:uid="{00000000-0005-0000-0000-000028250000}"/>
    <cellStyle name="20% - Accent1 2 3 3 2 2 2 4" xfId="9700" xr:uid="{00000000-0005-0000-0000-000029250000}"/>
    <cellStyle name="20% - Accent1 2 3 3 2 2 3" xfId="9701" xr:uid="{00000000-0005-0000-0000-00002A250000}"/>
    <cellStyle name="20% - Accent1 2 3 3 2 2 3 2" xfId="9702" xr:uid="{00000000-0005-0000-0000-00002B250000}"/>
    <cellStyle name="20% - Accent1 2 3 3 2 2 3 2 2" xfId="9703" xr:uid="{00000000-0005-0000-0000-00002C250000}"/>
    <cellStyle name="20% - Accent1 2 3 3 2 2 3 2 2 2" xfId="9704" xr:uid="{00000000-0005-0000-0000-00002D250000}"/>
    <cellStyle name="20% - Accent1 2 3 3 2 2 3 2 3" xfId="9705" xr:uid="{00000000-0005-0000-0000-00002E250000}"/>
    <cellStyle name="20% - Accent1 2 3 3 2 2 3 3" xfId="9706" xr:uid="{00000000-0005-0000-0000-00002F250000}"/>
    <cellStyle name="20% - Accent1 2 3 3 2 2 3 3 2" xfId="9707" xr:uid="{00000000-0005-0000-0000-000030250000}"/>
    <cellStyle name="20% - Accent1 2 3 3 2 2 3 4" xfId="9708" xr:uid="{00000000-0005-0000-0000-000031250000}"/>
    <cellStyle name="20% - Accent1 2 3 3 2 2 4" xfId="9709" xr:uid="{00000000-0005-0000-0000-000032250000}"/>
    <cellStyle name="20% - Accent1 2 3 3 2 2 4 2" xfId="9710" xr:uid="{00000000-0005-0000-0000-000033250000}"/>
    <cellStyle name="20% - Accent1 2 3 3 2 2 4 2 2" xfId="9711" xr:uid="{00000000-0005-0000-0000-000034250000}"/>
    <cellStyle name="20% - Accent1 2 3 3 2 2 4 2 2 2" xfId="9712" xr:uid="{00000000-0005-0000-0000-000035250000}"/>
    <cellStyle name="20% - Accent1 2 3 3 2 2 4 2 3" xfId="9713" xr:uid="{00000000-0005-0000-0000-000036250000}"/>
    <cellStyle name="20% - Accent1 2 3 3 2 2 4 3" xfId="9714" xr:uid="{00000000-0005-0000-0000-000037250000}"/>
    <cellStyle name="20% - Accent1 2 3 3 2 2 4 3 2" xfId="9715" xr:uid="{00000000-0005-0000-0000-000038250000}"/>
    <cellStyle name="20% - Accent1 2 3 3 2 2 4 4" xfId="9716" xr:uid="{00000000-0005-0000-0000-000039250000}"/>
    <cellStyle name="20% - Accent1 2 3 3 2 2 5" xfId="9717" xr:uid="{00000000-0005-0000-0000-00003A250000}"/>
    <cellStyle name="20% - Accent1 2 3 3 2 2 5 2" xfId="9718" xr:uid="{00000000-0005-0000-0000-00003B250000}"/>
    <cellStyle name="20% - Accent1 2 3 3 2 2 5 2 2" xfId="9719" xr:uid="{00000000-0005-0000-0000-00003C250000}"/>
    <cellStyle name="20% - Accent1 2 3 3 2 2 5 3" xfId="9720" xr:uid="{00000000-0005-0000-0000-00003D250000}"/>
    <cellStyle name="20% - Accent1 2 3 3 2 2 6" xfId="9721" xr:uid="{00000000-0005-0000-0000-00003E250000}"/>
    <cellStyle name="20% - Accent1 2 3 3 2 2 6 2" xfId="9722" xr:uid="{00000000-0005-0000-0000-00003F250000}"/>
    <cellStyle name="20% - Accent1 2 3 3 2 2 6 2 2" xfId="9723" xr:uid="{00000000-0005-0000-0000-000040250000}"/>
    <cellStyle name="20% - Accent1 2 3 3 2 2 6 3" xfId="9724" xr:uid="{00000000-0005-0000-0000-000041250000}"/>
    <cellStyle name="20% - Accent1 2 3 3 2 2 7" xfId="9725" xr:uid="{00000000-0005-0000-0000-000042250000}"/>
    <cellStyle name="20% - Accent1 2 3 3 2 2 7 2" xfId="9726" xr:uid="{00000000-0005-0000-0000-000043250000}"/>
    <cellStyle name="20% - Accent1 2 3 3 2 2 8" xfId="9727" xr:uid="{00000000-0005-0000-0000-000044250000}"/>
    <cellStyle name="20% - Accent1 2 3 3 2 2 8 2" xfId="9728" xr:uid="{00000000-0005-0000-0000-000045250000}"/>
    <cellStyle name="20% - Accent1 2 3 3 2 2 9" xfId="9729" xr:uid="{00000000-0005-0000-0000-000046250000}"/>
    <cellStyle name="20% - Accent1 2 3 3 2 3" xfId="9730" xr:uid="{00000000-0005-0000-0000-000047250000}"/>
    <cellStyle name="20% - Accent1 2 3 3 2 3 2" xfId="9731" xr:uid="{00000000-0005-0000-0000-000048250000}"/>
    <cellStyle name="20% - Accent1 2 3 3 2 3 2 2" xfId="9732" xr:uid="{00000000-0005-0000-0000-000049250000}"/>
    <cellStyle name="20% - Accent1 2 3 3 2 3 2 2 2" xfId="9733" xr:uid="{00000000-0005-0000-0000-00004A250000}"/>
    <cellStyle name="20% - Accent1 2 3 3 2 3 2 2 2 2" xfId="9734" xr:uid="{00000000-0005-0000-0000-00004B250000}"/>
    <cellStyle name="20% - Accent1 2 3 3 2 3 2 2 3" xfId="9735" xr:uid="{00000000-0005-0000-0000-00004C250000}"/>
    <cellStyle name="20% - Accent1 2 3 3 2 3 2 3" xfId="9736" xr:uid="{00000000-0005-0000-0000-00004D250000}"/>
    <cellStyle name="20% - Accent1 2 3 3 2 3 2 3 2" xfId="9737" xr:uid="{00000000-0005-0000-0000-00004E250000}"/>
    <cellStyle name="20% - Accent1 2 3 3 2 3 2 4" xfId="9738" xr:uid="{00000000-0005-0000-0000-00004F250000}"/>
    <cellStyle name="20% - Accent1 2 3 3 2 3 3" xfId="9739" xr:uid="{00000000-0005-0000-0000-000050250000}"/>
    <cellStyle name="20% - Accent1 2 3 3 2 3 3 2" xfId="9740" xr:uid="{00000000-0005-0000-0000-000051250000}"/>
    <cellStyle name="20% - Accent1 2 3 3 2 3 3 2 2" xfId="9741" xr:uid="{00000000-0005-0000-0000-000052250000}"/>
    <cellStyle name="20% - Accent1 2 3 3 2 3 3 2 2 2" xfId="9742" xr:uid="{00000000-0005-0000-0000-000053250000}"/>
    <cellStyle name="20% - Accent1 2 3 3 2 3 3 2 3" xfId="9743" xr:uid="{00000000-0005-0000-0000-000054250000}"/>
    <cellStyle name="20% - Accent1 2 3 3 2 3 3 3" xfId="9744" xr:uid="{00000000-0005-0000-0000-000055250000}"/>
    <cellStyle name="20% - Accent1 2 3 3 2 3 3 3 2" xfId="9745" xr:uid="{00000000-0005-0000-0000-000056250000}"/>
    <cellStyle name="20% - Accent1 2 3 3 2 3 3 4" xfId="9746" xr:uid="{00000000-0005-0000-0000-000057250000}"/>
    <cellStyle name="20% - Accent1 2 3 3 2 3 4" xfId="9747" xr:uid="{00000000-0005-0000-0000-000058250000}"/>
    <cellStyle name="20% - Accent1 2 3 3 2 3 4 2" xfId="9748" xr:uid="{00000000-0005-0000-0000-000059250000}"/>
    <cellStyle name="20% - Accent1 2 3 3 2 3 4 2 2" xfId="9749" xr:uid="{00000000-0005-0000-0000-00005A250000}"/>
    <cellStyle name="20% - Accent1 2 3 3 2 3 4 2 2 2" xfId="9750" xr:uid="{00000000-0005-0000-0000-00005B250000}"/>
    <cellStyle name="20% - Accent1 2 3 3 2 3 4 2 3" xfId="9751" xr:uid="{00000000-0005-0000-0000-00005C250000}"/>
    <cellStyle name="20% - Accent1 2 3 3 2 3 4 3" xfId="9752" xr:uid="{00000000-0005-0000-0000-00005D250000}"/>
    <cellStyle name="20% - Accent1 2 3 3 2 3 4 3 2" xfId="9753" xr:uid="{00000000-0005-0000-0000-00005E250000}"/>
    <cellStyle name="20% - Accent1 2 3 3 2 3 4 4" xfId="9754" xr:uid="{00000000-0005-0000-0000-00005F250000}"/>
    <cellStyle name="20% - Accent1 2 3 3 2 3 5" xfId="9755" xr:uid="{00000000-0005-0000-0000-000060250000}"/>
    <cellStyle name="20% - Accent1 2 3 3 2 3 5 2" xfId="9756" xr:uid="{00000000-0005-0000-0000-000061250000}"/>
    <cellStyle name="20% - Accent1 2 3 3 2 3 5 2 2" xfId="9757" xr:uid="{00000000-0005-0000-0000-000062250000}"/>
    <cellStyle name="20% - Accent1 2 3 3 2 3 5 3" xfId="9758" xr:uid="{00000000-0005-0000-0000-000063250000}"/>
    <cellStyle name="20% - Accent1 2 3 3 2 3 6" xfId="9759" xr:uid="{00000000-0005-0000-0000-000064250000}"/>
    <cellStyle name="20% - Accent1 2 3 3 2 3 6 2" xfId="9760" xr:uid="{00000000-0005-0000-0000-000065250000}"/>
    <cellStyle name="20% - Accent1 2 3 3 2 3 6 2 2" xfId="9761" xr:uid="{00000000-0005-0000-0000-000066250000}"/>
    <cellStyle name="20% - Accent1 2 3 3 2 3 6 3" xfId="9762" xr:uid="{00000000-0005-0000-0000-000067250000}"/>
    <cellStyle name="20% - Accent1 2 3 3 2 3 7" xfId="9763" xr:uid="{00000000-0005-0000-0000-000068250000}"/>
    <cellStyle name="20% - Accent1 2 3 3 2 3 7 2" xfId="9764" xr:uid="{00000000-0005-0000-0000-000069250000}"/>
    <cellStyle name="20% - Accent1 2 3 3 2 3 8" xfId="9765" xr:uid="{00000000-0005-0000-0000-00006A250000}"/>
    <cellStyle name="20% - Accent1 2 3 3 2 3 8 2" xfId="9766" xr:uid="{00000000-0005-0000-0000-00006B250000}"/>
    <cellStyle name="20% - Accent1 2 3 3 2 3 9" xfId="9767" xr:uid="{00000000-0005-0000-0000-00006C250000}"/>
    <cellStyle name="20% - Accent1 2 3 3 2 4" xfId="9768" xr:uid="{00000000-0005-0000-0000-00006D250000}"/>
    <cellStyle name="20% - Accent1 2 3 3 2 4 2" xfId="9769" xr:uid="{00000000-0005-0000-0000-00006E250000}"/>
    <cellStyle name="20% - Accent1 2 3 3 2 4 2 2" xfId="9770" xr:uid="{00000000-0005-0000-0000-00006F250000}"/>
    <cellStyle name="20% - Accent1 2 3 3 2 4 2 2 2" xfId="9771" xr:uid="{00000000-0005-0000-0000-000070250000}"/>
    <cellStyle name="20% - Accent1 2 3 3 2 4 2 3" xfId="9772" xr:uid="{00000000-0005-0000-0000-000071250000}"/>
    <cellStyle name="20% - Accent1 2 3 3 2 4 3" xfId="9773" xr:uid="{00000000-0005-0000-0000-000072250000}"/>
    <cellStyle name="20% - Accent1 2 3 3 2 4 3 2" xfId="9774" xr:uid="{00000000-0005-0000-0000-000073250000}"/>
    <cellStyle name="20% - Accent1 2 3 3 2 4 4" xfId="9775" xr:uid="{00000000-0005-0000-0000-000074250000}"/>
    <cellStyle name="20% - Accent1 2 3 3 2 5" xfId="9776" xr:uid="{00000000-0005-0000-0000-000075250000}"/>
    <cellStyle name="20% - Accent1 2 3 3 2 5 2" xfId="9777" xr:uid="{00000000-0005-0000-0000-000076250000}"/>
    <cellStyle name="20% - Accent1 2 3 3 2 5 2 2" xfId="9778" xr:uid="{00000000-0005-0000-0000-000077250000}"/>
    <cellStyle name="20% - Accent1 2 3 3 2 5 2 2 2" xfId="9779" xr:uid="{00000000-0005-0000-0000-000078250000}"/>
    <cellStyle name="20% - Accent1 2 3 3 2 5 2 3" xfId="9780" xr:uid="{00000000-0005-0000-0000-000079250000}"/>
    <cellStyle name="20% - Accent1 2 3 3 2 5 3" xfId="9781" xr:uid="{00000000-0005-0000-0000-00007A250000}"/>
    <cellStyle name="20% - Accent1 2 3 3 2 5 3 2" xfId="9782" xr:uid="{00000000-0005-0000-0000-00007B250000}"/>
    <cellStyle name="20% - Accent1 2 3 3 2 5 4" xfId="9783" xr:uid="{00000000-0005-0000-0000-00007C250000}"/>
    <cellStyle name="20% - Accent1 2 3 3 2 6" xfId="9784" xr:uid="{00000000-0005-0000-0000-00007D250000}"/>
    <cellStyle name="20% - Accent1 2 3 3 2 6 2" xfId="9785" xr:uid="{00000000-0005-0000-0000-00007E250000}"/>
    <cellStyle name="20% - Accent1 2 3 3 2 6 2 2" xfId="9786" xr:uid="{00000000-0005-0000-0000-00007F250000}"/>
    <cellStyle name="20% - Accent1 2 3 3 2 6 2 2 2" xfId="9787" xr:uid="{00000000-0005-0000-0000-000080250000}"/>
    <cellStyle name="20% - Accent1 2 3 3 2 6 2 3" xfId="9788" xr:uid="{00000000-0005-0000-0000-000081250000}"/>
    <cellStyle name="20% - Accent1 2 3 3 2 6 3" xfId="9789" xr:uid="{00000000-0005-0000-0000-000082250000}"/>
    <cellStyle name="20% - Accent1 2 3 3 2 6 3 2" xfId="9790" xr:uid="{00000000-0005-0000-0000-000083250000}"/>
    <cellStyle name="20% - Accent1 2 3 3 2 6 4" xfId="9791" xr:uid="{00000000-0005-0000-0000-000084250000}"/>
    <cellStyle name="20% - Accent1 2 3 3 2 7" xfId="9792" xr:uid="{00000000-0005-0000-0000-000085250000}"/>
    <cellStyle name="20% - Accent1 2 3 3 2 7 2" xfId="9793" xr:uid="{00000000-0005-0000-0000-000086250000}"/>
    <cellStyle name="20% - Accent1 2 3 3 2 7 2 2" xfId="9794" xr:uid="{00000000-0005-0000-0000-000087250000}"/>
    <cellStyle name="20% - Accent1 2 3 3 2 7 3" xfId="9795" xr:uid="{00000000-0005-0000-0000-000088250000}"/>
    <cellStyle name="20% - Accent1 2 3 3 2 8" xfId="9796" xr:uid="{00000000-0005-0000-0000-000089250000}"/>
    <cellStyle name="20% - Accent1 2 3 3 2 8 2" xfId="9797" xr:uid="{00000000-0005-0000-0000-00008A250000}"/>
    <cellStyle name="20% - Accent1 2 3 3 2 8 2 2" xfId="9798" xr:uid="{00000000-0005-0000-0000-00008B250000}"/>
    <cellStyle name="20% - Accent1 2 3 3 2 8 3" xfId="9799" xr:uid="{00000000-0005-0000-0000-00008C250000}"/>
    <cellStyle name="20% - Accent1 2 3 3 2 9" xfId="9800" xr:uid="{00000000-0005-0000-0000-00008D250000}"/>
    <cellStyle name="20% - Accent1 2 3 3 2 9 2" xfId="9801" xr:uid="{00000000-0005-0000-0000-00008E250000}"/>
    <cellStyle name="20% - Accent1 2 3 3 3" xfId="9802" xr:uid="{00000000-0005-0000-0000-00008F250000}"/>
    <cellStyle name="20% - Accent1 2 3 3 3 10" xfId="9803" xr:uid="{00000000-0005-0000-0000-000090250000}"/>
    <cellStyle name="20% - Accent1 2 3 3 3 10 2" xfId="9804" xr:uid="{00000000-0005-0000-0000-000091250000}"/>
    <cellStyle name="20% - Accent1 2 3 3 3 11" xfId="9805" xr:uid="{00000000-0005-0000-0000-000092250000}"/>
    <cellStyle name="20% - Accent1 2 3 3 3 2" xfId="9806" xr:uid="{00000000-0005-0000-0000-000093250000}"/>
    <cellStyle name="20% - Accent1 2 3 3 3 2 2" xfId="9807" xr:uid="{00000000-0005-0000-0000-000094250000}"/>
    <cellStyle name="20% - Accent1 2 3 3 3 2 2 2" xfId="9808" xr:uid="{00000000-0005-0000-0000-000095250000}"/>
    <cellStyle name="20% - Accent1 2 3 3 3 2 2 2 2" xfId="9809" xr:uid="{00000000-0005-0000-0000-000096250000}"/>
    <cellStyle name="20% - Accent1 2 3 3 3 2 2 2 2 2" xfId="9810" xr:uid="{00000000-0005-0000-0000-000097250000}"/>
    <cellStyle name="20% - Accent1 2 3 3 3 2 2 2 3" xfId="9811" xr:uid="{00000000-0005-0000-0000-000098250000}"/>
    <cellStyle name="20% - Accent1 2 3 3 3 2 2 3" xfId="9812" xr:uid="{00000000-0005-0000-0000-000099250000}"/>
    <cellStyle name="20% - Accent1 2 3 3 3 2 2 3 2" xfId="9813" xr:uid="{00000000-0005-0000-0000-00009A250000}"/>
    <cellStyle name="20% - Accent1 2 3 3 3 2 2 4" xfId="9814" xr:uid="{00000000-0005-0000-0000-00009B250000}"/>
    <cellStyle name="20% - Accent1 2 3 3 3 2 3" xfId="9815" xr:uid="{00000000-0005-0000-0000-00009C250000}"/>
    <cellStyle name="20% - Accent1 2 3 3 3 2 3 2" xfId="9816" xr:uid="{00000000-0005-0000-0000-00009D250000}"/>
    <cellStyle name="20% - Accent1 2 3 3 3 2 3 2 2" xfId="9817" xr:uid="{00000000-0005-0000-0000-00009E250000}"/>
    <cellStyle name="20% - Accent1 2 3 3 3 2 3 2 2 2" xfId="9818" xr:uid="{00000000-0005-0000-0000-00009F250000}"/>
    <cellStyle name="20% - Accent1 2 3 3 3 2 3 2 3" xfId="9819" xr:uid="{00000000-0005-0000-0000-0000A0250000}"/>
    <cellStyle name="20% - Accent1 2 3 3 3 2 3 3" xfId="9820" xr:uid="{00000000-0005-0000-0000-0000A1250000}"/>
    <cellStyle name="20% - Accent1 2 3 3 3 2 3 3 2" xfId="9821" xr:uid="{00000000-0005-0000-0000-0000A2250000}"/>
    <cellStyle name="20% - Accent1 2 3 3 3 2 3 4" xfId="9822" xr:uid="{00000000-0005-0000-0000-0000A3250000}"/>
    <cellStyle name="20% - Accent1 2 3 3 3 2 4" xfId="9823" xr:uid="{00000000-0005-0000-0000-0000A4250000}"/>
    <cellStyle name="20% - Accent1 2 3 3 3 2 4 2" xfId="9824" xr:uid="{00000000-0005-0000-0000-0000A5250000}"/>
    <cellStyle name="20% - Accent1 2 3 3 3 2 4 2 2" xfId="9825" xr:uid="{00000000-0005-0000-0000-0000A6250000}"/>
    <cellStyle name="20% - Accent1 2 3 3 3 2 4 2 2 2" xfId="9826" xr:uid="{00000000-0005-0000-0000-0000A7250000}"/>
    <cellStyle name="20% - Accent1 2 3 3 3 2 4 2 3" xfId="9827" xr:uid="{00000000-0005-0000-0000-0000A8250000}"/>
    <cellStyle name="20% - Accent1 2 3 3 3 2 4 3" xfId="9828" xr:uid="{00000000-0005-0000-0000-0000A9250000}"/>
    <cellStyle name="20% - Accent1 2 3 3 3 2 4 3 2" xfId="9829" xr:uid="{00000000-0005-0000-0000-0000AA250000}"/>
    <cellStyle name="20% - Accent1 2 3 3 3 2 4 4" xfId="9830" xr:uid="{00000000-0005-0000-0000-0000AB250000}"/>
    <cellStyle name="20% - Accent1 2 3 3 3 2 5" xfId="9831" xr:uid="{00000000-0005-0000-0000-0000AC250000}"/>
    <cellStyle name="20% - Accent1 2 3 3 3 2 5 2" xfId="9832" xr:uid="{00000000-0005-0000-0000-0000AD250000}"/>
    <cellStyle name="20% - Accent1 2 3 3 3 2 5 2 2" xfId="9833" xr:uid="{00000000-0005-0000-0000-0000AE250000}"/>
    <cellStyle name="20% - Accent1 2 3 3 3 2 5 3" xfId="9834" xr:uid="{00000000-0005-0000-0000-0000AF250000}"/>
    <cellStyle name="20% - Accent1 2 3 3 3 2 6" xfId="9835" xr:uid="{00000000-0005-0000-0000-0000B0250000}"/>
    <cellStyle name="20% - Accent1 2 3 3 3 2 6 2" xfId="9836" xr:uid="{00000000-0005-0000-0000-0000B1250000}"/>
    <cellStyle name="20% - Accent1 2 3 3 3 2 6 2 2" xfId="9837" xr:uid="{00000000-0005-0000-0000-0000B2250000}"/>
    <cellStyle name="20% - Accent1 2 3 3 3 2 6 3" xfId="9838" xr:uid="{00000000-0005-0000-0000-0000B3250000}"/>
    <cellStyle name="20% - Accent1 2 3 3 3 2 7" xfId="9839" xr:uid="{00000000-0005-0000-0000-0000B4250000}"/>
    <cellStyle name="20% - Accent1 2 3 3 3 2 7 2" xfId="9840" xr:uid="{00000000-0005-0000-0000-0000B5250000}"/>
    <cellStyle name="20% - Accent1 2 3 3 3 2 8" xfId="9841" xr:uid="{00000000-0005-0000-0000-0000B6250000}"/>
    <cellStyle name="20% - Accent1 2 3 3 3 2 8 2" xfId="9842" xr:uid="{00000000-0005-0000-0000-0000B7250000}"/>
    <cellStyle name="20% - Accent1 2 3 3 3 2 9" xfId="9843" xr:uid="{00000000-0005-0000-0000-0000B8250000}"/>
    <cellStyle name="20% - Accent1 2 3 3 3 3" xfId="9844" xr:uid="{00000000-0005-0000-0000-0000B9250000}"/>
    <cellStyle name="20% - Accent1 2 3 3 3 3 2" xfId="9845" xr:uid="{00000000-0005-0000-0000-0000BA250000}"/>
    <cellStyle name="20% - Accent1 2 3 3 3 3 2 2" xfId="9846" xr:uid="{00000000-0005-0000-0000-0000BB250000}"/>
    <cellStyle name="20% - Accent1 2 3 3 3 3 2 2 2" xfId="9847" xr:uid="{00000000-0005-0000-0000-0000BC250000}"/>
    <cellStyle name="20% - Accent1 2 3 3 3 3 2 2 2 2" xfId="9848" xr:uid="{00000000-0005-0000-0000-0000BD250000}"/>
    <cellStyle name="20% - Accent1 2 3 3 3 3 2 2 3" xfId="9849" xr:uid="{00000000-0005-0000-0000-0000BE250000}"/>
    <cellStyle name="20% - Accent1 2 3 3 3 3 2 3" xfId="9850" xr:uid="{00000000-0005-0000-0000-0000BF250000}"/>
    <cellStyle name="20% - Accent1 2 3 3 3 3 2 3 2" xfId="9851" xr:uid="{00000000-0005-0000-0000-0000C0250000}"/>
    <cellStyle name="20% - Accent1 2 3 3 3 3 2 4" xfId="9852" xr:uid="{00000000-0005-0000-0000-0000C1250000}"/>
    <cellStyle name="20% - Accent1 2 3 3 3 3 3" xfId="9853" xr:uid="{00000000-0005-0000-0000-0000C2250000}"/>
    <cellStyle name="20% - Accent1 2 3 3 3 3 3 2" xfId="9854" xr:uid="{00000000-0005-0000-0000-0000C3250000}"/>
    <cellStyle name="20% - Accent1 2 3 3 3 3 3 2 2" xfId="9855" xr:uid="{00000000-0005-0000-0000-0000C4250000}"/>
    <cellStyle name="20% - Accent1 2 3 3 3 3 3 2 2 2" xfId="9856" xr:uid="{00000000-0005-0000-0000-0000C5250000}"/>
    <cellStyle name="20% - Accent1 2 3 3 3 3 3 2 3" xfId="9857" xr:uid="{00000000-0005-0000-0000-0000C6250000}"/>
    <cellStyle name="20% - Accent1 2 3 3 3 3 3 3" xfId="9858" xr:uid="{00000000-0005-0000-0000-0000C7250000}"/>
    <cellStyle name="20% - Accent1 2 3 3 3 3 3 3 2" xfId="9859" xr:uid="{00000000-0005-0000-0000-0000C8250000}"/>
    <cellStyle name="20% - Accent1 2 3 3 3 3 3 4" xfId="9860" xr:uid="{00000000-0005-0000-0000-0000C9250000}"/>
    <cellStyle name="20% - Accent1 2 3 3 3 3 4" xfId="9861" xr:uid="{00000000-0005-0000-0000-0000CA250000}"/>
    <cellStyle name="20% - Accent1 2 3 3 3 3 4 2" xfId="9862" xr:uid="{00000000-0005-0000-0000-0000CB250000}"/>
    <cellStyle name="20% - Accent1 2 3 3 3 3 4 2 2" xfId="9863" xr:uid="{00000000-0005-0000-0000-0000CC250000}"/>
    <cellStyle name="20% - Accent1 2 3 3 3 3 4 2 2 2" xfId="9864" xr:uid="{00000000-0005-0000-0000-0000CD250000}"/>
    <cellStyle name="20% - Accent1 2 3 3 3 3 4 2 3" xfId="9865" xr:uid="{00000000-0005-0000-0000-0000CE250000}"/>
    <cellStyle name="20% - Accent1 2 3 3 3 3 4 3" xfId="9866" xr:uid="{00000000-0005-0000-0000-0000CF250000}"/>
    <cellStyle name="20% - Accent1 2 3 3 3 3 4 3 2" xfId="9867" xr:uid="{00000000-0005-0000-0000-0000D0250000}"/>
    <cellStyle name="20% - Accent1 2 3 3 3 3 4 4" xfId="9868" xr:uid="{00000000-0005-0000-0000-0000D1250000}"/>
    <cellStyle name="20% - Accent1 2 3 3 3 3 5" xfId="9869" xr:uid="{00000000-0005-0000-0000-0000D2250000}"/>
    <cellStyle name="20% - Accent1 2 3 3 3 3 5 2" xfId="9870" xr:uid="{00000000-0005-0000-0000-0000D3250000}"/>
    <cellStyle name="20% - Accent1 2 3 3 3 3 5 2 2" xfId="9871" xr:uid="{00000000-0005-0000-0000-0000D4250000}"/>
    <cellStyle name="20% - Accent1 2 3 3 3 3 5 3" xfId="9872" xr:uid="{00000000-0005-0000-0000-0000D5250000}"/>
    <cellStyle name="20% - Accent1 2 3 3 3 3 6" xfId="9873" xr:uid="{00000000-0005-0000-0000-0000D6250000}"/>
    <cellStyle name="20% - Accent1 2 3 3 3 3 6 2" xfId="9874" xr:uid="{00000000-0005-0000-0000-0000D7250000}"/>
    <cellStyle name="20% - Accent1 2 3 3 3 3 6 2 2" xfId="9875" xr:uid="{00000000-0005-0000-0000-0000D8250000}"/>
    <cellStyle name="20% - Accent1 2 3 3 3 3 6 3" xfId="9876" xr:uid="{00000000-0005-0000-0000-0000D9250000}"/>
    <cellStyle name="20% - Accent1 2 3 3 3 3 7" xfId="9877" xr:uid="{00000000-0005-0000-0000-0000DA250000}"/>
    <cellStyle name="20% - Accent1 2 3 3 3 3 7 2" xfId="9878" xr:uid="{00000000-0005-0000-0000-0000DB250000}"/>
    <cellStyle name="20% - Accent1 2 3 3 3 3 8" xfId="9879" xr:uid="{00000000-0005-0000-0000-0000DC250000}"/>
    <cellStyle name="20% - Accent1 2 3 3 3 3 8 2" xfId="9880" xr:uid="{00000000-0005-0000-0000-0000DD250000}"/>
    <cellStyle name="20% - Accent1 2 3 3 3 3 9" xfId="9881" xr:uid="{00000000-0005-0000-0000-0000DE250000}"/>
    <cellStyle name="20% - Accent1 2 3 3 3 4" xfId="9882" xr:uid="{00000000-0005-0000-0000-0000DF250000}"/>
    <cellStyle name="20% - Accent1 2 3 3 3 4 2" xfId="9883" xr:uid="{00000000-0005-0000-0000-0000E0250000}"/>
    <cellStyle name="20% - Accent1 2 3 3 3 4 2 2" xfId="9884" xr:uid="{00000000-0005-0000-0000-0000E1250000}"/>
    <cellStyle name="20% - Accent1 2 3 3 3 4 2 2 2" xfId="9885" xr:uid="{00000000-0005-0000-0000-0000E2250000}"/>
    <cellStyle name="20% - Accent1 2 3 3 3 4 2 3" xfId="9886" xr:uid="{00000000-0005-0000-0000-0000E3250000}"/>
    <cellStyle name="20% - Accent1 2 3 3 3 4 3" xfId="9887" xr:uid="{00000000-0005-0000-0000-0000E4250000}"/>
    <cellStyle name="20% - Accent1 2 3 3 3 4 3 2" xfId="9888" xr:uid="{00000000-0005-0000-0000-0000E5250000}"/>
    <cellStyle name="20% - Accent1 2 3 3 3 4 4" xfId="9889" xr:uid="{00000000-0005-0000-0000-0000E6250000}"/>
    <cellStyle name="20% - Accent1 2 3 3 3 5" xfId="9890" xr:uid="{00000000-0005-0000-0000-0000E7250000}"/>
    <cellStyle name="20% - Accent1 2 3 3 3 5 2" xfId="9891" xr:uid="{00000000-0005-0000-0000-0000E8250000}"/>
    <cellStyle name="20% - Accent1 2 3 3 3 5 2 2" xfId="9892" xr:uid="{00000000-0005-0000-0000-0000E9250000}"/>
    <cellStyle name="20% - Accent1 2 3 3 3 5 2 2 2" xfId="9893" xr:uid="{00000000-0005-0000-0000-0000EA250000}"/>
    <cellStyle name="20% - Accent1 2 3 3 3 5 2 3" xfId="9894" xr:uid="{00000000-0005-0000-0000-0000EB250000}"/>
    <cellStyle name="20% - Accent1 2 3 3 3 5 3" xfId="9895" xr:uid="{00000000-0005-0000-0000-0000EC250000}"/>
    <cellStyle name="20% - Accent1 2 3 3 3 5 3 2" xfId="9896" xr:uid="{00000000-0005-0000-0000-0000ED250000}"/>
    <cellStyle name="20% - Accent1 2 3 3 3 5 4" xfId="9897" xr:uid="{00000000-0005-0000-0000-0000EE250000}"/>
    <cellStyle name="20% - Accent1 2 3 3 3 6" xfId="9898" xr:uid="{00000000-0005-0000-0000-0000EF250000}"/>
    <cellStyle name="20% - Accent1 2 3 3 3 6 2" xfId="9899" xr:uid="{00000000-0005-0000-0000-0000F0250000}"/>
    <cellStyle name="20% - Accent1 2 3 3 3 6 2 2" xfId="9900" xr:uid="{00000000-0005-0000-0000-0000F1250000}"/>
    <cellStyle name="20% - Accent1 2 3 3 3 6 2 2 2" xfId="9901" xr:uid="{00000000-0005-0000-0000-0000F2250000}"/>
    <cellStyle name="20% - Accent1 2 3 3 3 6 2 3" xfId="9902" xr:uid="{00000000-0005-0000-0000-0000F3250000}"/>
    <cellStyle name="20% - Accent1 2 3 3 3 6 3" xfId="9903" xr:uid="{00000000-0005-0000-0000-0000F4250000}"/>
    <cellStyle name="20% - Accent1 2 3 3 3 6 3 2" xfId="9904" xr:uid="{00000000-0005-0000-0000-0000F5250000}"/>
    <cellStyle name="20% - Accent1 2 3 3 3 6 4" xfId="9905" xr:uid="{00000000-0005-0000-0000-0000F6250000}"/>
    <cellStyle name="20% - Accent1 2 3 3 3 7" xfId="9906" xr:uid="{00000000-0005-0000-0000-0000F7250000}"/>
    <cellStyle name="20% - Accent1 2 3 3 3 7 2" xfId="9907" xr:uid="{00000000-0005-0000-0000-0000F8250000}"/>
    <cellStyle name="20% - Accent1 2 3 3 3 7 2 2" xfId="9908" xr:uid="{00000000-0005-0000-0000-0000F9250000}"/>
    <cellStyle name="20% - Accent1 2 3 3 3 7 3" xfId="9909" xr:uid="{00000000-0005-0000-0000-0000FA250000}"/>
    <cellStyle name="20% - Accent1 2 3 3 3 8" xfId="9910" xr:uid="{00000000-0005-0000-0000-0000FB250000}"/>
    <cellStyle name="20% - Accent1 2 3 3 3 8 2" xfId="9911" xr:uid="{00000000-0005-0000-0000-0000FC250000}"/>
    <cellStyle name="20% - Accent1 2 3 3 3 8 2 2" xfId="9912" xr:uid="{00000000-0005-0000-0000-0000FD250000}"/>
    <cellStyle name="20% - Accent1 2 3 3 3 8 3" xfId="9913" xr:uid="{00000000-0005-0000-0000-0000FE250000}"/>
    <cellStyle name="20% - Accent1 2 3 3 3 9" xfId="9914" xr:uid="{00000000-0005-0000-0000-0000FF250000}"/>
    <cellStyle name="20% - Accent1 2 3 3 3 9 2" xfId="9915" xr:uid="{00000000-0005-0000-0000-000000260000}"/>
    <cellStyle name="20% - Accent1 2 3 3 4" xfId="9916" xr:uid="{00000000-0005-0000-0000-000001260000}"/>
    <cellStyle name="20% - Accent1 2 3 3 4 10" xfId="9917" xr:uid="{00000000-0005-0000-0000-000002260000}"/>
    <cellStyle name="20% - Accent1 2 3 3 4 10 2" xfId="9918" xr:uid="{00000000-0005-0000-0000-000003260000}"/>
    <cellStyle name="20% - Accent1 2 3 3 4 11" xfId="9919" xr:uid="{00000000-0005-0000-0000-000004260000}"/>
    <cellStyle name="20% - Accent1 2 3 3 4 2" xfId="9920" xr:uid="{00000000-0005-0000-0000-000005260000}"/>
    <cellStyle name="20% - Accent1 2 3 3 4 2 2" xfId="9921" xr:uid="{00000000-0005-0000-0000-000006260000}"/>
    <cellStyle name="20% - Accent1 2 3 3 4 2 2 2" xfId="9922" xr:uid="{00000000-0005-0000-0000-000007260000}"/>
    <cellStyle name="20% - Accent1 2 3 3 4 2 2 2 2" xfId="9923" xr:uid="{00000000-0005-0000-0000-000008260000}"/>
    <cellStyle name="20% - Accent1 2 3 3 4 2 2 2 2 2" xfId="9924" xr:uid="{00000000-0005-0000-0000-000009260000}"/>
    <cellStyle name="20% - Accent1 2 3 3 4 2 2 2 3" xfId="9925" xr:uid="{00000000-0005-0000-0000-00000A260000}"/>
    <cellStyle name="20% - Accent1 2 3 3 4 2 2 3" xfId="9926" xr:uid="{00000000-0005-0000-0000-00000B260000}"/>
    <cellStyle name="20% - Accent1 2 3 3 4 2 2 3 2" xfId="9927" xr:uid="{00000000-0005-0000-0000-00000C260000}"/>
    <cellStyle name="20% - Accent1 2 3 3 4 2 2 4" xfId="9928" xr:uid="{00000000-0005-0000-0000-00000D260000}"/>
    <cellStyle name="20% - Accent1 2 3 3 4 2 3" xfId="9929" xr:uid="{00000000-0005-0000-0000-00000E260000}"/>
    <cellStyle name="20% - Accent1 2 3 3 4 2 3 2" xfId="9930" xr:uid="{00000000-0005-0000-0000-00000F260000}"/>
    <cellStyle name="20% - Accent1 2 3 3 4 2 3 2 2" xfId="9931" xr:uid="{00000000-0005-0000-0000-000010260000}"/>
    <cellStyle name="20% - Accent1 2 3 3 4 2 3 2 2 2" xfId="9932" xr:uid="{00000000-0005-0000-0000-000011260000}"/>
    <cellStyle name="20% - Accent1 2 3 3 4 2 3 2 3" xfId="9933" xr:uid="{00000000-0005-0000-0000-000012260000}"/>
    <cellStyle name="20% - Accent1 2 3 3 4 2 3 3" xfId="9934" xr:uid="{00000000-0005-0000-0000-000013260000}"/>
    <cellStyle name="20% - Accent1 2 3 3 4 2 3 3 2" xfId="9935" xr:uid="{00000000-0005-0000-0000-000014260000}"/>
    <cellStyle name="20% - Accent1 2 3 3 4 2 3 4" xfId="9936" xr:uid="{00000000-0005-0000-0000-000015260000}"/>
    <cellStyle name="20% - Accent1 2 3 3 4 2 4" xfId="9937" xr:uid="{00000000-0005-0000-0000-000016260000}"/>
    <cellStyle name="20% - Accent1 2 3 3 4 2 4 2" xfId="9938" xr:uid="{00000000-0005-0000-0000-000017260000}"/>
    <cellStyle name="20% - Accent1 2 3 3 4 2 4 2 2" xfId="9939" xr:uid="{00000000-0005-0000-0000-000018260000}"/>
    <cellStyle name="20% - Accent1 2 3 3 4 2 4 2 2 2" xfId="9940" xr:uid="{00000000-0005-0000-0000-000019260000}"/>
    <cellStyle name="20% - Accent1 2 3 3 4 2 4 2 3" xfId="9941" xr:uid="{00000000-0005-0000-0000-00001A260000}"/>
    <cellStyle name="20% - Accent1 2 3 3 4 2 4 3" xfId="9942" xr:uid="{00000000-0005-0000-0000-00001B260000}"/>
    <cellStyle name="20% - Accent1 2 3 3 4 2 4 3 2" xfId="9943" xr:uid="{00000000-0005-0000-0000-00001C260000}"/>
    <cellStyle name="20% - Accent1 2 3 3 4 2 4 4" xfId="9944" xr:uid="{00000000-0005-0000-0000-00001D260000}"/>
    <cellStyle name="20% - Accent1 2 3 3 4 2 5" xfId="9945" xr:uid="{00000000-0005-0000-0000-00001E260000}"/>
    <cellStyle name="20% - Accent1 2 3 3 4 2 5 2" xfId="9946" xr:uid="{00000000-0005-0000-0000-00001F260000}"/>
    <cellStyle name="20% - Accent1 2 3 3 4 2 5 2 2" xfId="9947" xr:uid="{00000000-0005-0000-0000-000020260000}"/>
    <cellStyle name="20% - Accent1 2 3 3 4 2 5 3" xfId="9948" xr:uid="{00000000-0005-0000-0000-000021260000}"/>
    <cellStyle name="20% - Accent1 2 3 3 4 2 6" xfId="9949" xr:uid="{00000000-0005-0000-0000-000022260000}"/>
    <cellStyle name="20% - Accent1 2 3 3 4 2 6 2" xfId="9950" xr:uid="{00000000-0005-0000-0000-000023260000}"/>
    <cellStyle name="20% - Accent1 2 3 3 4 2 6 2 2" xfId="9951" xr:uid="{00000000-0005-0000-0000-000024260000}"/>
    <cellStyle name="20% - Accent1 2 3 3 4 2 6 3" xfId="9952" xr:uid="{00000000-0005-0000-0000-000025260000}"/>
    <cellStyle name="20% - Accent1 2 3 3 4 2 7" xfId="9953" xr:uid="{00000000-0005-0000-0000-000026260000}"/>
    <cellStyle name="20% - Accent1 2 3 3 4 2 7 2" xfId="9954" xr:uid="{00000000-0005-0000-0000-000027260000}"/>
    <cellStyle name="20% - Accent1 2 3 3 4 2 8" xfId="9955" xr:uid="{00000000-0005-0000-0000-000028260000}"/>
    <cellStyle name="20% - Accent1 2 3 3 4 2 8 2" xfId="9956" xr:uid="{00000000-0005-0000-0000-000029260000}"/>
    <cellStyle name="20% - Accent1 2 3 3 4 2 9" xfId="9957" xr:uid="{00000000-0005-0000-0000-00002A260000}"/>
    <cellStyle name="20% - Accent1 2 3 3 4 3" xfId="9958" xr:uid="{00000000-0005-0000-0000-00002B260000}"/>
    <cellStyle name="20% - Accent1 2 3 3 4 3 2" xfId="9959" xr:uid="{00000000-0005-0000-0000-00002C260000}"/>
    <cellStyle name="20% - Accent1 2 3 3 4 3 2 2" xfId="9960" xr:uid="{00000000-0005-0000-0000-00002D260000}"/>
    <cellStyle name="20% - Accent1 2 3 3 4 3 2 2 2" xfId="9961" xr:uid="{00000000-0005-0000-0000-00002E260000}"/>
    <cellStyle name="20% - Accent1 2 3 3 4 3 2 2 2 2" xfId="9962" xr:uid="{00000000-0005-0000-0000-00002F260000}"/>
    <cellStyle name="20% - Accent1 2 3 3 4 3 2 2 3" xfId="9963" xr:uid="{00000000-0005-0000-0000-000030260000}"/>
    <cellStyle name="20% - Accent1 2 3 3 4 3 2 3" xfId="9964" xr:uid="{00000000-0005-0000-0000-000031260000}"/>
    <cellStyle name="20% - Accent1 2 3 3 4 3 2 3 2" xfId="9965" xr:uid="{00000000-0005-0000-0000-000032260000}"/>
    <cellStyle name="20% - Accent1 2 3 3 4 3 2 4" xfId="9966" xr:uid="{00000000-0005-0000-0000-000033260000}"/>
    <cellStyle name="20% - Accent1 2 3 3 4 3 3" xfId="9967" xr:uid="{00000000-0005-0000-0000-000034260000}"/>
    <cellStyle name="20% - Accent1 2 3 3 4 3 3 2" xfId="9968" xr:uid="{00000000-0005-0000-0000-000035260000}"/>
    <cellStyle name="20% - Accent1 2 3 3 4 3 3 2 2" xfId="9969" xr:uid="{00000000-0005-0000-0000-000036260000}"/>
    <cellStyle name="20% - Accent1 2 3 3 4 3 3 2 2 2" xfId="9970" xr:uid="{00000000-0005-0000-0000-000037260000}"/>
    <cellStyle name="20% - Accent1 2 3 3 4 3 3 2 3" xfId="9971" xr:uid="{00000000-0005-0000-0000-000038260000}"/>
    <cellStyle name="20% - Accent1 2 3 3 4 3 3 3" xfId="9972" xr:uid="{00000000-0005-0000-0000-000039260000}"/>
    <cellStyle name="20% - Accent1 2 3 3 4 3 3 3 2" xfId="9973" xr:uid="{00000000-0005-0000-0000-00003A260000}"/>
    <cellStyle name="20% - Accent1 2 3 3 4 3 3 4" xfId="9974" xr:uid="{00000000-0005-0000-0000-00003B260000}"/>
    <cellStyle name="20% - Accent1 2 3 3 4 3 4" xfId="9975" xr:uid="{00000000-0005-0000-0000-00003C260000}"/>
    <cellStyle name="20% - Accent1 2 3 3 4 3 4 2" xfId="9976" xr:uid="{00000000-0005-0000-0000-00003D260000}"/>
    <cellStyle name="20% - Accent1 2 3 3 4 3 4 2 2" xfId="9977" xr:uid="{00000000-0005-0000-0000-00003E260000}"/>
    <cellStyle name="20% - Accent1 2 3 3 4 3 4 2 2 2" xfId="9978" xr:uid="{00000000-0005-0000-0000-00003F260000}"/>
    <cellStyle name="20% - Accent1 2 3 3 4 3 4 2 3" xfId="9979" xr:uid="{00000000-0005-0000-0000-000040260000}"/>
    <cellStyle name="20% - Accent1 2 3 3 4 3 4 3" xfId="9980" xr:uid="{00000000-0005-0000-0000-000041260000}"/>
    <cellStyle name="20% - Accent1 2 3 3 4 3 4 3 2" xfId="9981" xr:uid="{00000000-0005-0000-0000-000042260000}"/>
    <cellStyle name="20% - Accent1 2 3 3 4 3 4 4" xfId="9982" xr:uid="{00000000-0005-0000-0000-000043260000}"/>
    <cellStyle name="20% - Accent1 2 3 3 4 3 5" xfId="9983" xr:uid="{00000000-0005-0000-0000-000044260000}"/>
    <cellStyle name="20% - Accent1 2 3 3 4 3 5 2" xfId="9984" xr:uid="{00000000-0005-0000-0000-000045260000}"/>
    <cellStyle name="20% - Accent1 2 3 3 4 3 5 2 2" xfId="9985" xr:uid="{00000000-0005-0000-0000-000046260000}"/>
    <cellStyle name="20% - Accent1 2 3 3 4 3 5 3" xfId="9986" xr:uid="{00000000-0005-0000-0000-000047260000}"/>
    <cellStyle name="20% - Accent1 2 3 3 4 3 6" xfId="9987" xr:uid="{00000000-0005-0000-0000-000048260000}"/>
    <cellStyle name="20% - Accent1 2 3 3 4 3 6 2" xfId="9988" xr:uid="{00000000-0005-0000-0000-000049260000}"/>
    <cellStyle name="20% - Accent1 2 3 3 4 3 6 2 2" xfId="9989" xr:uid="{00000000-0005-0000-0000-00004A260000}"/>
    <cellStyle name="20% - Accent1 2 3 3 4 3 6 3" xfId="9990" xr:uid="{00000000-0005-0000-0000-00004B260000}"/>
    <cellStyle name="20% - Accent1 2 3 3 4 3 7" xfId="9991" xr:uid="{00000000-0005-0000-0000-00004C260000}"/>
    <cellStyle name="20% - Accent1 2 3 3 4 3 7 2" xfId="9992" xr:uid="{00000000-0005-0000-0000-00004D260000}"/>
    <cellStyle name="20% - Accent1 2 3 3 4 3 8" xfId="9993" xr:uid="{00000000-0005-0000-0000-00004E260000}"/>
    <cellStyle name="20% - Accent1 2 3 3 4 3 8 2" xfId="9994" xr:uid="{00000000-0005-0000-0000-00004F260000}"/>
    <cellStyle name="20% - Accent1 2 3 3 4 3 9" xfId="9995" xr:uid="{00000000-0005-0000-0000-000050260000}"/>
    <cellStyle name="20% - Accent1 2 3 3 4 4" xfId="9996" xr:uid="{00000000-0005-0000-0000-000051260000}"/>
    <cellStyle name="20% - Accent1 2 3 3 4 4 2" xfId="9997" xr:uid="{00000000-0005-0000-0000-000052260000}"/>
    <cellStyle name="20% - Accent1 2 3 3 4 4 2 2" xfId="9998" xr:uid="{00000000-0005-0000-0000-000053260000}"/>
    <cellStyle name="20% - Accent1 2 3 3 4 4 2 2 2" xfId="9999" xr:uid="{00000000-0005-0000-0000-000054260000}"/>
    <cellStyle name="20% - Accent1 2 3 3 4 4 2 3" xfId="10000" xr:uid="{00000000-0005-0000-0000-000055260000}"/>
    <cellStyle name="20% - Accent1 2 3 3 4 4 3" xfId="10001" xr:uid="{00000000-0005-0000-0000-000056260000}"/>
    <cellStyle name="20% - Accent1 2 3 3 4 4 3 2" xfId="10002" xr:uid="{00000000-0005-0000-0000-000057260000}"/>
    <cellStyle name="20% - Accent1 2 3 3 4 4 4" xfId="10003" xr:uid="{00000000-0005-0000-0000-000058260000}"/>
    <cellStyle name="20% - Accent1 2 3 3 4 5" xfId="10004" xr:uid="{00000000-0005-0000-0000-000059260000}"/>
    <cellStyle name="20% - Accent1 2 3 3 4 5 2" xfId="10005" xr:uid="{00000000-0005-0000-0000-00005A260000}"/>
    <cellStyle name="20% - Accent1 2 3 3 4 5 2 2" xfId="10006" xr:uid="{00000000-0005-0000-0000-00005B260000}"/>
    <cellStyle name="20% - Accent1 2 3 3 4 5 2 2 2" xfId="10007" xr:uid="{00000000-0005-0000-0000-00005C260000}"/>
    <cellStyle name="20% - Accent1 2 3 3 4 5 2 3" xfId="10008" xr:uid="{00000000-0005-0000-0000-00005D260000}"/>
    <cellStyle name="20% - Accent1 2 3 3 4 5 3" xfId="10009" xr:uid="{00000000-0005-0000-0000-00005E260000}"/>
    <cellStyle name="20% - Accent1 2 3 3 4 5 3 2" xfId="10010" xr:uid="{00000000-0005-0000-0000-00005F260000}"/>
    <cellStyle name="20% - Accent1 2 3 3 4 5 4" xfId="10011" xr:uid="{00000000-0005-0000-0000-000060260000}"/>
    <cellStyle name="20% - Accent1 2 3 3 4 6" xfId="10012" xr:uid="{00000000-0005-0000-0000-000061260000}"/>
    <cellStyle name="20% - Accent1 2 3 3 4 6 2" xfId="10013" xr:uid="{00000000-0005-0000-0000-000062260000}"/>
    <cellStyle name="20% - Accent1 2 3 3 4 6 2 2" xfId="10014" xr:uid="{00000000-0005-0000-0000-000063260000}"/>
    <cellStyle name="20% - Accent1 2 3 3 4 6 2 2 2" xfId="10015" xr:uid="{00000000-0005-0000-0000-000064260000}"/>
    <cellStyle name="20% - Accent1 2 3 3 4 6 2 3" xfId="10016" xr:uid="{00000000-0005-0000-0000-000065260000}"/>
    <cellStyle name="20% - Accent1 2 3 3 4 6 3" xfId="10017" xr:uid="{00000000-0005-0000-0000-000066260000}"/>
    <cellStyle name="20% - Accent1 2 3 3 4 6 3 2" xfId="10018" xr:uid="{00000000-0005-0000-0000-000067260000}"/>
    <cellStyle name="20% - Accent1 2 3 3 4 6 4" xfId="10019" xr:uid="{00000000-0005-0000-0000-000068260000}"/>
    <cellStyle name="20% - Accent1 2 3 3 4 7" xfId="10020" xr:uid="{00000000-0005-0000-0000-000069260000}"/>
    <cellStyle name="20% - Accent1 2 3 3 4 7 2" xfId="10021" xr:uid="{00000000-0005-0000-0000-00006A260000}"/>
    <cellStyle name="20% - Accent1 2 3 3 4 7 2 2" xfId="10022" xr:uid="{00000000-0005-0000-0000-00006B260000}"/>
    <cellStyle name="20% - Accent1 2 3 3 4 7 3" xfId="10023" xr:uid="{00000000-0005-0000-0000-00006C260000}"/>
    <cellStyle name="20% - Accent1 2 3 3 4 8" xfId="10024" xr:uid="{00000000-0005-0000-0000-00006D260000}"/>
    <cellStyle name="20% - Accent1 2 3 3 4 8 2" xfId="10025" xr:uid="{00000000-0005-0000-0000-00006E260000}"/>
    <cellStyle name="20% - Accent1 2 3 3 4 8 2 2" xfId="10026" xr:uid="{00000000-0005-0000-0000-00006F260000}"/>
    <cellStyle name="20% - Accent1 2 3 3 4 8 3" xfId="10027" xr:uid="{00000000-0005-0000-0000-000070260000}"/>
    <cellStyle name="20% - Accent1 2 3 3 4 9" xfId="10028" xr:uid="{00000000-0005-0000-0000-000071260000}"/>
    <cellStyle name="20% - Accent1 2 3 3 4 9 2" xfId="10029" xr:uid="{00000000-0005-0000-0000-000072260000}"/>
    <cellStyle name="20% - Accent1 2 3 3 5" xfId="10030" xr:uid="{00000000-0005-0000-0000-000073260000}"/>
    <cellStyle name="20% - Accent1 2 3 3 5 2" xfId="10031" xr:uid="{00000000-0005-0000-0000-000074260000}"/>
    <cellStyle name="20% - Accent1 2 3 3 5 2 2" xfId="10032" xr:uid="{00000000-0005-0000-0000-000075260000}"/>
    <cellStyle name="20% - Accent1 2 3 3 5 2 2 2" xfId="10033" xr:uid="{00000000-0005-0000-0000-000076260000}"/>
    <cellStyle name="20% - Accent1 2 3 3 5 2 2 2 2" xfId="10034" xr:uid="{00000000-0005-0000-0000-000077260000}"/>
    <cellStyle name="20% - Accent1 2 3 3 5 2 2 3" xfId="10035" xr:uid="{00000000-0005-0000-0000-000078260000}"/>
    <cellStyle name="20% - Accent1 2 3 3 5 2 3" xfId="10036" xr:uid="{00000000-0005-0000-0000-000079260000}"/>
    <cellStyle name="20% - Accent1 2 3 3 5 2 3 2" xfId="10037" xr:uid="{00000000-0005-0000-0000-00007A260000}"/>
    <cellStyle name="20% - Accent1 2 3 3 5 2 4" xfId="10038" xr:uid="{00000000-0005-0000-0000-00007B260000}"/>
    <cellStyle name="20% - Accent1 2 3 3 5 3" xfId="10039" xr:uid="{00000000-0005-0000-0000-00007C260000}"/>
    <cellStyle name="20% - Accent1 2 3 3 5 3 2" xfId="10040" xr:uid="{00000000-0005-0000-0000-00007D260000}"/>
    <cellStyle name="20% - Accent1 2 3 3 5 3 2 2" xfId="10041" xr:uid="{00000000-0005-0000-0000-00007E260000}"/>
    <cellStyle name="20% - Accent1 2 3 3 5 3 2 2 2" xfId="10042" xr:uid="{00000000-0005-0000-0000-00007F260000}"/>
    <cellStyle name="20% - Accent1 2 3 3 5 3 2 3" xfId="10043" xr:uid="{00000000-0005-0000-0000-000080260000}"/>
    <cellStyle name="20% - Accent1 2 3 3 5 3 3" xfId="10044" xr:uid="{00000000-0005-0000-0000-000081260000}"/>
    <cellStyle name="20% - Accent1 2 3 3 5 3 3 2" xfId="10045" xr:uid="{00000000-0005-0000-0000-000082260000}"/>
    <cellStyle name="20% - Accent1 2 3 3 5 3 4" xfId="10046" xr:uid="{00000000-0005-0000-0000-000083260000}"/>
    <cellStyle name="20% - Accent1 2 3 3 5 4" xfId="10047" xr:uid="{00000000-0005-0000-0000-000084260000}"/>
    <cellStyle name="20% - Accent1 2 3 3 5 4 2" xfId="10048" xr:uid="{00000000-0005-0000-0000-000085260000}"/>
    <cellStyle name="20% - Accent1 2 3 3 5 4 2 2" xfId="10049" xr:uid="{00000000-0005-0000-0000-000086260000}"/>
    <cellStyle name="20% - Accent1 2 3 3 5 4 2 2 2" xfId="10050" xr:uid="{00000000-0005-0000-0000-000087260000}"/>
    <cellStyle name="20% - Accent1 2 3 3 5 4 2 3" xfId="10051" xr:uid="{00000000-0005-0000-0000-000088260000}"/>
    <cellStyle name="20% - Accent1 2 3 3 5 4 3" xfId="10052" xr:uid="{00000000-0005-0000-0000-000089260000}"/>
    <cellStyle name="20% - Accent1 2 3 3 5 4 3 2" xfId="10053" xr:uid="{00000000-0005-0000-0000-00008A260000}"/>
    <cellStyle name="20% - Accent1 2 3 3 5 4 4" xfId="10054" xr:uid="{00000000-0005-0000-0000-00008B260000}"/>
    <cellStyle name="20% - Accent1 2 3 3 5 5" xfId="10055" xr:uid="{00000000-0005-0000-0000-00008C260000}"/>
    <cellStyle name="20% - Accent1 2 3 3 5 5 2" xfId="10056" xr:uid="{00000000-0005-0000-0000-00008D260000}"/>
    <cellStyle name="20% - Accent1 2 3 3 5 5 2 2" xfId="10057" xr:uid="{00000000-0005-0000-0000-00008E260000}"/>
    <cellStyle name="20% - Accent1 2 3 3 5 5 3" xfId="10058" xr:uid="{00000000-0005-0000-0000-00008F260000}"/>
    <cellStyle name="20% - Accent1 2 3 3 5 6" xfId="10059" xr:uid="{00000000-0005-0000-0000-000090260000}"/>
    <cellStyle name="20% - Accent1 2 3 3 5 6 2" xfId="10060" xr:uid="{00000000-0005-0000-0000-000091260000}"/>
    <cellStyle name="20% - Accent1 2 3 3 5 6 2 2" xfId="10061" xr:uid="{00000000-0005-0000-0000-000092260000}"/>
    <cellStyle name="20% - Accent1 2 3 3 5 6 3" xfId="10062" xr:uid="{00000000-0005-0000-0000-000093260000}"/>
    <cellStyle name="20% - Accent1 2 3 3 5 7" xfId="10063" xr:uid="{00000000-0005-0000-0000-000094260000}"/>
    <cellStyle name="20% - Accent1 2 3 3 5 7 2" xfId="10064" xr:uid="{00000000-0005-0000-0000-000095260000}"/>
    <cellStyle name="20% - Accent1 2 3 3 5 8" xfId="10065" xr:uid="{00000000-0005-0000-0000-000096260000}"/>
    <cellStyle name="20% - Accent1 2 3 3 5 8 2" xfId="10066" xr:uid="{00000000-0005-0000-0000-000097260000}"/>
    <cellStyle name="20% - Accent1 2 3 3 5 9" xfId="10067" xr:uid="{00000000-0005-0000-0000-000098260000}"/>
    <cellStyle name="20% - Accent1 2 3 3 6" xfId="10068" xr:uid="{00000000-0005-0000-0000-000099260000}"/>
    <cellStyle name="20% - Accent1 2 3 3 6 2" xfId="10069" xr:uid="{00000000-0005-0000-0000-00009A260000}"/>
    <cellStyle name="20% - Accent1 2 3 3 6 2 2" xfId="10070" xr:uid="{00000000-0005-0000-0000-00009B260000}"/>
    <cellStyle name="20% - Accent1 2 3 3 6 2 2 2" xfId="10071" xr:uid="{00000000-0005-0000-0000-00009C260000}"/>
    <cellStyle name="20% - Accent1 2 3 3 6 2 2 2 2" xfId="10072" xr:uid="{00000000-0005-0000-0000-00009D260000}"/>
    <cellStyle name="20% - Accent1 2 3 3 6 2 2 3" xfId="10073" xr:uid="{00000000-0005-0000-0000-00009E260000}"/>
    <cellStyle name="20% - Accent1 2 3 3 6 2 3" xfId="10074" xr:uid="{00000000-0005-0000-0000-00009F260000}"/>
    <cellStyle name="20% - Accent1 2 3 3 6 2 3 2" xfId="10075" xr:uid="{00000000-0005-0000-0000-0000A0260000}"/>
    <cellStyle name="20% - Accent1 2 3 3 6 2 4" xfId="10076" xr:uid="{00000000-0005-0000-0000-0000A1260000}"/>
    <cellStyle name="20% - Accent1 2 3 3 6 3" xfId="10077" xr:uid="{00000000-0005-0000-0000-0000A2260000}"/>
    <cellStyle name="20% - Accent1 2 3 3 6 3 2" xfId="10078" xr:uid="{00000000-0005-0000-0000-0000A3260000}"/>
    <cellStyle name="20% - Accent1 2 3 3 6 3 2 2" xfId="10079" xr:uid="{00000000-0005-0000-0000-0000A4260000}"/>
    <cellStyle name="20% - Accent1 2 3 3 6 3 2 2 2" xfId="10080" xr:uid="{00000000-0005-0000-0000-0000A5260000}"/>
    <cellStyle name="20% - Accent1 2 3 3 6 3 2 3" xfId="10081" xr:uid="{00000000-0005-0000-0000-0000A6260000}"/>
    <cellStyle name="20% - Accent1 2 3 3 6 3 3" xfId="10082" xr:uid="{00000000-0005-0000-0000-0000A7260000}"/>
    <cellStyle name="20% - Accent1 2 3 3 6 3 3 2" xfId="10083" xr:uid="{00000000-0005-0000-0000-0000A8260000}"/>
    <cellStyle name="20% - Accent1 2 3 3 6 3 4" xfId="10084" xr:uid="{00000000-0005-0000-0000-0000A9260000}"/>
    <cellStyle name="20% - Accent1 2 3 3 6 4" xfId="10085" xr:uid="{00000000-0005-0000-0000-0000AA260000}"/>
    <cellStyle name="20% - Accent1 2 3 3 6 4 2" xfId="10086" xr:uid="{00000000-0005-0000-0000-0000AB260000}"/>
    <cellStyle name="20% - Accent1 2 3 3 6 4 2 2" xfId="10087" xr:uid="{00000000-0005-0000-0000-0000AC260000}"/>
    <cellStyle name="20% - Accent1 2 3 3 6 4 2 2 2" xfId="10088" xr:uid="{00000000-0005-0000-0000-0000AD260000}"/>
    <cellStyle name="20% - Accent1 2 3 3 6 4 2 3" xfId="10089" xr:uid="{00000000-0005-0000-0000-0000AE260000}"/>
    <cellStyle name="20% - Accent1 2 3 3 6 4 3" xfId="10090" xr:uid="{00000000-0005-0000-0000-0000AF260000}"/>
    <cellStyle name="20% - Accent1 2 3 3 6 4 3 2" xfId="10091" xr:uid="{00000000-0005-0000-0000-0000B0260000}"/>
    <cellStyle name="20% - Accent1 2 3 3 6 4 4" xfId="10092" xr:uid="{00000000-0005-0000-0000-0000B1260000}"/>
    <cellStyle name="20% - Accent1 2 3 3 6 5" xfId="10093" xr:uid="{00000000-0005-0000-0000-0000B2260000}"/>
    <cellStyle name="20% - Accent1 2 3 3 6 5 2" xfId="10094" xr:uid="{00000000-0005-0000-0000-0000B3260000}"/>
    <cellStyle name="20% - Accent1 2 3 3 6 5 2 2" xfId="10095" xr:uid="{00000000-0005-0000-0000-0000B4260000}"/>
    <cellStyle name="20% - Accent1 2 3 3 6 5 3" xfId="10096" xr:uid="{00000000-0005-0000-0000-0000B5260000}"/>
    <cellStyle name="20% - Accent1 2 3 3 6 6" xfId="10097" xr:uid="{00000000-0005-0000-0000-0000B6260000}"/>
    <cellStyle name="20% - Accent1 2 3 3 6 6 2" xfId="10098" xr:uid="{00000000-0005-0000-0000-0000B7260000}"/>
    <cellStyle name="20% - Accent1 2 3 3 6 6 2 2" xfId="10099" xr:uid="{00000000-0005-0000-0000-0000B8260000}"/>
    <cellStyle name="20% - Accent1 2 3 3 6 6 3" xfId="10100" xr:uid="{00000000-0005-0000-0000-0000B9260000}"/>
    <cellStyle name="20% - Accent1 2 3 3 6 7" xfId="10101" xr:uid="{00000000-0005-0000-0000-0000BA260000}"/>
    <cellStyle name="20% - Accent1 2 3 3 6 7 2" xfId="10102" xr:uid="{00000000-0005-0000-0000-0000BB260000}"/>
    <cellStyle name="20% - Accent1 2 3 3 6 8" xfId="10103" xr:uid="{00000000-0005-0000-0000-0000BC260000}"/>
    <cellStyle name="20% - Accent1 2 3 3 6 8 2" xfId="10104" xr:uid="{00000000-0005-0000-0000-0000BD260000}"/>
    <cellStyle name="20% - Accent1 2 3 3 6 9" xfId="10105" xr:uid="{00000000-0005-0000-0000-0000BE260000}"/>
    <cellStyle name="20% - Accent1 2 3 3 7" xfId="10106" xr:uid="{00000000-0005-0000-0000-0000BF260000}"/>
    <cellStyle name="20% - Accent1 2 3 3 7 2" xfId="10107" xr:uid="{00000000-0005-0000-0000-0000C0260000}"/>
    <cellStyle name="20% - Accent1 2 3 3 7 2 2" xfId="10108" xr:uid="{00000000-0005-0000-0000-0000C1260000}"/>
    <cellStyle name="20% - Accent1 2 3 3 7 2 2 2" xfId="10109" xr:uid="{00000000-0005-0000-0000-0000C2260000}"/>
    <cellStyle name="20% - Accent1 2 3 3 7 2 3" xfId="10110" xr:uid="{00000000-0005-0000-0000-0000C3260000}"/>
    <cellStyle name="20% - Accent1 2 3 3 7 3" xfId="10111" xr:uid="{00000000-0005-0000-0000-0000C4260000}"/>
    <cellStyle name="20% - Accent1 2 3 3 7 3 2" xfId="10112" xr:uid="{00000000-0005-0000-0000-0000C5260000}"/>
    <cellStyle name="20% - Accent1 2 3 3 7 4" xfId="10113" xr:uid="{00000000-0005-0000-0000-0000C6260000}"/>
    <cellStyle name="20% - Accent1 2 3 3 8" xfId="10114" xr:uid="{00000000-0005-0000-0000-0000C7260000}"/>
    <cellStyle name="20% - Accent1 2 3 3 8 2" xfId="10115" xr:uid="{00000000-0005-0000-0000-0000C8260000}"/>
    <cellStyle name="20% - Accent1 2 3 3 8 2 2" xfId="10116" xr:uid="{00000000-0005-0000-0000-0000C9260000}"/>
    <cellStyle name="20% - Accent1 2 3 3 8 2 2 2" xfId="10117" xr:uid="{00000000-0005-0000-0000-0000CA260000}"/>
    <cellStyle name="20% - Accent1 2 3 3 8 2 3" xfId="10118" xr:uid="{00000000-0005-0000-0000-0000CB260000}"/>
    <cellStyle name="20% - Accent1 2 3 3 8 3" xfId="10119" xr:uid="{00000000-0005-0000-0000-0000CC260000}"/>
    <cellStyle name="20% - Accent1 2 3 3 8 3 2" xfId="10120" xr:uid="{00000000-0005-0000-0000-0000CD260000}"/>
    <cellStyle name="20% - Accent1 2 3 3 8 4" xfId="10121" xr:uid="{00000000-0005-0000-0000-0000CE260000}"/>
    <cellStyle name="20% - Accent1 2 3 3 9" xfId="10122" xr:uid="{00000000-0005-0000-0000-0000CF260000}"/>
    <cellStyle name="20% - Accent1 2 3 3 9 2" xfId="10123" xr:uid="{00000000-0005-0000-0000-0000D0260000}"/>
    <cellStyle name="20% - Accent1 2 3 3 9 2 2" xfId="10124" xr:uid="{00000000-0005-0000-0000-0000D1260000}"/>
    <cellStyle name="20% - Accent1 2 3 3 9 2 2 2" xfId="10125" xr:uid="{00000000-0005-0000-0000-0000D2260000}"/>
    <cellStyle name="20% - Accent1 2 3 3 9 2 3" xfId="10126" xr:uid="{00000000-0005-0000-0000-0000D3260000}"/>
    <cellStyle name="20% - Accent1 2 3 3 9 3" xfId="10127" xr:uid="{00000000-0005-0000-0000-0000D4260000}"/>
    <cellStyle name="20% - Accent1 2 3 3 9 3 2" xfId="10128" xr:uid="{00000000-0005-0000-0000-0000D5260000}"/>
    <cellStyle name="20% - Accent1 2 3 3 9 4" xfId="10129" xr:uid="{00000000-0005-0000-0000-0000D6260000}"/>
    <cellStyle name="20% - Accent1 2 3 4" xfId="10130" xr:uid="{00000000-0005-0000-0000-0000D7260000}"/>
    <cellStyle name="20% - Accent1 2 3 4 10" xfId="10131" xr:uid="{00000000-0005-0000-0000-0000D8260000}"/>
    <cellStyle name="20% - Accent1 2 3 4 10 2" xfId="10132" xr:uid="{00000000-0005-0000-0000-0000D9260000}"/>
    <cellStyle name="20% - Accent1 2 3 4 11" xfId="10133" xr:uid="{00000000-0005-0000-0000-0000DA260000}"/>
    <cellStyle name="20% - Accent1 2 3 4 2" xfId="10134" xr:uid="{00000000-0005-0000-0000-0000DB260000}"/>
    <cellStyle name="20% - Accent1 2 3 4 2 2" xfId="10135" xr:uid="{00000000-0005-0000-0000-0000DC260000}"/>
    <cellStyle name="20% - Accent1 2 3 4 2 2 2" xfId="10136" xr:uid="{00000000-0005-0000-0000-0000DD260000}"/>
    <cellStyle name="20% - Accent1 2 3 4 2 2 2 2" xfId="10137" xr:uid="{00000000-0005-0000-0000-0000DE260000}"/>
    <cellStyle name="20% - Accent1 2 3 4 2 2 2 2 2" xfId="10138" xr:uid="{00000000-0005-0000-0000-0000DF260000}"/>
    <cellStyle name="20% - Accent1 2 3 4 2 2 2 3" xfId="10139" xr:uid="{00000000-0005-0000-0000-0000E0260000}"/>
    <cellStyle name="20% - Accent1 2 3 4 2 2 3" xfId="10140" xr:uid="{00000000-0005-0000-0000-0000E1260000}"/>
    <cellStyle name="20% - Accent1 2 3 4 2 2 3 2" xfId="10141" xr:uid="{00000000-0005-0000-0000-0000E2260000}"/>
    <cellStyle name="20% - Accent1 2 3 4 2 2 4" xfId="10142" xr:uid="{00000000-0005-0000-0000-0000E3260000}"/>
    <cellStyle name="20% - Accent1 2 3 4 2 3" xfId="10143" xr:uid="{00000000-0005-0000-0000-0000E4260000}"/>
    <cellStyle name="20% - Accent1 2 3 4 2 3 2" xfId="10144" xr:uid="{00000000-0005-0000-0000-0000E5260000}"/>
    <cellStyle name="20% - Accent1 2 3 4 2 3 2 2" xfId="10145" xr:uid="{00000000-0005-0000-0000-0000E6260000}"/>
    <cellStyle name="20% - Accent1 2 3 4 2 3 2 2 2" xfId="10146" xr:uid="{00000000-0005-0000-0000-0000E7260000}"/>
    <cellStyle name="20% - Accent1 2 3 4 2 3 2 3" xfId="10147" xr:uid="{00000000-0005-0000-0000-0000E8260000}"/>
    <cellStyle name="20% - Accent1 2 3 4 2 3 3" xfId="10148" xr:uid="{00000000-0005-0000-0000-0000E9260000}"/>
    <cellStyle name="20% - Accent1 2 3 4 2 3 3 2" xfId="10149" xr:uid="{00000000-0005-0000-0000-0000EA260000}"/>
    <cellStyle name="20% - Accent1 2 3 4 2 3 4" xfId="10150" xr:uid="{00000000-0005-0000-0000-0000EB260000}"/>
    <cellStyle name="20% - Accent1 2 3 4 2 4" xfId="10151" xr:uid="{00000000-0005-0000-0000-0000EC260000}"/>
    <cellStyle name="20% - Accent1 2 3 4 2 4 2" xfId="10152" xr:uid="{00000000-0005-0000-0000-0000ED260000}"/>
    <cellStyle name="20% - Accent1 2 3 4 2 4 2 2" xfId="10153" xr:uid="{00000000-0005-0000-0000-0000EE260000}"/>
    <cellStyle name="20% - Accent1 2 3 4 2 4 2 2 2" xfId="10154" xr:uid="{00000000-0005-0000-0000-0000EF260000}"/>
    <cellStyle name="20% - Accent1 2 3 4 2 4 2 3" xfId="10155" xr:uid="{00000000-0005-0000-0000-0000F0260000}"/>
    <cellStyle name="20% - Accent1 2 3 4 2 4 3" xfId="10156" xr:uid="{00000000-0005-0000-0000-0000F1260000}"/>
    <cellStyle name="20% - Accent1 2 3 4 2 4 3 2" xfId="10157" xr:uid="{00000000-0005-0000-0000-0000F2260000}"/>
    <cellStyle name="20% - Accent1 2 3 4 2 4 4" xfId="10158" xr:uid="{00000000-0005-0000-0000-0000F3260000}"/>
    <cellStyle name="20% - Accent1 2 3 4 2 5" xfId="10159" xr:uid="{00000000-0005-0000-0000-0000F4260000}"/>
    <cellStyle name="20% - Accent1 2 3 4 2 5 2" xfId="10160" xr:uid="{00000000-0005-0000-0000-0000F5260000}"/>
    <cellStyle name="20% - Accent1 2 3 4 2 5 2 2" xfId="10161" xr:uid="{00000000-0005-0000-0000-0000F6260000}"/>
    <cellStyle name="20% - Accent1 2 3 4 2 5 3" xfId="10162" xr:uid="{00000000-0005-0000-0000-0000F7260000}"/>
    <cellStyle name="20% - Accent1 2 3 4 2 6" xfId="10163" xr:uid="{00000000-0005-0000-0000-0000F8260000}"/>
    <cellStyle name="20% - Accent1 2 3 4 2 6 2" xfId="10164" xr:uid="{00000000-0005-0000-0000-0000F9260000}"/>
    <cellStyle name="20% - Accent1 2 3 4 2 6 2 2" xfId="10165" xr:uid="{00000000-0005-0000-0000-0000FA260000}"/>
    <cellStyle name="20% - Accent1 2 3 4 2 6 3" xfId="10166" xr:uid="{00000000-0005-0000-0000-0000FB260000}"/>
    <cellStyle name="20% - Accent1 2 3 4 2 7" xfId="10167" xr:uid="{00000000-0005-0000-0000-0000FC260000}"/>
    <cellStyle name="20% - Accent1 2 3 4 2 7 2" xfId="10168" xr:uid="{00000000-0005-0000-0000-0000FD260000}"/>
    <cellStyle name="20% - Accent1 2 3 4 2 8" xfId="10169" xr:uid="{00000000-0005-0000-0000-0000FE260000}"/>
    <cellStyle name="20% - Accent1 2 3 4 2 8 2" xfId="10170" xr:uid="{00000000-0005-0000-0000-0000FF260000}"/>
    <cellStyle name="20% - Accent1 2 3 4 2 9" xfId="10171" xr:uid="{00000000-0005-0000-0000-000000270000}"/>
    <cellStyle name="20% - Accent1 2 3 4 3" xfId="10172" xr:uid="{00000000-0005-0000-0000-000001270000}"/>
    <cellStyle name="20% - Accent1 2 3 4 3 2" xfId="10173" xr:uid="{00000000-0005-0000-0000-000002270000}"/>
    <cellStyle name="20% - Accent1 2 3 4 3 2 2" xfId="10174" xr:uid="{00000000-0005-0000-0000-000003270000}"/>
    <cellStyle name="20% - Accent1 2 3 4 3 2 2 2" xfId="10175" xr:uid="{00000000-0005-0000-0000-000004270000}"/>
    <cellStyle name="20% - Accent1 2 3 4 3 2 2 2 2" xfId="10176" xr:uid="{00000000-0005-0000-0000-000005270000}"/>
    <cellStyle name="20% - Accent1 2 3 4 3 2 2 3" xfId="10177" xr:uid="{00000000-0005-0000-0000-000006270000}"/>
    <cellStyle name="20% - Accent1 2 3 4 3 2 3" xfId="10178" xr:uid="{00000000-0005-0000-0000-000007270000}"/>
    <cellStyle name="20% - Accent1 2 3 4 3 2 3 2" xfId="10179" xr:uid="{00000000-0005-0000-0000-000008270000}"/>
    <cellStyle name="20% - Accent1 2 3 4 3 2 4" xfId="10180" xr:uid="{00000000-0005-0000-0000-000009270000}"/>
    <cellStyle name="20% - Accent1 2 3 4 3 3" xfId="10181" xr:uid="{00000000-0005-0000-0000-00000A270000}"/>
    <cellStyle name="20% - Accent1 2 3 4 3 3 2" xfId="10182" xr:uid="{00000000-0005-0000-0000-00000B270000}"/>
    <cellStyle name="20% - Accent1 2 3 4 3 3 2 2" xfId="10183" xr:uid="{00000000-0005-0000-0000-00000C270000}"/>
    <cellStyle name="20% - Accent1 2 3 4 3 3 2 2 2" xfId="10184" xr:uid="{00000000-0005-0000-0000-00000D270000}"/>
    <cellStyle name="20% - Accent1 2 3 4 3 3 2 3" xfId="10185" xr:uid="{00000000-0005-0000-0000-00000E270000}"/>
    <cellStyle name="20% - Accent1 2 3 4 3 3 3" xfId="10186" xr:uid="{00000000-0005-0000-0000-00000F270000}"/>
    <cellStyle name="20% - Accent1 2 3 4 3 3 3 2" xfId="10187" xr:uid="{00000000-0005-0000-0000-000010270000}"/>
    <cellStyle name="20% - Accent1 2 3 4 3 3 4" xfId="10188" xr:uid="{00000000-0005-0000-0000-000011270000}"/>
    <cellStyle name="20% - Accent1 2 3 4 3 4" xfId="10189" xr:uid="{00000000-0005-0000-0000-000012270000}"/>
    <cellStyle name="20% - Accent1 2 3 4 3 4 2" xfId="10190" xr:uid="{00000000-0005-0000-0000-000013270000}"/>
    <cellStyle name="20% - Accent1 2 3 4 3 4 2 2" xfId="10191" xr:uid="{00000000-0005-0000-0000-000014270000}"/>
    <cellStyle name="20% - Accent1 2 3 4 3 4 2 2 2" xfId="10192" xr:uid="{00000000-0005-0000-0000-000015270000}"/>
    <cellStyle name="20% - Accent1 2 3 4 3 4 2 3" xfId="10193" xr:uid="{00000000-0005-0000-0000-000016270000}"/>
    <cellStyle name="20% - Accent1 2 3 4 3 4 3" xfId="10194" xr:uid="{00000000-0005-0000-0000-000017270000}"/>
    <cellStyle name="20% - Accent1 2 3 4 3 4 3 2" xfId="10195" xr:uid="{00000000-0005-0000-0000-000018270000}"/>
    <cellStyle name="20% - Accent1 2 3 4 3 4 4" xfId="10196" xr:uid="{00000000-0005-0000-0000-000019270000}"/>
    <cellStyle name="20% - Accent1 2 3 4 3 5" xfId="10197" xr:uid="{00000000-0005-0000-0000-00001A270000}"/>
    <cellStyle name="20% - Accent1 2 3 4 3 5 2" xfId="10198" xr:uid="{00000000-0005-0000-0000-00001B270000}"/>
    <cellStyle name="20% - Accent1 2 3 4 3 5 2 2" xfId="10199" xr:uid="{00000000-0005-0000-0000-00001C270000}"/>
    <cellStyle name="20% - Accent1 2 3 4 3 5 3" xfId="10200" xr:uid="{00000000-0005-0000-0000-00001D270000}"/>
    <cellStyle name="20% - Accent1 2 3 4 3 6" xfId="10201" xr:uid="{00000000-0005-0000-0000-00001E270000}"/>
    <cellStyle name="20% - Accent1 2 3 4 3 6 2" xfId="10202" xr:uid="{00000000-0005-0000-0000-00001F270000}"/>
    <cellStyle name="20% - Accent1 2 3 4 3 6 2 2" xfId="10203" xr:uid="{00000000-0005-0000-0000-000020270000}"/>
    <cellStyle name="20% - Accent1 2 3 4 3 6 3" xfId="10204" xr:uid="{00000000-0005-0000-0000-000021270000}"/>
    <cellStyle name="20% - Accent1 2 3 4 3 7" xfId="10205" xr:uid="{00000000-0005-0000-0000-000022270000}"/>
    <cellStyle name="20% - Accent1 2 3 4 3 7 2" xfId="10206" xr:uid="{00000000-0005-0000-0000-000023270000}"/>
    <cellStyle name="20% - Accent1 2 3 4 3 8" xfId="10207" xr:uid="{00000000-0005-0000-0000-000024270000}"/>
    <cellStyle name="20% - Accent1 2 3 4 3 8 2" xfId="10208" xr:uid="{00000000-0005-0000-0000-000025270000}"/>
    <cellStyle name="20% - Accent1 2 3 4 3 9" xfId="10209" xr:uid="{00000000-0005-0000-0000-000026270000}"/>
    <cellStyle name="20% - Accent1 2 3 4 4" xfId="10210" xr:uid="{00000000-0005-0000-0000-000027270000}"/>
    <cellStyle name="20% - Accent1 2 3 4 4 2" xfId="10211" xr:uid="{00000000-0005-0000-0000-000028270000}"/>
    <cellStyle name="20% - Accent1 2 3 4 4 2 2" xfId="10212" xr:uid="{00000000-0005-0000-0000-000029270000}"/>
    <cellStyle name="20% - Accent1 2 3 4 4 2 2 2" xfId="10213" xr:uid="{00000000-0005-0000-0000-00002A270000}"/>
    <cellStyle name="20% - Accent1 2 3 4 4 2 3" xfId="10214" xr:uid="{00000000-0005-0000-0000-00002B270000}"/>
    <cellStyle name="20% - Accent1 2 3 4 4 3" xfId="10215" xr:uid="{00000000-0005-0000-0000-00002C270000}"/>
    <cellStyle name="20% - Accent1 2 3 4 4 3 2" xfId="10216" xr:uid="{00000000-0005-0000-0000-00002D270000}"/>
    <cellStyle name="20% - Accent1 2 3 4 4 4" xfId="10217" xr:uid="{00000000-0005-0000-0000-00002E270000}"/>
    <cellStyle name="20% - Accent1 2 3 4 5" xfId="10218" xr:uid="{00000000-0005-0000-0000-00002F270000}"/>
    <cellStyle name="20% - Accent1 2 3 4 5 2" xfId="10219" xr:uid="{00000000-0005-0000-0000-000030270000}"/>
    <cellStyle name="20% - Accent1 2 3 4 5 2 2" xfId="10220" xr:uid="{00000000-0005-0000-0000-000031270000}"/>
    <cellStyle name="20% - Accent1 2 3 4 5 2 2 2" xfId="10221" xr:uid="{00000000-0005-0000-0000-000032270000}"/>
    <cellStyle name="20% - Accent1 2 3 4 5 2 3" xfId="10222" xr:uid="{00000000-0005-0000-0000-000033270000}"/>
    <cellStyle name="20% - Accent1 2 3 4 5 3" xfId="10223" xr:uid="{00000000-0005-0000-0000-000034270000}"/>
    <cellStyle name="20% - Accent1 2 3 4 5 3 2" xfId="10224" xr:uid="{00000000-0005-0000-0000-000035270000}"/>
    <cellStyle name="20% - Accent1 2 3 4 5 4" xfId="10225" xr:uid="{00000000-0005-0000-0000-000036270000}"/>
    <cellStyle name="20% - Accent1 2 3 4 6" xfId="10226" xr:uid="{00000000-0005-0000-0000-000037270000}"/>
    <cellStyle name="20% - Accent1 2 3 4 6 2" xfId="10227" xr:uid="{00000000-0005-0000-0000-000038270000}"/>
    <cellStyle name="20% - Accent1 2 3 4 6 2 2" xfId="10228" xr:uid="{00000000-0005-0000-0000-000039270000}"/>
    <cellStyle name="20% - Accent1 2 3 4 6 2 2 2" xfId="10229" xr:uid="{00000000-0005-0000-0000-00003A270000}"/>
    <cellStyle name="20% - Accent1 2 3 4 6 2 3" xfId="10230" xr:uid="{00000000-0005-0000-0000-00003B270000}"/>
    <cellStyle name="20% - Accent1 2 3 4 6 3" xfId="10231" xr:uid="{00000000-0005-0000-0000-00003C270000}"/>
    <cellStyle name="20% - Accent1 2 3 4 6 3 2" xfId="10232" xr:uid="{00000000-0005-0000-0000-00003D270000}"/>
    <cellStyle name="20% - Accent1 2 3 4 6 4" xfId="10233" xr:uid="{00000000-0005-0000-0000-00003E270000}"/>
    <cellStyle name="20% - Accent1 2 3 4 7" xfId="10234" xr:uid="{00000000-0005-0000-0000-00003F270000}"/>
    <cellStyle name="20% - Accent1 2 3 4 7 2" xfId="10235" xr:uid="{00000000-0005-0000-0000-000040270000}"/>
    <cellStyle name="20% - Accent1 2 3 4 7 2 2" xfId="10236" xr:uid="{00000000-0005-0000-0000-000041270000}"/>
    <cellStyle name="20% - Accent1 2 3 4 7 3" xfId="10237" xr:uid="{00000000-0005-0000-0000-000042270000}"/>
    <cellStyle name="20% - Accent1 2 3 4 8" xfId="10238" xr:uid="{00000000-0005-0000-0000-000043270000}"/>
    <cellStyle name="20% - Accent1 2 3 4 8 2" xfId="10239" xr:uid="{00000000-0005-0000-0000-000044270000}"/>
    <cellStyle name="20% - Accent1 2 3 4 8 2 2" xfId="10240" xr:uid="{00000000-0005-0000-0000-000045270000}"/>
    <cellStyle name="20% - Accent1 2 3 4 8 3" xfId="10241" xr:uid="{00000000-0005-0000-0000-000046270000}"/>
    <cellStyle name="20% - Accent1 2 3 4 9" xfId="10242" xr:uid="{00000000-0005-0000-0000-000047270000}"/>
    <cellStyle name="20% - Accent1 2 3 4 9 2" xfId="10243" xr:uid="{00000000-0005-0000-0000-000048270000}"/>
    <cellStyle name="20% - Accent1 2 3 5" xfId="10244" xr:uid="{00000000-0005-0000-0000-000049270000}"/>
    <cellStyle name="20% - Accent1 2 3 5 10" xfId="10245" xr:uid="{00000000-0005-0000-0000-00004A270000}"/>
    <cellStyle name="20% - Accent1 2 3 5 10 2" xfId="10246" xr:uid="{00000000-0005-0000-0000-00004B270000}"/>
    <cellStyle name="20% - Accent1 2 3 5 11" xfId="10247" xr:uid="{00000000-0005-0000-0000-00004C270000}"/>
    <cellStyle name="20% - Accent1 2 3 5 2" xfId="10248" xr:uid="{00000000-0005-0000-0000-00004D270000}"/>
    <cellStyle name="20% - Accent1 2 3 5 2 2" xfId="10249" xr:uid="{00000000-0005-0000-0000-00004E270000}"/>
    <cellStyle name="20% - Accent1 2 3 5 2 2 2" xfId="10250" xr:uid="{00000000-0005-0000-0000-00004F270000}"/>
    <cellStyle name="20% - Accent1 2 3 5 2 2 2 2" xfId="10251" xr:uid="{00000000-0005-0000-0000-000050270000}"/>
    <cellStyle name="20% - Accent1 2 3 5 2 2 2 2 2" xfId="10252" xr:uid="{00000000-0005-0000-0000-000051270000}"/>
    <cellStyle name="20% - Accent1 2 3 5 2 2 2 3" xfId="10253" xr:uid="{00000000-0005-0000-0000-000052270000}"/>
    <cellStyle name="20% - Accent1 2 3 5 2 2 3" xfId="10254" xr:uid="{00000000-0005-0000-0000-000053270000}"/>
    <cellStyle name="20% - Accent1 2 3 5 2 2 3 2" xfId="10255" xr:uid="{00000000-0005-0000-0000-000054270000}"/>
    <cellStyle name="20% - Accent1 2 3 5 2 2 4" xfId="10256" xr:uid="{00000000-0005-0000-0000-000055270000}"/>
    <cellStyle name="20% - Accent1 2 3 5 2 3" xfId="10257" xr:uid="{00000000-0005-0000-0000-000056270000}"/>
    <cellStyle name="20% - Accent1 2 3 5 2 3 2" xfId="10258" xr:uid="{00000000-0005-0000-0000-000057270000}"/>
    <cellStyle name="20% - Accent1 2 3 5 2 3 2 2" xfId="10259" xr:uid="{00000000-0005-0000-0000-000058270000}"/>
    <cellStyle name="20% - Accent1 2 3 5 2 3 2 2 2" xfId="10260" xr:uid="{00000000-0005-0000-0000-000059270000}"/>
    <cellStyle name="20% - Accent1 2 3 5 2 3 2 3" xfId="10261" xr:uid="{00000000-0005-0000-0000-00005A270000}"/>
    <cellStyle name="20% - Accent1 2 3 5 2 3 3" xfId="10262" xr:uid="{00000000-0005-0000-0000-00005B270000}"/>
    <cellStyle name="20% - Accent1 2 3 5 2 3 3 2" xfId="10263" xr:uid="{00000000-0005-0000-0000-00005C270000}"/>
    <cellStyle name="20% - Accent1 2 3 5 2 3 4" xfId="10264" xr:uid="{00000000-0005-0000-0000-00005D270000}"/>
    <cellStyle name="20% - Accent1 2 3 5 2 4" xfId="10265" xr:uid="{00000000-0005-0000-0000-00005E270000}"/>
    <cellStyle name="20% - Accent1 2 3 5 2 4 2" xfId="10266" xr:uid="{00000000-0005-0000-0000-00005F270000}"/>
    <cellStyle name="20% - Accent1 2 3 5 2 4 2 2" xfId="10267" xr:uid="{00000000-0005-0000-0000-000060270000}"/>
    <cellStyle name="20% - Accent1 2 3 5 2 4 2 2 2" xfId="10268" xr:uid="{00000000-0005-0000-0000-000061270000}"/>
    <cellStyle name="20% - Accent1 2 3 5 2 4 2 3" xfId="10269" xr:uid="{00000000-0005-0000-0000-000062270000}"/>
    <cellStyle name="20% - Accent1 2 3 5 2 4 3" xfId="10270" xr:uid="{00000000-0005-0000-0000-000063270000}"/>
    <cellStyle name="20% - Accent1 2 3 5 2 4 3 2" xfId="10271" xr:uid="{00000000-0005-0000-0000-000064270000}"/>
    <cellStyle name="20% - Accent1 2 3 5 2 4 4" xfId="10272" xr:uid="{00000000-0005-0000-0000-000065270000}"/>
    <cellStyle name="20% - Accent1 2 3 5 2 5" xfId="10273" xr:uid="{00000000-0005-0000-0000-000066270000}"/>
    <cellStyle name="20% - Accent1 2 3 5 2 5 2" xfId="10274" xr:uid="{00000000-0005-0000-0000-000067270000}"/>
    <cellStyle name="20% - Accent1 2 3 5 2 5 2 2" xfId="10275" xr:uid="{00000000-0005-0000-0000-000068270000}"/>
    <cellStyle name="20% - Accent1 2 3 5 2 5 3" xfId="10276" xr:uid="{00000000-0005-0000-0000-000069270000}"/>
    <cellStyle name="20% - Accent1 2 3 5 2 6" xfId="10277" xr:uid="{00000000-0005-0000-0000-00006A270000}"/>
    <cellStyle name="20% - Accent1 2 3 5 2 6 2" xfId="10278" xr:uid="{00000000-0005-0000-0000-00006B270000}"/>
    <cellStyle name="20% - Accent1 2 3 5 2 6 2 2" xfId="10279" xr:uid="{00000000-0005-0000-0000-00006C270000}"/>
    <cellStyle name="20% - Accent1 2 3 5 2 6 3" xfId="10280" xr:uid="{00000000-0005-0000-0000-00006D270000}"/>
    <cellStyle name="20% - Accent1 2 3 5 2 7" xfId="10281" xr:uid="{00000000-0005-0000-0000-00006E270000}"/>
    <cellStyle name="20% - Accent1 2 3 5 2 7 2" xfId="10282" xr:uid="{00000000-0005-0000-0000-00006F270000}"/>
    <cellStyle name="20% - Accent1 2 3 5 2 8" xfId="10283" xr:uid="{00000000-0005-0000-0000-000070270000}"/>
    <cellStyle name="20% - Accent1 2 3 5 2 8 2" xfId="10284" xr:uid="{00000000-0005-0000-0000-000071270000}"/>
    <cellStyle name="20% - Accent1 2 3 5 2 9" xfId="10285" xr:uid="{00000000-0005-0000-0000-000072270000}"/>
    <cellStyle name="20% - Accent1 2 3 5 3" xfId="10286" xr:uid="{00000000-0005-0000-0000-000073270000}"/>
    <cellStyle name="20% - Accent1 2 3 5 3 2" xfId="10287" xr:uid="{00000000-0005-0000-0000-000074270000}"/>
    <cellStyle name="20% - Accent1 2 3 5 3 2 2" xfId="10288" xr:uid="{00000000-0005-0000-0000-000075270000}"/>
    <cellStyle name="20% - Accent1 2 3 5 3 2 2 2" xfId="10289" xr:uid="{00000000-0005-0000-0000-000076270000}"/>
    <cellStyle name="20% - Accent1 2 3 5 3 2 2 2 2" xfId="10290" xr:uid="{00000000-0005-0000-0000-000077270000}"/>
    <cellStyle name="20% - Accent1 2 3 5 3 2 2 3" xfId="10291" xr:uid="{00000000-0005-0000-0000-000078270000}"/>
    <cellStyle name="20% - Accent1 2 3 5 3 2 3" xfId="10292" xr:uid="{00000000-0005-0000-0000-000079270000}"/>
    <cellStyle name="20% - Accent1 2 3 5 3 2 3 2" xfId="10293" xr:uid="{00000000-0005-0000-0000-00007A270000}"/>
    <cellStyle name="20% - Accent1 2 3 5 3 2 4" xfId="10294" xr:uid="{00000000-0005-0000-0000-00007B270000}"/>
    <cellStyle name="20% - Accent1 2 3 5 3 3" xfId="10295" xr:uid="{00000000-0005-0000-0000-00007C270000}"/>
    <cellStyle name="20% - Accent1 2 3 5 3 3 2" xfId="10296" xr:uid="{00000000-0005-0000-0000-00007D270000}"/>
    <cellStyle name="20% - Accent1 2 3 5 3 3 2 2" xfId="10297" xr:uid="{00000000-0005-0000-0000-00007E270000}"/>
    <cellStyle name="20% - Accent1 2 3 5 3 3 2 2 2" xfId="10298" xr:uid="{00000000-0005-0000-0000-00007F270000}"/>
    <cellStyle name="20% - Accent1 2 3 5 3 3 2 3" xfId="10299" xr:uid="{00000000-0005-0000-0000-000080270000}"/>
    <cellStyle name="20% - Accent1 2 3 5 3 3 3" xfId="10300" xr:uid="{00000000-0005-0000-0000-000081270000}"/>
    <cellStyle name="20% - Accent1 2 3 5 3 3 3 2" xfId="10301" xr:uid="{00000000-0005-0000-0000-000082270000}"/>
    <cellStyle name="20% - Accent1 2 3 5 3 3 4" xfId="10302" xr:uid="{00000000-0005-0000-0000-000083270000}"/>
    <cellStyle name="20% - Accent1 2 3 5 3 4" xfId="10303" xr:uid="{00000000-0005-0000-0000-000084270000}"/>
    <cellStyle name="20% - Accent1 2 3 5 3 4 2" xfId="10304" xr:uid="{00000000-0005-0000-0000-000085270000}"/>
    <cellStyle name="20% - Accent1 2 3 5 3 4 2 2" xfId="10305" xr:uid="{00000000-0005-0000-0000-000086270000}"/>
    <cellStyle name="20% - Accent1 2 3 5 3 4 2 2 2" xfId="10306" xr:uid="{00000000-0005-0000-0000-000087270000}"/>
    <cellStyle name="20% - Accent1 2 3 5 3 4 2 3" xfId="10307" xr:uid="{00000000-0005-0000-0000-000088270000}"/>
    <cellStyle name="20% - Accent1 2 3 5 3 4 3" xfId="10308" xr:uid="{00000000-0005-0000-0000-000089270000}"/>
    <cellStyle name="20% - Accent1 2 3 5 3 4 3 2" xfId="10309" xr:uid="{00000000-0005-0000-0000-00008A270000}"/>
    <cellStyle name="20% - Accent1 2 3 5 3 4 4" xfId="10310" xr:uid="{00000000-0005-0000-0000-00008B270000}"/>
    <cellStyle name="20% - Accent1 2 3 5 3 5" xfId="10311" xr:uid="{00000000-0005-0000-0000-00008C270000}"/>
    <cellStyle name="20% - Accent1 2 3 5 3 5 2" xfId="10312" xr:uid="{00000000-0005-0000-0000-00008D270000}"/>
    <cellStyle name="20% - Accent1 2 3 5 3 5 2 2" xfId="10313" xr:uid="{00000000-0005-0000-0000-00008E270000}"/>
    <cellStyle name="20% - Accent1 2 3 5 3 5 3" xfId="10314" xr:uid="{00000000-0005-0000-0000-00008F270000}"/>
    <cellStyle name="20% - Accent1 2 3 5 3 6" xfId="10315" xr:uid="{00000000-0005-0000-0000-000090270000}"/>
    <cellStyle name="20% - Accent1 2 3 5 3 6 2" xfId="10316" xr:uid="{00000000-0005-0000-0000-000091270000}"/>
    <cellStyle name="20% - Accent1 2 3 5 3 6 2 2" xfId="10317" xr:uid="{00000000-0005-0000-0000-000092270000}"/>
    <cellStyle name="20% - Accent1 2 3 5 3 6 3" xfId="10318" xr:uid="{00000000-0005-0000-0000-000093270000}"/>
    <cellStyle name="20% - Accent1 2 3 5 3 7" xfId="10319" xr:uid="{00000000-0005-0000-0000-000094270000}"/>
    <cellStyle name="20% - Accent1 2 3 5 3 7 2" xfId="10320" xr:uid="{00000000-0005-0000-0000-000095270000}"/>
    <cellStyle name="20% - Accent1 2 3 5 3 8" xfId="10321" xr:uid="{00000000-0005-0000-0000-000096270000}"/>
    <cellStyle name="20% - Accent1 2 3 5 3 8 2" xfId="10322" xr:uid="{00000000-0005-0000-0000-000097270000}"/>
    <cellStyle name="20% - Accent1 2 3 5 3 9" xfId="10323" xr:uid="{00000000-0005-0000-0000-000098270000}"/>
    <cellStyle name="20% - Accent1 2 3 5 4" xfId="10324" xr:uid="{00000000-0005-0000-0000-000099270000}"/>
    <cellStyle name="20% - Accent1 2 3 5 4 2" xfId="10325" xr:uid="{00000000-0005-0000-0000-00009A270000}"/>
    <cellStyle name="20% - Accent1 2 3 5 4 2 2" xfId="10326" xr:uid="{00000000-0005-0000-0000-00009B270000}"/>
    <cellStyle name="20% - Accent1 2 3 5 4 2 2 2" xfId="10327" xr:uid="{00000000-0005-0000-0000-00009C270000}"/>
    <cellStyle name="20% - Accent1 2 3 5 4 2 3" xfId="10328" xr:uid="{00000000-0005-0000-0000-00009D270000}"/>
    <cellStyle name="20% - Accent1 2 3 5 4 3" xfId="10329" xr:uid="{00000000-0005-0000-0000-00009E270000}"/>
    <cellStyle name="20% - Accent1 2 3 5 4 3 2" xfId="10330" xr:uid="{00000000-0005-0000-0000-00009F270000}"/>
    <cellStyle name="20% - Accent1 2 3 5 4 4" xfId="10331" xr:uid="{00000000-0005-0000-0000-0000A0270000}"/>
    <cellStyle name="20% - Accent1 2 3 5 5" xfId="10332" xr:uid="{00000000-0005-0000-0000-0000A1270000}"/>
    <cellStyle name="20% - Accent1 2 3 5 5 2" xfId="10333" xr:uid="{00000000-0005-0000-0000-0000A2270000}"/>
    <cellStyle name="20% - Accent1 2 3 5 5 2 2" xfId="10334" xr:uid="{00000000-0005-0000-0000-0000A3270000}"/>
    <cellStyle name="20% - Accent1 2 3 5 5 2 2 2" xfId="10335" xr:uid="{00000000-0005-0000-0000-0000A4270000}"/>
    <cellStyle name="20% - Accent1 2 3 5 5 2 3" xfId="10336" xr:uid="{00000000-0005-0000-0000-0000A5270000}"/>
    <cellStyle name="20% - Accent1 2 3 5 5 3" xfId="10337" xr:uid="{00000000-0005-0000-0000-0000A6270000}"/>
    <cellStyle name="20% - Accent1 2 3 5 5 3 2" xfId="10338" xr:uid="{00000000-0005-0000-0000-0000A7270000}"/>
    <cellStyle name="20% - Accent1 2 3 5 5 4" xfId="10339" xr:uid="{00000000-0005-0000-0000-0000A8270000}"/>
    <cellStyle name="20% - Accent1 2 3 5 6" xfId="10340" xr:uid="{00000000-0005-0000-0000-0000A9270000}"/>
    <cellStyle name="20% - Accent1 2 3 5 6 2" xfId="10341" xr:uid="{00000000-0005-0000-0000-0000AA270000}"/>
    <cellStyle name="20% - Accent1 2 3 5 6 2 2" xfId="10342" xr:uid="{00000000-0005-0000-0000-0000AB270000}"/>
    <cellStyle name="20% - Accent1 2 3 5 6 2 2 2" xfId="10343" xr:uid="{00000000-0005-0000-0000-0000AC270000}"/>
    <cellStyle name="20% - Accent1 2 3 5 6 2 3" xfId="10344" xr:uid="{00000000-0005-0000-0000-0000AD270000}"/>
    <cellStyle name="20% - Accent1 2 3 5 6 3" xfId="10345" xr:uid="{00000000-0005-0000-0000-0000AE270000}"/>
    <cellStyle name="20% - Accent1 2 3 5 6 3 2" xfId="10346" xr:uid="{00000000-0005-0000-0000-0000AF270000}"/>
    <cellStyle name="20% - Accent1 2 3 5 6 4" xfId="10347" xr:uid="{00000000-0005-0000-0000-0000B0270000}"/>
    <cellStyle name="20% - Accent1 2 3 5 7" xfId="10348" xr:uid="{00000000-0005-0000-0000-0000B1270000}"/>
    <cellStyle name="20% - Accent1 2 3 5 7 2" xfId="10349" xr:uid="{00000000-0005-0000-0000-0000B2270000}"/>
    <cellStyle name="20% - Accent1 2 3 5 7 2 2" xfId="10350" xr:uid="{00000000-0005-0000-0000-0000B3270000}"/>
    <cellStyle name="20% - Accent1 2 3 5 7 3" xfId="10351" xr:uid="{00000000-0005-0000-0000-0000B4270000}"/>
    <cellStyle name="20% - Accent1 2 3 5 8" xfId="10352" xr:uid="{00000000-0005-0000-0000-0000B5270000}"/>
    <cellStyle name="20% - Accent1 2 3 5 8 2" xfId="10353" xr:uid="{00000000-0005-0000-0000-0000B6270000}"/>
    <cellStyle name="20% - Accent1 2 3 5 8 2 2" xfId="10354" xr:uid="{00000000-0005-0000-0000-0000B7270000}"/>
    <cellStyle name="20% - Accent1 2 3 5 8 3" xfId="10355" xr:uid="{00000000-0005-0000-0000-0000B8270000}"/>
    <cellStyle name="20% - Accent1 2 3 5 9" xfId="10356" xr:uid="{00000000-0005-0000-0000-0000B9270000}"/>
    <cellStyle name="20% - Accent1 2 3 5 9 2" xfId="10357" xr:uid="{00000000-0005-0000-0000-0000BA270000}"/>
    <cellStyle name="20% - Accent1 2 3 6" xfId="10358" xr:uid="{00000000-0005-0000-0000-0000BB270000}"/>
    <cellStyle name="20% - Accent1 2 3 6 10" xfId="10359" xr:uid="{00000000-0005-0000-0000-0000BC270000}"/>
    <cellStyle name="20% - Accent1 2 3 6 10 2" xfId="10360" xr:uid="{00000000-0005-0000-0000-0000BD270000}"/>
    <cellStyle name="20% - Accent1 2 3 6 11" xfId="10361" xr:uid="{00000000-0005-0000-0000-0000BE270000}"/>
    <cellStyle name="20% - Accent1 2 3 6 2" xfId="10362" xr:uid="{00000000-0005-0000-0000-0000BF270000}"/>
    <cellStyle name="20% - Accent1 2 3 6 2 2" xfId="10363" xr:uid="{00000000-0005-0000-0000-0000C0270000}"/>
    <cellStyle name="20% - Accent1 2 3 6 2 2 2" xfId="10364" xr:uid="{00000000-0005-0000-0000-0000C1270000}"/>
    <cellStyle name="20% - Accent1 2 3 6 2 2 2 2" xfId="10365" xr:uid="{00000000-0005-0000-0000-0000C2270000}"/>
    <cellStyle name="20% - Accent1 2 3 6 2 2 2 2 2" xfId="10366" xr:uid="{00000000-0005-0000-0000-0000C3270000}"/>
    <cellStyle name="20% - Accent1 2 3 6 2 2 2 3" xfId="10367" xr:uid="{00000000-0005-0000-0000-0000C4270000}"/>
    <cellStyle name="20% - Accent1 2 3 6 2 2 3" xfId="10368" xr:uid="{00000000-0005-0000-0000-0000C5270000}"/>
    <cellStyle name="20% - Accent1 2 3 6 2 2 3 2" xfId="10369" xr:uid="{00000000-0005-0000-0000-0000C6270000}"/>
    <cellStyle name="20% - Accent1 2 3 6 2 2 4" xfId="10370" xr:uid="{00000000-0005-0000-0000-0000C7270000}"/>
    <cellStyle name="20% - Accent1 2 3 6 2 3" xfId="10371" xr:uid="{00000000-0005-0000-0000-0000C8270000}"/>
    <cellStyle name="20% - Accent1 2 3 6 2 3 2" xfId="10372" xr:uid="{00000000-0005-0000-0000-0000C9270000}"/>
    <cellStyle name="20% - Accent1 2 3 6 2 3 2 2" xfId="10373" xr:uid="{00000000-0005-0000-0000-0000CA270000}"/>
    <cellStyle name="20% - Accent1 2 3 6 2 3 2 2 2" xfId="10374" xr:uid="{00000000-0005-0000-0000-0000CB270000}"/>
    <cellStyle name="20% - Accent1 2 3 6 2 3 2 3" xfId="10375" xr:uid="{00000000-0005-0000-0000-0000CC270000}"/>
    <cellStyle name="20% - Accent1 2 3 6 2 3 3" xfId="10376" xr:uid="{00000000-0005-0000-0000-0000CD270000}"/>
    <cellStyle name="20% - Accent1 2 3 6 2 3 3 2" xfId="10377" xr:uid="{00000000-0005-0000-0000-0000CE270000}"/>
    <cellStyle name="20% - Accent1 2 3 6 2 3 4" xfId="10378" xr:uid="{00000000-0005-0000-0000-0000CF270000}"/>
    <cellStyle name="20% - Accent1 2 3 6 2 4" xfId="10379" xr:uid="{00000000-0005-0000-0000-0000D0270000}"/>
    <cellStyle name="20% - Accent1 2 3 6 2 4 2" xfId="10380" xr:uid="{00000000-0005-0000-0000-0000D1270000}"/>
    <cellStyle name="20% - Accent1 2 3 6 2 4 2 2" xfId="10381" xr:uid="{00000000-0005-0000-0000-0000D2270000}"/>
    <cellStyle name="20% - Accent1 2 3 6 2 4 2 2 2" xfId="10382" xr:uid="{00000000-0005-0000-0000-0000D3270000}"/>
    <cellStyle name="20% - Accent1 2 3 6 2 4 2 3" xfId="10383" xr:uid="{00000000-0005-0000-0000-0000D4270000}"/>
    <cellStyle name="20% - Accent1 2 3 6 2 4 3" xfId="10384" xr:uid="{00000000-0005-0000-0000-0000D5270000}"/>
    <cellStyle name="20% - Accent1 2 3 6 2 4 3 2" xfId="10385" xr:uid="{00000000-0005-0000-0000-0000D6270000}"/>
    <cellStyle name="20% - Accent1 2 3 6 2 4 4" xfId="10386" xr:uid="{00000000-0005-0000-0000-0000D7270000}"/>
    <cellStyle name="20% - Accent1 2 3 6 2 5" xfId="10387" xr:uid="{00000000-0005-0000-0000-0000D8270000}"/>
    <cellStyle name="20% - Accent1 2 3 6 2 5 2" xfId="10388" xr:uid="{00000000-0005-0000-0000-0000D9270000}"/>
    <cellStyle name="20% - Accent1 2 3 6 2 5 2 2" xfId="10389" xr:uid="{00000000-0005-0000-0000-0000DA270000}"/>
    <cellStyle name="20% - Accent1 2 3 6 2 5 3" xfId="10390" xr:uid="{00000000-0005-0000-0000-0000DB270000}"/>
    <cellStyle name="20% - Accent1 2 3 6 2 6" xfId="10391" xr:uid="{00000000-0005-0000-0000-0000DC270000}"/>
    <cellStyle name="20% - Accent1 2 3 6 2 6 2" xfId="10392" xr:uid="{00000000-0005-0000-0000-0000DD270000}"/>
    <cellStyle name="20% - Accent1 2 3 6 2 6 2 2" xfId="10393" xr:uid="{00000000-0005-0000-0000-0000DE270000}"/>
    <cellStyle name="20% - Accent1 2 3 6 2 6 3" xfId="10394" xr:uid="{00000000-0005-0000-0000-0000DF270000}"/>
    <cellStyle name="20% - Accent1 2 3 6 2 7" xfId="10395" xr:uid="{00000000-0005-0000-0000-0000E0270000}"/>
    <cellStyle name="20% - Accent1 2 3 6 2 7 2" xfId="10396" xr:uid="{00000000-0005-0000-0000-0000E1270000}"/>
    <cellStyle name="20% - Accent1 2 3 6 2 8" xfId="10397" xr:uid="{00000000-0005-0000-0000-0000E2270000}"/>
    <cellStyle name="20% - Accent1 2 3 6 2 8 2" xfId="10398" xr:uid="{00000000-0005-0000-0000-0000E3270000}"/>
    <cellStyle name="20% - Accent1 2 3 6 2 9" xfId="10399" xr:uid="{00000000-0005-0000-0000-0000E4270000}"/>
    <cellStyle name="20% - Accent1 2 3 6 3" xfId="10400" xr:uid="{00000000-0005-0000-0000-0000E5270000}"/>
    <cellStyle name="20% - Accent1 2 3 6 3 2" xfId="10401" xr:uid="{00000000-0005-0000-0000-0000E6270000}"/>
    <cellStyle name="20% - Accent1 2 3 6 3 2 2" xfId="10402" xr:uid="{00000000-0005-0000-0000-0000E7270000}"/>
    <cellStyle name="20% - Accent1 2 3 6 3 2 2 2" xfId="10403" xr:uid="{00000000-0005-0000-0000-0000E8270000}"/>
    <cellStyle name="20% - Accent1 2 3 6 3 2 2 2 2" xfId="10404" xr:uid="{00000000-0005-0000-0000-0000E9270000}"/>
    <cellStyle name="20% - Accent1 2 3 6 3 2 2 3" xfId="10405" xr:uid="{00000000-0005-0000-0000-0000EA270000}"/>
    <cellStyle name="20% - Accent1 2 3 6 3 2 3" xfId="10406" xr:uid="{00000000-0005-0000-0000-0000EB270000}"/>
    <cellStyle name="20% - Accent1 2 3 6 3 2 3 2" xfId="10407" xr:uid="{00000000-0005-0000-0000-0000EC270000}"/>
    <cellStyle name="20% - Accent1 2 3 6 3 2 4" xfId="10408" xr:uid="{00000000-0005-0000-0000-0000ED270000}"/>
    <cellStyle name="20% - Accent1 2 3 6 3 3" xfId="10409" xr:uid="{00000000-0005-0000-0000-0000EE270000}"/>
    <cellStyle name="20% - Accent1 2 3 6 3 3 2" xfId="10410" xr:uid="{00000000-0005-0000-0000-0000EF270000}"/>
    <cellStyle name="20% - Accent1 2 3 6 3 3 2 2" xfId="10411" xr:uid="{00000000-0005-0000-0000-0000F0270000}"/>
    <cellStyle name="20% - Accent1 2 3 6 3 3 2 2 2" xfId="10412" xr:uid="{00000000-0005-0000-0000-0000F1270000}"/>
    <cellStyle name="20% - Accent1 2 3 6 3 3 2 3" xfId="10413" xr:uid="{00000000-0005-0000-0000-0000F2270000}"/>
    <cellStyle name="20% - Accent1 2 3 6 3 3 3" xfId="10414" xr:uid="{00000000-0005-0000-0000-0000F3270000}"/>
    <cellStyle name="20% - Accent1 2 3 6 3 3 3 2" xfId="10415" xr:uid="{00000000-0005-0000-0000-0000F4270000}"/>
    <cellStyle name="20% - Accent1 2 3 6 3 3 4" xfId="10416" xr:uid="{00000000-0005-0000-0000-0000F5270000}"/>
    <cellStyle name="20% - Accent1 2 3 6 3 4" xfId="10417" xr:uid="{00000000-0005-0000-0000-0000F6270000}"/>
    <cellStyle name="20% - Accent1 2 3 6 3 4 2" xfId="10418" xr:uid="{00000000-0005-0000-0000-0000F7270000}"/>
    <cellStyle name="20% - Accent1 2 3 6 3 4 2 2" xfId="10419" xr:uid="{00000000-0005-0000-0000-0000F8270000}"/>
    <cellStyle name="20% - Accent1 2 3 6 3 4 2 2 2" xfId="10420" xr:uid="{00000000-0005-0000-0000-0000F9270000}"/>
    <cellStyle name="20% - Accent1 2 3 6 3 4 2 3" xfId="10421" xr:uid="{00000000-0005-0000-0000-0000FA270000}"/>
    <cellStyle name="20% - Accent1 2 3 6 3 4 3" xfId="10422" xr:uid="{00000000-0005-0000-0000-0000FB270000}"/>
    <cellStyle name="20% - Accent1 2 3 6 3 4 3 2" xfId="10423" xr:uid="{00000000-0005-0000-0000-0000FC270000}"/>
    <cellStyle name="20% - Accent1 2 3 6 3 4 4" xfId="10424" xr:uid="{00000000-0005-0000-0000-0000FD270000}"/>
    <cellStyle name="20% - Accent1 2 3 6 3 5" xfId="10425" xr:uid="{00000000-0005-0000-0000-0000FE270000}"/>
    <cellStyle name="20% - Accent1 2 3 6 3 5 2" xfId="10426" xr:uid="{00000000-0005-0000-0000-0000FF270000}"/>
    <cellStyle name="20% - Accent1 2 3 6 3 5 2 2" xfId="10427" xr:uid="{00000000-0005-0000-0000-000000280000}"/>
    <cellStyle name="20% - Accent1 2 3 6 3 5 3" xfId="10428" xr:uid="{00000000-0005-0000-0000-000001280000}"/>
    <cellStyle name="20% - Accent1 2 3 6 3 6" xfId="10429" xr:uid="{00000000-0005-0000-0000-000002280000}"/>
    <cellStyle name="20% - Accent1 2 3 6 3 6 2" xfId="10430" xr:uid="{00000000-0005-0000-0000-000003280000}"/>
    <cellStyle name="20% - Accent1 2 3 6 3 6 2 2" xfId="10431" xr:uid="{00000000-0005-0000-0000-000004280000}"/>
    <cellStyle name="20% - Accent1 2 3 6 3 6 3" xfId="10432" xr:uid="{00000000-0005-0000-0000-000005280000}"/>
    <cellStyle name="20% - Accent1 2 3 6 3 7" xfId="10433" xr:uid="{00000000-0005-0000-0000-000006280000}"/>
    <cellStyle name="20% - Accent1 2 3 6 3 7 2" xfId="10434" xr:uid="{00000000-0005-0000-0000-000007280000}"/>
    <cellStyle name="20% - Accent1 2 3 6 3 8" xfId="10435" xr:uid="{00000000-0005-0000-0000-000008280000}"/>
    <cellStyle name="20% - Accent1 2 3 6 3 8 2" xfId="10436" xr:uid="{00000000-0005-0000-0000-000009280000}"/>
    <cellStyle name="20% - Accent1 2 3 6 3 9" xfId="10437" xr:uid="{00000000-0005-0000-0000-00000A280000}"/>
    <cellStyle name="20% - Accent1 2 3 6 4" xfId="10438" xr:uid="{00000000-0005-0000-0000-00000B280000}"/>
    <cellStyle name="20% - Accent1 2 3 6 4 2" xfId="10439" xr:uid="{00000000-0005-0000-0000-00000C280000}"/>
    <cellStyle name="20% - Accent1 2 3 6 4 2 2" xfId="10440" xr:uid="{00000000-0005-0000-0000-00000D280000}"/>
    <cellStyle name="20% - Accent1 2 3 6 4 2 2 2" xfId="10441" xr:uid="{00000000-0005-0000-0000-00000E280000}"/>
    <cellStyle name="20% - Accent1 2 3 6 4 2 3" xfId="10442" xr:uid="{00000000-0005-0000-0000-00000F280000}"/>
    <cellStyle name="20% - Accent1 2 3 6 4 3" xfId="10443" xr:uid="{00000000-0005-0000-0000-000010280000}"/>
    <cellStyle name="20% - Accent1 2 3 6 4 3 2" xfId="10444" xr:uid="{00000000-0005-0000-0000-000011280000}"/>
    <cellStyle name="20% - Accent1 2 3 6 4 4" xfId="10445" xr:uid="{00000000-0005-0000-0000-000012280000}"/>
    <cellStyle name="20% - Accent1 2 3 6 5" xfId="10446" xr:uid="{00000000-0005-0000-0000-000013280000}"/>
    <cellStyle name="20% - Accent1 2 3 6 5 2" xfId="10447" xr:uid="{00000000-0005-0000-0000-000014280000}"/>
    <cellStyle name="20% - Accent1 2 3 6 5 2 2" xfId="10448" xr:uid="{00000000-0005-0000-0000-000015280000}"/>
    <cellStyle name="20% - Accent1 2 3 6 5 2 2 2" xfId="10449" xr:uid="{00000000-0005-0000-0000-000016280000}"/>
    <cellStyle name="20% - Accent1 2 3 6 5 2 3" xfId="10450" xr:uid="{00000000-0005-0000-0000-000017280000}"/>
    <cellStyle name="20% - Accent1 2 3 6 5 3" xfId="10451" xr:uid="{00000000-0005-0000-0000-000018280000}"/>
    <cellStyle name="20% - Accent1 2 3 6 5 3 2" xfId="10452" xr:uid="{00000000-0005-0000-0000-000019280000}"/>
    <cellStyle name="20% - Accent1 2 3 6 5 4" xfId="10453" xr:uid="{00000000-0005-0000-0000-00001A280000}"/>
    <cellStyle name="20% - Accent1 2 3 6 6" xfId="10454" xr:uid="{00000000-0005-0000-0000-00001B280000}"/>
    <cellStyle name="20% - Accent1 2 3 6 6 2" xfId="10455" xr:uid="{00000000-0005-0000-0000-00001C280000}"/>
    <cellStyle name="20% - Accent1 2 3 6 6 2 2" xfId="10456" xr:uid="{00000000-0005-0000-0000-00001D280000}"/>
    <cellStyle name="20% - Accent1 2 3 6 6 2 2 2" xfId="10457" xr:uid="{00000000-0005-0000-0000-00001E280000}"/>
    <cellStyle name="20% - Accent1 2 3 6 6 2 3" xfId="10458" xr:uid="{00000000-0005-0000-0000-00001F280000}"/>
    <cellStyle name="20% - Accent1 2 3 6 6 3" xfId="10459" xr:uid="{00000000-0005-0000-0000-000020280000}"/>
    <cellStyle name="20% - Accent1 2 3 6 6 3 2" xfId="10460" xr:uid="{00000000-0005-0000-0000-000021280000}"/>
    <cellStyle name="20% - Accent1 2 3 6 6 4" xfId="10461" xr:uid="{00000000-0005-0000-0000-000022280000}"/>
    <cellStyle name="20% - Accent1 2 3 6 7" xfId="10462" xr:uid="{00000000-0005-0000-0000-000023280000}"/>
    <cellStyle name="20% - Accent1 2 3 6 7 2" xfId="10463" xr:uid="{00000000-0005-0000-0000-000024280000}"/>
    <cellStyle name="20% - Accent1 2 3 6 7 2 2" xfId="10464" xr:uid="{00000000-0005-0000-0000-000025280000}"/>
    <cellStyle name="20% - Accent1 2 3 6 7 3" xfId="10465" xr:uid="{00000000-0005-0000-0000-000026280000}"/>
    <cellStyle name="20% - Accent1 2 3 6 8" xfId="10466" xr:uid="{00000000-0005-0000-0000-000027280000}"/>
    <cellStyle name="20% - Accent1 2 3 6 8 2" xfId="10467" xr:uid="{00000000-0005-0000-0000-000028280000}"/>
    <cellStyle name="20% - Accent1 2 3 6 8 2 2" xfId="10468" xr:uid="{00000000-0005-0000-0000-000029280000}"/>
    <cellStyle name="20% - Accent1 2 3 6 8 3" xfId="10469" xr:uid="{00000000-0005-0000-0000-00002A280000}"/>
    <cellStyle name="20% - Accent1 2 3 6 9" xfId="10470" xr:uid="{00000000-0005-0000-0000-00002B280000}"/>
    <cellStyle name="20% - Accent1 2 3 6 9 2" xfId="10471" xr:uid="{00000000-0005-0000-0000-00002C280000}"/>
    <cellStyle name="20% - Accent1 2 3 7" xfId="10472" xr:uid="{00000000-0005-0000-0000-00002D280000}"/>
    <cellStyle name="20% - Accent1 2 3 7 2" xfId="10473" xr:uid="{00000000-0005-0000-0000-00002E280000}"/>
    <cellStyle name="20% - Accent1 2 3 7 2 2" xfId="10474" xr:uid="{00000000-0005-0000-0000-00002F280000}"/>
    <cellStyle name="20% - Accent1 2 3 7 2 2 2" xfId="10475" xr:uid="{00000000-0005-0000-0000-000030280000}"/>
    <cellStyle name="20% - Accent1 2 3 7 2 2 2 2" xfId="10476" xr:uid="{00000000-0005-0000-0000-000031280000}"/>
    <cellStyle name="20% - Accent1 2 3 7 2 2 3" xfId="10477" xr:uid="{00000000-0005-0000-0000-000032280000}"/>
    <cellStyle name="20% - Accent1 2 3 7 2 3" xfId="10478" xr:uid="{00000000-0005-0000-0000-000033280000}"/>
    <cellStyle name="20% - Accent1 2 3 7 2 3 2" xfId="10479" xr:uid="{00000000-0005-0000-0000-000034280000}"/>
    <cellStyle name="20% - Accent1 2 3 7 2 4" xfId="10480" xr:uid="{00000000-0005-0000-0000-000035280000}"/>
    <cellStyle name="20% - Accent1 2 3 7 3" xfId="10481" xr:uid="{00000000-0005-0000-0000-000036280000}"/>
    <cellStyle name="20% - Accent1 2 3 7 3 2" xfId="10482" xr:uid="{00000000-0005-0000-0000-000037280000}"/>
    <cellStyle name="20% - Accent1 2 3 7 3 2 2" xfId="10483" xr:uid="{00000000-0005-0000-0000-000038280000}"/>
    <cellStyle name="20% - Accent1 2 3 7 3 2 2 2" xfId="10484" xr:uid="{00000000-0005-0000-0000-000039280000}"/>
    <cellStyle name="20% - Accent1 2 3 7 3 2 3" xfId="10485" xr:uid="{00000000-0005-0000-0000-00003A280000}"/>
    <cellStyle name="20% - Accent1 2 3 7 3 3" xfId="10486" xr:uid="{00000000-0005-0000-0000-00003B280000}"/>
    <cellStyle name="20% - Accent1 2 3 7 3 3 2" xfId="10487" xr:uid="{00000000-0005-0000-0000-00003C280000}"/>
    <cellStyle name="20% - Accent1 2 3 7 3 4" xfId="10488" xr:uid="{00000000-0005-0000-0000-00003D280000}"/>
    <cellStyle name="20% - Accent1 2 3 7 4" xfId="10489" xr:uid="{00000000-0005-0000-0000-00003E280000}"/>
    <cellStyle name="20% - Accent1 2 3 7 4 2" xfId="10490" xr:uid="{00000000-0005-0000-0000-00003F280000}"/>
    <cellStyle name="20% - Accent1 2 3 7 4 2 2" xfId="10491" xr:uid="{00000000-0005-0000-0000-000040280000}"/>
    <cellStyle name="20% - Accent1 2 3 7 4 2 2 2" xfId="10492" xr:uid="{00000000-0005-0000-0000-000041280000}"/>
    <cellStyle name="20% - Accent1 2 3 7 4 2 3" xfId="10493" xr:uid="{00000000-0005-0000-0000-000042280000}"/>
    <cellStyle name="20% - Accent1 2 3 7 4 3" xfId="10494" xr:uid="{00000000-0005-0000-0000-000043280000}"/>
    <cellStyle name="20% - Accent1 2 3 7 4 3 2" xfId="10495" xr:uid="{00000000-0005-0000-0000-000044280000}"/>
    <cellStyle name="20% - Accent1 2 3 7 4 4" xfId="10496" xr:uid="{00000000-0005-0000-0000-000045280000}"/>
    <cellStyle name="20% - Accent1 2 3 7 5" xfId="10497" xr:uid="{00000000-0005-0000-0000-000046280000}"/>
    <cellStyle name="20% - Accent1 2 3 7 5 2" xfId="10498" xr:uid="{00000000-0005-0000-0000-000047280000}"/>
    <cellStyle name="20% - Accent1 2 3 7 5 2 2" xfId="10499" xr:uid="{00000000-0005-0000-0000-000048280000}"/>
    <cellStyle name="20% - Accent1 2 3 7 5 3" xfId="10500" xr:uid="{00000000-0005-0000-0000-000049280000}"/>
    <cellStyle name="20% - Accent1 2 3 7 6" xfId="10501" xr:uid="{00000000-0005-0000-0000-00004A280000}"/>
    <cellStyle name="20% - Accent1 2 3 7 6 2" xfId="10502" xr:uid="{00000000-0005-0000-0000-00004B280000}"/>
    <cellStyle name="20% - Accent1 2 3 7 6 2 2" xfId="10503" xr:uid="{00000000-0005-0000-0000-00004C280000}"/>
    <cellStyle name="20% - Accent1 2 3 7 6 3" xfId="10504" xr:uid="{00000000-0005-0000-0000-00004D280000}"/>
    <cellStyle name="20% - Accent1 2 3 7 7" xfId="10505" xr:uid="{00000000-0005-0000-0000-00004E280000}"/>
    <cellStyle name="20% - Accent1 2 3 7 7 2" xfId="10506" xr:uid="{00000000-0005-0000-0000-00004F280000}"/>
    <cellStyle name="20% - Accent1 2 3 7 8" xfId="10507" xr:uid="{00000000-0005-0000-0000-000050280000}"/>
    <cellStyle name="20% - Accent1 2 3 7 8 2" xfId="10508" xr:uid="{00000000-0005-0000-0000-000051280000}"/>
    <cellStyle name="20% - Accent1 2 3 7 9" xfId="10509" xr:uid="{00000000-0005-0000-0000-000052280000}"/>
    <cellStyle name="20% - Accent1 2 3 8" xfId="10510" xr:uid="{00000000-0005-0000-0000-000053280000}"/>
    <cellStyle name="20% - Accent1 2 3 8 2" xfId="10511" xr:uid="{00000000-0005-0000-0000-000054280000}"/>
    <cellStyle name="20% - Accent1 2 3 8 2 2" xfId="10512" xr:uid="{00000000-0005-0000-0000-000055280000}"/>
    <cellStyle name="20% - Accent1 2 3 8 2 2 2" xfId="10513" xr:uid="{00000000-0005-0000-0000-000056280000}"/>
    <cellStyle name="20% - Accent1 2 3 8 2 2 2 2" xfId="10514" xr:uid="{00000000-0005-0000-0000-000057280000}"/>
    <cellStyle name="20% - Accent1 2 3 8 2 2 3" xfId="10515" xr:uid="{00000000-0005-0000-0000-000058280000}"/>
    <cellStyle name="20% - Accent1 2 3 8 2 3" xfId="10516" xr:uid="{00000000-0005-0000-0000-000059280000}"/>
    <cellStyle name="20% - Accent1 2 3 8 2 3 2" xfId="10517" xr:uid="{00000000-0005-0000-0000-00005A280000}"/>
    <cellStyle name="20% - Accent1 2 3 8 2 4" xfId="10518" xr:uid="{00000000-0005-0000-0000-00005B280000}"/>
    <cellStyle name="20% - Accent1 2 3 8 3" xfId="10519" xr:uid="{00000000-0005-0000-0000-00005C280000}"/>
    <cellStyle name="20% - Accent1 2 3 8 3 2" xfId="10520" xr:uid="{00000000-0005-0000-0000-00005D280000}"/>
    <cellStyle name="20% - Accent1 2 3 8 3 2 2" xfId="10521" xr:uid="{00000000-0005-0000-0000-00005E280000}"/>
    <cellStyle name="20% - Accent1 2 3 8 3 2 2 2" xfId="10522" xr:uid="{00000000-0005-0000-0000-00005F280000}"/>
    <cellStyle name="20% - Accent1 2 3 8 3 2 3" xfId="10523" xr:uid="{00000000-0005-0000-0000-000060280000}"/>
    <cellStyle name="20% - Accent1 2 3 8 3 3" xfId="10524" xr:uid="{00000000-0005-0000-0000-000061280000}"/>
    <cellStyle name="20% - Accent1 2 3 8 3 3 2" xfId="10525" xr:uid="{00000000-0005-0000-0000-000062280000}"/>
    <cellStyle name="20% - Accent1 2 3 8 3 4" xfId="10526" xr:uid="{00000000-0005-0000-0000-000063280000}"/>
    <cellStyle name="20% - Accent1 2 3 8 4" xfId="10527" xr:uid="{00000000-0005-0000-0000-000064280000}"/>
    <cellStyle name="20% - Accent1 2 3 8 4 2" xfId="10528" xr:uid="{00000000-0005-0000-0000-000065280000}"/>
    <cellStyle name="20% - Accent1 2 3 8 4 2 2" xfId="10529" xr:uid="{00000000-0005-0000-0000-000066280000}"/>
    <cellStyle name="20% - Accent1 2 3 8 4 2 2 2" xfId="10530" xr:uid="{00000000-0005-0000-0000-000067280000}"/>
    <cellStyle name="20% - Accent1 2 3 8 4 2 3" xfId="10531" xr:uid="{00000000-0005-0000-0000-000068280000}"/>
    <cellStyle name="20% - Accent1 2 3 8 4 3" xfId="10532" xr:uid="{00000000-0005-0000-0000-000069280000}"/>
    <cellStyle name="20% - Accent1 2 3 8 4 3 2" xfId="10533" xr:uid="{00000000-0005-0000-0000-00006A280000}"/>
    <cellStyle name="20% - Accent1 2 3 8 4 4" xfId="10534" xr:uid="{00000000-0005-0000-0000-00006B280000}"/>
    <cellStyle name="20% - Accent1 2 3 8 5" xfId="10535" xr:uid="{00000000-0005-0000-0000-00006C280000}"/>
    <cellStyle name="20% - Accent1 2 3 8 5 2" xfId="10536" xr:uid="{00000000-0005-0000-0000-00006D280000}"/>
    <cellStyle name="20% - Accent1 2 3 8 5 2 2" xfId="10537" xr:uid="{00000000-0005-0000-0000-00006E280000}"/>
    <cellStyle name="20% - Accent1 2 3 8 5 3" xfId="10538" xr:uid="{00000000-0005-0000-0000-00006F280000}"/>
    <cellStyle name="20% - Accent1 2 3 8 6" xfId="10539" xr:uid="{00000000-0005-0000-0000-000070280000}"/>
    <cellStyle name="20% - Accent1 2 3 8 6 2" xfId="10540" xr:uid="{00000000-0005-0000-0000-000071280000}"/>
    <cellStyle name="20% - Accent1 2 3 8 6 2 2" xfId="10541" xr:uid="{00000000-0005-0000-0000-000072280000}"/>
    <cellStyle name="20% - Accent1 2 3 8 6 3" xfId="10542" xr:uid="{00000000-0005-0000-0000-000073280000}"/>
    <cellStyle name="20% - Accent1 2 3 8 7" xfId="10543" xr:uid="{00000000-0005-0000-0000-000074280000}"/>
    <cellStyle name="20% - Accent1 2 3 8 7 2" xfId="10544" xr:uid="{00000000-0005-0000-0000-000075280000}"/>
    <cellStyle name="20% - Accent1 2 3 8 8" xfId="10545" xr:uid="{00000000-0005-0000-0000-000076280000}"/>
    <cellStyle name="20% - Accent1 2 3 8 8 2" xfId="10546" xr:uid="{00000000-0005-0000-0000-000077280000}"/>
    <cellStyle name="20% - Accent1 2 3 8 9" xfId="10547" xr:uid="{00000000-0005-0000-0000-000078280000}"/>
    <cellStyle name="20% - Accent1 2 3 9" xfId="10548" xr:uid="{00000000-0005-0000-0000-000079280000}"/>
    <cellStyle name="20% - Accent1 2 3 9 2" xfId="10549" xr:uid="{00000000-0005-0000-0000-00007A280000}"/>
    <cellStyle name="20% - Accent1 2 3 9 2 2" xfId="10550" xr:uid="{00000000-0005-0000-0000-00007B280000}"/>
    <cellStyle name="20% - Accent1 2 3 9 2 2 2" xfId="10551" xr:uid="{00000000-0005-0000-0000-00007C280000}"/>
    <cellStyle name="20% - Accent1 2 3 9 2 3" xfId="10552" xr:uid="{00000000-0005-0000-0000-00007D280000}"/>
    <cellStyle name="20% - Accent1 2 3 9 3" xfId="10553" xr:uid="{00000000-0005-0000-0000-00007E280000}"/>
    <cellStyle name="20% - Accent1 2 3 9 3 2" xfId="10554" xr:uid="{00000000-0005-0000-0000-00007F280000}"/>
    <cellStyle name="20% - Accent1 2 3 9 4" xfId="10555" xr:uid="{00000000-0005-0000-0000-000080280000}"/>
    <cellStyle name="20% - Accent1 2 4" xfId="10556" xr:uid="{00000000-0005-0000-0000-000081280000}"/>
    <cellStyle name="20% - Accent1 2 4 10" xfId="10557" xr:uid="{00000000-0005-0000-0000-000082280000}"/>
    <cellStyle name="20% - Accent1 2 4 10 2" xfId="10558" xr:uid="{00000000-0005-0000-0000-000083280000}"/>
    <cellStyle name="20% - Accent1 2 4 10 2 2" xfId="10559" xr:uid="{00000000-0005-0000-0000-000084280000}"/>
    <cellStyle name="20% - Accent1 2 4 10 2 2 2" xfId="10560" xr:uid="{00000000-0005-0000-0000-000085280000}"/>
    <cellStyle name="20% - Accent1 2 4 10 2 3" xfId="10561" xr:uid="{00000000-0005-0000-0000-000086280000}"/>
    <cellStyle name="20% - Accent1 2 4 10 3" xfId="10562" xr:uid="{00000000-0005-0000-0000-000087280000}"/>
    <cellStyle name="20% - Accent1 2 4 10 3 2" xfId="10563" xr:uid="{00000000-0005-0000-0000-000088280000}"/>
    <cellStyle name="20% - Accent1 2 4 10 4" xfId="10564" xr:uid="{00000000-0005-0000-0000-000089280000}"/>
    <cellStyle name="20% - Accent1 2 4 11" xfId="10565" xr:uid="{00000000-0005-0000-0000-00008A280000}"/>
    <cellStyle name="20% - Accent1 2 4 11 2" xfId="10566" xr:uid="{00000000-0005-0000-0000-00008B280000}"/>
    <cellStyle name="20% - Accent1 2 4 11 2 2" xfId="10567" xr:uid="{00000000-0005-0000-0000-00008C280000}"/>
    <cellStyle name="20% - Accent1 2 4 11 2 2 2" xfId="10568" xr:uid="{00000000-0005-0000-0000-00008D280000}"/>
    <cellStyle name="20% - Accent1 2 4 11 2 3" xfId="10569" xr:uid="{00000000-0005-0000-0000-00008E280000}"/>
    <cellStyle name="20% - Accent1 2 4 11 3" xfId="10570" xr:uid="{00000000-0005-0000-0000-00008F280000}"/>
    <cellStyle name="20% - Accent1 2 4 11 3 2" xfId="10571" xr:uid="{00000000-0005-0000-0000-000090280000}"/>
    <cellStyle name="20% - Accent1 2 4 11 4" xfId="10572" xr:uid="{00000000-0005-0000-0000-000091280000}"/>
    <cellStyle name="20% - Accent1 2 4 12" xfId="10573" xr:uid="{00000000-0005-0000-0000-000092280000}"/>
    <cellStyle name="20% - Accent1 2 4 12 2" xfId="10574" xr:uid="{00000000-0005-0000-0000-000093280000}"/>
    <cellStyle name="20% - Accent1 2 4 12 2 2" xfId="10575" xr:uid="{00000000-0005-0000-0000-000094280000}"/>
    <cellStyle name="20% - Accent1 2 4 12 3" xfId="10576" xr:uid="{00000000-0005-0000-0000-000095280000}"/>
    <cellStyle name="20% - Accent1 2 4 13" xfId="10577" xr:uid="{00000000-0005-0000-0000-000096280000}"/>
    <cellStyle name="20% - Accent1 2 4 13 2" xfId="10578" xr:uid="{00000000-0005-0000-0000-000097280000}"/>
    <cellStyle name="20% - Accent1 2 4 13 2 2" xfId="10579" xr:uid="{00000000-0005-0000-0000-000098280000}"/>
    <cellStyle name="20% - Accent1 2 4 13 3" xfId="10580" xr:uid="{00000000-0005-0000-0000-000099280000}"/>
    <cellStyle name="20% - Accent1 2 4 14" xfId="10581" xr:uid="{00000000-0005-0000-0000-00009A280000}"/>
    <cellStyle name="20% - Accent1 2 4 14 2" xfId="10582" xr:uid="{00000000-0005-0000-0000-00009B280000}"/>
    <cellStyle name="20% - Accent1 2 4 15" xfId="10583" xr:uid="{00000000-0005-0000-0000-00009C280000}"/>
    <cellStyle name="20% - Accent1 2 4 15 2" xfId="10584" xr:uid="{00000000-0005-0000-0000-00009D280000}"/>
    <cellStyle name="20% - Accent1 2 4 16" xfId="10585" xr:uid="{00000000-0005-0000-0000-00009E280000}"/>
    <cellStyle name="20% - Accent1 2 4 2" xfId="10586" xr:uid="{00000000-0005-0000-0000-00009F280000}"/>
    <cellStyle name="20% - Accent1 2 4 2 10" xfId="10587" xr:uid="{00000000-0005-0000-0000-0000A0280000}"/>
    <cellStyle name="20% - Accent1 2 4 2 10 2" xfId="10588" xr:uid="{00000000-0005-0000-0000-0000A1280000}"/>
    <cellStyle name="20% - Accent1 2 4 2 10 2 2" xfId="10589" xr:uid="{00000000-0005-0000-0000-0000A2280000}"/>
    <cellStyle name="20% - Accent1 2 4 2 10 2 2 2" xfId="10590" xr:uid="{00000000-0005-0000-0000-0000A3280000}"/>
    <cellStyle name="20% - Accent1 2 4 2 10 2 3" xfId="10591" xr:uid="{00000000-0005-0000-0000-0000A4280000}"/>
    <cellStyle name="20% - Accent1 2 4 2 10 3" xfId="10592" xr:uid="{00000000-0005-0000-0000-0000A5280000}"/>
    <cellStyle name="20% - Accent1 2 4 2 10 3 2" xfId="10593" xr:uid="{00000000-0005-0000-0000-0000A6280000}"/>
    <cellStyle name="20% - Accent1 2 4 2 10 4" xfId="10594" xr:uid="{00000000-0005-0000-0000-0000A7280000}"/>
    <cellStyle name="20% - Accent1 2 4 2 11" xfId="10595" xr:uid="{00000000-0005-0000-0000-0000A8280000}"/>
    <cellStyle name="20% - Accent1 2 4 2 11 2" xfId="10596" xr:uid="{00000000-0005-0000-0000-0000A9280000}"/>
    <cellStyle name="20% - Accent1 2 4 2 11 2 2" xfId="10597" xr:uid="{00000000-0005-0000-0000-0000AA280000}"/>
    <cellStyle name="20% - Accent1 2 4 2 11 3" xfId="10598" xr:uid="{00000000-0005-0000-0000-0000AB280000}"/>
    <cellStyle name="20% - Accent1 2 4 2 12" xfId="10599" xr:uid="{00000000-0005-0000-0000-0000AC280000}"/>
    <cellStyle name="20% - Accent1 2 4 2 12 2" xfId="10600" xr:uid="{00000000-0005-0000-0000-0000AD280000}"/>
    <cellStyle name="20% - Accent1 2 4 2 12 2 2" xfId="10601" xr:uid="{00000000-0005-0000-0000-0000AE280000}"/>
    <cellStyle name="20% - Accent1 2 4 2 12 3" xfId="10602" xr:uid="{00000000-0005-0000-0000-0000AF280000}"/>
    <cellStyle name="20% - Accent1 2 4 2 13" xfId="10603" xr:uid="{00000000-0005-0000-0000-0000B0280000}"/>
    <cellStyle name="20% - Accent1 2 4 2 13 2" xfId="10604" xr:uid="{00000000-0005-0000-0000-0000B1280000}"/>
    <cellStyle name="20% - Accent1 2 4 2 14" xfId="10605" xr:uid="{00000000-0005-0000-0000-0000B2280000}"/>
    <cellStyle name="20% - Accent1 2 4 2 14 2" xfId="10606" xr:uid="{00000000-0005-0000-0000-0000B3280000}"/>
    <cellStyle name="20% - Accent1 2 4 2 15" xfId="10607" xr:uid="{00000000-0005-0000-0000-0000B4280000}"/>
    <cellStyle name="20% - Accent1 2 4 2 2" xfId="10608" xr:uid="{00000000-0005-0000-0000-0000B5280000}"/>
    <cellStyle name="20% - Accent1 2 4 2 2 10" xfId="10609" xr:uid="{00000000-0005-0000-0000-0000B6280000}"/>
    <cellStyle name="20% - Accent1 2 4 2 2 10 2" xfId="10610" xr:uid="{00000000-0005-0000-0000-0000B7280000}"/>
    <cellStyle name="20% - Accent1 2 4 2 2 10 2 2" xfId="10611" xr:uid="{00000000-0005-0000-0000-0000B8280000}"/>
    <cellStyle name="20% - Accent1 2 4 2 2 10 3" xfId="10612" xr:uid="{00000000-0005-0000-0000-0000B9280000}"/>
    <cellStyle name="20% - Accent1 2 4 2 2 11" xfId="10613" xr:uid="{00000000-0005-0000-0000-0000BA280000}"/>
    <cellStyle name="20% - Accent1 2 4 2 2 11 2" xfId="10614" xr:uid="{00000000-0005-0000-0000-0000BB280000}"/>
    <cellStyle name="20% - Accent1 2 4 2 2 11 2 2" xfId="10615" xr:uid="{00000000-0005-0000-0000-0000BC280000}"/>
    <cellStyle name="20% - Accent1 2 4 2 2 11 3" xfId="10616" xr:uid="{00000000-0005-0000-0000-0000BD280000}"/>
    <cellStyle name="20% - Accent1 2 4 2 2 12" xfId="10617" xr:uid="{00000000-0005-0000-0000-0000BE280000}"/>
    <cellStyle name="20% - Accent1 2 4 2 2 12 2" xfId="10618" xr:uid="{00000000-0005-0000-0000-0000BF280000}"/>
    <cellStyle name="20% - Accent1 2 4 2 2 13" xfId="10619" xr:uid="{00000000-0005-0000-0000-0000C0280000}"/>
    <cellStyle name="20% - Accent1 2 4 2 2 13 2" xfId="10620" xr:uid="{00000000-0005-0000-0000-0000C1280000}"/>
    <cellStyle name="20% - Accent1 2 4 2 2 14" xfId="10621" xr:uid="{00000000-0005-0000-0000-0000C2280000}"/>
    <cellStyle name="20% - Accent1 2 4 2 2 2" xfId="10622" xr:uid="{00000000-0005-0000-0000-0000C3280000}"/>
    <cellStyle name="20% - Accent1 2 4 2 2 2 10" xfId="10623" xr:uid="{00000000-0005-0000-0000-0000C4280000}"/>
    <cellStyle name="20% - Accent1 2 4 2 2 2 10 2" xfId="10624" xr:uid="{00000000-0005-0000-0000-0000C5280000}"/>
    <cellStyle name="20% - Accent1 2 4 2 2 2 11" xfId="10625" xr:uid="{00000000-0005-0000-0000-0000C6280000}"/>
    <cellStyle name="20% - Accent1 2 4 2 2 2 2" xfId="10626" xr:uid="{00000000-0005-0000-0000-0000C7280000}"/>
    <cellStyle name="20% - Accent1 2 4 2 2 2 2 2" xfId="10627" xr:uid="{00000000-0005-0000-0000-0000C8280000}"/>
    <cellStyle name="20% - Accent1 2 4 2 2 2 2 2 2" xfId="10628" xr:uid="{00000000-0005-0000-0000-0000C9280000}"/>
    <cellStyle name="20% - Accent1 2 4 2 2 2 2 2 2 2" xfId="10629" xr:uid="{00000000-0005-0000-0000-0000CA280000}"/>
    <cellStyle name="20% - Accent1 2 4 2 2 2 2 2 2 2 2" xfId="10630" xr:uid="{00000000-0005-0000-0000-0000CB280000}"/>
    <cellStyle name="20% - Accent1 2 4 2 2 2 2 2 2 3" xfId="10631" xr:uid="{00000000-0005-0000-0000-0000CC280000}"/>
    <cellStyle name="20% - Accent1 2 4 2 2 2 2 2 3" xfId="10632" xr:uid="{00000000-0005-0000-0000-0000CD280000}"/>
    <cellStyle name="20% - Accent1 2 4 2 2 2 2 2 3 2" xfId="10633" xr:uid="{00000000-0005-0000-0000-0000CE280000}"/>
    <cellStyle name="20% - Accent1 2 4 2 2 2 2 2 4" xfId="10634" xr:uid="{00000000-0005-0000-0000-0000CF280000}"/>
    <cellStyle name="20% - Accent1 2 4 2 2 2 2 3" xfId="10635" xr:uid="{00000000-0005-0000-0000-0000D0280000}"/>
    <cellStyle name="20% - Accent1 2 4 2 2 2 2 3 2" xfId="10636" xr:uid="{00000000-0005-0000-0000-0000D1280000}"/>
    <cellStyle name="20% - Accent1 2 4 2 2 2 2 3 2 2" xfId="10637" xr:uid="{00000000-0005-0000-0000-0000D2280000}"/>
    <cellStyle name="20% - Accent1 2 4 2 2 2 2 3 2 2 2" xfId="10638" xr:uid="{00000000-0005-0000-0000-0000D3280000}"/>
    <cellStyle name="20% - Accent1 2 4 2 2 2 2 3 2 3" xfId="10639" xr:uid="{00000000-0005-0000-0000-0000D4280000}"/>
    <cellStyle name="20% - Accent1 2 4 2 2 2 2 3 3" xfId="10640" xr:uid="{00000000-0005-0000-0000-0000D5280000}"/>
    <cellStyle name="20% - Accent1 2 4 2 2 2 2 3 3 2" xfId="10641" xr:uid="{00000000-0005-0000-0000-0000D6280000}"/>
    <cellStyle name="20% - Accent1 2 4 2 2 2 2 3 4" xfId="10642" xr:uid="{00000000-0005-0000-0000-0000D7280000}"/>
    <cellStyle name="20% - Accent1 2 4 2 2 2 2 4" xfId="10643" xr:uid="{00000000-0005-0000-0000-0000D8280000}"/>
    <cellStyle name="20% - Accent1 2 4 2 2 2 2 4 2" xfId="10644" xr:uid="{00000000-0005-0000-0000-0000D9280000}"/>
    <cellStyle name="20% - Accent1 2 4 2 2 2 2 4 2 2" xfId="10645" xr:uid="{00000000-0005-0000-0000-0000DA280000}"/>
    <cellStyle name="20% - Accent1 2 4 2 2 2 2 4 2 2 2" xfId="10646" xr:uid="{00000000-0005-0000-0000-0000DB280000}"/>
    <cellStyle name="20% - Accent1 2 4 2 2 2 2 4 2 3" xfId="10647" xr:uid="{00000000-0005-0000-0000-0000DC280000}"/>
    <cellStyle name="20% - Accent1 2 4 2 2 2 2 4 3" xfId="10648" xr:uid="{00000000-0005-0000-0000-0000DD280000}"/>
    <cellStyle name="20% - Accent1 2 4 2 2 2 2 4 3 2" xfId="10649" xr:uid="{00000000-0005-0000-0000-0000DE280000}"/>
    <cellStyle name="20% - Accent1 2 4 2 2 2 2 4 4" xfId="10650" xr:uid="{00000000-0005-0000-0000-0000DF280000}"/>
    <cellStyle name="20% - Accent1 2 4 2 2 2 2 5" xfId="10651" xr:uid="{00000000-0005-0000-0000-0000E0280000}"/>
    <cellStyle name="20% - Accent1 2 4 2 2 2 2 5 2" xfId="10652" xr:uid="{00000000-0005-0000-0000-0000E1280000}"/>
    <cellStyle name="20% - Accent1 2 4 2 2 2 2 5 2 2" xfId="10653" xr:uid="{00000000-0005-0000-0000-0000E2280000}"/>
    <cellStyle name="20% - Accent1 2 4 2 2 2 2 5 3" xfId="10654" xr:uid="{00000000-0005-0000-0000-0000E3280000}"/>
    <cellStyle name="20% - Accent1 2 4 2 2 2 2 6" xfId="10655" xr:uid="{00000000-0005-0000-0000-0000E4280000}"/>
    <cellStyle name="20% - Accent1 2 4 2 2 2 2 6 2" xfId="10656" xr:uid="{00000000-0005-0000-0000-0000E5280000}"/>
    <cellStyle name="20% - Accent1 2 4 2 2 2 2 6 2 2" xfId="10657" xr:uid="{00000000-0005-0000-0000-0000E6280000}"/>
    <cellStyle name="20% - Accent1 2 4 2 2 2 2 6 3" xfId="10658" xr:uid="{00000000-0005-0000-0000-0000E7280000}"/>
    <cellStyle name="20% - Accent1 2 4 2 2 2 2 7" xfId="10659" xr:uid="{00000000-0005-0000-0000-0000E8280000}"/>
    <cellStyle name="20% - Accent1 2 4 2 2 2 2 7 2" xfId="10660" xr:uid="{00000000-0005-0000-0000-0000E9280000}"/>
    <cellStyle name="20% - Accent1 2 4 2 2 2 2 8" xfId="10661" xr:uid="{00000000-0005-0000-0000-0000EA280000}"/>
    <cellStyle name="20% - Accent1 2 4 2 2 2 2 8 2" xfId="10662" xr:uid="{00000000-0005-0000-0000-0000EB280000}"/>
    <cellStyle name="20% - Accent1 2 4 2 2 2 2 9" xfId="10663" xr:uid="{00000000-0005-0000-0000-0000EC280000}"/>
    <cellStyle name="20% - Accent1 2 4 2 2 2 3" xfId="10664" xr:uid="{00000000-0005-0000-0000-0000ED280000}"/>
    <cellStyle name="20% - Accent1 2 4 2 2 2 3 2" xfId="10665" xr:uid="{00000000-0005-0000-0000-0000EE280000}"/>
    <cellStyle name="20% - Accent1 2 4 2 2 2 3 2 2" xfId="10666" xr:uid="{00000000-0005-0000-0000-0000EF280000}"/>
    <cellStyle name="20% - Accent1 2 4 2 2 2 3 2 2 2" xfId="10667" xr:uid="{00000000-0005-0000-0000-0000F0280000}"/>
    <cellStyle name="20% - Accent1 2 4 2 2 2 3 2 2 2 2" xfId="10668" xr:uid="{00000000-0005-0000-0000-0000F1280000}"/>
    <cellStyle name="20% - Accent1 2 4 2 2 2 3 2 2 3" xfId="10669" xr:uid="{00000000-0005-0000-0000-0000F2280000}"/>
    <cellStyle name="20% - Accent1 2 4 2 2 2 3 2 3" xfId="10670" xr:uid="{00000000-0005-0000-0000-0000F3280000}"/>
    <cellStyle name="20% - Accent1 2 4 2 2 2 3 2 3 2" xfId="10671" xr:uid="{00000000-0005-0000-0000-0000F4280000}"/>
    <cellStyle name="20% - Accent1 2 4 2 2 2 3 2 4" xfId="10672" xr:uid="{00000000-0005-0000-0000-0000F5280000}"/>
    <cellStyle name="20% - Accent1 2 4 2 2 2 3 3" xfId="10673" xr:uid="{00000000-0005-0000-0000-0000F6280000}"/>
    <cellStyle name="20% - Accent1 2 4 2 2 2 3 3 2" xfId="10674" xr:uid="{00000000-0005-0000-0000-0000F7280000}"/>
    <cellStyle name="20% - Accent1 2 4 2 2 2 3 3 2 2" xfId="10675" xr:uid="{00000000-0005-0000-0000-0000F8280000}"/>
    <cellStyle name="20% - Accent1 2 4 2 2 2 3 3 2 2 2" xfId="10676" xr:uid="{00000000-0005-0000-0000-0000F9280000}"/>
    <cellStyle name="20% - Accent1 2 4 2 2 2 3 3 2 3" xfId="10677" xr:uid="{00000000-0005-0000-0000-0000FA280000}"/>
    <cellStyle name="20% - Accent1 2 4 2 2 2 3 3 3" xfId="10678" xr:uid="{00000000-0005-0000-0000-0000FB280000}"/>
    <cellStyle name="20% - Accent1 2 4 2 2 2 3 3 3 2" xfId="10679" xr:uid="{00000000-0005-0000-0000-0000FC280000}"/>
    <cellStyle name="20% - Accent1 2 4 2 2 2 3 3 4" xfId="10680" xr:uid="{00000000-0005-0000-0000-0000FD280000}"/>
    <cellStyle name="20% - Accent1 2 4 2 2 2 3 4" xfId="10681" xr:uid="{00000000-0005-0000-0000-0000FE280000}"/>
    <cellStyle name="20% - Accent1 2 4 2 2 2 3 4 2" xfId="10682" xr:uid="{00000000-0005-0000-0000-0000FF280000}"/>
    <cellStyle name="20% - Accent1 2 4 2 2 2 3 4 2 2" xfId="10683" xr:uid="{00000000-0005-0000-0000-000000290000}"/>
    <cellStyle name="20% - Accent1 2 4 2 2 2 3 4 2 2 2" xfId="10684" xr:uid="{00000000-0005-0000-0000-000001290000}"/>
    <cellStyle name="20% - Accent1 2 4 2 2 2 3 4 2 3" xfId="10685" xr:uid="{00000000-0005-0000-0000-000002290000}"/>
    <cellStyle name="20% - Accent1 2 4 2 2 2 3 4 3" xfId="10686" xr:uid="{00000000-0005-0000-0000-000003290000}"/>
    <cellStyle name="20% - Accent1 2 4 2 2 2 3 4 3 2" xfId="10687" xr:uid="{00000000-0005-0000-0000-000004290000}"/>
    <cellStyle name="20% - Accent1 2 4 2 2 2 3 4 4" xfId="10688" xr:uid="{00000000-0005-0000-0000-000005290000}"/>
    <cellStyle name="20% - Accent1 2 4 2 2 2 3 5" xfId="10689" xr:uid="{00000000-0005-0000-0000-000006290000}"/>
    <cellStyle name="20% - Accent1 2 4 2 2 2 3 5 2" xfId="10690" xr:uid="{00000000-0005-0000-0000-000007290000}"/>
    <cellStyle name="20% - Accent1 2 4 2 2 2 3 5 2 2" xfId="10691" xr:uid="{00000000-0005-0000-0000-000008290000}"/>
    <cellStyle name="20% - Accent1 2 4 2 2 2 3 5 3" xfId="10692" xr:uid="{00000000-0005-0000-0000-000009290000}"/>
    <cellStyle name="20% - Accent1 2 4 2 2 2 3 6" xfId="10693" xr:uid="{00000000-0005-0000-0000-00000A290000}"/>
    <cellStyle name="20% - Accent1 2 4 2 2 2 3 6 2" xfId="10694" xr:uid="{00000000-0005-0000-0000-00000B290000}"/>
    <cellStyle name="20% - Accent1 2 4 2 2 2 3 6 2 2" xfId="10695" xr:uid="{00000000-0005-0000-0000-00000C290000}"/>
    <cellStyle name="20% - Accent1 2 4 2 2 2 3 6 3" xfId="10696" xr:uid="{00000000-0005-0000-0000-00000D290000}"/>
    <cellStyle name="20% - Accent1 2 4 2 2 2 3 7" xfId="10697" xr:uid="{00000000-0005-0000-0000-00000E290000}"/>
    <cellStyle name="20% - Accent1 2 4 2 2 2 3 7 2" xfId="10698" xr:uid="{00000000-0005-0000-0000-00000F290000}"/>
    <cellStyle name="20% - Accent1 2 4 2 2 2 3 8" xfId="10699" xr:uid="{00000000-0005-0000-0000-000010290000}"/>
    <cellStyle name="20% - Accent1 2 4 2 2 2 3 8 2" xfId="10700" xr:uid="{00000000-0005-0000-0000-000011290000}"/>
    <cellStyle name="20% - Accent1 2 4 2 2 2 3 9" xfId="10701" xr:uid="{00000000-0005-0000-0000-000012290000}"/>
    <cellStyle name="20% - Accent1 2 4 2 2 2 4" xfId="10702" xr:uid="{00000000-0005-0000-0000-000013290000}"/>
    <cellStyle name="20% - Accent1 2 4 2 2 2 4 2" xfId="10703" xr:uid="{00000000-0005-0000-0000-000014290000}"/>
    <cellStyle name="20% - Accent1 2 4 2 2 2 4 2 2" xfId="10704" xr:uid="{00000000-0005-0000-0000-000015290000}"/>
    <cellStyle name="20% - Accent1 2 4 2 2 2 4 2 2 2" xfId="10705" xr:uid="{00000000-0005-0000-0000-000016290000}"/>
    <cellStyle name="20% - Accent1 2 4 2 2 2 4 2 3" xfId="10706" xr:uid="{00000000-0005-0000-0000-000017290000}"/>
    <cellStyle name="20% - Accent1 2 4 2 2 2 4 3" xfId="10707" xr:uid="{00000000-0005-0000-0000-000018290000}"/>
    <cellStyle name="20% - Accent1 2 4 2 2 2 4 3 2" xfId="10708" xr:uid="{00000000-0005-0000-0000-000019290000}"/>
    <cellStyle name="20% - Accent1 2 4 2 2 2 4 4" xfId="10709" xr:uid="{00000000-0005-0000-0000-00001A290000}"/>
    <cellStyle name="20% - Accent1 2 4 2 2 2 5" xfId="10710" xr:uid="{00000000-0005-0000-0000-00001B290000}"/>
    <cellStyle name="20% - Accent1 2 4 2 2 2 5 2" xfId="10711" xr:uid="{00000000-0005-0000-0000-00001C290000}"/>
    <cellStyle name="20% - Accent1 2 4 2 2 2 5 2 2" xfId="10712" xr:uid="{00000000-0005-0000-0000-00001D290000}"/>
    <cellStyle name="20% - Accent1 2 4 2 2 2 5 2 2 2" xfId="10713" xr:uid="{00000000-0005-0000-0000-00001E290000}"/>
    <cellStyle name="20% - Accent1 2 4 2 2 2 5 2 3" xfId="10714" xr:uid="{00000000-0005-0000-0000-00001F290000}"/>
    <cellStyle name="20% - Accent1 2 4 2 2 2 5 3" xfId="10715" xr:uid="{00000000-0005-0000-0000-000020290000}"/>
    <cellStyle name="20% - Accent1 2 4 2 2 2 5 3 2" xfId="10716" xr:uid="{00000000-0005-0000-0000-000021290000}"/>
    <cellStyle name="20% - Accent1 2 4 2 2 2 5 4" xfId="10717" xr:uid="{00000000-0005-0000-0000-000022290000}"/>
    <cellStyle name="20% - Accent1 2 4 2 2 2 6" xfId="10718" xr:uid="{00000000-0005-0000-0000-000023290000}"/>
    <cellStyle name="20% - Accent1 2 4 2 2 2 6 2" xfId="10719" xr:uid="{00000000-0005-0000-0000-000024290000}"/>
    <cellStyle name="20% - Accent1 2 4 2 2 2 6 2 2" xfId="10720" xr:uid="{00000000-0005-0000-0000-000025290000}"/>
    <cellStyle name="20% - Accent1 2 4 2 2 2 6 2 2 2" xfId="10721" xr:uid="{00000000-0005-0000-0000-000026290000}"/>
    <cellStyle name="20% - Accent1 2 4 2 2 2 6 2 3" xfId="10722" xr:uid="{00000000-0005-0000-0000-000027290000}"/>
    <cellStyle name="20% - Accent1 2 4 2 2 2 6 3" xfId="10723" xr:uid="{00000000-0005-0000-0000-000028290000}"/>
    <cellStyle name="20% - Accent1 2 4 2 2 2 6 3 2" xfId="10724" xr:uid="{00000000-0005-0000-0000-000029290000}"/>
    <cellStyle name="20% - Accent1 2 4 2 2 2 6 4" xfId="10725" xr:uid="{00000000-0005-0000-0000-00002A290000}"/>
    <cellStyle name="20% - Accent1 2 4 2 2 2 7" xfId="10726" xr:uid="{00000000-0005-0000-0000-00002B290000}"/>
    <cellStyle name="20% - Accent1 2 4 2 2 2 7 2" xfId="10727" xr:uid="{00000000-0005-0000-0000-00002C290000}"/>
    <cellStyle name="20% - Accent1 2 4 2 2 2 7 2 2" xfId="10728" xr:uid="{00000000-0005-0000-0000-00002D290000}"/>
    <cellStyle name="20% - Accent1 2 4 2 2 2 7 3" xfId="10729" xr:uid="{00000000-0005-0000-0000-00002E290000}"/>
    <cellStyle name="20% - Accent1 2 4 2 2 2 8" xfId="10730" xr:uid="{00000000-0005-0000-0000-00002F290000}"/>
    <cellStyle name="20% - Accent1 2 4 2 2 2 8 2" xfId="10731" xr:uid="{00000000-0005-0000-0000-000030290000}"/>
    <cellStyle name="20% - Accent1 2 4 2 2 2 8 2 2" xfId="10732" xr:uid="{00000000-0005-0000-0000-000031290000}"/>
    <cellStyle name="20% - Accent1 2 4 2 2 2 8 3" xfId="10733" xr:uid="{00000000-0005-0000-0000-000032290000}"/>
    <cellStyle name="20% - Accent1 2 4 2 2 2 9" xfId="10734" xr:uid="{00000000-0005-0000-0000-000033290000}"/>
    <cellStyle name="20% - Accent1 2 4 2 2 2 9 2" xfId="10735" xr:uid="{00000000-0005-0000-0000-000034290000}"/>
    <cellStyle name="20% - Accent1 2 4 2 2 3" xfId="10736" xr:uid="{00000000-0005-0000-0000-000035290000}"/>
    <cellStyle name="20% - Accent1 2 4 2 2 3 10" xfId="10737" xr:uid="{00000000-0005-0000-0000-000036290000}"/>
    <cellStyle name="20% - Accent1 2 4 2 2 3 10 2" xfId="10738" xr:uid="{00000000-0005-0000-0000-000037290000}"/>
    <cellStyle name="20% - Accent1 2 4 2 2 3 11" xfId="10739" xr:uid="{00000000-0005-0000-0000-000038290000}"/>
    <cellStyle name="20% - Accent1 2 4 2 2 3 2" xfId="10740" xr:uid="{00000000-0005-0000-0000-000039290000}"/>
    <cellStyle name="20% - Accent1 2 4 2 2 3 2 2" xfId="10741" xr:uid="{00000000-0005-0000-0000-00003A290000}"/>
    <cellStyle name="20% - Accent1 2 4 2 2 3 2 2 2" xfId="10742" xr:uid="{00000000-0005-0000-0000-00003B290000}"/>
    <cellStyle name="20% - Accent1 2 4 2 2 3 2 2 2 2" xfId="10743" xr:uid="{00000000-0005-0000-0000-00003C290000}"/>
    <cellStyle name="20% - Accent1 2 4 2 2 3 2 2 2 2 2" xfId="10744" xr:uid="{00000000-0005-0000-0000-00003D290000}"/>
    <cellStyle name="20% - Accent1 2 4 2 2 3 2 2 2 3" xfId="10745" xr:uid="{00000000-0005-0000-0000-00003E290000}"/>
    <cellStyle name="20% - Accent1 2 4 2 2 3 2 2 3" xfId="10746" xr:uid="{00000000-0005-0000-0000-00003F290000}"/>
    <cellStyle name="20% - Accent1 2 4 2 2 3 2 2 3 2" xfId="10747" xr:uid="{00000000-0005-0000-0000-000040290000}"/>
    <cellStyle name="20% - Accent1 2 4 2 2 3 2 2 4" xfId="10748" xr:uid="{00000000-0005-0000-0000-000041290000}"/>
    <cellStyle name="20% - Accent1 2 4 2 2 3 2 3" xfId="10749" xr:uid="{00000000-0005-0000-0000-000042290000}"/>
    <cellStyle name="20% - Accent1 2 4 2 2 3 2 3 2" xfId="10750" xr:uid="{00000000-0005-0000-0000-000043290000}"/>
    <cellStyle name="20% - Accent1 2 4 2 2 3 2 3 2 2" xfId="10751" xr:uid="{00000000-0005-0000-0000-000044290000}"/>
    <cellStyle name="20% - Accent1 2 4 2 2 3 2 3 2 2 2" xfId="10752" xr:uid="{00000000-0005-0000-0000-000045290000}"/>
    <cellStyle name="20% - Accent1 2 4 2 2 3 2 3 2 3" xfId="10753" xr:uid="{00000000-0005-0000-0000-000046290000}"/>
    <cellStyle name="20% - Accent1 2 4 2 2 3 2 3 3" xfId="10754" xr:uid="{00000000-0005-0000-0000-000047290000}"/>
    <cellStyle name="20% - Accent1 2 4 2 2 3 2 3 3 2" xfId="10755" xr:uid="{00000000-0005-0000-0000-000048290000}"/>
    <cellStyle name="20% - Accent1 2 4 2 2 3 2 3 4" xfId="10756" xr:uid="{00000000-0005-0000-0000-000049290000}"/>
    <cellStyle name="20% - Accent1 2 4 2 2 3 2 4" xfId="10757" xr:uid="{00000000-0005-0000-0000-00004A290000}"/>
    <cellStyle name="20% - Accent1 2 4 2 2 3 2 4 2" xfId="10758" xr:uid="{00000000-0005-0000-0000-00004B290000}"/>
    <cellStyle name="20% - Accent1 2 4 2 2 3 2 4 2 2" xfId="10759" xr:uid="{00000000-0005-0000-0000-00004C290000}"/>
    <cellStyle name="20% - Accent1 2 4 2 2 3 2 4 2 2 2" xfId="10760" xr:uid="{00000000-0005-0000-0000-00004D290000}"/>
    <cellStyle name="20% - Accent1 2 4 2 2 3 2 4 2 3" xfId="10761" xr:uid="{00000000-0005-0000-0000-00004E290000}"/>
    <cellStyle name="20% - Accent1 2 4 2 2 3 2 4 3" xfId="10762" xr:uid="{00000000-0005-0000-0000-00004F290000}"/>
    <cellStyle name="20% - Accent1 2 4 2 2 3 2 4 3 2" xfId="10763" xr:uid="{00000000-0005-0000-0000-000050290000}"/>
    <cellStyle name="20% - Accent1 2 4 2 2 3 2 4 4" xfId="10764" xr:uid="{00000000-0005-0000-0000-000051290000}"/>
    <cellStyle name="20% - Accent1 2 4 2 2 3 2 5" xfId="10765" xr:uid="{00000000-0005-0000-0000-000052290000}"/>
    <cellStyle name="20% - Accent1 2 4 2 2 3 2 5 2" xfId="10766" xr:uid="{00000000-0005-0000-0000-000053290000}"/>
    <cellStyle name="20% - Accent1 2 4 2 2 3 2 5 2 2" xfId="10767" xr:uid="{00000000-0005-0000-0000-000054290000}"/>
    <cellStyle name="20% - Accent1 2 4 2 2 3 2 5 3" xfId="10768" xr:uid="{00000000-0005-0000-0000-000055290000}"/>
    <cellStyle name="20% - Accent1 2 4 2 2 3 2 6" xfId="10769" xr:uid="{00000000-0005-0000-0000-000056290000}"/>
    <cellStyle name="20% - Accent1 2 4 2 2 3 2 6 2" xfId="10770" xr:uid="{00000000-0005-0000-0000-000057290000}"/>
    <cellStyle name="20% - Accent1 2 4 2 2 3 2 6 2 2" xfId="10771" xr:uid="{00000000-0005-0000-0000-000058290000}"/>
    <cellStyle name="20% - Accent1 2 4 2 2 3 2 6 3" xfId="10772" xr:uid="{00000000-0005-0000-0000-000059290000}"/>
    <cellStyle name="20% - Accent1 2 4 2 2 3 2 7" xfId="10773" xr:uid="{00000000-0005-0000-0000-00005A290000}"/>
    <cellStyle name="20% - Accent1 2 4 2 2 3 2 7 2" xfId="10774" xr:uid="{00000000-0005-0000-0000-00005B290000}"/>
    <cellStyle name="20% - Accent1 2 4 2 2 3 2 8" xfId="10775" xr:uid="{00000000-0005-0000-0000-00005C290000}"/>
    <cellStyle name="20% - Accent1 2 4 2 2 3 2 8 2" xfId="10776" xr:uid="{00000000-0005-0000-0000-00005D290000}"/>
    <cellStyle name="20% - Accent1 2 4 2 2 3 2 9" xfId="10777" xr:uid="{00000000-0005-0000-0000-00005E290000}"/>
    <cellStyle name="20% - Accent1 2 4 2 2 3 3" xfId="10778" xr:uid="{00000000-0005-0000-0000-00005F290000}"/>
    <cellStyle name="20% - Accent1 2 4 2 2 3 3 2" xfId="10779" xr:uid="{00000000-0005-0000-0000-000060290000}"/>
    <cellStyle name="20% - Accent1 2 4 2 2 3 3 2 2" xfId="10780" xr:uid="{00000000-0005-0000-0000-000061290000}"/>
    <cellStyle name="20% - Accent1 2 4 2 2 3 3 2 2 2" xfId="10781" xr:uid="{00000000-0005-0000-0000-000062290000}"/>
    <cellStyle name="20% - Accent1 2 4 2 2 3 3 2 2 2 2" xfId="10782" xr:uid="{00000000-0005-0000-0000-000063290000}"/>
    <cellStyle name="20% - Accent1 2 4 2 2 3 3 2 2 3" xfId="10783" xr:uid="{00000000-0005-0000-0000-000064290000}"/>
    <cellStyle name="20% - Accent1 2 4 2 2 3 3 2 3" xfId="10784" xr:uid="{00000000-0005-0000-0000-000065290000}"/>
    <cellStyle name="20% - Accent1 2 4 2 2 3 3 2 3 2" xfId="10785" xr:uid="{00000000-0005-0000-0000-000066290000}"/>
    <cellStyle name="20% - Accent1 2 4 2 2 3 3 2 4" xfId="10786" xr:uid="{00000000-0005-0000-0000-000067290000}"/>
    <cellStyle name="20% - Accent1 2 4 2 2 3 3 3" xfId="10787" xr:uid="{00000000-0005-0000-0000-000068290000}"/>
    <cellStyle name="20% - Accent1 2 4 2 2 3 3 3 2" xfId="10788" xr:uid="{00000000-0005-0000-0000-000069290000}"/>
    <cellStyle name="20% - Accent1 2 4 2 2 3 3 3 2 2" xfId="10789" xr:uid="{00000000-0005-0000-0000-00006A290000}"/>
    <cellStyle name="20% - Accent1 2 4 2 2 3 3 3 2 2 2" xfId="10790" xr:uid="{00000000-0005-0000-0000-00006B290000}"/>
    <cellStyle name="20% - Accent1 2 4 2 2 3 3 3 2 3" xfId="10791" xr:uid="{00000000-0005-0000-0000-00006C290000}"/>
    <cellStyle name="20% - Accent1 2 4 2 2 3 3 3 3" xfId="10792" xr:uid="{00000000-0005-0000-0000-00006D290000}"/>
    <cellStyle name="20% - Accent1 2 4 2 2 3 3 3 3 2" xfId="10793" xr:uid="{00000000-0005-0000-0000-00006E290000}"/>
    <cellStyle name="20% - Accent1 2 4 2 2 3 3 3 4" xfId="10794" xr:uid="{00000000-0005-0000-0000-00006F290000}"/>
    <cellStyle name="20% - Accent1 2 4 2 2 3 3 4" xfId="10795" xr:uid="{00000000-0005-0000-0000-000070290000}"/>
    <cellStyle name="20% - Accent1 2 4 2 2 3 3 4 2" xfId="10796" xr:uid="{00000000-0005-0000-0000-000071290000}"/>
    <cellStyle name="20% - Accent1 2 4 2 2 3 3 4 2 2" xfId="10797" xr:uid="{00000000-0005-0000-0000-000072290000}"/>
    <cellStyle name="20% - Accent1 2 4 2 2 3 3 4 2 2 2" xfId="10798" xr:uid="{00000000-0005-0000-0000-000073290000}"/>
    <cellStyle name="20% - Accent1 2 4 2 2 3 3 4 2 3" xfId="10799" xr:uid="{00000000-0005-0000-0000-000074290000}"/>
    <cellStyle name="20% - Accent1 2 4 2 2 3 3 4 3" xfId="10800" xr:uid="{00000000-0005-0000-0000-000075290000}"/>
    <cellStyle name="20% - Accent1 2 4 2 2 3 3 4 3 2" xfId="10801" xr:uid="{00000000-0005-0000-0000-000076290000}"/>
    <cellStyle name="20% - Accent1 2 4 2 2 3 3 4 4" xfId="10802" xr:uid="{00000000-0005-0000-0000-000077290000}"/>
    <cellStyle name="20% - Accent1 2 4 2 2 3 3 5" xfId="10803" xr:uid="{00000000-0005-0000-0000-000078290000}"/>
    <cellStyle name="20% - Accent1 2 4 2 2 3 3 5 2" xfId="10804" xr:uid="{00000000-0005-0000-0000-000079290000}"/>
    <cellStyle name="20% - Accent1 2 4 2 2 3 3 5 2 2" xfId="10805" xr:uid="{00000000-0005-0000-0000-00007A290000}"/>
    <cellStyle name="20% - Accent1 2 4 2 2 3 3 5 3" xfId="10806" xr:uid="{00000000-0005-0000-0000-00007B290000}"/>
    <cellStyle name="20% - Accent1 2 4 2 2 3 3 6" xfId="10807" xr:uid="{00000000-0005-0000-0000-00007C290000}"/>
    <cellStyle name="20% - Accent1 2 4 2 2 3 3 6 2" xfId="10808" xr:uid="{00000000-0005-0000-0000-00007D290000}"/>
    <cellStyle name="20% - Accent1 2 4 2 2 3 3 6 2 2" xfId="10809" xr:uid="{00000000-0005-0000-0000-00007E290000}"/>
    <cellStyle name="20% - Accent1 2 4 2 2 3 3 6 3" xfId="10810" xr:uid="{00000000-0005-0000-0000-00007F290000}"/>
    <cellStyle name="20% - Accent1 2 4 2 2 3 3 7" xfId="10811" xr:uid="{00000000-0005-0000-0000-000080290000}"/>
    <cellStyle name="20% - Accent1 2 4 2 2 3 3 7 2" xfId="10812" xr:uid="{00000000-0005-0000-0000-000081290000}"/>
    <cellStyle name="20% - Accent1 2 4 2 2 3 3 8" xfId="10813" xr:uid="{00000000-0005-0000-0000-000082290000}"/>
    <cellStyle name="20% - Accent1 2 4 2 2 3 3 8 2" xfId="10814" xr:uid="{00000000-0005-0000-0000-000083290000}"/>
    <cellStyle name="20% - Accent1 2 4 2 2 3 3 9" xfId="10815" xr:uid="{00000000-0005-0000-0000-000084290000}"/>
    <cellStyle name="20% - Accent1 2 4 2 2 3 4" xfId="10816" xr:uid="{00000000-0005-0000-0000-000085290000}"/>
    <cellStyle name="20% - Accent1 2 4 2 2 3 4 2" xfId="10817" xr:uid="{00000000-0005-0000-0000-000086290000}"/>
    <cellStyle name="20% - Accent1 2 4 2 2 3 4 2 2" xfId="10818" xr:uid="{00000000-0005-0000-0000-000087290000}"/>
    <cellStyle name="20% - Accent1 2 4 2 2 3 4 2 2 2" xfId="10819" xr:uid="{00000000-0005-0000-0000-000088290000}"/>
    <cellStyle name="20% - Accent1 2 4 2 2 3 4 2 3" xfId="10820" xr:uid="{00000000-0005-0000-0000-000089290000}"/>
    <cellStyle name="20% - Accent1 2 4 2 2 3 4 3" xfId="10821" xr:uid="{00000000-0005-0000-0000-00008A290000}"/>
    <cellStyle name="20% - Accent1 2 4 2 2 3 4 3 2" xfId="10822" xr:uid="{00000000-0005-0000-0000-00008B290000}"/>
    <cellStyle name="20% - Accent1 2 4 2 2 3 4 4" xfId="10823" xr:uid="{00000000-0005-0000-0000-00008C290000}"/>
    <cellStyle name="20% - Accent1 2 4 2 2 3 5" xfId="10824" xr:uid="{00000000-0005-0000-0000-00008D290000}"/>
    <cellStyle name="20% - Accent1 2 4 2 2 3 5 2" xfId="10825" xr:uid="{00000000-0005-0000-0000-00008E290000}"/>
    <cellStyle name="20% - Accent1 2 4 2 2 3 5 2 2" xfId="10826" xr:uid="{00000000-0005-0000-0000-00008F290000}"/>
    <cellStyle name="20% - Accent1 2 4 2 2 3 5 2 2 2" xfId="10827" xr:uid="{00000000-0005-0000-0000-000090290000}"/>
    <cellStyle name="20% - Accent1 2 4 2 2 3 5 2 3" xfId="10828" xr:uid="{00000000-0005-0000-0000-000091290000}"/>
    <cellStyle name="20% - Accent1 2 4 2 2 3 5 3" xfId="10829" xr:uid="{00000000-0005-0000-0000-000092290000}"/>
    <cellStyle name="20% - Accent1 2 4 2 2 3 5 3 2" xfId="10830" xr:uid="{00000000-0005-0000-0000-000093290000}"/>
    <cellStyle name="20% - Accent1 2 4 2 2 3 5 4" xfId="10831" xr:uid="{00000000-0005-0000-0000-000094290000}"/>
    <cellStyle name="20% - Accent1 2 4 2 2 3 6" xfId="10832" xr:uid="{00000000-0005-0000-0000-000095290000}"/>
    <cellStyle name="20% - Accent1 2 4 2 2 3 6 2" xfId="10833" xr:uid="{00000000-0005-0000-0000-000096290000}"/>
    <cellStyle name="20% - Accent1 2 4 2 2 3 6 2 2" xfId="10834" xr:uid="{00000000-0005-0000-0000-000097290000}"/>
    <cellStyle name="20% - Accent1 2 4 2 2 3 6 2 2 2" xfId="10835" xr:uid="{00000000-0005-0000-0000-000098290000}"/>
    <cellStyle name="20% - Accent1 2 4 2 2 3 6 2 3" xfId="10836" xr:uid="{00000000-0005-0000-0000-000099290000}"/>
    <cellStyle name="20% - Accent1 2 4 2 2 3 6 3" xfId="10837" xr:uid="{00000000-0005-0000-0000-00009A290000}"/>
    <cellStyle name="20% - Accent1 2 4 2 2 3 6 3 2" xfId="10838" xr:uid="{00000000-0005-0000-0000-00009B290000}"/>
    <cellStyle name="20% - Accent1 2 4 2 2 3 6 4" xfId="10839" xr:uid="{00000000-0005-0000-0000-00009C290000}"/>
    <cellStyle name="20% - Accent1 2 4 2 2 3 7" xfId="10840" xr:uid="{00000000-0005-0000-0000-00009D290000}"/>
    <cellStyle name="20% - Accent1 2 4 2 2 3 7 2" xfId="10841" xr:uid="{00000000-0005-0000-0000-00009E290000}"/>
    <cellStyle name="20% - Accent1 2 4 2 2 3 7 2 2" xfId="10842" xr:uid="{00000000-0005-0000-0000-00009F290000}"/>
    <cellStyle name="20% - Accent1 2 4 2 2 3 7 3" xfId="10843" xr:uid="{00000000-0005-0000-0000-0000A0290000}"/>
    <cellStyle name="20% - Accent1 2 4 2 2 3 8" xfId="10844" xr:uid="{00000000-0005-0000-0000-0000A1290000}"/>
    <cellStyle name="20% - Accent1 2 4 2 2 3 8 2" xfId="10845" xr:uid="{00000000-0005-0000-0000-0000A2290000}"/>
    <cellStyle name="20% - Accent1 2 4 2 2 3 8 2 2" xfId="10846" xr:uid="{00000000-0005-0000-0000-0000A3290000}"/>
    <cellStyle name="20% - Accent1 2 4 2 2 3 8 3" xfId="10847" xr:uid="{00000000-0005-0000-0000-0000A4290000}"/>
    <cellStyle name="20% - Accent1 2 4 2 2 3 9" xfId="10848" xr:uid="{00000000-0005-0000-0000-0000A5290000}"/>
    <cellStyle name="20% - Accent1 2 4 2 2 3 9 2" xfId="10849" xr:uid="{00000000-0005-0000-0000-0000A6290000}"/>
    <cellStyle name="20% - Accent1 2 4 2 2 4" xfId="10850" xr:uid="{00000000-0005-0000-0000-0000A7290000}"/>
    <cellStyle name="20% - Accent1 2 4 2 2 4 10" xfId="10851" xr:uid="{00000000-0005-0000-0000-0000A8290000}"/>
    <cellStyle name="20% - Accent1 2 4 2 2 4 10 2" xfId="10852" xr:uid="{00000000-0005-0000-0000-0000A9290000}"/>
    <cellStyle name="20% - Accent1 2 4 2 2 4 11" xfId="10853" xr:uid="{00000000-0005-0000-0000-0000AA290000}"/>
    <cellStyle name="20% - Accent1 2 4 2 2 4 2" xfId="10854" xr:uid="{00000000-0005-0000-0000-0000AB290000}"/>
    <cellStyle name="20% - Accent1 2 4 2 2 4 2 2" xfId="10855" xr:uid="{00000000-0005-0000-0000-0000AC290000}"/>
    <cellStyle name="20% - Accent1 2 4 2 2 4 2 2 2" xfId="10856" xr:uid="{00000000-0005-0000-0000-0000AD290000}"/>
    <cellStyle name="20% - Accent1 2 4 2 2 4 2 2 2 2" xfId="10857" xr:uid="{00000000-0005-0000-0000-0000AE290000}"/>
    <cellStyle name="20% - Accent1 2 4 2 2 4 2 2 2 2 2" xfId="10858" xr:uid="{00000000-0005-0000-0000-0000AF290000}"/>
    <cellStyle name="20% - Accent1 2 4 2 2 4 2 2 2 3" xfId="10859" xr:uid="{00000000-0005-0000-0000-0000B0290000}"/>
    <cellStyle name="20% - Accent1 2 4 2 2 4 2 2 3" xfId="10860" xr:uid="{00000000-0005-0000-0000-0000B1290000}"/>
    <cellStyle name="20% - Accent1 2 4 2 2 4 2 2 3 2" xfId="10861" xr:uid="{00000000-0005-0000-0000-0000B2290000}"/>
    <cellStyle name="20% - Accent1 2 4 2 2 4 2 2 4" xfId="10862" xr:uid="{00000000-0005-0000-0000-0000B3290000}"/>
    <cellStyle name="20% - Accent1 2 4 2 2 4 2 3" xfId="10863" xr:uid="{00000000-0005-0000-0000-0000B4290000}"/>
    <cellStyle name="20% - Accent1 2 4 2 2 4 2 3 2" xfId="10864" xr:uid="{00000000-0005-0000-0000-0000B5290000}"/>
    <cellStyle name="20% - Accent1 2 4 2 2 4 2 3 2 2" xfId="10865" xr:uid="{00000000-0005-0000-0000-0000B6290000}"/>
    <cellStyle name="20% - Accent1 2 4 2 2 4 2 3 2 2 2" xfId="10866" xr:uid="{00000000-0005-0000-0000-0000B7290000}"/>
    <cellStyle name="20% - Accent1 2 4 2 2 4 2 3 2 3" xfId="10867" xr:uid="{00000000-0005-0000-0000-0000B8290000}"/>
    <cellStyle name="20% - Accent1 2 4 2 2 4 2 3 3" xfId="10868" xr:uid="{00000000-0005-0000-0000-0000B9290000}"/>
    <cellStyle name="20% - Accent1 2 4 2 2 4 2 3 3 2" xfId="10869" xr:uid="{00000000-0005-0000-0000-0000BA290000}"/>
    <cellStyle name="20% - Accent1 2 4 2 2 4 2 3 4" xfId="10870" xr:uid="{00000000-0005-0000-0000-0000BB290000}"/>
    <cellStyle name="20% - Accent1 2 4 2 2 4 2 4" xfId="10871" xr:uid="{00000000-0005-0000-0000-0000BC290000}"/>
    <cellStyle name="20% - Accent1 2 4 2 2 4 2 4 2" xfId="10872" xr:uid="{00000000-0005-0000-0000-0000BD290000}"/>
    <cellStyle name="20% - Accent1 2 4 2 2 4 2 4 2 2" xfId="10873" xr:uid="{00000000-0005-0000-0000-0000BE290000}"/>
    <cellStyle name="20% - Accent1 2 4 2 2 4 2 4 2 2 2" xfId="10874" xr:uid="{00000000-0005-0000-0000-0000BF290000}"/>
    <cellStyle name="20% - Accent1 2 4 2 2 4 2 4 2 3" xfId="10875" xr:uid="{00000000-0005-0000-0000-0000C0290000}"/>
    <cellStyle name="20% - Accent1 2 4 2 2 4 2 4 3" xfId="10876" xr:uid="{00000000-0005-0000-0000-0000C1290000}"/>
    <cellStyle name="20% - Accent1 2 4 2 2 4 2 4 3 2" xfId="10877" xr:uid="{00000000-0005-0000-0000-0000C2290000}"/>
    <cellStyle name="20% - Accent1 2 4 2 2 4 2 4 4" xfId="10878" xr:uid="{00000000-0005-0000-0000-0000C3290000}"/>
    <cellStyle name="20% - Accent1 2 4 2 2 4 2 5" xfId="10879" xr:uid="{00000000-0005-0000-0000-0000C4290000}"/>
    <cellStyle name="20% - Accent1 2 4 2 2 4 2 5 2" xfId="10880" xr:uid="{00000000-0005-0000-0000-0000C5290000}"/>
    <cellStyle name="20% - Accent1 2 4 2 2 4 2 5 2 2" xfId="10881" xr:uid="{00000000-0005-0000-0000-0000C6290000}"/>
    <cellStyle name="20% - Accent1 2 4 2 2 4 2 5 3" xfId="10882" xr:uid="{00000000-0005-0000-0000-0000C7290000}"/>
    <cellStyle name="20% - Accent1 2 4 2 2 4 2 6" xfId="10883" xr:uid="{00000000-0005-0000-0000-0000C8290000}"/>
    <cellStyle name="20% - Accent1 2 4 2 2 4 2 6 2" xfId="10884" xr:uid="{00000000-0005-0000-0000-0000C9290000}"/>
    <cellStyle name="20% - Accent1 2 4 2 2 4 2 6 2 2" xfId="10885" xr:uid="{00000000-0005-0000-0000-0000CA290000}"/>
    <cellStyle name="20% - Accent1 2 4 2 2 4 2 6 3" xfId="10886" xr:uid="{00000000-0005-0000-0000-0000CB290000}"/>
    <cellStyle name="20% - Accent1 2 4 2 2 4 2 7" xfId="10887" xr:uid="{00000000-0005-0000-0000-0000CC290000}"/>
    <cellStyle name="20% - Accent1 2 4 2 2 4 2 7 2" xfId="10888" xr:uid="{00000000-0005-0000-0000-0000CD290000}"/>
    <cellStyle name="20% - Accent1 2 4 2 2 4 2 8" xfId="10889" xr:uid="{00000000-0005-0000-0000-0000CE290000}"/>
    <cellStyle name="20% - Accent1 2 4 2 2 4 2 8 2" xfId="10890" xr:uid="{00000000-0005-0000-0000-0000CF290000}"/>
    <cellStyle name="20% - Accent1 2 4 2 2 4 2 9" xfId="10891" xr:uid="{00000000-0005-0000-0000-0000D0290000}"/>
    <cellStyle name="20% - Accent1 2 4 2 2 4 3" xfId="10892" xr:uid="{00000000-0005-0000-0000-0000D1290000}"/>
    <cellStyle name="20% - Accent1 2 4 2 2 4 3 2" xfId="10893" xr:uid="{00000000-0005-0000-0000-0000D2290000}"/>
    <cellStyle name="20% - Accent1 2 4 2 2 4 3 2 2" xfId="10894" xr:uid="{00000000-0005-0000-0000-0000D3290000}"/>
    <cellStyle name="20% - Accent1 2 4 2 2 4 3 2 2 2" xfId="10895" xr:uid="{00000000-0005-0000-0000-0000D4290000}"/>
    <cellStyle name="20% - Accent1 2 4 2 2 4 3 2 2 2 2" xfId="10896" xr:uid="{00000000-0005-0000-0000-0000D5290000}"/>
    <cellStyle name="20% - Accent1 2 4 2 2 4 3 2 2 3" xfId="10897" xr:uid="{00000000-0005-0000-0000-0000D6290000}"/>
    <cellStyle name="20% - Accent1 2 4 2 2 4 3 2 3" xfId="10898" xr:uid="{00000000-0005-0000-0000-0000D7290000}"/>
    <cellStyle name="20% - Accent1 2 4 2 2 4 3 2 3 2" xfId="10899" xr:uid="{00000000-0005-0000-0000-0000D8290000}"/>
    <cellStyle name="20% - Accent1 2 4 2 2 4 3 2 4" xfId="10900" xr:uid="{00000000-0005-0000-0000-0000D9290000}"/>
    <cellStyle name="20% - Accent1 2 4 2 2 4 3 3" xfId="10901" xr:uid="{00000000-0005-0000-0000-0000DA290000}"/>
    <cellStyle name="20% - Accent1 2 4 2 2 4 3 3 2" xfId="10902" xr:uid="{00000000-0005-0000-0000-0000DB290000}"/>
    <cellStyle name="20% - Accent1 2 4 2 2 4 3 3 2 2" xfId="10903" xr:uid="{00000000-0005-0000-0000-0000DC290000}"/>
    <cellStyle name="20% - Accent1 2 4 2 2 4 3 3 2 2 2" xfId="10904" xr:uid="{00000000-0005-0000-0000-0000DD290000}"/>
    <cellStyle name="20% - Accent1 2 4 2 2 4 3 3 2 3" xfId="10905" xr:uid="{00000000-0005-0000-0000-0000DE290000}"/>
    <cellStyle name="20% - Accent1 2 4 2 2 4 3 3 3" xfId="10906" xr:uid="{00000000-0005-0000-0000-0000DF290000}"/>
    <cellStyle name="20% - Accent1 2 4 2 2 4 3 3 3 2" xfId="10907" xr:uid="{00000000-0005-0000-0000-0000E0290000}"/>
    <cellStyle name="20% - Accent1 2 4 2 2 4 3 3 4" xfId="10908" xr:uid="{00000000-0005-0000-0000-0000E1290000}"/>
    <cellStyle name="20% - Accent1 2 4 2 2 4 3 4" xfId="10909" xr:uid="{00000000-0005-0000-0000-0000E2290000}"/>
    <cellStyle name="20% - Accent1 2 4 2 2 4 3 4 2" xfId="10910" xr:uid="{00000000-0005-0000-0000-0000E3290000}"/>
    <cellStyle name="20% - Accent1 2 4 2 2 4 3 4 2 2" xfId="10911" xr:uid="{00000000-0005-0000-0000-0000E4290000}"/>
    <cellStyle name="20% - Accent1 2 4 2 2 4 3 4 2 2 2" xfId="10912" xr:uid="{00000000-0005-0000-0000-0000E5290000}"/>
    <cellStyle name="20% - Accent1 2 4 2 2 4 3 4 2 3" xfId="10913" xr:uid="{00000000-0005-0000-0000-0000E6290000}"/>
    <cellStyle name="20% - Accent1 2 4 2 2 4 3 4 3" xfId="10914" xr:uid="{00000000-0005-0000-0000-0000E7290000}"/>
    <cellStyle name="20% - Accent1 2 4 2 2 4 3 4 3 2" xfId="10915" xr:uid="{00000000-0005-0000-0000-0000E8290000}"/>
    <cellStyle name="20% - Accent1 2 4 2 2 4 3 4 4" xfId="10916" xr:uid="{00000000-0005-0000-0000-0000E9290000}"/>
    <cellStyle name="20% - Accent1 2 4 2 2 4 3 5" xfId="10917" xr:uid="{00000000-0005-0000-0000-0000EA290000}"/>
    <cellStyle name="20% - Accent1 2 4 2 2 4 3 5 2" xfId="10918" xr:uid="{00000000-0005-0000-0000-0000EB290000}"/>
    <cellStyle name="20% - Accent1 2 4 2 2 4 3 5 2 2" xfId="10919" xr:uid="{00000000-0005-0000-0000-0000EC290000}"/>
    <cellStyle name="20% - Accent1 2 4 2 2 4 3 5 3" xfId="10920" xr:uid="{00000000-0005-0000-0000-0000ED290000}"/>
    <cellStyle name="20% - Accent1 2 4 2 2 4 3 6" xfId="10921" xr:uid="{00000000-0005-0000-0000-0000EE290000}"/>
    <cellStyle name="20% - Accent1 2 4 2 2 4 3 6 2" xfId="10922" xr:uid="{00000000-0005-0000-0000-0000EF290000}"/>
    <cellStyle name="20% - Accent1 2 4 2 2 4 3 6 2 2" xfId="10923" xr:uid="{00000000-0005-0000-0000-0000F0290000}"/>
    <cellStyle name="20% - Accent1 2 4 2 2 4 3 6 3" xfId="10924" xr:uid="{00000000-0005-0000-0000-0000F1290000}"/>
    <cellStyle name="20% - Accent1 2 4 2 2 4 3 7" xfId="10925" xr:uid="{00000000-0005-0000-0000-0000F2290000}"/>
    <cellStyle name="20% - Accent1 2 4 2 2 4 3 7 2" xfId="10926" xr:uid="{00000000-0005-0000-0000-0000F3290000}"/>
    <cellStyle name="20% - Accent1 2 4 2 2 4 3 8" xfId="10927" xr:uid="{00000000-0005-0000-0000-0000F4290000}"/>
    <cellStyle name="20% - Accent1 2 4 2 2 4 3 8 2" xfId="10928" xr:uid="{00000000-0005-0000-0000-0000F5290000}"/>
    <cellStyle name="20% - Accent1 2 4 2 2 4 3 9" xfId="10929" xr:uid="{00000000-0005-0000-0000-0000F6290000}"/>
    <cellStyle name="20% - Accent1 2 4 2 2 4 4" xfId="10930" xr:uid="{00000000-0005-0000-0000-0000F7290000}"/>
    <cellStyle name="20% - Accent1 2 4 2 2 4 4 2" xfId="10931" xr:uid="{00000000-0005-0000-0000-0000F8290000}"/>
    <cellStyle name="20% - Accent1 2 4 2 2 4 4 2 2" xfId="10932" xr:uid="{00000000-0005-0000-0000-0000F9290000}"/>
    <cellStyle name="20% - Accent1 2 4 2 2 4 4 2 2 2" xfId="10933" xr:uid="{00000000-0005-0000-0000-0000FA290000}"/>
    <cellStyle name="20% - Accent1 2 4 2 2 4 4 2 3" xfId="10934" xr:uid="{00000000-0005-0000-0000-0000FB290000}"/>
    <cellStyle name="20% - Accent1 2 4 2 2 4 4 3" xfId="10935" xr:uid="{00000000-0005-0000-0000-0000FC290000}"/>
    <cellStyle name="20% - Accent1 2 4 2 2 4 4 3 2" xfId="10936" xr:uid="{00000000-0005-0000-0000-0000FD290000}"/>
    <cellStyle name="20% - Accent1 2 4 2 2 4 4 4" xfId="10937" xr:uid="{00000000-0005-0000-0000-0000FE290000}"/>
    <cellStyle name="20% - Accent1 2 4 2 2 4 5" xfId="10938" xr:uid="{00000000-0005-0000-0000-0000FF290000}"/>
    <cellStyle name="20% - Accent1 2 4 2 2 4 5 2" xfId="10939" xr:uid="{00000000-0005-0000-0000-0000002A0000}"/>
    <cellStyle name="20% - Accent1 2 4 2 2 4 5 2 2" xfId="10940" xr:uid="{00000000-0005-0000-0000-0000012A0000}"/>
    <cellStyle name="20% - Accent1 2 4 2 2 4 5 2 2 2" xfId="10941" xr:uid="{00000000-0005-0000-0000-0000022A0000}"/>
    <cellStyle name="20% - Accent1 2 4 2 2 4 5 2 3" xfId="10942" xr:uid="{00000000-0005-0000-0000-0000032A0000}"/>
    <cellStyle name="20% - Accent1 2 4 2 2 4 5 3" xfId="10943" xr:uid="{00000000-0005-0000-0000-0000042A0000}"/>
    <cellStyle name="20% - Accent1 2 4 2 2 4 5 3 2" xfId="10944" xr:uid="{00000000-0005-0000-0000-0000052A0000}"/>
    <cellStyle name="20% - Accent1 2 4 2 2 4 5 4" xfId="10945" xr:uid="{00000000-0005-0000-0000-0000062A0000}"/>
    <cellStyle name="20% - Accent1 2 4 2 2 4 6" xfId="10946" xr:uid="{00000000-0005-0000-0000-0000072A0000}"/>
    <cellStyle name="20% - Accent1 2 4 2 2 4 6 2" xfId="10947" xr:uid="{00000000-0005-0000-0000-0000082A0000}"/>
    <cellStyle name="20% - Accent1 2 4 2 2 4 6 2 2" xfId="10948" xr:uid="{00000000-0005-0000-0000-0000092A0000}"/>
    <cellStyle name="20% - Accent1 2 4 2 2 4 6 2 2 2" xfId="10949" xr:uid="{00000000-0005-0000-0000-00000A2A0000}"/>
    <cellStyle name="20% - Accent1 2 4 2 2 4 6 2 3" xfId="10950" xr:uid="{00000000-0005-0000-0000-00000B2A0000}"/>
    <cellStyle name="20% - Accent1 2 4 2 2 4 6 3" xfId="10951" xr:uid="{00000000-0005-0000-0000-00000C2A0000}"/>
    <cellStyle name="20% - Accent1 2 4 2 2 4 6 3 2" xfId="10952" xr:uid="{00000000-0005-0000-0000-00000D2A0000}"/>
    <cellStyle name="20% - Accent1 2 4 2 2 4 6 4" xfId="10953" xr:uid="{00000000-0005-0000-0000-00000E2A0000}"/>
    <cellStyle name="20% - Accent1 2 4 2 2 4 7" xfId="10954" xr:uid="{00000000-0005-0000-0000-00000F2A0000}"/>
    <cellStyle name="20% - Accent1 2 4 2 2 4 7 2" xfId="10955" xr:uid="{00000000-0005-0000-0000-0000102A0000}"/>
    <cellStyle name="20% - Accent1 2 4 2 2 4 7 2 2" xfId="10956" xr:uid="{00000000-0005-0000-0000-0000112A0000}"/>
    <cellStyle name="20% - Accent1 2 4 2 2 4 7 3" xfId="10957" xr:uid="{00000000-0005-0000-0000-0000122A0000}"/>
    <cellStyle name="20% - Accent1 2 4 2 2 4 8" xfId="10958" xr:uid="{00000000-0005-0000-0000-0000132A0000}"/>
    <cellStyle name="20% - Accent1 2 4 2 2 4 8 2" xfId="10959" xr:uid="{00000000-0005-0000-0000-0000142A0000}"/>
    <cellStyle name="20% - Accent1 2 4 2 2 4 8 2 2" xfId="10960" xr:uid="{00000000-0005-0000-0000-0000152A0000}"/>
    <cellStyle name="20% - Accent1 2 4 2 2 4 8 3" xfId="10961" xr:uid="{00000000-0005-0000-0000-0000162A0000}"/>
    <cellStyle name="20% - Accent1 2 4 2 2 4 9" xfId="10962" xr:uid="{00000000-0005-0000-0000-0000172A0000}"/>
    <cellStyle name="20% - Accent1 2 4 2 2 4 9 2" xfId="10963" xr:uid="{00000000-0005-0000-0000-0000182A0000}"/>
    <cellStyle name="20% - Accent1 2 4 2 2 5" xfId="10964" xr:uid="{00000000-0005-0000-0000-0000192A0000}"/>
    <cellStyle name="20% - Accent1 2 4 2 2 5 2" xfId="10965" xr:uid="{00000000-0005-0000-0000-00001A2A0000}"/>
    <cellStyle name="20% - Accent1 2 4 2 2 5 2 2" xfId="10966" xr:uid="{00000000-0005-0000-0000-00001B2A0000}"/>
    <cellStyle name="20% - Accent1 2 4 2 2 5 2 2 2" xfId="10967" xr:uid="{00000000-0005-0000-0000-00001C2A0000}"/>
    <cellStyle name="20% - Accent1 2 4 2 2 5 2 2 2 2" xfId="10968" xr:uid="{00000000-0005-0000-0000-00001D2A0000}"/>
    <cellStyle name="20% - Accent1 2 4 2 2 5 2 2 3" xfId="10969" xr:uid="{00000000-0005-0000-0000-00001E2A0000}"/>
    <cellStyle name="20% - Accent1 2 4 2 2 5 2 3" xfId="10970" xr:uid="{00000000-0005-0000-0000-00001F2A0000}"/>
    <cellStyle name="20% - Accent1 2 4 2 2 5 2 3 2" xfId="10971" xr:uid="{00000000-0005-0000-0000-0000202A0000}"/>
    <cellStyle name="20% - Accent1 2 4 2 2 5 2 4" xfId="10972" xr:uid="{00000000-0005-0000-0000-0000212A0000}"/>
    <cellStyle name="20% - Accent1 2 4 2 2 5 3" xfId="10973" xr:uid="{00000000-0005-0000-0000-0000222A0000}"/>
    <cellStyle name="20% - Accent1 2 4 2 2 5 3 2" xfId="10974" xr:uid="{00000000-0005-0000-0000-0000232A0000}"/>
    <cellStyle name="20% - Accent1 2 4 2 2 5 3 2 2" xfId="10975" xr:uid="{00000000-0005-0000-0000-0000242A0000}"/>
    <cellStyle name="20% - Accent1 2 4 2 2 5 3 2 2 2" xfId="10976" xr:uid="{00000000-0005-0000-0000-0000252A0000}"/>
    <cellStyle name="20% - Accent1 2 4 2 2 5 3 2 3" xfId="10977" xr:uid="{00000000-0005-0000-0000-0000262A0000}"/>
    <cellStyle name="20% - Accent1 2 4 2 2 5 3 3" xfId="10978" xr:uid="{00000000-0005-0000-0000-0000272A0000}"/>
    <cellStyle name="20% - Accent1 2 4 2 2 5 3 3 2" xfId="10979" xr:uid="{00000000-0005-0000-0000-0000282A0000}"/>
    <cellStyle name="20% - Accent1 2 4 2 2 5 3 4" xfId="10980" xr:uid="{00000000-0005-0000-0000-0000292A0000}"/>
    <cellStyle name="20% - Accent1 2 4 2 2 5 4" xfId="10981" xr:uid="{00000000-0005-0000-0000-00002A2A0000}"/>
    <cellStyle name="20% - Accent1 2 4 2 2 5 4 2" xfId="10982" xr:uid="{00000000-0005-0000-0000-00002B2A0000}"/>
    <cellStyle name="20% - Accent1 2 4 2 2 5 4 2 2" xfId="10983" xr:uid="{00000000-0005-0000-0000-00002C2A0000}"/>
    <cellStyle name="20% - Accent1 2 4 2 2 5 4 2 2 2" xfId="10984" xr:uid="{00000000-0005-0000-0000-00002D2A0000}"/>
    <cellStyle name="20% - Accent1 2 4 2 2 5 4 2 3" xfId="10985" xr:uid="{00000000-0005-0000-0000-00002E2A0000}"/>
    <cellStyle name="20% - Accent1 2 4 2 2 5 4 3" xfId="10986" xr:uid="{00000000-0005-0000-0000-00002F2A0000}"/>
    <cellStyle name="20% - Accent1 2 4 2 2 5 4 3 2" xfId="10987" xr:uid="{00000000-0005-0000-0000-0000302A0000}"/>
    <cellStyle name="20% - Accent1 2 4 2 2 5 4 4" xfId="10988" xr:uid="{00000000-0005-0000-0000-0000312A0000}"/>
    <cellStyle name="20% - Accent1 2 4 2 2 5 5" xfId="10989" xr:uid="{00000000-0005-0000-0000-0000322A0000}"/>
    <cellStyle name="20% - Accent1 2 4 2 2 5 5 2" xfId="10990" xr:uid="{00000000-0005-0000-0000-0000332A0000}"/>
    <cellStyle name="20% - Accent1 2 4 2 2 5 5 2 2" xfId="10991" xr:uid="{00000000-0005-0000-0000-0000342A0000}"/>
    <cellStyle name="20% - Accent1 2 4 2 2 5 5 3" xfId="10992" xr:uid="{00000000-0005-0000-0000-0000352A0000}"/>
    <cellStyle name="20% - Accent1 2 4 2 2 5 6" xfId="10993" xr:uid="{00000000-0005-0000-0000-0000362A0000}"/>
    <cellStyle name="20% - Accent1 2 4 2 2 5 6 2" xfId="10994" xr:uid="{00000000-0005-0000-0000-0000372A0000}"/>
    <cellStyle name="20% - Accent1 2 4 2 2 5 6 2 2" xfId="10995" xr:uid="{00000000-0005-0000-0000-0000382A0000}"/>
    <cellStyle name="20% - Accent1 2 4 2 2 5 6 3" xfId="10996" xr:uid="{00000000-0005-0000-0000-0000392A0000}"/>
    <cellStyle name="20% - Accent1 2 4 2 2 5 7" xfId="10997" xr:uid="{00000000-0005-0000-0000-00003A2A0000}"/>
    <cellStyle name="20% - Accent1 2 4 2 2 5 7 2" xfId="10998" xr:uid="{00000000-0005-0000-0000-00003B2A0000}"/>
    <cellStyle name="20% - Accent1 2 4 2 2 5 8" xfId="10999" xr:uid="{00000000-0005-0000-0000-00003C2A0000}"/>
    <cellStyle name="20% - Accent1 2 4 2 2 5 8 2" xfId="11000" xr:uid="{00000000-0005-0000-0000-00003D2A0000}"/>
    <cellStyle name="20% - Accent1 2 4 2 2 5 9" xfId="11001" xr:uid="{00000000-0005-0000-0000-00003E2A0000}"/>
    <cellStyle name="20% - Accent1 2 4 2 2 6" xfId="11002" xr:uid="{00000000-0005-0000-0000-00003F2A0000}"/>
    <cellStyle name="20% - Accent1 2 4 2 2 6 2" xfId="11003" xr:uid="{00000000-0005-0000-0000-0000402A0000}"/>
    <cellStyle name="20% - Accent1 2 4 2 2 6 2 2" xfId="11004" xr:uid="{00000000-0005-0000-0000-0000412A0000}"/>
    <cellStyle name="20% - Accent1 2 4 2 2 6 2 2 2" xfId="11005" xr:uid="{00000000-0005-0000-0000-0000422A0000}"/>
    <cellStyle name="20% - Accent1 2 4 2 2 6 2 2 2 2" xfId="11006" xr:uid="{00000000-0005-0000-0000-0000432A0000}"/>
    <cellStyle name="20% - Accent1 2 4 2 2 6 2 2 3" xfId="11007" xr:uid="{00000000-0005-0000-0000-0000442A0000}"/>
    <cellStyle name="20% - Accent1 2 4 2 2 6 2 3" xfId="11008" xr:uid="{00000000-0005-0000-0000-0000452A0000}"/>
    <cellStyle name="20% - Accent1 2 4 2 2 6 2 3 2" xfId="11009" xr:uid="{00000000-0005-0000-0000-0000462A0000}"/>
    <cellStyle name="20% - Accent1 2 4 2 2 6 2 4" xfId="11010" xr:uid="{00000000-0005-0000-0000-0000472A0000}"/>
    <cellStyle name="20% - Accent1 2 4 2 2 6 3" xfId="11011" xr:uid="{00000000-0005-0000-0000-0000482A0000}"/>
    <cellStyle name="20% - Accent1 2 4 2 2 6 3 2" xfId="11012" xr:uid="{00000000-0005-0000-0000-0000492A0000}"/>
    <cellStyle name="20% - Accent1 2 4 2 2 6 3 2 2" xfId="11013" xr:uid="{00000000-0005-0000-0000-00004A2A0000}"/>
    <cellStyle name="20% - Accent1 2 4 2 2 6 3 2 2 2" xfId="11014" xr:uid="{00000000-0005-0000-0000-00004B2A0000}"/>
    <cellStyle name="20% - Accent1 2 4 2 2 6 3 2 3" xfId="11015" xr:uid="{00000000-0005-0000-0000-00004C2A0000}"/>
    <cellStyle name="20% - Accent1 2 4 2 2 6 3 3" xfId="11016" xr:uid="{00000000-0005-0000-0000-00004D2A0000}"/>
    <cellStyle name="20% - Accent1 2 4 2 2 6 3 3 2" xfId="11017" xr:uid="{00000000-0005-0000-0000-00004E2A0000}"/>
    <cellStyle name="20% - Accent1 2 4 2 2 6 3 4" xfId="11018" xr:uid="{00000000-0005-0000-0000-00004F2A0000}"/>
    <cellStyle name="20% - Accent1 2 4 2 2 6 4" xfId="11019" xr:uid="{00000000-0005-0000-0000-0000502A0000}"/>
    <cellStyle name="20% - Accent1 2 4 2 2 6 4 2" xfId="11020" xr:uid="{00000000-0005-0000-0000-0000512A0000}"/>
    <cellStyle name="20% - Accent1 2 4 2 2 6 4 2 2" xfId="11021" xr:uid="{00000000-0005-0000-0000-0000522A0000}"/>
    <cellStyle name="20% - Accent1 2 4 2 2 6 4 2 2 2" xfId="11022" xr:uid="{00000000-0005-0000-0000-0000532A0000}"/>
    <cellStyle name="20% - Accent1 2 4 2 2 6 4 2 3" xfId="11023" xr:uid="{00000000-0005-0000-0000-0000542A0000}"/>
    <cellStyle name="20% - Accent1 2 4 2 2 6 4 3" xfId="11024" xr:uid="{00000000-0005-0000-0000-0000552A0000}"/>
    <cellStyle name="20% - Accent1 2 4 2 2 6 4 3 2" xfId="11025" xr:uid="{00000000-0005-0000-0000-0000562A0000}"/>
    <cellStyle name="20% - Accent1 2 4 2 2 6 4 4" xfId="11026" xr:uid="{00000000-0005-0000-0000-0000572A0000}"/>
    <cellStyle name="20% - Accent1 2 4 2 2 6 5" xfId="11027" xr:uid="{00000000-0005-0000-0000-0000582A0000}"/>
    <cellStyle name="20% - Accent1 2 4 2 2 6 5 2" xfId="11028" xr:uid="{00000000-0005-0000-0000-0000592A0000}"/>
    <cellStyle name="20% - Accent1 2 4 2 2 6 5 2 2" xfId="11029" xr:uid="{00000000-0005-0000-0000-00005A2A0000}"/>
    <cellStyle name="20% - Accent1 2 4 2 2 6 5 3" xfId="11030" xr:uid="{00000000-0005-0000-0000-00005B2A0000}"/>
    <cellStyle name="20% - Accent1 2 4 2 2 6 6" xfId="11031" xr:uid="{00000000-0005-0000-0000-00005C2A0000}"/>
    <cellStyle name="20% - Accent1 2 4 2 2 6 6 2" xfId="11032" xr:uid="{00000000-0005-0000-0000-00005D2A0000}"/>
    <cellStyle name="20% - Accent1 2 4 2 2 6 6 2 2" xfId="11033" xr:uid="{00000000-0005-0000-0000-00005E2A0000}"/>
    <cellStyle name="20% - Accent1 2 4 2 2 6 6 3" xfId="11034" xr:uid="{00000000-0005-0000-0000-00005F2A0000}"/>
    <cellStyle name="20% - Accent1 2 4 2 2 6 7" xfId="11035" xr:uid="{00000000-0005-0000-0000-0000602A0000}"/>
    <cellStyle name="20% - Accent1 2 4 2 2 6 7 2" xfId="11036" xr:uid="{00000000-0005-0000-0000-0000612A0000}"/>
    <cellStyle name="20% - Accent1 2 4 2 2 6 8" xfId="11037" xr:uid="{00000000-0005-0000-0000-0000622A0000}"/>
    <cellStyle name="20% - Accent1 2 4 2 2 6 8 2" xfId="11038" xr:uid="{00000000-0005-0000-0000-0000632A0000}"/>
    <cellStyle name="20% - Accent1 2 4 2 2 6 9" xfId="11039" xr:uid="{00000000-0005-0000-0000-0000642A0000}"/>
    <cellStyle name="20% - Accent1 2 4 2 2 7" xfId="11040" xr:uid="{00000000-0005-0000-0000-0000652A0000}"/>
    <cellStyle name="20% - Accent1 2 4 2 2 7 2" xfId="11041" xr:uid="{00000000-0005-0000-0000-0000662A0000}"/>
    <cellStyle name="20% - Accent1 2 4 2 2 7 2 2" xfId="11042" xr:uid="{00000000-0005-0000-0000-0000672A0000}"/>
    <cellStyle name="20% - Accent1 2 4 2 2 7 2 2 2" xfId="11043" xr:uid="{00000000-0005-0000-0000-0000682A0000}"/>
    <cellStyle name="20% - Accent1 2 4 2 2 7 2 3" xfId="11044" xr:uid="{00000000-0005-0000-0000-0000692A0000}"/>
    <cellStyle name="20% - Accent1 2 4 2 2 7 3" xfId="11045" xr:uid="{00000000-0005-0000-0000-00006A2A0000}"/>
    <cellStyle name="20% - Accent1 2 4 2 2 7 3 2" xfId="11046" xr:uid="{00000000-0005-0000-0000-00006B2A0000}"/>
    <cellStyle name="20% - Accent1 2 4 2 2 7 4" xfId="11047" xr:uid="{00000000-0005-0000-0000-00006C2A0000}"/>
    <cellStyle name="20% - Accent1 2 4 2 2 8" xfId="11048" xr:uid="{00000000-0005-0000-0000-00006D2A0000}"/>
    <cellStyle name="20% - Accent1 2 4 2 2 8 2" xfId="11049" xr:uid="{00000000-0005-0000-0000-00006E2A0000}"/>
    <cellStyle name="20% - Accent1 2 4 2 2 8 2 2" xfId="11050" xr:uid="{00000000-0005-0000-0000-00006F2A0000}"/>
    <cellStyle name="20% - Accent1 2 4 2 2 8 2 2 2" xfId="11051" xr:uid="{00000000-0005-0000-0000-0000702A0000}"/>
    <cellStyle name="20% - Accent1 2 4 2 2 8 2 3" xfId="11052" xr:uid="{00000000-0005-0000-0000-0000712A0000}"/>
    <cellStyle name="20% - Accent1 2 4 2 2 8 3" xfId="11053" xr:uid="{00000000-0005-0000-0000-0000722A0000}"/>
    <cellStyle name="20% - Accent1 2 4 2 2 8 3 2" xfId="11054" xr:uid="{00000000-0005-0000-0000-0000732A0000}"/>
    <cellStyle name="20% - Accent1 2 4 2 2 8 4" xfId="11055" xr:uid="{00000000-0005-0000-0000-0000742A0000}"/>
    <cellStyle name="20% - Accent1 2 4 2 2 9" xfId="11056" xr:uid="{00000000-0005-0000-0000-0000752A0000}"/>
    <cellStyle name="20% - Accent1 2 4 2 2 9 2" xfId="11057" xr:uid="{00000000-0005-0000-0000-0000762A0000}"/>
    <cellStyle name="20% - Accent1 2 4 2 2 9 2 2" xfId="11058" xr:uid="{00000000-0005-0000-0000-0000772A0000}"/>
    <cellStyle name="20% - Accent1 2 4 2 2 9 2 2 2" xfId="11059" xr:uid="{00000000-0005-0000-0000-0000782A0000}"/>
    <cellStyle name="20% - Accent1 2 4 2 2 9 2 3" xfId="11060" xr:uid="{00000000-0005-0000-0000-0000792A0000}"/>
    <cellStyle name="20% - Accent1 2 4 2 2 9 3" xfId="11061" xr:uid="{00000000-0005-0000-0000-00007A2A0000}"/>
    <cellStyle name="20% - Accent1 2 4 2 2 9 3 2" xfId="11062" xr:uid="{00000000-0005-0000-0000-00007B2A0000}"/>
    <cellStyle name="20% - Accent1 2 4 2 2 9 4" xfId="11063" xr:uid="{00000000-0005-0000-0000-00007C2A0000}"/>
    <cellStyle name="20% - Accent1 2 4 2 3" xfId="11064" xr:uid="{00000000-0005-0000-0000-00007D2A0000}"/>
    <cellStyle name="20% - Accent1 2 4 2 3 10" xfId="11065" xr:uid="{00000000-0005-0000-0000-00007E2A0000}"/>
    <cellStyle name="20% - Accent1 2 4 2 3 10 2" xfId="11066" xr:uid="{00000000-0005-0000-0000-00007F2A0000}"/>
    <cellStyle name="20% - Accent1 2 4 2 3 11" xfId="11067" xr:uid="{00000000-0005-0000-0000-0000802A0000}"/>
    <cellStyle name="20% - Accent1 2 4 2 3 2" xfId="11068" xr:uid="{00000000-0005-0000-0000-0000812A0000}"/>
    <cellStyle name="20% - Accent1 2 4 2 3 2 2" xfId="11069" xr:uid="{00000000-0005-0000-0000-0000822A0000}"/>
    <cellStyle name="20% - Accent1 2 4 2 3 2 2 2" xfId="11070" xr:uid="{00000000-0005-0000-0000-0000832A0000}"/>
    <cellStyle name="20% - Accent1 2 4 2 3 2 2 2 2" xfId="11071" xr:uid="{00000000-0005-0000-0000-0000842A0000}"/>
    <cellStyle name="20% - Accent1 2 4 2 3 2 2 2 2 2" xfId="11072" xr:uid="{00000000-0005-0000-0000-0000852A0000}"/>
    <cellStyle name="20% - Accent1 2 4 2 3 2 2 2 3" xfId="11073" xr:uid="{00000000-0005-0000-0000-0000862A0000}"/>
    <cellStyle name="20% - Accent1 2 4 2 3 2 2 3" xfId="11074" xr:uid="{00000000-0005-0000-0000-0000872A0000}"/>
    <cellStyle name="20% - Accent1 2 4 2 3 2 2 3 2" xfId="11075" xr:uid="{00000000-0005-0000-0000-0000882A0000}"/>
    <cellStyle name="20% - Accent1 2 4 2 3 2 2 4" xfId="11076" xr:uid="{00000000-0005-0000-0000-0000892A0000}"/>
    <cellStyle name="20% - Accent1 2 4 2 3 2 3" xfId="11077" xr:uid="{00000000-0005-0000-0000-00008A2A0000}"/>
    <cellStyle name="20% - Accent1 2 4 2 3 2 3 2" xfId="11078" xr:uid="{00000000-0005-0000-0000-00008B2A0000}"/>
    <cellStyle name="20% - Accent1 2 4 2 3 2 3 2 2" xfId="11079" xr:uid="{00000000-0005-0000-0000-00008C2A0000}"/>
    <cellStyle name="20% - Accent1 2 4 2 3 2 3 2 2 2" xfId="11080" xr:uid="{00000000-0005-0000-0000-00008D2A0000}"/>
    <cellStyle name="20% - Accent1 2 4 2 3 2 3 2 3" xfId="11081" xr:uid="{00000000-0005-0000-0000-00008E2A0000}"/>
    <cellStyle name="20% - Accent1 2 4 2 3 2 3 3" xfId="11082" xr:uid="{00000000-0005-0000-0000-00008F2A0000}"/>
    <cellStyle name="20% - Accent1 2 4 2 3 2 3 3 2" xfId="11083" xr:uid="{00000000-0005-0000-0000-0000902A0000}"/>
    <cellStyle name="20% - Accent1 2 4 2 3 2 3 4" xfId="11084" xr:uid="{00000000-0005-0000-0000-0000912A0000}"/>
    <cellStyle name="20% - Accent1 2 4 2 3 2 4" xfId="11085" xr:uid="{00000000-0005-0000-0000-0000922A0000}"/>
    <cellStyle name="20% - Accent1 2 4 2 3 2 4 2" xfId="11086" xr:uid="{00000000-0005-0000-0000-0000932A0000}"/>
    <cellStyle name="20% - Accent1 2 4 2 3 2 4 2 2" xfId="11087" xr:uid="{00000000-0005-0000-0000-0000942A0000}"/>
    <cellStyle name="20% - Accent1 2 4 2 3 2 4 2 2 2" xfId="11088" xr:uid="{00000000-0005-0000-0000-0000952A0000}"/>
    <cellStyle name="20% - Accent1 2 4 2 3 2 4 2 3" xfId="11089" xr:uid="{00000000-0005-0000-0000-0000962A0000}"/>
    <cellStyle name="20% - Accent1 2 4 2 3 2 4 3" xfId="11090" xr:uid="{00000000-0005-0000-0000-0000972A0000}"/>
    <cellStyle name="20% - Accent1 2 4 2 3 2 4 3 2" xfId="11091" xr:uid="{00000000-0005-0000-0000-0000982A0000}"/>
    <cellStyle name="20% - Accent1 2 4 2 3 2 4 4" xfId="11092" xr:uid="{00000000-0005-0000-0000-0000992A0000}"/>
    <cellStyle name="20% - Accent1 2 4 2 3 2 5" xfId="11093" xr:uid="{00000000-0005-0000-0000-00009A2A0000}"/>
    <cellStyle name="20% - Accent1 2 4 2 3 2 5 2" xfId="11094" xr:uid="{00000000-0005-0000-0000-00009B2A0000}"/>
    <cellStyle name="20% - Accent1 2 4 2 3 2 5 2 2" xfId="11095" xr:uid="{00000000-0005-0000-0000-00009C2A0000}"/>
    <cellStyle name="20% - Accent1 2 4 2 3 2 5 3" xfId="11096" xr:uid="{00000000-0005-0000-0000-00009D2A0000}"/>
    <cellStyle name="20% - Accent1 2 4 2 3 2 6" xfId="11097" xr:uid="{00000000-0005-0000-0000-00009E2A0000}"/>
    <cellStyle name="20% - Accent1 2 4 2 3 2 6 2" xfId="11098" xr:uid="{00000000-0005-0000-0000-00009F2A0000}"/>
    <cellStyle name="20% - Accent1 2 4 2 3 2 6 2 2" xfId="11099" xr:uid="{00000000-0005-0000-0000-0000A02A0000}"/>
    <cellStyle name="20% - Accent1 2 4 2 3 2 6 3" xfId="11100" xr:uid="{00000000-0005-0000-0000-0000A12A0000}"/>
    <cellStyle name="20% - Accent1 2 4 2 3 2 7" xfId="11101" xr:uid="{00000000-0005-0000-0000-0000A22A0000}"/>
    <cellStyle name="20% - Accent1 2 4 2 3 2 7 2" xfId="11102" xr:uid="{00000000-0005-0000-0000-0000A32A0000}"/>
    <cellStyle name="20% - Accent1 2 4 2 3 2 8" xfId="11103" xr:uid="{00000000-0005-0000-0000-0000A42A0000}"/>
    <cellStyle name="20% - Accent1 2 4 2 3 2 8 2" xfId="11104" xr:uid="{00000000-0005-0000-0000-0000A52A0000}"/>
    <cellStyle name="20% - Accent1 2 4 2 3 2 9" xfId="11105" xr:uid="{00000000-0005-0000-0000-0000A62A0000}"/>
    <cellStyle name="20% - Accent1 2 4 2 3 3" xfId="11106" xr:uid="{00000000-0005-0000-0000-0000A72A0000}"/>
    <cellStyle name="20% - Accent1 2 4 2 3 3 2" xfId="11107" xr:uid="{00000000-0005-0000-0000-0000A82A0000}"/>
    <cellStyle name="20% - Accent1 2 4 2 3 3 2 2" xfId="11108" xr:uid="{00000000-0005-0000-0000-0000A92A0000}"/>
    <cellStyle name="20% - Accent1 2 4 2 3 3 2 2 2" xfId="11109" xr:uid="{00000000-0005-0000-0000-0000AA2A0000}"/>
    <cellStyle name="20% - Accent1 2 4 2 3 3 2 2 2 2" xfId="11110" xr:uid="{00000000-0005-0000-0000-0000AB2A0000}"/>
    <cellStyle name="20% - Accent1 2 4 2 3 3 2 2 3" xfId="11111" xr:uid="{00000000-0005-0000-0000-0000AC2A0000}"/>
    <cellStyle name="20% - Accent1 2 4 2 3 3 2 3" xfId="11112" xr:uid="{00000000-0005-0000-0000-0000AD2A0000}"/>
    <cellStyle name="20% - Accent1 2 4 2 3 3 2 3 2" xfId="11113" xr:uid="{00000000-0005-0000-0000-0000AE2A0000}"/>
    <cellStyle name="20% - Accent1 2 4 2 3 3 2 4" xfId="11114" xr:uid="{00000000-0005-0000-0000-0000AF2A0000}"/>
    <cellStyle name="20% - Accent1 2 4 2 3 3 3" xfId="11115" xr:uid="{00000000-0005-0000-0000-0000B02A0000}"/>
    <cellStyle name="20% - Accent1 2 4 2 3 3 3 2" xfId="11116" xr:uid="{00000000-0005-0000-0000-0000B12A0000}"/>
    <cellStyle name="20% - Accent1 2 4 2 3 3 3 2 2" xfId="11117" xr:uid="{00000000-0005-0000-0000-0000B22A0000}"/>
    <cellStyle name="20% - Accent1 2 4 2 3 3 3 2 2 2" xfId="11118" xr:uid="{00000000-0005-0000-0000-0000B32A0000}"/>
    <cellStyle name="20% - Accent1 2 4 2 3 3 3 2 3" xfId="11119" xr:uid="{00000000-0005-0000-0000-0000B42A0000}"/>
    <cellStyle name="20% - Accent1 2 4 2 3 3 3 3" xfId="11120" xr:uid="{00000000-0005-0000-0000-0000B52A0000}"/>
    <cellStyle name="20% - Accent1 2 4 2 3 3 3 3 2" xfId="11121" xr:uid="{00000000-0005-0000-0000-0000B62A0000}"/>
    <cellStyle name="20% - Accent1 2 4 2 3 3 3 4" xfId="11122" xr:uid="{00000000-0005-0000-0000-0000B72A0000}"/>
    <cellStyle name="20% - Accent1 2 4 2 3 3 4" xfId="11123" xr:uid="{00000000-0005-0000-0000-0000B82A0000}"/>
    <cellStyle name="20% - Accent1 2 4 2 3 3 4 2" xfId="11124" xr:uid="{00000000-0005-0000-0000-0000B92A0000}"/>
    <cellStyle name="20% - Accent1 2 4 2 3 3 4 2 2" xfId="11125" xr:uid="{00000000-0005-0000-0000-0000BA2A0000}"/>
    <cellStyle name="20% - Accent1 2 4 2 3 3 4 2 2 2" xfId="11126" xr:uid="{00000000-0005-0000-0000-0000BB2A0000}"/>
    <cellStyle name="20% - Accent1 2 4 2 3 3 4 2 3" xfId="11127" xr:uid="{00000000-0005-0000-0000-0000BC2A0000}"/>
    <cellStyle name="20% - Accent1 2 4 2 3 3 4 3" xfId="11128" xr:uid="{00000000-0005-0000-0000-0000BD2A0000}"/>
    <cellStyle name="20% - Accent1 2 4 2 3 3 4 3 2" xfId="11129" xr:uid="{00000000-0005-0000-0000-0000BE2A0000}"/>
    <cellStyle name="20% - Accent1 2 4 2 3 3 4 4" xfId="11130" xr:uid="{00000000-0005-0000-0000-0000BF2A0000}"/>
    <cellStyle name="20% - Accent1 2 4 2 3 3 5" xfId="11131" xr:uid="{00000000-0005-0000-0000-0000C02A0000}"/>
    <cellStyle name="20% - Accent1 2 4 2 3 3 5 2" xfId="11132" xr:uid="{00000000-0005-0000-0000-0000C12A0000}"/>
    <cellStyle name="20% - Accent1 2 4 2 3 3 5 2 2" xfId="11133" xr:uid="{00000000-0005-0000-0000-0000C22A0000}"/>
    <cellStyle name="20% - Accent1 2 4 2 3 3 5 3" xfId="11134" xr:uid="{00000000-0005-0000-0000-0000C32A0000}"/>
    <cellStyle name="20% - Accent1 2 4 2 3 3 6" xfId="11135" xr:uid="{00000000-0005-0000-0000-0000C42A0000}"/>
    <cellStyle name="20% - Accent1 2 4 2 3 3 6 2" xfId="11136" xr:uid="{00000000-0005-0000-0000-0000C52A0000}"/>
    <cellStyle name="20% - Accent1 2 4 2 3 3 6 2 2" xfId="11137" xr:uid="{00000000-0005-0000-0000-0000C62A0000}"/>
    <cellStyle name="20% - Accent1 2 4 2 3 3 6 3" xfId="11138" xr:uid="{00000000-0005-0000-0000-0000C72A0000}"/>
    <cellStyle name="20% - Accent1 2 4 2 3 3 7" xfId="11139" xr:uid="{00000000-0005-0000-0000-0000C82A0000}"/>
    <cellStyle name="20% - Accent1 2 4 2 3 3 7 2" xfId="11140" xr:uid="{00000000-0005-0000-0000-0000C92A0000}"/>
    <cellStyle name="20% - Accent1 2 4 2 3 3 8" xfId="11141" xr:uid="{00000000-0005-0000-0000-0000CA2A0000}"/>
    <cellStyle name="20% - Accent1 2 4 2 3 3 8 2" xfId="11142" xr:uid="{00000000-0005-0000-0000-0000CB2A0000}"/>
    <cellStyle name="20% - Accent1 2 4 2 3 3 9" xfId="11143" xr:uid="{00000000-0005-0000-0000-0000CC2A0000}"/>
    <cellStyle name="20% - Accent1 2 4 2 3 4" xfId="11144" xr:uid="{00000000-0005-0000-0000-0000CD2A0000}"/>
    <cellStyle name="20% - Accent1 2 4 2 3 4 2" xfId="11145" xr:uid="{00000000-0005-0000-0000-0000CE2A0000}"/>
    <cellStyle name="20% - Accent1 2 4 2 3 4 2 2" xfId="11146" xr:uid="{00000000-0005-0000-0000-0000CF2A0000}"/>
    <cellStyle name="20% - Accent1 2 4 2 3 4 2 2 2" xfId="11147" xr:uid="{00000000-0005-0000-0000-0000D02A0000}"/>
    <cellStyle name="20% - Accent1 2 4 2 3 4 2 3" xfId="11148" xr:uid="{00000000-0005-0000-0000-0000D12A0000}"/>
    <cellStyle name="20% - Accent1 2 4 2 3 4 3" xfId="11149" xr:uid="{00000000-0005-0000-0000-0000D22A0000}"/>
    <cellStyle name="20% - Accent1 2 4 2 3 4 3 2" xfId="11150" xr:uid="{00000000-0005-0000-0000-0000D32A0000}"/>
    <cellStyle name="20% - Accent1 2 4 2 3 4 4" xfId="11151" xr:uid="{00000000-0005-0000-0000-0000D42A0000}"/>
    <cellStyle name="20% - Accent1 2 4 2 3 5" xfId="11152" xr:uid="{00000000-0005-0000-0000-0000D52A0000}"/>
    <cellStyle name="20% - Accent1 2 4 2 3 5 2" xfId="11153" xr:uid="{00000000-0005-0000-0000-0000D62A0000}"/>
    <cellStyle name="20% - Accent1 2 4 2 3 5 2 2" xfId="11154" xr:uid="{00000000-0005-0000-0000-0000D72A0000}"/>
    <cellStyle name="20% - Accent1 2 4 2 3 5 2 2 2" xfId="11155" xr:uid="{00000000-0005-0000-0000-0000D82A0000}"/>
    <cellStyle name="20% - Accent1 2 4 2 3 5 2 3" xfId="11156" xr:uid="{00000000-0005-0000-0000-0000D92A0000}"/>
    <cellStyle name="20% - Accent1 2 4 2 3 5 3" xfId="11157" xr:uid="{00000000-0005-0000-0000-0000DA2A0000}"/>
    <cellStyle name="20% - Accent1 2 4 2 3 5 3 2" xfId="11158" xr:uid="{00000000-0005-0000-0000-0000DB2A0000}"/>
    <cellStyle name="20% - Accent1 2 4 2 3 5 4" xfId="11159" xr:uid="{00000000-0005-0000-0000-0000DC2A0000}"/>
    <cellStyle name="20% - Accent1 2 4 2 3 6" xfId="11160" xr:uid="{00000000-0005-0000-0000-0000DD2A0000}"/>
    <cellStyle name="20% - Accent1 2 4 2 3 6 2" xfId="11161" xr:uid="{00000000-0005-0000-0000-0000DE2A0000}"/>
    <cellStyle name="20% - Accent1 2 4 2 3 6 2 2" xfId="11162" xr:uid="{00000000-0005-0000-0000-0000DF2A0000}"/>
    <cellStyle name="20% - Accent1 2 4 2 3 6 2 2 2" xfId="11163" xr:uid="{00000000-0005-0000-0000-0000E02A0000}"/>
    <cellStyle name="20% - Accent1 2 4 2 3 6 2 3" xfId="11164" xr:uid="{00000000-0005-0000-0000-0000E12A0000}"/>
    <cellStyle name="20% - Accent1 2 4 2 3 6 3" xfId="11165" xr:uid="{00000000-0005-0000-0000-0000E22A0000}"/>
    <cellStyle name="20% - Accent1 2 4 2 3 6 3 2" xfId="11166" xr:uid="{00000000-0005-0000-0000-0000E32A0000}"/>
    <cellStyle name="20% - Accent1 2 4 2 3 6 4" xfId="11167" xr:uid="{00000000-0005-0000-0000-0000E42A0000}"/>
    <cellStyle name="20% - Accent1 2 4 2 3 7" xfId="11168" xr:uid="{00000000-0005-0000-0000-0000E52A0000}"/>
    <cellStyle name="20% - Accent1 2 4 2 3 7 2" xfId="11169" xr:uid="{00000000-0005-0000-0000-0000E62A0000}"/>
    <cellStyle name="20% - Accent1 2 4 2 3 7 2 2" xfId="11170" xr:uid="{00000000-0005-0000-0000-0000E72A0000}"/>
    <cellStyle name="20% - Accent1 2 4 2 3 7 3" xfId="11171" xr:uid="{00000000-0005-0000-0000-0000E82A0000}"/>
    <cellStyle name="20% - Accent1 2 4 2 3 8" xfId="11172" xr:uid="{00000000-0005-0000-0000-0000E92A0000}"/>
    <cellStyle name="20% - Accent1 2 4 2 3 8 2" xfId="11173" xr:uid="{00000000-0005-0000-0000-0000EA2A0000}"/>
    <cellStyle name="20% - Accent1 2 4 2 3 8 2 2" xfId="11174" xr:uid="{00000000-0005-0000-0000-0000EB2A0000}"/>
    <cellStyle name="20% - Accent1 2 4 2 3 8 3" xfId="11175" xr:uid="{00000000-0005-0000-0000-0000EC2A0000}"/>
    <cellStyle name="20% - Accent1 2 4 2 3 9" xfId="11176" xr:uid="{00000000-0005-0000-0000-0000ED2A0000}"/>
    <cellStyle name="20% - Accent1 2 4 2 3 9 2" xfId="11177" xr:uid="{00000000-0005-0000-0000-0000EE2A0000}"/>
    <cellStyle name="20% - Accent1 2 4 2 4" xfId="11178" xr:uid="{00000000-0005-0000-0000-0000EF2A0000}"/>
    <cellStyle name="20% - Accent1 2 4 2 4 10" xfId="11179" xr:uid="{00000000-0005-0000-0000-0000F02A0000}"/>
    <cellStyle name="20% - Accent1 2 4 2 4 10 2" xfId="11180" xr:uid="{00000000-0005-0000-0000-0000F12A0000}"/>
    <cellStyle name="20% - Accent1 2 4 2 4 11" xfId="11181" xr:uid="{00000000-0005-0000-0000-0000F22A0000}"/>
    <cellStyle name="20% - Accent1 2 4 2 4 2" xfId="11182" xr:uid="{00000000-0005-0000-0000-0000F32A0000}"/>
    <cellStyle name="20% - Accent1 2 4 2 4 2 2" xfId="11183" xr:uid="{00000000-0005-0000-0000-0000F42A0000}"/>
    <cellStyle name="20% - Accent1 2 4 2 4 2 2 2" xfId="11184" xr:uid="{00000000-0005-0000-0000-0000F52A0000}"/>
    <cellStyle name="20% - Accent1 2 4 2 4 2 2 2 2" xfId="11185" xr:uid="{00000000-0005-0000-0000-0000F62A0000}"/>
    <cellStyle name="20% - Accent1 2 4 2 4 2 2 2 2 2" xfId="11186" xr:uid="{00000000-0005-0000-0000-0000F72A0000}"/>
    <cellStyle name="20% - Accent1 2 4 2 4 2 2 2 3" xfId="11187" xr:uid="{00000000-0005-0000-0000-0000F82A0000}"/>
    <cellStyle name="20% - Accent1 2 4 2 4 2 2 3" xfId="11188" xr:uid="{00000000-0005-0000-0000-0000F92A0000}"/>
    <cellStyle name="20% - Accent1 2 4 2 4 2 2 3 2" xfId="11189" xr:uid="{00000000-0005-0000-0000-0000FA2A0000}"/>
    <cellStyle name="20% - Accent1 2 4 2 4 2 2 4" xfId="11190" xr:uid="{00000000-0005-0000-0000-0000FB2A0000}"/>
    <cellStyle name="20% - Accent1 2 4 2 4 2 3" xfId="11191" xr:uid="{00000000-0005-0000-0000-0000FC2A0000}"/>
    <cellStyle name="20% - Accent1 2 4 2 4 2 3 2" xfId="11192" xr:uid="{00000000-0005-0000-0000-0000FD2A0000}"/>
    <cellStyle name="20% - Accent1 2 4 2 4 2 3 2 2" xfId="11193" xr:uid="{00000000-0005-0000-0000-0000FE2A0000}"/>
    <cellStyle name="20% - Accent1 2 4 2 4 2 3 2 2 2" xfId="11194" xr:uid="{00000000-0005-0000-0000-0000FF2A0000}"/>
    <cellStyle name="20% - Accent1 2 4 2 4 2 3 2 3" xfId="11195" xr:uid="{00000000-0005-0000-0000-0000002B0000}"/>
    <cellStyle name="20% - Accent1 2 4 2 4 2 3 3" xfId="11196" xr:uid="{00000000-0005-0000-0000-0000012B0000}"/>
    <cellStyle name="20% - Accent1 2 4 2 4 2 3 3 2" xfId="11197" xr:uid="{00000000-0005-0000-0000-0000022B0000}"/>
    <cellStyle name="20% - Accent1 2 4 2 4 2 3 4" xfId="11198" xr:uid="{00000000-0005-0000-0000-0000032B0000}"/>
    <cellStyle name="20% - Accent1 2 4 2 4 2 4" xfId="11199" xr:uid="{00000000-0005-0000-0000-0000042B0000}"/>
    <cellStyle name="20% - Accent1 2 4 2 4 2 4 2" xfId="11200" xr:uid="{00000000-0005-0000-0000-0000052B0000}"/>
    <cellStyle name="20% - Accent1 2 4 2 4 2 4 2 2" xfId="11201" xr:uid="{00000000-0005-0000-0000-0000062B0000}"/>
    <cellStyle name="20% - Accent1 2 4 2 4 2 4 2 2 2" xfId="11202" xr:uid="{00000000-0005-0000-0000-0000072B0000}"/>
    <cellStyle name="20% - Accent1 2 4 2 4 2 4 2 3" xfId="11203" xr:uid="{00000000-0005-0000-0000-0000082B0000}"/>
    <cellStyle name="20% - Accent1 2 4 2 4 2 4 3" xfId="11204" xr:uid="{00000000-0005-0000-0000-0000092B0000}"/>
    <cellStyle name="20% - Accent1 2 4 2 4 2 4 3 2" xfId="11205" xr:uid="{00000000-0005-0000-0000-00000A2B0000}"/>
    <cellStyle name="20% - Accent1 2 4 2 4 2 4 4" xfId="11206" xr:uid="{00000000-0005-0000-0000-00000B2B0000}"/>
    <cellStyle name="20% - Accent1 2 4 2 4 2 5" xfId="11207" xr:uid="{00000000-0005-0000-0000-00000C2B0000}"/>
    <cellStyle name="20% - Accent1 2 4 2 4 2 5 2" xfId="11208" xr:uid="{00000000-0005-0000-0000-00000D2B0000}"/>
    <cellStyle name="20% - Accent1 2 4 2 4 2 5 2 2" xfId="11209" xr:uid="{00000000-0005-0000-0000-00000E2B0000}"/>
    <cellStyle name="20% - Accent1 2 4 2 4 2 5 3" xfId="11210" xr:uid="{00000000-0005-0000-0000-00000F2B0000}"/>
    <cellStyle name="20% - Accent1 2 4 2 4 2 6" xfId="11211" xr:uid="{00000000-0005-0000-0000-0000102B0000}"/>
    <cellStyle name="20% - Accent1 2 4 2 4 2 6 2" xfId="11212" xr:uid="{00000000-0005-0000-0000-0000112B0000}"/>
    <cellStyle name="20% - Accent1 2 4 2 4 2 6 2 2" xfId="11213" xr:uid="{00000000-0005-0000-0000-0000122B0000}"/>
    <cellStyle name="20% - Accent1 2 4 2 4 2 6 3" xfId="11214" xr:uid="{00000000-0005-0000-0000-0000132B0000}"/>
    <cellStyle name="20% - Accent1 2 4 2 4 2 7" xfId="11215" xr:uid="{00000000-0005-0000-0000-0000142B0000}"/>
    <cellStyle name="20% - Accent1 2 4 2 4 2 7 2" xfId="11216" xr:uid="{00000000-0005-0000-0000-0000152B0000}"/>
    <cellStyle name="20% - Accent1 2 4 2 4 2 8" xfId="11217" xr:uid="{00000000-0005-0000-0000-0000162B0000}"/>
    <cellStyle name="20% - Accent1 2 4 2 4 2 8 2" xfId="11218" xr:uid="{00000000-0005-0000-0000-0000172B0000}"/>
    <cellStyle name="20% - Accent1 2 4 2 4 2 9" xfId="11219" xr:uid="{00000000-0005-0000-0000-0000182B0000}"/>
    <cellStyle name="20% - Accent1 2 4 2 4 3" xfId="11220" xr:uid="{00000000-0005-0000-0000-0000192B0000}"/>
    <cellStyle name="20% - Accent1 2 4 2 4 3 2" xfId="11221" xr:uid="{00000000-0005-0000-0000-00001A2B0000}"/>
    <cellStyle name="20% - Accent1 2 4 2 4 3 2 2" xfId="11222" xr:uid="{00000000-0005-0000-0000-00001B2B0000}"/>
    <cellStyle name="20% - Accent1 2 4 2 4 3 2 2 2" xfId="11223" xr:uid="{00000000-0005-0000-0000-00001C2B0000}"/>
    <cellStyle name="20% - Accent1 2 4 2 4 3 2 2 2 2" xfId="11224" xr:uid="{00000000-0005-0000-0000-00001D2B0000}"/>
    <cellStyle name="20% - Accent1 2 4 2 4 3 2 2 3" xfId="11225" xr:uid="{00000000-0005-0000-0000-00001E2B0000}"/>
    <cellStyle name="20% - Accent1 2 4 2 4 3 2 3" xfId="11226" xr:uid="{00000000-0005-0000-0000-00001F2B0000}"/>
    <cellStyle name="20% - Accent1 2 4 2 4 3 2 3 2" xfId="11227" xr:uid="{00000000-0005-0000-0000-0000202B0000}"/>
    <cellStyle name="20% - Accent1 2 4 2 4 3 2 4" xfId="11228" xr:uid="{00000000-0005-0000-0000-0000212B0000}"/>
    <cellStyle name="20% - Accent1 2 4 2 4 3 3" xfId="11229" xr:uid="{00000000-0005-0000-0000-0000222B0000}"/>
    <cellStyle name="20% - Accent1 2 4 2 4 3 3 2" xfId="11230" xr:uid="{00000000-0005-0000-0000-0000232B0000}"/>
    <cellStyle name="20% - Accent1 2 4 2 4 3 3 2 2" xfId="11231" xr:uid="{00000000-0005-0000-0000-0000242B0000}"/>
    <cellStyle name="20% - Accent1 2 4 2 4 3 3 2 2 2" xfId="11232" xr:uid="{00000000-0005-0000-0000-0000252B0000}"/>
    <cellStyle name="20% - Accent1 2 4 2 4 3 3 2 3" xfId="11233" xr:uid="{00000000-0005-0000-0000-0000262B0000}"/>
    <cellStyle name="20% - Accent1 2 4 2 4 3 3 3" xfId="11234" xr:uid="{00000000-0005-0000-0000-0000272B0000}"/>
    <cellStyle name="20% - Accent1 2 4 2 4 3 3 3 2" xfId="11235" xr:uid="{00000000-0005-0000-0000-0000282B0000}"/>
    <cellStyle name="20% - Accent1 2 4 2 4 3 3 4" xfId="11236" xr:uid="{00000000-0005-0000-0000-0000292B0000}"/>
    <cellStyle name="20% - Accent1 2 4 2 4 3 4" xfId="11237" xr:uid="{00000000-0005-0000-0000-00002A2B0000}"/>
    <cellStyle name="20% - Accent1 2 4 2 4 3 4 2" xfId="11238" xr:uid="{00000000-0005-0000-0000-00002B2B0000}"/>
    <cellStyle name="20% - Accent1 2 4 2 4 3 4 2 2" xfId="11239" xr:uid="{00000000-0005-0000-0000-00002C2B0000}"/>
    <cellStyle name="20% - Accent1 2 4 2 4 3 4 2 2 2" xfId="11240" xr:uid="{00000000-0005-0000-0000-00002D2B0000}"/>
    <cellStyle name="20% - Accent1 2 4 2 4 3 4 2 3" xfId="11241" xr:uid="{00000000-0005-0000-0000-00002E2B0000}"/>
    <cellStyle name="20% - Accent1 2 4 2 4 3 4 3" xfId="11242" xr:uid="{00000000-0005-0000-0000-00002F2B0000}"/>
    <cellStyle name="20% - Accent1 2 4 2 4 3 4 3 2" xfId="11243" xr:uid="{00000000-0005-0000-0000-0000302B0000}"/>
    <cellStyle name="20% - Accent1 2 4 2 4 3 4 4" xfId="11244" xr:uid="{00000000-0005-0000-0000-0000312B0000}"/>
    <cellStyle name="20% - Accent1 2 4 2 4 3 5" xfId="11245" xr:uid="{00000000-0005-0000-0000-0000322B0000}"/>
    <cellStyle name="20% - Accent1 2 4 2 4 3 5 2" xfId="11246" xr:uid="{00000000-0005-0000-0000-0000332B0000}"/>
    <cellStyle name="20% - Accent1 2 4 2 4 3 5 2 2" xfId="11247" xr:uid="{00000000-0005-0000-0000-0000342B0000}"/>
    <cellStyle name="20% - Accent1 2 4 2 4 3 5 3" xfId="11248" xr:uid="{00000000-0005-0000-0000-0000352B0000}"/>
    <cellStyle name="20% - Accent1 2 4 2 4 3 6" xfId="11249" xr:uid="{00000000-0005-0000-0000-0000362B0000}"/>
    <cellStyle name="20% - Accent1 2 4 2 4 3 6 2" xfId="11250" xr:uid="{00000000-0005-0000-0000-0000372B0000}"/>
    <cellStyle name="20% - Accent1 2 4 2 4 3 6 2 2" xfId="11251" xr:uid="{00000000-0005-0000-0000-0000382B0000}"/>
    <cellStyle name="20% - Accent1 2 4 2 4 3 6 3" xfId="11252" xr:uid="{00000000-0005-0000-0000-0000392B0000}"/>
    <cellStyle name="20% - Accent1 2 4 2 4 3 7" xfId="11253" xr:uid="{00000000-0005-0000-0000-00003A2B0000}"/>
    <cellStyle name="20% - Accent1 2 4 2 4 3 7 2" xfId="11254" xr:uid="{00000000-0005-0000-0000-00003B2B0000}"/>
    <cellStyle name="20% - Accent1 2 4 2 4 3 8" xfId="11255" xr:uid="{00000000-0005-0000-0000-00003C2B0000}"/>
    <cellStyle name="20% - Accent1 2 4 2 4 3 8 2" xfId="11256" xr:uid="{00000000-0005-0000-0000-00003D2B0000}"/>
    <cellStyle name="20% - Accent1 2 4 2 4 3 9" xfId="11257" xr:uid="{00000000-0005-0000-0000-00003E2B0000}"/>
    <cellStyle name="20% - Accent1 2 4 2 4 4" xfId="11258" xr:uid="{00000000-0005-0000-0000-00003F2B0000}"/>
    <cellStyle name="20% - Accent1 2 4 2 4 4 2" xfId="11259" xr:uid="{00000000-0005-0000-0000-0000402B0000}"/>
    <cellStyle name="20% - Accent1 2 4 2 4 4 2 2" xfId="11260" xr:uid="{00000000-0005-0000-0000-0000412B0000}"/>
    <cellStyle name="20% - Accent1 2 4 2 4 4 2 2 2" xfId="11261" xr:uid="{00000000-0005-0000-0000-0000422B0000}"/>
    <cellStyle name="20% - Accent1 2 4 2 4 4 2 3" xfId="11262" xr:uid="{00000000-0005-0000-0000-0000432B0000}"/>
    <cellStyle name="20% - Accent1 2 4 2 4 4 3" xfId="11263" xr:uid="{00000000-0005-0000-0000-0000442B0000}"/>
    <cellStyle name="20% - Accent1 2 4 2 4 4 3 2" xfId="11264" xr:uid="{00000000-0005-0000-0000-0000452B0000}"/>
    <cellStyle name="20% - Accent1 2 4 2 4 4 4" xfId="11265" xr:uid="{00000000-0005-0000-0000-0000462B0000}"/>
    <cellStyle name="20% - Accent1 2 4 2 4 5" xfId="11266" xr:uid="{00000000-0005-0000-0000-0000472B0000}"/>
    <cellStyle name="20% - Accent1 2 4 2 4 5 2" xfId="11267" xr:uid="{00000000-0005-0000-0000-0000482B0000}"/>
    <cellStyle name="20% - Accent1 2 4 2 4 5 2 2" xfId="11268" xr:uid="{00000000-0005-0000-0000-0000492B0000}"/>
    <cellStyle name="20% - Accent1 2 4 2 4 5 2 2 2" xfId="11269" xr:uid="{00000000-0005-0000-0000-00004A2B0000}"/>
    <cellStyle name="20% - Accent1 2 4 2 4 5 2 3" xfId="11270" xr:uid="{00000000-0005-0000-0000-00004B2B0000}"/>
    <cellStyle name="20% - Accent1 2 4 2 4 5 3" xfId="11271" xr:uid="{00000000-0005-0000-0000-00004C2B0000}"/>
    <cellStyle name="20% - Accent1 2 4 2 4 5 3 2" xfId="11272" xr:uid="{00000000-0005-0000-0000-00004D2B0000}"/>
    <cellStyle name="20% - Accent1 2 4 2 4 5 4" xfId="11273" xr:uid="{00000000-0005-0000-0000-00004E2B0000}"/>
    <cellStyle name="20% - Accent1 2 4 2 4 6" xfId="11274" xr:uid="{00000000-0005-0000-0000-00004F2B0000}"/>
    <cellStyle name="20% - Accent1 2 4 2 4 6 2" xfId="11275" xr:uid="{00000000-0005-0000-0000-0000502B0000}"/>
    <cellStyle name="20% - Accent1 2 4 2 4 6 2 2" xfId="11276" xr:uid="{00000000-0005-0000-0000-0000512B0000}"/>
    <cellStyle name="20% - Accent1 2 4 2 4 6 2 2 2" xfId="11277" xr:uid="{00000000-0005-0000-0000-0000522B0000}"/>
    <cellStyle name="20% - Accent1 2 4 2 4 6 2 3" xfId="11278" xr:uid="{00000000-0005-0000-0000-0000532B0000}"/>
    <cellStyle name="20% - Accent1 2 4 2 4 6 3" xfId="11279" xr:uid="{00000000-0005-0000-0000-0000542B0000}"/>
    <cellStyle name="20% - Accent1 2 4 2 4 6 3 2" xfId="11280" xr:uid="{00000000-0005-0000-0000-0000552B0000}"/>
    <cellStyle name="20% - Accent1 2 4 2 4 6 4" xfId="11281" xr:uid="{00000000-0005-0000-0000-0000562B0000}"/>
    <cellStyle name="20% - Accent1 2 4 2 4 7" xfId="11282" xr:uid="{00000000-0005-0000-0000-0000572B0000}"/>
    <cellStyle name="20% - Accent1 2 4 2 4 7 2" xfId="11283" xr:uid="{00000000-0005-0000-0000-0000582B0000}"/>
    <cellStyle name="20% - Accent1 2 4 2 4 7 2 2" xfId="11284" xr:uid="{00000000-0005-0000-0000-0000592B0000}"/>
    <cellStyle name="20% - Accent1 2 4 2 4 7 3" xfId="11285" xr:uid="{00000000-0005-0000-0000-00005A2B0000}"/>
    <cellStyle name="20% - Accent1 2 4 2 4 8" xfId="11286" xr:uid="{00000000-0005-0000-0000-00005B2B0000}"/>
    <cellStyle name="20% - Accent1 2 4 2 4 8 2" xfId="11287" xr:uid="{00000000-0005-0000-0000-00005C2B0000}"/>
    <cellStyle name="20% - Accent1 2 4 2 4 8 2 2" xfId="11288" xr:uid="{00000000-0005-0000-0000-00005D2B0000}"/>
    <cellStyle name="20% - Accent1 2 4 2 4 8 3" xfId="11289" xr:uid="{00000000-0005-0000-0000-00005E2B0000}"/>
    <cellStyle name="20% - Accent1 2 4 2 4 9" xfId="11290" xr:uid="{00000000-0005-0000-0000-00005F2B0000}"/>
    <cellStyle name="20% - Accent1 2 4 2 4 9 2" xfId="11291" xr:uid="{00000000-0005-0000-0000-0000602B0000}"/>
    <cellStyle name="20% - Accent1 2 4 2 5" xfId="11292" xr:uid="{00000000-0005-0000-0000-0000612B0000}"/>
    <cellStyle name="20% - Accent1 2 4 2 5 10" xfId="11293" xr:uid="{00000000-0005-0000-0000-0000622B0000}"/>
    <cellStyle name="20% - Accent1 2 4 2 5 10 2" xfId="11294" xr:uid="{00000000-0005-0000-0000-0000632B0000}"/>
    <cellStyle name="20% - Accent1 2 4 2 5 11" xfId="11295" xr:uid="{00000000-0005-0000-0000-0000642B0000}"/>
    <cellStyle name="20% - Accent1 2 4 2 5 2" xfId="11296" xr:uid="{00000000-0005-0000-0000-0000652B0000}"/>
    <cellStyle name="20% - Accent1 2 4 2 5 2 2" xfId="11297" xr:uid="{00000000-0005-0000-0000-0000662B0000}"/>
    <cellStyle name="20% - Accent1 2 4 2 5 2 2 2" xfId="11298" xr:uid="{00000000-0005-0000-0000-0000672B0000}"/>
    <cellStyle name="20% - Accent1 2 4 2 5 2 2 2 2" xfId="11299" xr:uid="{00000000-0005-0000-0000-0000682B0000}"/>
    <cellStyle name="20% - Accent1 2 4 2 5 2 2 2 2 2" xfId="11300" xr:uid="{00000000-0005-0000-0000-0000692B0000}"/>
    <cellStyle name="20% - Accent1 2 4 2 5 2 2 2 3" xfId="11301" xr:uid="{00000000-0005-0000-0000-00006A2B0000}"/>
    <cellStyle name="20% - Accent1 2 4 2 5 2 2 3" xfId="11302" xr:uid="{00000000-0005-0000-0000-00006B2B0000}"/>
    <cellStyle name="20% - Accent1 2 4 2 5 2 2 3 2" xfId="11303" xr:uid="{00000000-0005-0000-0000-00006C2B0000}"/>
    <cellStyle name="20% - Accent1 2 4 2 5 2 2 4" xfId="11304" xr:uid="{00000000-0005-0000-0000-00006D2B0000}"/>
    <cellStyle name="20% - Accent1 2 4 2 5 2 3" xfId="11305" xr:uid="{00000000-0005-0000-0000-00006E2B0000}"/>
    <cellStyle name="20% - Accent1 2 4 2 5 2 3 2" xfId="11306" xr:uid="{00000000-0005-0000-0000-00006F2B0000}"/>
    <cellStyle name="20% - Accent1 2 4 2 5 2 3 2 2" xfId="11307" xr:uid="{00000000-0005-0000-0000-0000702B0000}"/>
    <cellStyle name="20% - Accent1 2 4 2 5 2 3 2 2 2" xfId="11308" xr:uid="{00000000-0005-0000-0000-0000712B0000}"/>
    <cellStyle name="20% - Accent1 2 4 2 5 2 3 2 3" xfId="11309" xr:uid="{00000000-0005-0000-0000-0000722B0000}"/>
    <cellStyle name="20% - Accent1 2 4 2 5 2 3 3" xfId="11310" xr:uid="{00000000-0005-0000-0000-0000732B0000}"/>
    <cellStyle name="20% - Accent1 2 4 2 5 2 3 3 2" xfId="11311" xr:uid="{00000000-0005-0000-0000-0000742B0000}"/>
    <cellStyle name="20% - Accent1 2 4 2 5 2 3 4" xfId="11312" xr:uid="{00000000-0005-0000-0000-0000752B0000}"/>
    <cellStyle name="20% - Accent1 2 4 2 5 2 4" xfId="11313" xr:uid="{00000000-0005-0000-0000-0000762B0000}"/>
    <cellStyle name="20% - Accent1 2 4 2 5 2 4 2" xfId="11314" xr:uid="{00000000-0005-0000-0000-0000772B0000}"/>
    <cellStyle name="20% - Accent1 2 4 2 5 2 4 2 2" xfId="11315" xr:uid="{00000000-0005-0000-0000-0000782B0000}"/>
    <cellStyle name="20% - Accent1 2 4 2 5 2 4 2 2 2" xfId="11316" xr:uid="{00000000-0005-0000-0000-0000792B0000}"/>
    <cellStyle name="20% - Accent1 2 4 2 5 2 4 2 3" xfId="11317" xr:uid="{00000000-0005-0000-0000-00007A2B0000}"/>
    <cellStyle name="20% - Accent1 2 4 2 5 2 4 3" xfId="11318" xr:uid="{00000000-0005-0000-0000-00007B2B0000}"/>
    <cellStyle name="20% - Accent1 2 4 2 5 2 4 3 2" xfId="11319" xr:uid="{00000000-0005-0000-0000-00007C2B0000}"/>
    <cellStyle name="20% - Accent1 2 4 2 5 2 4 4" xfId="11320" xr:uid="{00000000-0005-0000-0000-00007D2B0000}"/>
    <cellStyle name="20% - Accent1 2 4 2 5 2 5" xfId="11321" xr:uid="{00000000-0005-0000-0000-00007E2B0000}"/>
    <cellStyle name="20% - Accent1 2 4 2 5 2 5 2" xfId="11322" xr:uid="{00000000-0005-0000-0000-00007F2B0000}"/>
    <cellStyle name="20% - Accent1 2 4 2 5 2 5 2 2" xfId="11323" xr:uid="{00000000-0005-0000-0000-0000802B0000}"/>
    <cellStyle name="20% - Accent1 2 4 2 5 2 5 3" xfId="11324" xr:uid="{00000000-0005-0000-0000-0000812B0000}"/>
    <cellStyle name="20% - Accent1 2 4 2 5 2 6" xfId="11325" xr:uid="{00000000-0005-0000-0000-0000822B0000}"/>
    <cellStyle name="20% - Accent1 2 4 2 5 2 6 2" xfId="11326" xr:uid="{00000000-0005-0000-0000-0000832B0000}"/>
    <cellStyle name="20% - Accent1 2 4 2 5 2 6 2 2" xfId="11327" xr:uid="{00000000-0005-0000-0000-0000842B0000}"/>
    <cellStyle name="20% - Accent1 2 4 2 5 2 6 3" xfId="11328" xr:uid="{00000000-0005-0000-0000-0000852B0000}"/>
    <cellStyle name="20% - Accent1 2 4 2 5 2 7" xfId="11329" xr:uid="{00000000-0005-0000-0000-0000862B0000}"/>
    <cellStyle name="20% - Accent1 2 4 2 5 2 7 2" xfId="11330" xr:uid="{00000000-0005-0000-0000-0000872B0000}"/>
    <cellStyle name="20% - Accent1 2 4 2 5 2 8" xfId="11331" xr:uid="{00000000-0005-0000-0000-0000882B0000}"/>
    <cellStyle name="20% - Accent1 2 4 2 5 2 8 2" xfId="11332" xr:uid="{00000000-0005-0000-0000-0000892B0000}"/>
    <cellStyle name="20% - Accent1 2 4 2 5 2 9" xfId="11333" xr:uid="{00000000-0005-0000-0000-00008A2B0000}"/>
    <cellStyle name="20% - Accent1 2 4 2 5 3" xfId="11334" xr:uid="{00000000-0005-0000-0000-00008B2B0000}"/>
    <cellStyle name="20% - Accent1 2 4 2 5 3 2" xfId="11335" xr:uid="{00000000-0005-0000-0000-00008C2B0000}"/>
    <cellStyle name="20% - Accent1 2 4 2 5 3 2 2" xfId="11336" xr:uid="{00000000-0005-0000-0000-00008D2B0000}"/>
    <cellStyle name="20% - Accent1 2 4 2 5 3 2 2 2" xfId="11337" xr:uid="{00000000-0005-0000-0000-00008E2B0000}"/>
    <cellStyle name="20% - Accent1 2 4 2 5 3 2 2 2 2" xfId="11338" xr:uid="{00000000-0005-0000-0000-00008F2B0000}"/>
    <cellStyle name="20% - Accent1 2 4 2 5 3 2 2 3" xfId="11339" xr:uid="{00000000-0005-0000-0000-0000902B0000}"/>
    <cellStyle name="20% - Accent1 2 4 2 5 3 2 3" xfId="11340" xr:uid="{00000000-0005-0000-0000-0000912B0000}"/>
    <cellStyle name="20% - Accent1 2 4 2 5 3 2 3 2" xfId="11341" xr:uid="{00000000-0005-0000-0000-0000922B0000}"/>
    <cellStyle name="20% - Accent1 2 4 2 5 3 2 4" xfId="11342" xr:uid="{00000000-0005-0000-0000-0000932B0000}"/>
    <cellStyle name="20% - Accent1 2 4 2 5 3 3" xfId="11343" xr:uid="{00000000-0005-0000-0000-0000942B0000}"/>
    <cellStyle name="20% - Accent1 2 4 2 5 3 3 2" xfId="11344" xr:uid="{00000000-0005-0000-0000-0000952B0000}"/>
    <cellStyle name="20% - Accent1 2 4 2 5 3 3 2 2" xfId="11345" xr:uid="{00000000-0005-0000-0000-0000962B0000}"/>
    <cellStyle name="20% - Accent1 2 4 2 5 3 3 2 2 2" xfId="11346" xr:uid="{00000000-0005-0000-0000-0000972B0000}"/>
    <cellStyle name="20% - Accent1 2 4 2 5 3 3 2 3" xfId="11347" xr:uid="{00000000-0005-0000-0000-0000982B0000}"/>
    <cellStyle name="20% - Accent1 2 4 2 5 3 3 3" xfId="11348" xr:uid="{00000000-0005-0000-0000-0000992B0000}"/>
    <cellStyle name="20% - Accent1 2 4 2 5 3 3 3 2" xfId="11349" xr:uid="{00000000-0005-0000-0000-00009A2B0000}"/>
    <cellStyle name="20% - Accent1 2 4 2 5 3 3 4" xfId="11350" xr:uid="{00000000-0005-0000-0000-00009B2B0000}"/>
    <cellStyle name="20% - Accent1 2 4 2 5 3 4" xfId="11351" xr:uid="{00000000-0005-0000-0000-00009C2B0000}"/>
    <cellStyle name="20% - Accent1 2 4 2 5 3 4 2" xfId="11352" xr:uid="{00000000-0005-0000-0000-00009D2B0000}"/>
    <cellStyle name="20% - Accent1 2 4 2 5 3 4 2 2" xfId="11353" xr:uid="{00000000-0005-0000-0000-00009E2B0000}"/>
    <cellStyle name="20% - Accent1 2 4 2 5 3 4 2 2 2" xfId="11354" xr:uid="{00000000-0005-0000-0000-00009F2B0000}"/>
    <cellStyle name="20% - Accent1 2 4 2 5 3 4 2 3" xfId="11355" xr:uid="{00000000-0005-0000-0000-0000A02B0000}"/>
    <cellStyle name="20% - Accent1 2 4 2 5 3 4 3" xfId="11356" xr:uid="{00000000-0005-0000-0000-0000A12B0000}"/>
    <cellStyle name="20% - Accent1 2 4 2 5 3 4 3 2" xfId="11357" xr:uid="{00000000-0005-0000-0000-0000A22B0000}"/>
    <cellStyle name="20% - Accent1 2 4 2 5 3 4 4" xfId="11358" xr:uid="{00000000-0005-0000-0000-0000A32B0000}"/>
    <cellStyle name="20% - Accent1 2 4 2 5 3 5" xfId="11359" xr:uid="{00000000-0005-0000-0000-0000A42B0000}"/>
    <cellStyle name="20% - Accent1 2 4 2 5 3 5 2" xfId="11360" xr:uid="{00000000-0005-0000-0000-0000A52B0000}"/>
    <cellStyle name="20% - Accent1 2 4 2 5 3 5 2 2" xfId="11361" xr:uid="{00000000-0005-0000-0000-0000A62B0000}"/>
    <cellStyle name="20% - Accent1 2 4 2 5 3 5 3" xfId="11362" xr:uid="{00000000-0005-0000-0000-0000A72B0000}"/>
    <cellStyle name="20% - Accent1 2 4 2 5 3 6" xfId="11363" xr:uid="{00000000-0005-0000-0000-0000A82B0000}"/>
    <cellStyle name="20% - Accent1 2 4 2 5 3 6 2" xfId="11364" xr:uid="{00000000-0005-0000-0000-0000A92B0000}"/>
    <cellStyle name="20% - Accent1 2 4 2 5 3 6 2 2" xfId="11365" xr:uid="{00000000-0005-0000-0000-0000AA2B0000}"/>
    <cellStyle name="20% - Accent1 2 4 2 5 3 6 3" xfId="11366" xr:uid="{00000000-0005-0000-0000-0000AB2B0000}"/>
    <cellStyle name="20% - Accent1 2 4 2 5 3 7" xfId="11367" xr:uid="{00000000-0005-0000-0000-0000AC2B0000}"/>
    <cellStyle name="20% - Accent1 2 4 2 5 3 7 2" xfId="11368" xr:uid="{00000000-0005-0000-0000-0000AD2B0000}"/>
    <cellStyle name="20% - Accent1 2 4 2 5 3 8" xfId="11369" xr:uid="{00000000-0005-0000-0000-0000AE2B0000}"/>
    <cellStyle name="20% - Accent1 2 4 2 5 3 8 2" xfId="11370" xr:uid="{00000000-0005-0000-0000-0000AF2B0000}"/>
    <cellStyle name="20% - Accent1 2 4 2 5 3 9" xfId="11371" xr:uid="{00000000-0005-0000-0000-0000B02B0000}"/>
    <cellStyle name="20% - Accent1 2 4 2 5 4" xfId="11372" xr:uid="{00000000-0005-0000-0000-0000B12B0000}"/>
    <cellStyle name="20% - Accent1 2 4 2 5 4 2" xfId="11373" xr:uid="{00000000-0005-0000-0000-0000B22B0000}"/>
    <cellStyle name="20% - Accent1 2 4 2 5 4 2 2" xfId="11374" xr:uid="{00000000-0005-0000-0000-0000B32B0000}"/>
    <cellStyle name="20% - Accent1 2 4 2 5 4 2 2 2" xfId="11375" xr:uid="{00000000-0005-0000-0000-0000B42B0000}"/>
    <cellStyle name="20% - Accent1 2 4 2 5 4 2 3" xfId="11376" xr:uid="{00000000-0005-0000-0000-0000B52B0000}"/>
    <cellStyle name="20% - Accent1 2 4 2 5 4 3" xfId="11377" xr:uid="{00000000-0005-0000-0000-0000B62B0000}"/>
    <cellStyle name="20% - Accent1 2 4 2 5 4 3 2" xfId="11378" xr:uid="{00000000-0005-0000-0000-0000B72B0000}"/>
    <cellStyle name="20% - Accent1 2 4 2 5 4 4" xfId="11379" xr:uid="{00000000-0005-0000-0000-0000B82B0000}"/>
    <cellStyle name="20% - Accent1 2 4 2 5 5" xfId="11380" xr:uid="{00000000-0005-0000-0000-0000B92B0000}"/>
    <cellStyle name="20% - Accent1 2 4 2 5 5 2" xfId="11381" xr:uid="{00000000-0005-0000-0000-0000BA2B0000}"/>
    <cellStyle name="20% - Accent1 2 4 2 5 5 2 2" xfId="11382" xr:uid="{00000000-0005-0000-0000-0000BB2B0000}"/>
    <cellStyle name="20% - Accent1 2 4 2 5 5 2 2 2" xfId="11383" xr:uid="{00000000-0005-0000-0000-0000BC2B0000}"/>
    <cellStyle name="20% - Accent1 2 4 2 5 5 2 3" xfId="11384" xr:uid="{00000000-0005-0000-0000-0000BD2B0000}"/>
    <cellStyle name="20% - Accent1 2 4 2 5 5 3" xfId="11385" xr:uid="{00000000-0005-0000-0000-0000BE2B0000}"/>
    <cellStyle name="20% - Accent1 2 4 2 5 5 3 2" xfId="11386" xr:uid="{00000000-0005-0000-0000-0000BF2B0000}"/>
    <cellStyle name="20% - Accent1 2 4 2 5 5 4" xfId="11387" xr:uid="{00000000-0005-0000-0000-0000C02B0000}"/>
    <cellStyle name="20% - Accent1 2 4 2 5 6" xfId="11388" xr:uid="{00000000-0005-0000-0000-0000C12B0000}"/>
    <cellStyle name="20% - Accent1 2 4 2 5 6 2" xfId="11389" xr:uid="{00000000-0005-0000-0000-0000C22B0000}"/>
    <cellStyle name="20% - Accent1 2 4 2 5 6 2 2" xfId="11390" xr:uid="{00000000-0005-0000-0000-0000C32B0000}"/>
    <cellStyle name="20% - Accent1 2 4 2 5 6 2 2 2" xfId="11391" xr:uid="{00000000-0005-0000-0000-0000C42B0000}"/>
    <cellStyle name="20% - Accent1 2 4 2 5 6 2 3" xfId="11392" xr:uid="{00000000-0005-0000-0000-0000C52B0000}"/>
    <cellStyle name="20% - Accent1 2 4 2 5 6 3" xfId="11393" xr:uid="{00000000-0005-0000-0000-0000C62B0000}"/>
    <cellStyle name="20% - Accent1 2 4 2 5 6 3 2" xfId="11394" xr:uid="{00000000-0005-0000-0000-0000C72B0000}"/>
    <cellStyle name="20% - Accent1 2 4 2 5 6 4" xfId="11395" xr:uid="{00000000-0005-0000-0000-0000C82B0000}"/>
    <cellStyle name="20% - Accent1 2 4 2 5 7" xfId="11396" xr:uid="{00000000-0005-0000-0000-0000C92B0000}"/>
    <cellStyle name="20% - Accent1 2 4 2 5 7 2" xfId="11397" xr:uid="{00000000-0005-0000-0000-0000CA2B0000}"/>
    <cellStyle name="20% - Accent1 2 4 2 5 7 2 2" xfId="11398" xr:uid="{00000000-0005-0000-0000-0000CB2B0000}"/>
    <cellStyle name="20% - Accent1 2 4 2 5 7 3" xfId="11399" xr:uid="{00000000-0005-0000-0000-0000CC2B0000}"/>
    <cellStyle name="20% - Accent1 2 4 2 5 8" xfId="11400" xr:uid="{00000000-0005-0000-0000-0000CD2B0000}"/>
    <cellStyle name="20% - Accent1 2 4 2 5 8 2" xfId="11401" xr:uid="{00000000-0005-0000-0000-0000CE2B0000}"/>
    <cellStyle name="20% - Accent1 2 4 2 5 8 2 2" xfId="11402" xr:uid="{00000000-0005-0000-0000-0000CF2B0000}"/>
    <cellStyle name="20% - Accent1 2 4 2 5 8 3" xfId="11403" xr:uid="{00000000-0005-0000-0000-0000D02B0000}"/>
    <cellStyle name="20% - Accent1 2 4 2 5 9" xfId="11404" xr:uid="{00000000-0005-0000-0000-0000D12B0000}"/>
    <cellStyle name="20% - Accent1 2 4 2 5 9 2" xfId="11405" xr:uid="{00000000-0005-0000-0000-0000D22B0000}"/>
    <cellStyle name="20% - Accent1 2 4 2 6" xfId="11406" xr:uid="{00000000-0005-0000-0000-0000D32B0000}"/>
    <cellStyle name="20% - Accent1 2 4 2 6 2" xfId="11407" xr:uid="{00000000-0005-0000-0000-0000D42B0000}"/>
    <cellStyle name="20% - Accent1 2 4 2 6 2 2" xfId="11408" xr:uid="{00000000-0005-0000-0000-0000D52B0000}"/>
    <cellStyle name="20% - Accent1 2 4 2 6 2 2 2" xfId="11409" xr:uid="{00000000-0005-0000-0000-0000D62B0000}"/>
    <cellStyle name="20% - Accent1 2 4 2 6 2 2 2 2" xfId="11410" xr:uid="{00000000-0005-0000-0000-0000D72B0000}"/>
    <cellStyle name="20% - Accent1 2 4 2 6 2 2 3" xfId="11411" xr:uid="{00000000-0005-0000-0000-0000D82B0000}"/>
    <cellStyle name="20% - Accent1 2 4 2 6 2 3" xfId="11412" xr:uid="{00000000-0005-0000-0000-0000D92B0000}"/>
    <cellStyle name="20% - Accent1 2 4 2 6 2 3 2" xfId="11413" xr:uid="{00000000-0005-0000-0000-0000DA2B0000}"/>
    <cellStyle name="20% - Accent1 2 4 2 6 2 4" xfId="11414" xr:uid="{00000000-0005-0000-0000-0000DB2B0000}"/>
    <cellStyle name="20% - Accent1 2 4 2 6 3" xfId="11415" xr:uid="{00000000-0005-0000-0000-0000DC2B0000}"/>
    <cellStyle name="20% - Accent1 2 4 2 6 3 2" xfId="11416" xr:uid="{00000000-0005-0000-0000-0000DD2B0000}"/>
    <cellStyle name="20% - Accent1 2 4 2 6 3 2 2" xfId="11417" xr:uid="{00000000-0005-0000-0000-0000DE2B0000}"/>
    <cellStyle name="20% - Accent1 2 4 2 6 3 2 2 2" xfId="11418" xr:uid="{00000000-0005-0000-0000-0000DF2B0000}"/>
    <cellStyle name="20% - Accent1 2 4 2 6 3 2 3" xfId="11419" xr:uid="{00000000-0005-0000-0000-0000E02B0000}"/>
    <cellStyle name="20% - Accent1 2 4 2 6 3 3" xfId="11420" xr:uid="{00000000-0005-0000-0000-0000E12B0000}"/>
    <cellStyle name="20% - Accent1 2 4 2 6 3 3 2" xfId="11421" xr:uid="{00000000-0005-0000-0000-0000E22B0000}"/>
    <cellStyle name="20% - Accent1 2 4 2 6 3 4" xfId="11422" xr:uid="{00000000-0005-0000-0000-0000E32B0000}"/>
    <cellStyle name="20% - Accent1 2 4 2 6 4" xfId="11423" xr:uid="{00000000-0005-0000-0000-0000E42B0000}"/>
    <cellStyle name="20% - Accent1 2 4 2 6 4 2" xfId="11424" xr:uid="{00000000-0005-0000-0000-0000E52B0000}"/>
    <cellStyle name="20% - Accent1 2 4 2 6 4 2 2" xfId="11425" xr:uid="{00000000-0005-0000-0000-0000E62B0000}"/>
    <cellStyle name="20% - Accent1 2 4 2 6 4 2 2 2" xfId="11426" xr:uid="{00000000-0005-0000-0000-0000E72B0000}"/>
    <cellStyle name="20% - Accent1 2 4 2 6 4 2 3" xfId="11427" xr:uid="{00000000-0005-0000-0000-0000E82B0000}"/>
    <cellStyle name="20% - Accent1 2 4 2 6 4 3" xfId="11428" xr:uid="{00000000-0005-0000-0000-0000E92B0000}"/>
    <cellStyle name="20% - Accent1 2 4 2 6 4 3 2" xfId="11429" xr:uid="{00000000-0005-0000-0000-0000EA2B0000}"/>
    <cellStyle name="20% - Accent1 2 4 2 6 4 4" xfId="11430" xr:uid="{00000000-0005-0000-0000-0000EB2B0000}"/>
    <cellStyle name="20% - Accent1 2 4 2 6 5" xfId="11431" xr:uid="{00000000-0005-0000-0000-0000EC2B0000}"/>
    <cellStyle name="20% - Accent1 2 4 2 6 5 2" xfId="11432" xr:uid="{00000000-0005-0000-0000-0000ED2B0000}"/>
    <cellStyle name="20% - Accent1 2 4 2 6 5 2 2" xfId="11433" xr:uid="{00000000-0005-0000-0000-0000EE2B0000}"/>
    <cellStyle name="20% - Accent1 2 4 2 6 5 3" xfId="11434" xr:uid="{00000000-0005-0000-0000-0000EF2B0000}"/>
    <cellStyle name="20% - Accent1 2 4 2 6 6" xfId="11435" xr:uid="{00000000-0005-0000-0000-0000F02B0000}"/>
    <cellStyle name="20% - Accent1 2 4 2 6 6 2" xfId="11436" xr:uid="{00000000-0005-0000-0000-0000F12B0000}"/>
    <cellStyle name="20% - Accent1 2 4 2 6 6 2 2" xfId="11437" xr:uid="{00000000-0005-0000-0000-0000F22B0000}"/>
    <cellStyle name="20% - Accent1 2 4 2 6 6 3" xfId="11438" xr:uid="{00000000-0005-0000-0000-0000F32B0000}"/>
    <cellStyle name="20% - Accent1 2 4 2 6 7" xfId="11439" xr:uid="{00000000-0005-0000-0000-0000F42B0000}"/>
    <cellStyle name="20% - Accent1 2 4 2 6 7 2" xfId="11440" xr:uid="{00000000-0005-0000-0000-0000F52B0000}"/>
    <cellStyle name="20% - Accent1 2 4 2 6 8" xfId="11441" xr:uid="{00000000-0005-0000-0000-0000F62B0000}"/>
    <cellStyle name="20% - Accent1 2 4 2 6 8 2" xfId="11442" xr:uid="{00000000-0005-0000-0000-0000F72B0000}"/>
    <cellStyle name="20% - Accent1 2 4 2 6 9" xfId="11443" xr:uid="{00000000-0005-0000-0000-0000F82B0000}"/>
    <cellStyle name="20% - Accent1 2 4 2 7" xfId="11444" xr:uid="{00000000-0005-0000-0000-0000F92B0000}"/>
    <cellStyle name="20% - Accent1 2 4 2 7 2" xfId="11445" xr:uid="{00000000-0005-0000-0000-0000FA2B0000}"/>
    <cellStyle name="20% - Accent1 2 4 2 7 2 2" xfId="11446" xr:uid="{00000000-0005-0000-0000-0000FB2B0000}"/>
    <cellStyle name="20% - Accent1 2 4 2 7 2 2 2" xfId="11447" xr:uid="{00000000-0005-0000-0000-0000FC2B0000}"/>
    <cellStyle name="20% - Accent1 2 4 2 7 2 2 2 2" xfId="11448" xr:uid="{00000000-0005-0000-0000-0000FD2B0000}"/>
    <cellStyle name="20% - Accent1 2 4 2 7 2 2 3" xfId="11449" xr:uid="{00000000-0005-0000-0000-0000FE2B0000}"/>
    <cellStyle name="20% - Accent1 2 4 2 7 2 3" xfId="11450" xr:uid="{00000000-0005-0000-0000-0000FF2B0000}"/>
    <cellStyle name="20% - Accent1 2 4 2 7 2 3 2" xfId="11451" xr:uid="{00000000-0005-0000-0000-0000002C0000}"/>
    <cellStyle name="20% - Accent1 2 4 2 7 2 4" xfId="11452" xr:uid="{00000000-0005-0000-0000-0000012C0000}"/>
    <cellStyle name="20% - Accent1 2 4 2 7 3" xfId="11453" xr:uid="{00000000-0005-0000-0000-0000022C0000}"/>
    <cellStyle name="20% - Accent1 2 4 2 7 3 2" xfId="11454" xr:uid="{00000000-0005-0000-0000-0000032C0000}"/>
    <cellStyle name="20% - Accent1 2 4 2 7 3 2 2" xfId="11455" xr:uid="{00000000-0005-0000-0000-0000042C0000}"/>
    <cellStyle name="20% - Accent1 2 4 2 7 3 2 2 2" xfId="11456" xr:uid="{00000000-0005-0000-0000-0000052C0000}"/>
    <cellStyle name="20% - Accent1 2 4 2 7 3 2 3" xfId="11457" xr:uid="{00000000-0005-0000-0000-0000062C0000}"/>
    <cellStyle name="20% - Accent1 2 4 2 7 3 3" xfId="11458" xr:uid="{00000000-0005-0000-0000-0000072C0000}"/>
    <cellStyle name="20% - Accent1 2 4 2 7 3 3 2" xfId="11459" xr:uid="{00000000-0005-0000-0000-0000082C0000}"/>
    <cellStyle name="20% - Accent1 2 4 2 7 3 4" xfId="11460" xr:uid="{00000000-0005-0000-0000-0000092C0000}"/>
    <cellStyle name="20% - Accent1 2 4 2 7 4" xfId="11461" xr:uid="{00000000-0005-0000-0000-00000A2C0000}"/>
    <cellStyle name="20% - Accent1 2 4 2 7 4 2" xfId="11462" xr:uid="{00000000-0005-0000-0000-00000B2C0000}"/>
    <cellStyle name="20% - Accent1 2 4 2 7 4 2 2" xfId="11463" xr:uid="{00000000-0005-0000-0000-00000C2C0000}"/>
    <cellStyle name="20% - Accent1 2 4 2 7 4 2 2 2" xfId="11464" xr:uid="{00000000-0005-0000-0000-00000D2C0000}"/>
    <cellStyle name="20% - Accent1 2 4 2 7 4 2 3" xfId="11465" xr:uid="{00000000-0005-0000-0000-00000E2C0000}"/>
    <cellStyle name="20% - Accent1 2 4 2 7 4 3" xfId="11466" xr:uid="{00000000-0005-0000-0000-00000F2C0000}"/>
    <cellStyle name="20% - Accent1 2 4 2 7 4 3 2" xfId="11467" xr:uid="{00000000-0005-0000-0000-0000102C0000}"/>
    <cellStyle name="20% - Accent1 2 4 2 7 4 4" xfId="11468" xr:uid="{00000000-0005-0000-0000-0000112C0000}"/>
    <cellStyle name="20% - Accent1 2 4 2 7 5" xfId="11469" xr:uid="{00000000-0005-0000-0000-0000122C0000}"/>
    <cellStyle name="20% - Accent1 2 4 2 7 5 2" xfId="11470" xr:uid="{00000000-0005-0000-0000-0000132C0000}"/>
    <cellStyle name="20% - Accent1 2 4 2 7 5 2 2" xfId="11471" xr:uid="{00000000-0005-0000-0000-0000142C0000}"/>
    <cellStyle name="20% - Accent1 2 4 2 7 5 3" xfId="11472" xr:uid="{00000000-0005-0000-0000-0000152C0000}"/>
    <cellStyle name="20% - Accent1 2 4 2 7 6" xfId="11473" xr:uid="{00000000-0005-0000-0000-0000162C0000}"/>
    <cellStyle name="20% - Accent1 2 4 2 7 6 2" xfId="11474" xr:uid="{00000000-0005-0000-0000-0000172C0000}"/>
    <cellStyle name="20% - Accent1 2 4 2 7 6 2 2" xfId="11475" xr:uid="{00000000-0005-0000-0000-0000182C0000}"/>
    <cellStyle name="20% - Accent1 2 4 2 7 6 3" xfId="11476" xr:uid="{00000000-0005-0000-0000-0000192C0000}"/>
    <cellStyle name="20% - Accent1 2 4 2 7 7" xfId="11477" xr:uid="{00000000-0005-0000-0000-00001A2C0000}"/>
    <cellStyle name="20% - Accent1 2 4 2 7 7 2" xfId="11478" xr:uid="{00000000-0005-0000-0000-00001B2C0000}"/>
    <cellStyle name="20% - Accent1 2 4 2 7 8" xfId="11479" xr:uid="{00000000-0005-0000-0000-00001C2C0000}"/>
    <cellStyle name="20% - Accent1 2 4 2 7 8 2" xfId="11480" xr:uid="{00000000-0005-0000-0000-00001D2C0000}"/>
    <cellStyle name="20% - Accent1 2 4 2 7 9" xfId="11481" xr:uid="{00000000-0005-0000-0000-00001E2C0000}"/>
    <cellStyle name="20% - Accent1 2 4 2 8" xfId="11482" xr:uid="{00000000-0005-0000-0000-00001F2C0000}"/>
    <cellStyle name="20% - Accent1 2 4 2 8 2" xfId="11483" xr:uid="{00000000-0005-0000-0000-0000202C0000}"/>
    <cellStyle name="20% - Accent1 2 4 2 8 2 2" xfId="11484" xr:uid="{00000000-0005-0000-0000-0000212C0000}"/>
    <cellStyle name="20% - Accent1 2 4 2 8 2 2 2" xfId="11485" xr:uid="{00000000-0005-0000-0000-0000222C0000}"/>
    <cellStyle name="20% - Accent1 2 4 2 8 2 3" xfId="11486" xr:uid="{00000000-0005-0000-0000-0000232C0000}"/>
    <cellStyle name="20% - Accent1 2 4 2 8 3" xfId="11487" xr:uid="{00000000-0005-0000-0000-0000242C0000}"/>
    <cellStyle name="20% - Accent1 2 4 2 8 3 2" xfId="11488" xr:uid="{00000000-0005-0000-0000-0000252C0000}"/>
    <cellStyle name="20% - Accent1 2 4 2 8 4" xfId="11489" xr:uid="{00000000-0005-0000-0000-0000262C0000}"/>
    <cellStyle name="20% - Accent1 2 4 2 9" xfId="11490" xr:uid="{00000000-0005-0000-0000-0000272C0000}"/>
    <cellStyle name="20% - Accent1 2 4 2 9 2" xfId="11491" xr:uid="{00000000-0005-0000-0000-0000282C0000}"/>
    <cellStyle name="20% - Accent1 2 4 2 9 2 2" xfId="11492" xr:uid="{00000000-0005-0000-0000-0000292C0000}"/>
    <cellStyle name="20% - Accent1 2 4 2 9 2 2 2" xfId="11493" xr:uid="{00000000-0005-0000-0000-00002A2C0000}"/>
    <cellStyle name="20% - Accent1 2 4 2 9 2 3" xfId="11494" xr:uid="{00000000-0005-0000-0000-00002B2C0000}"/>
    <cellStyle name="20% - Accent1 2 4 2 9 3" xfId="11495" xr:uid="{00000000-0005-0000-0000-00002C2C0000}"/>
    <cellStyle name="20% - Accent1 2 4 2 9 3 2" xfId="11496" xr:uid="{00000000-0005-0000-0000-00002D2C0000}"/>
    <cellStyle name="20% - Accent1 2 4 2 9 4" xfId="11497" xr:uid="{00000000-0005-0000-0000-00002E2C0000}"/>
    <cellStyle name="20% - Accent1 2 4 3" xfId="11498" xr:uid="{00000000-0005-0000-0000-00002F2C0000}"/>
    <cellStyle name="20% - Accent1 2 4 3 10" xfId="11499" xr:uid="{00000000-0005-0000-0000-0000302C0000}"/>
    <cellStyle name="20% - Accent1 2 4 3 10 2" xfId="11500" xr:uid="{00000000-0005-0000-0000-0000312C0000}"/>
    <cellStyle name="20% - Accent1 2 4 3 10 2 2" xfId="11501" xr:uid="{00000000-0005-0000-0000-0000322C0000}"/>
    <cellStyle name="20% - Accent1 2 4 3 10 3" xfId="11502" xr:uid="{00000000-0005-0000-0000-0000332C0000}"/>
    <cellStyle name="20% - Accent1 2 4 3 11" xfId="11503" xr:uid="{00000000-0005-0000-0000-0000342C0000}"/>
    <cellStyle name="20% - Accent1 2 4 3 11 2" xfId="11504" xr:uid="{00000000-0005-0000-0000-0000352C0000}"/>
    <cellStyle name="20% - Accent1 2 4 3 11 2 2" xfId="11505" xr:uid="{00000000-0005-0000-0000-0000362C0000}"/>
    <cellStyle name="20% - Accent1 2 4 3 11 3" xfId="11506" xr:uid="{00000000-0005-0000-0000-0000372C0000}"/>
    <cellStyle name="20% - Accent1 2 4 3 12" xfId="11507" xr:uid="{00000000-0005-0000-0000-0000382C0000}"/>
    <cellStyle name="20% - Accent1 2 4 3 12 2" xfId="11508" xr:uid="{00000000-0005-0000-0000-0000392C0000}"/>
    <cellStyle name="20% - Accent1 2 4 3 13" xfId="11509" xr:uid="{00000000-0005-0000-0000-00003A2C0000}"/>
    <cellStyle name="20% - Accent1 2 4 3 13 2" xfId="11510" xr:uid="{00000000-0005-0000-0000-00003B2C0000}"/>
    <cellStyle name="20% - Accent1 2 4 3 14" xfId="11511" xr:uid="{00000000-0005-0000-0000-00003C2C0000}"/>
    <cellStyle name="20% - Accent1 2 4 3 2" xfId="11512" xr:uid="{00000000-0005-0000-0000-00003D2C0000}"/>
    <cellStyle name="20% - Accent1 2 4 3 2 10" xfId="11513" xr:uid="{00000000-0005-0000-0000-00003E2C0000}"/>
    <cellStyle name="20% - Accent1 2 4 3 2 10 2" xfId="11514" xr:uid="{00000000-0005-0000-0000-00003F2C0000}"/>
    <cellStyle name="20% - Accent1 2 4 3 2 11" xfId="11515" xr:uid="{00000000-0005-0000-0000-0000402C0000}"/>
    <cellStyle name="20% - Accent1 2 4 3 2 2" xfId="11516" xr:uid="{00000000-0005-0000-0000-0000412C0000}"/>
    <cellStyle name="20% - Accent1 2 4 3 2 2 2" xfId="11517" xr:uid="{00000000-0005-0000-0000-0000422C0000}"/>
    <cellStyle name="20% - Accent1 2 4 3 2 2 2 2" xfId="11518" xr:uid="{00000000-0005-0000-0000-0000432C0000}"/>
    <cellStyle name="20% - Accent1 2 4 3 2 2 2 2 2" xfId="11519" xr:uid="{00000000-0005-0000-0000-0000442C0000}"/>
    <cellStyle name="20% - Accent1 2 4 3 2 2 2 2 2 2" xfId="11520" xr:uid="{00000000-0005-0000-0000-0000452C0000}"/>
    <cellStyle name="20% - Accent1 2 4 3 2 2 2 2 3" xfId="11521" xr:uid="{00000000-0005-0000-0000-0000462C0000}"/>
    <cellStyle name="20% - Accent1 2 4 3 2 2 2 3" xfId="11522" xr:uid="{00000000-0005-0000-0000-0000472C0000}"/>
    <cellStyle name="20% - Accent1 2 4 3 2 2 2 3 2" xfId="11523" xr:uid="{00000000-0005-0000-0000-0000482C0000}"/>
    <cellStyle name="20% - Accent1 2 4 3 2 2 2 4" xfId="11524" xr:uid="{00000000-0005-0000-0000-0000492C0000}"/>
    <cellStyle name="20% - Accent1 2 4 3 2 2 3" xfId="11525" xr:uid="{00000000-0005-0000-0000-00004A2C0000}"/>
    <cellStyle name="20% - Accent1 2 4 3 2 2 3 2" xfId="11526" xr:uid="{00000000-0005-0000-0000-00004B2C0000}"/>
    <cellStyle name="20% - Accent1 2 4 3 2 2 3 2 2" xfId="11527" xr:uid="{00000000-0005-0000-0000-00004C2C0000}"/>
    <cellStyle name="20% - Accent1 2 4 3 2 2 3 2 2 2" xfId="11528" xr:uid="{00000000-0005-0000-0000-00004D2C0000}"/>
    <cellStyle name="20% - Accent1 2 4 3 2 2 3 2 3" xfId="11529" xr:uid="{00000000-0005-0000-0000-00004E2C0000}"/>
    <cellStyle name="20% - Accent1 2 4 3 2 2 3 3" xfId="11530" xr:uid="{00000000-0005-0000-0000-00004F2C0000}"/>
    <cellStyle name="20% - Accent1 2 4 3 2 2 3 3 2" xfId="11531" xr:uid="{00000000-0005-0000-0000-0000502C0000}"/>
    <cellStyle name="20% - Accent1 2 4 3 2 2 3 4" xfId="11532" xr:uid="{00000000-0005-0000-0000-0000512C0000}"/>
    <cellStyle name="20% - Accent1 2 4 3 2 2 4" xfId="11533" xr:uid="{00000000-0005-0000-0000-0000522C0000}"/>
    <cellStyle name="20% - Accent1 2 4 3 2 2 4 2" xfId="11534" xr:uid="{00000000-0005-0000-0000-0000532C0000}"/>
    <cellStyle name="20% - Accent1 2 4 3 2 2 4 2 2" xfId="11535" xr:uid="{00000000-0005-0000-0000-0000542C0000}"/>
    <cellStyle name="20% - Accent1 2 4 3 2 2 4 2 2 2" xfId="11536" xr:uid="{00000000-0005-0000-0000-0000552C0000}"/>
    <cellStyle name="20% - Accent1 2 4 3 2 2 4 2 3" xfId="11537" xr:uid="{00000000-0005-0000-0000-0000562C0000}"/>
    <cellStyle name="20% - Accent1 2 4 3 2 2 4 3" xfId="11538" xr:uid="{00000000-0005-0000-0000-0000572C0000}"/>
    <cellStyle name="20% - Accent1 2 4 3 2 2 4 3 2" xfId="11539" xr:uid="{00000000-0005-0000-0000-0000582C0000}"/>
    <cellStyle name="20% - Accent1 2 4 3 2 2 4 4" xfId="11540" xr:uid="{00000000-0005-0000-0000-0000592C0000}"/>
    <cellStyle name="20% - Accent1 2 4 3 2 2 5" xfId="11541" xr:uid="{00000000-0005-0000-0000-00005A2C0000}"/>
    <cellStyle name="20% - Accent1 2 4 3 2 2 5 2" xfId="11542" xr:uid="{00000000-0005-0000-0000-00005B2C0000}"/>
    <cellStyle name="20% - Accent1 2 4 3 2 2 5 2 2" xfId="11543" xr:uid="{00000000-0005-0000-0000-00005C2C0000}"/>
    <cellStyle name="20% - Accent1 2 4 3 2 2 5 3" xfId="11544" xr:uid="{00000000-0005-0000-0000-00005D2C0000}"/>
    <cellStyle name="20% - Accent1 2 4 3 2 2 6" xfId="11545" xr:uid="{00000000-0005-0000-0000-00005E2C0000}"/>
    <cellStyle name="20% - Accent1 2 4 3 2 2 6 2" xfId="11546" xr:uid="{00000000-0005-0000-0000-00005F2C0000}"/>
    <cellStyle name="20% - Accent1 2 4 3 2 2 6 2 2" xfId="11547" xr:uid="{00000000-0005-0000-0000-0000602C0000}"/>
    <cellStyle name="20% - Accent1 2 4 3 2 2 6 3" xfId="11548" xr:uid="{00000000-0005-0000-0000-0000612C0000}"/>
    <cellStyle name="20% - Accent1 2 4 3 2 2 7" xfId="11549" xr:uid="{00000000-0005-0000-0000-0000622C0000}"/>
    <cellStyle name="20% - Accent1 2 4 3 2 2 7 2" xfId="11550" xr:uid="{00000000-0005-0000-0000-0000632C0000}"/>
    <cellStyle name="20% - Accent1 2 4 3 2 2 8" xfId="11551" xr:uid="{00000000-0005-0000-0000-0000642C0000}"/>
    <cellStyle name="20% - Accent1 2 4 3 2 2 8 2" xfId="11552" xr:uid="{00000000-0005-0000-0000-0000652C0000}"/>
    <cellStyle name="20% - Accent1 2 4 3 2 2 9" xfId="11553" xr:uid="{00000000-0005-0000-0000-0000662C0000}"/>
    <cellStyle name="20% - Accent1 2 4 3 2 3" xfId="11554" xr:uid="{00000000-0005-0000-0000-0000672C0000}"/>
    <cellStyle name="20% - Accent1 2 4 3 2 3 2" xfId="11555" xr:uid="{00000000-0005-0000-0000-0000682C0000}"/>
    <cellStyle name="20% - Accent1 2 4 3 2 3 2 2" xfId="11556" xr:uid="{00000000-0005-0000-0000-0000692C0000}"/>
    <cellStyle name="20% - Accent1 2 4 3 2 3 2 2 2" xfId="11557" xr:uid="{00000000-0005-0000-0000-00006A2C0000}"/>
    <cellStyle name="20% - Accent1 2 4 3 2 3 2 2 2 2" xfId="11558" xr:uid="{00000000-0005-0000-0000-00006B2C0000}"/>
    <cellStyle name="20% - Accent1 2 4 3 2 3 2 2 3" xfId="11559" xr:uid="{00000000-0005-0000-0000-00006C2C0000}"/>
    <cellStyle name="20% - Accent1 2 4 3 2 3 2 3" xfId="11560" xr:uid="{00000000-0005-0000-0000-00006D2C0000}"/>
    <cellStyle name="20% - Accent1 2 4 3 2 3 2 3 2" xfId="11561" xr:uid="{00000000-0005-0000-0000-00006E2C0000}"/>
    <cellStyle name="20% - Accent1 2 4 3 2 3 2 4" xfId="11562" xr:uid="{00000000-0005-0000-0000-00006F2C0000}"/>
    <cellStyle name="20% - Accent1 2 4 3 2 3 3" xfId="11563" xr:uid="{00000000-0005-0000-0000-0000702C0000}"/>
    <cellStyle name="20% - Accent1 2 4 3 2 3 3 2" xfId="11564" xr:uid="{00000000-0005-0000-0000-0000712C0000}"/>
    <cellStyle name="20% - Accent1 2 4 3 2 3 3 2 2" xfId="11565" xr:uid="{00000000-0005-0000-0000-0000722C0000}"/>
    <cellStyle name="20% - Accent1 2 4 3 2 3 3 2 2 2" xfId="11566" xr:uid="{00000000-0005-0000-0000-0000732C0000}"/>
    <cellStyle name="20% - Accent1 2 4 3 2 3 3 2 3" xfId="11567" xr:uid="{00000000-0005-0000-0000-0000742C0000}"/>
    <cellStyle name="20% - Accent1 2 4 3 2 3 3 3" xfId="11568" xr:uid="{00000000-0005-0000-0000-0000752C0000}"/>
    <cellStyle name="20% - Accent1 2 4 3 2 3 3 3 2" xfId="11569" xr:uid="{00000000-0005-0000-0000-0000762C0000}"/>
    <cellStyle name="20% - Accent1 2 4 3 2 3 3 4" xfId="11570" xr:uid="{00000000-0005-0000-0000-0000772C0000}"/>
    <cellStyle name="20% - Accent1 2 4 3 2 3 4" xfId="11571" xr:uid="{00000000-0005-0000-0000-0000782C0000}"/>
    <cellStyle name="20% - Accent1 2 4 3 2 3 4 2" xfId="11572" xr:uid="{00000000-0005-0000-0000-0000792C0000}"/>
    <cellStyle name="20% - Accent1 2 4 3 2 3 4 2 2" xfId="11573" xr:uid="{00000000-0005-0000-0000-00007A2C0000}"/>
    <cellStyle name="20% - Accent1 2 4 3 2 3 4 2 2 2" xfId="11574" xr:uid="{00000000-0005-0000-0000-00007B2C0000}"/>
    <cellStyle name="20% - Accent1 2 4 3 2 3 4 2 3" xfId="11575" xr:uid="{00000000-0005-0000-0000-00007C2C0000}"/>
    <cellStyle name="20% - Accent1 2 4 3 2 3 4 3" xfId="11576" xr:uid="{00000000-0005-0000-0000-00007D2C0000}"/>
    <cellStyle name="20% - Accent1 2 4 3 2 3 4 3 2" xfId="11577" xr:uid="{00000000-0005-0000-0000-00007E2C0000}"/>
    <cellStyle name="20% - Accent1 2 4 3 2 3 4 4" xfId="11578" xr:uid="{00000000-0005-0000-0000-00007F2C0000}"/>
    <cellStyle name="20% - Accent1 2 4 3 2 3 5" xfId="11579" xr:uid="{00000000-0005-0000-0000-0000802C0000}"/>
    <cellStyle name="20% - Accent1 2 4 3 2 3 5 2" xfId="11580" xr:uid="{00000000-0005-0000-0000-0000812C0000}"/>
    <cellStyle name="20% - Accent1 2 4 3 2 3 5 2 2" xfId="11581" xr:uid="{00000000-0005-0000-0000-0000822C0000}"/>
    <cellStyle name="20% - Accent1 2 4 3 2 3 5 3" xfId="11582" xr:uid="{00000000-0005-0000-0000-0000832C0000}"/>
    <cellStyle name="20% - Accent1 2 4 3 2 3 6" xfId="11583" xr:uid="{00000000-0005-0000-0000-0000842C0000}"/>
    <cellStyle name="20% - Accent1 2 4 3 2 3 6 2" xfId="11584" xr:uid="{00000000-0005-0000-0000-0000852C0000}"/>
    <cellStyle name="20% - Accent1 2 4 3 2 3 6 2 2" xfId="11585" xr:uid="{00000000-0005-0000-0000-0000862C0000}"/>
    <cellStyle name="20% - Accent1 2 4 3 2 3 6 3" xfId="11586" xr:uid="{00000000-0005-0000-0000-0000872C0000}"/>
    <cellStyle name="20% - Accent1 2 4 3 2 3 7" xfId="11587" xr:uid="{00000000-0005-0000-0000-0000882C0000}"/>
    <cellStyle name="20% - Accent1 2 4 3 2 3 7 2" xfId="11588" xr:uid="{00000000-0005-0000-0000-0000892C0000}"/>
    <cellStyle name="20% - Accent1 2 4 3 2 3 8" xfId="11589" xr:uid="{00000000-0005-0000-0000-00008A2C0000}"/>
    <cellStyle name="20% - Accent1 2 4 3 2 3 8 2" xfId="11590" xr:uid="{00000000-0005-0000-0000-00008B2C0000}"/>
    <cellStyle name="20% - Accent1 2 4 3 2 3 9" xfId="11591" xr:uid="{00000000-0005-0000-0000-00008C2C0000}"/>
    <cellStyle name="20% - Accent1 2 4 3 2 4" xfId="11592" xr:uid="{00000000-0005-0000-0000-00008D2C0000}"/>
    <cellStyle name="20% - Accent1 2 4 3 2 4 2" xfId="11593" xr:uid="{00000000-0005-0000-0000-00008E2C0000}"/>
    <cellStyle name="20% - Accent1 2 4 3 2 4 2 2" xfId="11594" xr:uid="{00000000-0005-0000-0000-00008F2C0000}"/>
    <cellStyle name="20% - Accent1 2 4 3 2 4 2 2 2" xfId="11595" xr:uid="{00000000-0005-0000-0000-0000902C0000}"/>
    <cellStyle name="20% - Accent1 2 4 3 2 4 2 3" xfId="11596" xr:uid="{00000000-0005-0000-0000-0000912C0000}"/>
    <cellStyle name="20% - Accent1 2 4 3 2 4 3" xfId="11597" xr:uid="{00000000-0005-0000-0000-0000922C0000}"/>
    <cellStyle name="20% - Accent1 2 4 3 2 4 3 2" xfId="11598" xr:uid="{00000000-0005-0000-0000-0000932C0000}"/>
    <cellStyle name="20% - Accent1 2 4 3 2 4 4" xfId="11599" xr:uid="{00000000-0005-0000-0000-0000942C0000}"/>
    <cellStyle name="20% - Accent1 2 4 3 2 5" xfId="11600" xr:uid="{00000000-0005-0000-0000-0000952C0000}"/>
    <cellStyle name="20% - Accent1 2 4 3 2 5 2" xfId="11601" xr:uid="{00000000-0005-0000-0000-0000962C0000}"/>
    <cellStyle name="20% - Accent1 2 4 3 2 5 2 2" xfId="11602" xr:uid="{00000000-0005-0000-0000-0000972C0000}"/>
    <cellStyle name="20% - Accent1 2 4 3 2 5 2 2 2" xfId="11603" xr:uid="{00000000-0005-0000-0000-0000982C0000}"/>
    <cellStyle name="20% - Accent1 2 4 3 2 5 2 3" xfId="11604" xr:uid="{00000000-0005-0000-0000-0000992C0000}"/>
    <cellStyle name="20% - Accent1 2 4 3 2 5 3" xfId="11605" xr:uid="{00000000-0005-0000-0000-00009A2C0000}"/>
    <cellStyle name="20% - Accent1 2 4 3 2 5 3 2" xfId="11606" xr:uid="{00000000-0005-0000-0000-00009B2C0000}"/>
    <cellStyle name="20% - Accent1 2 4 3 2 5 4" xfId="11607" xr:uid="{00000000-0005-0000-0000-00009C2C0000}"/>
    <cellStyle name="20% - Accent1 2 4 3 2 6" xfId="11608" xr:uid="{00000000-0005-0000-0000-00009D2C0000}"/>
    <cellStyle name="20% - Accent1 2 4 3 2 6 2" xfId="11609" xr:uid="{00000000-0005-0000-0000-00009E2C0000}"/>
    <cellStyle name="20% - Accent1 2 4 3 2 6 2 2" xfId="11610" xr:uid="{00000000-0005-0000-0000-00009F2C0000}"/>
    <cellStyle name="20% - Accent1 2 4 3 2 6 2 2 2" xfId="11611" xr:uid="{00000000-0005-0000-0000-0000A02C0000}"/>
    <cellStyle name="20% - Accent1 2 4 3 2 6 2 3" xfId="11612" xr:uid="{00000000-0005-0000-0000-0000A12C0000}"/>
    <cellStyle name="20% - Accent1 2 4 3 2 6 3" xfId="11613" xr:uid="{00000000-0005-0000-0000-0000A22C0000}"/>
    <cellStyle name="20% - Accent1 2 4 3 2 6 3 2" xfId="11614" xr:uid="{00000000-0005-0000-0000-0000A32C0000}"/>
    <cellStyle name="20% - Accent1 2 4 3 2 6 4" xfId="11615" xr:uid="{00000000-0005-0000-0000-0000A42C0000}"/>
    <cellStyle name="20% - Accent1 2 4 3 2 7" xfId="11616" xr:uid="{00000000-0005-0000-0000-0000A52C0000}"/>
    <cellStyle name="20% - Accent1 2 4 3 2 7 2" xfId="11617" xr:uid="{00000000-0005-0000-0000-0000A62C0000}"/>
    <cellStyle name="20% - Accent1 2 4 3 2 7 2 2" xfId="11618" xr:uid="{00000000-0005-0000-0000-0000A72C0000}"/>
    <cellStyle name="20% - Accent1 2 4 3 2 7 3" xfId="11619" xr:uid="{00000000-0005-0000-0000-0000A82C0000}"/>
    <cellStyle name="20% - Accent1 2 4 3 2 8" xfId="11620" xr:uid="{00000000-0005-0000-0000-0000A92C0000}"/>
    <cellStyle name="20% - Accent1 2 4 3 2 8 2" xfId="11621" xr:uid="{00000000-0005-0000-0000-0000AA2C0000}"/>
    <cellStyle name="20% - Accent1 2 4 3 2 8 2 2" xfId="11622" xr:uid="{00000000-0005-0000-0000-0000AB2C0000}"/>
    <cellStyle name="20% - Accent1 2 4 3 2 8 3" xfId="11623" xr:uid="{00000000-0005-0000-0000-0000AC2C0000}"/>
    <cellStyle name="20% - Accent1 2 4 3 2 9" xfId="11624" xr:uid="{00000000-0005-0000-0000-0000AD2C0000}"/>
    <cellStyle name="20% - Accent1 2 4 3 2 9 2" xfId="11625" xr:uid="{00000000-0005-0000-0000-0000AE2C0000}"/>
    <cellStyle name="20% - Accent1 2 4 3 3" xfId="11626" xr:uid="{00000000-0005-0000-0000-0000AF2C0000}"/>
    <cellStyle name="20% - Accent1 2 4 3 3 10" xfId="11627" xr:uid="{00000000-0005-0000-0000-0000B02C0000}"/>
    <cellStyle name="20% - Accent1 2 4 3 3 10 2" xfId="11628" xr:uid="{00000000-0005-0000-0000-0000B12C0000}"/>
    <cellStyle name="20% - Accent1 2 4 3 3 11" xfId="11629" xr:uid="{00000000-0005-0000-0000-0000B22C0000}"/>
    <cellStyle name="20% - Accent1 2 4 3 3 2" xfId="11630" xr:uid="{00000000-0005-0000-0000-0000B32C0000}"/>
    <cellStyle name="20% - Accent1 2 4 3 3 2 2" xfId="11631" xr:uid="{00000000-0005-0000-0000-0000B42C0000}"/>
    <cellStyle name="20% - Accent1 2 4 3 3 2 2 2" xfId="11632" xr:uid="{00000000-0005-0000-0000-0000B52C0000}"/>
    <cellStyle name="20% - Accent1 2 4 3 3 2 2 2 2" xfId="11633" xr:uid="{00000000-0005-0000-0000-0000B62C0000}"/>
    <cellStyle name="20% - Accent1 2 4 3 3 2 2 2 2 2" xfId="11634" xr:uid="{00000000-0005-0000-0000-0000B72C0000}"/>
    <cellStyle name="20% - Accent1 2 4 3 3 2 2 2 3" xfId="11635" xr:uid="{00000000-0005-0000-0000-0000B82C0000}"/>
    <cellStyle name="20% - Accent1 2 4 3 3 2 2 3" xfId="11636" xr:uid="{00000000-0005-0000-0000-0000B92C0000}"/>
    <cellStyle name="20% - Accent1 2 4 3 3 2 2 3 2" xfId="11637" xr:uid="{00000000-0005-0000-0000-0000BA2C0000}"/>
    <cellStyle name="20% - Accent1 2 4 3 3 2 2 4" xfId="11638" xr:uid="{00000000-0005-0000-0000-0000BB2C0000}"/>
    <cellStyle name="20% - Accent1 2 4 3 3 2 3" xfId="11639" xr:uid="{00000000-0005-0000-0000-0000BC2C0000}"/>
    <cellStyle name="20% - Accent1 2 4 3 3 2 3 2" xfId="11640" xr:uid="{00000000-0005-0000-0000-0000BD2C0000}"/>
    <cellStyle name="20% - Accent1 2 4 3 3 2 3 2 2" xfId="11641" xr:uid="{00000000-0005-0000-0000-0000BE2C0000}"/>
    <cellStyle name="20% - Accent1 2 4 3 3 2 3 2 2 2" xfId="11642" xr:uid="{00000000-0005-0000-0000-0000BF2C0000}"/>
    <cellStyle name="20% - Accent1 2 4 3 3 2 3 2 3" xfId="11643" xr:uid="{00000000-0005-0000-0000-0000C02C0000}"/>
    <cellStyle name="20% - Accent1 2 4 3 3 2 3 3" xfId="11644" xr:uid="{00000000-0005-0000-0000-0000C12C0000}"/>
    <cellStyle name="20% - Accent1 2 4 3 3 2 3 3 2" xfId="11645" xr:uid="{00000000-0005-0000-0000-0000C22C0000}"/>
    <cellStyle name="20% - Accent1 2 4 3 3 2 3 4" xfId="11646" xr:uid="{00000000-0005-0000-0000-0000C32C0000}"/>
    <cellStyle name="20% - Accent1 2 4 3 3 2 4" xfId="11647" xr:uid="{00000000-0005-0000-0000-0000C42C0000}"/>
    <cellStyle name="20% - Accent1 2 4 3 3 2 4 2" xfId="11648" xr:uid="{00000000-0005-0000-0000-0000C52C0000}"/>
    <cellStyle name="20% - Accent1 2 4 3 3 2 4 2 2" xfId="11649" xr:uid="{00000000-0005-0000-0000-0000C62C0000}"/>
    <cellStyle name="20% - Accent1 2 4 3 3 2 4 2 2 2" xfId="11650" xr:uid="{00000000-0005-0000-0000-0000C72C0000}"/>
    <cellStyle name="20% - Accent1 2 4 3 3 2 4 2 3" xfId="11651" xr:uid="{00000000-0005-0000-0000-0000C82C0000}"/>
    <cellStyle name="20% - Accent1 2 4 3 3 2 4 3" xfId="11652" xr:uid="{00000000-0005-0000-0000-0000C92C0000}"/>
    <cellStyle name="20% - Accent1 2 4 3 3 2 4 3 2" xfId="11653" xr:uid="{00000000-0005-0000-0000-0000CA2C0000}"/>
    <cellStyle name="20% - Accent1 2 4 3 3 2 4 4" xfId="11654" xr:uid="{00000000-0005-0000-0000-0000CB2C0000}"/>
    <cellStyle name="20% - Accent1 2 4 3 3 2 5" xfId="11655" xr:uid="{00000000-0005-0000-0000-0000CC2C0000}"/>
    <cellStyle name="20% - Accent1 2 4 3 3 2 5 2" xfId="11656" xr:uid="{00000000-0005-0000-0000-0000CD2C0000}"/>
    <cellStyle name="20% - Accent1 2 4 3 3 2 5 2 2" xfId="11657" xr:uid="{00000000-0005-0000-0000-0000CE2C0000}"/>
    <cellStyle name="20% - Accent1 2 4 3 3 2 5 3" xfId="11658" xr:uid="{00000000-0005-0000-0000-0000CF2C0000}"/>
    <cellStyle name="20% - Accent1 2 4 3 3 2 6" xfId="11659" xr:uid="{00000000-0005-0000-0000-0000D02C0000}"/>
    <cellStyle name="20% - Accent1 2 4 3 3 2 6 2" xfId="11660" xr:uid="{00000000-0005-0000-0000-0000D12C0000}"/>
    <cellStyle name="20% - Accent1 2 4 3 3 2 6 2 2" xfId="11661" xr:uid="{00000000-0005-0000-0000-0000D22C0000}"/>
    <cellStyle name="20% - Accent1 2 4 3 3 2 6 3" xfId="11662" xr:uid="{00000000-0005-0000-0000-0000D32C0000}"/>
    <cellStyle name="20% - Accent1 2 4 3 3 2 7" xfId="11663" xr:uid="{00000000-0005-0000-0000-0000D42C0000}"/>
    <cellStyle name="20% - Accent1 2 4 3 3 2 7 2" xfId="11664" xr:uid="{00000000-0005-0000-0000-0000D52C0000}"/>
    <cellStyle name="20% - Accent1 2 4 3 3 2 8" xfId="11665" xr:uid="{00000000-0005-0000-0000-0000D62C0000}"/>
    <cellStyle name="20% - Accent1 2 4 3 3 2 8 2" xfId="11666" xr:uid="{00000000-0005-0000-0000-0000D72C0000}"/>
    <cellStyle name="20% - Accent1 2 4 3 3 2 9" xfId="11667" xr:uid="{00000000-0005-0000-0000-0000D82C0000}"/>
    <cellStyle name="20% - Accent1 2 4 3 3 3" xfId="11668" xr:uid="{00000000-0005-0000-0000-0000D92C0000}"/>
    <cellStyle name="20% - Accent1 2 4 3 3 3 2" xfId="11669" xr:uid="{00000000-0005-0000-0000-0000DA2C0000}"/>
    <cellStyle name="20% - Accent1 2 4 3 3 3 2 2" xfId="11670" xr:uid="{00000000-0005-0000-0000-0000DB2C0000}"/>
    <cellStyle name="20% - Accent1 2 4 3 3 3 2 2 2" xfId="11671" xr:uid="{00000000-0005-0000-0000-0000DC2C0000}"/>
    <cellStyle name="20% - Accent1 2 4 3 3 3 2 2 2 2" xfId="11672" xr:uid="{00000000-0005-0000-0000-0000DD2C0000}"/>
    <cellStyle name="20% - Accent1 2 4 3 3 3 2 2 3" xfId="11673" xr:uid="{00000000-0005-0000-0000-0000DE2C0000}"/>
    <cellStyle name="20% - Accent1 2 4 3 3 3 2 3" xfId="11674" xr:uid="{00000000-0005-0000-0000-0000DF2C0000}"/>
    <cellStyle name="20% - Accent1 2 4 3 3 3 2 3 2" xfId="11675" xr:uid="{00000000-0005-0000-0000-0000E02C0000}"/>
    <cellStyle name="20% - Accent1 2 4 3 3 3 2 4" xfId="11676" xr:uid="{00000000-0005-0000-0000-0000E12C0000}"/>
    <cellStyle name="20% - Accent1 2 4 3 3 3 3" xfId="11677" xr:uid="{00000000-0005-0000-0000-0000E22C0000}"/>
    <cellStyle name="20% - Accent1 2 4 3 3 3 3 2" xfId="11678" xr:uid="{00000000-0005-0000-0000-0000E32C0000}"/>
    <cellStyle name="20% - Accent1 2 4 3 3 3 3 2 2" xfId="11679" xr:uid="{00000000-0005-0000-0000-0000E42C0000}"/>
    <cellStyle name="20% - Accent1 2 4 3 3 3 3 2 2 2" xfId="11680" xr:uid="{00000000-0005-0000-0000-0000E52C0000}"/>
    <cellStyle name="20% - Accent1 2 4 3 3 3 3 2 3" xfId="11681" xr:uid="{00000000-0005-0000-0000-0000E62C0000}"/>
    <cellStyle name="20% - Accent1 2 4 3 3 3 3 3" xfId="11682" xr:uid="{00000000-0005-0000-0000-0000E72C0000}"/>
    <cellStyle name="20% - Accent1 2 4 3 3 3 3 3 2" xfId="11683" xr:uid="{00000000-0005-0000-0000-0000E82C0000}"/>
    <cellStyle name="20% - Accent1 2 4 3 3 3 3 4" xfId="11684" xr:uid="{00000000-0005-0000-0000-0000E92C0000}"/>
    <cellStyle name="20% - Accent1 2 4 3 3 3 4" xfId="11685" xr:uid="{00000000-0005-0000-0000-0000EA2C0000}"/>
    <cellStyle name="20% - Accent1 2 4 3 3 3 4 2" xfId="11686" xr:uid="{00000000-0005-0000-0000-0000EB2C0000}"/>
    <cellStyle name="20% - Accent1 2 4 3 3 3 4 2 2" xfId="11687" xr:uid="{00000000-0005-0000-0000-0000EC2C0000}"/>
    <cellStyle name="20% - Accent1 2 4 3 3 3 4 2 2 2" xfId="11688" xr:uid="{00000000-0005-0000-0000-0000ED2C0000}"/>
    <cellStyle name="20% - Accent1 2 4 3 3 3 4 2 3" xfId="11689" xr:uid="{00000000-0005-0000-0000-0000EE2C0000}"/>
    <cellStyle name="20% - Accent1 2 4 3 3 3 4 3" xfId="11690" xr:uid="{00000000-0005-0000-0000-0000EF2C0000}"/>
    <cellStyle name="20% - Accent1 2 4 3 3 3 4 3 2" xfId="11691" xr:uid="{00000000-0005-0000-0000-0000F02C0000}"/>
    <cellStyle name="20% - Accent1 2 4 3 3 3 4 4" xfId="11692" xr:uid="{00000000-0005-0000-0000-0000F12C0000}"/>
    <cellStyle name="20% - Accent1 2 4 3 3 3 5" xfId="11693" xr:uid="{00000000-0005-0000-0000-0000F22C0000}"/>
    <cellStyle name="20% - Accent1 2 4 3 3 3 5 2" xfId="11694" xr:uid="{00000000-0005-0000-0000-0000F32C0000}"/>
    <cellStyle name="20% - Accent1 2 4 3 3 3 5 2 2" xfId="11695" xr:uid="{00000000-0005-0000-0000-0000F42C0000}"/>
    <cellStyle name="20% - Accent1 2 4 3 3 3 5 3" xfId="11696" xr:uid="{00000000-0005-0000-0000-0000F52C0000}"/>
    <cellStyle name="20% - Accent1 2 4 3 3 3 6" xfId="11697" xr:uid="{00000000-0005-0000-0000-0000F62C0000}"/>
    <cellStyle name="20% - Accent1 2 4 3 3 3 6 2" xfId="11698" xr:uid="{00000000-0005-0000-0000-0000F72C0000}"/>
    <cellStyle name="20% - Accent1 2 4 3 3 3 6 2 2" xfId="11699" xr:uid="{00000000-0005-0000-0000-0000F82C0000}"/>
    <cellStyle name="20% - Accent1 2 4 3 3 3 6 3" xfId="11700" xr:uid="{00000000-0005-0000-0000-0000F92C0000}"/>
    <cellStyle name="20% - Accent1 2 4 3 3 3 7" xfId="11701" xr:uid="{00000000-0005-0000-0000-0000FA2C0000}"/>
    <cellStyle name="20% - Accent1 2 4 3 3 3 7 2" xfId="11702" xr:uid="{00000000-0005-0000-0000-0000FB2C0000}"/>
    <cellStyle name="20% - Accent1 2 4 3 3 3 8" xfId="11703" xr:uid="{00000000-0005-0000-0000-0000FC2C0000}"/>
    <cellStyle name="20% - Accent1 2 4 3 3 3 8 2" xfId="11704" xr:uid="{00000000-0005-0000-0000-0000FD2C0000}"/>
    <cellStyle name="20% - Accent1 2 4 3 3 3 9" xfId="11705" xr:uid="{00000000-0005-0000-0000-0000FE2C0000}"/>
    <cellStyle name="20% - Accent1 2 4 3 3 4" xfId="11706" xr:uid="{00000000-0005-0000-0000-0000FF2C0000}"/>
    <cellStyle name="20% - Accent1 2 4 3 3 4 2" xfId="11707" xr:uid="{00000000-0005-0000-0000-0000002D0000}"/>
    <cellStyle name="20% - Accent1 2 4 3 3 4 2 2" xfId="11708" xr:uid="{00000000-0005-0000-0000-0000012D0000}"/>
    <cellStyle name="20% - Accent1 2 4 3 3 4 2 2 2" xfId="11709" xr:uid="{00000000-0005-0000-0000-0000022D0000}"/>
    <cellStyle name="20% - Accent1 2 4 3 3 4 2 3" xfId="11710" xr:uid="{00000000-0005-0000-0000-0000032D0000}"/>
    <cellStyle name="20% - Accent1 2 4 3 3 4 3" xfId="11711" xr:uid="{00000000-0005-0000-0000-0000042D0000}"/>
    <cellStyle name="20% - Accent1 2 4 3 3 4 3 2" xfId="11712" xr:uid="{00000000-0005-0000-0000-0000052D0000}"/>
    <cellStyle name="20% - Accent1 2 4 3 3 4 4" xfId="11713" xr:uid="{00000000-0005-0000-0000-0000062D0000}"/>
    <cellStyle name="20% - Accent1 2 4 3 3 5" xfId="11714" xr:uid="{00000000-0005-0000-0000-0000072D0000}"/>
    <cellStyle name="20% - Accent1 2 4 3 3 5 2" xfId="11715" xr:uid="{00000000-0005-0000-0000-0000082D0000}"/>
    <cellStyle name="20% - Accent1 2 4 3 3 5 2 2" xfId="11716" xr:uid="{00000000-0005-0000-0000-0000092D0000}"/>
    <cellStyle name="20% - Accent1 2 4 3 3 5 2 2 2" xfId="11717" xr:uid="{00000000-0005-0000-0000-00000A2D0000}"/>
    <cellStyle name="20% - Accent1 2 4 3 3 5 2 3" xfId="11718" xr:uid="{00000000-0005-0000-0000-00000B2D0000}"/>
    <cellStyle name="20% - Accent1 2 4 3 3 5 3" xfId="11719" xr:uid="{00000000-0005-0000-0000-00000C2D0000}"/>
    <cellStyle name="20% - Accent1 2 4 3 3 5 3 2" xfId="11720" xr:uid="{00000000-0005-0000-0000-00000D2D0000}"/>
    <cellStyle name="20% - Accent1 2 4 3 3 5 4" xfId="11721" xr:uid="{00000000-0005-0000-0000-00000E2D0000}"/>
    <cellStyle name="20% - Accent1 2 4 3 3 6" xfId="11722" xr:uid="{00000000-0005-0000-0000-00000F2D0000}"/>
    <cellStyle name="20% - Accent1 2 4 3 3 6 2" xfId="11723" xr:uid="{00000000-0005-0000-0000-0000102D0000}"/>
    <cellStyle name="20% - Accent1 2 4 3 3 6 2 2" xfId="11724" xr:uid="{00000000-0005-0000-0000-0000112D0000}"/>
    <cellStyle name="20% - Accent1 2 4 3 3 6 2 2 2" xfId="11725" xr:uid="{00000000-0005-0000-0000-0000122D0000}"/>
    <cellStyle name="20% - Accent1 2 4 3 3 6 2 3" xfId="11726" xr:uid="{00000000-0005-0000-0000-0000132D0000}"/>
    <cellStyle name="20% - Accent1 2 4 3 3 6 3" xfId="11727" xr:uid="{00000000-0005-0000-0000-0000142D0000}"/>
    <cellStyle name="20% - Accent1 2 4 3 3 6 3 2" xfId="11728" xr:uid="{00000000-0005-0000-0000-0000152D0000}"/>
    <cellStyle name="20% - Accent1 2 4 3 3 6 4" xfId="11729" xr:uid="{00000000-0005-0000-0000-0000162D0000}"/>
    <cellStyle name="20% - Accent1 2 4 3 3 7" xfId="11730" xr:uid="{00000000-0005-0000-0000-0000172D0000}"/>
    <cellStyle name="20% - Accent1 2 4 3 3 7 2" xfId="11731" xr:uid="{00000000-0005-0000-0000-0000182D0000}"/>
    <cellStyle name="20% - Accent1 2 4 3 3 7 2 2" xfId="11732" xr:uid="{00000000-0005-0000-0000-0000192D0000}"/>
    <cellStyle name="20% - Accent1 2 4 3 3 7 3" xfId="11733" xr:uid="{00000000-0005-0000-0000-00001A2D0000}"/>
    <cellStyle name="20% - Accent1 2 4 3 3 8" xfId="11734" xr:uid="{00000000-0005-0000-0000-00001B2D0000}"/>
    <cellStyle name="20% - Accent1 2 4 3 3 8 2" xfId="11735" xr:uid="{00000000-0005-0000-0000-00001C2D0000}"/>
    <cellStyle name="20% - Accent1 2 4 3 3 8 2 2" xfId="11736" xr:uid="{00000000-0005-0000-0000-00001D2D0000}"/>
    <cellStyle name="20% - Accent1 2 4 3 3 8 3" xfId="11737" xr:uid="{00000000-0005-0000-0000-00001E2D0000}"/>
    <cellStyle name="20% - Accent1 2 4 3 3 9" xfId="11738" xr:uid="{00000000-0005-0000-0000-00001F2D0000}"/>
    <cellStyle name="20% - Accent1 2 4 3 3 9 2" xfId="11739" xr:uid="{00000000-0005-0000-0000-0000202D0000}"/>
    <cellStyle name="20% - Accent1 2 4 3 4" xfId="11740" xr:uid="{00000000-0005-0000-0000-0000212D0000}"/>
    <cellStyle name="20% - Accent1 2 4 3 4 10" xfId="11741" xr:uid="{00000000-0005-0000-0000-0000222D0000}"/>
    <cellStyle name="20% - Accent1 2 4 3 4 10 2" xfId="11742" xr:uid="{00000000-0005-0000-0000-0000232D0000}"/>
    <cellStyle name="20% - Accent1 2 4 3 4 11" xfId="11743" xr:uid="{00000000-0005-0000-0000-0000242D0000}"/>
    <cellStyle name="20% - Accent1 2 4 3 4 2" xfId="11744" xr:uid="{00000000-0005-0000-0000-0000252D0000}"/>
    <cellStyle name="20% - Accent1 2 4 3 4 2 2" xfId="11745" xr:uid="{00000000-0005-0000-0000-0000262D0000}"/>
    <cellStyle name="20% - Accent1 2 4 3 4 2 2 2" xfId="11746" xr:uid="{00000000-0005-0000-0000-0000272D0000}"/>
    <cellStyle name="20% - Accent1 2 4 3 4 2 2 2 2" xfId="11747" xr:uid="{00000000-0005-0000-0000-0000282D0000}"/>
    <cellStyle name="20% - Accent1 2 4 3 4 2 2 2 2 2" xfId="11748" xr:uid="{00000000-0005-0000-0000-0000292D0000}"/>
    <cellStyle name="20% - Accent1 2 4 3 4 2 2 2 3" xfId="11749" xr:uid="{00000000-0005-0000-0000-00002A2D0000}"/>
    <cellStyle name="20% - Accent1 2 4 3 4 2 2 3" xfId="11750" xr:uid="{00000000-0005-0000-0000-00002B2D0000}"/>
    <cellStyle name="20% - Accent1 2 4 3 4 2 2 3 2" xfId="11751" xr:uid="{00000000-0005-0000-0000-00002C2D0000}"/>
    <cellStyle name="20% - Accent1 2 4 3 4 2 2 4" xfId="11752" xr:uid="{00000000-0005-0000-0000-00002D2D0000}"/>
    <cellStyle name="20% - Accent1 2 4 3 4 2 3" xfId="11753" xr:uid="{00000000-0005-0000-0000-00002E2D0000}"/>
    <cellStyle name="20% - Accent1 2 4 3 4 2 3 2" xfId="11754" xr:uid="{00000000-0005-0000-0000-00002F2D0000}"/>
    <cellStyle name="20% - Accent1 2 4 3 4 2 3 2 2" xfId="11755" xr:uid="{00000000-0005-0000-0000-0000302D0000}"/>
    <cellStyle name="20% - Accent1 2 4 3 4 2 3 2 2 2" xfId="11756" xr:uid="{00000000-0005-0000-0000-0000312D0000}"/>
    <cellStyle name="20% - Accent1 2 4 3 4 2 3 2 3" xfId="11757" xr:uid="{00000000-0005-0000-0000-0000322D0000}"/>
    <cellStyle name="20% - Accent1 2 4 3 4 2 3 3" xfId="11758" xr:uid="{00000000-0005-0000-0000-0000332D0000}"/>
    <cellStyle name="20% - Accent1 2 4 3 4 2 3 3 2" xfId="11759" xr:uid="{00000000-0005-0000-0000-0000342D0000}"/>
    <cellStyle name="20% - Accent1 2 4 3 4 2 3 4" xfId="11760" xr:uid="{00000000-0005-0000-0000-0000352D0000}"/>
    <cellStyle name="20% - Accent1 2 4 3 4 2 4" xfId="11761" xr:uid="{00000000-0005-0000-0000-0000362D0000}"/>
    <cellStyle name="20% - Accent1 2 4 3 4 2 4 2" xfId="11762" xr:uid="{00000000-0005-0000-0000-0000372D0000}"/>
    <cellStyle name="20% - Accent1 2 4 3 4 2 4 2 2" xfId="11763" xr:uid="{00000000-0005-0000-0000-0000382D0000}"/>
    <cellStyle name="20% - Accent1 2 4 3 4 2 4 2 2 2" xfId="11764" xr:uid="{00000000-0005-0000-0000-0000392D0000}"/>
    <cellStyle name="20% - Accent1 2 4 3 4 2 4 2 3" xfId="11765" xr:uid="{00000000-0005-0000-0000-00003A2D0000}"/>
    <cellStyle name="20% - Accent1 2 4 3 4 2 4 3" xfId="11766" xr:uid="{00000000-0005-0000-0000-00003B2D0000}"/>
    <cellStyle name="20% - Accent1 2 4 3 4 2 4 3 2" xfId="11767" xr:uid="{00000000-0005-0000-0000-00003C2D0000}"/>
    <cellStyle name="20% - Accent1 2 4 3 4 2 4 4" xfId="11768" xr:uid="{00000000-0005-0000-0000-00003D2D0000}"/>
    <cellStyle name="20% - Accent1 2 4 3 4 2 5" xfId="11769" xr:uid="{00000000-0005-0000-0000-00003E2D0000}"/>
    <cellStyle name="20% - Accent1 2 4 3 4 2 5 2" xfId="11770" xr:uid="{00000000-0005-0000-0000-00003F2D0000}"/>
    <cellStyle name="20% - Accent1 2 4 3 4 2 5 2 2" xfId="11771" xr:uid="{00000000-0005-0000-0000-0000402D0000}"/>
    <cellStyle name="20% - Accent1 2 4 3 4 2 5 3" xfId="11772" xr:uid="{00000000-0005-0000-0000-0000412D0000}"/>
    <cellStyle name="20% - Accent1 2 4 3 4 2 6" xfId="11773" xr:uid="{00000000-0005-0000-0000-0000422D0000}"/>
    <cellStyle name="20% - Accent1 2 4 3 4 2 6 2" xfId="11774" xr:uid="{00000000-0005-0000-0000-0000432D0000}"/>
    <cellStyle name="20% - Accent1 2 4 3 4 2 6 2 2" xfId="11775" xr:uid="{00000000-0005-0000-0000-0000442D0000}"/>
    <cellStyle name="20% - Accent1 2 4 3 4 2 6 3" xfId="11776" xr:uid="{00000000-0005-0000-0000-0000452D0000}"/>
    <cellStyle name="20% - Accent1 2 4 3 4 2 7" xfId="11777" xr:uid="{00000000-0005-0000-0000-0000462D0000}"/>
    <cellStyle name="20% - Accent1 2 4 3 4 2 7 2" xfId="11778" xr:uid="{00000000-0005-0000-0000-0000472D0000}"/>
    <cellStyle name="20% - Accent1 2 4 3 4 2 8" xfId="11779" xr:uid="{00000000-0005-0000-0000-0000482D0000}"/>
    <cellStyle name="20% - Accent1 2 4 3 4 2 8 2" xfId="11780" xr:uid="{00000000-0005-0000-0000-0000492D0000}"/>
    <cellStyle name="20% - Accent1 2 4 3 4 2 9" xfId="11781" xr:uid="{00000000-0005-0000-0000-00004A2D0000}"/>
    <cellStyle name="20% - Accent1 2 4 3 4 3" xfId="11782" xr:uid="{00000000-0005-0000-0000-00004B2D0000}"/>
    <cellStyle name="20% - Accent1 2 4 3 4 3 2" xfId="11783" xr:uid="{00000000-0005-0000-0000-00004C2D0000}"/>
    <cellStyle name="20% - Accent1 2 4 3 4 3 2 2" xfId="11784" xr:uid="{00000000-0005-0000-0000-00004D2D0000}"/>
    <cellStyle name="20% - Accent1 2 4 3 4 3 2 2 2" xfId="11785" xr:uid="{00000000-0005-0000-0000-00004E2D0000}"/>
    <cellStyle name="20% - Accent1 2 4 3 4 3 2 2 2 2" xfId="11786" xr:uid="{00000000-0005-0000-0000-00004F2D0000}"/>
    <cellStyle name="20% - Accent1 2 4 3 4 3 2 2 3" xfId="11787" xr:uid="{00000000-0005-0000-0000-0000502D0000}"/>
    <cellStyle name="20% - Accent1 2 4 3 4 3 2 3" xfId="11788" xr:uid="{00000000-0005-0000-0000-0000512D0000}"/>
    <cellStyle name="20% - Accent1 2 4 3 4 3 2 3 2" xfId="11789" xr:uid="{00000000-0005-0000-0000-0000522D0000}"/>
    <cellStyle name="20% - Accent1 2 4 3 4 3 2 4" xfId="11790" xr:uid="{00000000-0005-0000-0000-0000532D0000}"/>
    <cellStyle name="20% - Accent1 2 4 3 4 3 3" xfId="11791" xr:uid="{00000000-0005-0000-0000-0000542D0000}"/>
    <cellStyle name="20% - Accent1 2 4 3 4 3 3 2" xfId="11792" xr:uid="{00000000-0005-0000-0000-0000552D0000}"/>
    <cellStyle name="20% - Accent1 2 4 3 4 3 3 2 2" xfId="11793" xr:uid="{00000000-0005-0000-0000-0000562D0000}"/>
    <cellStyle name="20% - Accent1 2 4 3 4 3 3 2 2 2" xfId="11794" xr:uid="{00000000-0005-0000-0000-0000572D0000}"/>
    <cellStyle name="20% - Accent1 2 4 3 4 3 3 2 3" xfId="11795" xr:uid="{00000000-0005-0000-0000-0000582D0000}"/>
    <cellStyle name="20% - Accent1 2 4 3 4 3 3 3" xfId="11796" xr:uid="{00000000-0005-0000-0000-0000592D0000}"/>
    <cellStyle name="20% - Accent1 2 4 3 4 3 3 3 2" xfId="11797" xr:uid="{00000000-0005-0000-0000-00005A2D0000}"/>
    <cellStyle name="20% - Accent1 2 4 3 4 3 3 4" xfId="11798" xr:uid="{00000000-0005-0000-0000-00005B2D0000}"/>
    <cellStyle name="20% - Accent1 2 4 3 4 3 4" xfId="11799" xr:uid="{00000000-0005-0000-0000-00005C2D0000}"/>
    <cellStyle name="20% - Accent1 2 4 3 4 3 4 2" xfId="11800" xr:uid="{00000000-0005-0000-0000-00005D2D0000}"/>
    <cellStyle name="20% - Accent1 2 4 3 4 3 4 2 2" xfId="11801" xr:uid="{00000000-0005-0000-0000-00005E2D0000}"/>
    <cellStyle name="20% - Accent1 2 4 3 4 3 4 2 2 2" xfId="11802" xr:uid="{00000000-0005-0000-0000-00005F2D0000}"/>
    <cellStyle name="20% - Accent1 2 4 3 4 3 4 2 3" xfId="11803" xr:uid="{00000000-0005-0000-0000-0000602D0000}"/>
    <cellStyle name="20% - Accent1 2 4 3 4 3 4 3" xfId="11804" xr:uid="{00000000-0005-0000-0000-0000612D0000}"/>
    <cellStyle name="20% - Accent1 2 4 3 4 3 4 3 2" xfId="11805" xr:uid="{00000000-0005-0000-0000-0000622D0000}"/>
    <cellStyle name="20% - Accent1 2 4 3 4 3 4 4" xfId="11806" xr:uid="{00000000-0005-0000-0000-0000632D0000}"/>
    <cellStyle name="20% - Accent1 2 4 3 4 3 5" xfId="11807" xr:uid="{00000000-0005-0000-0000-0000642D0000}"/>
    <cellStyle name="20% - Accent1 2 4 3 4 3 5 2" xfId="11808" xr:uid="{00000000-0005-0000-0000-0000652D0000}"/>
    <cellStyle name="20% - Accent1 2 4 3 4 3 5 2 2" xfId="11809" xr:uid="{00000000-0005-0000-0000-0000662D0000}"/>
    <cellStyle name="20% - Accent1 2 4 3 4 3 5 3" xfId="11810" xr:uid="{00000000-0005-0000-0000-0000672D0000}"/>
    <cellStyle name="20% - Accent1 2 4 3 4 3 6" xfId="11811" xr:uid="{00000000-0005-0000-0000-0000682D0000}"/>
    <cellStyle name="20% - Accent1 2 4 3 4 3 6 2" xfId="11812" xr:uid="{00000000-0005-0000-0000-0000692D0000}"/>
    <cellStyle name="20% - Accent1 2 4 3 4 3 6 2 2" xfId="11813" xr:uid="{00000000-0005-0000-0000-00006A2D0000}"/>
    <cellStyle name="20% - Accent1 2 4 3 4 3 6 3" xfId="11814" xr:uid="{00000000-0005-0000-0000-00006B2D0000}"/>
    <cellStyle name="20% - Accent1 2 4 3 4 3 7" xfId="11815" xr:uid="{00000000-0005-0000-0000-00006C2D0000}"/>
    <cellStyle name="20% - Accent1 2 4 3 4 3 7 2" xfId="11816" xr:uid="{00000000-0005-0000-0000-00006D2D0000}"/>
    <cellStyle name="20% - Accent1 2 4 3 4 3 8" xfId="11817" xr:uid="{00000000-0005-0000-0000-00006E2D0000}"/>
    <cellStyle name="20% - Accent1 2 4 3 4 3 8 2" xfId="11818" xr:uid="{00000000-0005-0000-0000-00006F2D0000}"/>
    <cellStyle name="20% - Accent1 2 4 3 4 3 9" xfId="11819" xr:uid="{00000000-0005-0000-0000-0000702D0000}"/>
    <cellStyle name="20% - Accent1 2 4 3 4 4" xfId="11820" xr:uid="{00000000-0005-0000-0000-0000712D0000}"/>
    <cellStyle name="20% - Accent1 2 4 3 4 4 2" xfId="11821" xr:uid="{00000000-0005-0000-0000-0000722D0000}"/>
    <cellStyle name="20% - Accent1 2 4 3 4 4 2 2" xfId="11822" xr:uid="{00000000-0005-0000-0000-0000732D0000}"/>
    <cellStyle name="20% - Accent1 2 4 3 4 4 2 2 2" xfId="11823" xr:uid="{00000000-0005-0000-0000-0000742D0000}"/>
    <cellStyle name="20% - Accent1 2 4 3 4 4 2 3" xfId="11824" xr:uid="{00000000-0005-0000-0000-0000752D0000}"/>
    <cellStyle name="20% - Accent1 2 4 3 4 4 3" xfId="11825" xr:uid="{00000000-0005-0000-0000-0000762D0000}"/>
    <cellStyle name="20% - Accent1 2 4 3 4 4 3 2" xfId="11826" xr:uid="{00000000-0005-0000-0000-0000772D0000}"/>
    <cellStyle name="20% - Accent1 2 4 3 4 4 4" xfId="11827" xr:uid="{00000000-0005-0000-0000-0000782D0000}"/>
    <cellStyle name="20% - Accent1 2 4 3 4 5" xfId="11828" xr:uid="{00000000-0005-0000-0000-0000792D0000}"/>
    <cellStyle name="20% - Accent1 2 4 3 4 5 2" xfId="11829" xr:uid="{00000000-0005-0000-0000-00007A2D0000}"/>
    <cellStyle name="20% - Accent1 2 4 3 4 5 2 2" xfId="11830" xr:uid="{00000000-0005-0000-0000-00007B2D0000}"/>
    <cellStyle name="20% - Accent1 2 4 3 4 5 2 2 2" xfId="11831" xr:uid="{00000000-0005-0000-0000-00007C2D0000}"/>
    <cellStyle name="20% - Accent1 2 4 3 4 5 2 3" xfId="11832" xr:uid="{00000000-0005-0000-0000-00007D2D0000}"/>
    <cellStyle name="20% - Accent1 2 4 3 4 5 3" xfId="11833" xr:uid="{00000000-0005-0000-0000-00007E2D0000}"/>
    <cellStyle name="20% - Accent1 2 4 3 4 5 3 2" xfId="11834" xr:uid="{00000000-0005-0000-0000-00007F2D0000}"/>
    <cellStyle name="20% - Accent1 2 4 3 4 5 4" xfId="11835" xr:uid="{00000000-0005-0000-0000-0000802D0000}"/>
    <cellStyle name="20% - Accent1 2 4 3 4 6" xfId="11836" xr:uid="{00000000-0005-0000-0000-0000812D0000}"/>
    <cellStyle name="20% - Accent1 2 4 3 4 6 2" xfId="11837" xr:uid="{00000000-0005-0000-0000-0000822D0000}"/>
    <cellStyle name="20% - Accent1 2 4 3 4 6 2 2" xfId="11838" xr:uid="{00000000-0005-0000-0000-0000832D0000}"/>
    <cellStyle name="20% - Accent1 2 4 3 4 6 2 2 2" xfId="11839" xr:uid="{00000000-0005-0000-0000-0000842D0000}"/>
    <cellStyle name="20% - Accent1 2 4 3 4 6 2 3" xfId="11840" xr:uid="{00000000-0005-0000-0000-0000852D0000}"/>
    <cellStyle name="20% - Accent1 2 4 3 4 6 3" xfId="11841" xr:uid="{00000000-0005-0000-0000-0000862D0000}"/>
    <cellStyle name="20% - Accent1 2 4 3 4 6 3 2" xfId="11842" xr:uid="{00000000-0005-0000-0000-0000872D0000}"/>
    <cellStyle name="20% - Accent1 2 4 3 4 6 4" xfId="11843" xr:uid="{00000000-0005-0000-0000-0000882D0000}"/>
    <cellStyle name="20% - Accent1 2 4 3 4 7" xfId="11844" xr:uid="{00000000-0005-0000-0000-0000892D0000}"/>
    <cellStyle name="20% - Accent1 2 4 3 4 7 2" xfId="11845" xr:uid="{00000000-0005-0000-0000-00008A2D0000}"/>
    <cellStyle name="20% - Accent1 2 4 3 4 7 2 2" xfId="11846" xr:uid="{00000000-0005-0000-0000-00008B2D0000}"/>
    <cellStyle name="20% - Accent1 2 4 3 4 7 3" xfId="11847" xr:uid="{00000000-0005-0000-0000-00008C2D0000}"/>
    <cellStyle name="20% - Accent1 2 4 3 4 8" xfId="11848" xr:uid="{00000000-0005-0000-0000-00008D2D0000}"/>
    <cellStyle name="20% - Accent1 2 4 3 4 8 2" xfId="11849" xr:uid="{00000000-0005-0000-0000-00008E2D0000}"/>
    <cellStyle name="20% - Accent1 2 4 3 4 8 2 2" xfId="11850" xr:uid="{00000000-0005-0000-0000-00008F2D0000}"/>
    <cellStyle name="20% - Accent1 2 4 3 4 8 3" xfId="11851" xr:uid="{00000000-0005-0000-0000-0000902D0000}"/>
    <cellStyle name="20% - Accent1 2 4 3 4 9" xfId="11852" xr:uid="{00000000-0005-0000-0000-0000912D0000}"/>
    <cellStyle name="20% - Accent1 2 4 3 4 9 2" xfId="11853" xr:uid="{00000000-0005-0000-0000-0000922D0000}"/>
    <cellStyle name="20% - Accent1 2 4 3 5" xfId="11854" xr:uid="{00000000-0005-0000-0000-0000932D0000}"/>
    <cellStyle name="20% - Accent1 2 4 3 5 2" xfId="11855" xr:uid="{00000000-0005-0000-0000-0000942D0000}"/>
    <cellStyle name="20% - Accent1 2 4 3 5 2 2" xfId="11856" xr:uid="{00000000-0005-0000-0000-0000952D0000}"/>
    <cellStyle name="20% - Accent1 2 4 3 5 2 2 2" xfId="11857" xr:uid="{00000000-0005-0000-0000-0000962D0000}"/>
    <cellStyle name="20% - Accent1 2 4 3 5 2 2 2 2" xfId="11858" xr:uid="{00000000-0005-0000-0000-0000972D0000}"/>
    <cellStyle name="20% - Accent1 2 4 3 5 2 2 3" xfId="11859" xr:uid="{00000000-0005-0000-0000-0000982D0000}"/>
    <cellStyle name="20% - Accent1 2 4 3 5 2 3" xfId="11860" xr:uid="{00000000-0005-0000-0000-0000992D0000}"/>
    <cellStyle name="20% - Accent1 2 4 3 5 2 3 2" xfId="11861" xr:uid="{00000000-0005-0000-0000-00009A2D0000}"/>
    <cellStyle name="20% - Accent1 2 4 3 5 2 4" xfId="11862" xr:uid="{00000000-0005-0000-0000-00009B2D0000}"/>
    <cellStyle name="20% - Accent1 2 4 3 5 3" xfId="11863" xr:uid="{00000000-0005-0000-0000-00009C2D0000}"/>
    <cellStyle name="20% - Accent1 2 4 3 5 3 2" xfId="11864" xr:uid="{00000000-0005-0000-0000-00009D2D0000}"/>
    <cellStyle name="20% - Accent1 2 4 3 5 3 2 2" xfId="11865" xr:uid="{00000000-0005-0000-0000-00009E2D0000}"/>
    <cellStyle name="20% - Accent1 2 4 3 5 3 2 2 2" xfId="11866" xr:uid="{00000000-0005-0000-0000-00009F2D0000}"/>
    <cellStyle name="20% - Accent1 2 4 3 5 3 2 3" xfId="11867" xr:uid="{00000000-0005-0000-0000-0000A02D0000}"/>
    <cellStyle name="20% - Accent1 2 4 3 5 3 3" xfId="11868" xr:uid="{00000000-0005-0000-0000-0000A12D0000}"/>
    <cellStyle name="20% - Accent1 2 4 3 5 3 3 2" xfId="11869" xr:uid="{00000000-0005-0000-0000-0000A22D0000}"/>
    <cellStyle name="20% - Accent1 2 4 3 5 3 4" xfId="11870" xr:uid="{00000000-0005-0000-0000-0000A32D0000}"/>
    <cellStyle name="20% - Accent1 2 4 3 5 4" xfId="11871" xr:uid="{00000000-0005-0000-0000-0000A42D0000}"/>
    <cellStyle name="20% - Accent1 2 4 3 5 4 2" xfId="11872" xr:uid="{00000000-0005-0000-0000-0000A52D0000}"/>
    <cellStyle name="20% - Accent1 2 4 3 5 4 2 2" xfId="11873" xr:uid="{00000000-0005-0000-0000-0000A62D0000}"/>
    <cellStyle name="20% - Accent1 2 4 3 5 4 2 2 2" xfId="11874" xr:uid="{00000000-0005-0000-0000-0000A72D0000}"/>
    <cellStyle name="20% - Accent1 2 4 3 5 4 2 3" xfId="11875" xr:uid="{00000000-0005-0000-0000-0000A82D0000}"/>
    <cellStyle name="20% - Accent1 2 4 3 5 4 3" xfId="11876" xr:uid="{00000000-0005-0000-0000-0000A92D0000}"/>
    <cellStyle name="20% - Accent1 2 4 3 5 4 3 2" xfId="11877" xr:uid="{00000000-0005-0000-0000-0000AA2D0000}"/>
    <cellStyle name="20% - Accent1 2 4 3 5 4 4" xfId="11878" xr:uid="{00000000-0005-0000-0000-0000AB2D0000}"/>
    <cellStyle name="20% - Accent1 2 4 3 5 5" xfId="11879" xr:uid="{00000000-0005-0000-0000-0000AC2D0000}"/>
    <cellStyle name="20% - Accent1 2 4 3 5 5 2" xfId="11880" xr:uid="{00000000-0005-0000-0000-0000AD2D0000}"/>
    <cellStyle name="20% - Accent1 2 4 3 5 5 2 2" xfId="11881" xr:uid="{00000000-0005-0000-0000-0000AE2D0000}"/>
    <cellStyle name="20% - Accent1 2 4 3 5 5 3" xfId="11882" xr:uid="{00000000-0005-0000-0000-0000AF2D0000}"/>
    <cellStyle name="20% - Accent1 2 4 3 5 6" xfId="11883" xr:uid="{00000000-0005-0000-0000-0000B02D0000}"/>
    <cellStyle name="20% - Accent1 2 4 3 5 6 2" xfId="11884" xr:uid="{00000000-0005-0000-0000-0000B12D0000}"/>
    <cellStyle name="20% - Accent1 2 4 3 5 6 2 2" xfId="11885" xr:uid="{00000000-0005-0000-0000-0000B22D0000}"/>
    <cellStyle name="20% - Accent1 2 4 3 5 6 3" xfId="11886" xr:uid="{00000000-0005-0000-0000-0000B32D0000}"/>
    <cellStyle name="20% - Accent1 2 4 3 5 7" xfId="11887" xr:uid="{00000000-0005-0000-0000-0000B42D0000}"/>
    <cellStyle name="20% - Accent1 2 4 3 5 7 2" xfId="11888" xr:uid="{00000000-0005-0000-0000-0000B52D0000}"/>
    <cellStyle name="20% - Accent1 2 4 3 5 8" xfId="11889" xr:uid="{00000000-0005-0000-0000-0000B62D0000}"/>
    <cellStyle name="20% - Accent1 2 4 3 5 8 2" xfId="11890" xr:uid="{00000000-0005-0000-0000-0000B72D0000}"/>
    <cellStyle name="20% - Accent1 2 4 3 5 9" xfId="11891" xr:uid="{00000000-0005-0000-0000-0000B82D0000}"/>
    <cellStyle name="20% - Accent1 2 4 3 6" xfId="11892" xr:uid="{00000000-0005-0000-0000-0000B92D0000}"/>
    <cellStyle name="20% - Accent1 2 4 3 6 2" xfId="11893" xr:uid="{00000000-0005-0000-0000-0000BA2D0000}"/>
    <cellStyle name="20% - Accent1 2 4 3 6 2 2" xfId="11894" xr:uid="{00000000-0005-0000-0000-0000BB2D0000}"/>
    <cellStyle name="20% - Accent1 2 4 3 6 2 2 2" xfId="11895" xr:uid="{00000000-0005-0000-0000-0000BC2D0000}"/>
    <cellStyle name="20% - Accent1 2 4 3 6 2 2 2 2" xfId="11896" xr:uid="{00000000-0005-0000-0000-0000BD2D0000}"/>
    <cellStyle name="20% - Accent1 2 4 3 6 2 2 3" xfId="11897" xr:uid="{00000000-0005-0000-0000-0000BE2D0000}"/>
    <cellStyle name="20% - Accent1 2 4 3 6 2 3" xfId="11898" xr:uid="{00000000-0005-0000-0000-0000BF2D0000}"/>
    <cellStyle name="20% - Accent1 2 4 3 6 2 3 2" xfId="11899" xr:uid="{00000000-0005-0000-0000-0000C02D0000}"/>
    <cellStyle name="20% - Accent1 2 4 3 6 2 4" xfId="11900" xr:uid="{00000000-0005-0000-0000-0000C12D0000}"/>
    <cellStyle name="20% - Accent1 2 4 3 6 3" xfId="11901" xr:uid="{00000000-0005-0000-0000-0000C22D0000}"/>
    <cellStyle name="20% - Accent1 2 4 3 6 3 2" xfId="11902" xr:uid="{00000000-0005-0000-0000-0000C32D0000}"/>
    <cellStyle name="20% - Accent1 2 4 3 6 3 2 2" xfId="11903" xr:uid="{00000000-0005-0000-0000-0000C42D0000}"/>
    <cellStyle name="20% - Accent1 2 4 3 6 3 2 2 2" xfId="11904" xr:uid="{00000000-0005-0000-0000-0000C52D0000}"/>
    <cellStyle name="20% - Accent1 2 4 3 6 3 2 3" xfId="11905" xr:uid="{00000000-0005-0000-0000-0000C62D0000}"/>
    <cellStyle name="20% - Accent1 2 4 3 6 3 3" xfId="11906" xr:uid="{00000000-0005-0000-0000-0000C72D0000}"/>
    <cellStyle name="20% - Accent1 2 4 3 6 3 3 2" xfId="11907" xr:uid="{00000000-0005-0000-0000-0000C82D0000}"/>
    <cellStyle name="20% - Accent1 2 4 3 6 3 4" xfId="11908" xr:uid="{00000000-0005-0000-0000-0000C92D0000}"/>
    <cellStyle name="20% - Accent1 2 4 3 6 4" xfId="11909" xr:uid="{00000000-0005-0000-0000-0000CA2D0000}"/>
    <cellStyle name="20% - Accent1 2 4 3 6 4 2" xfId="11910" xr:uid="{00000000-0005-0000-0000-0000CB2D0000}"/>
    <cellStyle name="20% - Accent1 2 4 3 6 4 2 2" xfId="11911" xr:uid="{00000000-0005-0000-0000-0000CC2D0000}"/>
    <cellStyle name="20% - Accent1 2 4 3 6 4 2 2 2" xfId="11912" xr:uid="{00000000-0005-0000-0000-0000CD2D0000}"/>
    <cellStyle name="20% - Accent1 2 4 3 6 4 2 3" xfId="11913" xr:uid="{00000000-0005-0000-0000-0000CE2D0000}"/>
    <cellStyle name="20% - Accent1 2 4 3 6 4 3" xfId="11914" xr:uid="{00000000-0005-0000-0000-0000CF2D0000}"/>
    <cellStyle name="20% - Accent1 2 4 3 6 4 3 2" xfId="11915" xr:uid="{00000000-0005-0000-0000-0000D02D0000}"/>
    <cellStyle name="20% - Accent1 2 4 3 6 4 4" xfId="11916" xr:uid="{00000000-0005-0000-0000-0000D12D0000}"/>
    <cellStyle name="20% - Accent1 2 4 3 6 5" xfId="11917" xr:uid="{00000000-0005-0000-0000-0000D22D0000}"/>
    <cellStyle name="20% - Accent1 2 4 3 6 5 2" xfId="11918" xr:uid="{00000000-0005-0000-0000-0000D32D0000}"/>
    <cellStyle name="20% - Accent1 2 4 3 6 5 2 2" xfId="11919" xr:uid="{00000000-0005-0000-0000-0000D42D0000}"/>
    <cellStyle name="20% - Accent1 2 4 3 6 5 3" xfId="11920" xr:uid="{00000000-0005-0000-0000-0000D52D0000}"/>
    <cellStyle name="20% - Accent1 2 4 3 6 6" xfId="11921" xr:uid="{00000000-0005-0000-0000-0000D62D0000}"/>
    <cellStyle name="20% - Accent1 2 4 3 6 6 2" xfId="11922" xr:uid="{00000000-0005-0000-0000-0000D72D0000}"/>
    <cellStyle name="20% - Accent1 2 4 3 6 6 2 2" xfId="11923" xr:uid="{00000000-0005-0000-0000-0000D82D0000}"/>
    <cellStyle name="20% - Accent1 2 4 3 6 6 3" xfId="11924" xr:uid="{00000000-0005-0000-0000-0000D92D0000}"/>
    <cellStyle name="20% - Accent1 2 4 3 6 7" xfId="11925" xr:uid="{00000000-0005-0000-0000-0000DA2D0000}"/>
    <cellStyle name="20% - Accent1 2 4 3 6 7 2" xfId="11926" xr:uid="{00000000-0005-0000-0000-0000DB2D0000}"/>
    <cellStyle name="20% - Accent1 2 4 3 6 8" xfId="11927" xr:uid="{00000000-0005-0000-0000-0000DC2D0000}"/>
    <cellStyle name="20% - Accent1 2 4 3 6 8 2" xfId="11928" xr:uid="{00000000-0005-0000-0000-0000DD2D0000}"/>
    <cellStyle name="20% - Accent1 2 4 3 6 9" xfId="11929" xr:uid="{00000000-0005-0000-0000-0000DE2D0000}"/>
    <cellStyle name="20% - Accent1 2 4 3 7" xfId="11930" xr:uid="{00000000-0005-0000-0000-0000DF2D0000}"/>
    <cellStyle name="20% - Accent1 2 4 3 7 2" xfId="11931" xr:uid="{00000000-0005-0000-0000-0000E02D0000}"/>
    <cellStyle name="20% - Accent1 2 4 3 7 2 2" xfId="11932" xr:uid="{00000000-0005-0000-0000-0000E12D0000}"/>
    <cellStyle name="20% - Accent1 2 4 3 7 2 2 2" xfId="11933" xr:uid="{00000000-0005-0000-0000-0000E22D0000}"/>
    <cellStyle name="20% - Accent1 2 4 3 7 2 3" xfId="11934" xr:uid="{00000000-0005-0000-0000-0000E32D0000}"/>
    <cellStyle name="20% - Accent1 2 4 3 7 3" xfId="11935" xr:uid="{00000000-0005-0000-0000-0000E42D0000}"/>
    <cellStyle name="20% - Accent1 2 4 3 7 3 2" xfId="11936" xr:uid="{00000000-0005-0000-0000-0000E52D0000}"/>
    <cellStyle name="20% - Accent1 2 4 3 7 4" xfId="11937" xr:uid="{00000000-0005-0000-0000-0000E62D0000}"/>
    <cellStyle name="20% - Accent1 2 4 3 8" xfId="11938" xr:uid="{00000000-0005-0000-0000-0000E72D0000}"/>
    <cellStyle name="20% - Accent1 2 4 3 8 2" xfId="11939" xr:uid="{00000000-0005-0000-0000-0000E82D0000}"/>
    <cellStyle name="20% - Accent1 2 4 3 8 2 2" xfId="11940" xr:uid="{00000000-0005-0000-0000-0000E92D0000}"/>
    <cellStyle name="20% - Accent1 2 4 3 8 2 2 2" xfId="11941" xr:uid="{00000000-0005-0000-0000-0000EA2D0000}"/>
    <cellStyle name="20% - Accent1 2 4 3 8 2 3" xfId="11942" xr:uid="{00000000-0005-0000-0000-0000EB2D0000}"/>
    <cellStyle name="20% - Accent1 2 4 3 8 3" xfId="11943" xr:uid="{00000000-0005-0000-0000-0000EC2D0000}"/>
    <cellStyle name="20% - Accent1 2 4 3 8 3 2" xfId="11944" xr:uid="{00000000-0005-0000-0000-0000ED2D0000}"/>
    <cellStyle name="20% - Accent1 2 4 3 8 4" xfId="11945" xr:uid="{00000000-0005-0000-0000-0000EE2D0000}"/>
    <cellStyle name="20% - Accent1 2 4 3 9" xfId="11946" xr:uid="{00000000-0005-0000-0000-0000EF2D0000}"/>
    <cellStyle name="20% - Accent1 2 4 3 9 2" xfId="11947" xr:uid="{00000000-0005-0000-0000-0000F02D0000}"/>
    <cellStyle name="20% - Accent1 2 4 3 9 2 2" xfId="11948" xr:uid="{00000000-0005-0000-0000-0000F12D0000}"/>
    <cellStyle name="20% - Accent1 2 4 3 9 2 2 2" xfId="11949" xr:uid="{00000000-0005-0000-0000-0000F22D0000}"/>
    <cellStyle name="20% - Accent1 2 4 3 9 2 3" xfId="11950" xr:uid="{00000000-0005-0000-0000-0000F32D0000}"/>
    <cellStyle name="20% - Accent1 2 4 3 9 3" xfId="11951" xr:uid="{00000000-0005-0000-0000-0000F42D0000}"/>
    <cellStyle name="20% - Accent1 2 4 3 9 3 2" xfId="11952" xr:uid="{00000000-0005-0000-0000-0000F52D0000}"/>
    <cellStyle name="20% - Accent1 2 4 3 9 4" xfId="11953" xr:uid="{00000000-0005-0000-0000-0000F62D0000}"/>
    <cellStyle name="20% - Accent1 2 4 4" xfId="11954" xr:uid="{00000000-0005-0000-0000-0000F72D0000}"/>
    <cellStyle name="20% - Accent1 2 4 4 10" xfId="11955" xr:uid="{00000000-0005-0000-0000-0000F82D0000}"/>
    <cellStyle name="20% - Accent1 2 4 4 10 2" xfId="11956" xr:uid="{00000000-0005-0000-0000-0000F92D0000}"/>
    <cellStyle name="20% - Accent1 2 4 4 11" xfId="11957" xr:uid="{00000000-0005-0000-0000-0000FA2D0000}"/>
    <cellStyle name="20% - Accent1 2 4 4 2" xfId="11958" xr:uid="{00000000-0005-0000-0000-0000FB2D0000}"/>
    <cellStyle name="20% - Accent1 2 4 4 2 2" xfId="11959" xr:uid="{00000000-0005-0000-0000-0000FC2D0000}"/>
    <cellStyle name="20% - Accent1 2 4 4 2 2 2" xfId="11960" xr:uid="{00000000-0005-0000-0000-0000FD2D0000}"/>
    <cellStyle name="20% - Accent1 2 4 4 2 2 2 2" xfId="11961" xr:uid="{00000000-0005-0000-0000-0000FE2D0000}"/>
    <cellStyle name="20% - Accent1 2 4 4 2 2 2 2 2" xfId="11962" xr:uid="{00000000-0005-0000-0000-0000FF2D0000}"/>
    <cellStyle name="20% - Accent1 2 4 4 2 2 2 3" xfId="11963" xr:uid="{00000000-0005-0000-0000-0000002E0000}"/>
    <cellStyle name="20% - Accent1 2 4 4 2 2 3" xfId="11964" xr:uid="{00000000-0005-0000-0000-0000012E0000}"/>
    <cellStyle name="20% - Accent1 2 4 4 2 2 3 2" xfId="11965" xr:uid="{00000000-0005-0000-0000-0000022E0000}"/>
    <cellStyle name="20% - Accent1 2 4 4 2 2 4" xfId="11966" xr:uid="{00000000-0005-0000-0000-0000032E0000}"/>
    <cellStyle name="20% - Accent1 2 4 4 2 3" xfId="11967" xr:uid="{00000000-0005-0000-0000-0000042E0000}"/>
    <cellStyle name="20% - Accent1 2 4 4 2 3 2" xfId="11968" xr:uid="{00000000-0005-0000-0000-0000052E0000}"/>
    <cellStyle name="20% - Accent1 2 4 4 2 3 2 2" xfId="11969" xr:uid="{00000000-0005-0000-0000-0000062E0000}"/>
    <cellStyle name="20% - Accent1 2 4 4 2 3 2 2 2" xfId="11970" xr:uid="{00000000-0005-0000-0000-0000072E0000}"/>
    <cellStyle name="20% - Accent1 2 4 4 2 3 2 3" xfId="11971" xr:uid="{00000000-0005-0000-0000-0000082E0000}"/>
    <cellStyle name="20% - Accent1 2 4 4 2 3 3" xfId="11972" xr:uid="{00000000-0005-0000-0000-0000092E0000}"/>
    <cellStyle name="20% - Accent1 2 4 4 2 3 3 2" xfId="11973" xr:uid="{00000000-0005-0000-0000-00000A2E0000}"/>
    <cellStyle name="20% - Accent1 2 4 4 2 3 4" xfId="11974" xr:uid="{00000000-0005-0000-0000-00000B2E0000}"/>
    <cellStyle name="20% - Accent1 2 4 4 2 4" xfId="11975" xr:uid="{00000000-0005-0000-0000-00000C2E0000}"/>
    <cellStyle name="20% - Accent1 2 4 4 2 4 2" xfId="11976" xr:uid="{00000000-0005-0000-0000-00000D2E0000}"/>
    <cellStyle name="20% - Accent1 2 4 4 2 4 2 2" xfId="11977" xr:uid="{00000000-0005-0000-0000-00000E2E0000}"/>
    <cellStyle name="20% - Accent1 2 4 4 2 4 2 2 2" xfId="11978" xr:uid="{00000000-0005-0000-0000-00000F2E0000}"/>
    <cellStyle name="20% - Accent1 2 4 4 2 4 2 3" xfId="11979" xr:uid="{00000000-0005-0000-0000-0000102E0000}"/>
    <cellStyle name="20% - Accent1 2 4 4 2 4 3" xfId="11980" xr:uid="{00000000-0005-0000-0000-0000112E0000}"/>
    <cellStyle name="20% - Accent1 2 4 4 2 4 3 2" xfId="11981" xr:uid="{00000000-0005-0000-0000-0000122E0000}"/>
    <cellStyle name="20% - Accent1 2 4 4 2 4 4" xfId="11982" xr:uid="{00000000-0005-0000-0000-0000132E0000}"/>
    <cellStyle name="20% - Accent1 2 4 4 2 5" xfId="11983" xr:uid="{00000000-0005-0000-0000-0000142E0000}"/>
    <cellStyle name="20% - Accent1 2 4 4 2 5 2" xfId="11984" xr:uid="{00000000-0005-0000-0000-0000152E0000}"/>
    <cellStyle name="20% - Accent1 2 4 4 2 5 2 2" xfId="11985" xr:uid="{00000000-0005-0000-0000-0000162E0000}"/>
    <cellStyle name="20% - Accent1 2 4 4 2 5 3" xfId="11986" xr:uid="{00000000-0005-0000-0000-0000172E0000}"/>
    <cellStyle name="20% - Accent1 2 4 4 2 6" xfId="11987" xr:uid="{00000000-0005-0000-0000-0000182E0000}"/>
    <cellStyle name="20% - Accent1 2 4 4 2 6 2" xfId="11988" xr:uid="{00000000-0005-0000-0000-0000192E0000}"/>
    <cellStyle name="20% - Accent1 2 4 4 2 6 2 2" xfId="11989" xr:uid="{00000000-0005-0000-0000-00001A2E0000}"/>
    <cellStyle name="20% - Accent1 2 4 4 2 6 3" xfId="11990" xr:uid="{00000000-0005-0000-0000-00001B2E0000}"/>
    <cellStyle name="20% - Accent1 2 4 4 2 7" xfId="11991" xr:uid="{00000000-0005-0000-0000-00001C2E0000}"/>
    <cellStyle name="20% - Accent1 2 4 4 2 7 2" xfId="11992" xr:uid="{00000000-0005-0000-0000-00001D2E0000}"/>
    <cellStyle name="20% - Accent1 2 4 4 2 8" xfId="11993" xr:uid="{00000000-0005-0000-0000-00001E2E0000}"/>
    <cellStyle name="20% - Accent1 2 4 4 2 8 2" xfId="11994" xr:uid="{00000000-0005-0000-0000-00001F2E0000}"/>
    <cellStyle name="20% - Accent1 2 4 4 2 9" xfId="11995" xr:uid="{00000000-0005-0000-0000-0000202E0000}"/>
    <cellStyle name="20% - Accent1 2 4 4 3" xfId="11996" xr:uid="{00000000-0005-0000-0000-0000212E0000}"/>
    <cellStyle name="20% - Accent1 2 4 4 3 2" xfId="11997" xr:uid="{00000000-0005-0000-0000-0000222E0000}"/>
    <cellStyle name="20% - Accent1 2 4 4 3 2 2" xfId="11998" xr:uid="{00000000-0005-0000-0000-0000232E0000}"/>
    <cellStyle name="20% - Accent1 2 4 4 3 2 2 2" xfId="11999" xr:uid="{00000000-0005-0000-0000-0000242E0000}"/>
    <cellStyle name="20% - Accent1 2 4 4 3 2 2 2 2" xfId="12000" xr:uid="{00000000-0005-0000-0000-0000252E0000}"/>
    <cellStyle name="20% - Accent1 2 4 4 3 2 2 3" xfId="12001" xr:uid="{00000000-0005-0000-0000-0000262E0000}"/>
    <cellStyle name="20% - Accent1 2 4 4 3 2 3" xfId="12002" xr:uid="{00000000-0005-0000-0000-0000272E0000}"/>
    <cellStyle name="20% - Accent1 2 4 4 3 2 3 2" xfId="12003" xr:uid="{00000000-0005-0000-0000-0000282E0000}"/>
    <cellStyle name="20% - Accent1 2 4 4 3 2 4" xfId="12004" xr:uid="{00000000-0005-0000-0000-0000292E0000}"/>
    <cellStyle name="20% - Accent1 2 4 4 3 3" xfId="12005" xr:uid="{00000000-0005-0000-0000-00002A2E0000}"/>
    <cellStyle name="20% - Accent1 2 4 4 3 3 2" xfId="12006" xr:uid="{00000000-0005-0000-0000-00002B2E0000}"/>
    <cellStyle name="20% - Accent1 2 4 4 3 3 2 2" xfId="12007" xr:uid="{00000000-0005-0000-0000-00002C2E0000}"/>
    <cellStyle name="20% - Accent1 2 4 4 3 3 2 2 2" xfId="12008" xr:uid="{00000000-0005-0000-0000-00002D2E0000}"/>
    <cellStyle name="20% - Accent1 2 4 4 3 3 2 3" xfId="12009" xr:uid="{00000000-0005-0000-0000-00002E2E0000}"/>
    <cellStyle name="20% - Accent1 2 4 4 3 3 3" xfId="12010" xr:uid="{00000000-0005-0000-0000-00002F2E0000}"/>
    <cellStyle name="20% - Accent1 2 4 4 3 3 3 2" xfId="12011" xr:uid="{00000000-0005-0000-0000-0000302E0000}"/>
    <cellStyle name="20% - Accent1 2 4 4 3 3 4" xfId="12012" xr:uid="{00000000-0005-0000-0000-0000312E0000}"/>
    <cellStyle name="20% - Accent1 2 4 4 3 4" xfId="12013" xr:uid="{00000000-0005-0000-0000-0000322E0000}"/>
    <cellStyle name="20% - Accent1 2 4 4 3 4 2" xfId="12014" xr:uid="{00000000-0005-0000-0000-0000332E0000}"/>
    <cellStyle name="20% - Accent1 2 4 4 3 4 2 2" xfId="12015" xr:uid="{00000000-0005-0000-0000-0000342E0000}"/>
    <cellStyle name="20% - Accent1 2 4 4 3 4 2 2 2" xfId="12016" xr:uid="{00000000-0005-0000-0000-0000352E0000}"/>
    <cellStyle name="20% - Accent1 2 4 4 3 4 2 3" xfId="12017" xr:uid="{00000000-0005-0000-0000-0000362E0000}"/>
    <cellStyle name="20% - Accent1 2 4 4 3 4 3" xfId="12018" xr:uid="{00000000-0005-0000-0000-0000372E0000}"/>
    <cellStyle name="20% - Accent1 2 4 4 3 4 3 2" xfId="12019" xr:uid="{00000000-0005-0000-0000-0000382E0000}"/>
    <cellStyle name="20% - Accent1 2 4 4 3 4 4" xfId="12020" xr:uid="{00000000-0005-0000-0000-0000392E0000}"/>
    <cellStyle name="20% - Accent1 2 4 4 3 5" xfId="12021" xr:uid="{00000000-0005-0000-0000-00003A2E0000}"/>
    <cellStyle name="20% - Accent1 2 4 4 3 5 2" xfId="12022" xr:uid="{00000000-0005-0000-0000-00003B2E0000}"/>
    <cellStyle name="20% - Accent1 2 4 4 3 5 2 2" xfId="12023" xr:uid="{00000000-0005-0000-0000-00003C2E0000}"/>
    <cellStyle name="20% - Accent1 2 4 4 3 5 3" xfId="12024" xr:uid="{00000000-0005-0000-0000-00003D2E0000}"/>
    <cellStyle name="20% - Accent1 2 4 4 3 6" xfId="12025" xr:uid="{00000000-0005-0000-0000-00003E2E0000}"/>
    <cellStyle name="20% - Accent1 2 4 4 3 6 2" xfId="12026" xr:uid="{00000000-0005-0000-0000-00003F2E0000}"/>
    <cellStyle name="20% - Accent1 2 4 4 3 6 2 2" xfId="12027" xr:uid="{00000000-0005-0000-0000-0000402E0000}"/>
    <cellStyle name="20% - Accent1 2 4 4 3 6 3" xfId="12028" xr:uid="{00000000-0005-0000-0000-0000412E0000}"/>
    <cellStyle name="20% - Accent1 2 4 4 3 7" xfId="12029" xr:uid="{00000000-0005-0000-0000-0000422E0000}"/>
    <cellStyle name="20% - Accent1 2 4 4 3 7 2" xfId="12030" xr:uid="{00000000-0005-0000-0000-0000432E0000}"/>
    <cellStyle name="20% - Accent1 2 4 4 3 8" xfId="12031" xr:uid="{00000000-0005-0000-0000-0000442E0000}"/>
    <cellStyle name="20% - Accent1 2 4 4 3 8 2" xfId="12032" xr:uid="{00000000-0005-0000-0000-0000452E0000}"/>
    <cellStyle name="20% - Accent1 2 4 4 3 9" xfId="12033" xr:uid="{00000000-0005-0000-0000-0000462E0000}"/>
    <cellStyle name="20% - Accent1 2 4 4 4" xfId="12034" xr:uid="{00000000-0005-0000-0000-0000472E0000}"/>
    <cellStyle name="20% - Accent1 2 4 4 4 2" xfId="12035" xr:uid="{00000000-0005-0000-0000-0000482E0000}"/>
    <cellStyle name="20% - Accent1 2 4 4 4 2 2" xfId="12036" xr:uid="{00000000-0005-0000-0000-0000492E0000}"/>
    <cellStyle name="20% - Accent1 2 4 4 4 2 2 2" xfId="12037" xr:uid="{00000000-0005-0000-0000-00004A2E0000}"/>
    <cellStyle name="20% - Accent1 2 4 4 4 2 3" xfId="12038" xr:uid="{00000000-0005-0000-0000-00004B2E0000}"/>
    <cellStyle name="20% - Accent1 2 4 4 4 3" xfId="12039" xr:uid="{00000000-0005-0000-0000-00004C2E0000}"/>
    <cellStyle name="20% - Accent1 2 4 4 4 3 2" xfId="12040" xr:uid="{00000000-0005-0000-0000-00004D2E0000}"/>
    <cellStyle name="20% - Accent1 2 4 4 4 4" xfId="12041" xr:uid="{00000000-0005-0000-0000-00004E2E0000}"/>
    <cellStyle name="20% - Accent1 2 4 4 5" xfId="12042" xr:uid="{00000000-0005-0000-0000-00004F2E0000}"/>
    <cellStyle name="20% - Accent1 2 4 4 5 2" xfId="12043" xr:uid="{00000000-0005-0000-0000-0000502E0000}"/>
    <cellStyle name="20% - Accent1 2 4 4 5 2 2" xfId="12044" xr:uid="{00000000-0005-0000-0000-0000512E0000}"/>
    <cellStyle name="20% - Accent1 2 4 4 5 2 2 2" xfId="12045" xr:uid="{00000000-0005-0000-0000-0000522E0000}"/>
    <cellStyle name="20% - Accent1 2 4 4 5 2 3" xfId="12046" xr:uid="{00000000-0005-0000-0000-0000532E0000}"/>
    <cellStyle name="20% - Accent1 2 4 4 5 3" xfId="12047" xr:uid="{00000000-0005-0000-0000-0000542E0000}"/>
    <cellStyle name="20% - Accent1 2 4 4 5 3 2" xfId="12048" xr:uid="{00000000-0005-0000-0000-0000552E0000}"/>
    <cellStyle name="20% - Accent1 2 4 4 5 4" xfId="12049" xr:uid="{00000000-0005-0000-0000-0000562E0000}"/>
    <cellStyle name="20% - Accent1 2 4 4 6" xfId="12050" xr:uid="{00000000-0005-0000-0000-0000572E0000}"/>
    <cellStyle name="20% - Accent1 2 4 4 6 2" xfId="12051" xr:uid="{00000000-0005-0000-0000-0000582E0000}"/>
    <cellStyle name="20% - Accent1 2 4 4 6 2 2" xfId="12052" xr:uid="{00000000-0005-0000-0000-0000592E0000}"/>
    <cellStyle name="20% - Accent1 2 4 4 6 2 2 2" xfId="12053" xr:uid="{00000000-0005-0000-0000-00005A2E0000}"/>
    <cellStyle name="20% - Accent1 2 4 4 6 2 3" xfId="12054" xr:uid="{00000000-0005-0000-0000-00005B2E0000}"/>
    <cellStyle name="20% - Accent1 2 4 4 6 3" xfId="12055" xr:uid="{00000000-0005-0000-0000-00005C2E0000}"/>
    <cellStyle name="20% - Accent1 2 4 4 6 3 2" xfId="12056" xr:uid="{00000000-0005-0000-0000-00005D2E0000}"/>
    <cellStyle name="20% - Accent1 2 4 4 6 4" xfId="12057" xr:uid="{00000000-0005-0000-0000-00005E2E0000}"/>
    <cellStyle name="20% - Accent1 2 4 4 7" xfId="12058" xr:uid="{00000000-0005-0000-0000-00005F2E0000}"/>
    <cellStyle name="20% - Accent1 2 4 4 7 2" xfId="12059" xr:uid="{00000000-0005-0000-0000-0000602E0000}"/>
    <cellStyle name="20% - Accent1 2 4 4 7 2 2" xfId="12060" xr:uid="{00000000-0005-0000-0000-0000612E0000}"/>
    <cellStyle name="20% - Accent1 2 4 4 7 3" xfId="12061" xr:uid="{00000000-0005-0000-0000-0000622E0000}"/>
    <cellStyle name="20% - Accent1 2 4 4 8" xfId="12062" xr:uid="{00000000-0005-0000-0000-0000632E0000}"/>
    <cellStyle name="20% - Accent1 2 4 4 8 2" xfId="12063" xr:uid="{00000000-0005-0000-0000-0000642E0000}"/>
    <cellStyle name="20% - Accent1 2 4 4 8 2 2" xfId="12064" xr:uid="{00000000-0005-0000-0000-0000652E0000}"/>
    <cellStyle name="20% - Accent1 2 4 4 8 3" xfId="12065" xr:uid="{00000000-0005-0000-0000-0000662E0000}"/>
    <cellStyle name="20% - Accent1 2 4 4 9" xfId="12066" xr:uid="{00000000-0005-0000-0000-0000672E0000}"/>
    <cellStyle name="20% - Accent1 2 4 4 9 2" xfId="12067" xr:uid="{00000000-0005-0000-0000-0000682E0000}"/>
    <cellStyle name="20% - Accent1 2 4 5" xfId="12068" xr:uid="{00000000-0005-0000-0000-0000692E0000}"/>
    <cellStyle name="20% - Accent1 2 4 5 10" xfId="12069" xr:uid="{00000000-0005-0000-0000-00006A2E0000}"/>
    <cellStyle name="20% - Accent1 2 4 5 10 2" xfId="12070" xr:uid="{00000000-0005-0000-0000-00006B2E0000}"/>
    <cellStyle name="20% - Accent1 2 4 5 11" xfId="12071" xr:uid="{00000000-0005-0000-0000-00006C2E0000}"/>
    <cellStyle name="20% - Accent1 2 4 5 2" xfId="12072" xr:uid="{00000000-0005-0000-0000-00006D2E0000}"/>
    <cellStyle name="20% - Accent1 2 4 5 2 2" xfId="12073" xr:uid="{00000000-0005-0000-0000-00006E2E0000}"/>
    <cellStyle name="20% - Accent1 2 4 5 2 2 2" xfId="12074" xr:uid="{00000000-0005-0000-0000-00006F2E0000}"/>
    <cellStyle name="20% - Accent1 2 4 5 2 2 2 2" xfId="12075" xr:uid="{00000000-0005-0000-0000-0000702E0000}"/>
    <cellStyle name="20% - Accent1 2 4 5 2 2 2 2 2" xfId="12076" xr:uid="{00000000-0005-0000-0000-0000712E0000}"/>
    <cellStyle name="20% - Accent1 2 4 5 2 2 2 3" xfId="12077" xr:uid="{00000000-0005-0000-0000-0000722E0000}"/>
    <cellStyle name="20% - Accent1 2 4 5 2 2 3" xfId="12078" xr:uid="{00000000-0005-0000-0000-0000732E0000}"/>
    <cellStyle name="20% - Accent1 2 4 5 2 2 3 2" xfId="12079" xr:uid="{00000000-0005-0000-0000-0000742E0000}"/>
    <cellStyle name="20% - Accent1 2 4 5 2 2 4" xfId="12080" xr:uid="{00000000-0005-0000-0000-0000752E0000}"/>
    <cellStyle name="20% - Accent1 2 4 5 2 3" xfId="12081" xr:uid="{00000000-0005-0000-0000-0000762E0000}"/>
    <cellStyle name="20% - Accent1 2 4 5 2 3 2" xfId="12082" xr:uid="{00000000-0005-0000-0000-0000772E0000}"/>
    <cellStyle name="20% - Accent1 2 4 5 2 3 2 2" xfId="12083" xr:uid="{00000000-0005-0000-0000-0000782E0000}"/>
    <cellStyle name="20% - Accent1 2 4 5 2 3 2 2 2" xfId="12084" xr:uid="{00000000-0005-0000-0000-0000792E0000}"/>
    <cellStyle name="20% - Accent1 2 4 5 2 3 2 3" xfId="12085" xr:uid="{00000000-0005-0000-0000-00007A2E0000}"/>
    <cellStyle name="20% - Accent1 2 4 5 2 3 3" xfId="12086" xr:uid="{00000000-0005-0000-0000-00007B2E0000}"/>
    <cellStyle name="20% - Accent1 2 4 5 2 3 3 2" xfId="12087" xr:uid="{00000000-0005-0000-0000-00007C2E0000}"/>
    <cellStyle name="20% - Accent1 2 4 5 2 3 4" xfId="12088" xr:uid="{00000000-0005-0000-0000-00007D2E0000}"/>
    <cellStyle name="20% - Accent1 2 4 5 2 4" xfId="12089" xr:uid="{00000000-0005-0000-0000-00007E2E0000}"/>
    <cellStyle name="20% - Accent1 2 4 5 2 4 2" xfId="12090" xr:uid="{00000000-0005-0000-0000-00007F2E0000}"/>
    <cellStyle name="20% - Accent1 2 4 5 2 4 2 2" xfId="12091" xr:uid="{00000000-0005-0000-0000-0000802E0000}"/>
    <cellStyle name="20% - Accent1 2 4 5 2 4 2 2 2" xfId="12092" xr:uid="{00000000-0005-0000-0000-0000812E0000}"/>
    <cellStyle name="20% - Accent1 2 4 5 2 4 2 3" xfId="12093" xr:uid="{00000000-0005-0000-0000-0000822E0000}"/>
    <cellStyle name="20% - Accent1 2 4 5 2 4 3" xfId="12094" xr:uid="{00000000-0005-0000-0000-0000832E0000}"/>
    <cellStyle name="20% - Accent1 2 4 5 2 4 3 2" xfId="12095" xr:uid="{00000000-0005-0000-0000-0000842E0000}"/>
    <cellStyle name="20% - Accent1 2 4 5 2 4 4" xfId="12096" xr:uid="{00000000-0005-0000-0000-0000852E0000}"/>
    <cellStyle name="20% - Accent1 2 4 5 2 5" xfId="12097" xr:uid="{00000000-0005-0000-0000-0000862E0000}"/>
    <cellStyle name="20% - Accent1 2 4 5 2 5 2" xfId="12098" xr:uid="{00000000-0005-0000-0000-0000872E0000}"/>
    <cellStyle name="20% - Accent1 2 4 5 2 5 2 2" xfId="12099" xr:uid="{00000000-0005-0000-0000-0000882E0000}"/>
    <cellStyle name="20% - Accent1 2 4 5 2 5 3" xfId="12100" xr:uid="{00000000-0005-0000-0000-0000892E0000}"/>
    <cellStyle name="20% - Accent1 2 4 5 2 6" xfId="12101" xr:uid="{00000000-0005-0000-0000-00008A2E0000}"/>
    <cellStyle name="20% - Accent1 2 4 5 2 6 2" xfId="12102" xr:uid="{00000000-0005-0000-0000-00008B2E0000}"/>
    <cellStyle name="20% - Accent1 2 4 5 2 6 2 2" xfId="12103" xr:uid="{00000000-0005-0000-0000-00008C2E0000}"/>
    <cellStyle name="20% - Accent1 2 4 5 2 6 3" xfId="12104" xr:uid="{00000000-0005-0000-0000-00008D2E0000}"/>
    <cellStyle name="20% - Accent1 2 4 5 2 7" xfId="12105" xr:uid="{00000000-0005-0000-0000-00008E2E0000}"/>
    <cellStyle name="20% - Accent1 2 4 5 2 7 2" xfId="12106" xr:uid="{00000000-0005-0000-0000-00008F2E0000}"/>
    <cellStyle name="20% - Accent1 2 4 5 2 8" xfId="12107" xr:uid="{00000000-0005-0000-0000-0000902E0000}"/>
    <cellStyle name="20% - Accent1 2 4 5 2 8 2" xfId="12108" xr:uid="{00000000-0005-0000-0000-0000912E0000}"/>
    <cellStyle name="20% - Accent1 2 4 5 2 9" xfId="12109" xr:uid="{00000000-0005-0000-0000-0000922E0000}"/>
    <cellStyle name="20% - Accent1 2 4 5 3" xfId="12110" xr:uid="{00000000-0005-0000-0000-0000932E0000}"/>
    <cellStyle name="20% - Accent1 2 4 5 3 2" xfId="12111" xr:uid="{00000000-0005-0000-0000-0000942E0000}"/>
    <cellStyle name="20% - Accent1 2 4 5 3 2 2" xfId="12112" xr:uid="{00000000-0005-0000-0000-0000952E0000}"/>
    <cellStyle name="20% - Accent1 2 4 5 3 2 2 2" xfId="12113" xr:uid="{00000000-0005-0000-0000-0000962E0000}"/>
    <cellStyle name="20% - Accent1 2 4 5 3 2 2 2 2" xfId="12114" xr:uid="{00000000-0005-0000-0000-0000972E0000}"/>
    <cellStyle name="20% - Accent1 2 4 5 3 2 2 3" xfId="12115" xr:uid="{00000000-0005-0000-0000-0000982E0000}"/>
    <cellStyle name="20% - Accent1 2 4 5 3 2 3" xfId="12116" xr:uid="{00000000-0005-0000-0000-0000992E0000}"/>
    <cellStyle name="20% - Accent1 2 4 5 3 2 3 2" xfId="12117" xr:uid="{00000000-0005-0000-0000-00009A2E0000}"/>
    <cellStyle name="20% - Accent1 2 4 5 3 2 4" xfId="12118" xr:uid="{00000000-0005-0000-0000-00009B2E0000}"/>
    <cellStyle name="20% - Accent1 2 4 5 3 3" xfId="12119" xr:uid="{00000000-0005-0000-0000-00009C2E0000}"/>
    <cellStyle name="20% - Accent1 2 4 5 3 3 2" xfId="12120" xr:uid="{00000000-0005-0000-0000-00009D2E0000}"/>
    <cellStyle name="20% - Accent1 2 4 5 3 3 2 2" xfId="12121" xr:uid="{00000000-0005-0000-0000-00009E2E0000}"/>
    <cellStyle name="20% - Accent1 2 4 5 3 3 2 2 2" xfId="12122" xr:uid="{00000000-0005-0000-0000-00009F2E0000}"/>
    <cellStyle name="20% - Accent1 2 4 5 3 3 2 3" xfId="12123" xr:uid="{00000000-0005-0000-0000-0000A02E0000}"/>
    <cellStyle name="20% - Accent1 2 4 5 3 3 3" xfId="12124" xr:uid="{00000000-0005-0000-0000-0000A12E0000}"/>
    <cellStyle name="20% - Accent1 2 4 5 3 3 3 2" xfId="12125" xr:uid="{00000000-0005-0000-0000-0000A22E0000}"/>
    <cellStyle name="20% - Accent1 2 4 5 3 3 4" xfId="12126" xr:uid="{00000000-0005-0000-0000-0000A32E0000}"/>
    <cellStyle name="20% - Accent1 2 4 5 3 4" xfId="12127" xr:uid="{00000000-0005-0000-0000-0000A42E0000}"/>
    <cellStyle name="20% - Accent1 2 4 5 3 4 2" xfId="12128" xr:uid="{00000000-0005-0000-0000-0000A52E0000}"/>
    <cellStyle name="20% - Accent1 2 4 5 3 4 2 2" xfId="12129" xr:uid="{00000000-0005-0000-0000-0000A62E0000}"/>
    <cellStyle name="20% - Accent1 2 4 5 3 4 2 2 2" xfId="12130" xr:uid="{00000000-0005-0000-0000-0000A72E0000}"/>
    <cellStyle name="20% - Accent1 2 4 5 3 4 2 3" xfId="12131" xr:uid="{00000000-0005-0000-0000-0000A82E0000}"/>
    <cellStyle name="20% - Accent1 2 4 5 3 4 3" xfId="12132" xr:uid="{00000000-0005-0000-0000-0000A92E0000}"/>
    <cellStyle name="20% - Accent1 2 4 5 3 4 3 2" xfId="12133" xr:uid="{00000000-0005-0000-0000-0000AA2E0000}"/>
    <cellStyle name="20% - Accent1 2 4 5 3 4 4" xfId="12134" xr:uid="{00000000-0005-0000-0000-0000AB2E0000}"/>
    <cellStyle name="20% - Accent1 2 4 5 3 5" xfId="12135" xr:uid="{00000000-0005-0000-0000-0000AC2E0000}"/>
    <cellStyle name="20% - Accent1 2 4 5 3 5 2" xfId="12136" xr:uid="{00000000-0005-0000-0000-0000AD2E0000}"/>
    <cellStyle name="20% - Accent1 2 4 5 3 5 2 2" xfId="12137" xr:uid="{00000000-0005-0000-0000-0000AE2E0000}"/>
    <cellStyle name="20% - Accent1 2 4 5 3 5 3" xfId="12138" xr:uid="{00000000-0005-0000-0000-0000AF2E0000}"/>
    <cellStyle name="20% - Accent1 2 4 5 3 6" xfId="12139" xr:uid="{00000000-0005-0000-0000-0000B02E0000}"/>
    <cellStyle name="20% - Accent1 2 4 5 3 6 2" xfId="12140" xr:uid="{00000000-0005-0000-0000-0000B12E0000}"/>
    <cellStyle name="20% - Accent1 2 4 5 3 6 2 2" xfId="12141" xr:uid="{00000000-0005-0000-0000-0000B22E0000}"/>
    <cellStyle name="20% - Accent1 2 4 5 3 6 3" xfId="12142" xr:uid="{00000000-0005-0000-0000-0000B32E0000}"/>
    <cellStyle name="20% - Accent1 2 4 5 3 7" xfId="12143" xr:uid="{00000000-0005-0000-0000-0000B42E0000}"/>
    <cellStyle name="20% - Accent1 2 4 5 3 7 2" xfId="12144" xr:uid="{00000000-0005-0000-0000-0000B52E0000}"/>
    <cellStyle name="20% - Accent1 2 4 5 3 8" xfId="12145" xr:uid="{00000000-0005-0000-0000-0000B62E0000}"/>
    <cellStyle name="20% - Accent1 2 4 5 3 8 2" xfId="12146" xr:uid="{00000000-0005-0000-0000-0000B72E0000}"/>
    <cellStyle name="20% - Accent1 2 4 5 3 9" xfId="12147" xr:uid="{00000000-0005-0000-0000-0000B82E0000}"/>
    <cellStyle name="20% - Accent1 2 4 5 4" xfId="12148" xr:uid="{00000000-0005-0000-0000-0000B92E0000}"/>
    <cellStyle name="20% - Accent1 2 4 5 4 2" xfId="12149" xr:uid="{00000000-0005-0000-0000-0000BA2E0000}"/>
    <cellStyle name="20% - Accent1 2 4 5 4 2 2" xfId="12150" xr:uid="{00000000-0005-0000-0000-0000BB2E0000}"/>
    <cellStyle name="20% - Accent1 2 4 5 4 2 2 2" xfId="12151" xr:uid="{00000000-0005-0000-0000-0000BC2E0000}"/>
    <cellStyle name="20% - Accent1 2 4 5 4 2 3" xfId="12152" xr:uid="{00000000-0005-0000-0000-0000BD2E0000}"/>
    <cellStyle name="20% - Accent1 2 4 5 4 3" xfId="12153" xr:uid="{00000000-0005-0000-0000-0000BE2E0000}"/>
    <cellStyle name="20% - Accent1 2 4 5 4 3 2" xfId="12154" xr:uid="{00000000-0005-0000-0000-0000BF2E0000}"/>
    <cellStyle name="20% - Accent1 2 4 5 4 4" xfId="12155" xr:uid="{00000000-0005-0000-0000-0000C02E0000}"/>
    <cellStyle name="20% - Accent1 2 4 5 5" xfId="12156" xr:uid="{00000000-0005-0000-0000-0000C12E0000}"/>
    <cellStyle name="20% - Accent1 2 4 5 5 2" xfId="12157" xr:uid="{00000000-0005-0000-0000-0000C22E0000}"/>
    <cellStyle name="20% - Accent1 2 4 5 5 2 2" xfId="12158" xr:uid="{00000000-0005-0000-0000-0000C32E0000}"/>
    <cellStyle name="20% - Accent1 2 4 5 5 2 2 2" xfId="12159" xr:uid="{00000000-0005-0000-0000-0000C42E0000}"/>
    <cellStyle name="20% - Accent1 2 4 5 5 2 3" xfId="12160" xr:uid="{00000000-0005-0000-0000-0000C52E0000}"/>
    <cellStyle name="20% - Accent1 2 4 5 5 3" xfId="12161" xr:uid="{00000000-0005-0000-0000-0000C62E0000}"/>
    <cellStyle name="20% - Accent1 2 4 5 5 3 2" xfId="12162" xr:uid="{00000000-0005-0000-0000-0000C72E0000}"/>
    <cellStyle name="20% - Accent1 2 4 5 5 4" xfId="12163" xr:uid="{00000000-0005-0000-0000-0000C82E0000}"/>
    <cellStyle name="20% - Accent1 2 4 5 6" xfId="12164" xr:uid="{00000000-0005-0000-0000-0000C92E0000}"/>
    <cellStyle name="20% - Accent1 2 4 5 6 2" xfId="12165" xr:uid="{00000000-0005-0000-0000-0000CA2E0000}"/>
    <cellStyle name="20% - Accent1 2 4 5 6 2 2" xfId="12166" xr:uid="{00000000-0005-0000-0000-0000CB2E0000}"/>
    <cellStyle name="20% - Accent1 2 4 5 6 2 2 2" xfId="12167" xr:uid="{00000000-0005-0000-0000-0000CC2E0000}"/>
    <cellStyle name="20% - Accent1 2 4 5 6 2 3" xfId="12168" xr:uid="{00000000-0005-0000-0000-0000CD2E0000}"/>
    <cellStyle name="20% - Accent1 2 4 5 6 3" xfId="12169" xr:uid="{00000000-0005-0000-0000-0000CE2E0000}"/>
    <cellStyle name="20% - Accent1 2 4 5 6 3 2" xfId="12170" xr:uid="{00000000-0005-0000-0000-0000CF2E0000}"/>
    <cellStyle name="20% - Accent1 2 4 5 6 4" xfId="12171" xr:uid="{00000000-0005-0000-0000-0000D02E0000}"/>
    <cellStyle name="20% - Accent1 2 4 5 7" xfId="12172" xr:uid="{00000000-0005-0000-0000-0000D12E0000}"/>
    <cellStyle name="20% - Accent1 2 4 5 7 2" xfId="12173" xr:uid="{00000000-0005-0000-0000-0000D22E0000}"/>
    <cellStyle name="20% - Accent1 2 4 5 7 2 2" xfId="12174" xr:uid="{00000000-0005-0000-0000-0000D32E0000}"/>
    <cellStyle name="20% - Accent1 2 4 5 7 3" xfId="12175" xr:uid="{00000000-0005-0000-0000-0000D42E0000}"/>
    <cellStyle name="20% - Accent1 2 4 5 8" xfId="12176" xr:uid="{00000000-0005-0000-0000-0000D52E0000}"/>
    <cellStyle name="20% - Accent1 2 4 5 8 2" xfId="12177" xr:uid="{00000000-0005-0000-0000-0000D62E0000}"/>
    <cellStyle name="20% - Accent1 2 4 5 8 2 2" xfId="12178" xr:uid="{00000000-0005-0000-0000-0000D72E0000}"/>
    <cellStyle name="20% - Accent1 2 4 5 8 3" xfId="12179" xr:uid="{00000000-0005-0000-0000-0000D82E0000}"/>
    <cellStyle name="20% - Accent1 2 4 5 9" xfId="12180" xr:uid="{00000000-0005-0000-0000-0000D92E0000}"/>
    <cellStyle name="20% - Accent1 2 4 5 9 2" xfId="12181" xr:uid="{00000000-0005-0000-0000-0000DA2E0000}"/>
    <cellStyle name="20% - Accent1 2 4 6" xfId="12182" xr:uid="{00000000-0005-0000-0000-0000DB2E0000}"/>
    <cellStyle name="20% - Accent1 2 4 6 10" xfId="12183" xr:uid="{00000000-0005-0000-0000-0000DC2E0000}"/>
    <cellStyle name="20% - Accent1 2 4 6 10 2" xfId="12184" xr:uid="{00000000-0005-0000-0000-0000DD2E0000}"/>
    <cellStyle name="20% - Accent1 2 4 6 11" xfId="12185" xr:uid="{00000000-0005-0000-0000-0000DE2E0000}"/>
    <cellStyle name="20% - Accent1 2 4 6 2" xfId="12186" xr:uid="{00000000-0005-0000-0000-0000DF2E0000}"/>
    <cellStyle name="20% - Accent1 2 4 6 2 2" xfId="12187" xr:uid="{00000000-0005-0000-0000-0000E02E0000}"/>
    <cellStyle name="20% - Accent1 2 4 6 2 2 2" xfId="12188" xr:uid="{00000000-0005-0000-0000-0000E12E0000}"/>
    <cellStyle name="20% - Accent1 2 4 6 2 2 2 2" xfId="12189" xr:uid="{00000000-0005-0000-0000-0000E22E0000}"/>
    <cellStyle name="20% - Accent1 2 4 6 2 2 2 2 2" xfId="12190" xr:uid="{00000000-0005-0000-0000-0000E32E0000}"/>
    <cellStyle name="20% - Accent1 2 4 6 2 2 2 3" xfId="12191" xr:uid="{00000000-0005-0000-0000-0000E42E0000}"/>
    <cellStyle name="20% - Accent1 2 4 6 2 2 3" xfId="12192" xr:uid="{00000000-0005-0000-0000-0000E52E0000}"/>
    <cellStyle name="20% - Accent1 2 4 6 2 2 3 2" xfId="12193" xr:uid="{00000000-0005-0000-0000-0000E62E0000}"/>
    <cellStyle name="20% - Accent1 2 4 6 2 2 4" xfId="12194" xr:uid="{00000000-0005-0000-0000-0000E72E0000}"/>
    <cellStyle name="20% - Accent1 2 4 6 2 3" xfId="12195" xr:uid="{00000000-0005-0000-0000-0000E82E0000}"/>
    <cellStyle name="20% - Accent1 2 4 6 2 3 2" xfId="12196" xr:uid="{00000000-0005-0000-0000-0000E92E0000}"/>
    <cellStyle name="20% - Accent1 2 4 6 2 3 2 2" xfId="12197" xr:uid="{00000000-0005-0000-0000-0000EA2E0000}"/>
    <cellStyle name="20% - Accent1 2 4 6 2 3 2 2 2" xfId="12198" xr:uid="{00000000-0005-0000-0000-0000EB2E0000}"/>
    <cellStyle name="20% - Accent1 2 4 6 2 3 2 3" xfId="12199" xr:uid="{00000000-0005-0000-0000-0000EC2E0000}"/>
    <cellStyle name="20% - Accent1 2 4 6 2 3 3" xfId="12200" xr:uid="{00000000-0005-0000-0000-0000ED2E0000}"/>
    <cellStyle name="20% - Accent1 2 4 6 2 3 3 2" xfId="12201" xr:uid="{00000000-0005-0000-0000-0000EE2E0000}"/>
    <cellStyle name="20% - Accent1 2 4 6 2 3 4" xfId="12202" xr:uid="{00000000-0005-0000-0000-0000EF2E0000}"/>
    <cellStyle name="20% - Accent1 2 4 6 2 4" xfId="12203" xr:uid="{00000000-0005-0000-0000-0000F02E0000}"/>
    <cellStyle name="20% - Accent1 2 4 6 2 4 2" xfId="12204" xr:uid="{00000000-0005-0000-0000-0000F12E0000}"/>
    <cellStyle name="20% - Accent1 2 4 6 2 4 2 2" xfId="12205" xr:uid="{00000000-0005-0000-0000-0000F22E0000}"/>
    <cellStyle name="20% - Accent1 2 4 6 2 4 2 2 2" xfId="12206" xr:uid="{00000000-0005-0000-0000-0000F32E0000}"/>
    <cellStyle name="20% - Accent1 2 4 6 2 4 2 3" xfId="12207" xr:uid="{00000000-0005-0000-0000-0000F42E0000}"/>
    <cellStyle name="20% - Accent1 2 4 6 2 4 3" xfId="12208" xr:uid="{00000000-0005-0000-0000-0000F52E0000}"/>
    <cellStyle name="20% - Accent1 2 4 6 2 4 3 2" xfId="12209" xr:uid="{00000000-0005-0000-0000-0000F62E0000}"/>
    <cellStyle name="20% - Accent1 2 4 6 2 4 4" xfId="12210" xr:uid="{00000000-0005-0000-0000-0000F72E0000}"/>
    <cellStyle name="20% - Accent1 2 4 6 2 5" xfId="12211" xr:uid="{00000000-0005-0000-0000-0000F82E0000}"/>
    <cellStyle name="20% - Accent1 2 4 6 2 5 2" xfId="12212" xr:uid="{00000000-0005-0000-0000-0000F92E0000}"/>
    <cellStyle name="20% - Accent1 2 4 6 2 5 2 2" xfId="12213" xr:uid="{00000000-0005-0000-0000-0000FA2E0000}"/>
    <cellStyle name="20% - Accent1 2 4 6 2 5 3" xfId="12214" xr:uid="{00000000-0005-0000-0000-0000FB2E0000}"/>
    <cellStyle name="20% - Accent1 2 4 6 2 6" xfId="12215" xr:uid="{00000000-0005-0000-0000-0000FC2E0000}"/>
    <cellStyle name="20% - Accent1 2 4 6 2 6 2" xfId="12216" xr:uid="{00000000-0005-0000-0000-0000FD2E0000}"/>
    <cellStyle name="20% - Accent1 2 4 6 2 6 2 2" xfId="12217" xr:uid="{00000000-0005-0000-0000-0000FE2E0000}"/>
    <cellStyle name="20% - Accent1 2 4 6 2 6 3" xfId="12218" xr:uid="{00000000-0005-0000-0000-0000FF2E0000}"/>
    <cellStyle name="20% - Accent1 2 4 6 2 7" xfId="12219" xr:uid="{00000000-0005-0000-0000-0000002F0000}"/>
    <cellStyle name="20% - Accent1 2 4 6 2 7 2" xfId="12220" xr:uid="{00000000-0005-0000-0000-0000012F0000}"/>
    <cellStyle name="20% - Accent1 2 4 6 2 8" xfId="12221" xr:uid="{00000000-0005-0000-0000-0000022F0000}"/>
    <cellStyle name="20% - Accent1 2 4 6 2 8 2" xfId="12222" xr:uid="{00000000-0005-0000-0000-0000032F0000}"/>
    <cellStyle name="20% - Accent1 2 4 6 2 9" xfId="12223" xr:uid="{00000000-0005-0000-0000-0000042F0000}"/>
    <cellStyle name="20% - Accent1 2 4 6 3" xfId="12224" xr:uid="{00000000-0005-0000-0000-0000052F0000}"/>
    <cellStyle name="20% - Accent1 2 4 6 3 2" xfId="12225" xr:uid="{00000000-0005-0000-0000-0000062F0000}"/>
    <cellStyle name="20% - Accent1 2 4 6 3 2 2" xfId="12226" xr:uid="{00000000-0005-0000-0000-0000072F0000}"/>
    <cellStyle name="20% - Accent1 2 4 6 3 2 2 2" xfId="12227" xr:uid="{00000000-0005-0000-0000-0000082F0000}"/>
    <cellStyle name="20% - Accent1 2 4 6 3 2 2 2 2" xfId="12228" xr:uid="{00000000-0005-0000-0000-0000092F0000}"/>
    <cellStyle name="20% - Accent1 2 4 6 3 2 2 3" xfId="12229" xr:uid="{00000000-0005-0000-0000-00000A2F0000}"/>
    <cellStyle name="20% - Accent1 2 4 6 3 2 3" xfId="12230" xr:uid="{00000000-0005-0000-0000-00000B2F0000}"/>
    <cellStyle name="20% - Accent1 2 4 6 3 2 3 2" xfId="12231" xr:uid="{00000000-0005-0000-0000-00000C2F0000}"/>
    <cellStyle name="20% - Accent1 2 4 6 3 2 4" xfId="12232" xr:uid="{00000000-0005-0000-0000-00000D2F0000}"/>
    <cellStyle name="20% - Accent1 2 4 6 3 3" xfId="12233" xr:uid="{00000000-0005-0000-0000-00000E2F0000}"/>
    <cellStyle name="20% - Accent1 2 4 6 3 3 2" xfId="12234" xr:uid="{00000000-0005-0000-0000-00000F2F0000}"/>
    <cellStyle name="20% - Accent1 2 4 6 3 3 2 2" xfId="12235" xr:uid="{00000000-0005-0000-0000-0000102F0000}"/>
    <cellStyle name="20% - Accent1 2 4 6 3 3 2 2 2" xfId="12236" xr:uid="{00000000-0005-0000-0000-0000112F0000}"/>
    <cellStyle name="20% - Accent1 2 4 6 3 3 2 3" xfId="12237" xr:uid="{00000000-0005-0000-0000-0000122F0000}"/>
    <cellStyle name="20% - Accent1 2 4 6 3 3 3" xfId="12238" xr:uid="{00000000-0005-0000-0000-0000132F0000}"/>
    <cellStyle name="20% - Accent1 2 4 6 3 3 3 2" xfId="12239" xr:uid="{00000000-0005-0000-0000-0000142F0000}"/>
    <cellStyle name="20% - Accent1 2 4 6 3 3 4" xfId="12240" xr:uid="{00000000-0005-0000-0000-0000152F0000}"/>
    <cellStyle name="20% - Accent1 2 4 6 3 4" xfId="12241" xr:uid="{00000000-0005-0000-0000-0000162F0000}"/>
    <cellStyle name="20% - Accent1 2 4 6 3 4 2" xfId="12242" xr:uid="{00000000-0005-0000-0000-0000172F0000}"/>
    <cellStyle name="20% - Accent1 2 4 6 3 4 2 2" xfId="12243" xr:uid="{00000000-0005-0000-0000-0000182F0000}"/>
    <cellStyle name="20% - Accent1 2 4 6 3 4 2 2 2" xfId="12244" xr:uid="{00000000-0005-0000-0000-0000192F0000}"/>
    <cellStyle name="20% - Accent1 2 4 6 3 4 2 3" xfId="12245" xr:uid="{00000000-0005-0000-0000-00001A2F0000}"/>
    <cellStyle name="20% - Accent1 2 4 6 3 4 3" xfId="12246" xr:uid="{00000000-0005-0000-0000-00001B2F0000}"/>
    <cellStyle name="20% - Accent1 2 4 6 3 4 3 2" xfId="12247" xr:uid="{00000000-0005-0000-0000-00001C2F0000}"/>
    <cellStyle name="20% - Accent1 2 4 6 3 4 4" xfId="12248" xr:uid="{00000000-0005-0000-0000-00001D2F0000}"/>
    <cellStyle name="20% - Accent1 2 4 6 3 5" xfId="12249" xr:uid="{00000000-0005-0000-0000-00001E2F0000}"/>
    <cellStyle name="20% - Accent1 2 4 6 3 5 2" xfId="12250" xr:uid="{00000000-0005-0000-0000-00001F2F0000}"/>
    <cellStyle name="20% - Accent1 2 4 6 3 5 2 2" xfId="12251" xr:uid="{00000000-0005-0000-0000-0000202F0000}"/>
    <cellStyle name="20% - Accent1 2 4 6 3 5 3" xfId="12252" xr:uid="{00000000-0005-0000-0000-0000212F0000}"/>
    <cellStyle name="20% - Accent1 2 4 6 3 6" xfId="12253" xr:uid="{00000000-0005-0000-0000-0000222F0000}"/>
    <cellStyle name="20% - Accent1 2 4 6 3 6 2" xfId="12254" xr:uid="{00000000-0005-0000-0000-0000232F0000}"/>
    <cellStyle name="20% - Accent1 2 4 6 3 6 2 2" xfId="12255" xr:uid="{00000000-0005-0000-0000-0000242F0000}"/>
    <cellStyle name="20% - Accent1 2 4 6 3 6 3" xfId="12256" xr:uid="{00000000-0005-0000-0000-0000252F0000}"/>
    <cellStyle name="20% - Accent1 2 4 6 3 7" xfId="12257" xr:uid="{00000000-0005-0000-0000-0000262F0000}"/>
    <cellStyle name="20% - Accent1 2 4 6 3 7 2" xfId="12258" xr:uid="{00000000-0005-0000-0000-0000272F0000}"/>
    <cellStyle name="20% - Accent1 2 4 6 3 8" xfId="12259" xr:uid="{00000000-0005-0000-0000-0000282F0000}"/>
    <cellStyle name="20% - Accent1 2 4 6 3 8 2" xfId="12260" xr:uid="{00000000-0005-0000-0000-0000292F0000}"/>
    <cellStyle name="20% - Accent1 2 4 6 3 9" xfId="12261" xr:uid="{00000000-0005-0000-0000-00002A2F0000}"/>
    <cellStyle name="20% - Accent1 2 4 6 4" xfId="12262" xr:uid="{00000000-0005-0000-0000-00002B2F0000}"/>
    <cellStyle name="20% - Accent1 2 4 6 4 2" xfId="12263" xr:uid="{00000000-0005-0000-0000-00002C2F0000}"/>
    <cellStyle name="20% - Accent1 2 4 6 4 2 2" xfId="12264" xr:uid="{00000000-0005-0000-0000-00002D2F0000}"/>
    <cellStyle name="20% - Accent1 2 4 6 4 2 2 2" xfId="12265" xr:uid="{00000000-0005-0000-0000-00002E2F0000}"/>
    <cellStyle name="20% - Accent1 2 4 6 4 2 3" xfId="12266" xr:uid="{00000000-0005-0000-0000-00002F2F0000}"/>
    <cellStyle name="20% - Accent1 2 4 6 4 3" xfId="12267" xr:uid="{00000000-0005-0000-0000-0000302F0000}"/>
    <cellStyle name="20% - Accent1 2 4 6 4 3 2" xfId="12268" xr:uid="{00000000-0005-0000-0000-0000312F0000}"/>
    <cellStyle name="20% - Accent1 2 4 6 4 4" xfId="12269" xr:uid="{00000000-0005-0000-0000-0000322F0000}"/>
    <cellStyle name="20% - Accent1 2 4 6 5" xfId="12270" xr:uid="{00000000-0005-0000-0000-0000332F0000}"/>
    <cellStyle name="20% - Accent1 2 4 6 5 2" xfId="12271" xr:uid="{00000000-0005-0000-0000-0000342F0000}"/>
    <cellStyle name="20% - Accent1 2 4 6 5 2 2" xfId="12272" xr:uid="{00000000-0005-0000-0000-0000352F0000}"/>
    <cellStyle name="20% - Accent1 2 4 6 5 2 2 2" xfId="12273" xr:uid="{00000000-0005-0000-0000-0000362F0000}"/>
    <cellStyle name="20% - Accent1 2 4 6 5 2 3" xfId="12274" xr:uid="{00000000-0005-0000-0000-0000372F0000}"/>
    <cellStyle name="20% - Accent1 2 4 6 5 3" xfId="12275" xr:uid="{00000000-0005-0000-0000-0000382F0000}"/>
    <cellStyle name="20% - Accent1 2 4 6 5 3 2" xfId="12276" xr:uid="{00000000-0005-0000-0000-0000392F0000}"/>
    <cellStyle name="20% - Accent1 2 4 6 5 4" xfId="12277" xr:uid="{00000000-0005-0000-0000-00003A2F0000}"/>
    <cellStyle name="20% - Accent1 2 4 6 6" xfId="12278" xr:uid="{00000000-0005-0000-0000-00003B2F0000}"/>
    <cellStyle name="20% - Accent1 2 4 6 6 2" xfId="12279" xr:uid="{00000000-0005-0000-0000-00003C2F0000}"/>
    <cellStyle name="20% - Accent1 2 4 6 6 2 2" xfId="12280" xr:uid="{00000000-0005-0000-0000-00003D2F0000}"/>
    <cellStyle name="20% - Accent1 2 4 6 6 2 2 2" xfId="12281" xr:uid="{00000000-0005-0000-0000-00003E2F0000}"/>
    <cellStyle name="20% - Accent1 2 4 6 6 2 3" xfId="12282" xr:uid="{00000000-0005-0000-0000-00003F2F0000}"/>
    <cellStyle name="20% - Accent1 2 4 6 6 3" xfId="12283" xr:uid="{00000000-0005-0000-0000-0000402F0000}"/>
    <cellStyle name="20% - Accent1 2 4 6 6 3 2" xfId="12284" xr:uid="{00000000-0005-0000-0000-0000412F0000}"/>
    <cellStyle name="20% - Accent1 2 4 6 6 4" xfId="12285" xr:uid="{00000000-0005-0000-0000-0000422F0000}"/>
    <cellStyle name="20% - Accent1 2 4 6 7" xfId="12286" xr:uid="{00000000-0005-0000-0000-0000432F0000}"/>
    <cellStyle name="20% - Accent1 2 4 6 7 2" xfId="12287" xr:uid="{00000000-0005-0000-0000-0000442F0000}"/>
    <cellStyle name="20% - Accent1 2 4 6 7 2 2" xfId="12288" xr:uid="{00000000-0005-0000-0000-0000452F0000}"/>
    <cellStyle name="20% - Accent1 2 4 6 7 3" xfId="12289" xr:uid="{00000000-0005-0000-0000-0000462F0000}"/>
    <cellStyle name="20% - Accent1 2 4 6 8" xfId="12290" xr:uid="{00000000-0005-0000-0000-0000472F0000}"/>
    <cellStyle name="20% - Accent1 2 4 6 8 2" xfId="12291" xr:uid="{00000000-0005-0000-0000-0000482F0000}"/>
    <cellStyle name="20% - Accent1 2 4 6 8 2 2" xfId="12292" xr:uid="{00000000-0005-0000-0000-0000492F0000}"/>
    <cellStyle name="20% - Accent1 2 4 6 8 3" xfId="12293" xr:uid="{00000000-0005-0000-0000-00004A2F0000}"/>
    <cellStyle name="20% - Accent1 2 4 6 9" xfId="12294" xr:uid="{00000000-0005-0000-0000-00004B2F0000}"/>
    <cellStyle name="20% - Accent1 2 4 6 9 2" xfId="12295" xr:uid="{00000000-0005-0000-0000-00004C2F0000}"/>
    <cellStyle name="20% - Accent1 2 4 7" xfId="12296" xr:uid="{00000000-0005-0000-0000-00004D2F0000}"/>
    <cellStyle name="20% - Accent1 2 4 7 2" xfId="12297" xr:uid="{00000000-0005-0000-0000-00004E2F0000}"/>
    <cellStyle name="20% - Accent1 2 4 7 2 2" xfId="12298" xr:uid="{00000000-0005-0000-0000-00004F2F0000}"/>
    <cellStyle name="20% - Accent1 2 4 7 2 2 2" xfId="12299" xr:uid="{00000000-0005-0000-0000-0000502F0000}"/>
    <cellStyle name="20% - Accent1 2 4 7 2 2 2 2" xfId="12300" xr:uid="{00000000-0005-0000-0000-0000512F0000}"/>
    <cellStyle name="20% - Accent1 2 4 7 2 2 3" xfId="12301" xr:uid="{00000000-0005-0000-0000-0000522F0000}"/>
    <cellStyle name="20% - Accent1 2 4 7 2 3" xfId="12302" xr:uid="{00000000-0005-0000-0000-0000532F0000}"/>
    <cellStyle name="20% - Accent1 2 4 7 2 3 2" xfId="12303" xr:uid="{00000000-0005-0000-0000-0000542F0000}"/>
    <cellStyle name="20% - Accent1 2 4 7 2 4" xfId="12304" xr:uid="{00000000-0005-0000-0000-0000552F0000}"/>
    <cellStyle name="20% - Accent1 2 4 7 3" xfId="12305" xr:uid="{00000000-0005-0000-0000-0000562F0000}"/>
    <cellStyle name="20% - Accent1 2 4 7 3 2" xfId="12306" xr:uid="{00000000-0005-0000-0000-0000572F0000}"/>
    <cellStyle name="20% - Accent1 2 4 7 3 2 2" xfId="12307" xr:uid="{00000000-0005-0000-0000-0000582F0000}"/>
    <cellStyle name="20% - Accent1 2 4 7 3 2 2 2" xfId="12308" xr:uid="{00000000-0005-0000-0000-0000592F0000}"/>
    <cellStyle name="20% - Accent1 2 4 7 3 2 3" xfId="12309" xr:uid="{00000000-0005-0000-0000-00005A2F0000}"/>
    <cellStyle name="20% - Accent1 2 4 7 3 3" xfId="12310" xr:uid="{00000000-0005-0000-0000-00005B2F0000}"/>
    <cellStyle name="20% - Accent1 2 4 7 3 3 2" xfId="12311" xr:uid="{00000000-0005-0000-0000-00005C2F0000}"/>
    <cellStyle name="20% - Accent1 2 4 7 3 4" xfId="12312" xr:uid="{00000000-0005-0000-0000-00005D2F0000}"/>
    <cellStyle name="20% - Accent1 2 4 7 4" xfId="12313" xr:uid="{00000000-0005-0000-0000-00005E2F0000}"/>
    <cellStyle name="20% - Accent1 2 4 7 4 2" xfId="12314" xr:uid="{00000000-0005-0000-0000-00005F2F0000}"/>
    <cellStyle name="20% - Accent1 2 4 7 4 2 2" xfId="12315" xr:uid="{00000000-0005-0000-0000-0000602F0000}"/>
    <cellStyle name="20% - Accent1 2 4 7 4 2 2 2" xfId="12316" xr:uid="{00000000-0005-0000-0000-0000612F0000}"/>
    <cellStyle name="20% - Accent1 2 4 7 4 2 3" xfId="12317" xr:uid="{00000000-0005-0000-0000-0000622F0000}"/>
    <cellStyle name="20% - Accent1 2 4 7 4 3" xfId="12318" xr:uid="{00000000-0005-0000-0000-0000632F0000}"/>
    <cellStyle name="20% - Accent1 2 4 7 4 3 2" xfId="12319" xr:uid="{00000000-0005-0000-0000-0000642F0000}"/>
    <cellStyle name="20% - Accent1 2 4 7 4 4" xfId="12320" xr:uid="{00000000-0005-0000-0000-0000652F0000}"/>
    <cellStyle name="20% - Accent1 2 4 7 5" xfId="12321" xr:uid="{00000000-0005-0000-0000-0000662F0000}"/>
    <cellStyle name="20% - Accent1 2 4 7 5 2" xfId="12322" xr:uid="{00000000-0005-0000-0000-0000672F0000}"/>
    <cellStyle name="20% - Accent1 2 4 7 5 2 2" xfId="12323" xr:uid="{00000000-0005-0000-0000-0000682F0000}"/>
    <cellStyle name="20% - Accent1 2 4 7 5 3" xfId="12324" xr:uid="{00000000-0005-0000-0000-0000692F0000}"/>
    <cellStyle name="20% - Accent1 2 4 7 6" xfId="12325" xr:uid="{00000000-0005-0000-0000-00006A2F0000}"/>
    <cellStyle name="20% - Accent1 2 4 7 6 2" xfId="12326" xr:uid="{00000000-0005-0000-0000-00006B2F0000}"/>
    <cellStyle name="20% - Accent1 2 4 7 6 2 2" xfId="12327" xr:uid="{00000000-0005-0000-0000-00006C2F0000}"/>
    <cellStyle name="20% - Accent1 2 4 7 6 3" xfId="12328" xr:uid="{00000000-0005-0000-0000-00006D2F0000}"/>
    <cellStyle name="20% - Accent1 2 4 7 7" xfId="12329" xr:uid="{00000000-0005-0000-0000-00006E2F0000}"/>
    <cellStyle name="20% - Accent1 2 4 7 7 2" xfId="12330" xr:uid="{00000000-0005-0000-0000-00006F2F0000}"/>
    <cellStyle name="20% - Accent1 2 4 7 8" xfId="12331" xr:uid="{00000000-0005-0000-0000-0000702F0000}"/>
    <cellStyle name="20% - Accent1 2 4 7 8 2" xfId="12332" xr:uid="{00000000-0005-0000-0000-0000712F0000}"/>
    <cellStyle name="20% - Accent1 2 4 7 9" xfId="12333" xr:uid="{00000000-0005-0000-0000-0000722F0000}"/>
    <cellStyle name="20% - Accent1 2 4 8" xfId="12334" xr:uid="{00000000-0005-0000-0000-0000732F0000}"/>
    <cellStyle name="20% - Accent1 2 4 8 2" xfId="12335" xr:uid="{00000000-0005-0000-0000-0000742F0000}"/>
    <cellStyle name="20% - Accent1 2 4 8 2 2" xfId="12336" xr:uid="{00000000-0005-0000-0000-0000752F0000}"/>
    <cellStyle name="20% - Accent1 2 4 8 2 2 2" xfId="12337" xr:uid="{00000000-0005-0000-0000-0000762F0000}"/>
    <cellStyle name="20% - Accent1 2 4 8 2 2 2 2" xfId="12338" xr:uid="{00000000-0005-0000-0000-0000772F0000}"/>
    <cellStyle name="20% - Accent1 2 4 8 2 2 3" xfId="12339" xr:uid="{00000000-0005-0000-0000-0000782F0000}"/>
    <cellStyle name="20% - Accent1 2 4 8 2 3" xfId="12340" xr:uid="{00000000-0005-0000-0000-0000792F0000}"/>
    <cellStyle name="20% - Accent1 2 4 8 2 3 2" xfId="12341" xr:uid="{00000000-0005-0000-0000-00007A2F0000}"/>
    <cellStyle name="20% - Accent1 2 4 8 2 4" xfId="12342" xr:uid="{00000000-0005-0000-0000-00007B2F0000}"/>
    <cellStyle name="20% - Accent1 2 4 8 3" xfId="12343" xr:uid="{00000000-0005-0000-0000-00007C2F0000}"/>
    <cellStyle name="20% - Accent1 2 4 8 3 2" xfId="12344" xr:uid="{00000000-0005-0000-0000-00007D2F0000}"/>
    <cellStyle name="20% - Accent1 2 4 8 3 2 2" xfId="12345" xr:uid="{00000000-0005-0000-0000-00007E2F0000}"/>
    <cellStyle name="20% - Accent1 2 4 8 3 2 2 2" xfId="12346" xr:uid="{00000000-0005-0000-0000-00007F2F0000}"/>
    <cellStyle name="20% - Accent1 2 4 8 3 2 3" xfId="12347" xr:uid="{00000000-0005-0000-0000-0000802F0000}"/>
    <cellStyle name="20% - Accent1 2 4 8 3 3" xfId="12348" xr:uid="{00000000-0005-0000-0000-0000812F0000}"/>
    <cellStyle name="20% - Accent1 2 4 8 3 3 2" xfId="12349" xr:uid="{00000000-0005-0000-0000-0000822F0000}"/>
    <cellStyle name="20% - Accent1 2 4 8 3 4" xfId="12350" xr:uid="{00000000-0005-0000-0000-0000832F0000}"/>
    <cellStyle name="20% - Accent1 2 4 8 4" xfId="12351" xr:uid="{00000000-0005-0000-0000-0000842F0000}"/>
    <cellStyle name="20% - Accent1 2 4 8 4 2" xfId="12352" xr:uid="{00000000-0005-0000-0000-0000852F0000}"/>
    <cellStyle name="20% - Accent1 2 4 8 4 2 2" xfId="12353" xr:uid="{00000000-0005-0000-0000-0000862F0000}"/>
    <cellStyle name="20% - Accent1 2 4 8 4 2 2 2" xfId="12354" xr:uid="{00000000-0005-0000-0000-0000872F0000}"/>
    <cellStyle name="20% - Accent1 2 4 8 4 2 3" xfId="12355" xr:uid="{00000000-0005-0000-0000-0000882F0000}"/>
    <cellStyle name="20% - Accent1 2 4 8 4 3" xfId="12356" xr:uid="{00000000-0005-0000-0000-0000892F0000}"/>
    <cellStyle name="20% - Accent1 2 4 8 4 3 2" xfId="12357" xr:uid="{00000000-0005-0000-0000-00008A2F0000}"/>
    <cellStyle name="20% - Accent1 2 4 8 4 4" xfId="12358" xr:uid="{00000000-0005-0000-0000-00008B2F0000}"/>
    <cellStyle name="20% - Accent1 2 4 8 5" xfId="12359" xr:uid="{00000000-0005-0000-0000-00008C2F0000}"/>
    <cellStyle name="20% - Accent1 2 4 8 5 2" xfId="12360" xr:uid="{00000000-0005-0000-0000-00008D2F0000}"/>
    <cellStyle name="20% - Accent1 2 4 8 5 2 2" xfId="12361" xr:uid="{00000000-0005-0000-0000-00008E2F0000}"/>
    <cellStyle name="20% - Accent1 2 4 8 5 3" xfId="12362" xr:uid="{00000000-0005-0000-0000-00008F2F0000}"/>
    <cellStyle name="20% - Accent1 2 4 8 6" xfId="12363" xr:uid="{00000000-0005-0000-0000-0000902F0000}"/>
    <cellStyle name="20% - Accent1 2 4 8 6 2" xfId="12364" xr:uid="{00000000-0005-0000-0000-0000912F0000}"/>
    <cellStyle name="20% - Accent1 2 4 8 6 2 2" xfId="12365" xr:uid="{00000000-0005-0000-0000-0000922F0000}"/>
    <cellStyle name="20% - Accent1 2 4 8 6 3" xfId="12366" xr:uid="{00000000-0005-0000-0000-0000932F0000}"/>
    <cellStyle name="20% - Accent1 2 4 8 7" xfId="12367" xr:uid="{00000000-0005-0000-0000-0000942F0000}"/>
    <cellStyle name="20% - Accent1 2 4 8 7 2" xfId="12368" xr:uid="{00000000-0005-0000-0000-0000952F0000}"/>
    <cellStyle name="20% - Accent1 2 4 8 8" xfId="12369" xr:uid="{00000000-0005-0000-0000-0000962F0000}"/>
    <cellStyle name="20% - Accent1 2 4 8 8 2" xfId="12370" xr:uid="{00000000-0005-0000-0000-0000972F0000}"/>
    <cellStyle name="20% - Accent1 2 4 8 9" xfId="12371" xr:uid="{00000000-0005-0000-0000-0000982F0000}"/>
    <cellStyle name="20% - Accent1 2 4 9" xfId="12372" xr:uid="{00000000-0005-0000-0000-0000992F0000}"/>
    <cellStyle name="20% - Accent1 2 4 9 2" xfId="12373" xr:uid="{00000000-0005-0000-0000-00009A2F0000}"/>
    <cellStyle name="20% - Accent1 2 4 9 2 2" xfId="12374" xr:uid="{00000000-0005-0000-0000-00009B2F0000}"/>
    <cellStyle name="20% - Accent1 2 4 9 2 2 2" xfId="12375" xr:uid="{00000000-0005-0000-0000-00009C2F0000}"/>
    <cellStyle name="20% - Accent1 2 4 9 2 3" xfId="12376" xr:uid="{00000000-0005-0000-0000-00009D2F0000}"/>
    <cellStyle name="20% - Accent1 2 4 9 3" xfId="12377" xr:uid="{00000000-0005-0000-0000-00009E2F0000}"/>
    <cellStyle name="20% - Accent1 2 4 9 3 2" xfId="12378" xr:uid="{00000000-0005-0000-0000-00009F2F0000}"/>
    <cellStyle name="20% - Accent1 2 4 9 4" xfId="12379" xr:uid="{00000000-0005-0000-0000-0000A02F0000}"/>
    <cellStyle name="20% - Accent1 2 5" xfId="12380" xr:uid="{00000000-0005-0000-0000-0000A12F0000}"/>
    <cellStyle name="20% - Accent1 2 5 10" xfId="12381" xr:uid="{00000000-0005-0000-0000-0000A22F0000}"/>
    <cellStyle name="20% - Accent1 2 5 10 2" xfId="12382" xr:uid="{00000000-0005-0000-0000-0000A32F0000}"/>
    <cellStyle name="20% - Accent1 2 5 10 2 2" xfId="12383" xr:uid="{00000000-0005-0000-0000-0000A42F0000}"/>
    <cellStyle name="20% - Accent1 2 5 10 2 2 2" xfId="12384" xr:uid="{00000000-0005-0000-0000-0000A52F0000}"/>
    <cellStyle name="20% - Accent1 2 5 10 2 3" xfId="12385" xr:uid="{00000000-0005-0000-0000-0000A62F0000}"/>
    <cellStyle name="20% - Accent1 2 5 10 3" xfId="12386" xr:uid="{00000000-0005-0000-0000-0000A72F0000}"/>
    <cellStyle name="20% - Accent1 2 5 10 3 2" xfId="12387" xr:uid="{00000000-0005-0000-0000-0000A82F0000}"/>
    <cellStyle name="20% - Accent1 2 5 10 4" xfId="12388" xr:uid="{00000000-0005-0000-0000-0000A92F0000}"/>
    <cellStyle name="20% - Accent1 2 5 11" xfId="12389" xr:uid="{00000000-0005-0000-0000-0000AA2F0000}"/>
    <cellStyle name="20% - Accent1 2 5 11 2" xfId="12390" xr:uid="{00000000-0005-0000-0000-0000AB2F0000}"/>
    <cellStyle name="20% - Accent1 2 5 11 2 2" xfId="12391" xr:uid="{00000000-0005-0000-0000-0000AC2F0000}"/>
    <cellStyle name="20% - Accent1 2 5 11 2 2 2" xfId="12392" xr:uid="{00000000-0005-0000-0000-0000AD2F0000}"/>
    <cellStyle name="20% - Accent1 2 5 11 2 3" xfId="12393" xr:uid="{00000000-0005-0000-0000-0000AE2F0000}"/>
    <cellStyle name="20% - Accent1 2 5 11 3" xfId="12394" xr:uid="{00000000-0005-0000-0000-0000AF2F0000}"/>
    <cellStyle name="20% - Accent1 2 5 11 3 2" xfId="12395" xr:uid="{00000000-0005-0000-0000-0000B02F0000}"/>
    <cellStyle name="20% - Accent1 2 5 11 4" xfId="12396" xr:uid="{00000000-0005-0000-0000-0000B12F0000}"/>
    <cellStyle name="20% - Accent1 2 5 12" xfId="12397" xr:uid="{00000000-0005-0000-0000-0000B22F0000}"/>
    <cellStyle name="20% - Accent1 2 5 12 2" xfId="12398" xr:uid="{00000000-0005-0000-0000-0000B32F0000}"/>
    <cellStyle name="20% - Accent1 2 5 12 2 2" xfId="12399" xr:uid="{00000000-0005-0000-0000-0000B42F0000}"/>
    <cellStyle name="20% - Accent1 2 5 12 3" xfId="12400" xr:uid="{00000000-0005-0000-0000-0000B52F0000}"/>
    <cellStyle name="20% - Accent1 2 5 13" xfId="12401" xr:uid="{00000000-0005-0000-0000-0000B62F0000}"/>
    <cellStyle name="20% - Accent1 2 5 13 2" xfId="12402" xr:uid="{00000000-0005-0000-0000-0000B72F0000}"/>
    <cellStyle name="20% - Accent1 2 5 13 2 2" xfId="12403" xr:uid="{00000000-0005-0000-0000-0000B82F0000}"/>
    <cellStyle name="20% - Accent1 2 5 13 3" xfId="12404" xr:uid="{00000000-0005-0000-0000-0000B92F0000}"/>
    <cellStyle name="20% - Accent1 2 5 14" xfId="12405" xr:uid="{00000000-0005-0000-0000-0000BA2F0000}"/>
    <cellStyle name="20% - Accent1 2 5 14 2" xfId="12406" xr:uid="{00000000-0005-0000-0000-0000BB2F0000}"/>
    <cellStyle name="20% - Accent1 2 5 15" xfId="12407" xr:uid="{00000000-0005-0000-0000-0000BC2F0000}"/>
    <cellStyle name="20% - Accent1 2 5 15 2" xfId="12408" xr:uid="{00000000-0005-0000-0000-0000BD2F0000}"/>
    <cellStyle name="20% - Accent1 2 5 16" xfId="12409" xr:uid="{00000000-0005-0000-0000-0000BE2F0000}"/>
    <cellStyle name="20% - Accent1 2 5 2" xfId="12410" xr:uid="{00000000-0005-0000-0000-0000BF2F0000}"/>
    <cellStyle name="20% - Accent1 2 5 2 10" xfId="12411" xr:uid="{00000000-0005-0000-0000-0000C02F0000}"/>
    <cellStyle name="20% - Accent1 2 5 2 10 2" xfId="12412" xr:uid="{00000000-0005-0000-0000-0000C12F0000}"/>
    <cellStyle name="20% - Accent1 2 5 2 10 2 2" xfId="12413" xr:uid="{00000000-0005-0000-0000-0000C22F0000}"/>
    <cellStyle name="20% - Accent1 2 5 2 10 2 2 2" xfId="12414" xr:uid="{00000000-0005-0000-0000-0000C32F0000}"/>
    <cellStyle name="20% - Accent1 2 5 2 10 2 3" xfId="12415" xr:uid="{00000000-0005-0000-0000-0000C42F0000}"/>
    <cellStyle name="20% - Accent1 2 5 2 10 3" xfId="12416" xr:uid="{00000000-0005-0000-0000-0000C52F0000}"/>
    <cellStyle name="20% - Accent1 2 5 2 10 3 2" xfId="12417" xr:uid="{00000000-0005-0000-0000-0000C62F0000}"/>
    <cellStyle name="20% - Accent1 2 5 2 10 4" xfId="12418" xr:uid="{00000000-0005-0000-0000-0000C72F0000}"/>
    <cellStyle name="20% - Accent1 2 5 2 11" xfId="12419" xr:uid="{00000000-0005-0000-0000-0000C82F0000}"/>
    <cellStyle name="20% - Accent1 2 5 2 11 2" xfId="12420" xr:uid="{00000000-0005-0000-0000-0000C92F0000}"/>
    <cellStyle name="20% - Accent1 2 5 2 11 2 2" xfId="12421" xr:uid="{00000000-0005-0000-0000-0000CA2F0000}"/>
    <cellStyle name="20% - Accent1 2 5 2 11 3" xfId="12422" xr:uid="{00000000-0005-0000-0000-0000CB2F0000}"/>
    <cellStyle name="20% - Accent1 2 5 2 12" xfId="12423" xr:uid="{00000000-0005-0000-0000-0000CC2F0000}"/>
    <cellStyle name="20% - Accent1 2 5 2 12 2" xfId="12424" xr:uid="{00000000-0005-0000-0000-0000CD2F0000}"/>
    <cellStyle name="20% - Accent1 2 5 2 12 2 2" xfId="12425" xr:uid="{00000000-0005-0000-0000-0000CE2F0000}"/>
    <cellStyle name="20% - Accent1 2 5 2 12 3" xfId="12426" xr:uid="{00000000-0005-0000-0000-0000CF2F0000}"/>
    <cellStyle name="20% - Accent1 2 5 2 13" xfId="12427" xr:uid="{00000000-0005-0000-0000-0000D02F0000}"/>
    <cellStyle name="20% - Accent1 2 5 2 13 2" xfId="12428" xr:uid="{00000000-0005-0000-0000-0000D12F0000}"/>
    <cellStyle name="20% - Accent1 2 5 2 14" xfId="12429" xr:uid="{00000000-0005-0000-0000-0000D22F0000}"/>
    <cellStyle name="20% - Accent1 2 5 2 14 2" xfId="12430" xr:uid="{00000000-0005-0000-0000-0000D32F0000}"/>
    <cellStyle name="20% - Accent1 2 5 2 15" xfId="12431" xr:uid="{00000000-0005-0000-0000-0000D42F0000}"/>
    <cellStyle name="20% - Accent1 2 5 2 2" xfId="12432" xr:uid="{00000000-0005-0000-0000-0000D52F0000}"/>
    <cellStyle name="20% - Accent1 2 5 2 2 10" xfId="12433" xr:uid="{00000000-0005-0000-0000-0000D62F0000}"/>
    <cellStyle name="20% - Accent1 2 5 2 2 10 2" xfId="12434" xr:uid="{00000000-0005-0000-0000-0000D72F0000}"/>
    <cellStyle name="20% - Accent1 2 5 2 2 10 2 2" xfId="12435" xr:uid="{00000000-0005-0000-0000-0000D82F0000}"/>
    <cellStyle name="20% - Accent1 2 5 2 2 10 3" xfId="12436" xr:uid="{00000000-0005-0000-0000-0000D92F0000}"/>
    <cellStyle name="20% - Accent1 2 5 2 2 11" xfId="12437" xr:uid="{00000000-0005-0000-0000-0000DA2F0000}"/>
    <cellStyle name="20% - Accent1 2 5 2 2 11 2" xfId="12438" xr:uid="{00000000-0005-0000-0000-0000DB2F0000}"/>
    <cellStyle name="20% - Accent1 2 5 2 2 11 2 2" xfId="12439" xr:uid="{00000000-0005-0000-0000-0000DC2F0000}"/>
    <cellStyle name="20% - Accent1 2 5 2 2 11 3" xfId="12440" xr:uid="{00000000-0005-0000-0000-0000DD2F0000}"/>
    <cellStyle name="20% - Accent1 2 5 2 2 12" xfId="12441" xr:uid="{00000000-0005-0000-0000-0000DE2F0000}"/>
    <cellStyle name="20% - Accent1 2 5 2 2 12 2" xfId="12442" xr:uid="{00000000-0005-0000-0000-0000DF2F0000}"/>
    <cellStyle name="20% - Accent1 2 5 2 2 13" xfId="12443" xr:uid="{00000000-0005-0000-0000-0000E02F0000}"/>
    <cellStyle name="20% - Accent1 2 5 2 2 13 2" xfId="12444" xr:uid="{00000000-0005-0000-0000-0000E12F0000}"/>
    <cellStyle name="20% - Accent1 2 5 2 2 14" xfId="12445" xr:uid="{00000000-0005-0000-0000-0000E22F0000}"/>
    <cellStyle name="20% - Accent1 2 5 2 2 2" xfId="12446" xr:uid="{00000000-0005-0000-0000-0000E32F0000}"/>
    <cellStyle name="20% - Accent1 2 5 2 2 2 10" xfId="12447" xr:uid="{00000000-0005-0000-0000-0000E42F0000}"/>
    <cellStyle name="20% - Accent1 2 5 2 2 2 10 2" xfId="12448" xr:uid="{00000000-0005-0000-0000-0000E52F0000}"/>
    <cellStyle name="20% - Accent1 2 5 2 2 2 11" xfId="12449" xr:uid="{00000000-0005-0000-0000-0000E62F0000}"/>
    <cellStyle name="20% - Accent1 2 5 2 2 2 2" xfId="12450" xr:uid="{00000000-0005-0000-0000-0000E72F0000}"/>
    <cellStyle name="20% - Accent1 2 5 2 2 2 2 2" xfId="12451" xr:uid="{00000000-0005-0000-0000-0000E82F0000}"/>
    <cellStyle name="20% - Accent1 2 5 2 2 2 2 2 2" xfId="12452" xr:uid="{00000000-0005-0000-0000-0000E92F0000}"/>
    <cellStyle name="20% - Accent1 2 5 2 2 2 2 2 2 2" xfId="12453" xr:uid="{00000000-0005-0000-0000-0000EA2F0000}"/>
    <cellStyle name="20% - Accent1 2 5 2 2 2 2 2 2 2 2" xfId="12454" xr:uid="{00000000-0005-0000-0000-0000EB2F0000}"/>
    <cellStyle name="20% - Accent1 2 5 2 2 2 2 2 2 3" xfId="12455" xr:uid="{00000000-0005-0000-0000-0000EC2F0000}"/>
    <cellStyle name="20% - Accent1 2 5 2 2 2 2 2 3" xfId="12456" xr:uid="{00000000-0005-0000-0000-0000ED2F0000}"/>
    <cellStyle name="20% - Accent1 2 5 2 2 2 2 2 3 2" xfId="12457" xr:uid="{00000000-0005-0000-0000-0000EE2F0000}"/>
    <cellStyle name="20% - Accent1 2 5 2 2 2 2 2 4" xfId="12458" xr:uid="{00000000-0005-0000-0000-0000EF2F0000}"/>
    <cellStyle name="20% - Accent1 2 5 2 2 2 2 3" xfId="12459" xr:uid="{00000000-0005-0000-0000-0000F02F0000}"/>
    <cellStyle name="20% - Accent1 2 5 2 2 2 2 3 2" xfId="12460" xr:uid="{00000000-0005-0000-0000-0000F12F0000}"/>
    <cellStyle name="20% - Accent1 2 5 2 2 2 2 3 2 2" xfId="12461" xr:uid="{00000000-0005-0000-0000-0000F22F0000}"/>
    <cellStyle name="20% - Accent1 2 5 2 2 2 2 3 2 2 2" xfId="12462" xr:uid="{00000000-0005-0000-0000-0000F32F0000}"/>
    <cellStyle name="20% - Accent1 2 5 2 2 2 2 3 2 3" xfId="12463" xr:uid="{00000000-0005-0000-0000-0000F42F0000}"/>
    <cellStyle name="20% - Accent1 2 5 2 2 2 2 3 3" xfId="12464" xr:uid="{00000000-0005-0000-0000-0000F52F0000}"/>
    <cellStyle name="20% - Accent1 2 5 2 2 2 2 3 3 2" xfId="12465" xr:uid="{00000000-0005-0000-0000-0000F62F0000}"/>
    <cellStyle name="20% - Accent1 2 5 2 2 2 2 3 4" xfId="12466" xr:uid="{00000000-0005-0000-0000-0000F72F0000}"/>
    <cellStyle name="20% - Accent1 2 5 2 2 2 2 4" xfId="12467" xr:uid="{00000000-0005-0000-0000-0000F82F0000}"/>
    <cellStyle name="20% - Accent1 2 5 2 2 2 2 4 2" xfId="12468" xr:uid="{00000000-0005-0000-0000-0000F92F0000}"/>
    <cellStyle name="20% - Accent1 2 5 2 2 2 2 4 2 2" xfId="12469" xr:uid="{00000000-0005-0000-0000-0000FA2F0000}"/>
    <cellStyle name="20% - Accent1 2 5 2 2 2 2 4 2 2 2" xfId="12470" xr:uid="{00000000-0005-0000-0000-0000FB2F0000}"/>
    <cellStyle name="20% - Accent1 2 5 2 2 2 2 4 2 3" xfId="12471" xr:uid="{00000000-0005-0000-0000-0000FC2F0000}"/>
    <cellStyle name="20% - Accent1 2 5 2 2 2 2 4 3" xfId="12472" xr:uid="{00000000-0005-0000-0000-0000FD2F0000}"/>
    <cellStyle name="20% - Accent1 2 5 2 2 2 2 4 3 2" xfId="12473" xr:uid="{00000000-0005-0000-0000-0000FE2F0000}"/>
    <cellStyle name="20% - Accent1 2 5 2 2 2 2 4 4" xfId="12474" xr:uid="{00000000-0005-0000-0000-0000FF2F0000}"/>
    <cellStyle name="20% - Accent1 2 5 2 2 2 2 5" xfId="12475" xr:uid="{00000000-0005-0000-0000-000000300000}"/>
    <cellStyle name="20% - Accent1 2 5 2 2 2 2 5 2" xfId="12476" xr:uid="{00000000-0005-0000-0000-000001300000}"/>
    <cellStyle name="20% - Accent1 2 5 2 2 2 2 5 2 2" xfId="12477" xr:uid="{00000000-0005-0000-0000-000002300000}"/>
    <cellStyle name="20% - Accent1 2 5 2 2 2 2 5 3" xfId="12478" xr:uid="{00000000-0005-0000-0000-000003300000}"/>
    <cellStyle name="20% - Accent1 2 5 2 2 2 2 6" xfId="12479" xr:uid="{00000000-0005-0000-0000-000004300000}"/>
    <cellStyle name="20% - Accent1 2 5 2 2 2 2 6 2" xfId="12480" xr:uid="{00000000-0005-0000-0000-000005300000}"/>
    <cellStyle name="20% - Accent1 2 5 2 2 2 2 6 2 2" xfId="12481" xr:uid="{00000000-0005-0000-0000-000006300000}"/>
    <cellStyle name="20% - Accent1 2 5 2 2 2 2 6 3" xfId="12482" xr:uid="{00000000-0005-0000-0000-000007300000}"/>
    <cellStyle name="20% - Accent1 2 5 2 2 2 2 7" xfId="12483" xr:uid="{00000000-0005-0000-0000-000008300000}"/>
    <cellStyle name="20% - Accent1 2 5 2 2 2 2 7 2" xfId="12484" xr:uid="{00000000-0005-0000-0000-000009300000}"/>
    <cellStyle name="20% - Accent1 2 5 2 2 2 2 8" xfId="12485" xr:uid="{00000000-0005-0000-0000-00000A300000}"/>
    <cellStyle name="20% - Accent1 2 5 2 2 2 2 8 2" xfId="12486" xr:uid="{00000000-0005-0000-0000-00000B300000}"/>
    <cellStyle name="20% - Accent1 2 5 2 2 2 2 9" xfId="12487" xr:uid="{00000000-0005-0000-0000-00000C300000}"/>
    <cellStyle name="20% - Accent1 2 5 2 2 2 3" xfId="12488" xr:uid="{00000000-0005-0000-0000-00000D300000}"/>
    <cellStyle name="20% - Accent1 2 5 2 2 2 3 2" xfId="12489" xr:uid="{00000000-0005-0000-0000-00000E300000}"/>
    <cellStyle name="20% - Accent1 2 5 2 2 2 3 2 2" xfId="12490" xr:uid="{00000000-0005-0000-0000-00000F300000}"/>
    <cellStyle name="20% - Accent1 2 5 2 2 2 3 2 2 2" xfId="12491" xr:uid="{00000000-0005-0000-0000-000010300000}"/>
    <cellStyle name="20% - Accent1 2 5 2 2 2 3 2 2 2 2" xfId="12492" xr:uid="{00000000-0005-0000-0000-000011300000}"/>
    <cellStyle name="20% - Accent1 2 5 2 2 2 3 2 2 3" xfId="12493" xr:uid="{00000000-0005-0000-0000-000012300000}"/>
    <cellStyle name="20% - Accent1 2 5 2 2 2 3 2 3" xfId="12494" xr:uid="{00000000-0005-0000-0000-000013300000}"/>
    <cellStyle name="20% - Accent1 2 5 2 2 2 3 2 3 2" xfId="12495" xr:uid="{00000000-0005-0000-0000-000014300000}"/>
    <cellStyle name="20% - Accent1 2 5 2 2 2 3 2 4" xfId="12496" xr:uid="{00000000-0005-0000-0000-000015300000}"/>
    <cellStyle name="20% - Accent1 2 5 2 2 2 3 3" xfId="12497" xr:uid="{00000000-0005-0000-0000-000016300000}"/>
    <cellStyle name="20% - Accent1 2 5 2 2 2 3 3 2" xfId="12498" xr:uid="{00000000-0005-0000-0000-000017300000}"/>
    <cellStyle name="20% - Accent1 2 5 2 2 2 3 3 2 2" xfId="12499" xr:uid="{00000000-0005-0000-0000-000018300000}"/>
    <cellStyle name="20% - Accent1 2 5 2 2 2 3 3 2 2 2" xfId="12500" xr:uid="{00000000-0005-0000-0000-000019300000}"/>
    <cellStyle name="20% - Accent1 2 5 2 2 2 3 3 2 3" xfId="12501" xr:uid="{00000000-0005-0000-0000-00001A300000}"/>
    <cellStyle name="20% - Accent1 2 5 2 2 2 3 3 3" xfId="12502" xr:uid="{00000000-0005-0000-0000-00001B300000}"/>
    <cellStyle name="20% - Accent1 2 5 2 2 2 3 3 3 2" xfId="12503" xr:uid="{00000000-0005-0000-0000-00001C300000}"/>
    <cellStyle name="20% - Accent1 2 5 2 2 2 3 3 4" xfId="12504" xr:uid="{00000000-0005-0000-0000-00001D300000}"/>
    <cellStyle name="20% - Accent1 2 5 2 2 2 3 4" xfId="12505" xr:uid="{00000000-0005-0000-0000-00001E300000}"/>
    <cellStyle name="20% - Accent1 2 5 2 2 2 3 4 2" xfId="12506" xr:uid="{00000000-0005-0000-0000-00001F300000}"/>
    <cellStyle name="20% - Accent1 2 5 2 2 2 3 4 2 2" xfId="12507" xr:uid="{00000000-0005-0000-0000-000020300000}"/>
    <cellStyle name="20% - Accent1 2 5 2 2 2 3 4 2 2 2" xfId="12508" xr:uid="{00000000-0005-0000-0000-000021300000}"/>
    <cellStyle name="20% - Accent1 2 5 2 2 2 3 4 2 3" xfId="12509" xr:uid="{00000000-0005-0000-0000-000022300000}"/>
    <cellStyle name="20% - Accent1 2 5 2 2 2 3 4 3" xfId="12510" xr:uid="{00000000-0005-0000-0000-000023300000}"/>
    <cellStyle name="20% - Accent1 2 5 2 2 2 3 4 3 2" xfId="12511" xr:uid="{00000000-0005-0000-0000-000024300000}"/>
    <cellStyle name="20% - Accent1 2 5 2 2 2 3 4 4" xfId="12512" xr:uid="{00000000-0005-0000-0000-000025300000}"/>
    <cellStyle name="20% - Accent1 2 5 2 2 2 3 5" xfId="12513" xr:uid="{00000000-0005-0000-0000-000026300000}"/>
    <cellStyle name="20% - Accent1 2 5 2 2 2 3 5 2" xfId="12514" xr:uid="{00000000-0005-0000-0000-000027300000}"/>
    <cellStyle name="20% - Accent1 2 5 2 2 2 3 5 2 2" xfId="12515" xr:uid="{00000000-0005-0000-0000-000028300000}"/>
    <cellStyle name="20% - Accent1 2 5 2 2 2 3 5 3" xfId="12516" xr:uid="{00000000-0005-0000-0000-000029300000}"/>
    <cellStyle name="20% - Accent1 2 5 2 2 2 3 6" xfId="12517" xr:uid="{00000000-0005-0000-0000-00002A300000}"/>
    <cellStyle name="20% - Accent1 2 5 2 2 2 3 6 2" xfId="12518" xr:uid="{00000000-0005-0000-0000-00002B300000}"/>
    <cellStyle name="20% - Accent1 2 5 2 2 2 3 6 2 2" xfId="12519" xr:uid="{00000000-0005-0000-0000-00002C300000}"/>
    <cellStyle name="20% - Accent1 2 5 2 2 2 3 6 3" xfId="12520" xr:uid="{00000000-0005-0000-0000-00002D300000}"/>
    <cellStyle name="20% - Accent1 2 5 2 2 2 3 7" xfId="12521" xr:uid="{00000000-0005-0000-0000-00002E300000}"/>
    <cellStyle name="20% - Accent1 2 5 2 2 2 3 7 2" xfId="12522" xr:uid="{00000000-0005-0000-0000-00002F300000}"/>
    <cellStyle name="20% - Accent1 2 5 2 2 2 3 8" xfId="12523" xr:uid="{00000000-0005-0000-0000-000030300000}"/>
    <cellStyle name="20% - Accent1 2 5 2 2 2 3 8 2" xfId="12524" xr:uid="{00000000-0005-0000-0000-000031300000}"/>
    <cellStyle name="20% - Accent1 2 5 2 2 2 3 9" xfId="12525" xr:uid="{00000000-0005-0000-0000-000032300000}"/>
    <cellStyle name="20% - Accent1 2 5 2 2 2 4" xfId="12526" xr:uid="{00000000-0005-0000-0000-000033300000}"/>
    <cellStyle name="20% - Accent1 2 5 2 2 2 4 2" xfId="12527" xr:uid="{00000000-0005-0000-0000-000034300000}"/>
    <cellStyle name="20% - Accent1 2 5 2 2 2 4 2 2" xfId="12528" xr:uid="{00000000-0005-0000-0000-000035300000}"/>
    <cellStyle name="20% - Accent1 2 5 2 2 2 4 2 2 2" xfId="12529" xr:uid="{00000000-0005-0000-0000-000036300000}"/>
    <cellStyle name="20% - Accent1 2 5 2 2 2 4 2 3" xfId="12530" xr:uid="{00000000-0005-0000-0000-000037300000}"/>
    <cellStyle name="20% - Accent1 2 5 2 2 2 4 3" xfId="12531" xr:uid="{00000000-0005-0000-0000-000038300000}"/>
    <cellStyle name="20% - Accent1 2 5 2 2 2 4 3 2" xfId="12532" xr:uid="{00000000-0005-0000-0000-000039300000}"/>
    <cellStyle name="20% - Accent1 2 5 2 2 2 4 4" xfId="12533" xr:uid="{00000000-0005-0000-0000-00003A300000}"/>
    <cellStyle name="20% - Accent1 2 5 2 2 2 5" xfId="12534" xr:uid="{00000000-0005-0000-0000-00003B300000}"/>
    <cellStyle name="20% - Accent1 2 5 2 2 2 5 2" xfId="12535" xr:uid="{00000000-0005-0000-0000-00003C300000}"/>
    <cellStyle name="20% - Accent1 2 5 2 2 2 5 2 2" xfId="12536" xr:uid="{00000000-0005-0000-0000-00003D300000}"/>
    <cellStyle name="20% - Accent1 2 5 2 2 2 5 2 2 2" xfId="12537" xr:uid="{00000000-0005-0000-0000-00003E300000}"/>
    <cellStyle name="20% - Accent1 2 5 2 2 2 5 2 3" xfId="12538" xr:uid="{00000000-0005-0000-0000-00003F300000}"/>
    <cellStyle name="20% - Accent1 2 5 2 2 2 5 3" xfId="12539" xr:uid="{00000000-0005-0000-0000-000040300000}"/>
    <cellStyle name="20% - Accent1 2 5 2 2 2 5 3 2" xfId="12540" xr:uid="{00000000-0005-0000-0000-000041300000}"/>
    <cellStyle name="20% - Accent1 2 5 2 2 2 5 4" xfId="12541" xr:uid="{00000000-0005-0000-0000-000042300000}"/>
    <cellStyle name="20% - Accent1 2 5 2 2 2 6" xfId="12542" xr:uid="{00000000-0005-0000-0000-000043300000}"/>
    <cellStyle name="20% - Accent1 2 5 2 2 2 6 2" xfId="12543" xr:uid="{00000000-0005-0000-0000-000044300000}"/>
    <cellStyle name="20% - Accent1 2 5 2 2 2 6 2 2" xfId="12544" xr:uid="{00000000-0005-0000-0000-000045300000}"/>
    <cellStyle name="20% - Accent1 2 5 2 2 2 6 2 2 2" xfId="12545" xr:uid="{00000000-0005-0000-0000-000046300000}"/>
    <cellStyle name="20% - Accent1 2 5 2 2 2 6 2 3" xfId="12546" xr:uid="{00000000-0005-0000-0000-000047300000}"/>
    <cellStyle name="20% - Accent1 2 5 2 2 2 6 3" xfId="12547" xr:uid="{00000000-0005-0000-0000-000048300000}"/>
    <cellStyle name="20% - Accent1 2 5 2 2 2 6 3 2" xfId="12548" xr:uid="{00000000-0005-0000-0000-000049300000}"/>
    <cellStyle name="20% - Accent1 2 5 2 2 2 6 4" xfId="12549" xr:uid="{00000000-0005-0000-0000-00004A300000}"/>
    <cellStyle name="20% - Accent1 2 5 2 2 2 7" xfId="12550" xr:uid="{00000000-0005-0000-0000-00004B300000}"/>
    <cellStyle name="20% - Accent1 2 5 2 2 2 7 2" xfId="12551" xr:uid="{00000000-0005-0000-0000-00004C300000}"/>
    <cellStyle name="20% - Accent1 2 5 2 2 2 7 2 2" xfId="12552" xr:uid="{00000000-0005-0000-0000-00004D300000}"/>
    <cellStyle name="20% - Accent1 2 5 2 2 2 7 3" xfId="12553" xr:uid="{00000000-0005-0000-0000-00004E300000}"/>
    <cellStyle name="20% - Accent1 2 5 2 2 2 8" xfId="12554" xr:uid="{00000000-0005-0000-0000-00004F300000}"/>
    <cellStyle name="20% - Accent1 2 5 2 2 2 8 2" xfId="12555" xr:uid="{00000000-0005-0000-0000-000050300000}"/>
    <cellStyle name="20% - Accent1 2 5 2 2 2 8 2 2" xfId="12556" xr:uid="{00000000-0005-0000-0000-000051300000}"/>
    <cellStyle name="20% - Accent1 2 5 2 2 2 8 3" xfId="12557" xr:uid="{00000000-0005-0000-0000-000052300000}"/>
    <cellStyle name="20% - Accent1 2 5 2 2 2 9" xfId="12558" xr:uid="{00000000-0005-0000-0000-000053300000}"/>
    <cellStyle name="20% - Accent1 2 5 2 2 2 9 2" xfId="12559" xr:uid="{00000000-0005-0000-0000-000054300000}"/>
    <cellStyle name="20% - Accent1 2 5 2 2 3" xfId="12560" xr:uid="{00000000-0005-0000-0000-000055300000}"/>
    <cellStyle name="20% - Accent1 2 5 2 2 3 10" xfId="12561" xr:uid="{00000000-0005-0000-0000-000056300000}"/>
    <cellStyle name="20% - Accent1 2 5 2 2 3 10 2" xfId="12562" xr:uid="{00000000-0005-0000-0000-000057300000}"/>
    <cellStyle name="20% - Accent1 2 5 2 2 3 11" xfId="12563" xr:uid="{00000000-0005-0000-0000-000058300000}"/>
    <cellStyle name="20% - Accent1 2 5 2 2 3 2" xfId="12564" xr:uid="{00000000-0005-0000-0000-000059300000}"/>
    <cellStyle name="20% - Accent1 2 5 2 2 3 2 2" xfId="12565" xr:uid="{00000000-0005-0000-0000-00005A300000}"/>
    <cellStyle name="20% - Accent1 2 5 2 2 3 2 2 2" xfId="12566" xr:uid="{00000000-0005-0000-0000-00005B300000}"/>
    <cellStyle name="20% - Accent1 2 5 2 2 3 2 2 2 2" xfId="12567" xr:uid="{00000000-0005-0000-0000-00005C300000}"/>
    <cellStyle name="20% - Accent1 2 5 2 2 3 2 2 2 2 2" xfId="12568" xr:uid="{00000000-0005-0000-0000-00005D300000}"/>
    <cellStyle name="20% - Accent1 2 5 2 2 3 2 2 2 3" xfId="12569" xr:uid="{00000000-0005-0000-0000-00005E300000}"/>
    <cellStyle name="20% - Accent1 2 5 2 2 3 2 2 3" xfId="12570" xr:uid="{00000000-0005-0000-0000-00005F300000}"/>
    <cellStyle name="20% - Accent1 2 5 2 2 3 2 2 3 2" xfId="12571" xr:uid="{00000000-0005-0000-0000-000060300000}"/>
    <cellStyle name="20% - Accent1 2 5 2 2 3 2 2 4" xfId="12572" xr:uid="{00000000-0005-0000-0000-000061300000}"/>
    <cellStyle name="20% - Accent1 2 5 2 2 3 2 3" xfId="12573" xr:uid="{00000000-0005-0000-0000-000062300000}"/>
    <cellStyle name="20% - Accent1 2 5 2 2 3 2 3 2" xfId="12574" xr:uid="{00000000-0005-0000-0000-000063300000}"/>
    <cellStyle name="20% - Accent1 2 5 2 2 3 2 3 2 2" xfId="12575" xr:uid="{00000000-0005-0000-0000-000064300000}"/>
    <cellStyle name="20% - Accent1 2 5 2 2 3 2 3 2 2 2" xfId="12576" xr:uid="{00000000-0005-0000-0000-000065300000}"/>
    <cellStyle name="20% - Accent1 2 5 2 2 3 2 3 2 3" xfId="12577" xr:uid="{00000000-0005-0000-0000-000066300000}"/>
    <cellStyle name="20% - Accent1 2 5 2 2 3 2 3 3" xfId="12578" xr:uid="{00000000-0005-0000-0000-000067300000}"/>
    <cellStyle name="20% - Accent1 2 5 2 2 3 2 3 3 2" xfId="12579" xr:uid="{00000000-0005-0000-0000-000068300000}"/>
    <cellStyle name="20% - Accent1 2 5 2 2 3 2 3 4" xfId="12580" xr:uid="{00000000-0005-0000-0000-000069300000}"/>
    <cellStyle name="20% - Accent1 2 5 2 2 3 2 4" xfId="12581" xr:uid="{00000000-0005-0000-0000-00006A300000}"/>
    <cellStyle name="20% - Accent1 2 5 2 2 3 2 4 2" xfId="12582" xr:uid="{00000000-0005-0000-0000-00006B300000}"/>
    <cellStyle name="20% - Accent1 2 5 2 2 3 2 4 2 2" xfId="12583" xr:uid="{00000000-0005-0000-0000-00006C300000}"/>
    <cellStyle name="20% - Accent1 2 5 2 2 3 2 4 2 2 2" xfId="12584" xr:uid="{00000000-0005-0000-0000-00006D300000}"/>
    <cellStyle name="20% - Accent1 2 5 2 2 3 2 4 2 3" xfId="12585" xr:uid="{00000000-0005-0000-0000-00006E300000}"/>
    <cellStyle name="20% - Accent1 2 5 2 2 3 2 4 3" xfId="12586" xr:uid="{00000000-0005-0000-0000-00006F300000}"/>
    <cellStyle name="20% - Accent1 2 5 2 2 3 2 4 3 2" xfId="12587" xr:uid="{00000000-0005-0000-0000-000070300000}"/>
    <cellStyle name="20% - Accent1 2 5 2 2 3 2 4 4" xfId="12588" xr:uid="{00000000-0005-0000-0000-000071300000}"/>
    <cellStyle name="20% - Accent1 2 5 2 2 3 2 5" xfId="12589" xr:uid="{00000000-0005-0000-0000-000072300000}"/>
    <cellStyle name="20% - Accent1 2 5 2 2 3 2 5 2" xfId="12590" xr:uid="{00000000-0005-0000-0000-000073300000}"/>
    <cellStyle name="20% - Accent1 2 5 2 2 3 2 5 2 2" xfId="12591" xr:uid="{00000000-0005-0000-0000-000074300000}"/>
    <cellStyle name="20% - Accent1 2 5 2 2 3 2 5 3" xfId="12592" xr:uid="{00000000-0005-0000-0000-000075300000}"/>
    <cellStyle name="20% - Accent1 2 5 2 2 3 2 6" xfId="12593" xr:uid="{00000000-0005-0000-0000-000076300000}"/>
    <cellStyle name="20% - Accent1 2 5 2 2 3 2 6 2" xfId="12594" xr:uid="{00000000-0005-0000-0000-000077300000}"/>
    <cellStyle name="20% - Accent1 2 5 2 2 3 2 6 2 2" xfId="12595" xr:uid="{00000000-0005-0000-0000-000078300000}"/>
    <cellStyle name="20% - Accent1 2 5 2 2 3 2 6 3" xfId="12596" xr:uid="{00000000-0005-0000-0000-000079300000}"/>
    <cellStyle name="20% - Accent1 2 5 2 2 3 2 7" xfId="12597" xr:uid="{00000000-0005-0000-0000-00007A300000}"/>
    <cellStyle name="20% - Accent1 2 5 2 2 3 2 7 2" xfId="12598" xr:uid="{00000000-0005-0000-0000-00007B300000}"/>
    <cellStyle name="20% - Accent1 2 5 2 2 3 2 8" xfId="12599" xr:uid="{00000000-0005-0000-0000-00007C300000}"/>
    <cellStyle name="20% - Accent1 2 5 2 2 3 2 8 2" xfId="12600" xr:uid="{00000000-0005-0000-0000-00007D300000}"/>
    <cellStyle name="20% - Accent1 2 5 2 2 3 2 9" xfId="12601" xr:uid="{00000000-0005-0000-0000-00007E300000}"/>
    <cellStyle name="20% - Accent1 2 5 2 2 3 3" xfId="12602" xr:uid="{00000000-0005-0000-0000-00007F300000}"/>
    <cellStyle name="20% - Accent1 2 5 2 2 3 3 2" xfId="12603" xr:uid="{00000000-0005-0000-0000-000080300000}"/>
    <cellStyle name="20% - Accent1 2 5 2 2 3 3 2 2" xfId="12604" xr:uid="{00000000-0005-0000-0000-000081300000}"/>
    <cellStyle name="20% - Accent1 2 5 2 2 3 3 2 2 2" xfId="12605" xr:uid="{00000000-0005-0000-0000-000082300000}"/>
    <cellStyle name="20% - Accent1 2 5 2 2 3 3 2 2 2 2" xfId="12606" xr:uid="{00000000-0005-0000-0000-000083300000}"/>
    <cellStyle name="20% - Accent1 2 5 2 2 3 3 2 2 3" xfId="12607" xr:uid="{00000000-0005-0000-0000-000084300000}"/>
    <cellStyle name="20% - Accent1 2 5 2 2 3 3 2 3" xfId="12608" xr:uid="{00000000-0005-0000-0000-000085300000}"/>
    <cellStyle name="20% - Accent1 2 5 2 2 3 3 2 3 2" xfId="12609" xr:uid="{00000000-0005-0000-0000-000086300000}"/>
    <cellStyle name="20% - Accent1 2 5 2 2 3 3 2 4" xfId="12610" xr:uid="{00000000-0005-0000-0000-000087300000}"/>
    <cellStyle name="20% - Accent1 2 5 2 2 3 3 3" xfId="12611" xr:uid="{00000000-0005-0000-0000-000088300000}"/>
    <cellStyle name="20% - Accent1 2 5 2 2 3 3 3 2" xfId="12612" xr:uid="{00000000-0005-0000-0000-000089300000}"/>
    <cellStyle name="20% - Accent1 2 5 2 2 3 3 3 2 2" xfId="12613" xr:uid="{00000000-0005-0000-0000-00008A300000}"/>
    <cellStyle name="20% - Accent1 2 5 2 2 3 3 3 2 2 2" xfId="12614" xr:uid="{00000000-0005-0000-0000-00008B300000}"/>
    <cellStyle name="20% - Accent1 2 5 2 2 3 3 3 2 3" xfId="12615" xr:uid="{00000000-0005-0000-0000-00008C300000}"/>
    <cellStyle name="20% - Accent1 2 5 2 2 3 3 3 3" xfId="12616" xr:uid="{00000000-0005-0000-0000-00008D300000}"/>
    <cellStyle name="20% - Accent1 2 5 2 2 3 3 3 3 2" xfId="12617" xr:uid="{00000000-0005-0000-0000-00008E300000}"/>
    <cellStyle name="20% - Accent1 2 5 2 2 3 3 3 4" xfId="12618" xr:uid="{00000000-0005-0000-0000-00008F300000}"/>
    <cellStyle name="20% - Accent1 2 5 2 2 3 3 4" xfId="12619" xr:uid="{00000000-0005-0000-0000-000090300000}"/>
    <cellStyle name="20% - Accent1 2 5 2 2 3 3 4 2" xfId="12620" xr:uid="{00000000-0005-0000-0000-000091300000}"/>
    <cellStyle name="20% - Accent1 2 5 2 2 3 3 4 2 2" xfId="12621" xr:uid="{00000000-0005-0000-0000-000092300000}"/>
    <cellStyle name="20% - Accent1 2 5 2 2 3 3 4 2 2 2" xfId="12622" xr:uid="{00000000-0005-0000-0000-000093300000}"/>
    <cellStyle name="20% - Accent1 2 5 2 2 3 3 4 2 3" xfId="12623" xr:uid="{00000000-0005-0000-0000-000094300000}"/>
    <cellStyle name="20% - Accent1 2 5 2 2 3 3 4 3" xfId="12624" xr:uid="{00000000-0005-0000-0000-000095300000}"/>
    <cellStyle name="20% - Accent1 2 5 2 2 3 3 4 3 2" xfId="12625" xr:uid="{00000000-0005-0000-0000-000096300000}"/>
    <cellStyle name="20% - Accent1 2 5 2 2 3 3 4 4" xfId="12626" xr:uid="{00000000-0005-0000-0000-000097300000}"/>
    <cellStyle name="20% - Accent1 2 5 2 2 3 3 5" xfId="12627" xr:uid="{00000000-0005-0000-0000-000098300000}"/>
    <cellStyle name="20% - Accent1 2 5 2 2 3 3 5 2" xfId="12628" xr:uid="{00000000-0005-0000-0000-000099300000}"/>
    <cellStyle name="20% - Accent1 2 5 2 2 3 3 5 2 2" xfId="12629" xr:uid="{00000000-0005-0000-0000-00009A300000}"/>
    <cellStyle name="20% - Accent1 2 5 2 2 3 3 5 3" xfId="12630" xr:uid="{00000000-0005-0000-0000-00009B300000}"/>
    <cellStyle name="20% - Accent1 2 5 2 2 3 3 6" xfId="12631" xr:uid="{00000000-0005-0000-0000-00009C300000}"/>
    <cellStyle name="20% - Accent1 2 5 2 2 3 3 6 2" xfId="12632" xr:uid="{00000000-0005-0000-0000-00009D300000}"/>
    <cellStyle name="20% - Accent1 2 5 2 2 3 3 6 2 2" xfId="12633" xr:uid="{00000000-0005-0000-0000-00009E300000}"/>
    <cellStyle name="20% - Accent1 2 5 2 2 3 3 6 3" xfId="12634" xr:uid="{00000000-0005-0000-0000-00009F300000}"/>
    <cellStyle name="20% - Accent1 2 5 2 2 3 3 7" xfId="12635" xr:uid="{00000000-0005-0000-0000-0000A0300000}"/>
    <cellStyle name="20% - Accent1 2 5 2 2 3 3 7 2" xfId="12636" xr:uid="{00000000-0005-0000-0000-0000A1300000}"/>
    <cellStyle name="20% - Accent1 2 5 2 2 3 3 8" xfId="12637" xr:uid="{00000000-0005-0000-0000-0000A2300000}"/>
    <cellStyle name="20% - Accent1 2 5 2 2 3 3 8 2" xfId="12638" xr:uid="{00000000-0005-0000-0000-0000A3300000}"/>
    <cellStyle name="20% - Accent1 2 5 2 2 3 3 9" xfId="12639" xr:uid="{00000000-0005-0000-0000-0000A4300000}"/>
    <cellStyle name="20% - Accent1 2 5 2 2 3 4" xfId="12640" xr:uid="{00000000-0005-0000-0000-0000A5300000}"/>
    <cellStyle name="20% - Accent1 2 5 2 2 3 4 2" xfId="12641" xr:uid="{00000000-0005-0000-0000-0000A6300000}"/>
    <cellStyle name="20% - Accent1 2 5 2 2 3 4 2 2" xfId="12642" xr:uid="{00000000-0005-0000-0000-0000A7300000}"/>
    <cellStyle name="20% - Accent1 2 5 2 2 3 4 2 2 2" xfId="12643" xr:uid="{00000000-0005-0000-0000-0000A8300000}"/>
    <cellStyle name="20% - Accent1 2 5 2 2 3 4 2 3" xfId="12644" xr:uid="{00000000-0005-0000-0000-0000A9300000}"/>
    <cellStyle name="20% - Accent1 2 5 2 2 3 4 3" xfId="12645" xr:uid="{00000000-0005-0000-0000-0000AA300000}"/>
    <cellStyle name="20% - Accent1 2 5 2 2 3 4 3 2" xfId="12646" xr:uid="{00000000-0005-0000-0000-0000AB300000}"/>
    <cellStyle name="20% - Accent1 2 5 2 2 3 4 4" xfId="12647" xr:uid="{00000000-0005-0000-0000-0000AC300000}"/>
    <cellStyle name="20% - Accent1 2 5 2 2 3 5" xfId="12648" xr:uid="{00000000-0005-0000-0000-0000AD300000}"/>
    <cellStyle name="20% - Accent1 2 5 2 2 3 5 2" xfId="12649" xr:uid="{00000000-0005-0000-0000-0000AE300000}"/>
    <cellStyle name="20% - Accent1 2 5 2 2 3 5 2 2" xfId="12650" xr:uid="{00000000-0005-0000-0000-0000AF300000}"/>
    <cellStyle name="20% - Accent1 2 5 2 2 3 5 2 2 2" xfId="12651" xr:uid="{00000000-0005-0000-0000-0000B0300000}"/>
    <cellStyle name="20% - Accent1 2 5 2 2 3 5 2 3" xfId="12652" xr:uid="{00000000-0005-0000-0000-0000B1300000}"/>
    <cellStyle name="20% - Accent1 2 5 2 2 3 5 3" xfId="12653" xr:uid="{00000000-0005-0000-0000-0000B2300000}"/>
    <cellStyle name="20% - Accent1 2 5 2 2 3 5 3 2" xfId="12654" xr:uid="{00000000-0005-0000-0000-0000B3300000}"/>
    <cellStyle name="20% - Accent1 2 5 2 2 3 5 4" xfId="12655" xr:uid="{00000000-0005-0000-0000-0000B4300000}"/>
    <cellStyle name="20% - Accent1 2 5 2 2 3 6" xfId="12656" xr:uid="{00000000-0005-0000-0000-0000B5300000}"/>
    <cellStyle name="20% - Accent1 2 5 2 2 3 6 2" xfId="12657" xr:uid="{00000000-0005-0000-0000-0000B6300000}"/>
    <cellStyle name="20% - Accent1 2 5 2 2 3 6 2 2" xfId="12658" xr:uid="{00000000-0005-0000-0000-0000B7300000}"/>
    <cellStyle name="20% - Accent1 2 5 2 2 3 6 2 2 2" xfId="12659" xr:uid="{00000000-0005-0000-0000-0000B8300000}"/>
    <cellStyle name="20% - Accent1 2 5 2 2 3 6 2 3" xfId="12660" xr:uid="{00000000-0005-0000-0000-0000B9300000}"/>
    <cellStyle name="20% - Accent1 2 5 2 2 3 6 3" xfId="12661" xr:uid="{00000000-0005-0000-0000-0000BA300000}"/>
    <cellStyle name="20% - Accent1 2 5 2 2 3 6 3 2" xfId="12662" xr:uid="{00000000-0005-0000-0000-0000BB300000}"/>
    <cellStyle name="20% - Accent1 2 5 2 2 3 6 4" xfId="12663" xr:uid="{00000000-0005-0000-0000-0000BC300000}"/>
    <cellStyle name="20% - Accent1 2 5 2 2 3 7" xfId="12664" xr:uid="{00000000-0005-0000-0000-0000BD300000}"/>
    <cellStyle name="20% - Accent1 2 5 2 2 3 7 2" xfId="12665" xr:uid="{00000000-0005-0000-0000-0000BE300000}"/>
    <cellStyle name="20% - Accent1 2 5 2 2 3 7 2 2" xfId="12666" xr:uid="{00000000-0005-0000-0000-0000BF300000}"/>
    <cellStyle name="20% - Accent1 2 5 2 2 3 7 3" xfId="12667" xr:uid="{00000000-0005-0000-0000-0000C0300000}"/>
    <cellStyle name="20% - Accent1 2 5 2 2 3 8" xfId="12668" xr:uid="{00000000-0005-0000-0000-0000C1300000}"/>
    <cellStyle name="20% - Accent1 2 5 2 2 3 8 2" xfId="12669" xr:uid="{00000000-0005-0000-0000-0000C2300000}"/>
    <cellStyle name="20% - Accent1 2 5 2 2 3 8 2 2" xfId="12670" xr:uid="{00000000-0005-0000-0000-0000C3300000}"/>
    <cellStyle name="20% - Accent1 2 5 2 2 3 8 3" xfId="12671" xr:uid="{00000000-0005-0000-0000-0000C4300000}"/>
    <cellStyle name="20% - Accent1 2 5 2 2 3 9" xfId="12672" xr:uid="{00000000-0005-0000-0000-0000C5300000}"/>
    <cellStyle name="20% - Accent1 2 5 2 2 3 9 2" xfId="12673" xr:uid="{00000000-0005-0000-0000-0000C6300000}"/>
    <cellStyle name="20% - Accent1 2 5 2 2 4" xfId="12674" xr:uid="{00000000-0005-0000-0000-0000C7300000}"/>
    <cellStyle name="20% - Accent1 2 5 2 2 4 10" xfId="12675" xr:uid="{00000000-0005-0000-0000-0000C8300000}"/>
    <cellStyle name="20% - Accent1 2 5 2 2 4 10 2" xfId="12676" xr:uid="{00000000-0005-0000-0000-0000C9300000}"/>
    <cellStyle name="20% - Accent1 2 5 2 2 4 11" xfId="12677" xr:uid="{00000000-0005-0000-0000-0000CA300000}"/>
    <cellStyle name="20% - Accent1 2 5 2 2 4 2" xfId="12678" xr:uid="{00000000-0005-0000-0000-0000CB300000}"/>
    <cellStyle name="20% - Accent1 2 5 2 2 4 2 2" xfId="12679" xr:uid="{00000000-0005-0000-0000-0000CC300000}"/>
    <cellStyle name="20% - Accent1 2 5 2 2 4 2 2 2" xfId="12680" xr:uid="{00000000-0005-0000-0000-0000CD300000}"/>
    <cellStyle name="20% - Accent1 2 5 2 2 4 2 2 2 2" xfId="12681" xr:uid="{00000000-0005-0000-0000-0000CE300000}"/>
    <cellStyle name="20% - Accent1 2 5 2 2 4 2 2 2 2 2" xfId="12682" xr:uid="{00000000-0005-0000-0000-0000CF300000}"/>
    <cellStyle name="20% - Accent1 2 5 2 2 4 2 2 2 3" xfId="12683" xr:uid="{00000000-0005-0000-0000-0000D0300000}"/>
    <cellStyle name="20% - Accent1 2 5 2 2 4 2 2 3" xfId="12684" xr:uid="{00000000-0005-0000-0000-0000D1300000}"/>
    <cellStyle name="20% - Accent1 2 5 2 2 4 2 2 3 2" xfId="12685" xr:uid="{00000000-0005-0000-0000-0000D2300000}"/>
    <cellStyle name="20% - Accent1 2 5 2 2 4 2 2 4" xfId="12686" xr:uid="{00000000-0005-0000-0000-0000D3300000}"/>
    <cellStyle name="20% - Accent1 2 5 2 2 4 2 3" xfId="12687" xr:uid="{00000000-0005-0000-0000-0000D4300000}"/>
    <cellStyle name="20% - Accent1 2 5 2 2 4 2 3 2" xfId="12688" xr:uid="{00000000-0005-0000-0000-0000D5300000}"/>
    <cellStyle name="20% - Accent1 2 5 2 2 4 2 3 2 2" xfId="12689" xr:uid="{00000000-0005-0000-0000-0000D6300000}"/>
    <cellStyle name="20% - Accent1 2 5 2 2 4 2 3 2 2 2" xfId="12690" xr:uid="{00000000-0005-0000-0000-0000D7300000}"/>
    <cellStyle name="20% - Accent1 2 5 2 2 4 2 3 2 3" xfId="12691" xr:uid="{00000000-0005-0000-0000-0000D8300000}"/>
    <cellStyle name="20% - Accent1 2 5 2 2 4 2 3 3" xfId="12692" xr:uid="{00000000-0005-0000-0000-0000D9300000}"/>
    <cellStyle name="20% - Accent1 2 5 2 2 4 2 3 3 2" xfId="12693" xr:uid="{00000000-0005-0000-0000-0000DA300000}"/>
    <cellStyle name="20% - Accent1 2 5 2 2 4 2 3 4" xfId="12694" xr:uid="{00000000-0005-0000-0000-0000DB300000}"/>
    <cellStyle name="20% - Accent1 2 5 2 2 4 2 4" xfId="12695" xr:uid="{00000000-0005-0000-0000-0000DC300000}"/>
    <cellStyle name="20% - Accent1 2 5 2 2 4 2 4 2" xfId="12696" xr:uid="{00000000-0005-0000-0000-0000DD300000}"/>
    <cellStyle name="20% - Accent1 2 5 2 2 4 2 4 2 2" xfId="12697" xr:uid="{00000000-0005-0000-0000-0000DE300000}"/>
    <cellStyle name="20% - Accent1 2 5 2 2 4 2 4 2 2 2" xfId="12698" xr:uid="{00000000-0005-0000-0000-0000DF300000}"/>
    <cellStyle name="20% - Accent1 2 5 2 2 4 2 4 2 3" xfId="12699" xr:uid="{00000000-0005-0000-0000-0000E0300000}"/>
    <cellStyle name="20% - Accent1 2 5 2 2 4 2 4 3" xfId="12700" xr:uid="{00000000-0005-0000-0000-0000E1300000}"/>
    <cellStyle name="20% - Accent1 2 5 2 2 4 2 4 3 2" xfId="12701" xr:uid="{00000000-0005-0000-0000-0000E2300000}"/>
    <cellStyle name="20% - Accent1 2 5 2 2 4 2 4 4" xfId="12702" xr:uid="{00000000-0005-0000-0000-0000E3300000}"/>
    <cellStyle name="20% - Accent1 2 5 2 2 4 2 5" xfId="12703" xr:uid="{00000000-0005-0000-0000-0000E4300000}"/>
    <cellStyle name="20% - Accent1 2 5 2 2 4 2 5 2" xfId="12704" xr:uid="{00000000-0005-0000-0000-0000E5300000}"/>
    <cellStyle name="20% - Accent1 2 5 2 2 4 2 5 2 2" xfId="12705" xr:uid="{00000000-0005-0000-0000-0000E6300000}"/>
    <cellStyle name="20% - Accent1 2 5 2 2 4 2 5 3" xfId="12706" xr:uid="{00000000-0005-0000-0000-0000E7300000}"/>
    <cellStyle name="20% - Accent1 2 5 2 2 4 2 6" xfId="12707" xr:uid="{00000000-0005-0000-0000-0000E8300000}"/>
    <cellStyle name="20% - Accent1 2 5 2 2 4 2 6 2" xfId="12708" xr:uid="{00000000-0005-0000-0000-0000E9300000}"/>
    <cellStyle name="20% - Accent1 2 5 2 2 4 2 6 2 2" xfId="12709" xr:uid="{00000000-0005-0000-0000-0000EA300000}"/>
    <cellStyle name="20% - Accent1 2 5 2 2 4 2 6 3" xfId="12710" xr:uid="{00000000-0005-0000-0000-0000EB300000}"/>
    <cellStyle name="20% - Accent1 2 5 2 2 4 2 7" xfId="12711" xr:uid="{00000000-0005-0000-0000-0000EC300000}"/>
    <cellStyle name="20% - Accent1 2 5 2 2 4 2 7 2" xfId="12712" xr:uid="{00000000-0005-0000-0000-0000ED300000}"/>
    <cellStyle name="20% - Accent1 2 5 2 2 4 2 8" xfId="12713" xr:uid="{00000000-0005-0000-0000-0000EE300000}"/>
    <cellStyle name="20% - Accent1 2 5 2 2 4 2 8 2" xfId="12714" xr:uid="{00000000-0005-0000-0000-0000EF300000}"/>
    <cellStyle name="20% - Accent1 2 5 2 2 4 2 9" xfId="12715" xr:uid="{00000000-0005-0000-0000-0000F0300000}"/>
    <cellStyle name="20% - Accent1 2 5 2 2 4 3" xfId="12716" xr:uid="{00000000-0005-0000-0000-0000F1300000}"/>
    <cellStyle name="20% - Accent1 2 5 2 2 4 3 2" xfId="12717" xr:uid="{00000000-0005-0000-0000-0000F2300000}"/>
    <cellStyle name="20% - Accent1 2 5 2 2 4 3 2 2" xfId="12718" xr:uid="{00000000-0005-0000-0000-0000F3300000}"/>
    <cellStyle name="20% - Accent1 2 5 2 2 4 3 2 2 2" xfId="12719" xr:uid="{00000000-0005-0000-0000-0000F4300000}"/>
    <cellStyle name="20% - Accent1 2 5 2 2 4 3 2 2 2 2" xfId="12720" xr:uid="{00000000-0005-0000-0000-0000F5300000}"/>
    <cellStyle name="20% - Accent1 2 5 2 2 4 3 2 2 3" xfId="12721" xr:uid="{00000000-0005-0000-0000-0000F6300000}"/>
    <cellStyle name="20% - Accent1 2 5 2 2 4 3 2 3" xfId="12722" xr:uid="{00000000-0005-0000-0000-0000F7300000}"/>
    <cellStyle name="20% - Accent1 2 5 2 2 4 3 2 3 2" xfId="12723" xr:uid="{00000000-0005-0000-0000-0000F8300000}"/>
    <cellStyle name="20% - Accent1 2 5 2 2 4 3 2 4" xfId="12724" xr:uid="{00000000-0005-0000-0000-0000F9300000}"/>
    <cellStyle name="20% - Accent1 2 5 2 2 4 3 3" xfId="12725" xr:uid="{00000000-0005-0000-0000-0000FA300000}"/>
    <cellStyle name="20% - Accent1 2 5 2 2 4 3 3 2" xfId="12726" xr:uid="{00000000-0005-0000-0000-0000FB300000}"/>
    <cellStyle name="20% - Accent1 2 5 2 2 4 3 3 2 2" xfId="12727" xr:uid="{00000000-0005-0000-0000-0000FC300000}"/>
    <cellStyle name="20% - Accent1 2 5 2 2 4 3 3 2 2 2" xfId="12728" xr:uid="{00000000-0005-0000-0000-0000FD300000}"/>
    <cellStyle name="20% - Accent1 2 5 2 2 4 3 3 2 3" xfId="12729" xr:uid="{00000000-0005-0000-0000-0000FE300000}"/>
    <cellStyle name="20% - Accent1 2 5 2 2 4 3 3 3" xfId="12730" xr:uid="{00000000-0005-0000-0000-0000FF300000}"/>
    <cellStyle name="20% - Accent1 2 5 2 2 4 3 3 3 2" xfId="12731" xr:uid="{00000000-0005-0000-0000-000000310000}"/>
    <cellStyle name="20% - Accent1 2 5 2 2 4 3 3 4" xfId="12732" xr:uid="{00000000-0005-0000-0000-000001310000}"/>
    <cellStyle name="20% - Accent1 2 5 2 2 4 3 4" xfId="12733" xr:uid="{00000000-0005-0000-0000-000002310000}"/>
    <cellStyle name="20% - Accent1 2 5 2 2 4 3 4 2" xfId="12734" xr:uid="{00000000-0005-0000-0000-000003310000}"/>
    <cellStyle name="20% - Accent1 2 5 2 2 4 3 4 2 2" xfId="12735" xr:uid="{00000000-0005-0000-0000-000004310000}"/>
    <cellStyle name="20% - Accent1 2 5 2 2 4 3 4 2 2 2" xfId="12736" xr:uid="{00000000-0005-0000-0000-000005310000}"/>
    <cellStyle name="20% - Accent1 2 5 2 2 4 3 4 2 3" xfId="12737" xr:uid="{00000000-0005-0000-0000-000006310000}"/>
    <cellStyle name="20% - Accent1 2 5 2 2 4 3 4 3" xfId="12738" xr:uid="{00000000-0005-0000-0000-000007310000}"/>
    <cellStyle name="20% - Accent1 2 5 2 2 4 3 4 3 2" xfId="12739" xr:uid="{00000000-0005-0000-0000-000008310000}"/>
    <cellStyle name="20% - Accent1 2 5 2 2 4 3 4 4" xfId="12740" xr:uid="{00000000-0005-0000-0000-000009310000}"/>
    <cellStyle name="20% - Accent1 2 5 2 2 4 3 5" xfId="12741" xr:uid="{00000000-0005-0000-0000-00000A310000}"/>
    <cellStyle name="20% - Accent1 2 5 2 2 4 3 5 2" xfId="12742" xr:uid="{00000000-0005-0000-0000-00000B310000}"/>
    <cellStyle name="20% - Accent1 2 5 2 2 4 3 5 2 2" xfId="12743" xr:uid="{00000000-0005-0000-0000-00000C310000}"/>
    <cellStyle name="20% - Accent1 2 5 2 2 4 3 5 3" xfId="12744" xr:uid="{00000000-0005-0000-0000-00000D310000}"/>
    <cellStyle name="20% - Accent1 2 5 2 2 4 3 6" xfId="12745" xr:uid="{00000000-0005-0000-0000-00000E310000}"/>
    <cellStyle name="20% - Accent1 2 5 2 2 4 3 6 2" xfId="12746" xr:uid="{00000000-0005-0000-0000-00000F310000}"/>
    <cellStyle name="20% - Accent1 2 5 2 2 4 3 6 2 2" xfId="12747" xr:uid="{00000000-0005-0000-0000-000010310000}"/>
    <cellStyle name="20% - Accent1 2 5 2 2 4 3 6 3" xfId="12748" xr:uid="{00000000-0005-0000-0000-000011310000}"/>
    <cellStyle name="20% - Accent1 2 5 2 2 4 3 7" xfId="12749" xr:uid="{00000000-0005-0000-0000-000012310000}"/>
    <cellStyle name="20% - Accent1 2 5 2 2 4 3 7 2" xfId="12750" xr:uid="{00000000-0005-0000-0000-000013310000}"/>
    <cellStyle name="20% - Accent1 2 5 2 2 4 3 8" xfId="12751" xr:uid="{00000000-0005-0000-0000-000014310000}"/>
    <cellStyle name="20% - Accent1 2 5 2 2 4 3 8 2" xfId="12752" xr:uid="{00000000-0005-0000-0000-000015310000}"/>
    <cellStyle name="20% - Accent1 2 5 2 2 4 3 9" xfId="12753" xr:uid="{00000000-0005-0000-0000-000016310000}"/>
    <cellStyle name="20% - Accent1 2 5 2 2 4 4" xfId="12754" xr:uid="{00000000-0005-0000-0000-000017310000}"/>
    <cellStyle name="20% - Accent1 2 5 2 2 4 4 2" xfId="12755" xr:uid="{00000000-0005-0000-0000-000018310000}"/>
    <cellStyle name="20% - Accent1 2 5 2 2 4 4 2 2" xfId="12756" xr:uid="{00000000-0005-0000-0000-000019310000}"/>
    <cellStyle name="20% - Accent1 2 5 2 2 4 4 2 2 2" xfId="12757" xr:uid="{00000000-0005-0000-0000-00001A310000}"/>
    <cellStyle name="20% - Accent1 2 5 2 2 4 4 2 3" xfId="12758" xr:uid="{00000000-0005-0000-0000-00001B310000}"/>
    <cellStyle name="20% - Accent1 2 5 2 2 4 4 3" xfId="12759" xr:uid="{00000000-0005-0000-0000-00001C310000}"/>
    <cellStyle name="20% - Accent1 2 5 2 2 4 4 3 2" xfId="12760" xr:uid="{00000000-0005-0000-0000-00001D310000}"/>
    <cellStyle name="20% - Accent1 2 5 2 2 4 4 4" xfId="12761" xr:uid="{00000000-0005-0000-0000-00001E310000}"/>
    <cellStyle name="20% - Accent1 2 5 2 2 4 5" xfId="12762" xr:uid="{00000000-0005-0000-0000-00001F310000}"/>
    <cellStyle name="20% - Accent1 2 5 2 2 4 5 2" xfId="12763" xr:uid="{00000000-0005-0000-0000-000020310000}"/>
    <cellStyle name="20% - Accent1 2 5 2 2 4 5 2 2" xfId="12764" xr:uid="{00000000-0005-0000-0000-000021310000}"/>
    <cellStyle name="20% - Accent1 2 5 2 2 4 5 2 2 2" xfId="12765" xr:uid="{00000000-0005-0000-0000-000022310000}"/>
    <cellStyle name="20% - Accent1 2 5 2 2 4 5 2 3" xfId="12766" xr:uid="{00000000-0005-0000-0000-000023310000}"/>
    <cellStyle name="20% - Accent1 2 5 2 2 4 5 3" xfId="12767" xr:uid="{00000000-0005-0000-0000-000024310000}"/>
    <cellStyle name="20% - Accent1 2 5 2 2 4 5 3 2" xfId="12768" xr:uid="{00000000-0005-0000-0000-000025310000}"/>
    <cellStyle name="20% - Accent1 2 5 2 2 4 5 4" xfId="12769" xr:uid="{00000000-0005-0000-0000-000026310000}"/>
    <cellStyle name="20% - Accent1 2 5 2 2 4 6" xfId="12770" xr:uid="{00000000-0005-0000-0000-000027310000}"/>
    <cellStyle name="20% - Accent1 2 5 2 2 4 6 2" xfId="12771" xr:uid="{00000000-0005-0000-0000-000028310000}"/>
    <cellStyle name="20% - Accent1 2 5 2 2 4 6 2 2" xfId="12772" xr:uid="{00000000-0005-0000-0000-000029310000}"/>
    <cellStyle name="20% - Accent1 2 5 2 2 4 6 2 2 2" xfId="12773" xr:uid="{00000000-0005-0000-0000-00002A310000}"/>
    <cellStyle name="20% - Accent1 2 5 2 2 4 6 2 3" xfId="12774" xr:uid="{00000000-0005-0000-0000-00002B310000}"/>
    <cellStyle name="20% - Accent1 2 5 2 2 4 6 3" xfId="12775" xr:uid="{00000000-0005-0000-0000-00002C310000}"/>
    <cellStyle name="20% - Accent1 2 5 2 2 4 6 3 2" xfId="12776" xr:uid="{00000000-0005-0000-0000-00002D310000}"/>
    <cellStyle name="20% - Accent1 2 5 2 2 4 6 4" xfId="12777" xr:uid="{00000000-0005-0000-0000-00002E310000}"/>
    <cellStyle name="20% - Accent1 2 5 2 2 4 7" xfId="12778" xr:uid="{00000000-0005-0000-0000-00002F310000}"/>
    <cellStyle name="20% - Accent1 2 5 2 2 4 7 2" xfId="12779" xr:uid="{00000000-0005-0000-0000-000030310000}"/>
    <cellStyle name="20% - Accent1 2 5 2 2 4 7 2 2" xfId="12780" xr:uid="{00000000-0005-0000-0000-000031310000}"/>
    <cellStyle name="20% - Accent1 2 5 2 2 4 7 3" xfId="12781" xr:uid="{00000000-0005-0000-0000-000032310000}"/>
    <cellStyle name="20% - Accent1 2 5 2 2 4 8" xfId="12782" xr:uid="{00000000-0005-0000-0000-000033310000}"/>
    <cellStyle name="20% - Accent1 2 5 2 2 4 8 2" xfId="12783" xr:uid="{00000000-0005-0000-0000-000034310000}"/>
    <cellStyle name="20% - Accent1 2 5 2 2 4 8 2 2" xfId="12784" xr:uid="{00000000-0005-0000-0000-000035310000}"/>
    <cellStyle name="20% - Accent1 2 5 2 2 4 8 3" xfId="12785" xr:uid="{00000000-0005-0000-0000-000036310000}"/>
    <cellStyle name="20% - Accent1 2 5 2 2 4 9" xfId="12786" xr:uid="{00000000-0005-0000-0000-000037310000}"/>
    <cellStyle name="20% - Accent1 2 5 2 2 4 9 2" xfId="12787" xr:uid="{00000000-0005-0000-0000-000038310000}"/>
    <cellStyle name="20% - Accent1 2 5 2 2 5" xfId="12788" xr:uid="{00000000-0005-0000-0000-000039310000}"/>
    <cellStyle name="20% - Accent1 2 5 2 2 5 2" xfId="12789" xr:uid="{00000000-0005-0000-0000-00003A310000}"/>
    <cellStyle name="20% - Accent1 2 5 2 2 5 2 2" xfId="12790" xr:uid="{00000000-0005-0000-0000-00003B310000}"/>
    <cellStyle name="20% - Accent1 2 5 2 2 5 2 2 2" xfId="12791" xr:uid="{00000000-0005-0000-0000-00003C310000}"/>
    <cellStyle name="20% - Accent1 2 5 2 2 5 2 2 2 2" xfId="12792" xr:uid="{00000000-0005-0000-0000-00003D310000}"/>
    <cellStyle name="20% - Accent1 2 5 2 2 5 2 2 3" xfId="12793" xr:uid="{00000000-0005-0000-0000-00003E310000}"/>
    <cellStyle name="20% - Accent1 2 5 2 2 5 2 3" xfId="12794" xr:uid="{00000000-0005-0000-0000-00003F310000}"/>
    <cellStyle name="20% - Accent1 2 5 2 2 5 2 3 2" xfId="12795" xr:uid="{00000000-0005-0000-0000-000040310000}"/>
    <cellStyle name="20% - Accent1 2 5 2 2 5 2 4" xfId="12796" xr:uid="{00000000-0005-0000-0000-000041310000}"/>
    <cellStyle name="20% - Accent1 2 5 2 2 5 3" xfId="12797" xr:uid="{00000000-0005-0000-0000-000042310000}"/>
    <cellStyle name="20% - Accent1 2 5 2 2 5 3 2" xfId="12798" xr:uid="{00000000-0005-0000-0000-000043310000}"/>
    <cellStyle name="20% - Accent1 2 5 2 2 5 3 2 2" xfId="12799" xr:uid="{00000000-0005-0000-0000-000044310000}"/>
    <cellStyle name="20% - Accent1 2 5 2 2 5 3 2 2 2" xfId="12800" xr:uid="{00000000-0005-0000-0000-000045310000}"/>
    <cellStyle name="20% - Accent1 2 5 2 2 5 3 2 3" xfId="12801" xr:uid="{00000000-0005-0000-0000-000046310000}"/>
    <cellStyle name="20% - Accent1 2 5 2 2 5 3 3" xfId="12802" xr:uid="{00000000-0005-0000-0000-000047310000}"/>
    <cellStyle name="20% - Accent1 2 5 2 2 5 3 3 2" xfId="12803" xr:uid="{00000000-0005-0000-0000-000048310000}"/>
    <cellStyle name="20% - Accent1 2 5 2 2 5 3 4" xfId="12804" xr:uid="{00000000-0005-0000-0000-000049310000}"/>
    <cellStyle name="20% - Accent1 2 5 2 2 5 4" xfId="12805" xr:uid="{00000000-0005-0000-0000-00004A310000}"/>
    <cellStyle name="20% - Accent1 2 5 2 2 5 4 2" xfId="12806" xr:uid="{00000000-0005-0000-0000-00004B310000}"/>
    <cellStyle name="20% - Accent1 2 5 2 2 5 4 2 2" xfId="12807" xr:uid="{00000000-0005-0000-0000-00004C310000}"/>
    <cellStyle name="20% - Accent1 2 5 2 2 5 4 2 2 2" xfId="12808" xr:uid="{00000000-0005-0000-0000-00004D310000}"/>
    <cellStyle name="20% - Accent1 2 5 2 2 5 4 2 3" xfId="12809" xr:uid="{00000000-0005-0000-0000-00004E310000}"/>
    <cellStyle name="20% - Accent1 2 5 2 2 5 4 3" xfId="12810" xr:uid="{00000000-0005-0000-0000-00004F310000}"/>
    <cellStyle name="20% - Accent1 2 5 2 2 5 4 3 2" xfId="12811" xr:uid="{00000000-0005-0000-0000-000050310000}"/>
    <cellStyle name="20% - Accent1 2 5 2 2 5 4 4" xfId="12812" xr:uid="{00000000-0005-0000-0000-000051310000}"/>
    <cellStyle name="20% - Accent1 2 5 2 2 5 5" xfId="12813" xr:uid="{00000000-0005-0000-0000-000052310000}"/>
    <cellStyle name="20% - Accent1 2 5 2 2 5 5 2" xfId="12814" xr:uid="{00000000-0005-0000-0000-000053310000}"/>
    <cellStyle name="20% - Accent1 2 5 2 2 5 5 2 2" xfId="12815" xr:uid="{00000000-0005-0000-0000-000054310000}"/>
    <cellStyle name="20% - Accent1 2 5 2 2 5 5 3" xfId="12816" xr:uid="{00000000-0005-0000-0000-000055310000}"/>
    <cellStyle name="20% - Accent1 2 5 2 2 5 6" xfId="12817" xr:uid="{00000000-0005-0000-0000-000056310000}"/>
    <cellStyle name="20% - Accent1 2 5 2 2 5 6 2" xfId="12818" xr:uid="{00000000-0005-0000-0000-000057310000}"/>
    <cellStyle name="20% - Accent1 2 5 2 2 5 6 2 2" xfId="12819" xr:uid="{00000000-0005-0000-0000-000058310000}"/>
    <cellStyle name="20% - Accent1 2 5 2 2 5 6 3" xfId="12820" xr:uid="{00000000-0005-0000-0000-000059310000}"/>
    <cellStyle name="20% - Accent1 2 5 2 2 5 7" xfId="12821" xr:uid="{00000000-0005-0000-0000-00005A310000}"/>
    <cellStyle name="20% - Accent1 2 5 2 2 5 7 2" xfId="12822" xr:uid="{00000000-0005-0000-0000-00005B310000}"/>
    <cellStyle name="20% - Accent1 2 5 2 2 5 8" xfId="12823" xr:uid="{00000000-0005-0000-0000-00005C310000}"/>
    <cellStyle name="20% - Accent1 2 5 2 2 5 8 2" xfId="12824" xr:uid="{00000000-0005-0000-0000-00005D310000}"/>
    <cellStyle name="20% - Accent1 2 5 2 2 5 9" xfId="12825" xr:uid="{00000000-0005-0000-0000-00005E310000}"/>
    <cellStyle name="20% - Accent1 2 5 2 2 6" xfId="12826" xr:uid="{00000000-0005-0000-0000-00005F310000}"/>
    <cellStyle name="20% - Accent1 2 5 2 2 6 2" xfId="12827" xr:uid="{00000000-0005-0000-0000-000060310000}"/>
    <cellStyle name="20% - Accent1 2 5 2 2 6 2 2" xfId="12828" xr:uid="{00000000-0005-0000-0000-000061310000}"/>
    <cellStyle name="20% - Accent1 2 5 2 2 6 2 2 2" xfId="12829" xr:uid="{00000000-0005-0000-0000-000062310000}"/>
    <cellStyle name="20% - Accent1 2 5 2 2 6 2 2 2 2" xfId="12830" xr:uid="{00000000-0005-0000-0000-000063310000}"/>
    <cellStyle name="20% - Accent1 2 5 2 2 6 2 2 3" xfId="12831" xr:uid="{00000000-0005-0000-0000-000064310000}"/>
    <cellStyle name="20% - Accent1 2 5 2 2 6 2 3" xfId="12832" xr:uid="{00000000-0005-0000-0000-000065310000}"/>
    <cellStyle name="20% - Accent1 2 5 2 2 6 2 3 2" xfId="12833" xr:uid="{00000000-0005-0000-0000-000066310000}"/>
    <cellStyle name="20% - Accent1 2 5 2 2 6 2 4" xfId="12834" xr:uid="{00000000-0005-0000-0000-000067310000}"/>
    <cellStyle name="20% - Accent1 2 5 2 2 6 3" xfId="12835" xr:uid="{00000000-0005-0000-0000-000068310000}"/>
    <cellStyle name="20% - Accent1 2 5 2 2 6 3 2" xfId="12836" xr:uid="{00000000-0005-0000-0000-000069310000}"/>
    <cellStyle name="20% - Accent1 2 5 2 2 6 3 2 2" xfId="12837" xr:uid="{00000000-0005-0000-0000-00006A310000}"/>
    <cellStyle name="20% - Accent1 2 5 2 2 6 3 2 2 2" xfId="12838" xr:uid="{00000000-0005-0000-0000-00006B310000}"/>
    <cellStyle name="20% - Accent1 2 5 2 2 6 3 2 3" xfId="12839" xr:uid="{00000000-0005-0000-0000-00006C310000}"/>
    <cellStyle name="20% - Accent1 2 5 2 2 6 3 3" xfId="12840" xr:uid="{00000000-0005-0000-0000-00006D310000}"/>
    <cellStyle name="20% - Accent1 2 5 2 2 6 3 3 2" xfId="12841" xr:uid="{00000000-0005-0000-0000-00006E310000}"/>
    <cellStyle name="20% - Accent1 2 5 2 2 6 3 4" xfId="12842" xr:uid="{00000000-0005-0000-0000-00006F310000}"/>
    <cellStyle name="20% - Accent1 2 5 2 2 6 4" xfId="12843" xr:uid="{00000000-0005-0000-0000-000070310000}"/>
    <cellStyle name="20% - Accent1 2 5 2 2 6 4 2" xfId="12844" xr:uid="{00000000-0005-0000-0000-000071310000}"/>
    <cellStyle name="20% - Accent1 2 5 2 2 6 4 2 2" xfId="12845" xr:uid="{00000000-0005-0000-0000-000072310000}"/>
    <cellStyle name="20% - Accent1 2 5 2 2 6 4 2 2 2" xfId="12846" xr:uid="{00000000-0005-0000-0000-000073310000}"/>
    <cellStyle name="20% - Accent1 2 5 2 2 6 4 2 3" xfId="12847" xr:uid="{00000000-0005-0000-0000-000074310000}"/>
    <cellStyle name="20% - Accent1 2 5 2 2 6 4 3" xfId="12848" xr:uid="{00000000-0005-0000-0000-000075310000}"/>
    <cellStyle name="20% - Accent1 2 5 2 2 6 4 3 2" xfId="12849" xr:uid="{00000000-0005-0000-0000-000076310000}"/>
    <cellStyle name="20% - Accent1 2 5 2 2 6 4 4" xfId="12850" xr:uid="{00000000-0005-0000-0000-000077310000}"/>
    <cellStyle name="20% - Accent1 2 5 2 2 6 5" xfId="12851" xr:uid="{00000000-0005-0000-0000-000078310000}"/>
    <cellStyle name="20% - Accent1 2 5 2 2 6 5 2" xfId="12852" xr:uid="{00000000-0005-0000-0000-000079310000}"/>
    <cellStyle name="20% - Accent1 2 5 2 2 6 5 2 2" xfId="12853" xr:uid="{00000000-0005-0000-0000-00007A310000}"/>
    <cellStyle name="20% - Accent1 2 5 2 2 6 5 3" xfId="12854" xr:uid="{00000000-0005-0000-0000-00007B310000}"/>
    <cellStyle name="20% - Accent1 2 5 2 2 6 6" xfId="12855" xr:uid="{00000000-0005-0000-0000-00007C310000}"/>
    <cellStyle name="20% - Accent1 2 5 2 2 6 6 2" xfId="12856" xr:uid="{00000000-0005-0000-0000-00007D310000}"/>
    <cellStyle name="20% - Accent1 2 5 2 2 6 6 2 2" xfId="12857" xr:uid="{00000000-0005-0000-0000-00007E310000}"/>
    <cellStyle name="20% - Accent1 2 5 2 2 6 6 3" xfId="12858" xr:uid="{00000000-0005-0000-0000-00007F310000}"/>
    <cellStyle name="20% - Accent1 2 5 2 2 6 7" xfId="12859" xr:uid="{00000000-0005-0000-0000-000080310000}"/>
    <cellStyle name="20% - Accent1 2 5 2 2 6 7 2" xfId="12860" xr:uid="{00000000-0005-0000-0000-000081310000}"/>
    <cellStyle name="20% - Accent1 2 5 2 2 6 8" xfId="12861" xr:uid="{00000000-0005-0000-0000-000082310000}"/>
    <cellStyle name="20% - Accent1 2 5 2 2 6 8 2" xfId="12862" xr:uid="{00000000-0005-0000-0000-000083310000}"/>
    <cellStyle name="20% - Accent1 2 5 2 2 6 9" xfId="12863" xr:uid="{00000000-0005-0000-0000-000084310000}"/>
    <cellStyle name="20% - Accent1 2 5 2 2 7" xfId="12864" xr:uid="{00000000-0005-0000-0000-000085310000}"/>
    <cellStyle name="20% - Accent1 2 5 2 2 7 2" xfId="12865" xr:uid="{00000000-0005-0000-0000-000086310000}"/>
    <cellStyle name="20% - Accent1 2 5 2 2 7 2 2" xfId="12866" xr:uid="{00000000-0005-0000-0000-000087310000}"/>
    <cellStyle name="20% - Accent1 2 5 2 2 7 2 2 2" xfId="12867" xr:uid="{00000000-0005-0000-0000-000088310000}"/>
    <cellStyle name="20% - Accent1 2 5 2 2 7 2 3" xfId="12868" xr:uid="{00000000-0005-0000-0000-000089310000}"/>
    <cellStyle name="20% - Accent1 2 5 2 2 7 3" xfId="12869" xr:uid="{00000000-0005-0000-0000-00008A310000}"/>
    <cellStyle name="20% - Accent1 2 5 2 2 7 3 2" xfId="12870" xr:uid="{00000000-0005-0000-0000-00008B310000}"/>
    <cellStyle name="20% - Accent1 2 5 2 2 7 4" xfId="12871" xr:uid="{00000000-0005-0000-0000-00008C310000}"/>
    <cellStyle name="20% - Accent1 2 5 2 2 8" xfId="12872" xr:uid="{00000000-0005-0000-0000-00008D310000}"/>
    <cellStyle name="20% - Accent1 2 5 2 2 8 2" xfId="12873" xr:uid="{00000000-0005-0000-0000-00008E310000}"/>
    <cellStyle name="20% - Accent1 2 5 2 2 8 2 2" xfId="12874" xr:uid="{00000000-0005-0000-0000-00008F310000}"/>
    <cellStyle name="20% - Accent1 2 5 2 2 8 2 2 2" xfId="12875" xr:uid="{00000000-0005-0000-0000-000090310000}"/>
    <cellStyle name="20% - Accent1 2 5 2 2 8 2 3" xfId="12876" xr:uid="{00000000-0005-0000-0000-000091310000}"/>
    <cellStyle name="20% - Accent1 2 5 2 2 8 3" xfId="12877" xr:uid="{00000000-0005-0000-0000-000092310000}"/>
    <cellStyle name="20% - Accent1 2 5 2 2 8 3 2" xfId="12878" xr:uid="{00000000-0005-0000-0000-000093310000}"/>
    <cellStyle name="20% - Accent1 2 5 2 2 8 4" xfId="12879" xr:uid="{00000000-0005-0000-0000-000094310000}"/>
    <cellStyle name="20% - Accent1 2 5 2 2 9" xfId="12880" xr:uid="{00000000-0005-0000-0000-000095310000}"/>
    <cellStyle name="20% - Accent1 2 5 2 2 9 2" xfId="12881" xr:uid="{00000000-0005-0000-0000-000096310000}"/>
    <cellStyle name="20% - Accent1 2 5 2 2 9 2 2" xfId="12882" xr:uid="{00000000-0005-0000-0000-000097310000}"/>
    <cellStyle name="20% - Accent1 2 5 2 2 9 2 2 2" xfId="12883" xr:uid="{00000000-0005-0000-0000-000098310000}"/>
    <cellStyle name="20% - Accent1 2 5 2 2 9 2 3" xfId="12884" xr:uid="{00000000-0005-0000-0000-000099310000}"/>
    <cellStyle name="20% - Accent1 2 5 2 2 9 3" xfId="12885" xr:uid="{00000000-0005-0000-0000-00009A310000}"/>
    <cellStyle name="20% - Accent1 2 5 2 2 9 3 2" xfId="12886" xr:uid="{00000000-0005-0000-0000-00009B310000}"/>
    <cellStyle name="20% - Accent1 2 5 2 2 9 4" xfId="12887" xr:uid="{00000000-0005-0000-0000-00009C310000}"/>
    <cellStyle name="20% - Accent1 2 5 2 3" xfId="12888" xr:uid="{00000000-0005-0000-0000-00009D310000}"/>
    <cellStyle name="20% - Accent1 2 5 2 3 10" xfId="12889" xr:uid="{00000000-0005-0000-0000-00009E310000}"/>
    <cellStyle name="20% - Accent1 2 5 2 3 10 2" xfId="12890" xr:uid="{00000000-0005-0000-0000-00009F310000}"/>
    <cellStyle name="20% - Accent1 2 5 2 3 11" xfId="12891" xr:uid="{00000000-0005-0000-0000-0000A0310000}"/>
    <cellStyle name="20% - Accent1 2 5 2 3 2" xfId="12892" xr:uid="{00000000-0005-0000-0000-0000A1310000}"/>
    <cellStyle name="20% - Accent1 2 5 2 3 2 2" xfId="12893" xr:uid="{00000000-0005-0000-0000-0000A2310000}"/>
    <cellStyle name="20% - Accent1 2 5 2 3 2 2 2" xfId="12894" xr:uid="{00000000-0005-0000-0000-0000A3310000}"/>
    <cellStyle name="20% - Accent1 2 5 2 3 2 2 2 2" xfId="12895" xr:uid="{00000000-0005-0000-0000-0000A4310000}"/>
    <cellStyle name="20% - Accent1 2 5 2 3 2 2 2 2 2" xfId="12896" xr:uid="{00000000-0005-0000-0000-0000A5310000}"/>
    <cellStyle name="20% - Accent1 2 5 2 3 2 2 2 3" xfId="12897" xr:uid="{00000000-0005-0000-0000-0000A6310000}"/>
    <cellStyle name="20% - Accent1 2 5 2 3 2 2 3" xfId="12898" xr:uid="{00000000-0005-0000-0000-0000A7310000}"/>
    <cellStyle name="20% - Accent1 2 5 2 3 2 2 3 2" xfId="12899" xr:uid="{00000000-0005-0000-0000-0000A8310000}"/>
    <cellStyle name="20% - Accent1 2 5 2 3 2 2 4" xfId="12900" xr:uid="{00000000-0005-0000-0000-0000A9310000}"/>
    <cellStyle name="20% - Accent1 2 5 2 3 2 3" xfId="12901" xr:uid="{00000000-0005-0000-0000-0000AA310000}"/>
    <cellStyle name="20% - Accent1 2 5 2 3 2 3 2" xfId="12902" xr:uid="{00000000-0005-0000-0000-0000AB310000}"/>
    <cellStyle name="20% - Accent1 2 5 2 3 2 3 2 2" xfId="12903" xr:uid="{00000000-0005-0000-0000-0000AC310000}"/>
    <cellStyle name="20% - Accent1 2 5 2 3 2 3 2 2 2" xfId="12904" xr:uid="{00000000-0005-0000-0000-0000AD310000}"/>
    <cellStyle name="20% - Accent1 2 5 2 3 2 3 2 3" xfId="12905" xr:uid="{00000000-0005-0000-0000-0000AE310000}"/>
    <cellStyle name="20% - Accent1 2 5 2 3 2 3 3" xfId="12906" xr:uid="{00000000-0005-0000-0000-0000AF310000}"/>
    <cellStyle name="20% - Accent1 2 5 2 3 2 3 3 2" xfId="12907" xr:uid="{00000000-0005-0000-0000-0000B0310000}"/>
    <cellStyle name="20% - Accent1 2 5 2 3 2 3 4" xfId="12908" xr:uid="{00000000-0005-0000-0000-0000B1310000}"/>
    <cellStyle name="20% - Accent1 2 5 2 3 2 4" xfId="12909" xr:uid="{00000000-0005-0000-0000-0000B2310000}"/>
    <cellStyle name="20% - Accent1 2 5 2 3 2 4 2" xfId="12910" xr:uid="{00000000-0005-0000-0000-0000B3310000}"/>
    <cellStyle name="20% - Accent1 2 5 2 3 2 4 2 2" xfId="12911" xr:uid="{00000000-0005-0000-0000-0000B4310000}"/>
    <cellStyle name="20% - Accent1 2 5 2 3 2 4 2 2 2" xfId="12912" xr:uid="{00000000-0005-0000-0000-0000B5310000}"/>
    <cellStyle name="20% - Accent1 2 5 2 3 2 4 2 3" xfId="12913" xr:uid="{00000000-0005-0000-0000-0000B6310000}"/>
    <cellStyle name="20% - Accent1 2 5 2 3 2 4 3" xfId="12914" xr:uid="{00000000-0005-0000-0000-0000B7310000}"/>
    <cellStyle name="20% - Accent1 2 5 2 3 2 4 3 2" xfId="12915" xr:uid="{00000000-0005-0000-0000-0000B8310000}"/>
    <cellStyle name="20% - Accent1 2 5 2 3 2 4 4" xfId="12916" xr:uid="{00000000-0005-0000-0000-0000B9310000}"/>
    <cellStyle name="20% - Accent1 2 5 2 3 2 5" xfId="12917" xr:uid="{00000000-0005-0000-0000-0000BA310000}"/>
    <cellStyle name="20% - Accent1 2 5 2 3 2 5 2" xfId="12918" xr:uid="{00000000-0005-0000-0000-0000BB310000}"/>
    <cellStyle name="20% - Accent1 2 5 2 3 2 5 2 2" xfId="12919" xr:uid="{00000000-0005-0000-0000-0000BC310000}"/>
    <cellStyle name="20% - Accent1 2 5 2 3 2 5 3" xfId="12920" xr:uid="{00000000-0005-0000-0000-0000BD310000}"/>
    <cellStyle name="20% - Accent1 2 5 2 3 2 6" xfId="12921" xr:uid="{00000000-0005-0000-0000-0000BE310000}"/>
    <cellStyle name="20% - Accent1 2 5 2 3 2 6 2" xfId="12922" xr:uid="{00000000-0005-0000-0000-0000BF310000}"/>
    <cellStyle name="20% - Accent1 2 5 2 3 2 6 2 2" xfId="12923" xr:uid="{00000000-0005-0000-0000-0000C0310000}"/>
    <cellStyle name="20% - Accent1 2 5 2 3 2 6 3" xfId="12924" xr:uid="{00000000-0005-0000-0000-0000C1310000}"/>
    <cellStyle name="20% - Accent1 2 5 2 3 2 7" xfId="12925" xr:uid="{00000000-0005-0000-0000-0000C2310000}"/>
    <cellStyle name="20% - Accent1 2 5 2 3 2 7 2" xfId="12926" xr:uid="{00000000-0005-0000-0000-0000C3310000}"/>
    <cellStyle name="20% - Accent1 2 5 2 3 2 8" xfId="12927" xr:uid="{00000000-0005-0000-0000-0000C4310000}"/>
    <cellStyle name="20% - Accent1 2 5 2 3 2 8 2" xfId="12928" xr:uid="{00000000-0005-0000-0000-0000C5310000}"/>
    <cellStyle name="20% - Accent1 2 5 2 3 2 9" xfId="12929" xr:uid="{00000000-0005-0000-0000-0000C6310000}"/>
    <cellStyle name="20% - Accent1 2 5 2 3 3" xfId="12930" xr:uid="{00000000-0005-0000-0000-0000C7310000}"/>
    <cellStyle name="20% - Accent1 2 5 2 3 3 2" xfId="12931" xr:uid="{00000000-0005-0000-0000-0000C8310000}"/>
    <cellStyle name="20% - Accent1 2 5 2 3 3 2 2" xfId="12932" xr:uid="{00000000-0005-0000-0000-0000C9310000}"/>
    <cellStyle name="20% - Accent1 2 5 2 3 3 2 2 2" xfId="12933" xr:uid="{00000000-0005-0000-0000-0000CA310000}"/>
    <cellStyle name="20% - Accent1 2 5 2 3 3 2 2 2 2" xfId="12934" xr:uid="{00000000-0005-0000-0000-0000CB310000}"/>
    <cellStyle name="20% - Accent1 2 5 2 3 3 2 2 3" xfId="12935" xr:uid="{00000000-0005-0000-0000-0000CC310000}"/>
    <cellStyle name="20% - Accent1 2 5 2 3 3 2 3" xfId="12936" xr:uid="{00000000-0005-0000-0000-0000CD310000}"/>
    <cellStyle name="20% - Accent1 2 5 2 3 3 2 3 2" xfId="12937" xr:uid="{00000000-0005-0000-0000-0000CE310000}"/>
    <cellStyle name="20% - Accent1 2 5 2 3 3 2 4" xfId="12938" xr:uid="{00000000-0005-0000-0000-0000CF310000}"/>
    <cellStyle name="20% - Accent1 2 5 2 3 3 3" xfId="12939" xr:uid="{00000000-0005-0000-0000-0000D0310000}"/>
    <cellStyle name="20% - Accent1 2 5 2 3 3 3 2" xfId="12940" xr:uid="{00000000-0005-0000-0000-0000D1310000}"/>
    <cellStyle name="20% - Accent1 2 5 2 3 3 3 2 2" xfId="12941" xr:uid="{00000000-0005-0000-0000-0000D2310000}"/>
    <cellStyle name="20% - Accent1 2 5 2 3 3 3 2 2 2" xfId="12942" xr:uid="{00000000-0005-0000-0000-0000D3310000}"/>
    <cellStyle name="20% - Accent1 2 5 2 3 3 3 2 3" xfId="12943" xr:uid="{00000000-0005-0000-0000-0000D4310000}"/>
    <cellStyle name="20% - Accent1 2 5 2 3 3 3 3" xfId="12944" xr:uid="{00000000-0005-0000-0000-0000D5310000}"/>
    <cellStyle name="20% - Accent1 2 5 2 3 3 3 3 2" xfId="12945" xr:uid="{00000000-0005-0000-0000-0000D6310000}"/>
    <cellStyle name="20% - Accent1 2 5 2 3 3 3 4" xfId="12946" xr:uid="{00000000-0005-0000-0000-0000D7310000}"/>
    <cellStyle name="20% - Accent1 2 5 2 3 3 4" xfId="12947" xr:uid="{00000000-0005-0000-0000-0000D8310000}"/>
    <cellStyle name="20% - Accent1 2 5 2 3 3 4 2" xfId="12948" xr:uid="{00000000-0005-0000-0000-0000D9310000}"/>
    <cellStyle name="20% - Accent1 2 5 2 3 3 4 2 2" xfId="12949" xr:uid="{00000000-0005-0000-0000-0000DA310000}"/>
    <cellStyle name="20% - Accent1 2 5 2 3 3 4 2 2 2" xfId="12950" xr:uid="{00000000-0005-0000-0000-0000DB310000}"/>
    <cellStyle name="20% - Accent1 2 5 2 3 3 4 2 3" xfId="12951" xr:uid="{00000000-0005-0000-0000-0000DC310000}"/>
    <cellStyle name="20% - Accent1 2 5 2 3 3 4 3" xfId="12952" xr:uid="{00000000-0005-0000-0000-0000DD310000}"/>
    <cellStyle name="20% - Accent1 2 5 2 3 3 4 3 2" xfId="12953" xr:uid="{00000000-0005-0000-0000-0000DE310000}"/>
    <cellStyle name="20% - Accent1 2 5 2 3 3 4 4" xfId="12954" xr:uid="{00000000-0005-0000-0000-0000DF310000}"/>
    <cellStyle name="20% - Accent1 2 5 2 3 3 5" xfId="12955" xr:uid="{00000000-0005-0000-0000-0000E0310000}"/>
    <cellStyle name="20% - Accent1 2 5 2 3 3 5 2" xfId="12956" xr:uid="{00000000-0005-0000-0000-0000E1310000}"/>
    <cellStyle name="20% - Accent1 2 5 2 3 3 5 2 2" xfId="12957" xr:uid="{00000000-0005-0000-0000-0000E2310000}"/>
    <cellStyle name="20% - Accent1 2 5 2 3 3 5 3" xfId="12958" xr:uid="{00000000-0005-0000-0000-0000E3310000}"/>
    <cellStyle name="20% - Accent1 2 5 2 3 3 6" xfId="12959" xr:uid="{00000000-0005-0000-0000-0000E4310000}"/>
    <cellStyle name="20% - Accent1 2 5 2 3 3 6 2" xfId="12960" xr:uid="{00000000-0005-0000-0000-0000E5310000}"/>
    <cellStyle name="20% - Accent1 2 5 2 3 3 6 2 2" xfId="12961" xr:uid="{00000000-0005-0000-0000-0000E6310000}"/>
    <cellStyle name="20% - Accent1 2 5 2 3 3 6 3" xfId="12962" xr:uid="{00000000-0005-0000-0000-0000E7310000}"/>
    <cellStyle name="20% - Accent1 2 5 2 3 3 7" xfId="12963" xr:uid="{00000000-0005-0000-0000-0000E8310000}"/>
    <cellStyle name="20% - Accent1 2 5 2 3 3 7 2" xfId="12964" xr:uid="{00000000-0005-0000-0000-0000E9310000}"/>
    <cellStyle name="20% - Accent1 2 5 2 3 3 8" xfId="12965" xr:uid="{00000000-0005-0000-0000-0000EA310000}"/>
    <cellStyle name="20% - Accent1 2 5 2 3 3 8 2" xfId="12966" xr:uid="{00000000-0005-0000-0000-0000EB310000}"/>
    <cellStyle name="20% - Accent1 2 5 2 3 3 9" xfId="12967" xr:uid="{00000000-0005-0000-0000-0000EC310000}"/>
    <cellStyle name="20% - Accent1 2 5 2 3 4" xfId="12968" xr:uid="{00000000-0005-0000-0000-0000ED310000}"/>
    <cellStyle name="20% - Accent1 2 5 2 3 4 2" xfId="12969" xr:uid="{00000000-0005-0000-0000-0000EE310000}"/>
    <cellStyle name="20% - Accent1 2 5 2 3 4 2 2" xfId="12970" xr:uid="{00000000-0005-0000-0000-0000EF310000}"/>
    <cellStyle name="20% - Accent1 2 5 2 3 4 2 2 2" xfId="12971" xr:uid="{00000000-0005-0000-0000-0000F0310000}"/>
    <cellStyle name="20% - Accent1 2 5 2 3 4 2 3" xfId="12972" xr:uid="{00000000-0005-0000-0000-0000F1310000}"/>
    <cellStyle name="20% - Accent1 2 5 2 3 4 3" xfId="12973" xr:uid="{00000000-0005-0000-0000-0000F2310000}"/>
    <cellStyle name="20% - Accent1 2 5 2 3 4 3 2" xfId="12974" xr:uid="{00000000-0005-0000-0000-0000F3310000}"/>
    <cellStyle name="20% - Accent1 2 5 2 3 4 4" xfId="12975" xr:uid="{00000000-0005-0000-0000-0000F4310000}"/>
    <cellStyle name="20% - Accent1 2 5 2 3 5" xfId="12976" xr:uid="{00000000-0005-0000-0000-0000F5310000}"/>
    <cellStyle name="20% - Accent1 2 5 2 3 5 2" xfId="12977" xr:uid="{00000000-0005-0000-0000-0000F6310000}"/>
    <cellStyle name="20% - Accent1 2 5 2 3 5 2 2" xfId="12978" xr:uid="{00000000-0005-0000-0000-0000F7310000}"/>
    <cellStyle name="20% - Accent1 2 5 2 3 5 2 2 2" xfId="12979" xr:uid="{00000000-0005-0000-0000-0000F8310000}"/>
    <cellStyle name="20% - Accent1 2 5 2 3 5 2 3" xfId="12980" xr:uid="{00000000-0005-0000-0000-0000F9310000}"/>
    <cellStyle name="20% - Accent1 2 5 2 3 5 3" xfId="12981" xr:uid="{00000000-0005-0000-0000-0000FA310000}"/>
    <cellStyle name="20% - Accent1 2 5 2 3 5 3 2" xfId="12982" xr:uid="{00000000-0005-0000-0000-0000FB310000}"/>
    <cellStyle name="20% - Accent1 2 5 2 3 5 4" xfId="12983" xr:uid="{00000000-0005-0000-0000-0000FC310000}"/>
    <cellStyle name="20% - Accent1 2 5 2 3 6" xfId="12984" xr:uid="{00000000-0005-0000-0000-0000FD310000}"/>
    <cellStyle name="20% - Accent1 2 5 2 3 6 2" xfId="12985" xr:uid="{00000000-0005-0000-0000-0000FE310000}"/>
    <cellStyle name="20% - Accent1 2 5 2 3 6 2 2" xfId="12986" xr:uid="{00000000-0005-0000-0000-0000FF310000}"/>
    <cellStyle name="20% - Accent1 2 5 2 3 6 2 2 2" xfId="12987" xr:uid="{00000000-0005-0000-0000-000000320000}"/>
    <cellStyle name="20% - Accent1 2 5 2 3 6 2 3" xfId="12988" xr:uid="{00000000-0005-0000-0000-000001320000}"/>
    <cellStyle name="20% - Accent1 2 5 2 3 6 3" xfId="12989" xr:uid="{00000000-0005-0000-0000-000002320000}"/>
    <cellStyle name="20% - Accent1 2 5 2 3 6 3 2" xfId="12990" xr:uid="{00000000-0005-0000-0000-000003320000}"/>
    <cellStyle name="20% - Accent1 2 5 2 3 6 4" xfId="12991" xr:uid="{00000000-0005-0000-0000-000004320000}"/>
    <cellStyle name="20% - Accent1 2 5 2 3 7" xfId="12992" xr:uid="{00000000-0005-0000-0000-000005320000}"/>
    <cellStyle name="20% - Accent1 2 5 2 3 7 2" xfId="12993" xr:uid="{00000000-0005-0000-0000-000006320000}"/>
    <cellStyle name="20% - Accent1 2 5 2 3 7 2 2" xfId="12994" xr:uid="{00000000-0005-0000-0000-000007320000}"/>
    <cellStyle name="20% - Accent1 2 5 2 3 7 3" xfId="12995" xr:uid="{00000000-0005-0000-0000-000008320000}"/>
    <cellStyle name="20% - Accent1 2 5 2 3 8" xfId="12996" xr:uid="{00000000-0005-0000-0000-000009320000}"/>
    <cellStyle name="20% - Accent1 2 5 2 3 8 2" xfId="12997" xr:uid="{00000000-0005-0000-0000-00000A320000}"/>
    <cellStyle name="20% - Accent1 2 5 2 3 8 2 2" xfId="12998" xr:uid="{00000000-0005-0000-0000-00000B320000}"/>
    <cellStyle name="20% - Accent1 2 5 2 3 8 3" xfId="12999" xr:uid="{00000000-0005-0000-0000-00000C320000}"/>
    <cellStyle name="20% - Accent1 2 5 2 3 9" xfId="13000" xr:uid="{00000000-0005-0000-0000-00000D320000}"/>
    <cellStyle name="20% - Accent1 2 5 2 3 9 2" xfId="13001" xr:uid="{00000000-0005-0000-0000-00000E320000}"/>
    <cellStyle name="20% - Accent1 2 5 2 4" xfId="13002" xr:uid="{00000000-0005-0000-0000-00000F320000}"/>
    <cellStyle name="20% - Accent1 2 5 2 4 10" xfId="13003" xr:uid="{00000000-0005-0000-0000-000010320000}"/>
    <cellStyle name="20% - Accent1 2 5 2 4 10 2" xfId="13004" xr:uid="{00000000-0005-0000-0000-000011320000}"/>
    <cellStyle name="20% - Accent1 2 5 2 4 11" xfId="13005" xr:uid="{00000000-0005-0000-0000-000012320000}"/>
    <cellStyle name="20% - Accent1 2 5 2 4 2" xfId="13006" xr:uid="{00000000-0005-0000-0000-000013320000}"/>
    <cellStyle name="20% - Accent1 2 5 2 4 2 2" xfId="13007" xr:uid="{00000000-0005-0000-0000-000014320000}"/>
    <cellStyle name="20% - Accent1 2 5 2 4 2 2 2" xfId="13008" xr:uid="{00000000-0005-0000-0000-000015320000}"/>
    <cellStyle name="20% - Accent1 2 5 2 4 2 2 2 2" xfId="13009" xr:uid="{00000000-0005-0000-0000-000016320000}"/>
    <cellStyle name="20% - Accent1 2 5 2 4 2 2 2 2 2" xfId="13010" xr:uid="{00000000-0005-0000-0000-000017320000}"/>
    <cellStyle name="20% - Accent1 2 5 2 4 2 2 2 3" xfId="13011" xr:uid="{00000000-0005-0000-0000-000018320000}"/>
    <cellStyle name="20% - Accent1 2 5 2 4 2 2 3" xfId="13012" xr:uid="{00000000-0005-0000-0000-000019320000}"/>
    <cellStyle name="20% - Accent1 2 5 2 4 2 2 3 2" xfId="13013" xr:uid="{00000000-0005-0000-0000-00001A320000}"/>
    <cellStyle name="20% - Accent1 2 5 2 4 2 2 4" xfId="13014" xr:uid="{00000000-0005-0000-0000-00001B320000}"/>
    <cellStyle name="20% - Accent1 2 5 2 4 2 3" xfId="13015" xr:uid="{00000000-0005-0000-0000-00001C320000}"/>
    <cellStyle name="20% - Accent1 2 5 2 4 2 3 2" xfId="13016" xr:uid="{00000000-0005-0000-0000-00001D320000}"/>
    <cellStyle name="20% - Accent1 2 5 2 4 2 3 2 2" xfId="13017" xr:uid="{00000000-0005-0000-0000-00001E320000}"/>
    <cellStyle name="20% - Accent1 2 5 2 4 2 3 2 2 2" xfId="13018" xr:uid="{00000000-0005-0000-0000-00001F320000}"/>
    <cellStyle name="20% - Accent1 2 5 2 4 2 3 2 3" xfId="13019" xr:uid="{00000000-0005-0000-0000-000020320000}"/>
    <cellStyle name="20% - Accent1 2 5 2 4 2 3 3" xfId="13020" xr:uid="{00000000-0005-0000-0000-000021320000}"/>
    <cellStyle name="20% - Accent1 2 5 2 4 2 3 3 2" xfId="13021" xr:uid="{00000000-0005-0000-0000-000022320000}"/>
    <cellStyle name="20% - Accent1 2 5 2 4 2 3 4" xfId="13022" xr:uid="{00000000-0005-0000-0000-000023320000}"/>
    <cellStyle name="20% - Accent1 2 5 2 4 2 4" xfId="13023" xr:uid="{00000000-0005-0000-0000-000024320000}"/>
    <cellStyle name="20% - Accent1 2 5 2 4 2 4 2" xfId="13024" xr:uid="{00000000-0005-0000-0000-000025320000}"/>
    <cellStyle name="20% - Accent1 2 5 2 4 2 4 2 2" xfId="13025" xr:uid="{00000000-0005-0000-0000-000026320000}"/>
    <cellStyle name="20% - Accent1 2 5 2 4 2 4 2 2 2" xfId="13026" xr:uid="{00000000-0005-0000-0000-000027320000}"/>
    <cellStyle name="20% - Accent1 2 5 2 4 2 4 2 3" xfId="13027" xr:uid="{00000000-0005-0000-0000-000028320000}"/>
    <cellStyle name="20% - Accent1 2 5 2 4 2 4 3" xfId="13028" xr:uid="{00000000-0005-0000-0000-000029320000}"/>
    <cellStyle name="20% - Accent1 2 5 2 4 2 4 3 2" xfId="13029" xr:uid="{00000000-0005-0000-0000-00002A320000}"/>
    <cellStyle name="20% - Accent1 2 5 2 4 2 4 4" xfId="13030" xr:uid="{00000000-0005-0000-0000-00002B320000}"/>
    <cellStyle name="20% - Accent1 2 5 2 4 2 5" xfId="13031" xr:uid="{00000000-0005-0000-0000-00002C320000}"/>
    <cellStyle name="20% - Accent1 2 5 2 4 2 5 2" xfId="13032" xr:uid="{00000000-0005-0000-0000-00002D320000}"/>
    <cellStyle name="20% - Accent1 2 5 2 4 2 5 2 2" xfId="13033" xr:uid="{00000000-0005-0000-0000-00002E320000}"/>
    <cellStyle name="20% - Accent1 2 5 2 4 2 5 3" xfId="13034" xr:uid="{00000000-0005-0000-0000-00002F320000}"/>
    <cellStyle name="20% - Accent1 2 5 2 4 2 6" xfId="13035" xr:uid="{00000000-0005-0000-0000-000030320000}"/>
    <cellStyle name="20% - Accent1 2 5 2 4 2 6 2" xfId="13036" xr:uid="{00000000-0005-0000-0000-000031320000}"/>
    <cellStyle name="20% - Accent1 2 5 2 4 2 6 2 2" xfId="13037" xr:uid="{00000000-0005-0000-0000-000032320000}"/>
    <cellStyle name="20% - Accent1 2 5 2 4 2 6 3" xfId="13038" xr:uid="{00000000-0005-0000-0000-000033320000}"/>
    <cellStyle name="20% - Accent1 2 5 2 4 2 7" xfId="13039" xr:uid="{00000000-0005-0000-0000-000034320000}"/>
    <cellStyle name="20% - Accent1 2 5 2 4 2 7 2" xfId="13040" xr:uid="{00000000-0005-0000-0000-000035320000}"/>
    <cellStyle name="20% - Accent1 2 5 2 4 2 8" xfId="13041" xr:uid="{00000000-0005-0000-0000-000036320000}"/>
    <cellStyle name="20% - Accent1 2 5 2 4 2 8 2" xfId="13042" xr:uid="{00000000-0005-0000-0000-000037320000}"/>
    <cellStyle name="20% - Accent1 2 5 2 4 2 9" xfId="13043" xr:uid="{00000000-0005-0000-0000-000038320000}"/>
    <cellStyle name="20% - Accent1 2 5 2 4 3" xfId="13044" xr:uid="{00000000-0005-0000-0000-000039320000}"/>
    <cellStyle name="20% - Accent1 2 5 2 4 3 2" xfId="13045" xr:uid="{00000000-0005-0000-0000-00003A320000}"/>
    <cellStyle name="20% - Accent1 2 5 2 4 3 2 2" xfId="13046" xr:uid="{00000000-0005-0000-0000-00003B320000}"/>
    <cellStyle name="20% - Accent1 2 5 2 4 3 2 2 2" xfId="13047" xr:uid="{00000000-0005-0000-0000-00003C320000}"/>
    <cellStyle name="20% - Accent1 2 5 2 4 3 2 2 2 2" xfId="13048" xr:uid="{00000000-0005-0000-0000-00003D320000}"/>
    <cellStyle name="20% - Accent1 2 5 2 4 3 2 2 3" xfId="13049" xr:uid="{00000000-0005-0000-0000-00003E320000}"/>
    <cellStyle name="20% - Accent1 2 5 2 4 3 2 3" xfId="13050" xr:uid="{00000000-0005-0000-0000-00003F320000}"/>
    <cellStyle name="20% - Accent1 2 5 2 4 3 2 3 2" xfId="13051" xr:uid="{00000000-0005-0000-0000-000040320000}"/>
    <cellStyle name="20% - Accent1 2 5 2 4 3 2 4" xfId="13052" xr:uid="{00000000-0005-0000-0000-000041320000}"/>
    <cellStyle name="20% - Accent1 2 5 2 4 3 3" xfId="13053" xr:uid="{00000000-0005-0000-0000-000042320000}"/>
    <cellStyle name="20% - Accent1 2 5 2 4 3 3 2" xfId="13054" xr:uid="{00000000-0005-0000-0000-000043320000}"/>
    <cellStyle name="20% - Accent1 2 5 2 4 3 3 2 2" xfId="13055" xr:uid="{00000000-0005-0000-0000-000044320000}"/>
    <cellStyle name="20% - Accent1 2 5 2 4 3 3 2 2 2" xfId="13056" xr:uid="{00000000-0005-0000-0000-000045320000}"/>
    <cellStyle name="20% - Accent1 2 5 2 4 3 3 2 3" xfId="13057" xr:uid="{00000000-0005-0000-0000-000046320000}"/>
    <cellStyle name="20% - Accent1 2 5 2 4 3 3 3" xfId="13058" xr:uid="{00000000-0005-0000-0000-000047320000}"/>
    <cellStyle name="20% - Accent1 2 5 2 4 3 3 3 2" xfId="13059" xr:uid="{00000000-0005-0000-0000-000048320000}"/>
    <cellStyle name="20% - Accent1 2 5 2 4 3 3 4" xfId="13060" xr:uid="{00000000-0005-0000-0000-000049320000}"/>
    <cellStyle name="20% - Accent1 2 5 2 4 3 4" xfId="13061" xr:uid="{00000000-0005-0000-0000-00004A320000}"/>
    <cellStyle name="20% - Accent1 2 5 2 4 3 4 2" xfId="13062" xr:uid="{00000000-0005-0000-0000-00004B320000}"/>
    <cellStyle name="20% - Accent1 2 5 2 4 3 4 2 2" xfId="13063" xr:uid="{00000000-0005-0000-0000-00004C320000}"/>
    <cellStyle name="20% - Accent1 2 5 2 4 3 4 2 2 2" xfId="13064" xr:uid="{00000000-0005-0000-0000-00004D320000}"/>
    <cellStyle name="20% - Accent1 2 5 2 4 3 4 2 3" xfId="13065" xr:uid="{00000000-0005-0000-0000-00004E320000}"/>
    <cellStyle name="20% - Accent1 2 5 2 4 3 4 3" xfId="13066" xr:uid="{00000000-0005-0000-0000-00004F320000}"/>
    <cellStyle name="20% - Accent1 2 5 2 4 3 4 3 2" xfId="13067" xr:uid="{00000000-0005-0000-0000-000050320000}"/>
    <cellStyle name="20% - Accent1 2 5 2 4 3 4 4" xfId="13068" xr:uid="{00000000-0005-0000-0000-000051320000}"/>
    <cellStyle name="20% - Accent1 2 5 2 4 3 5" xfId="13069" xr:uid="{00000000-0005-0000-0000-000052320000}"/>
    <cellStyle name="20% - Accent1 2 5 2 4 3 5 2" xfId="13070" xr:uid="{00000000-0005-0000-0000-000053320000}"/>
    <cellStyle name="20% - Accent1 2 5 2 4 3 5 2 2" xfId="13071" xr:uid="{00000000-0005-0000-0000-000054320000}"/>
    <cellStyle name="20% - Accent1 2 5 2 4 3 5 3" xfId="13072" xr:uid="{00000000-0005-0000-0000-000055320000}"/>
    <cellStyle name="20% - Accent1 2 5 2 4 3 6" xfId="13073" xr:uid="{00000000-0005-0000-0000-000056320000}"/>
    <cellStyle name="20% - Accent1 2 5 2 4 3 6 2" xfId="13074" xr:uid="{00000000-0005-0000-0000-000057320000}"/>
    <cellStyle name="20% - Accent1 2 5 2 4 3 6 2 2" xfId="13075" xr:uid="{00000000-0005-0000-0000-000058320000}"/>
    <cellStyle name="20% - Accent1 2 5 2 4 3 6 3" xfId="13076" xr:uid="{00000000-0005-0000-0000-000059320000}"/>
    <cellStyle name="20% - Accent1 2 5 2 4 3 7" xfId="13077" xr:uid="{00000000-0005-0000-0000-00005A320000}"/>
    <cellStyle name="20% - Accent1 2 5 2 4 3 7 2" xfId="13078" xr:uid="{00000000-0005-0000-0000-00005B320000}"/>
    <cellStyle name="20% - Accent1 2 5 2 4 3 8" xfId="13079" xr:uid="{00000000-0005-0000-0000-00005C320000}"/>
    <cellStyle name="20% - Accent1 2 5 2 4 3 8 2" xfId="13080" xr:uid="{00000000-0005-0000-0000-00005D320000}"/>
    <cellStyle name="20% - Accent1 2 5 2 4 3 9" xfId="13081" xr:uid="{00000000-0005-0000-0000-00005E320000}"/>
    <cellStyle name="20% - Accent1 2 5 2 4 4" xfId="13082" xr:uid="{00000000-0005-0000-0000-00005F320000}"/>
    <cellStyle name="20% - Accent1 2 5 2 4 4 2" xfId="13083" xr:uid="{00000000-0005-0000-0000-000060320000}"/>
    <cellStyle name="20% - Accent1 2 5 2 4 4 2 2" xfId="13084" xr:uid="{00000000-0005-0000-0000-000061320000}"/>
    <cellStyle name="20% - Accent1 2 5 2 4 4 2 2 2" xfId="13085" xr:uid="{00000000-0005-0000-0000-000062320000}"/>
    <cellStyle name="20% - Accent1 2 5 2 4 4 2 3" xfId="13086" xr:uid="{00000000-0005-0000-0000-000063320000}"/>
    <cellStyle name="20% - Accent1 2 5 2 4 4 3" xfId="13087" xr:uid="{00000000-0005-0000-0000-000064320000}"/>
    <cellStyle name="20% - Accent1 2 5 2 4 4 3 2" xfId="13088" xr:uid="{00000000-0005-0000-0000-000065320000}"/>
    <cellStyle name="20% - Accent1 2 5 2 4 4 4" xfId="13089" xr:uid="{00000000-0005-0000-0000-000066320000}"/>
    <cellStyle name="20% - Accent1 2 5 2 4 5" xfId="13090" xr:uid="{00000000-0005-0000-0000-000067320000}"/>
    <cellStyle name="20% - Accent1 2 5 2 4 5 2" xfId="13091" xr:uid="{00000000-0005-0000-0000-000068320000}"/>
    <cellStyle name="20% - Accent1 2 5 2 4 5 2 2" xfId="13092" xr:uid="{00000000-0005-0000-0000-000069320000}"/>
    <cellStyle name="20% - Accent1 2 5 2 4 5 2 2 2" xfId="13093" xr:uid="{00000000-0005-0000-0000-00006A320000}"/>
    <cellStyle name="20% - Accent1 2 5 2 4 5 2 3" xfId="13094" xr:uid="{00000000-0005-0000-0000-00006B320000}"/>
    <cellStyle name="20% - Accent1 2 5 2 4 5 3" xfId="13095" xr:uid="{00000000-0005-0000-0000-00006C320000}"/>
    <cellStyle name="20% - Accent1 2 5 2 4 5 3 2" xfId="13096" xr:uid="{00000000-0005-0000-0000-00006D320000}"/>
    <cellStyle name="20% - Accent1 2 5 2 4 5 4" xfId="13097" xr:uid="{00000000-0005-0000-0000-00006E320000}"/>
    <cellStyle name="20% - Accent1 2 5 2 4 6" xfId="13098" xr:uid="{00000000-0005-0000-0000-00006F320000}"/>
    <cellStyle name="20% - Accent1 2 5 2 4 6 2" xfId="13099" xr:uid="{00000000-0005-0000-0000-000070320000}"/>
    <cellStyle name="20% - Accent1 2 5 2 4 6 2 2" xfId="13100" xr:uid="{00000000-0005-0000-0000-000071320000}"/>
    <cellStyle name="20% - Accent1 2 5 2 4 6 2 2 2" xfId="13101" xr:uid="{00000000-0005-0000-0000-000072320000}"/>
    <cellStyle name="20% - Accent1 2 5 2 4 6 2 3" xfId="13102" xr:uid="{00000000-0005-0000-0000-000073320000}"/>
    <cellStyle name="20% - Accent1 2 5 2 4 6 3" xfId="13103" xr:uid="{00000000-0005-0000-0000-000074320000}"/>
    <cellStyle name="20% - Accent1 2 5 2 4 6 3 2" xfId="13104" xr:uid="{00000000-0005-0000-0000-000075320000}"/>
    <cellStyle name="20% - Accent1 2 5 2 4 6 4" xfId="13105" xr:uid="{00000000-0005-0000-0000-000076320000}"/>
    <cellStyle name="20% - Accent1 2 5 2 4 7" xfId="13106" xr:uid="{00000000-0005-0000-0000-000077320000}"/>
    <cellStyle name="20% - Accent1 2 5 2 4 7 2" xfId="13107" xr:uid="{00000000-0005-0000-0000-000078320000}"/>
    <cellStyle name="20% - Accent1 2 5 2 4 7 2 2" xfId="13108" xr:uid="{00000000-0005-0000-0000-000079320000}"/>
    <cellStyle name="20% - Accent1 2 5 2 4 7 3" xfId="13109" xr:uid="{00000000-0005-0000-0000-00007A320000}"/>
    <cellStyle name="20% - Accent1 2 5 2 4 8" xfId="13110" xr:uid="{00000000-0005-0000-0000-00007B320000}"/>
    <cellStyle name="20% - Accent1 2 5 2 4 8 2" xfId="13111" xr:uid="{00000000-0005-0000-0000-00007C320000}"/>
    <cellStyle name="20% - Accent1 2 5 2 4 8 2 2" xfId="13112" xr:uid="{00000000-0005-0000-0000-00007D320000}"/>
    <cellStyle name="20% - Accent1 2 5 2 4 8 3" xfId="13113" xr:uid="{00000000-0005-0000-0000-00007E320000}"/>
    <cellStyle name="20% - Accent1 2 5 2 4 9" xfId="13114" xr:uid="{00000000-0005-0000-0000-00007F320000}"/>
    <cellStyle name="20% - Accent1 2 5 2 4 9 2" xfId="13115" xr:uid="{00000000-0005-0000-0000-000080320000}"/>
    <cellStyle name="20% - Accent1 2 5 2 5" xfId="13116" xr:uid="{00000000-0005-0000-0000-000081320000}"/>
    <cellStyle name="20% - Accent1 2 5 2 5 10" xfId="13117" xr:uid="{00000000-0005-0000-0000-000082320000}"/>
    <cellStyle name="20% - Accent1 2 5 2 5 10 2" xfId="13118" xr:uid="{00000000-0005-0000-0000-000083320000}"/>
    <cellStyle name="20% - Accent1 2 5 2 5 11" xfId="13119" xr:uid="{00000000-0005-0000-0000-000084320000}"/>
    <cellStyle name="20% - Accent1 2 5 2 5 2" xfId="13120" xr:uid="{00000000-0005-0000-0000-000085320000}"/>
    <cellStyle name="20% - Accent1 2 5 2 5 2 2" xfId="13121" xr:uid="{00000000-0005-0000-0000-000086320000}"/>
    <cellStyle name="20% - Accent1 2 5 2 5 2 2 2" xfId="13122" xr:uid="{00000000-0005-0000-0000-000087320000}"/>
    <cellStyle name="20% - Accent1 2 5 2 5 2 2 2 2" xfId="13123" xr:uid="{00000000-0005-0000-0000-000088320000}"/>
    <cellStyle name="20% - Accent1 2 5 2 5 2 2 2 2 2" xfId="13124" xr:uid="{00000000-0005-0000-0000-000089320000}"/>
    <cellStyle name="20% - Accent1 2 5 2 5 2 2 2 3" xfId="13125" xr:uid="{00000000-0005-0000-0000-00008A320000}"/>
    <cellStyle name="20% - Accent1 2 5 2 5 2 2 3" xfId="13126" xr:uid="{00000000-0005-0000-0000-00008B320000}"/>
    <cellStyle name="20% - Accent1 2 5 2 5 2 2 3 2" xfId="13127" xr:uid="{00000000-0005-0000-0000-00008C320000}"/>
    <cellStyle name="20% - Accent1 2 5 2 5 2 2 4" xfId="13128" xr:uid="{00000000-0005-0000-0000-00008D320000}"/>
    <cellStyle name="20% - Accent1 2 5 2 5 2 3" xfId="13129" xr:uid="{00000000-0005-0000-0000-00008E320000}"/>
    <cellStyle name="20% - Accent1 2 5 2 5 2 3 2" xfId="13130" xr:uid="{00000000-0005-0000-0000-00008F320000}"/>
    <cellStyle name="20% - Accent1 2 5 2 5 2 3 2 2" xfId="13131" xr:uid="{00000000-0005-0000-0000-000090320000}"/>
    <cellStyle name="20% - Accent1 2 5 2 5 2 3 2 2 2" xfId="13132" xr:uid="{00000000-0005-0000-0000-000091320000}"/>
    <cellStyle name="20% - Accent1 2 5 2 5 2 3 2 3" xfId="13133" xr:uid="{00000000-0005-0000-0000-000092320000}"/>
    <cellStyle name="20% - Accent1 2 5 2 5 2 3 3" xfId="13134" xr:uid="{00000000-0005-0000-0000-000093320000}"/>
    <cellStyle name="20% - Accent1 2 5 2 5 2 3 3 2" xfId="13135" xr:uid="{00000000-0005-0000-0000-000094320000}"/>
    <cellStyle name="20% - Accent1 2 5 2 5 2 3 4" xfId="13136" xr:uid="{00000000-0005-0000-0000-000095320000}"/>
    <cellStyle name="20% - Accent1 2 5 2 5 2 4" xfId="13137" xr:uid="{00000000-0005-0000-0000-000096320000}"/>
    <cellStyle name="20% - Accent1 2 5 2 5 2 4 2" xfId="13138" xr:uid="{00000000-0005-0000-0000-000097320000}"/>
    <cellStyle name="20% - Accent1 2 5 2 5 2 4 2 2" xfId="13139" xr:uid="{00000000-0005-0000-0000-000098320000}"/>
    <cellStyle name="20% - Accent1 2 5 2 5 2 4 2 2 2" xfId="13140" xr:uid="{00000000-0005-0000-0000-000099320000}"/>
    <cellStyle name="20% - Accent1 2 5 2 5 2 4 2 3" xfId="13141" xr:uid="{00000000-0005-0000-0000-00009A320000}"/>
    <cellStyle name="20% - Accent1 2 5 2 5 2 4 3" xfId="13142" xr:uid="{00000000-0005-0000-0000-00009B320000}"/>
    <cellStyle name="20% - Accent1 2 5 2 5 2 4 3 2" xfId="13143" xr:uid="{00000000-0005-0000-0000-00009C320000}"/>
    <cellStyle name="20% - Accent1 2 5 2 5 2 4 4" xfId="13144" xr:uid="{00000000-0005-0000-0000-00009D320000}"/>
    <cellStyle name="20% - Accent1 2 5 2 5 2 5" xfId="13145" xr:uid="{00000000-0005-0000-0000-00009E320000}"/>
    <cellStyle name="20% - Accent1 2 5 2 5 2 5 2" xfId="13146" xr:uid="{00000000-0005-0000-0000-00009F320000}"/>
    <cellStyle name="20% - Accent1 2 5 2 5 2 5 2 2" xfId="13147" xr:uid="{00000000-0005-0000-0000-0000A0320000}"/>
    <cellStyle name="20% - Accent1 2 5 2 5 2 5 3" xfId="13148" xr:uid="{00000000-0005-0000-0000-0000A1320000}"/>
    <cellStyle name="20% - Accent1 2 5 2 5 2 6" xfId="13149" xr:uid="{00000000-0005-0000-0000-0000A2320000}"/>
    <cellStyle name="20% - Accent1 2 5 2 5 2 6 2" xfId="13150" xr:uid="{00000000-0005-0000-0000-0000A3320000}"/>
    <cellStyle name="20% - Accent1 2 5 2 5 2 6 2 2" xfId="13151" xr:uid="{00000000-0005-0000-0000-0000A4320000}"/>
    <cellStyle name="20% - Accent1 2 5 2 5 2 6 3" xfId="13152" xr:uid="{00000000-0005-0000-0000-0000A5320000}"/>
    <cellStyle name="20% - Accent1 2 5 2 5 2 7" xfId="13153" xr:uid="{00000000-0005-0000-0000-0000A6320000}"/>
    <cellStyle name="20% - Accent1 2 5 2 5 2 7 2" xfId="13154" xr:uid="{00000000-0005-0000-0000-0000A7320000}"/>
    <cellStyle name="20% - Accent1 2 5 2 5 2 8" xfId="13155" xr:uid="{00000000-0005-0000-0000-0000A8320000}"/>
    <cellStyle name="20% - Accent1 2 5 2 5 2 8 2" xfId="13156" xr:uid="{00000000-0005-0000-0000-0000A9320000}"/>
    <cellStyle name="20% - Accent1 2 5 2 5 2 9" xfId="13157" xr:uid="{00000000-0005-0000-0000-0000AA320000}"/>
    <cellStyle name="20% - Accent1 2 5 2 5 3" xfId="13158" xr:uid="{00000000-0005-0000-0000-0000AB320000}"/>
    <cellStyle name="20% - Accent1 2 5 2 5 3 2" xfId="13159" xr:uid="{00000000-0005-0000-0000-0000AC320000}"/>
    <cellStyle name="20% - Accent1 2 5 2 5 3 2 2" xfId="13160" xr:uid="{00000000-0005-0000-0000-0000AD320000}"/>
    <cellStyle name="20% - Accent1 2 5 2 5 3 2 2 2" xfId="13161" xr:uid="{00000000-0005-0000-0000-0000AE320000}"/>
    <cellStyle name="20% - Accent1 2 5 2 5 3 2 2 2 2" xfId="13162" xr:uid="{00000000-0005-0000-0000-0000AF320000}"/>
    <cellStyle name="20% - Accent1 2 5 2 5 3 2 2 3" xfId="13163" xr:uid="{00000000-0005-0000-0000-0000B0320000}"/>
    <cellStyle name="20% - Accent1 2 5 2 5 3 2 3" xfId="13164" xr:uid="{00000000-0005-0000-0000-0000B1320000}"/>
    <cellStyle name="20% - Accent1 2 5 2 5 3 2 3 2" xfId="13165" xr:uid="{00000000-0005-0000-0000-0000B2320000}"/>
    <cellStyle name="20% - Accent1 2 5 2 5 3 2 4" xfId="13166" xr:uid="{00000000-0005-0000-0000-0000B3320000}"/>
    <cellStyle name="20% - Accent1 2 5 2 5 3 3" xfId="13167" xr:uid="{00000000-0005-0000-0000-0000B4320000}"/>
    <cellStyle name="20% - Accent1 2 5 2 5 3 3 2" xfId="13168" xr:uid="{00000000-0005-0000-0000-0000B5320000}"/>
    <cellStyle name="20% - Accent1 2 5 2 5 3 3 2 2" xfId="13169" xr:uid="{00000000-0005-0000-0000-0000B6320000}"/>
    <cellStyle name="20% - Accent1 2 5 2 5 3 3 2 2 2" xfId="13170" xr:uid="{00000000-0005-0000-0000-0000B7320000}"/>
    <cellStyle name="20% - Accent1 2 5 2 5 3 3 2 3" xfId="13171" xr:uid="{00000000-0005-0000-0000-0000B8320000}"/>
    <cellStyle name="20% - Accent1 2 5 2 5 3 3 3" xfId="13172" xr:uid="{00000000-0005-0000-0000-0000B9320000}"/>
    <cellStyle name="20% - Accent1 2 5 2 5 3 3 3 2" xfId="13173" xr:uid="{00000000-0005-0000-0000-0000BA320000}"/>
    <cellStyle name="20% - Accent1 2 5 2 5 3 3 4" xfId="13174" xr:uid="{00000000-0005-0000-0000-0000BB320000}"/>
    <cellStyle name="20% - Accent1 2 5 2 5 3 4" xfId="13175" xr:uid="{00000000-0005-0000-0000-0000BC320000}"/>
    <cellStyle name="20% - Accent1 2 5 2 5 3 4 2" xfId="13176" xr:uid="{00000000-0005-0000-0000-0000BD320000}"/>
    <cellStyle name="20% - Accent1 2 5 2 5 3 4 2 2" xfId="13177" xr:uid="{00000000-0005-0000-0000-0000BE320000}"/>
    <cellStyle name="20% - Accent1 2 5 2 5 3 4 2 2 2" xfId="13178" xr:uid="{00000000-0005-0000-0000-0000BF320000}"/>
    <cellStyle name="20% - Accent1 2 5 2 5 3 4 2 3" xfId="13179" xr:uid="{00000000-0005-0000-0000-0000C0320000}"/>
    <cellStyle name="20% - Accent1 2 5 2 5 3 4 3" xfId="13180" xr:uid="{00000000-0005-0000-0000-0000C1320000}"/>
    <cellStyle name="20% - Accent1 2 5 2 5 3 4 3 2" xfId="13181" xr:uid="{00000000-0005-0000-0000-0000C2320000}"/>
    <cellStyle name="20% - Accent1 2 5 2 5 3 4 4" xfId="13182" xr:uid="{00000000-0005-0000-0000-0000C3320000}"/>
    <cellStyle name="20% - Accent1 2 5 2 5 3 5" xfId="13183" xr:uid="{00000000-0005-0000-0000-0000C4320000}"/>
    <cellStyle name="20% - Accent1 2 5 2 5 3 5 2" xfId="13184" xr:uid="{00000000-0005-0000-0000-0000C5320000}"/>
    <cellStyle name="20% - Accent1 2 5 2 5 3 5 2 2" xfId="13185" xr:uid="{00000000-0005-0000-0000-0000C6320000}"/>
    <cellStyle name="20% - Accent1 2 5 2 5 3 5 3" xfId="13186" xr:uid="{00000000-0005-0000-0000-0000C7320000}"/>
    <cellStyle name="20% - Accent1 2 5 2 5 3 6" xfId="13187" xr:uid="{00000000-0005-0000-0000-0000C8320000}"/>
    <cellStyle name="20% - Accent1 2 5 2 5 3 6 2" xfId="13188" xr:uid="{00000000-0005-0000-0000-0000C9320000}"/>
    <cellStyle name="20% - Accent1 2 5 2 5 3 6 2 2" xfId="13189" xr:uid="{00000000-0005-0000-0000-0000CA320000}"/>
    <cellStyle name="20% - Accent1 2 5 2 5 3 6 3" xfId="13190" xr:uid="{00000000-0005-0000-0000-0000CB320000}"/>
    <cellStyle name="20% - Accent1 2 5 2 5 3 7" xfId="13191" xr:uid="{00000000-0005-0000-0000-0000CC320000}"/>
    <cellStyle name="20% - Accent1 2 5 2 5 3 7 2" xfId="13192" xr:uid="{00000000-0005-0000-0000-0000CD320000}"/>
    <cellStyle name="20% - Accent1 2 5 2 5 3 8" xfId="13193" xr:uid="{00000000-0005-0000-0000-0000CE320000}"/>
    <cellStyle name="20% - Accent1 2 5 2 5 3 8 2" xfId="13194" xr:uid="{00000000-0005-0000-0000-0000CF320000}"/>
    <cellStyle name="20% - Accent1 2 5 2 5 3 9" xfId="13195" xr:uid="{00000000-0005-0000-0000-0000D0320000}"/>
    <cellStyle name="20% - Accent1 2 5 2 5 4" xfId="13196" xr:uid="{00000000-0005-0000-0000-0000D1320000}"/>
    <cellStyle name="20% - Accent1 2 5 2 5 4 2" xfId="13197" xr:uid="{00000000-0005-0000-0000-0000D2320000}"/>
    <cellStyle name="20% - Accent1 2 5 2 5 4 2 2" xfId="13198" xr:uid="{00000000-0005-0000-0000-0000D3320000}"/>
    <cellStyle name="20% - Accent1 2 5 2 5 4 2 2 2" xfId="13199" xr:uid="{00000000-0005-0000-0000-0000D4320000}"/>
    <cellStyle name="20% - Accent1 2 5 2 5 4 2 3" xfId="13200" xr:uid="{00000000-0005-0000-0000-0000D5320000}"/>
    <cellStyle name="20% - Accent1 2 5 2 5 4 3" xfId="13201" xr:uid="{00000000-0005-0000-0000-0000D6320000}"/>
    <cellStyle name="20% - Accent1 2 5 2 5 4 3 2" xfId="13202" xr:uid="{00000000-0005-0000-0000-0000D7320000}"/>
    <cellStyle name="20% - Accent1 2 5 2 5 4 4" xfId="13203" xr:uid="{00000000-0005-0000-0000-0000D8320000}"/>
    <cellStyle name="20% - Accent1 2 5 2 5 5" xfId="13204" xr:uid="{00000000-0005-0000-0000-0000D9320000}"/>
    <cellStyle name="20% - Accent1 2 5 2 5 5 2" xfId="13205" xr:uid="{00000000-0005-0000-0000-0000DA320000}"/>
    <cellStyle name="20% - Accent1 2 5 2 5 5 2 2" xfId="13206" xr:uid="{00000000-0005-0000-0000-0000DB320000}"/>
    <cellStyle name="20% - Accent1 2 5 2 5 5 2 2 2" xfId="13207" xr:uid="{00000000-0005-0000-0000-0000DC320000}"/>
    <cellStyle name="20% - Accent1 2 5 2 5 5 2 3" xfId="13208" xr:uid="{00000000-0005-0000-0000-0000DD320000}"/>
    <cellStyle name="20% - Accent1 2 5 2 5 5 3" xfId="13209" xr:uid="{00000000-0005-0000-0000-0000DE320000}"/>
    <cellStyle name="20% - Accent1 2 5 2 5 5 3 2" xfId="13210" xr:uid="{00000000-0005-0000-0000-0000DF320000}"/>
    <cellStyle name="20% - Accent1 2 5 2 5 5 4" xfId="13211" xr:uid="{00000000-0005-0000-0000-0000E0320000}"/>
    <cellStyle name="20% - Accent1 2 5 2 5 6" xfId="13212" xr:uid="{00000000-0005-0000-0000-0000E1320000}"/>
    <cellStyle name="20% - Accent1 2 5 2 5 6 2" xfId="13213" xr:uid="{00000000-0005-0000-0000-0000E2320000}"/>
    <cellStyle name="20% - Accent1 2 5 2 5 6 2 2" xfId="13214" xr:uid="{00000000-0005-0000-0000-0000E3320000}"/>
    <cellStyle name="20% - Accent1 2 5 2 5 6 2 2 2" xfId="13215" xr:uid="{00000000-0005-0000-0000-0000E4320000}"/>
    <cellStyle name="20% - Accent1 2 5 2 5 6 2 3" xfId="13216" xr:uid="{00000000-0005-0000-0000-0000E5320000}"/>
    <cellStyle name="20% - Accent1 2 5 2 5 6 3" xfId="13217" xr:uid="{00000000-0005-0000-0000-0000E6320000}"/>
    <cellStyle name="20% - Accent1 2 5 2 5 6 3 2" xfId="13218" xr:uid="{00000000-0005-0000-0000-0000E7320000}"/>
    <cellStyle name="20% - Accent1 2 5 2 5 6 4" xfId="13219" xr:uid="{00000000-0005-0000-0000-0000E8320000}"/>
    <cellStyle name="20% - Accent1 2 5 2 5 7" xfId="13220" xr:uid="{00000000-0005-0000-0000-0000E9320000}"/>
    <cellStyle name="20% - Accent1 2 5 2 5 7 2" xfId="13221" xr:uid="{00000000-0005-0000-0000-0000EA320000}"/>
    <cellStyle name="20% - Accent1 2 5 2 5 7 2 2" xfId="13222" xr:uid="{00000000-0005-0000-0000-0000EB320000}"/>
    <cellStyle name="20% - Accent1 2 5 2 5 7 3" xfId="13223" xr:uid="{00000000-0005-0000-0000-0000EC320000}"/>
    <cellStyle name="20% - Accent1 2 5 2 5 8" xfId="13224" xr:uid="{00000000-0005-0000-0000-0000ED320000}"/>
    <cellStyle name="20% - Accent1 2 5 2 5 8 2" xfId="13225" xr:uid="{00000000-0005-0000-0000-0000EE320000}"/>
    <cellStyle name="20% - Accent1 2 5 2 5 8 2 2" xfId="13226" xr:uid="{00000000-0005-0000-0000-0000EF320000}"/>
    <cellStyle name="20% - Accent1 2 5 2 5 8 3" xfId="13227" xr:uid="{00000000-0005-0000-0000-0000F0320000}"/>
    <cellStyle name="20% - Accent1 2 5 2 5 9" xfId="13228" xr:uid="{00000000-0005-0000-0000-0000F1320000}"/>
    <cellStyle name="20% - Accent1 2 5 2 5 9 2" xfId="13229" xr:uid="{00000000-0005-0000-0000-0000F2320000}"/>
    <cellStyle name="20% - Accent1 2 5 2 6" xfId="13230" xr:uid="{00000000-0005-0000-0000-0000F3320000}"/>
    <cellStyle name="20% - Accent1 2 5 2 6 2" xfId="13231" xr:uid="{00000000-0005-0000-0000-0000F4320000}"/>
    <cellStyle name="20% - Accent1 2 5 2 6 2 2" xfId="13232" xr:uid="{00000000-0005-0000-0000-0000F5320000}"/>
    <cellStyle name="20% - Accent1 2 5 2 6 2 2 2" xfId="13233" xr:uid="{00000000-0005-0000-0000-0000F6320000}"/>
    <cellStyle name="20% - Accent1 2 5 2 6 2 2 2 2" xfId="13234" xr:uid="{00000000-0005-0000-0000-0000F7320000}"/>
    <cellStyle name="20% - Accent1 2 5 2 6 2 2 3" xfId="13235" xr:uid="{00000000-0005-0000-0000-0000F8320000}"/>
    <cellStyle name="20% - Accent1 2 5 2 6 2 3" xfId="13236" xr:uid="{00000000-0005-0000-0000-0000F9320000}"/>
    <cellStyle name="20% - Accent1 2 5 2 6 2 3 2" xfId="13237" xr:uid="{00000000-0005-0000-0000-0000FA320000}"/>
    <cellStyle name="20% - Accent1 2 5 2 6 2 4" xfId="13238" xr:uid="{00000000-0005-0000-0000-0000FB320000}"/>
    <cellStyle name="20% - Accent1 2 5 2 6 3" xfId="13239" xr:uid="{00000000-0005-0000-0000-0000FC320000}"/>
    <cellStyle name="20% - Accent1 2 5 2 6 3 2" xfId="13240" xr:uid="{00000000-0005-0000-0000-0000FD320000}"/>
    <cellStyle name="20% - Accent1 2 5 2 6 3 2 2" xfId="13241" xr:uid="{00000000-0005-0000-0000-0000FE320000}"/>
    <cellStyle name="20% - Accent1 2 5 2 6 3 2 2 2" xfId="13242" xr:uid="{00000000-0005-0000-0000-0000FF320000}"/>
    <cellStyle name="20% - Accent1 2 5 2 6 3 2 3" xfId="13243" xr:uid="{00000000-0005-0000-0000-000000330000}"/>
    <cellStyle name="20% - Accent1 2 5 2 6 3 3" xfId="13244" xr:uid="{00000000-0005-0000-0000-000001330000}"/>
    <cellStyle name="20% - Accent1 2 5 2 6 3 3 2" xfId="13245" xr:uid="{00000000-0005-0000-0000-000002330000}"/>
    <cellStyle name="20% - Accent1 2 5 2 6 3 4" xfId="13246" xr:uid="{00000000-0005-0000-0000-000003330000}"/>
    <cellStyle name="20% - Accent1 2 5 2 6 4" xfId="13247" xr:uid="{00000000-0005-0000-0000-000004330000}"/>
    <cellStyle name="20% - Accent1 2 5 2 6 4 2" xfId="13248" xr:uid="{00000000-0005-0000-0000-000005330000}"/>
    <cellStyle name="20% - Accent1 2 5 2 6 4 2 2" xfId="13249" xr:uid="{00000000-0005-0000-0000-000006330000}"/>
    <cellStyle name="20% - Accent1 2 5 2 6 4 2 2 2" xfId="13250" xr:uid="{00000000-0005-0000-0000-000007330000}"/>
    <cellStyle name="20% - Accent1 2 5 2 6 4 2 3" xfId="13251" xr:uid="{00000000-0005-0000-0000-000008330000}"/>
    <cellStyle name="20% - Accent1 2 5 2 6 4 3" xfId="13252" xr:uid="{00000000-0005-0000-0000-000009330000}"/>
    <cellStyle name="20% - Accent1 2 5 2 6 4 3 2" xfId="13253" xr:uid="{00000000-0005-0000-0000-00000A330000}"/>
    <cellStyle name="20% - Accent1 2 5 2 6 4 4" xfId="13254" xr:uid="{00000000-0005-0000-0000-00000B330000}"/>
    <cellStyle name="20% - Accent1 2 5 2 6 5" xfId="13255" xr:uid="{00000000-0005-0000-0000-00000C330000}"/>
    <cellStyle name="20% - Accent1 2 5 2 6 5 2" xfId="13256" xr:uid="{00000000-0005-0000-0000-00000D330000}"/>
    <cellStyle name="20% - Accent1 2 5 2 6 5 2 2" xfId="13257" xr:uid="{00000000-0005-0000-0000-00000E330000}"/>
    <cellStyle name="20% - Accent1 2 5 2 6 5 3" xfId="13258" xr:uid="{00000000-0005-0000-0000-00000F330000}"/>
    <cellStyle name="20% - Accent1 2 5 2 6 6" xfId="13259" xr:uid="{00000000-0005-0000-0000-000010330000}"/>
    <cellStyle name="20% - Accent1 2 5 2 6 6 2" xfId="13260" xr:uid="{00000000-0005-0000-0000-000011330000}"/>
    <cellStyle name="20% - Accent1 2 5 2 6 6 2 2" xfId="13261" xr:uid="{00000000-0005-0000-0000-000012330000}"/>
    <cellStyle name="20% - Accent1 2 5 2 6 6 3" xfId="13262" xr:uid="{00000000-0005-0000-0000-000013330000}"/>
    <cellStyle name="20% - Accent1 2 5 2 6 7" xfId="13263" xr:uid="{00000000-0005-0000-0000-000014330000}"/>
    <cellStyle name="20% - Accent1 2 5 2 6 7 2" xfId="13264" xr:uid="{00000000-0005-0000-0000-000015330000}"/>
    <cellStyle name="20% - Accent1 2 5 2 6 8" xfId="13265" xr:uid="{00000000-0005-0000-0000-000016330000}"/>
    <cellStyle name="20% - Accent1 2 5 2 6 8 2" xfId="13266" xr:uid="{00000000-0005-0000-0000-000017330000}"/>
    <cellStyle name="20% - Accent1 2 5 2 6 9" xfId="13267" xr:uid="{00000000-0005-0000-0000-000018330000}"/>
    <cellStyle name="20% - Accent1 2 5 2 7" xfId="13268" xr:uid="{00000000-0005-0000-0000-000019330000}"/>
    <cellStyle name="20% - Accent1 2 5 2 7 2" xfId="13269" xr:uid="{00000000-0005-0000-0000-00001A330000}"/>
    <cellStyle name="20% - Accent1 2 5 2 7 2 2" xfId="13270" xr:uid="{00000000-0005-0000-0000-00001B330000}"/>
    <cellStyle name="20% - Accent1 2 5 2 7 2 2 2" xfId="13271" xr:uid="{00000000-0005-0000-0000-00001C330000}"/>
    <cellStyle name="20% - Accent1 2 5 2 7 2 2 2 2" xfId="13272" xr:uid="{00000000-0005-0000-0000-00001D330000}"/>
    <cellStyle name="20% - Accent1 2 5 2 7 2 2 3" xfId="13273" xr:uid="{00000000-0005-0000-0000-00001E330000}"/>
    <cellStyle name="20% - Accent1 2 5 2 7 2 3" xfId="13274" xr:uid="{00000000-0005-0000-0000-00001F330000}"/>
    <cellStyle name="20% - Accent1 2 5 2 7 2 3 2" xfId="13275" xr:uid="{00000000-0005-0000-0000-000020330000}"/>
    <cellStyle name="20% - Accent1 2 5 2 7 2 4" xfId="13276" xr:uid="{00000000-0005-0000-0000-000021330000}"/>
    <cellStyle name="20% - Accent1 2 5 2 7 3" xfId="13277" xr:uid="{00000000-0005-0000-0000-000022330000}"/>
    <cellStyle name="20% - Accent1 2 5 2 7 3 2" xfId="13278" xr:uid="{00000000-0005-0000-0000-000023330000}"/>
    <cellStyle name="20% - Accent1 2 5 2 7 3 2 2" xfId="13279" xr:uid="{00000000-0005-0000-0000-000024330000}"/>
    <cellStyle name="20% - Accent1 2 5 2 7 3 2 2 2" xfId="13280" xr:uid="{00000000-0005-0000-0000-000025330000}"/>
    <cellStyle name="20% - Accent1 2 5 2 7 3 2 3" xfId="13281" xr:uid="{00000000-0005-0000-0000-000026330000}"/>
    <cellStyle name="20% - Accent1 2 5 2 7 3 3" xfId="13282" xr:uid="{00000000-0005-0000-0000-000027330000}"/>
    <cellStyle name="20% - Accent1 2 5 2 7 3 3 2" xfId="13283" xr:uid="{00000000-0005-0000-0000-000028330000}"/>
    <cellStyle name="20% - Accent1 2 5 2 7 3 4" xfId="13284" xr:uid="{00000000-0005-0000-0000-000029330000}"/>
    <cellStyle name="20% - Accent1 2 5 2 7 4" xfId="13285" xr:uid="{00000000-0005-0000-0000-00002A330000}"/>
    <cellStyle name="20% - Accent1 2 5 2 7 4 2" xfId="13286" xr:uid="{00000000-0005-0000-0000-00002B330000}"/>
    <cellStyle name="20% - Accent1 2 5 2 7 4 2 2" xfId="13287" xr:uid="{00000000-0005-0000-0000-00002C330000}"/>
    <cellStyle name="20% - Accent1 2 5 2 7 4 2 2 2" xfId="13288" xr:uid="{00000000-0005-0000-0000-00002D330000}"/>
    <cellStyle name="20% - Accent1 2 5 2 7 4 2 3" xfId="13289" xr:uid="{00000000-0005-0000-0000-00002E330000}"/>
    <cellStyle name="20% - Accent1 2 5 2 7 4 3" xfId="13290" xr:uid="{00000000-0005-0000-0000-00002F330000}"/>
    <cellStyle name="20% - Accent1 2 5 2 7 4 3 2" xfId="13291" xr:uid="{00000000-0005-0000-0000-000030330000}"/>
    <cellStyle name="20% - Accent1 2 5 2 7 4 4" xfId="13292" xr:uid="{00000000-0005-0000-0000-000031330000}"/>
    <cellStyle name="20% - Accent1 2 5 2 7 5" xfId="13293" xr:uid="{00000000-0005-0000-0000-000032330000}"/>
    <cellStyle name="20% - Accent1 2 5 2 7 5 2" xfId="13294" xr:uid="{00000000-0005-0000-0000-000033330000}"/>
    <cellStyle name="20% - Accent1 2 5 2 7 5 2 2" xfId="13295" xr:uid="{00000000-0005-0000-0000-000034330000}"/>
    <cellStyle name="20% - Accent1 2 5 2 7 5 3" xfId="13296" xr:uid="{00000000-0005-0000-0000-000035330000}"/>
    <cellStyle name="20% - Accent1 2 5 2 7 6" xfId="13297" xr:uid="{00000000-0005-0000-0000-000036330000}"/>
    <cellStyle name="20% - Accent1 2 5 2 7 6 2" xfId="13298" xr:uid="{00000000-0005-0000-0000-000037330000}"/>
    <cellStyle name="20% - Accent1 2 5 2 7 6 2 2" xfId="13299" xr:uid="{00000000-0005-0000-0000-000038330000}"/>
    <cellStyle name="20% - Accent1 2 5 2 7 6 3" xfId="13300" xr:uid="{00000000-0005-0000-0000-000039330000}"/>
    <cellStyle name="20% - Accent1 2 5 2 7 7" xfId="13301" xr:uid="{00000000-0005-0000-0000-00003A330000}"/>
    <cellStyle name="20% - Accent1 2 5 2 7 7 2" xfId="13302" xr:uid="{00000000-0005-0000-0000-00003B330000}"/>
    <cellStyle name="20% - Accent1 2 5 2 7 8" xfId="13303" xr:uid="{00000000-0005-0000-0000-00003C330000}"/>
    <cellStyle name="20% - Accent1 2 5 2 7 8 2" xfId="13304" xr:uid="{00000000-0005-0000-0000-00003D330000}"/>
    <cellStyle name="20% - Accent1 2 5 2 7 9" xfId="13305" xr:uid="{00000000-0005-0000-0000-00003E330000}"/>
    <cellStyle name="20% - Accent1 2 5 2 8" xfId="13306" xr:uid="{00000000-0005-0000-0000-00003F330000}"/>
    <cellStyle name="20% - Accent1 2 5 2 8 2" xfId="13307" xr:uid="{00000000-0005-0000-0000-000040330000}"/>
    <cellStyle name="20% - Accent1 2 5 2 8 2 2" xfId="13308" xr:uid="{00000000-0005-0000-0000-000041330000}"/>
    <cellStyle name="20% - Accent1 2 5 2 8 2 2 2" xfId="13309" xr:uid="{00000000-0005-0000-0000-000042330000}"/>
    <cellStyle name="20% - Accent1 2 5 2 8 2 3" xfId="13310" xr:uid="{00000000-0005-0000-0000-000043330000}"/>
    <cellStyle name="20% - Accent1 2 5 2 8 3" xfId="13311" xr:uid="{00000000-0005-0000-0000-000044330000}"/>
    <cellStyle name="20% - Accent1 2 5 2 8 3 2" xfId="13312" xr:uid="{00000000-0005-0000-0000-000045330000}"/>
    <cellStyle name="20% - Accent1 2 5 2 8 4" xfId="13313" xr:uid="{00000000-0005-0000-0000-000046330000}"/>
    <cellStyle name="20% - Accent1 2 5 2 9" xfId="13314" xr:uid="{00000000-0005-0000-0000-000047330000}"/>
    <cellStyle name="20% - Accent1 2 5 2 9 2" xfId="13315" xr:uid="{00000000-0005-0000-0000-000048330000}"/>
    <cellStyle name="20% - Accent1 2 5 2 9 2 2" xfId="13316" xr:uid="{00000000-0005-0000-0000-000049330000}"/>
    <cellStyle name="20% - Accent1 2 5 2 9 2 2 2" xfId="13317" xr:uid="{00000000-0005-0000-0000-00004A330000}"/>
    <cellStyle name="20% - Accent1 2 5 2 9 2 3" xfId="13318" xr:uid="{00000000-0005-0000-0000-00004B330000}"/>
    <cellStyle name="20% - Accent1 2 5 2 9 3" xfId="13319" xr:uid="{00000000-0005-0000-0000-00004C330000}"/>
    <cellStyle name="20% - Accent1 2 5 2 9 3 2" xfId="13320" xr:uid="{00000000-0005-0000-0000-00004D330000}"/>
    <cellStyle name="20% - Accent1 2 5 2 9 4" xfId="13321" xr:uid="{00000000-0005-0000-0000-00004E330000}"/>
    <cellStyle name="20% - Accent1 2 5 3" xfId="13322" xr:uid="{00000000-0005-0000-0000-00004F330000}"/>
    <cellStyle name="20% - Accent1 2 5 3 10" xfId="13323" xr:uid="{00000000-0005-0000-0000-000050330000}"/>
    <cellStyle name="20% - Accent1 2 5 3 10 2" xfId="13324" xr:uid="{00000000-0005-0000-0000-000051330000}"/>
    <cellStyle name="20% - Accent1 2 5 3 10 2 2" xfId="13325" xr:uid="{00000000-0005-0000-0000-000052330000}"/>
    <cellStyle name="20% - Accent1 2 5 3 10 3" xfId="13326" xr:uid="{00000000-0005-0000-0000-000053330000}"/>
    <cellStyle name="20% - Accent1 2 5 3 11" xfId="13327" xr:uid="{00000000-0005-0000-0000-000054330000}"/>
    <cellStyle name="20% - Accent1 2 5 3 11 2" xfId="13328" xr:uid="{00000000-0005-0000-0000-000055330000}"/>
    <cellStyle name="20% - Accent1 2 5 3 11 2 2" xfId="13329" xr:uid="{00000000-0005-0000-0000-000056330000}"/>
    <cellStyle name="20% - Accent1 2 5 3 11 3" xfId="13330" xr:uid="{00000000-0005-0000-0000-000057330000}"/>
    <cellStyle name="20% - Accent1 2 5 3 12" xfId="13331" xr:uid="{00000000-0005-0000-0000-000058330000}"/>
    <cellStyle name="20% - Accent1 2 5 3 12 2" xfId="13332" xr:uid="{00000000-0005-0000-0000-000059330000}"/>
    <cellStyle name="20% - Accent1 2 5 3 13" xfId="13333" xr:uid="{00000000-0005-0000-0000-00005A330000}"/>
    <cellStyle name="20% - Accent1 2 5 3 13 2" xfId="13334" xr:uid="{00000000-0005-0000-0000-00005B330000}"/>
    <cellStyle name="20% - Accent1 2 5 3 14" xfId="13335" xr:uid="{00000000-0005-0000-0000-00005C330000}"/>
    <cellStyle name="20% - Accent1 2 5 3 2" xfId="13336" xr:uid="{00000000-0005-0000-0000-00005D330000}"/>
    <cellStyle name="20% - Accent1 2 5 3 2 10" xfId="13337" xr:uid="{00000000-0005-0000-0000-00005E330000}"/>
    <cellStyle name="20% - Accent1 2 5 3 2 10 2" xfId="13338" xr:uid="{00000000-0005-0000-0000-00005F330000}"/>
    <cellStyle name="20% - Accent1 2 5 3 2 11" xfId="13339" xr:uid="{00000000-0005-0000-0000-000060330000}"/>
    <cellStyle name="20% - Accent1 2 5 3 2 2" xfId="13340" xr:uid="{00000000-0005-0000-0000-000061330000}"/>
    <cellStyle name="20% - Accent1 2 5 3 2 2 2" xfId="13341" xr:uid="{00000000-0005-0000-0000-000062330000}"/>
    <cellStyle name="20% - Accent1 2 5 3 2 2 2 2" xfId="13342" xr:uid="{00000000-0005-0000-0000-000063330000}"/>
    <cellStyle name="20% - Accent1 2 5 3 2 2 2 2 2" xfId="13343" xr:uid="{00000000-0005-0000-0000-000064330000}"/>
    <cellStyle name="20% - Accent1 2 5 3 2 2 2 2 2 2" xfId="13344" xr:uid="{00000000-0005-0000-0000-000065330000}"/>
    <cellStyle name="20% - Accent1 2 5 3 2 2 2 2 3" xfId="13345" xr:uid="{00000000-0005-0000-0000-000066330000}"/>
    <cellStyle name="20% - Accent1 2 5 3 2 2 2 3" xfId="13346" xr:uid="{00000000-0005-0000-0000-000067330000}"/>
    <cellStyle name="20% - Accent1 2 5 3 2 2 2 3 2" xfId="13347" xr:uid="{00000000-0005-0000-0000-000068330000}"/>
    <cellStyle name="20% - Accent1 2 5 3 2 2 2 4" xfId="13348" xr:uid="{00000000-0005-0000-0000-000069330000}"/>
    <cellStyle name="20% - Accent1 2 5 3 2 2 3" xfId="13349" xr:uid="{00000000-0005-0000-0000-00006A330000}"/>
    <cellStyle name="20% - Accent1 2 5 3 2 2 3 2" xfId="13350" xr:uid="{00000000-0005-0000-0000-00006B330000}"/>
    <cellStyle name="20% - Accent1 2 5 3 2 2 3 2 2" xfId="13351" xr:uid="{00000000-0005-0000-0000-00006C330000}"/>
    <cellStyle name="20% - Accent1 2 5 3 2 2 3 2 2 2" xfId="13352" xr:uid="{00000000-0005-0000-0000-00006D330000}"/>
    <cellStyle name="20% - Accent1 2 5 3 2 2 3 2 3" xfId="13353" xr:uid="{00000000-0005-0000-0000-00006E330000}"/>
    <cellStyle name="20% - Accent1 2 5 3 2 2 3 3" xfId="13354" xr:uid="{00000000-0005-0000-0000-00006F330000}"/>
    <cellStyle name="20% - Accent1 2 5 3 2 2 3 3 2" xfId="13355" xr:uid="{00000000-0005-0000-0000-000070330000}"/>
    <cellStyle name="20% - Accent1 2 5 3 2 2 3 4" xfId="13356" xr:uid="{00000000-0005-0000-0000-000071330000}"/>
    <cellStyle name="20% - Accent1 2 5 3 2 2 4" xfId="13357" xr:uid="{00000000-0005-0000-0000-000072330000}"/>
    <cellStyle name="20% - Accent1 2 5 3 2 2 4 2" xfId="13358" xr:uid="{00000000-0005-0000-0000-000073330000}"/>
    <cellStyle name="20% - Accent1 2 5 3 2 2 4 2 2" xfId="13359" xr:uid="{00000000-0005-0000-0000-000074330000}"/>
    <cellStyle name="20% - Accent1 2 5 3 2 2 4 2 2 2" xfId="13360" xr:uid="{00000000-0005-0000-0000-000075330000}"/>
    <cellStyle name="20% - Accent1 2 5 3 2 2 4 2 3" xfId="13361" xr:uid="{00000000-0005-0000-0000-000076330000}"/>
    <cellStyle name="20% - Accent1 2 5 3 2 2 4 3" xfId="13362" xr:uid="{00000000-0005-0000-0000-000077330000}"/>
    <cellStyle name="20% - Accent1 2 5 3 2 2 4 3 2" xfId="13363" xr:uid="{00000000-0005-0000-0000-000078330000}"/>
    <cellStyle name="20% - Accent1 2 5 3 2 2 4 4" xfId="13364" xr:uid="{00000000-0005-0000-0000-000079330000}"/>
    <cellStyle name="20% - Accent1 2 5 3 2 2 5" xfId="13365" xr:uid="{00000000-0005-0000-0000-00007A330000}"/>
    <cellStyle name="20% - Accent1 2 5 3 2 2 5 2" xfId="13366" xr:uid="{00000000-0005-0000-0000-00007B330000}"/>
    <cellStyle name="20% - Accent1 2 5 3 2 2 5 2 2" xfId="13367" xr:uid="{00000000-0005-0000-0000-00007C330000}"/>
    <cellStyle name="20% - Accent1 2 5 3 2 2 5 3" xfId="13368" xr:uid="{00000000-0005-0000-0000-00007D330000}"/>
    <cellStyle name="20% - Accent1 2 5 3 2 2 6" xfId="13369" xr:uid="{00000000-0005-0000-0000-00007E330000}"/>
    <cellStyle name="20% - Accent1 2 5 3 2 2 6 2" xfId="13370" xr:uid="{00000000-0005-0000-0000-00007F330000}"/>
    <cellStyle name="20% - Accent1 2 5 3 2 2 6 2 2" xfId="13371" xr:uid="{00000000-0005-0000-0000-000080330000}"/>
    <cellStyle name="20% - Accent1 2 5 3 2 2 6 3" xfId="13372" xr:uid="{00000000-0005-0000-0000-000081330000}"/>
    <cellStyle name="20% - Accent1 2 5 3 2 2 7" xfId="13373" xr:uid="{00000000-0005-0000-0000-000082330000}"/>
    <cellStyle name="20% - Accent1 2 5 3 2 2 7 2" xfId="13374" xr:uid="{00000000-0005-0000-0000-000083330000}"/>
    <cellStyle name="20% - Accent1 2 5 3 2 2 8" xfId="13375" xr:uid="{00000000-0005-0000-0000-000084330000}"/>
    <cellStyle name="20% - Accent1 2 5 3 2 2 8 2" xfId="13376" xr:uid="{00000000-0005-0000-0000-000085330000}"/>
    <cellStyle name="20% - Accent1 2 5 3 2 2 9" xfId="13377" xr:uid="{00000000-0005-0000-0000-000086330000}"/>
    <cellStyle name="20% - Accent1 2 5 3 2 3" xfId="13378" xr:uid="{00000000-0005-0000-0000-000087330000}"/>
    <cellStyle name="20% - Accent1 2 5 3 2 3 2" xfId="13379" xr:uid="{00000000-0005-0000-0000-000088330000}"/>
    <cellStyle name="20% - Accent1 2 5 3 2 3 2 2" xfId="13380" xr:uid="{00000000-0005-0000-0000-000089330000}"/>
    <cellStyle name="20% - Accent1 2 5 3 2 3 2 2 2" xfId="13381" xr:uid="{00000000-0005-0000-0000-00008A330000}"/>
    <cellStyle name="20% - Accent1 2 5 3 2 3 2 2 2 2" xfId="13382" xr:uid="{00000000-0005-0000-0000-00008B330000}"/>
    <cellStyle name="20% - Accent1 2 5 3 2 3 2 2 3" xfId="13383" xr:uid="{00000000-0005-0000-0000-00008C330000}"/>
    <cellStyle name="20% - Accent1 2 5 3 2 3 2 3" xfId="13384" xr:uid="{00000000-0005-0000-0000-00008D330000}"/>
    <cellStyle name="20% - Accent1 2 5 3 2 3 2 3 2" xfId="13385" xr:uid="{00000000-0005-0000-0000-00008E330000}"/>
    <cellStyle name="20% - Accent1 2 5 3 2 3 2 4" xfId="13386" xr:uid="{00000000-0005-0000-0000-00008F330000}"/>
    <cellStyle name="20% - Accent1 2 5 3 2 3 3" xfId="13387" xr:uid="{00000000-0005-0000-0000-000090330000}"/>
    <cellStyle name="20% - Accent1 2 5 3 2 3 3 2" xfId="13388" xr:uid="{00000000-0005-0000-0000-000091330000}"/>
    <cellStyle name="20% - Accent1 2 5 3 2 3 3 2 2" xfId="13389" xr:uid="{00000000-0005-0000-0000-000092330000}"/>
    <cellStyle name="20% - Accent1 2 5 3 2 3 3 2 2 2" xfId="13390" xr:uid="{00000000-0005-0000-0000-000093330000}"/>
    <cellStyle name="20% - Accent1 2 5 3 2 3 3 2 3" xfId="13391" xr:uid="{00000000-0005-0000-0000-000094330000}"/>
    <cellStyle name="20% - Accent1 2 5 3 2 3 3 3" xfId="13392" xr:uid="{00000000-0005-0000-0000-000095330000}"/>
    <cellStyle name="20% - Accent1 2 5 3 2 3 3 3 2" xfId="13393" xr:uid="{00000000-0005-0000-0000-000096330000}"/>
    <cellStyle name="20% - Accent1 2 5 3 2 3 3 4" xfId="13394" xr:uid="{00000000-0005-0000-0000-000097330000}"/>
    <cellStyle name="20% - Accent1 2 5 3 2 3 4" xfId="13395" xr:uid="{00000000-0005-0000-0000-000098330000}"/>
    <cellStyle name="20% - Accent1 2 5 3 2 3 4 2" xfId="13396" xr:uid="{00000000-0005-0000-0000-000099330000}"/>
    <cellStyle name="20% - Accent1 2 5 3 2 3 4 2 2" xfId="13397" xr:uid="{00000000-0005-0000-0000-00009A330000}"/>
    <cellStyle name="20% - Accent1 2 5 3 2 3 4 2 2 2" xfId="13398" xr:uid="{00000000-0005-0000-0000-00009B330000}"/>
    <cellStyle name="20% - Accent1 2 5 3 2 3 4 2 3" xfId="13399" xr:uid="{00000000-0005-0000-0000-00009C330000}"/>
    <cellStyle name="20% - Accent1 2 5 3 2 3 4 3" xfId="13400" xr:uid="{00000000-0005-0000-0000-00009D330000}"/>
    <cellStyle name="20% - Accent1 2 5 3 2 3 4 3 2" xfId="13401" xr:uid="{00000000-0005-0000-0000-00009E330000}"/>
    <cellStyle name="20% - Accent1 2 5 3 2 3 4 4" xfId="13402" xr:uid="{00000000-0005-0000-0000-00009F330000}"/>
    <cellStyle name="20% - Accent1 2 5 3 2 3 5" xfId="13403" xr:uid="{00000000-0005-0000-0000-0000A0330000}"/>
    <cellStyle name="20% - Accent1 2 5 3 2 3 5 2" xfId="13404" xr:uid="{00000000-0005-0000-0000-0000A1330000}"/>
    <cellStyle name="20% - Accent1 2 5 3 2 3 5 2 2" xfId="13405" xr:uid="{00000000-0005-0000-0000-0000A2330000}"/>
    <cellStyle name="20% - Accent1 2 5 3 2 3 5 3" xfId="13406" xr:uid="{00000000-0005-0000-0000-0000A3330000}"/>
    <cellStyle name="20% - Accent1 2 5 3 2 3 6" xfId="13407" xr:uid="{00000000-0005-0000-0000-0000A4330000}"/>
    <cellStyle name="20% - Accent1 2 5 3 2 3 6 2" xfId="13408" xr:uid="{00000000-0005-0000-0000-0000A5330000}"/>
    <cellStyle name="20% - Accent1 2 5 3 2 3 6 2 2" xfId="13409" xr:uid="{00000000-0005-0000-0000-0000A6330000}"/>
    <cellStyle name="20% - Accent1 2 5 3 2 3 6 3" xfId="13410" xr:uid="{00000000-0005-0000-0000-0000A7330000}"/>
    <cellStyle name="20% - Accent1 2 5 3 2 3 7" xfId="13411" xr:uid="{00000000-0005-0000-0000-0000A8330000}"/>
    <cellStyle name="20% - Accent1 2 5 3 2 3 7 2" xfId="13412" xr:uid="{00000000-0005-0000-0000-0000A9330000}"/>
    <cellStyle name="20% - Accent1 2 5 3 2 3 8" xfId="13413" xr:uid="{00000000-0005-0000-0000-0000AA330000}"/>
    <cellStyle name="20% - Accent1 2 5 3 2 3 8 2" xfId="13414" xr:uid="{00000000-0005-0000-0000-0000AB330000}"/>
    <cellStyle name="20% - Accent1 2 5 3 2 3 9" xfId="13415" xr:uid="{00000000-0005-0000-0000-0000AC330000}"/>
    <cellStyle name="20% - Accent1 2 5 3 2 4" xfId="13416" xr:uid="{00000000-0005-0000-0000-0000AD330000}"/>
    <cellStyle name="20% - Accent1 2 5 3 2 4 2" xfId="13417" xr:uid="{00000000-0005-0000-0000-0000AE330000}"/>
    <cellStyle name="20% - Accent1 2 5 3 2 4 2 2" xfId="13418" xr:uid="{00000000-0005-0000-0000-0000AF330000}"/>
    <cellStyle name="20% - Accent1 2 5 3 2 4 2 2 2" xfId="13419" xr:uid="{00000000-0005-0000-0000-0000B0330000}"/>
    <cellStyle name="20% - Accent1 2 5 3 2 4 2 3" xfId="13420" xr:uid="{00000000-0005-0000-0000-0000B1330000}"/>
    <cellStyle name="20% - Accent1 2 5 3 2 4 3" xfId="13421" xr:uid="{00000000-0005-0000-0000-0000B2330000}"/>
    <cellStyle name="20% - Accent1 2 5 3 2 4 3 2" xfId="13422" xr:uid="{00000000-0005-0000-0000-0000B3330000}"/>
    <cellStyle name="20% - Accent1 2 5 3 2 4 4" xfId="13423" xr:uid="{00000000-0005-0000-0000-0000B4330000}"/>
    <cellStyle name="20% - Accent1 2 5 3 2 5" xfId="13424" xr:uid="{00000000-0005-0000-0000-0000B5330000}"/>
    <cellStyle name="20% - Accent1 2 5 3 2 5 2" xfId="13425" xr:uid="{00000000-0005-0000-0000-0000B6330000}"/>
    <cellStyle name="20% - Accent1 2 5 3 2 5 2 2" xfId="13426" xr:uid="{00000000-0005-0000-0000-0000B7330000}"/>
    <cellStyle name="20% - Accent1 2 5 3 2 5 2 2 2" xfId="13427" xr:uid="{00000000-0005-0000-0000-0000B8330000}"/>
    <cellStyle name="20% - Accent1 2 5 3 2 5 2 3" xfId="13428" xr:uid="{00000000-0005-0000-0000-0000B9330000}"/>
    <cellStyle name="20% - Accent1 2 5 3 2 5 3" xfId="13429" xr:uid="{00000000-0005-0000-0000-0000BA330000}"/>
    <cellStyle name="20% - Accent1 2 5 3 2 5 3 2" xfId="13430" xr:uid="{00000000-0005-0000-0000-0000BB330000}"/>
    <cellStyle name="20% - Accent1 2 5 3 2 5 4" xfId="13431" xr:uid="{00000000-0005-0000-0000-0000BC330000}"/>
    <cellStyle name="20% - Accent1 2 5 3 2 6" xfId="13432" xr:uid="{00000000-0005-0000-0000-0000BD330000}"/>
    <cellStyle name="20% - Accent1 2 5 3 2 6 2" xfId="13433" xr:uid="{00000000-0005-0000-0000-0000BE330000}"/>
    <cellStyle name="20% - Accent1 2 5 3 2 6 2 2" xfId="13434" xr:uid="{00000000-0005-0000-0000-0000BF330000}"/>
    <cellStyle name="20% - Accent1 2 5 3 2 6 2 2 2" xfId="13435" xr:uid="{00000000-0005-0000-0000-0000C0330000}"/>
    <cellStyle name="20% - Accent1 2 5 3 2 6 2 3" xfId="13436" xr:uid="{00000000-0005-0000-0000-0000C1330000}"/>
    <cellStyle name="20% - Accent1 2 5 3 2 6 3" xfId="13437" xr:uid="{00000000-0005-0000-0000-0000C2330000}"/>
    <cellStyle name="20% - Accent1 2 5 3 2 6 3 2" xfId="13438" xr:uid="{00000000-0005-0000-0000-0000C3330000}"/>
    <cellStyle name="20% - Accent1 2 5 3 2 6 4" xfId="13439" xr:uid="{00000000-0005-0000-0000-0000C4330000}"/>
    <cellStyle name="20% - Accent1 2 5 3 2 7" xfId="13440" xr:uid="{00000000-0005-0000-0000-0000C5330000}"/>
    <cellStyle name="20% - Accent1 2 5 3 2 7 2" xfId="13441" xr:uid="{00000000-0005-0000-0000-0000C6330000}"/>
    <cellStyle name="20% - Accent1 2 5 3 2 7 2 2" xfId="13442" xr:uid="{00000000-0005-0000-0000-0000C7330000}"/>
    <cellStyle name="20% - Accent1 2 5 3 2 7 3" xfId="13443" xr:uid="{00000000-0005-0000-0000-0000C8330000}"/>
    <cellStyle name="20% - Accent1 2 5 3 2 8" xfId="13444" xr:uid="{00000000-0005-0000-0000-0000C9330000}"/>
    <cellStyle name="20% - Accent1 2 5 3 2 8 2" xfId="13445" xr:uid="{00000000-0005-0000-0000-0000CA330000}"/>
    <cellStyle name="20% - Accent1 2 5 3 2 8 2 2" xfId="13446" xr:uid="{00000000-0005-0000-0000-0000CB330000}"/>
    <cellStyle name="20% - Accent1 2 5 3 2 8 3" xfId="13447" xr:uid="{00000000-0005-0000-0000-0000CC330000}"/>
    <cellStyle name="20% - Accent1 2 5 3 2 9" xfId="13448" xr:uid="{00000000-0005-0000-0000-0000CD330000}"/>
    <cellStyle name="20% - Accent1 2 5 3 2 9 2" xfId="13449" xr:uid="{00000000-0005-0000-0000-0000CE330000}"/>
    <cellStyle name="20% - Accent1 2 5 3 3" xfId="13450" xr:uid="{00000000-0005-0000-0000-0000CF330000}"/>
    <cellStyle name="20% - Accent1 2 5 3 3 10" xfId="13451" xr:uid="{00000000-0005-0000-0000-0000D0330000}"/>
    <cellStyle name="20% - Accent1 2 5 3 3 10 2" xfId="13452" xr:uid="{00000000-0005-0000-0000-0000D1330000}"/>
    <cellStyle name="20% - Accent1 2 5 3 3 11" xfId="13453" xr:uid="{00000000-0005-0000-0000-0000D2330000}"/>
    <cellStyle name="20% - Accent1 2 5 3 3 2" xfId="13454" xr:uid="{00000000-0005-0000-0000-0000D3330000}"/>
    <cellStyle name="20% - Accent1 2 5 3 3 2 2" xfId="13455" xr:uid="{00000000-0005-0000-0000-0000D4330000}"/>
    <cellStyle name="20% - Accent1 2 5 3 3 2 2 2" xfId="13456" xr:uid="{00000000-0005-0000-0000-0000D5330000}"/>
    <cellStyle name="20% - Accent1 2 5 3 3 2 2 2 2" xfId="13457" xr:uid="{00000000-0005-0000-0000-0000D6330000}"/>
    <cellStyle name="20% - Accent1 2 5 3 3 2 2 2 2 2" xfId="13458" xr:uid="{00000000-0005-0000-0000-0000D7330000}"/>
    <cellStyle name="20% - Accent1 2 5 3 3 2 2 2 3" xfId="13459" xr:uid="{00000000-0005-0000-0000-0000D8330000}"/>
    <cellStyle name="20% - Accent1 2 5 3 3 2 2 3" xfId="13460" xr:uid="{00000000-0005-0000-0000-0000D9330000}"/>
    <cellStyle name="20% - Accent1 2 5 3 3 2 2 3 2" xfId="13461" xr:uid="{00000000-0005-0000-0000-0000DA330000}"/>
    <cellStyle name="20% - Accent1 2 5 3 3 2 2 4" xfId="13462" xr:uid="{00000000-0005-0000-0000-0000DB330000}"/>
    <cellStyle name="20% - Accent1 2 5 3 3 2 3" xfId="13463" xr:uid="{00000000-0005-0000-0000-0000DC330000}"/>
    <cellStyle name="20% - Accent1 2 5 3 3 2 3 2" xfId="13464" xr:uid="{00000000-0005-0000-0000-0000DD330000}"/>
    <cellStyle name="20% - Accent1 2 5 3 3 2 3 2 2" xfId="13465" xr:uid="{00000000-0005-0000-0000-0000DE330000}"/>
    <cellStyle name="20% - Accent1 2 5 3 3 2 3 2 2 2" xfId="13466" xr:uid="{00000000-0005-0000-0000-0000DF330000}"/>
    <cellStyle name="20% - Accent1 2 5 3 3 2 3 2 3" xfId="13467" xr:uid="{00000000-0005-0000-0000-0000E0330000}"/>
    <cellStyle name="20% - Accent1 2 5 3 3 2 3 3" xfId="13468" xr:uid="{00000000-0005-0000-0000-0000E1330000}"/>
    <cellStyle name="20% - Accent1 2 5 3 3 2 3 3 2" xfId="13469" xr:uid="{00000000-0005-0000-0000-0000E2330000}"/>
    <cellStyle name="20% - Accent1 2 5 3 3 2 3 4" xfId="13470" xr:uid="{00000000-0005-0000-0000-0000E3330000}"/>
    <cellStyle name="20% - Accent1 2 5 3 3 2 4" xfId="13471" xr:uid="{00000000-0005-0000-0000-0000E4330000}"/>
    <cellStyle name="20% - Accent1 2 5 3 3 2 4 2" xfId="13472" xr:uid="{00000000-0005-0000-0000-0000E5330000}"/>
    <cellStyle name="20% - Accent1 2 5 3 3 2 4 2 2" xfId="13473" xr:uid="{00000000-0005-0000-0000-0000E6330000}"/>
    <cellStyle name="20% - Accent1 2 5 3 3 2 4 2 2 2" xfId="13474" xr:uid="{00000000-0005-0000-0000-0000E7330000}"/>
    <cellStyle name="20% - Accent1 2 5 3 3 2 4 2 3" xfId="13475" xr:uid="{00000000-0005-0000-0000-0000E8330000}"/>
    <cellStyle name="20% - Accent1 2 5 3 3 2 4 3" xfId="13476" xr:uid="{00000000-0005-0000-0000-0000E9330000}"/>
    <cellStyle name="20% - Accent1 2 5 3 3 2 4 3 2" xfId="13477" xr:uid="{00000000-0005-0000-0000-0000EA330000}"/>
    <cellStyle name="20% - Accent1 2 5 3 3 2 4 4" xfId="13478" xr:uid="{00000000-0005-0000-0000-0000EB330000}"/>
    <cellStyle name="20% - Accent1 2 5 3 3 2 5" xfId="13479" xr:uid="{00000000-0005-0000-0000-0000EC330000}"/>
    <cellStyle name="20% - Accent1 2 5 3 3 2 5 2" xfId="13480" xr:uid="{00000000-0005-0000-0000-0000ED330000}"/>
    <cellStyle name="20% - Accent1 2 5 3 3 2 5 2 2" xfId="13481" xr:uid="{00000000-0005-0000-0000-0000EE330000}"/>
    <cellStyle name="20% - Accent1 2 5 3 3 2 5 3" xfId="13482" xr:uid="{00000000-0005-0000-0000-0000EF330000}"/>
    <cellStyle name="20% - Accent1 2 5 3 3 2 6" xfId="13483" xr:uid="{00000000-0005-0000-0000-0000F0330000}"/>
    <cellStyle name="20% - Accent1 2 5 3 3 2 6 2" xfId="13484" xr:uid="{00000000-0005-0000-0000-0000F1330000}"/>
    <cellStyle name="20% - Accent1 2 5 3 3 2 6 2 2" xfId="13485" xr:uid="{00000000-0005-0000-0000-0000F2330000}"/>
    <cellStyle name="20% - Accent1 2 5 3 3 2 6 3" xfId="13486" xr:uid="{00000000-0005-0000-0000-0000F3330000}"/>
    <cellStyle name="20% - Accent1 2 5 3 3 2 7" xfId="13487" xr:uid="{00000000-0005-0000-0000-0000F4330000}"/>
    <cellStyle name="20% - Accent1 2 5 3 3 2 7 2" xfId="13488" xr:uid="{00000000-0005-0000-0000-0000F5330000}"/>
    <cellStyle name="20% - Accent1 2 5 3 3 2 8" xfId="13489" xr:uid="{00000000-0005-0000-0000-0000F6330000}"/>
    <cellStyle name="20% - Accent1 2 5 3 3 2 8 2" xfId="13490" xr:uid="{00000000-0005-0000-0000-0000F7330000}"/>
    <cellStyle name="20% - Accent1 2 5 3 3 2 9" xfId="13491" xr:uid="{00000000-0005-0000-0000-0000F8330000}"/>
    <cellStyle name="20% - Accent1 2 5 3 3 3" xfId="13492" xr:uid="{00000000-0005-0000-0000-0000F9330000}"/>
    <cellStyle name="20% - Accent1 2 5 3 3 3 2" xfId="13493" xr:uid="{00000000-0005-0000-0000-0000FA330000}"/>
    <cellStyle name="20% - Accent1 2 5 3 3 3 2 2" xfId="13494" xr:uid="{00000000-0005-0000-0000-0000FB330000}"/>
    <cellStyle name="20% - Accent1 2 5 3 3 3 2 2 2" xfId="13495" xr:uid="{00000000-0005-0000-0000-0000FC330000}"/>
    <cellStyle name="20% - Accent1 2 5 3 3 3 2 2 2 2" xfId="13496" xr:uid="{00000000-0005-0000-0000-0000FD330000}"/>
    <cellStyle name="20% - Accent1 2 5 3 3 3 2 2 3" xfId="13497" xr:uid="{00000000-0005-0000-0000-0000FE330000}"/>
    <cellStyle name="20% - Accent1 2 5 3 3 3 2 3" xfId="13498" xr:uid="{00000000-0005-0000-0000-0000FF330000}"/>
    <cellStyle name="20% - Accent1 2 5 3 3 3 2 3 2" xfId="13499" xr:uid="{00000000-0005-0000-0000-000000340000}"/>
    <cellStyle name="20% - Accent1 2 5 3 3 3 2 4" xfId="13500" xr:uid="{00000000-0005-0000-0000-000001340000}"/>
    <cellStyle name="20% - Accent1 2 5 3 3 3 3" xfId="13501" xr:uid="{00000000-0005-0000-0000-000002340000}"/>
    <cellStyle name="20% - Accent1 2 5 3 3 3 3 2" xfId="13502" xr:uid="{00000000-0005-0000-0000-000003340000}"/>
    <cellStyle name="20% - Accent1 2 5 3 3 3 3 2 2" xfId="13503" xr:uid="{00000000-0005-0000-0000-000004340000}"/>
    <cellStyle name="20% - Accent1 2 5 3 3 3 3 2 2 2" xfId="13504" xr:uid="{00000000-0005-0000-0000-000005340000}"/>
    <cellStyle name="20% - Accent1 2 5 3 3 3 3 2 3" xfId="13505" xr:uid="{00000000-0005-0000-0000-000006340000}"/>
    <cellStyle name="20% - Accent1 2 5 3 3 3 3 3" xfId="13506" xr:uid="{00000000-0005-0000-0000-000007340000}"/>
    <cellStyle name="20% - Accent1 2 5 3 3 3 3 3 2" xfId="13507" xr:uid="{00000000-0005-0000-0000-000008340000}"/>
    <cellStyle name="20% - Accent1 2 5 3 3 3 3 4" xfId="13508" xr:uid="{00000000-0005-0000-0000-000009340000}"/>
    <cellStyle name="20% - Accent1 2 5 3 3 3 4" xfId="13509" xr:uid="{00000000-0005-0000-0000-00000A340000}"/>
    <cellStyle name="20% - Accent1 2 5 3 3 3 4 2" xfId="13510" xr:uid="{00000000-0005-0000-0000-00000B340000}"/>
    <cellStyle name="20% - Accent1 2 5 3 3 3 4 2 2" xfId="13511" xr:uid="{00000000-0005-0000-0000-00000C340000}"/>
    <cellStyle name="20% - Accent1 2 5 3 3 3 4 2 2 2" xfId="13512" xr:uid="{00000000-0005-0000-0000-00000D340000}"/>
    <cellStyle name="20% - Accent1 2 5 3 3 3 4 2 3" xfId="13513" xr:uid="{00000000-0005-0000-0000-00000E340000}"/>
    <cellStyle name="20% - Accent1 2 5 3 3 3 4 3" xfId="13514" xr:uid="{00000000-0005-0000-0000-00000F340000}"/>
    <cellStyle name="20% - Accent1 2 5 3 3 3 4 3 2" xfId="13515" xr:uid="{00000000-0005-0000-0000-000010340000}"/>
    <cellStyle name="20% - Accent1 2 5 3 3 3 4 4" xfId="13516" xr:uid="{00000000-0005-0000-0000-000011340000}"/>
    <cellStyle name="20% - Accent1 2 5 3 3 3 5" xfId="13517" xr:uid="{00000000-0005-0000-0000-000012340000}"/>
    <cellStyle name="20% - Accent1 2 5 3 3 3 5 2" xfId="13518" xr:uid="{00000000-0005-0000-0000-000013340000}"/>
    <cellStyle name="20% - Accent1 2 5 3 3 3 5 2 2" xfId="13519" xr:uid="{00000000-0005-0000-0000-000014340000}"/>
    <cellStyle name="20% - Accent1 2 5 3 3 3 5 3" xfId="13520" xr:uid="{00000000-0005-0000-0000-000015340000}"/>
    <cellStyle name="20% - Accent1 2 5 3 3 3 6" xfId="13521" xr:uid="{00000000-0005-0000-0000-000016340000}"/>
    <cellStyle name="20% - Accent1 2 5 3 3 3 6 2" xfId="13522" xr:uid="{00000000-0005-0000-0000-000017340000}"/>
    <cellStyle name="20% - Accent1 2 5 3 3 3 6 2 2" xfId="13523" xr:uid="{00000000-0005-0000-0000-000018340000}"/>
    <cellStyle name="20% - Accent1 2 5 3 3 3 6 3" xfId="13524" xr:uid="{00000000-0005-0000-0000-000019340000}"/>
    <cellStyle name="20% - Accent1 2 5 3 3 3 7" xfId="13525" xr:uid="{00000000-0005-0000-0000-00001A340000}"/>
    <cellStyle name="20% - Accent1 2 5 3 3 3 7 2" xfId="13526" xr:uid="{00000000-0005-0000-0000-00001B340000}"/>
    <cellStyle name="20% - Accent1 2 5 3 3 3 8" xfId="13527" xr:uid="{00000000-0005-0000-0000-00001C340000}"/>
    <cellStyle name="20% - Accent1 2 5 3 3 3 8 2" xfId="13528" xr:uid="{00000000-0005-0000-0000-00001D340000}"/>
    <cellStyle name="20% - Accent1 2 5 3 3 3 9" xfId="13529" xr:uid="{00000000-0005-0000-0000-00001E340000}"/>
    <cellStyle name="20% - Accent1 2 5 3 3 4" xfId="13530" xr:uid="{00000000-0005-0000-0000-00001F340000}"/>
    <cellStyle name="20% - Accent1 2 5 3 3 4 2" xfId="13531" xr:uid="{00000000-0005-0000-0000-000020340000}"/>
    <cellStyle name="20% - Accent1 2 5 3 3 4 2 2" xfId="13532" xr:uid="{00000000-0005-0000-0000-000021340000}"/>
    <cellStyle name="20% - Accent1 2 5 3 3 4 2 2 2" xfId="13533" xr:uid="{00000000-0005-0000-0000-000022340000}"/>
    <cellStyle name="20% - Accent1 2 5 3 3 4 2 3" xfId="13534" xr:uid="{00000000-0005-0000-0000-000023340000}"/>
    <cellStyle name="20% - Accent1 2 5 3 3 4 3" xfId="13535" xr:uid="{00000000-0005-0000-0000-000024340000}"/>
    <cellStyle name="20% - Accent1 2 5 3 3 4 3 2" xfId="13536" xr:uid="{00000000-0005-0000-0000-000025340000}"/>
    <cellStyle name="20% - Accent1 2 5 3 3 4 4" xfId="13537" xr:uid="{00000000-0005-0000-0000-000026340000}"/>
    <cellStyle name="20% - Accent1 2 5 3 3 5" xfId="13538" xr:uid="{00000000-0005-0000-0000-000027340000}"/>
    <cellStyle name="20% - Accent1 2 5 3 3 5 2" xfId="13539" xr:uid="{00000000-0005-0000-0000-000028340000}"/>
    <cellStyle name="20% - Accent1 2 5 3 3 5 2 2" xfId="13540" xr:uid="{00000000-0005-0000-0000-000029340000}"/>
    <cellStyle name="20% - Accent1 2 5 3 3 5 2 2 2" xfId="13541" xr:uid="{00000000-0005-0000-0000-00002A340000}"/>
    <cellStyle name="20% - Accent1 2 5 3 3 5 2 3" xfId="13542" xr:uid="{00000000-0005-0000-0000-00002B340000}"/>
    <cellStyle name="20% - Accent1 2 5 3 3 5 3" xfId="13543" xr:uid="{00000000-0005-0000-0000-00002C340000}"/>
    <cellStyle name="20% - Accent1 2 5 3 3 5 3 2" xfId="13544" xr:uid="{00000000-0005-0000-0000-00002D340000}"/>
    <cellStyle name="20% - Accent1 2 5 3 3 5 4" xfId="13545" xr:uid="{00000000-0005-0000-0000-00002E340000}"/>
    <cellStyle name="20% - Accent1 2 5 3 3 6" xfId="13546" xr:uid="{00000000-0005-0000-0000-00002F340000}"/>
    <cellStyle name="20% - Accent1 2 5 3 3 6 2" xfId="13547" xr:uid="{00000000-0005-0000-0000-000030340000}"/>
    <cellStyle name="20% - Accent1 2 5 3 3 6 2 2" xfId="13548" xr:uid="{00000000-0005-0000-0000-000031340000}"/>
    <cellStyle name="20% - Accent1 2 5 3 3 6 2 2 2" xfId="13549" xr:uid="{00000000-0005-0000-0000-000032340000}"/>
    <cellStyle name="20% - Accent1 2 5 3 3 6 2 3" xfId="13550" xr:uid="{00000000-0005-0000-0000-000033340000}"/>
    <cellStyle name="20% - Accent1 2 5 3 3 6 3" xfId="13551" xr:uid="{00000000-0005-0000-0000-000034340000}"/>
    <cellStyle name="20% - Accent1 2 5 3 3 6 3 2" xfId="13552" xr:uid="{00000000-0005-0000-0000-000035340000}"/>
    <cellStyle name="20% - Accent1 2 5 3 3 6 4" xfId="13553" xr:uid="{00000000-0005-0000-0000-000036340000}"/>
    <cellStyle name="20% - Accent1 2 5 3 3 7" xfId="13554" xr:uid="{00000000-0005-0000-0000-000037340000}"/>
    <cellStyle name="20% - Accent1 2 5 3 3 7 2" xfId="13555" xr:uid="{00000000-0005-0000-0000-000038340000}"/>
    <cellStyle name="20% - Accent1 2 5 3 3 7 2 2" xfId="13556" xr:uid="{00000000-0005-0000-0000-000039340000}"/>
    <cellStyle name="20% - Accent1 2 5 3 3 7 3" xfId="13557" xr:uid="{00000000-0005-0000-0000-00003A340000}"/>
    <cellStyle name="20% - Accent1 2 5 3 3 8" xfId="13558" xr:uid="{00000000-0005-0000-0000-00003B340000}"/>
    <cellStyle name="20% - Accent1 2 5 3 3 8 2" xfId="13559" xr:uid="{00000000-0005-0000-0000-00003C340000}"/>
    <cellStyle name="20% - Accent1 2 5 3 3 8 2 2" xfId="13560" xr:uid="{00000000-0005-0000-0000-00003D340000}"/>
    <cellStyle name="20% - Accent1 2 5 3 3 8 3" xfId="13561" xr:uid="{00000000-0005-0000-0000-00003E340000}"/>
    <cellStyle name="20% - Accent1 2 5 3 3 9" xfId="13562" xr:uid="{00000000-0005-0000-0000-00003F340000}"/>
    <cellStyle name="20% - Accent1 2 5 3 3 9 2" xfId="13563" xr:uid="{00000000-0005-0000-0000-000040340000}"/>
    <cellStyle name="20% - Accent1 2 5 3 4" xfId="13564" xr:uid="{00000000-0005-0000-0000-000041340000}"/>
    <cellStyle name="20% - Accent1 2 5 3 4 10" xfId="13565" xr:uid="{00000000-0005-0000-0000-000042340000}"/>
    <cellStyle name="20% - Accent1 2 5 3 4 10 2" xfId="13566" xr:uid="{00000000-0005-0000-0000-000043340000}"/>
    <cellStyle name="20% - Accent1 2 5 3 4 11" xfId="13567" xr:uid="{00000000-0005-0000-0000-000044340000}"/>
    <cellStyle name="20% - Accent1 2 5 3 4 2" xfId="13568" xr:uid="{00000000-0005-0000-0000-000045340000}"/>
    <cellStyle name="20% - Accent1 2 5 3 4 2 2" xfId="13569" xr:uid="{00000000-0005-0000-0000-000046340000}"/>
    <cellStyle name="20% - Accent1 2 5 3 4 2 2 2" xfId="13570" xr:uid="{00000000-0005-0000-0000-000047340000}"/>
    <cellStyle name="20% - Accent1 2 5 3 4 2 2 2 2" xfId="13571" xr:uid="{00000000-0005-0000-0000-000048340000}"/>
    <cellStyle name="20% - Accent1 2 5 3 4 2 2 2 2 2" xfId="13572" xr:uid="{00000000-0005-0000-0000-000049340000}"/>
    <cellStyle name="20% - Accent1 2 5 3 4 2 2 2 3" xfId="13573" xr:uid="{00000000-0005-0000-0000-00004A340000}"/>
    <cellStyle name="20% - Accent1 2 5 3 4 2 2 3" xfId="13574" xr:uid="{00000000-0005-0000-0000-00004B340000}"/>
    <cellStyle name="20% - Accent1 2 5 3 4 2 2 3 2" xfId="13575" xr:uid="{00000000-0005-0000-0000-00004C340000}"/>
    <cellStyle name="20% - Accent1 2 5 3 4 2 2 4" xfId="13576" xr:uid="{00000000-0005-0000-0000-00004D340000}"/>
    <cellStyle name="20% - Accent1 2 5 3 4 2 3" xfId="13577" xr:uid="{00000000-0005-0000-0000-00004E340000}"/>
    <cellStyle name="20% - Accent1 2 5 3 4 2 3 2" xfId="13578" xr:uid="{00000000-0005-0000-0000-00004F340000}"/>
    <cellStyle name="20% - Accent1 2 5 3 4 2 3 2 2" xfId="13579" xr:uid="{00000000-0005-0000-0000-000050340000}"/>
    <cellStyle name="20% - Accent1 2 5 3 4 2 3 2 2 2" xfId="13580" xr:uid="{00000000-0005-0000-0000-000051340000}"/>
    <cellStyle name="20% - Accent1 2 5 3 4 2 3 2 3" xfId="13581" xr:uid="{00000000-0005-0000-0000-000052340000}"/>
    <cellStyle name="20% - Accent1 2 5 3 4 2 3 3" xfId="13582" xr:uid="{00000000-0005-0000-0000-000053340000}"/>
    <cellStyle name="20% - Accent1 2 5 3 4 2 3 3 2" xfId="13583" xr:uid="{00000000-0005-0000-0000-000054340000}"/>
    <cellStyle name="20% - Accent1 2 5 3 4 2 3 4" xfId="13584" xr:uid="{00000000-0005-0000-0000-000055340000}"/>
    <cellStyle name="20% - Accent1 2 5 3 4 2 4" xfId="13585" xr:uid="{00000000-0005-0000-0000-000056340000}"/>
    <cellStyle name="20% - Accent1 2 5 3 4 2 4 2" xfId="13586" xr:uid="{00000000-0005-0000-0000-000057340000}"/>
    <cellStyle name="20% - Accent1 2 5 3 4 2 4 2 2" xfId="13587" xr:uid="{00000000-0005-0000-0000-000058340000}"/>
    <cellStyle name="20% - Accent1 2 5 3 4 2 4 2 2 2" xfId="13588" xr:uid="{00000000-0005-0000-0000-000059340000}"/>
    <cellStyle name="20% - Accent1 2 5 3 4 2 4 2 3" xfId="13589" xr:uid="{00000000-0005-0000-0000-00005A340000}"/>
    <cellStyle name="20% - Accent1 2 5 3 4 2 4 3" xfId="13590" xr:uid="{00000000-0005-0000-0000-00005B340000}"/>
    <cellStyle name="20% - Accent1 2 5 3 4 2 4 3 2" xfId="13591" xr:uid="{00000000-0005-0000-0000-00005C340000}"/>
    <cellStyle name="20% - Accent1 2 5 3 4 2 4 4" xfId="13592" xr:uid="{00000000-0005-0000-0000-00005D340000}"/>
    <cellStyle name="20% - Accent1 2 5 3 4 2 5" xfId="13593" xr:uid="{00000000-0005-0000-0000-00005E340000}"/>
    <cellStyle name="20% - Accent1 2 5 3 4 2 5 2" xfId="13594" xr:uid="{00000000-0005-0000-0000-00005F340000}"/>
    <cellStyle name="20% - Accent1 2 5 3 4 2 5 2 2" xfId="13595" xr:uid="{00000000-0005-0000-0000-000060340000}"/>
    <cellStyle name="20% - Accent1 2 5 3 4 2 5 3" xfId="13596" xr:uid="{00000000-0005-0000-0000-000061340000}"/>
    <cellStyle name="20% - Accent1 2 5 3 4 2 6" xfId="13597" xr:uid="{00000000-0005-0000-0000-000062340000}"/>
    <cellStyle name="20% - Accent1 2 5 3 4 2 6 2" xfId="13598" xr:uid="{00000000-0005-0000-0000-000063340000}"/>
    <cellStyle name="20% - Accent1 2 5 3 4 2 6 2 2" xfId="13599" xr:uid="{00000000-0005-0000-0000-000064340000}"/>
    <cellStyle name="20% - Accent1 2 5 3 4 2 6 3" xfId="13600" xr:uid="{00000000-0005-0000-0000-000065340000}"/>
    <cellStyle name="20% - Accent1 2 5 3 4 2 7" xfId="13601" xr:uid="{00000000-0005-0000-0000-000066340000}"/>
    <cellStyle name="20% - Accent1 2 5 3 4 2 7 2" xfId="13602" xr:uid="{00000000-0005-0000-0000-000067340000}"/>
    <cellStyle name="20% - Accent1 2 5 3 4 2 8" xfId="13603" xr:uid="{00000000-0005-0000-0000-000068340000}"/>
    <cellStyle name="20% - Accent1 2 5 3 4 2 8 2" xfId="13604" xr:uid="{00000000-0005-0000-0000-000069340000}"/>
    <cellStyle name="20% - Accent1 2 5 3 4 2 9" xfId="13605" xr:uid="{00000000-0005-0000-0000-00006A340000}"/>
    <cellStyle name="20% - Accent1 2 5 3 4 3" xfId="13606" xr:uid="{00000000-0005-0000-0000-00006B340000}"/>
    <cellStyle name="20% - Accent1 2 5 3 4 3 2" xfId="13607" xr:uid="{00000000-0005-0000-0000-00006C340000}"/>
    <cellStyle name="20% - Accent1 2 5 3 4 3 2 2" xfId="13608" xr:uid="{00000000-0005-0000-0000-00006D340000}"/>
    <cellStyle name="20% - Accent1 2 5 3 4 3 2 2 2" xfId="13609" xr:uid="{00000000-0005-0000-0000-00006E340000}"/>
    <cellStyle name="20% - Accent1 2 5 3 4 3 2 2 2 2" xfId="13610" xr:uid="{00000000-0005-0000-0000-00006F340000}"/>
    <cellStyle name="20% - Accent1 2 5 3 4 3 2 2 3" xfId="13611" xr:uid="{00000000-0005-0000-0000-000070340000}"/>
    <cellStyle name="20% - Accent1 2 5 3 4 3 2 3" xfId="13612" xr:uid="{00000000-0005-0000-0000-000071340000}"/>
    <cellStyle name="20% - Accent1 2 5 3 4 3 2 3 2" xfId="13613" xr:uid="{00000000-0005-0000-0000-000072340000}"/>
    <cellStyle name="20% - Accent1 2 5 3 4 3 2 4" xfId="13614" xr:uid="{00000000-0005-0000-0000-000073340000}"/>
    <cellStyle name="20% - Accent1 2 5 3 4 3 3" xfId="13615" xr:uid="{00000000-0005-0000-0000-000074340000}"/>
    <cellStyle name="20% - Accent1 2 5 3 4 3 3 2" xfId="13616" xr:uid="{00000000-0005-0000-0000-000075340000}"/>
    <cellStyle name="20% - Accent1 2 5 3 4 3 3 2 2" xfId="13617" xr:uid="{00000000-0005-0000-0000-000076340000}"/>
    <cellStyle name="20% - Accent1 2 5 3 4 3 3 2 2 2" xfId="13618" xr:uid="{00000000-0005-0000-0000-000077340000}"/>
    <cellStyle name="20% - Accent1 2 5 3 4 3 3 2 3" xfId="13619" xr:uid="{00000000-0005-0000-0000-000078340000}"/>
    <cellStyle name="20% - Accent1 2 5 3 4 3 3 3" xfId="13620" xr:uid="{00000000-0005-0000-0000-000079340000}"/>
    <cellStyle name="20% - Accent1 2 5 3 4 3 3 3 2" xfId="13621" xr:uid="{00000000-0005-0000-0000-00007A340000}"/>
    <cellStyle name="20% - Accent1 2 5 3 4 3 3 4" xfId="13622" xr:uid="{00000000-0005-0000-0000-00007B340000}"/>
    <cellStyle name="20% - Accent1 2 5 3 4 3 4" xfId="13623" xr:uid="{00000000-0005-0000-0000-00007C340000}"/>
    <cellStyle name="20% - Accent1 2 5 3 4 3 4 2" xfId="13624" xr:uid="{00000000-0005-0000-0000-00007D340000}"/>
    <cellStyle name="20% - Accent1 2 5 3 4 3 4 2 2" xfId="13625" xr:uid="{00000000-0005-0000-0000-00007E340000}"/>
    <cellStyle name="20% - Accent1 2 5 3 4 3 4 2 2 2" xfId="13626" xr:uid="{00000000-0005-0000-0000-00007F340000}"/>
    <cellStyle name="20% - Accent1 2 5 3 4 3 4 2 3" xfId="13627" xr:uid="{00000000-0005-0000-0000-000080340000}"/>
    <cellStyle name="20% - Accent1 2 5 3 4 3 4 3" xfId="13628" xr:uid="{00000000-0005-0000-0000-000081340000}"/>
    <cellStyle name="20% - Accent1 2 5 3 4 3 4 3 2" xfId="13629" xr:uid="{00000000-0005-0000-0000-000082340000}"/>
    <cellStyle name="20% - Accent1 2 5 3 4 3 4 4" xfId="13630" xr:uid="{00000000-0005-0000-0000-000083340000}"/>
    <cellStyle name="20% - Accent1 2 5 3 4 3 5" xfId="13631" xr:uid="{00000000-0005-0000-0000-000084340000}"/>
    <cellStyle name="20% - Accent1 2 5 3 4 3 5 2" xfId="13632" xr:uid="{00000000-0005-0000-0000-000085340000}"/>
    <cellStyle name="20% - Accent1 2 5 3 4 3 5 2 2" xfId="13633" xr:uid="{00000000-0005-0000-0000-000086340000}"/>
    <cellStyle name="20% - Accent1 2 5 3 4 3 5 3" xfId="13634" xr:uid="{00000000-0005-0000-0000-000087340000}"/>
    <cellStyle name="20% - Accent1 2 5 3 4 3 6" xfId="13635" xr:uid="{00000000-0005-0000-0000-000088340000}"/>
    <cellStyle name="20% - Accent1 2 5 3 4 3 6 2" xfId="13636" xr:uid="{00000000-0005-0000-0000-000089340000}"/>
    <cellStyle name="20% - Accent1 2 5 3 4 3 6 2 2" xfId="13637" xr:uid="{00000000-0005-0000-0000-00008A340000}"/>
    <cellStyle name="20% - Accent1 2 5 3 4 3 6 3" xfId="13638" xr:uid="{00000000-0005-0000-0000-00008B340000}"/>
    <cellStyle name="20% - Accent1 2 5 3 4 3 7" xfId="13639" xr:uid="{00000000-0005-0000-0000-00008C340000}"/>
    <cellStyle name="20% - Accent1 2 5 3 4 3 7 2" xfId="13640" xr:uid="{00000000-0005-0000-0000-00008D340000}"/>
    <cellStyle name="20% - Accent1 2 5 3 4 3 8" xfId="13641" xr:uid="{00000000-0005-0000-0000-00008E340000}"/>
    <cellStyle name="20% - Accent1 2 5 3 4 3 8 2" xfId="13642" xr:uid="{00000000-0005-0000-0000-00008F340000}"/>
    <cellStyle name="20% - Accent1 2 5 3 4 3 9" xfId="13643" xr:uid="{00000000-0005-0000-0000-000090340000}"/>
    <cellStyle name="20% - Accent1 2 5 3 4 4" xfId="13644" xr:uid="{00000000-0005-0000-0000-000091340000}"/>
    <cellStyle name="20% - Accent1 2 5 3 4 4 2" xfId="13645" xr:uid="{00000000-0005-0000-0000-000092340000}"/>
    <cellStyle name="20% - Accent1 2 5 3 4 4 2 2" xfId="13646" xr:uid="{00000000-0005-0000-0000-000093340000}"/>
    <cellStyle name="20% - Accent1 2 5 3 4 4 2 2 2" xfId="13647" xr:uid="{00000000-0005-0000-0000-000094340000}"/>
    <cellStyle name="20% - Accent1 2 5 3 4 4 2 3" xfId="13648" xr:uid="{00000000-0005-0000-0000-000095340000}"/>
    <cellStyle name="20% - Accent1 2 5 3 4 4 3" xfId="13649" xr:uid="{00000000-0005-0000-0000-000096340000}"/>
    <cellStyle name="20% - Accent1 2 5 3 4 4 3 2" xfId="13650" xr:uid="{00000000-0005-0000-0000-000097340000}"/>
    <cellStyle name="20% - Accent1 2 5 3 4 4 4" xfId="13651" xr:uid="{00000000-0005-0000-0000-000098340000}"/>
    <cellStyle name="20% - Accent1 2 5 3 4 5" xfId="13652" xr:uid="{00000000-0005-0000-0000-000099340000}"/>
    <cellStyle name="20% - Accent1 2 5 3 4 5 2" xfId="13653" xr:uid="{00000000-0005-0000-0000-00009A340000}"/>
    <cellStyle name="20% - Accent1 2 5 3 4 5 2 2" xfId="13654" xr:uid="{00000000-0005-0000-0000-00009B340000}"/>
    <cellStyle name="20% - Accent1 2 5 3 4 5 2 2 2" xfId="13655" xr:uid="{00000000-0005-0000-0000-00009C340000}"/>
    <cellStyle name="20% - Accent1 2 5 3 4 5 2 3" xfId="13656" xr:uid="{00000000-0005-0000-0000-00009D340000}"/>
    <cellStyle name="20% - Accent1 2 5 3 4 5 3" xfId="13657" xr:uid="{00000000-0005-0000-0000-00009E340000}"/>
    <cellStyle name="20% - Accent1 2 5 3 4 5 3 2" xfId="13658" xr:uid="{00000000-0005-0000-0000-00009F340000}"/>
    <cellStyle name="20% - Accent1 2 5 3 4 5 4" xfId="13659" xr:uid="{00000000-0005-0000-0000-0000A0340000}"/>
    <cellStyle name="20% - Accent1 2 5 3 4 6" xfId="13660" xr:uid="{00000000-0005-0000-0000-0000A1340000}"/>
    <cellStyle name="20% - Accent1 2 5 3 4 6 2" xfId="13661" xr:uid="{00000000-0005-0000-0000-0000A2340000}"/>
    <cellStyle name="20% - Accent1 2 5 3 4 6 2 2" xfId="13662" xr:uid="{00000000-0005-0000-0000-0000A3340000}"/>
    <cellStyle name="20% - Accent1 2 5 3 4 6 2 2 2" xfId="13663" xr:uid="{00000000-0005-0000-0000-0000A4340000}"/>
    <cellStyle name="20% - Accent1 2 5 3 4 6 2 3" xfId="13664" xr:uid="{00000000-0005-0000-0000-0000A5340000}"/>
    <cellStyle name="20% - Accent1 2 5 3 4 6 3" xfId="13665" xr:uid="{00000000-0005-0000-0000-0000A6340000}"/>
    <cellStyle name="20% - Accent1 2 5 3 4 6 3 2" xfId="13666" xr:uid="{00000000-0005-0000-0000-0000A7340000}"/>
    <cellStyle name="20% - Accent1 2 5 3 4 6 4" xfId="13667" xr:uid="{00000000-0005-0000-0000-0000A8340000}"/>
    <cellStyle name="20% - Accent1 2 5 3 4 7" xfId="13668" xr:uid="{00000000-0005-0000-0000-0000A9340000}"/>
    <cellStyle name="20% - Accent1 2 5 3 4 7 2" xfId="13669" xr:uid="{00000000-0005-0000-0000-0000AA340000}"/>
    <cellStyle name="20% - Accent1 2 5 3 4 7 2 2" xfId="13670" xr:uid="{00000000-0005-0000-0000-0000AB340000}"/>
    <cellStyle name="20% - Accent1 2 5 3 4 7 3" xfId="13671" xr:uid="{00000000-0005-0000-0000-0000AC340000}"/>
    <cellStyle name="20% - Accent1 2 5 3 4 8" xfId="13672" xr:uid="{00000000-0005-0000-0000-0000AD340000}"/>
    <cellStyle name="20% - Accent1 2 5 3 4 8 2" xfId="13673" xr:uid="{00000000-0005-0000-0000-0000AE340000}"/>
    <cellStyle name="20% - Accent1 2 5 3 4 8 2 2" xfId="13674" xr:uid="{00000000-0005-0000-0000-0000AF340000}"/>
    <cellStyle name="20% - Accent1 2 5 3 4 8 3" xfId="13675" xr:uid="{00000000-0005-0000-0000-0000B0340000}"/>
    <cellStyle name="20% - Accent1 2 5 3 4 9" xfId="13676" xr:uid="{00000000-0005-0000-0000-0000B1340000}"/>
    <cellStyle name="20% - Accent1 2 5 3 4 9 2" xfId="13677" xr:uid="{00000000-0005-0000-0000-0000B2340000}"/>
    <cellStyle name="20% - Accent1 2 5 3 5" xfId="13678" xr:uid="{00000000-0005-0000-0000-0000B3340000}"/>
    <cellStyle name="20% - Accent1 2 5 3 5 2" xfId="13679" xr:uid="{00000000-0005-0000-0000-0000B4340000}"/>
    <cellStyle name="20% - Accent1 2 5 3 5 2 2" xfId="13680" xr:uid="{00000000-0005-0000-0000-0000B5340000}"/>
    <cellStyle name="20% - Accent1 2 5 3 5 2 2 2" xfId="13681" xr:uid="{00000000-0005-0000-0000-0000B6340000}"/>
    <cellStyle name="20% - Accent1 2 5 3 5 2 2 2 2" xfId="13682" xr:uid="{00000000-0005-0000-0000-0000B7340000}"/>
    <cellStyle name="20% - Accent1 2 5 3 5 2 2 3" xfId="13683" xr:uid="{00000000-0005-0000-0000-0000B8340000}"/>
    <cellStyle name="20% - Accent1 2 5 3 5 2 3" xfId="13684" xr:uid="{00000000-0005-0000-0000-0000B9340000}"/>
    <cellStyle name="20% - Accent1 2 5 3 5 2 3 2" xfId="13685" xr:uid="{00000000-0005-0000-0000-0000BA340000}"/>
    <cellStyle name="20% - Accent1 2 5 3 5 2 4" xfId="13686" xr:uid="{00000000-0005-0000-0000-0000BB340000}"/>
    <cellStyle name="20% - Accent1 2 5 3 5 3" xfId="13687" xr:uid="{00000000-0005-0000-0000-0000BC340000}"/>
    <cellStyle name="20% - Accent1 2 5 3 5 3 2" xfId="13688" xr:uid="{00000000-0005-0000-0000-0000BD340000}"/>
    <cellStyle name="20% - Accent1 2 5 3 5 3 2 2" xfId="13689" xr:uid="{00000000-0005-0000-0000-0000BE340000}"/>
    <cellStyle name="20% - Accent1 2 5 3 5 3 2 2 2" xfId="13690" xr:uid="{00000000-0005-0000-0000-0000BF340000}"/>
    <cellStyle name="20% - Accent1 2 5 3 5 3 2 3" xfId="13691" xr:uid="{00000000-0005-0000-0000-0000C0340000}"/>
    <cellStyle name="20% - Accent1 2 5 3 5 3 3" xfId="13692" xr:uid="{00000000-0005-0000-0000-0000C1340000}"/>
    <cellStyle name="20% - Accent1 2 5 3 5 3 3 2" xfId="13693" xr:uid="{00000000-0005-0000-0000-0000C2340000}"/>
    <cellStyle name="20% - Accent1 2 5 3 5 3 4" xfId="13694" xr:uid="{00000000-0005-0000-0000-0000C3340000}"/>
    <cellStyle name="20% - Accent1 2 5 3 5 4" xfId="13695" xr:uid="{00000000-0005-0000-0000-0000C4340000}"/>
    <cellStyle name="20% - Accent1 2 5 3 5 4 2" xfId="13696" xr:uid="{00000000-0005-0000-0000-0000C5340000}"/>
    <cellStyle name="20% - Accent1 2 5 3 5 4 2 2" xfId="13697" xr:uid="{00000000-0005-0000-0000-0000C6340000}"/>
    <cellStyle name="20% - Accent1 2 5 3 5 4 2 2 2" xfId="13698" xr:uid="{00000000-0005-0000-0000-0000C7340000}"/>
    <cellStyle name="20% - Accent1 2 5 3 5 4 2 3" xfId="13699" xr:uid="{00000000-0005-0000-0000-0000C8340000}"/>
    <cellStyle name="20% - Accent1 2 5 3 5 4 3" xfId="13700" xr:uid="{00000000-0005-0000-0000-0000C9340000}"/>
    <cellStyle name="20% - Accent1 2 5 3 5 4 3 2" xfId="13701" xr:uid="{00000000-0005-0000-0000-0000CA340000}"/>
    <cellStyle name="20% - Accent1 2 5 3 5 4 4" xfId="13702" xr:uid="{00000000-0005-0000-0000-0000CB340000}"/>
    <cellStyle name="20% - Accent1 2 5 3 5 5" xfId="13703" xr:uid="{00000000-0005-0000-0000-0000CC340000}"/>
    <cellStyle name="20% - Accent1 2 5 3 5 5 2" xfId="13704" xr:uid="{00000000-0005-0000-0000-0000CD340000}"/>
    <cellStyle name="20% - Accent1 2 5 3 5 5 2 2" xfId="13705" xr:uid="{00000000-0005-0000-0000-0000CE340000}"/>
    <cellStyle name="20% - Accent1 2 5 3 5 5 3" xfId="13706" xr:uid="{00000000-0005-0000-0000-0000CF340000}"/>
    <cellStyle name="20% - Accent1 2 5 3 5 6" xfId="13707" xr:uid="{00000000-0005-0000-0000-0000D0340000}"/>
    <cellStyle name="20% - Accent1 2 5 3 5 6 2" xfId="13708" xr:uid="{00000000-0005-0000-0000-0000D1340000}"/>
    <cellStyle name="20% - Accent1 2 5 3 5 6 2 2" xfId="13709" xr:uid="{00000000-0005-0000-0000-0000D2340000}"/>
    <cellStyle name="20% - Accent1 2 5 3 5 6 3" xfId="13710" xr:uid="{00000000-0005-0000-0000-0000D3340000}"/>
    <cellStyle name="20% - Accent1 2 5 3 5 7" xfId="13711" xr:uid="{00000000-0005-0000-0000-0000D4340000}"/>
    <cellStyle name="20% - Accent1 2 5 3 5 7 2" xfId="13712" xr:uid="{00000000-0005-0000-0000-0000D5340000}"/>
    <cellStyle name="20% - Accent1 2 5 3 5 8" xfId="13713" xr:uid="{00000000-0005-0000-0000-0000D6340000}"/>
    <cellStyle name="20% - Accent1 2 5 3 5 8 2" xfId="13714" xr:uid="{00000000-0005-0000-0000-0000D7340000}"/>
    <cellStyle name="20% - Accent1 2 5 3 5 9" xfId="13715" xr:uid="{00000000-0005-0000-0000-0000D8340000}"/>
    <cellStyle name="20% - Accent1 2 5 3 6" xfId="13716" xr:uid="{00000000-0005-0000-0000-0000D9340000}"/>
    <cellStyle name="20% - Accent1 2 5 3 6 2" xfId="13717" xr:uid="{00000000-0005-0000-0000-0000DA340000}"/>
    <cellStyle name="20% - Accent1 2 5 3 6 2 2" xfId="13718" xr:uid="{00000000-0005-0000-0000-0000DB340000}"/>
    <cellStyle name="20% - Accent1 2 5 3 6 2 2 2" xfId="13719" xr:uid="{00000000-0005-0000-0000-0000DC340000}"/>
    <cellStyle name="20% - Accent1 2 5 3 6 2 2 2 2" xfId="13720" xr:uid="{00000000-0005-0000-0000-0000DD340000}"/>
    <cellStyle name="20% - Accent1 2 5 3 6 2 2 3" xfId="13721" xr:uid="{00000000-0005-0000-0000-0000DE340000}"/>
    <cellStyle name="20% - Accent1 2 5 3 6 2 3" xfId="13722" xr:uid="{00000000-0005-0000-0000-0000DF340000}"/>
    <cellStyle name="20% - Accent1 2 5 3 6 2 3 2" xfId="13723" xr:uid="{00000000-0005-0000-0000-0000E0340000}"/>
    <cellStyle name="20% - Accent1 2 5 3 6 2 4" xfId="13724" xr:uid="{00000000-0005-0000-0000-0000E1340000}"/>
    <cellStyle name="20% - Accent1 2 5 3 6 3" xfId="13725" xr:uid="{00000000-0005-0000-0000-0000E2340000}"/>
    <cellStyle name="20% - Accent1 2 5 3 6 3 2" xfId="13726" xr:uid="{00000000-0005-0000-0000-0000E3340000}"/>
    <cellStyle name="20% - Accent1 2 5 3 6 3 2 2" xfId="13727" xr:uid="{00000000-0005-0000-0000-0000E4340000}"/>
    <cellStyle name="20% - Accent1 2 5 3 6 3 2 2 2" xfId="13728" xr:uid="{00000000-0005-0000-0000-0000E5340000}"/>
    <cellStyle name="20% - Accent1 2 5 3 6 3 2 3" xfId="13729" xr:uid="{00000000-0005-0000-0000-0000E6340000}"/>
    <cellStyle name="20% - Accent1 2 5 3 6 3 3" xfId="13730" xr:uid="{00000000-0005-0000-0000-0000E7340000}"/>
    <cellStyle name="20% - Accent1 2 5 3 6 3 3 2" xfId="13731" xr:uid="{00000000-0005-0000-0000-0000E8340000}"/>
    <cellStyle name="20% - Accent1 2 5 3 6 3 4" xfId="13732" xr:uid="{00000000-0005-0000-0000-0000E9340000}"/>
    <cellStyle name="20% - Accent1 2 5 3 6 4" xfId="13733" xr:uid="{00000000-0005-0000-0000-0000EA340000}"/>
    <cellStyle name="20% - Accent1 2 5 3 6 4 2" xfId="13734" xr:uid="{00000000-0005-0000-0000-0000EB340000}"/>
    <cellStyle name="20% - Accent1 2 5 3 6 4 2 2" xfId="13735" xr:uid="{00000000-0005-0000-0000-0000EC340000}"/>
    <cellStyle name="20% - Accent1 2 5 3 6 4 2 2 2" xfId="13736" xr:uid="{00000000-0005-0000-0000-0000ED340000}"/>
    <cellStyle name="20% - Accent1 2 5 3 6 4 2 3" xfId="13737" xr:uid="{00000000-0005-0000-0000-0000EE340000}"/>
    <cellStyle name="20% - Accent1 2 5 3 6 4 3" xfId="13738" xr:uid="{00000000-0005-0000-0000-0000EF340000}"/>
    <cellStyle name="20% - Accent1 2 5 3 6 4 3 2" xfId="13739" xr:uid="{00000000-0005-0000-0000-0000F0340000}"/>
    <cellStyle name="20% - Accent1 2 5 3 6 4 4" xfId="13740" xr:uid="{00000000-0005-0000-0000-0000F1340000}"/>
    <cellStyle name="20% - Accent1 2 5 3 6 5" xfId="13741" xr:uid="{00000000-0005-0000-0000-0000F2340000}"/>
    <cellStyle name="20% - Accent1 2 5 3 6 5 2" xfId="13742" xr:uid="{00000000-0005-0000-0000-0000F3340000}"/>
    <cellStyle name="20% - Accent1 2 5 3 6 5 2 2" xfId="13743" xr:uid="{00000000-0005-0000-0000-0000F4340000}"/>
    <cellStyle name="20% - Accent1 2 5 3 6 5 3" xfId="13744" xr:uid="{00000000-0005-0000-0000-0000F5340000}"/>
    <cellStyle name="20% - Accent1 2 5 3 6 6" xfId="13745" xr:uid="{00000000-0005-0000-0000-0000F6340000}"/>
    <cellStyle name="20% - Accent1 2 5 3 6 6 2" xfId="13746" xr:uid="{00000000-0005-0000-0000-0000F7340000}"/>
    <cellStyle name="20% - Accent1 2 5 3 6 6 2 2" xfId="13747" xr:uid="{00000000-0005-0000-0000-0000F8340000}"/>
    <cellStyle name="20% - Accent1 2 5 3 6 6 3" xfId="13748" xr:uid="{00000000-0005-0000-0000-0000F9340000}"/>
    <cellStyle name="20% - Accent1 2 5 3 6 7" xfId="13749" xr:uid="{00000000-0005-0000-0000-0000FA340000}"/>
    <cellStyle name="20% - Accent1 2 5 3 6 7 2" xfId="13750" xr:uid="{00000000-0005-0000-0000-0000FB340000}"/>
    <cellStyle name="20% - Accent1 2 5 3 6 8" xfId="13751" xr:uid="{00000000-0005-0000-0000-0000FC340000}"/>
    <cellStyle name="20% - Accent1 2 5 3 6 8 2" xfId="13752" xr:uid="{00000000-0005-0000-0000-0000FD340000}"/>
    <cellStyle name="20% - Accent1 2 5 3 6 9" xfId="13753" xr:uid="{00000000-0005-0000-0000-0000FE340000}"/>
    <cellStyle name="20% - Accent1 2 5 3 7" xfId="13754" xr:uid="{00000000-0005-0000-0000-0000FF340000}"/>
    <cellStyle name="20% - Accent1 2 5 3 7 2" xfId="13755" xr:uid="{00000000-0005-0000-0000-000000350000}"/>
    <cellStyle name="20% - Accent1 2 5 3 7 2 2" xfId="13756" xr:uid="{00000000-0005-0000-0000-000001350000}"/>
    <cellStyle name="20% - Accent1 2 5 3 7 2 2 2" xfId="13757" xr:uid="{00000000-0005-0000-0000-000002350000}"/>
    <cellStyle name="20% - Accent1 2 5 3 7 2 3" xfId="13758" xr:uid="{00000000-0005-0000-0000-000003350000}"/>
    <cellStyle name="20% - Accent1 2 5 3 7 3" xfId="13759" xr:uid="{00000000-0005-0000-0000-000004350000}"/>
    <cellStyle name="20% - Accent1 2 5 3 7 3 2" xfId="13760" xr:uid="{00000000-0005-0000-0000-000005350000}"/>
    <cellStyle name="20% - Accent1 2 5 3 7 4" xfId="13761" xr:uid="{00000000-0005-0000-0000-000006350000}"/>
    <cellStyle name="20% - Accent1 2 5 3 8" xfId="13762" xr:uid="{00000000-0005-0000-0000-000007350000}"/>
    <cellStyle name="20% - Accent1 2 5 3 8 2" xfId="13763" xr:uid="{00000000-0005-0000-0000-000008350000}"/>
    <cellStyle name="20% - Accent1 2 5 3 8 2 2" xfId="13764" xr:uid="{00000000-0005-0000-0000-000009350000}"/>
    <cellStyle name="20% - Accent1 2 5 3 8 2 2 2" xfId="13765" xr:uid="{00000000-0005-0000-0000-00000A350000}"/>
    <cellStyle name="20% - Accent1 2 5 3 8 2 3" xfId="13766" xr:uid="{00000000-0005-0000-0000-00000B350000}"/>
    <cellStyle name="20% - Accent1 2 5 3 8 3" xfId="13767" xr:uid="{00000000-0005-0000-0000-00000C350000}"/>
    <cellStyle name="20% - Accent1 2 5 3 8 3 2" xfId="13768" xr:uid="{00000000-0005-0000-0000-00000D350000}"/>
    <cellStyle name="20% - Accent1 2 5 3 8 4" xfId="13769" xr:uid="{00000000-0005-0000-0000-00000E350000}"/>
    <cellStyle name="20% - Accent1 2 5 3 9" xfId="13770" xr:uid="{00000000-0005-0000-0000-00000F350000}"/>
    <cellStyle name="20% - Accent1 2 5 3 9 2" xfId="13771" xr:uid="{00000000-0005-0000-0000-000010350000}"/>
    <cellStyle name="20% - Accent1 2 5 3 9 2 2" xfId="13772" xr:uid="{00000000-0005-0000-0000-000011350000}"/>
    <cellStyle name="20% - Accent1 2 5 3 9 2 2 2" xfId="13773" xr:uid="{00000000-0005-0000-0000-000012350000}"/>
    <cellStyle name="20% - Accent1 2 5 3 9 2 3" xfId="13774" xr:uid="{00000000-0005-0000-0000-000013350000}"/>
    <cellStyle name="20% - Accent1 2 5 3 9 3" xfId="13775" xr:uid="{00000000-0005-0000-0000-000014350000}"/>
    <cellStyle name="20% - Accent1 2 5 3 9 3 2" xfId="13776" xr:uid="{00000000-0005-0000-0000-000015350000}"/>
    <cellStyle name="20% - Accent1 2 5 3 9 4" xfId="13777" xr:uid="{00000000-0005-0000-0000-000016350000}"/>
    <cellStyle name="20% - Accent1 2 5 4" xfId="13778" xr:uid="{00000000-0005-0000-0000-000017350000}"/>
    <cellStyle name="20% - Accent1 2 5 4 10" xfId="13779" xr:uid="{00000000-0005-0000-0000-000018350000}"/>
    <cellStyle name="20% - Accent1 2 5 4 10 2" xfId="13780" xr:uid="{00000000-0005-0000-0000-000019350000}"/>
    <cellStyle name="20% - Accent1 2 5 4 11" xfId="13781" xr:uid="{00000000-0005-0000-0000-00001A350000}"/>
    <cellStyle name="20% - Accent1 2 5 4 2" xfId="13782" xr:uid="{00000000-0005-0000-0000-00001B350000}"/>
    <cellStyle name="20% - Accent1 2 5 4 2 2" xfId="13783" xr:uid="{00000000-0005-0000-0000-00001C350000}"/>
    <cellStyle name="20% - Accent1 2 5 4 2 2 2" xfId="13784" xr:uid="{00000000-0005-0000-0000-00001D350000}"/>
    <cellStyle name="20% - Accent1 2 5 4 2 2 2 2" xfId="13785" xr:uid="{00000000-0005-0000-0000-00001E350000}"/>
    <cellStyle name="20% - Accent1 2 5 4 2 2 2 2 2" xfId="13786" xr:uid="{00000000-0005-0000-0000-00001F350000}"/>
    <cellStyle name="20% - Accent1 2 5 4 2 2 2 3" xfId="13787" xr:uid="{00000000-0005-0000-0000-000020350000}"/>
    <cellStyle name="20% - Accent1 2 5 4 2 2 3" xfId="13788" xr:uid="{00000000-0005-0000-0000-000021350000}"/>
    <cellStyle name="20% - Accent1 2 5 4 2 2 3 2" xfId="13789" xr:uid="{00000000-0005-0000-0000-000022350000}"/>
    <cellStyle name="20% - Accent1 2 5 4 2 2 4" xfId="13790" xr:uid="{00000000-0005-0000-0000-000023350000}"/>
    <cellStyle name="20% - Accent1 2 5 4 2 3" xfId="13791" xr:uid="{00000000-0005-0000-0000-000024350000}"/>
    <cellStyle name="20% - Accent1 2 5 4 2 3 2" xfId="13792" xr:uid="{00000000-0005-0000-0000-000025350000}"/>
    <cellStyle name="20% - Accent1 2 5 4 2 3 2 2" xfId="13793" xr:uid="{00000000-0005-0000-0000-000026350000}"/>
    <cellStyle name="20% - Accent1 2 5 4 2 3 2 2 2" xfId="13794" xr:uid="{00000000-0005-0000-0000-000027350000}"/>
    <cellStyle name="20% - Accent1 2 5 4 2 3 2 3" xfId="13795" xr:uid="{00000000-0005-0000-0000-000028350000}"/>
    <cellStyle name="20% - Accent1 2 5 4 2 3 3" xfId="13796" xr:uid="{00000000-0005-0000-0000-000029350000}"/>
    <cellStyle name="20% - Accent1 2 5 4 2 3 3 2" xfId="13797" xr:uid="{00000000-0005-0000-0000-00002A350000}"/>
    <cellStyle name="20% - Accent1 2 5 4 2 3 4" xfId="13798" xr:uid="{00000000-0005-0000-0000-00002B350000}"/>
    <cellStyle name="20% - Accent1 2 5 4 2 4" xfId="13799" xr:uid="{00000000-0005-0000-0000-00002C350000}"/>
    <cellStyle name="20% - Accent1 2 5 4 2 4 2" xfId="13800" xr:uid="{00000000-0005-0000-0000-00002D350000}"/>
    <cellStyle name="20% - Accent1 2 5 4 2 4 2 2" xfId="13801" xr:uid="{00000000-0005-0000-0000-00002E350000}"/>
    <cellStyle name="20% - Accent1 2 5 4 2 4 2 2 2" xfId="13802" xr:uid="{00000000-0005-0000-0000-00002F350000}"/>
    <cellStyle name="20% - Accent1 2 5 4 2 4 2 3" xfId="13803" xr:uid="{00000000-0005-0000-0000-000030350000}"/>
    <cellStyle name="20% - Accent1 2 5 4 2 4 3" xfId="13804" xr:uid="{00000000-0005-0000-0000-000031350000}"/>
    <cellStyle name="20% - Accent1 2 5 4 2 4 3 2" xfId="13805" xr:uid="{00000000-0005-0000-0000-000032350000}"/>
    <cellStyle name="20% - Accent1 2 5 4 2 4 4" xfId="13806" xr:uid="{00000000-0005-0000-0000-000033350000}"/>
    <cellStyle name="20% - Accent1 2 5 4 2 5" xfId="13807" xr:uid="{00000000-0005-0000-0000-000034350000}"/>
    <cellStyle name="20% - Accent1 2 5 4 2 5 2" xfId="13808" xr:uid="{00000000-0005-0000-0000-000035350000}"/>
    <cellStyle name="20% - Accent1 2 5 4 2 5 2 2" xfId="13809" xr:uid="{00000000-0005-0000-0000-000036350000}"/>
    <cellStyle name="20% - Accent1 2 5 4 2 5 3" xfId="13810" xr:uid="{00000000-0005-0000-0000-000037350000}"/>
    <cellStyle name="20% - Accent1 2 5 4 2 6" xfId="13811" xr:uid="{00000000-0005-0000-0000-000038350000}"/>
    <cellStyle name="20% - Accent1 2 5 4 2 6 2" xfId="13812" xr:uid="{00000000-0005-0000-0000-000039350000}"/>
    <cellStyle name="20% - Accent1 2 5 4 2 6 2 2" xfId="13813" xr:uid="{00000000-0005-0000-0000-00003A350000}"/>
    <cellStyle name="20% - Accent1 2 5 4 2 6 3" xfId="13814" xr:uid="{00000000-0005-0000-0000-00003B350000}"/>
    <cellStyle name="20% - Accent1 2 5 4 2 7" xfId="13815" xr:uid="{00000000-0005-0000-0000-00003C350000}"/>
    <cellStyle name="20% - Accent1 2 5 4 2 7 2" xfId="13816" xr:uid="{00000000-0005-0000-0000-00003D350000}"/>
    <cellStyle name="20% - Accent1 2 5 4 2 8" xfId="13817" xr:uid="{00000000-0005-0000-0000-00003E350000}"/>
    <cellStyle name="20% - Accent1 2 5 4 2 8 2" xfId="13818" xr:uid="{00000000-0005-0000-0000-00003F350000}"/>
    <cellStyle name="20% - Accent1 2 5 4 2 9" xfId="13819" xr:uid="{00000000-0005-0000-0000-000040350000}"/>
    <cellStyle name="20% - Accent1 2 5 4 3" xfId="13820" xr:uid="{00000000-0005-0000-0000-000041350000}"/>
    <cellStyle name="20% - Accent1 2 5 4 3 2" xfId="13821" xr:uid="{00000000-0005-0000-0000-000042350000}"/>
    <cellStyle name="20% - Accent1 2 5 4 3 2 2" xfId="13822" xr:uid="{00000000-0005-0000-0000-000043350000}"/>
    <cellStyle name="20% - Accent1 2 5 4 3 2 2 2" xfId="13823" xr:uid="{00000000-0005-0000-0000-000044350000}"/>
    <cellStyle name="20% - Accent1 2 5 4 3 2 2 2 2" xfId="13824" xr:uid="{00000000-0005-0000-0000-000045350000}"/>
    <cellStyle name="20% - Accent1 2 5 4 3 2 2 3" xfId="13825" xr:uid="{00000000-0005-0000-0000-000046350000}"/>
    <cellStyle name="20% - Accent1 2 5 4 3 2 3" xfId="13826" xr:uid="{00000000-0005-0000-0000-000047350000}"/>
    <cellStyle name="20% - Accent1 2 5 4 3 2 3 2" xfId="13827" xr:uid="{00000000-0005-0000-0000-000048350000}"/>
    <cellStyle name="20% - Accent1 2 5 4 3 2 4" xfId="13828" xr:uid="{00000000-0005-0000-0000-000049350000}"/>
    <cellStyle name="20% - Accent1 2 5 4 3 3" xfId="13829" xr:uid="{00000000-0005-0000-0000-00004A350000}"/>
    <cellStyle name="20% - Accent1 2 5 4 3 3 2" xfId="13830" xr:uid="{00000000-0005-0000-0000-00004B350000}"/>
    <cellStyle name="20% - Accent1 2 5 4 3 3 2 2" xfId="13831" xr:uid="{00000000-0005-0000-0000-00004C350000}"/>
    <cellStyle name="20% - Accent1 2 5 4 3 3 2 2 2" xfId="13832" xr:uid="{00000000-0005-0000-0000-00004D350000}"/>
    <cellStyle name="20% - Accent1 2 5 4 3 3 2 3" xfId="13833" xr:uid="{00000000-0005-0000-0000-00004E350000}"/>
    <cellStyle name="20% - Accent1 2 5 4 3 3 3" xfId="13834" xr:uid="{00000000-0005-0000-0000-00004F350000}"/>
    <cellStyle name="20% - Accent1 2 5 4 3 3 3 2" xfId="13835" xr:uid="{00000000-0005-0000-0000-000050350000}"/>
    <cellStyle name="20% - Accent1 2 5 4 3 3 4" xfId="13836" xr:uid="{00000000-0005-0000-0000-000051350000}"/>
    <cellStyle name="20% - Accent1 2 5 4 3 4" xfId="13837" xr:uid="{00000000-0005-0000-0000-000052350000}"/>
    <cellStyle name="20% - Accent1 2 5 4 3 4 2" xfId="13838" xr:uid="{00000000-0005-0000-0000-000053350000}"/>
    <cellStyle name="20% - Accent1 2 5 4 3 4 2 2" xfId="13839" xr:uid="{00000000-0005-0000-0000-000054350000}"/>
    <cellStyle name="20% - Accent1 2 5 4 3 4 2 2 2" xfId="13840" xr:uid="{00000000-0005-0000-0000-000055350000}"/>
    <cellStyle name="20% - Accent1 2 5 4 3 4 2 3" xfId="13841" xr:uid="{00000000-0005-0000-0000-000056350000}"/>
    <cellStyle name="20% - Accent1 2 5 4 3 4 3" xfId="13842" xr:uid="{00000000-0005-0000-0000-000057350000}"/>
    <cellStyle name="20% - Accent1 2 5 4 3 4 3 2" xfId="13843" xr:uid="{00000000-0005-0000-0000-000058350000}"/>
    <cellStyle name="20% - Accent1 2 5 4 3 4 4" xfId="13844" xr:uid="{00000000-0005-0000-0000-000059350000}"/>
    <cellStyle name="20% - Accent1 2 5 4 3 5" xfId="13845" xr:uid="{00000000-0005-0000-0000-00005A350000}"/>
    <cellStyle name="20% - Accent1 2 5 4 3 5 2" xfId="13846" xr:uid="{00000000-0005-0000-0000-00005B350000}"/>
    <cellStyle name="20% - Accent1 2 5 4 3 5 2 2" xfId="13847" xr:uid="{00000000-0005-0000-0000-00005C350000}"/>
    <cellStyle name="20% - Accent1 2 5 4 3 5 3" xfId="13848" xr:uid="{00000000-0005-0000-0000-00005D350000}"/>
    <cellStyle name="20% - Accent1 2 5 4 3 6" xfId="13849" xr:uid="{00000000-0005-0000-0000-00005E350000}"/>
    <cellStyle name="20% - Accent1 2 5 4 3 6 2" xfId="13850" xr:uid="{00000000-0005-0000-0000-00005F350000}"/>
    <cellStyle name="20% - Accent1 2 5 4 3 6 2 2" xfId="13851" xr:uid="{00000000-0005-0000-0000-000060350000}"/>
    <cellStyle name="20% - Accent1 2 5 4 3 6 3" xfId="13852" xr:uid="{00000000-0005-0000-0000-000061350000}"/>
    <cellStyle name="20% - Accent1 2 5 4 3 7" xfId="13853" xr:uid="{00000000-0005-0000-0000-000062350000}"/>
    <cellStyle name="20% - Accent1 2 5 4 3 7 2" xfId="13854" xr:uid="{00000000-0005-0000-0000-000063350000}"/>
    <cellStyle name="20% - Accent1 2 5 4 3 8" xfId="13855" xr:uid="{00000000-0005-0000-0000-000064350000}"/>
    <cellStyle name="20% - Accent1 2 5 4 3 8 2" xfId="13856" xr:uid="{00000000-0005-0000-0000-000065350000}"/>
    <cellStyle name="20% - Accent1 2 5 4 3 9" xfId="13857" xr:uid="{00000000-0005-0000-0000-000066350000}"/>
    <cellStyle name="20% - Accent1 2 5 4 4" xfId="13858" xr:uid="{00000000-0005-0000-0000-000067350000}"/>
    <cellStyle name="20% - Accent1 2 5 4 4 2" xfId="13859" xr:uid="{00000000-0005-0000-0000-000068350000}"/>
    <cellStyle name="20% - Accent1 2 5 4 4 2 2" xfId="13860" xr:uid="{00000000-0005-0000-0000-000069350000}"/>
    <cellStyle name="20% - Accent1 2 5 4 4 2 2 2" xfId="13861" xr:uid="{00000000-0005-0000-0000-00006A350000}"/>
    <cellStyle name="20% - Accent1 2 5 4 4 2 3" xfId="13862" xr:uid="{00000000-0005-0000-0000-00006B350000}"/>
    <cellStyle name="20% - Accent1 2 5 4 4 3" xfId="13863" xr:uid="{00000000-0005-0000-0000-00006C350000}"/>
    <cellStyle name="20% - Accent1 2 5 4 4 3 2" xfId="13864" xr:uid="{00000000-0005-0000-0000-00006D350000}"/>
    <cellStyle name="20% - Accent1 2 5 4 4 4" xfId="13865" xr:uid="{00000000-0005-0000-0000-00006E350000}"/>
    <cellStyle name="20% - Accent1 2 5 4 5" xfId="13866" xr:uid="{00000000-0005-0000-0000-00006F350000}"/>
    <cellStyle name="20% - Accent1 2 5 4 5 2" xfId="13867" xr:uid="{00000000-0005-0000-0000-000070350000}"/>
    <cellStyle name="20% - Accent1 2 5 4 5 2 2" xfId="13868" xr:uid="{00000000-0005-0000-0000-000071350000}"/>
    <cellStyle name="20% - Accent1 2 5 4 5 2 2 2" xfId="13869" xr:uid="{00000000-0005-0000-0000-000072350000}"/>
    <cellStyle name="20% - Accent1 2 5 4 5 2 3" xfId="13870" xr:uid="{00000000-0005-0000-0000-000073350000}"/>
    <cellStyle name="20% - Accent1 2 5 4 5 3" xfId="13871" xr:uid="{00000000-0005-0000-0000-000074350000}"/>
    <cellStyle name="20% - Accent1 2 5 4 5 3 2" xfId="13872" xr:uid="{00000000-0005-0000-0000-000075350000}"/>
    <cellStyle name="20% - Accent1 2 5 4 5 4" xfId="13873" xr:uid="{00000000-0005-0000-0000-000076350000}"/>
    <cellStyle name="20% - Accent1 2 5 4 6" xfId="13874" xr:uid="{00000000-0005-0000-0000-000077350000}"/>
    <cellStyle name="20% - Accent1 2 5 4 6 2" xfId="13875" xr:uid="{00000000-0005-0000-0000-000078350000}"/>
    <cellStyle name="20% - Accent1 2 5 4 6 2 2" xfId="13876" xr:uid="{00000000-0005-0000-0000-000079350000}"/>
    <cellStyle name="20% - Accent1 2 5 4 6 2 2 2" xfId="13877" xr:uid="{00000000-0005-0000-0000-00007A350000}"/>
    <cellStyle name="20% - Accent1 2 5 4 6 2 3" xfId="13878" xr:uid="{00000000-0005-0000-0000-00007B350000}"/>
    <cellStyle name="20% - Accent1 2 5 4 6 3" xfId="13879" xr:uid="{00000000-0005-0000-0000-00007C350000}"/>
    <cellStyle name="20% - Accent1 2 5 4 6 3 2" xfId="13880" xr:uid="{00000000-0005-0000-0000-00007D350000}"/>
    <cellStyle name="20% - Accent1 2 5 4 6 4" xfId="13881" xr:uid="{00000000-0005-0000-0000-00007E350000}"/>
    <cellStyle name="20% - Accent1 2 5 4 7" xfId="13882" xr:uid="{00000000-0005-0000-0000-00007F350000}"/>
    <cellStyle name="20% - Accent1 2 5 4 7 2" xfId="13883" xr:uid="{00000000-0005-0000-0000-000080350000}"/>
    <cellStyle name="20% - Accent1 2 5 4 7 2 2" xfId="13884" xr:uid="{00000000-0005-0000-0000-000081350000}"/>
    <cellStyle name="20% - Accent1 2 5 4 7 3" xfId="13885" xr:uid="{00000000-0005-0000-0000-000082350000}"/>
    <cellStyle name="20% - Accent1 2 5 4 8" xfId="13886" xr:uid="{00000000-0005-0000-0000-000083350000}"/>
    <cellStyle name="20% - Accent1 2 5 4 8 2" xfId="13887" xr:uid="{00000000-0005-0000-0000-000084350000}"/>
    <cellStyle name="20% - Accent1 2 5 4 8 2 2" xfId="13888" xr:uid="{00000000-0005-0000-0000-000085350000}"/>
    <cellStyle name="20% - Accent1 2 5 4 8 3" xfId="13889" xr:uid="{00000000-0005-0000-0000-000086350000}"/>
    <cellStyle name="20% - Accent1 2 5 4 9" xfId="13890" xr:uid="{00000000-0005-0000-0000-000087350000}"/>
    <cellStyle name="20% - Accent1 2 5 4 9 2" xfId="13891" xr:uid="{00000000-0005-0000-0000-000088350000}"/>
    <cellStyle name="20% - Accent1 2 5 5" xfId="13892" xr:uid="{00000000-0005-0000-0000-000089350000}"/>
    <cellStyle name="20% - Accent1 2 5 5 10" xfId="13893" xr:uid="{00000000-0005-0000-0000-00008A350000}"/>
    <cellStyle name="20% - Accent1 2 5 5 10 2" xfId="13894" xr:uid="{00000000-0005-0000-0000-00008B350000}"/>
    <cellStyle name="20% - Accent1 2 5 5 11" xfId="13895" xr:uid="{00000000-0005-0000-0000-00008C350000}"/>
    <cellStyle name="20% - Accent1 2 5 5 2" xfId="13896" xr:uid="{00000000-0005-0000-0000-00008D350000}"/>
    <cellStyle name="20% - Accent1 2 5 5 2 2" xfId="13897" xr:uid="{00000000-0005-0000-0000-00008E350000}"/>
    <cellStyle name="20% - Accent1 2 5 5 2 2 2" xfId="13898" xr:uid="{00000000-0005-0000-0000-00008F350000}"/>
    <cellStyle name="20% - Accent1 2 5 5 2 2 2 2" xfId="13899" xr:uid="{00000000-0005-0000-0000-000090350000}"/>
    <cellStyle name="20% - Accent1 2 5 5 2 2 2 2 2" xfId="13900" xr:uid="{00000000-0005-0000-0000-000091350000}"/>
    <cellStyle name="20% - Accent1 2 5 5 2 2 2 3" xfId="13901" xr:uid="{00000000-0005-0000-0000-000092350000}"/>
    <cellStyle name="20% - Accent1 2 5 5 2 2 3" xfId="13902" xr:uid="{00000000-0005-0000-0000-000093350000}"/>
    <cellStyle name="20% - Accent1 2 5 5 2 2 3 2" xfId="13903" xr:uid="{00000000-0005-0000-0000-000094350000}"/>
    <cellStyle name="20% - Accent1 2 5 5 2 2 4" xfId="13904" xr:uid="{00000000-0005-0000-0000-000095350000}"/>
    <cellStyle name="20% - Accent1 2 5 5 2 3" xfId="13905" xr:uid="{00000000-0005-0000-0000-000096350000}"/>
    <cellStyle name="20% - Accent1 2 5 5 2 3 2" xfId="13906" xr:uid="{00000000-0005-0000-0000-000097350000}"/>
    <cellStyle name="20% - Accent1 2 5 5 2 3 2 2" xfId="13907" xr:uid="{00000000-0005-0000-0000-000098350000}"/>
    <cellStyle name="20% - Accent1 2 5 5 2 3 2 2 2" xfId="13908" xr:uid="{00000000-0005-0000-0000-000099350000}"/>
    <cellStyle name="20% - Accent1 2 5 5 2 3 2 3" xfId="13909" xr:uid="{00000000-0005-0000-0000-00009A350000}"/>
    <cellStyle name="20% - Accent1 2 5 5 2 3 3" xfId="13910" xr:uid="{00000000-0005-0000-0000-00009B350000}"/>
    <cellStyle name="20% - Accent1 2 5 5 2 3 3 2" xfId="13911" xr:uid="{00000000-0005-0000-0000-00009C350000}"/>
    <cellStyle name="20% - Accent1 2 5 5 2 3 4" xfId="13912" xr:uid="{00000000-0005-0000-0000-00009D350000}"/>
    <cellStyle name="20% - Accent1 2 5 5 2 4" xfId="13913" xr:uid="{00000000-0005-0000-0000-00009E350000}"/>
    <cellStyle name="20% - Accent1 2 5 5 2 4 2" xfId="13914" xr:uid="{00000000-0005-0000-0000-00009F350000}"/>
    <cellStyle name="20% - Accent1 2 5 5 2 4 2 2" xfId="13915" xr:uid="{00000000-0005-0000-0000-0000A0350000}"/>
    <cellStyle name="20% - Accent1 2 5 5 2 4 2 2 2" xfId="13916" xr:uid="{00000000-0005-0000-0000-0000A1350000}"/>
    <cellStyle name="20% - Accent1 2 5 5 2 4 2 3" xfId="13917" xr:uid="{00000000-0005-0000-0000-0000A2350000}"/>
    <cellStyle name="20% - Accent1 2 5 5 2 4 3" xfId="13918" xr:uid="{00000000-0005-0000-0000-0000A3350000}"/>
    <cellStyle name="20% - Accent1 2 5 5 2 4 3 2" xfId="13919" xr:uid="{00000000-0005-0000-0000-0000A4350000}"/>
    <cellStyle name="20% - Accent1 2 5 5 2 4 4" xfId="13920" xr:uid="{00000000-0005-0000-0000-0000A5350000}"/>
    <cellStyle name="20% - Accent1 2 5 5 2 5" xfId="13921" xr:uid="{00000000-0005-0000-0000-0000A6350000}"/>
    <cellStyle name="20% - Accent1 2 5 5 2 5 2" xfId="13922" xr:uid="{00000000-0005-0000-0000-0000A7350000}"/>
    <cellStyle name="20% - Accent1 2 5 5 2 5 2 2" xfId="13923" xr:uid="{00000000-0005-0000-0000-0000A8350000}"/>
    <cellStyle name="20% - Accent1 2 5 5 2 5 3" xfId="13924" xr:uid="{00000000-0005-0000-0000-0000A9350000}"/>
    <cellStyle name="20% - Accent1 2 5 5 2 6" xfId="13925" xr:uid="{00000000-0005-0000-0000-0000AA350000}"/>
    <cellStyle name="20% - Accent1 2 5 5 2 6 2" xfId="13926" xr:uid="{00000000-0005-0000-0000-0000AB350000}"/>
    <cellStyle name="20% - Accent1 2 5 5 2 6 2 2" xfId="13927" xr:uid="{00000000-0005-0000-0000-0000AC350000}"/>
    <cellStyle name="20% - Accent1 2 5 5 2 6 3" xfId="13928" xr:uid="{00000000-0005-0000-0000-0000AD350000}"/>
    <cellStyle name="20% - Accent1 2 5 5 2 7" xfId="13929" xr:uid="{00000000-0005-0000-0000-0000AE350000}"/>
    <cellStyle name="20% - Accent1 2 5 5 2 7 2" xfId="13930" xr:uid="{00000000-0005-0000-0000-0000AF350000}"/>
    <cellStyle name="20% - Accent1 2 5 5 2 8" xfId="13931" xr:uid="{00000000-0005-0000-0000-0000B0350000}"/>
    <cellStyle name="20% - Accent1 2 5 5 2 8 2" xfId="13932" xr:uid="{00000000-0005-0000-0000-0000B1350000}"/>
    <cellStyle name="20% - Accent1 2 5 5 2 9" xfId="13933" xr:uid="{00000000-0005-0000-0000-0000B2350000}"/>
    <cellStyle name="20% - Accent1 2 5 5 3" xfId="13934" xr:uid="{00000000-0005-0000-0000-0000B3350000}"/>
    <cellStyle name="20% - Accent1 2 5 5 3 2" xfId="13935" xr:uid="{00000000-0005-0000-0000-0000B4350000}"/>
    <cellStyle name="20% - Accent1 2 5 5 3 2 2" xfId="13936" xr:uid="{00000000-0005-0000-0000-0000B5350000}"/>
    <cellStyle name="20% - Accent1 2 5 5 3 2 2 2" xfId="13937" xr:uid="{00000000-0005-0000-0000-0000B6350000}"/>
    <cellStyle name="20% - Accent1 2 5 5 3 2 2 2 2" xfId="13938" xr:uid="{00000000-0005-0000-0000-0000B7350000}"/>
    <cellStyle name="20% - Accent1 2 5 5 3 2 2 3" xfId="13939" xr:uid="{00000000-0005-0000-0000-0000B8350000}"/>
    <cellStyle name="20% - Accent1 2 5 5 3 2 3" xfId="13940" xr:uid="{00000000-0005-0000-0000-0000B9350000}"/>
    <cellStyle name="20% - Accent1 2 5 5 3 2 3 2" xfId="13941" xr:uid="{00000000-0005-0000-0000-0000BA350000}"/>
    <cellStyle name="20% - Accent1 2 5 5 3 2 4" xfId="13942" xr:uid="{00000000-0005-0000-0000-0000BB350000}"/>
    <cellStyle name="20% - Accent1 2 5 5 3 3" xfId="13943" xr:uid="{00000000-0005-0000-0000-0000BC350000}"/>
    <cellStyle name="20% - Accent1 2 5 5 3 3 2" xfId="13944" xr:uid="{00000000-0005-0000-0000-0000BD350000}"/>
    <cellStyle name="20% - Accent1 2 5 5 3 3 2 2" xfId="13945" xr:uid="{00000000-0005-0000-0000-0000BE350000}"/>
    <cellStyle name="20% - Accent1 2 5 5 3 3 2 2 2" xfId="13946" xr:uid="{00000000-0005-0000-0000-0000BF350000}"/>
    <cellStyle name="20% - Accent1 2 5 5 3 3 2 3" xfId="13947" xr:uid="{00000000-0005-0000-0000-0000C0350000}"/>
    <cellStyle name="20% - Accent1 2 5 5 3 3 3" xfId="13948" xr:uid="{00000000-0005-0000-0000-0000C1350000}"/>
    <cellStyle name="20% - Accent1 2 5 5 3 3 3 2" xfId="13949" xr:uid="{00000000-0005-0000-0000-0000C2350000}"/>
    <cellStyle name="20% - Accent1 2 5 5 3 3 4" xfId="13950" xr:uid="{00000000-0005-0000-0000-0000C3350000}"/>
    <cellStyle name="20% - Accent1 2 5 5 3 4" xfId="13951" xr:uid="{00000000-0005-0000-0000-0000C4350000}"/>
    <cellStyle name="20% - Accent1 2 5 5 3 4 2" xfId="13952" xr:uid="{00000000-0005-0000-0000-0000C5350000}"/>
    <cellStyle name="20% - Accent1 2 5 5 3 4 2 2" xfId="13953" xr:uid="{00000000-0005-0000-0000-0000C6350000}"/>
    <cellStyle name="20% - Accent1 2 5 5 3 4 2 2 2" xfId="13954" xr:uid="{00000000-0005-0000-0000-0000C7350000}"/>
    <cellStyle name="20% - Accent1 2 5 5 3 4 2 3" xfId="13955" xr:uid="{00000000-0005-0000-0000-0000C8350000}"/>
    <cellStyle name="20% - Accent1 2 5 5 3 4 3" xfId="13956" xr:uid="{00000000-0005-0000-0000-0000C9350000}"/>
    <cellStyle name="20% - Accent1 2 5 5 3 4 3 2" xfId="13957" xr:uid="{00000000-0005-0000-0000-0000CA350000}"/>
    <cellStyle name="20% - Accent1 2 5 5 3 4 4" xfId="13958" xr:uid="{00000000-0005-0000-0000-0000CB350000}"/>
    <cellStyle name="20% - Accent1 2 5 5 3 5" xfId="13959" xr:uid="{00000000-0005-0000-0000-0000CC350000}"/>
    <cellStyle name="20% - Accent1 2 5 5 3 5 2" xfId="13960" xr:uid="{00000000-0005-0000-0000-0000CD350000}"/>
    <cellStyle name="20% - Accent1 2 5 5 3 5 2 2" xfId="13961" xr:uid="{00000000-0005-0000-0000-0000CE350000}"/>
    <cellStyle name="20% - Accent1 2 5 5 3 5 3" xfId="13962" xr:uid="{00000000-0005-0000-0000-0000CF350000}"/>
    <cellStyle name="20% - Accent1 2 5 5 3 6" xfId="13963" xr:uid="{00000000-0005-0000-0000-0000D0350000}"/>
    <cellStyle name="20% - Accent1 2 5 5 3 6 2" xfId="13964" xr:uid="{00000000-0005-0000-0000-0000D1350000}"/>
    <cellStyle name="20% - Accent1 2 5 5 3 6 2 2" xfId="13965" xr:uid="{00000000-0005-0000-0000-0000D2350000}"/>
    <cellStyle name="20% - Accent1 2 5 5 3 6 3" xfId="13966" xr:uid="{00000000-0005-0000-0000-0000D3350000}"/>
    <cellStyle name="20% - Accent1 2 5 5 3 7" xfId="13967" xr:uid="{00000000-0005-0000-0000-0000D4350000}"/>
    <cellStyle name="20% - Accent1 2 5 5 3 7 2" xfId="13968" xr:uid="{00000000-0005-0000-0000-0000D5350000}"/>
    <cellStyle name="20% - Accent1 2 5 5 3 8" xfId="13969" xr:uid="{00000000-0005-0000-0000-0000D6350000}"/>
    <cellStyle name="20% - Accent1 2 5 5 3 8 2" xfId="13970" xr:uid="{00000000-0005-0000-0000-0000D7350000}"/>
    <cellStyle name="20% - Accent1 2 5 5 3 9" xfId="13971" xr:uid="{00000000-0005-0000-0000-0000D8350000}"/>
    <cellStyle name="20% - Accent1 2 5 5 4" xfId="13972" xr:uid="{00000000-0005-0000-0000-0000D9350000}"/>
    <cellStyle name="20% - Accent1 2 5 5 4 2" xfId="13973" xr:uid="{00000000-0005-0000-0000-0000DA350000}"/>
    <cellStyle name="20% - Accent1 2 5 5 4 2 2" xfId="13974" xr:uid="{00000000-0005-0000-0000-0000DB350000}"/>
    <cellStyle name="20% - Accent1 2 5 5 4 2 2 2" xfId="13975" xr:uid="{00000000-0005-0000-0000-0000DC350000}"/>
    <cellStyle name="20% - Accent1 2 5 5 4 2 3" xfId="13976" xr:uid="{00000000-0005-0000-0000-0000DD350000}"/>
    <cellStyle name="20% - Accent1 2 5 5 4 3" xfId="13977" xr:uid="{00000000-0005-0000-0000-0000DE350000}"/>
    <cellStyle name="20% - Accent1 2 5 5 4 3 2" xfId="13978" xr:uid="{00000000-0005-0000-0000-0000DF350000}"/>
    <cellStyle name="20% - Accent1 2 5 5 4 4" xfId="13979" xr:uid="{00000000-0005-0000-0000-0000E0350000}"/>
    <cellStyle name="20% - Accent1 2 5 5 5" xfId="13980" xr:uid="{00000000-0005-0000-0000-0000E1350000}"/>
    <cellStyle name="20% - Accent1 2 5 5 5 2" xfId="13981" xr:uid="{00000000-0005-0000-0000-0000E2350000}"/>
    <cellStyle name="20% - Accent1 2 5 5 5 2 2" xfId="13982" xr:uid="{00000000-0005-0000-0000-0000E3350000}"/>
    <cellStyle name="20% - Accent1 2 5 5 5 2 2 2" xfId="13983" xr:uid="{00000000-0005-0000-0000-0000E4350000}"/>
    <cellStyle name="20% - Accent1 2 5 5 5 2 3" xfId="13984" xr:uid="{00000000-0005-0000-0000-0000E5350000}"/>
    <cellStyle name="20% - Accent1 2 5 5 5 3" xfId="13985" xr:uid="{00000000-0005-0000-0000-0000E6350000}"/>
    <cellStyle name="20% - Accent1 2 5 5 5 3 2" xfId="13986" xr:uid="{00000000-0005-0000-0000-0000E7350000}"/>
    <cellStyle name="20% - Accent1 2 5 5 5 4" xfId="13987" xr:uid="{00000000-0005-0000-0000-0000E8350000}"/>
    <cellStyle name="20% - Accent1 2 5 5 6" xfId="13988" xr:uid="{00000000-0005-0000-0000-0000E9350000}"/>
    <cellStyle name="20% - Accent1 2 5 5 6 2" xfId="13989" xr:uid="{00000000-0005-0000-0000-0000EA350000}"/>
    <cellStyle name="20% - Accent1 2 5 5 6 2 2" xfId="13990" xr:uid="{00000000-0005-0000-0000-0000EB350000}"/>
    <cellStyle name="20% - Accent1 2 5 5 6 2 2 2" xfId="13991" xr:uid="{00000000-0005-0000-0000-0000EC350000}"/>
    <cellStyle name="20% - Accent1 2 5 5 6 2 3" xfId="13992" xr:uid="{00000000-0005-0000-0000-0000ED350000}"/>
    <cellStyle name="20% - Accent1 2 5 5 6 3" xfId="13993" xr:uid="{00000000-0005-0000-0000-0000EE350000}"/>
    <cellStyle name="20% - Accent1 2 5 5 6 3 2" xfId="13994" xr:uid="{00000000-0005-0000-0000-0000EF350000}"/>
    <cellStyle name="20% - Accent1 2 5 5 6 4" xfId="13995" xr:uid="{00000000-0005-0000-0000-0000F0350000}"/>
    <cellStyle name="20% - Accent1 2 5 5 7" xfId="13996" xr:uid="{00000000-0005-0000-0000-0000F1350000}"/>
    <cellStyle name="20% - Accent1 2 5 5 7 2" xfId="13997" xr:uid="{00000000-0005-0000-0000-0000F2350000}"/>
    <cellStyle name="20% - Accent1 2 5 5 7 2 2" xfId="13998" xr:uid="{00000000-0005-0000-0000-0000F3350000}"/>
    <cellStyle name="20% - Accent1 2 5 5 7 3" xfId="13999" xr:uid="{00000000-0005-0000-0000-0000F4350000}"/>
    <cellStyle name="20% - Accent1 2 5 5 8" xfId="14000" xr:uid="{00000000-0005-0000-0000-0000F5350000}"/>
    <cellStyle name="20% - Accent1 2 5 5 8 2" xfId="14001" xr:uid="{00000000-0005-0000-0000-0000F6350000}"/>
    <cellStyle name="20% - Accent1 2 5 5 8 2 2" xfId="14002" xr:uid="{00000000-0005-0000-0000-0000F7350000}"/>
    <cellStyle name="20% - Accent1 2 5 5 8 3" xfId="14003" xr:uid="{00000000-0005-0000-0000-0000F8350000}"/>
    <cellStyle name="20% - Accent1 2 5 5 9" xfId="14004" xr:uid="{00000000-0005-0000-0000-0000F9350000}"/>
    <cellStyle name="20% - Accent1 2 5 5 9 2" xfId="14005" xr:uid="{00000000-0005-0000-0000-0000FA350000}"/>
    <cellStyle name="20% - Accent1 2 5 6" xfId="14006" xr:uid="{00000000-0005-0000-0000-0000FB350000}"/>
    <cellStyle name="20% - Accent1 2 5 6 10" xfId="14007" xr:uid="{00000000-0005-0000-0000-0000FC350000}"/>
    <cellStyle name="20% - Accent1 2 5 6 10 2" xfId="14008" xr:uid="{00000000-0005-0000-0000-0000FD350000}"/>
    <cellStyle name="20% - Accent1 2 5 6 11" xfId="14009" xr:uid="{00000000-0005-0000-0000-0000FE350000}"/>
    <cellStyle name="20% - Accent1 2 5 6 2" xfId="14010" xr:uid="{00000000-0005-0000-0000-0000FF350000}"/>
    <cellStyle name="20% - Accent1 2 5 6 2 2" xfId="14011" xr:uid="{00000000-0005-0000-0000-000000360000}"/>
    <cellStyle name="20% - Accent1 2 5 6 2 2 2" xfId="14012" xr:uid="{00000000-0005-0000-0000-000001360000}"/>
    <cellStyle name="20% - Accent1 2 5 6 2 2 2 2" xfId="14013" xr:uid="{00000000-0005-0000-0000-000002360000}"/>
    <cellStyle name="20% - Accent1 2 5 6 2 2 2 2 2" xfId="14014" xr:uid="{00000000-0005-0000-0000-000003360000}"/>
    <cellStyle name="20% - Accent1 2 5 6 2 2 2 3" xfId="14015" xr:uid="{00000000-0005-0000-0000-000004360000}"/>
    <cellStyle name="20% - Accent1 2 5 6 2 2 3" xfId="14016" xr:uid="{00000000-0005-0000-0000-000005360000}"/>
    <cellStyle name="20% - Accent1 2 5 6 2 2 3 2" xfId="14017" xr:uid="{00000000-0005-0000-0000-000006360000}"/>
    <cellStyle name="20% - Accent1 2 5 6 2 2 4" xfId="14018" xr:uid="{00000000-0005-0000-0000-000007360000}"/>
    <cellStyle name="20% - Accent1 2 5 6 2 3" xfId="14019" xr:uid="{00000000-0005-0000-0000-000008360000}"/>
    <cellStyle name="20% - Accent1 2 5 6 2 3 2" xfId="14020" xr:uid="{00000000-0005-0000-0000-000009360000}"/>
    <cellStyle name="20% - Accent1 2 5 6 2 3 2 2" xfId="14021" xr:uid="{00000000-0005-0000-0000-00000A360000}"/>
    <cellStyle name="20% - Accent1 2 5 6 2 3 2 2 2" xfId="14022" xr:uid="{00000000-0005-0000-0000-00000B360000}"/>
    <cellStyle name="20% - Accent1 2 5 6 2 3 2 3" xfId="14023" xr:uid="{00000000-0005-0000-0000-00000C360000}"/>
    <cellStyle name="20% - Accent1 2 5 6 2 3 3" xfId="14024" xr:uid="{00000000-0005-0000-0000-00000D360000}"/>
    <cellStyle name="20% - Accent1 2 5 6 2 3 3 2" xfId="14025" xr:uid="{00000000-0005-0000-0000-00000E360000}"/>
    <cellStyle name="20% - Accent1 2 5 6 2 3 4" xfId="14026" xr:uid="{00000000-0005-0000-0000-00000F360000}"/>
    <cellStyle name="20% - Accent1 2 5 6 2 4" xfId="14027" xr:uid="{00000000-0005-0000-0000-000010360000}"/>
    <cellStyle name="20% - Accent1 2 5 6 2 4 2" xfId="14028" xr:uid="{00000000-0005-0000-0000-000011360000}"/>
    <cellStyle name="20% - Accent1 2 5 6 2 4 2 2" xfId="14029" xr:uid="{00000000-0005-0000-0000-000012360000}"/>
    <cellStyle name="20% - Accent1 2 5 6 2 4 2 2 2" xfId="14030" xr:uid="{00000000-0005-0000-0000-000013360000}"/>
    <cellStyle name="20% - Accent1 2 5 6 2 4 2 3" xfId="14031" xr:uid="{00000000-0005-0000-0000-000014360000}"/>
    <cellStyle name="20% - Accent1 2 5 6 2 4 3" xfId="14032" xr:uid="{00000000-0005-0000-0000-000015360000}"/>
    <cellStyle name="20% - Accent1 2 5 6 2 4 3 2" xfId="14033" xr:uid="{00000000-0005-0000-0000-000016360000}"/>
    <cellStyle name="20% - Accent1 2 5 6 2 4 4" xfId="14034" xr:uid="{00000000-0005-0000-0000-000017360000}"/>
    <cellStyle name="20% - Accent1 2 5 6 2 5" xfId="14035" xr:uid="{00000000-0005-0000-0000-000018360000}"/>
    <cellStyle name="20% - Accent1 2 5 6 2 5 2" xfId="14036" xr:uid="{00000000-0005-0000-0000-000019360000}"/>
    <cellStyle name="20% - Accent1 2 5 6 2 5 2 2" xfId="14037" xr:uid="{00000000-0005-0000-0000-00001A360000}"/>
    <cellStyle name="20% - Accent1 2 5 6 2 5 3" xfId="14038" xr:uid="{00000000-0005-0000-0000-00001B360000}"/>
    <cellStyle name="20% - Accent1 2 5 6 2 6" xfId="14039" xr:uid="{00000000-0005-0000-0000-00001C360000}"/>
    <cellStyle name="20% - Accent1 2 5 6 2 6 2" xfId="14040" xr:uid="{00000000-0005-0000-0000-00001D360000}"/>
    <cellStyle name="20% - Accent1 2 5 6 2 6 2 2" xfId="14041" xr:uid="{00000000-0005-0000-0000-00001E360000}"/>
    <cellStyle name="20% - Accent1 2 5 6 2 6 3" xfId="14042" xr:uid="{00000000-0005-0000-0000-00001F360000}"/>
    <cellStyle name="20% - Accent1 2 5 6 2 7" xfId="14043" xr:uid="{00000000-0005-0000-0000-000020360000}"/>
    <cellStyle name="20% - Accent1 2 5 6 2 7 2" xfId="14044" xr:uid="{00000000-0005-0000-0000-000021360000}"/>
    <cellStyle name="20% - Accent1 2 5 6 2 8" xfId="14045" xr:uid="{00000000-0005-0000-0000-000022360000}"/>
    <cellStyle name="20% - Accent1 2 5 6 2 8 2" xfId="14046" xr:uid="{00000000-0005-0000-0000-000023360000}"/>
    <cellStyle name="20% - Accent1 2 5 6 2 9" xfId="14047" xr:uid="{00000000-0005-0000-0000-000024360000}"/>
    <cellStyle name="20% - Accent1 2 5 6 3" xfId="14048" xr:uid="{00000000-0005-0000-0000-000025360000}"/>
    <cellStyle name="20% - Accent1 2 5 6 3 2" xfId="14049" xr:uid="{00000000-0005-0000-0000-000026360000}"/>
    <cellStyle name="20% - Accent1 2 5 6 3 2 2" xfId="14050" xr:uid="{00000000-0005-0000-0000-000027360000}"/>
    <cellStyle name="20% - Accent1 2 5 6 3 2 2 2" xfId="14051" xr:uid="{00000000-0005-0000-0000-000028360000}"/>
    <cellStyle name="20% - Accent1 2 5 6 3 2 2 2 2" xfId="14052" xr:uid="{00000000-0005-0000-0000-000029360000}"/>
    <cellStyle name="20% - Accent1 2 5 6 3 2 2 3" xfId="14053" xr:uid="{00000000-0005-0000-0000-00002A360000}"/>
    <cellStyle name="20% - Accent1 2 5 6 3 2 3" xfId="14054" xr:uid="{00000000-0005-0000-0000-00002B360000}"/>
    <cellStyle name="20% - Accent1 2 5 6 3 2 3 2" xfId="14055" xr:uid="{00000000-0005-0000-0000-00002C360000}"/>
    <cellStyle name="20% - Accent1 2 5 6 3 2 4" xfId="14056" xr:uid="{00000000-0005-0000-0000-00002D360000}"/>
    <cellStyle name="20% - Accent1 2 5 6 3 3" xfId="14057" xr:uid="{00000000-0005-0000-0000-00002E360000}"/>
    <cellStyle name="20% - Accent1 2 5 6 3 3 2" xfId="14058" xr:uid="{00000000-0005-0000-0000-00002F360000}"/>
    <cellStyle name="20% - Accent1 2 5 6 3 3 2 2" xfId="14059" xr:uid="{00000000-0005-0000-0000-000030360000}"/>
    <cellStyle name="20% - Accent1 2 5 6 3 3 2 2 2" xfId="14060" xr:uid="{00000000-0005-0000-0000-000031360000}"/>
    <cellStyle name="20% - Accent1 2 5 6 3 3 2 3" xfId="14061" xr:uid="{00000000-0005-0000-0000-000032360000}"/>
    <cellStyle name="20% - Accent1 2 5 6 3 3 3" xfId="14062" xr:uid="{00000000-0005-0000-0000-000033360000}"/>
    <cellStyle name="20% - Accent1 2 5 6 3 3 3 2" xfId="14063" xr:uid="{00000000-0005-0000-0000-000034360000}"/>
    <cellStyle name="20% - Accent1 2 5 6 3 3 4" xfId="14064" xr:uid="{00000000-0005-0000-0000-000035360000}"/>
    <cellStyle name="20% - Accent1 2 5 6 3 4" xfId="14065" xr:uid="{00000000-0005-0000-0000-000036360000}"/>
    <cellStyle name="20% - Accent1 2 5 6 3 4 2" xfId="14066" xr:uid="{00000000-0005-0000-0000-000037360000}"/>
    <cellStyle name="20% - Accent1 2 5 6 3 4 2 2" xfId="14067" xr:uid="{00000000-0005-0000-0000-000038360000}"/>
    <cellStyle name="20% - Accent1 2 5 6 3 4 2 2 2" xfId="14068" xr:uid="{00000000-0005-0000-0000-000039360000}"/>
    <cellStyle name="20% - Accent1 2 5 6 3 4 2 3" xfId="14069" xr:uid="{00000000-0005-0000-0000-00003A360000}"/>
    <cellStyle name="20% - Accent1 2 5 6 3 4 3" xfId="14070" xr:uid="{00000000-0005-0000-0000-00003B360000}"/>
    <cellStyle name="20% - Accent1 2 5 6 3 4 3 2" xfId="14071" xr:uid="{00000000-0005-0000-0000-00003C360000}"/>
    <cellStyle name="20% - Accent1 2 5 6 3 4 4" xfId="14072" xr:uid="{00000000-0005-0000-0000-00003D360000}"/>
    <cellStyle name="20% - Accent1 2 5 6 3 5" xfId="14073" xr:uid="{00000000-0005-0000-0000-00003E360000}"/>
    <cellStyle name="20% - Accent1 2 5 6 3 5 2" xfId="14074" xr:uid="{00000000-0005-0000-0000-00003F360000}"/>
    <cellStyle name="20% - Accent1 2 5 6 3 5 2 2" xfId="14075" xr:uid="{00000000-0005-0000-0000-000040360000}"/>
    <cellStyle name="20% - Accent1 2 5 6 3 5 3" xfId="14076" xr:uid="{00000000-0005-0000-0000-000041360000}"/>
    <cellStyle name="20% - Accent1 2 5 6 3 6" xfId="14077" xr:uid="{00000000-0005-0000-0000-000042360000}"/>
    <cellStyle name="20% - Accent1 2 5 6 3 6 2" xfId="14078" xr:uid="{00000000-0005-0000-0000-000043360000}"/>
    <cellStyle name="20% - Accent1 2 5 6 3 6 2 2" xfId="14079" xr:uid="{00000000-0005-0000-0000-000044360000}"/>
    <cellStyle name="20% - Accent1 2 5 6 3 6 3" xfId="14080" xr:uid="{00000000-0005-0000-0000-000045360000}"/>
    <cellStyle name="20% - Accent1 2 5 6 3 7" xfId="14081" xr:uid="{00000000-0005-0000-0000-000046360000}"/>
    <cellStyle name="20% - Accent1 2 5 6 3 7 2" xfId="14082" xr:uid="{00000000-0005-0000-0000-000047360000}"/>
    <cellStyle name="20% - Accent1 2 5 6 3 8" xfId="14083" xr:uid="{00000000-0005-0000-0000-000048360000}"/>
    <cellStyle name="20% - Accent1 2 5 6 3 8 2" xfId="14084" xr:uid="{00000000-0005-0000-0000-000049360000}"/>
    <cellStyle name="20% - Accent1 2 5 6 3 9" xfId="14085" xr:uid="{00000000-0005-0000-0000-00004A360000}"/>
    <cellStyle name="20% - Accent1 2 5 6 4" xfId="14086" xr:uid="{00000000-0005-0000-0000-00004B360000}"/>
    <cellStyle name="20% - Accent1 2 5 6 4 2" xfId="14087" xr:uid="{00000000-0005-0000-0000-00004C360000}"/>
    <cellStyle name="20% - Accent1 2 5 6 4 2 2" xfId="14088" xr:uid="{00000000-0005-0000-0000-00004D360000}"/>
    <cellStyle name="20% - Accent1 2 5 6 4 2 2 2" xfId="14089" xr:uid="{00000000-0005-0000-0000-00004E360000}"/>
    <cellStyle name="20% - Accent1 2 5 6 4 2 3" xfId="14090" xr:uid="{00000000-0005-0000-0000-00004F360000}"/>
    <cellStyle name="20% - Accent1 2 5 6 4 3" xfId="14091" xr:uid="{00000000-0005-0000-0000-000050360000}"/>
    <cellStyle name="20% - Accent1 2 5 6 4 3 2" xfId="14092" xr:uid="{00000000-0005-0000-0000-000051360000}"/>
    <cellStyle name="20% - Accent1 2 5 6 4 4" xfId="14093" xr:uid="{00000000-0005-0000-0000-000052360000}"/>
    <cellStyle name="20% - Accent1 2 5 6 5" xfId="14094" xr:uid="{00000000-0005-0000-0000-000053360000}"/>
    <cellStyle name="20% - Accent1 2 5 6 5 2" xfId="14095" xr:uid="{00000000-0005-0000-0000-000054360000}"/>
    <cellStyle name="20% - Accent1 2 5 6 5 2 2" xfId="14096" xr:uid="{00000000-0005-0000-0000-000055360000}"/>
    <cellStyle name="20% - Accent1 2 5 6 5 2 2 2" xfId="14097" xr:uid="{00000000-0005-0000-0000-000056360000}"/>
    <cellStyle name="20% - Accent1 2 5 6 5 2 3" xfId="14098" xr:uid="{00000000-0005-0000-0000-000057360000}"/>
    <cellStyle name="20% - Accent1 2 5 6 5 3" xfId="14099" xr:uid="{00000000-0005-0000-0000-000058360000}"/>
    <cellStyle name="20% - Accent1 2 5 6 5 3 2" xfId="14100" xr:uid="{00000000-0005-0000-0000-000059360000}"/>
    <cellStyle name="20% - Accent1 2 5 6 5 4" xfId="14101" xr:uid="{00000000-0005-0000-0000-00005A360000}"/>
    <cellStyle name="20% - Accent1 2 5 6 6" xfId="14102" xr:uid="{00000000-0005-0000-0000-00005B360000}"/>
    <cellStyle name="20% - Accent1 2 5 6 6 2" xfId="14103" xr:uid="{00000000-0005-0000-0000-00005C360000}"/>
    <cellStyle name="20% - Accent1 2 5 6 6 2 2" xfId="14104" xr:uid="{00000000-0005-0000-0000-00005D360000}"/>
    <cellStyle name="20% - Accent1 2 5 6 6 2 2 2" xfId="14105" xr:uid="{00000000-0005-0000-0000-00005E360000}"/>
    <cellStyle name="20% - Accent1 2 5 6 6 2 3" xfId="14106" xr:uid="{00000000-0005-0000-0000-00005F360000}"/>
    <cellStyle name="20% - Accent1 2 5 6 6 3" xfId="14107" xr:uid="{00000000-0005-0000-0000-000060360000}"/>
    <cellStyle name="20% - Accent1 2 5 6 6 3 2" xfId="14108" xr:uid="{00000000-0005-0000-0000-000061360000}"/>
    <cellStyle name="20% - Accent1 2 5 6 6 4" xfId="14109" xr:uid="{00000000-0005-0000-0000-000062360000}"/>
    <cellStyle name="20% - Accent1 2 5 6 7" xfId="14110" xr:uid="{00000000-0005-0000-0000-000063360000}"/>
    <cellStyle name="20% - Accent1 2 5 6 7 2" xfId="14111" xr:uid="{00000000-0005-0000-0000-000064360000}"/>
    <cellStyle name="20% - Accent1 2 5 6 7 2 2" xfId="14112" xr:uid="{00000000-0005-0000-0000-000065360000}"/>
    <cellStyle name="20% - Accent1 2 5 6 7 3" xfId="14113" xr:uid="{00000000-0005-0000-0000-000066360000}"/>
    <cellStyle name="20% - Accent1 2 5 6 8" xfId="14114" xr:uid="{00000000-0005-0000-0000-000067360000}"/>
    <cellStyle name="20% - Accent1 2 5 6 8 2" xfId="14115" xr:uid="{00000000-0005-0000-0000-000068360000}"/>
    <cellStyle name="20% - Accent1 2 5 6 8 2 2" xfId="14116" xr:uid="{00000000-0005-0000-0000-000069360000}"/>
    <cellStyle name="20% - Accent1 2 5 6 8 3" xfId="14117" xr:uid="{00000000-0005-0000-0000-00006A360000}"/>
    <cellStyle name="20% - Accent1 2 5 6 9" xfId="14118" xr:uid="{00000000-0005-0000-0000-00006B360000}"/>
    <cellStyle name="20% - Accent1 2 5 6 9 2" xfId="14119" xr:uid="{00000000-0005-0000-0000-00006C360000}"/>
    <cellStyle name="20% - Accent1 2 5 7" xfId="14120" xr:uid="{00000000-0005-0000-0000-00006D360000}"/>
    <cellStyle name="20% - Accent1 2 5 7 2" xfId="14121" xr:uid="{00000000-0005-0000-0000-00006E360000}"/>
    <cellStyle name="20% - Accent1 2 5 7 2 2" xfId="14122" xr:uid="{00000000-0005-0000-0000-00006F360000}"/>
    <cellStyle name="20% - Accent1 2 5 7 2 2 2" xfId="14123" xr:uid="{00000000-0005-0000-0000-000070360000}"/>
    <cellStyle name="20% - Accent1 2 5 7 2 2 2 2" xfId="14124" xr:uid="{00000000-0005-0000-0000-000071360000}"/>
    <cellStyle name="20% - Accent1 2 5 7 2 2 3" xfId="14125" xr:uid="{00000000-0005-0000-0000-000072360000}"/>
    <cellStyle name="20% - Accent1 2 5 7 2 3" xfId="14126" xr:uid="{00000000-0005-0000-0000-000073360000}"/>
    <cellStyle name="20% - Accent1 2 5 7 2 3 2" xfId="14127" xr:uid="{00000000-0005-0000-0000-000074360000}"/>
    <cellStyle name="20% - Accent1 2 5 7 2 4" xfId="14128" xr:uid="{00000000-0005-0000-0000-000075360000}"/>
    <cellStyle name="20% - Accent1 2 5 7 3" xfId="14129" xr:uid="{00000000-0005-0000-0000-000076360000}"/>
    <cellStyle name="20% - Accent1 2 5 7 3 2" xfId="14130" xr:uid="{00000000-0005-0000-0000-000077360000}"/>
    <cellStyle name="20% - Accent1 2 5 7 3 2 2" xfId="14131" xr:uid="{00000000-0005-0000-0000-000078360000}"/>
    <cellStyle name="20% - Accent1 2 5 7 3 2 2 2" xfId="14132" xr:uid="{00000000-0005-0000-0000-000079360000}"/>
    <cellStyle name="20% - Accent1 2 5 7 3 2 3" xfId="14133" xr:uid="{00000000-0005-0000-0000-00007A360000}"/>
    <cellStyle name="20% - Accent1 2 5 7 3 3" xfId="14134" xr:uid="{00000000-0005-0000-0000-00007B360000}"/>
    <cellStyle name="20% - Accent1 2 5 7 3 3 2" xfId="14135" xr:uid="{00000000-0005-0000-0000-00007C360000}"/>
    <cellStyle name="20% - Accent1 2 5 7 3 4" xfId="14136" xr:uid="{00000000-0005-0000-0000-00007D360000}"/>
    <cellStyle name="20% - Accent1 2 5 7 4" xfId="14137" xr:uid="{00000000-0005-0000-0000-00007E360000}"/>
    <cellStyle name="20% - Accent1 2 5 7 4 2" xfId="14138" xr:uid="{00000000-0005-0000-0000-00007F360000}"/>
    <cellStyle name="20% - Accent1 2 5 7 4 2 2" xfId="14139" xr:uid="{00000000-0005-0000-0000-000080360000}"/>
    <cellStyle name="20% - Accent1 2 5 7 4 2 2 2" xfId="14140" xr:uid="{00000000-0005-0000-0000-000081360000}"/>
    <cellStyle name="20% - Accent1 2 5 7 4 2 3" xfId="14141" xr:uid="{00000000-0005-0000-0000-000082360000}"/>
    <cellStyle name="20% - Accent1 2 5 7 4 3" xfId="14142" xr:uid="{00000000-0005-0000-0000-000083360000}"/>
    <cellStyle name="20% - Accent1 2 5 7 4 3 2" xfId="14143" xr:uid="{00000000-0005-0000-0000-000084360000}"/>
    <cellStyle name="20% - Accent1 2 5 7 4 4" xfId="14144" xr:uid="{00000000-0005-0000-0000-000085360000}"/>
    <cellStyle name="20% - Accent1 2 5 7 5" xfId="14145" xr:uid="{00000000-0005-0000-0000-000086360000}"/>
    <cellStyle name="20% - Accent1 2 5 7 5 2" xfId="14146" xr:uid="{00000000-0005-0000-0000-000087360000}"/>
    <cellStyle name="20% - Accent1 2 5 7 5 2 2" xfId="14147" xr:uid="{00000000-0005-0000-0000-000088360000}"/>
    <cellStyle name="20% - Accent1 2 5 7 5 3" xfId="14148" xr:uid="{00000000-0005-0000-0000-000089360000}"/>
    <cellStyle name="20% - Accent1 2 5 7 6" xfId="14149" xr:uid="{00000000-0005-0000-0000-00008A360000}"/>
    <cellStyle name="20% - Accent1 2 5 7 6 2" xfId="14150" xr:uid="{00000000-0005-0000-0000-00008B360000}"/>
    <cellStyle name="20% - Accent1 2 5 7 6 2 2" xfId="14151" xr:uid="{00000000-0005-0000-0000-00008C360000}"/>
    <cellStyle name="20% - Accent1 2 5 7 6 3" xfId="14152" xr:uid="{00000000-0005-0000-0000-00008D360000}"/>
    <cellStyle name="20% - Accent1 2 5 7 7" xfId="14153" xr:uid="{00000000-0005-0000-0000-00008E360000}"/>
    <cellStyle name="20% - Accent1 2 5 7 7 2" xfId="14154" xr:uid="{00000000-0005-0000-0000-00008F360000}"/>
    <cellStyle name="20% - Accent1 2 5 7 8" xfId="14155" xr:uid="{00000000-0005-0000-0000-000090360000}"/>
    <cellStyle name="20% - Accent1 2 5 7 8 2" xfId="14156" xr:uid="{00000000-0005-0000-0000-000091360000}"/>
    <cellStyle name="20% - Accent1 2 5 7 9" xfId="14157" xr:uid="{00000000-0005-0000-0000-000092360000}"/>
    <cellStyle name="20% - Accent1 2 5 8" xfId="14158" xr:uid="{00000000-0005-0000-0000-000093360000}"/>
    <cellStyle name="20% - Accent1 2 5 8 2" xfId="14159" xr:uid="{00000000-0005-0000-0000-000094360000}"/>
    <cellStyle name="20% - Accent1 2 5 8 2 2" xfId="14160" xr:uid="{00000000-0005-0000-0000-000095360000}"/>
    <cellStyle name="20% - Accent1 2 5 8 2 2 2" xfId="14161" xr:uid="{00000000-0005-0000-0000-000096360000}"/>
    <cellStyle name="20% - Accent1 2 5 8 2 2 2 2" xfId="14162" xr:uid="{00000000-0005-0000-0000-000097360000}"/>
    <cellStyle name="20% - Accent1 2 5 8 2 2 3" xfId="14163" xr:uid="{00000000-0005-0000-0000-000098360000}"/>
    <cellStyle name="20% - Accent1 2 5 8 2 3" xfId="14164" xr:uid="{00000000-0005-0000-0000-000099360000}"/>
    <cellStyle name="20% - Accent1 2 5 8 2 3 2" xfId="14165" xr:uid="{00000000-0005-0000-0000-00009A360000}"/>
    <cellStyle name="20% - Accent1 2 5 8 2 4" xfId="14166" xr:uid="{00000000-0005-0000-0000-00009B360000}"/>
    <cellStyle name="20% - Accent1 2 5 8 3" xfId="14167" xr:uid="{00000000-0005-0000-0000-00009C360000}"/>
    <cellStyle name="20% - Accent1 2 5 8 3 2" xfId="14168" xr:uid="{00000000-0005-0000-0000-00009D360000}"/>
    <cellStyle name="20% - Accent1 2 5 8 3 2 2" xfId="14169" xr:uid="{00000000-0005-0000-0000-00009E360000}"/>
    <cellStyle name="20% - Accent1 2 5 8 3 2 2 2" xfId="14170" xr:uid="{00000000-0005-0000-0000-00009F360000}"/>
    <cellStyle name="20% - Accent1 2 5 8 3 2 3" xfId="14171" xr:uid="{00000000-0005-0000-0000-0000A0360000}"/>
    <cellStyle name="20% - Accent1 2 5 8 3 3" xfId="14172" xr:uid="{00000000-0005-0000-0000-0000A1360000}"/>
    <cellStyle name="20% - Accent1 2 5 8 3 3 2" xfId="14173" xr:uid="{00000000-0005-0000-0000-0000A2360000}"/>
    <cellStyle name="20% - Accent1 2 5 8 3 4" xfId="14174" xr:uid="{00000000-0005-0000-0000-0000A3360000}"/>
    <cellStyle name="20% - Accent1 2 5 8 4" xfId="14175" xr:uid="{00000000-0005-0000-0000-0000A4360000}"/>
    <cellStyle name="20% - Accent1 2 5 8 4 2" xfId="14176" xr:uid="{00000000-0005-0000-0000-0000A5360000}"/>
    <cellStyle name="20% - Accent1 2 5 8 4 2 2" xfId="14177" xr:uid="{00000000-0005-0000-0000-0000A6360000}"/>
    <cellStyle name="20% - Accent1 2 5 8 4 2 2 2" xfId="14178" xr:uid="{00000000-0005-0000-0000-0000A7360000}"/>
    <cellStyle name="20% - Accent1 2 5 8 4 2 3" xfId="14179" xr:uid="{00000000-0005-0000-0000-0000A8360000}"/>
    <cellStyle name="20% - Accent1 2 5 8 4 3" xfId="14180" xr:uid="{00000000-0005-0000-0000-0000A9360000}"/>
    <cellStyle name="20% - Accent1 2 5 8 4 3 2" xfId="14181" xr:uid="{00000000-0005-0000-0000-0000AA360000}"/>
    <cellStyle name="20% - Accent1 2 5 8 4 4" xfId="14182" xr:uid="{00000000-0005-0000-0000-0000AB360000}"/>
    <cellStyle name="20% - Accent1 2 5 8 5" xfId="14183" xr:uid="{00000000-0005-0000-0000-0000AC360000}"/>
    <cellStyle name="20% - Accent1 2 5 8 5 2" xfId="14184" xr:uid="{00000000-0005-0000-0000-0000AD360000}"/>
    <cellStyle name="20% - Accent1 2 5 8 5 2 2" xfId="14185" xr:uid="{00000000-0005-0000-0000-0000AE360000}"/>
    <cellStyle name="20% - Accent1 2 5 8 5 3" xfId="14186" xr:uid="{00000000-0005-0000-0000-0000AF360000}"/>
    <cellStyle name="20% - Accent1 2 5 8 6" xfId="14187" xr:uid="{00000000-0005-0000-0000-0000B0360000}"/>
    <cellStyle name="20% - Accent1 2 5 8 6 2" xfId="14188" xr:uid="{00000000-0005-0000-0000-0000B1360000}"/>
    <cellStyle name="20% - Accent1 2 5 8 6 2 2" xfId="14189" xr:uid="{00000000-0005-0000-0000-0000B2360000}"/>
    <cellStyle name="20% - Accent1 2 5 8 6 3" xfId="14190" xr:uid="{00000000-0005-0000-0000-0000B3360000}"/>
    <cellStyle name="20% - Accent1 2 5 8 7" xfId="14191" xr:uid="{00000000-0005-0000-0000-0000B4360000}"/>
    <cellStyle name="20% - Accent1 2 5 8 7 2" xfId="14192" xr:uid="{00000000-0005-0000-0000-0000B5360000}"/>
    <cellStyle name="20% - Accent1 2 5 8 8" xfId="14193" xr:uid="{00000000-0005-0000-0000-0000B6360000}"/>
    <cellStyle name="20% - Accent1 2 5 8 8 2" xfId="14194" xr:uid="{00000000-0005-0000-0000-0000B7360000}"/>
    <cellStyle name="20% - Accent1 2 5 8 9" xfId="14195" xr:uid="{00000000-0005-0000-0000-0000B8360000}"/>
    <cellStyle name="20% - Accent1 2 5 9" xfId="14196" xr:uid="{00000000-0005-0000-0000-0000B9360000}"/>
    <cellStyle name="20% - Accent1 2 5 9 2" xfId="14197" xr:uid="{00000000-0005-0000-0000-0000BA360000}"/>
    <cellStyle name="20% - Accent1 2 5 9 2 2" xfId="14198" xr:uid="{00000000-0005-0000-0000-0000BB360000}"/>
    <cellStyle name="20% - Accent1 2 5 9 2 2 2" xfId="14199" xr:uid="{00000000-0005-0000-0000-0000BC360000}"/>
    <cellStyle name="20% - Accent1 2 5 9 2 3" xfId="14200" xr:uid="{00000000-0005-0000-0000-0000BD360000}"/>
    <cellStyle name="20% - Accent1 2 5 9 3" xfId="14201" xr:uid="{00000000-0005-0000-0000-0000BE360000}"/>
    <cellStyle name="20% - Accent1 2 5 9 3 2" xfId="14202" xr:uid="{00000000-0005-0000-0000-0000BF360000}"/>
    <cellStyle name="20% - Accent1 2 5 9 4" xfId="14203" xr:uid="{00000000-0005-0000-0000-0000C0360000}"/>
    <cellStyle name="20% - Accent1 2 6" xfId="14204" xr:uid="{00000000-0005-0000-0000-0000C1360000}"/>
    <cellStyle name="20% - Accent1 2 6 10" xfId="14205" xr:uid="{00000000-0005-0000-0000-0000C2360000}"/>
    <cellStyle name="20% - Accent1 2 6 10 2" xfId="14206" xr:uid="{00000000-0005-0000-0000-0000C3360000}"/>
    <cellStyle name="20% - Accent1 2 6 10 2 2" xfId="14207" xr:uid="{00000000-0005-0000-0000-0000C4360000}"/>
    <cellStyle name="20% - Accent1 2 6 10 2 2 2" xfId="14208" xr:uid="{00000000-0005-0000-0000-0000C5360000}"/>
    <cellStyle name="20% - Accent1 2 6 10 2 3" xfId="14209" xr:uid="{00000000-0005-0000-0000-0000C6360000}"/>
    <cellStyle name="20% - Accent1 2 6 10 3" xfId="14210" xr:uid="{00000000-0005-0000-0000-0000C7360000}"/>
    <cellStyle name="20% - Accent1 2 6 10 3 2" xfId="14211" xr:uid="{00000000-0005-0000-0000-0000C8360000}"/>
    <cellStyle name="20% - Accent1 2 6 10 4" xfId="14212" xr:uid="{00000000-0005-0000-0000-0000C9360000}"/>
    <cellStyle name="20% - Accent1 2 6 11" xfId="14213" xr:uid="{00000000-0005-0000-0000-0000CA360000}"/>
    <cellStyle name="20% - Accent1 2 6 11 2" xfId="14214" xr:uid="{00000000-0005-0000-0000-0000CB360000}"/>
    <cellStyle name="20% - Accent1 2 6 11 2 2" xfId="14215" xr:uid="{00000000-0005-0000-0000-0000CC360000}"/>
    <cellStyle name="20% - Accent1 2 6 11 3" xfId="14216" xr:uid="{00000000-0005-0000-0000-0000CD360000}"/>
    <cellStyle name="20% - Accent1 2 6 12" xfId="14217" xr:uid="{00000000-0005-0000-0000-0000CE360000}"/>
    <cellStyle name="20% - Accent1 2 6 12 2" xfId="14218" xr:uid="{00000000-0005-0000-0000-0000CF360000}"/>
    <cellStyle name="20% - Accent1 2 6 12 2 2" xfId="14219" xr:uid="{00000000-0005-0000-0000-0000D0360000}"/>
    <cellStyle name="20% - Accent1 2 6 12 3" xfId="14220" xr:uid="{00000000-0005-0000-0000-0000D1360000}"/>
    <cellStyle name="20% - Accent1 2 6 13" xfId="14221" xr:uid="{00000000-0005-0000-0000-0000D2360000}"/>
    <cellStyle name="20% - Accent1 2 6 13 2" xfId="14222" xr:uid="{00000000-0005-0000-0000-0000D3360000}"/>
    <cellStyle name="20% - Accent1 2 6 14" xfId="14223" xr:uid="{00000000-0005-0000-0000-0000D4360000}"/>
    <cellStyle name="20% - Accent1 2 6 14 2" xfId="14224" xr:uid="{00000000-0005-0000-0000-0000D5360000}"/>
    <cellStyle name="20% - Accent1 2 6 15" xfId="14225" xr:uid="{00000000-0005-0000-0000-0000D6360000}"/>
    <cellStyle name="20% - Accent1 2 6 2" xfId="14226" xr:uid="{00000000-0005-0000-0000-0000D7360000}"/>
    <cellStyle name="20% - Accent1 2 6 2 10" xfId="14227" xr:uid="{00000000-0005-0000-0000-0000D8360000}"/>
    <cellStyle name="20% - Accent1 2 6 2 10 2" xfId="14228" xr:uid="{00000000-0005-0000-0000-0000D9360000}"/>
    <cellStyle name="20% - Accent1 2 6 2 10 2 2" xfId="14229" xr:uid="{00000000-0005-0000-0000-0000DA360000}"/>
    <cellStyle name="20% - Accent1 2 6 2 10 3" xfId="14230" xr:uid="{00000000-0005-0000-0000-0000DB360000}"/>
    <cellStyle name="20% - Accent1 2 6 2 11" xfId="14231" xr:uid="{00000000-0005-0000-0000-0000DC360000}"/>
    <cellStyle name="20% - Accent1 2 6 2 11 2" xfId="14232" xr:uid="{00000000-0005-0000-0000-0000DD360000}"/>
    <cellStyle name="20% - Accent1 2 6 2 11 2 2" xfId="14233" xr:uid="{00000000-0005-0000-0000-0000DE360000}"/>
    <cellStyle name="20% - Accent1 2 6 2 11 3" xfId="14234" xr:uid="{00000000-0005-0000-0000-0000DF360000}"/>
    <cellStyle name="20% - Accent1 2 6 2 12" xfId="14235" xr:uid="{00000000-0005-0000-0000-0000E0360000}"/>
    <cellStyle name="20% - Accent1 2 6 2 12 2" xfId="14236" xr:uid="{00000000-0005-0000-0000-0000E1360000}"/>
    <cellStyle name="20% - Accent1 2 6 2 13" xfId="14237" xr:uid="{00000000-0005-0000-0000-0000E2360000}"/>
    <cellStyle name="20% - Accent1 2 6 2 13 2" xfId="14238" xr:uid="{00000000-0005-0000-0000-0000E3360000}"/>
    <cellStyle name="20% - Accent1 2 6 2 14" xfId="14239" xr:uid="{00000000-0005-0000-0000-0000E4360000}"/>
    <cellStyle name="20% - Accent1 2 6 2 2" xfId="14240" xr:uid="{00000000-0005-0000-0000-0000E5360000}"/>
    <cellStyle name="20% - Accent1 2 6 2 2 10" xfId="14241" xr:uid="{00000000-0005-0000-0000-0000E6360000}"/>
    <cellStyle name="20% - Accent1 2 6 2 2 10 2" xfId="14242" xr:uid="{00000000-0005-0000-0000-0000E7360000}"/>
    <cellStyle name="20% - Accent1 2 6 2 2 11" xfId="14243" xr:uid="{00000000-0005-0000-0000-0000E8360000}"/>
    <cellStyle name="20% - Accent1 2 6 2 2 2" xfId="14244" xr:uid="{00000000-0005-0000-0000-0000E9360000}"/>
    <cellStyle name="20% - Accent1 2 6 2 2 2 2" xfId="14245" xr:uid="{00000000-0005-0000-0000-0000EA360000}"/>
    <cellStyle name="20% - Accent1 2 6 2 2 2 2 2" xfId="14246" xr:uid="{00000000-0005-0000-0000-0000EB360000}"/>
    <cellStyle name="20% - Accent1 2 6 2 2 2 2 2 2" xfId="14247" xr:uid="{00000000-0005-0000-0000-0000EC360000}"/>
    <cellStyle name="20% - Accent1 2 6 2 2 2 2 2 2 2" xfId="14248" xr:uid="{00000000-0005-0000-0000-0000ED360000}"/>
    <cellStyle name="20% - Accent1 2 6 2 2 2 2 2 3" xfId="14249" xr:uid="{00000000-0005-0000-0000-0000EE360000}"/>
    <cellStyle name="20% - Accent1 2 6 2 2 2 2 3" xfId="14250" xr:uid="{00000000-0005-0000-0000-0000EF360000}"/>
    <cellStyle name="20% - Accent1 2 6 2 2 2 2 3 2" xfId="14251" xr:uid="{00000000-0005-0000-0000-0000F0360000}"/>
    <cellStyle name="20% - Accent1 2 6 2 2 2 2 4" xfId="14252" xr:uid="{00000000-0005-0000-0000-0000F1360000}"/>
    <cellStyle name="20% - Accent1 2 6 2 2 2 3" xfId="14253" xr:uid="{00000000-0005-0000-0000-0000F2360000}"/>
    <cellStyle name="20% - Accent1 2 6 2 2 2 3 2" xfId="14254" xr:uid="{00000000-0005-0000-0000-0000F3360000}"/>
    <cellStyle name="20% - Accent1 2 6 2 2 2 3 2 2" xfId="14255" xr:uid="{00000000-0005-0000-0000-0000F4360000}"/>
    <cellStyle name="20% - Accent1 2 6 2 2 2 3 2 2 2" xfId="14256" xr:uid="{00000000-0005-0000-0000-0000F5360000}"/>
    <cellStyle name="20% - Accent1 2 6 2 2 2 3 2 3" xfId="14257" xr:uid="{00000000-0005-0000-0000-0000F6360000}"/>
    <cellStyle name="20% - Accent1 2 6 2 2 2 3 3" xfId="14258" xr:uid="{00000000-0005-0000-0000-0000F7360000}"/>
    <cellStyle name="20% - Accent1 2 6 2 2 2 3 3 2" xfId="14259" xr:uid="{00000000-0005-0000-0000-0000F8360000}"/>
    <cellStyle name="20% - Accent1 2 6 2 2 2 3 4" xfId="14260" xr:uid="{00000000-0005-0000-0000-0000F9360000}"/>
    <cellStyle name="20% - Accent1 2 6 2 2 2 4" xfId="14261" xr:uid="{00000000-0005-0000-0000-0000FA360000}"/>
    <cellStyle name="20% - Accent1 2 6 2 2 2 4 2" xfId="14262" xr:uid="{00000000-0005-0000-0000-0000FB360000}"/>
    <cellStyle name="20% - Accent1 2 6 2 2 2 4 2 2" xfId="14263" xr:uid="{00000000-0005-0000-0000-0000FC360000}"/>
    <cellStyle name="20% - Accent1 2 6 2 2 2 4 2 2 2" xfId="14264" xr:uid="{00000000-0005-0000-0000-0000FD360000}"/>
    <cellStyle name="20% - Accent1 2 6 2 2 2 4 2 3" xfId="14265" xr:uid="{00000000-0005-0000-0000-0000FE360000}"/>
    <cellStyle name="20% - Accent1 2 6 2 2 2 4 3" xfId="14266" xr:uid="{00000000-0005-0000-0000-0000FF360000}"/>
    <cellStyle name="20% - Accent1 2 6 2 2 2 4 3 2" xfId="14267" xr:uid="{00000000-0005-0000-0000-000000370000}"/>
    <cellStyle name="20% - Accent1 2 6 2 2 2 4 4" xfId="14268" xr:uid="{00000000-0005-0000-0000-000001370000}"/>
    <cellStyle name="20% - Accent1 2 6 2 2 2 5" xfId="14269" xr:uid="{00000000-0005-0000-0000-000002370000}"/>
    <cellStyle name="20% - Accent1 2 6 2 2 2 5 2" xfId="14270" xr:uid="{00000000-0005-0000-0000-000003370000}"/>
    <cellStyle name="20% - Accent1 2 6 2 2 2 5 2 2" xfId="14271" xr:uid="{00000000-0005-0000-0000-000004370000}"/>
    <cellStyle name="20% - Accent1 2 6 2 2 2 5 3" xfId="14272" xr:uid="{00000000-0005-0000-0000-000005370000}"/>
    <cellStyle name="20% - Accent1 2 6 2 2 2 6" xfId="14273" xr:uid="{00000000-0005-0000-0000-000006370000}"/>
    <cellStyle name="20% - Accent1 2 6 2 2 2 6 2" xfId="14274" xr:uid="{00000000-0005-0000-0000-000007370000}"/>
    <cellStyle name="20% - Accent1 2 6 2 2 2 6 2 2" xfId="14275" xr:uid="{00000000-0005-0000-0000-000008370000}"/>
    <cellStyle name="20% - Accent1 2 6 2 2 2 6 3" xfId="14276" xr:uid="{00000000-0005-0000-0000-000009370000}"/>
    <cellStyle name="20% - Accent1 2 6 2 2 2 7" xfId="14277" xr:uid="{00000000-0005-0000-0000-00000A370000}"/>
    <cellStyle name="20% - Accent1 2 6 2 2 2 7 2" xfId="14278" xr:uid="{00000000-0005-0000-0000-00000B370000}"/>
    <cellStyle name="20% - Accent1 2 6 2 2 2 8" xfId="14279" xr:uid="{00000000-0005-0000-0000-00000C370000}"/>
    <cellStyle name="20% - Accent1 2 6 2 2 2 8 2" xfId="14280" xr:uid="{00000000-0005-0000-0000-00000D370000}"/>
    <cellStyle name="20% - Accent1 2 6 2 2 2 9" xfId="14281" xr:uid="{00000000-0005-0000-0000-00000E370000}"/>
    <cellStyle name="20% - Accent1 2 6 2 2 3" xfId="14282" xr:uid="{00000000-0005-0000-0000-00000F370000}"/>
    <cellStyle name="20% - Accent1 2 6 2 2 3 2" xfId="14283" xr:uid="{00000000-0005-0000-0000-000010370000}"/>
    <cellStyle name="20% - Accent1 2 6 2 2 3 2 2" xfId="14284" xr:uid="{00000000-0005-0000-0000-000011370000}"/>
    <cellStyle name="20% - Accent1 2 6 2 2 3 2 2 2" xfId="14285" xr:uid="{00000000-0005-0000-0000-000012370000}"/>
    <cellStyle name="20% - Accent1 2 6 2 2 3 2 2 2 2" xfId="14286" xr:uid="{00000000-0005-0000-0000-000013370000}"/>
    <cellStyle name="20% - Accent1 2 6 2 2 3 2 2 3" xfId="14287" xr:uid="{00000000-0005-0000-0000-000014370000}"/>
    <cellStyle name="20% - Accent1 2 6 2 2 3 2 3" xfId="14288" xr:uid="{00000000-0005-0000-0000-000015370000}"/>
    <cellStyle name="20% - Accent1 2 6 2 2 3 2 3 2" xfId="14289" xr:uid="{00000000-0005-0000-0000-000016370000}"/>
    <cellStyle name="20% - Accent1 2 6 2 2 3 2 4" xfId="14290" xr:uid="{00000000-0005-0000-0000-000017370000}"/>
    <cellStyle name="20% - Accent1 2 6 2 2 3 3" xfId="14291" xr:uid="{00000000-0005-0000-0000-000018370000}"/>
    <cellStyle name="20% - Accent1 2 6 2 2 3 3 2" xfId="14292" xr:uid="{00000000-0005-0000-0000-000019370000}"/>
    <cellStyle name="20% - Accent1 2 6 2 2 3 3 2 2" xfId="14293" xr:uid="{00000000-0005-0000-0000-00001A370000}"/>
    <cellStyle name="20% - Accent1 2 6 2 2 3 3 2 2 2" xfId="14294" xr:uid="{00000000-0005-0000-0000-00001B370000}"/>
    <cellStyle name="20% - Accent1 2 6 2 2 3 3 2 3" xfId="14295" xr:uid="{00000000-0005-0000-0000-00001C370000}"/>
    <cellStyle name="20% - Accent1 2 6 2 2 3 3 3" xfId="14296" xr:uid="{00000000-0005-0000-0000-00001D370000}"/>
    <cellStyle name="20% - Accent1 2 6 2 2 3 3 3 2" xfId="14297" xr:uid="{00000000-0005-0000-0000-00001E370000}"/>
    <cellStyle name="20% - Accent1 2 6 2 2 3 3 4" xfId="14298" xr:uid="{00000000-0005-0000-0000-00001F370000}"/>
    <cellStyle name="20% - Accent1 2 6 2 2 3 4" xfId="14299" xr:uid="{00000000-0005-0000-0000-000020370000}"/>
    <cellStyle name="20% - Accent1 2 6 2 2 3 4 2" xfId="14300" xr:uid="{00000000-0005-0000-0000-000021370000}"/>
    <cellStyle name="20% - Accent1 2 6 2 2 3 4 2 2" xfId="14301" xr:uid="{00000000-0005-0000-0000-000022370000}"/>
    <cellStyle name="20% - Accent1 2 6 2 2 3 4 2 2 2" xfId="14302" xr:uid="{00000000-0005-0000-0000-000023370000}"/>
    <cellStyle name="20% - Accent1 2 6 2 2 3 4 2 3" xfId="14303" xr:uid="{00000000-0005-0000-0000-000024370000}"/>
    <cellStyle name="20% - Accent1 2 6 2 2 3 4 3" xfId="14304" xr:uid="{00000000-0005-0000-0000-000025370000}"/>
    <cellStyle name="20% - Accent1 2 6 2 2 3 4 3 2" xfId="14305" xr:uid="{00000000-0005-0000-0000-000026370000}"/>
    <cellStyle name="20% - Accent1 2 6 2 2 3 4 4" xfId="14306" xr:uid="{00000000-0005-0000-0000-000027370000}"/>
    <cellStyle name="20% - Accent1 2 6 2 2 3 5" xfId="14307" xr:uid="{00000000-0005-0000-0000-000028370000}"/>
    <cellStyle name="20% - Accent1 2 6 2 2 3 5 2" xfId="14308" xr:uid="{00000000-0005-0000-0000-000029370000}"/>
    <cellStyle name="20% - Accent1 2 6 2 2 3 5 2 2" xfId="14309" xr:uid="{00000000-0005-0000-0000-00002A370000}"/>
    <cellStyle name="20% - Accent1 2 6 2 2 3 5 3" xfId="14310" xr:uid="{00000000-0005-0000-0000-00002B370000}"/>
    <cellStyle name="20% - Accent1 2 6 2 2 3 6" xfId="14311" xr:uid="{00000000-0005-0000-0000-00002C370000}"/>
    <cellStyle name="20% - Accent1 2 6 2 2 3 6 2" xfId="14312" xr:uid="{00000000-0005-0000-0000-00002D370000}"/>
    <cellStyle name="20% - Accent1 2 6 2 2 3 6 2 2" xfId="14313" xr:uid="{00000000-0005-0000-0000-00002E370000}"/>
    <cellStyle name="20% - Accent1 2 6 2 2 3 6 3" xfId="14314" xr:uid="{00000000-0005-0000-0000-00002F370000}"/>
    <cellStyle name="20% - Accent1 2 6 2 2 3 7" xfId="14315" xr:uid="{00000000-0005-0000-0000-000030370000}"/>
    <cellStyle name="20% - Accent1 2 6 2 2 3 7 2" xfId="14316" xr:uid="{00000000-0005-0000-0000-000031370000}"/>
    <cellStyle name="20% - Accent1 2 6 2 2 3 8" xfId="14317" xr:uid="{00000000-0005-0000-0000-000032370000}"/>
    <cellStyle name="20% - Accent1 2 6 2 2 3 8 2" xfId="14318" xr:uid="{00000000-0005-0000-0000-000033370000}"/>
    <cellStyle name="20% - Accent1 2 6 2 2 3 9" xfId="14319" xr:uid="{00000000-0005-0000-0000-000034370000}"/>
    <cellStyle name="20% - Accent1 2 6 2 2 4" xfId="14320" xr:uid="{00000000-0005-0000-0000-000035370000}"/>
    <cellStyle name="20% - Accent1 2 6 2 2 4 2" xfId="14321" xr:uid="{00000000-0005-0000-0000-000036370000}"/>
    <cellStyle name="20% - Accent1 2 6 2 2 4 2 2" xfId="14322" xr:uid="{00000000-0005-0000-0000-000037370000}"/>
    <cellStyle name="20% - Accent1 2 6 2 2 4 2 2 2" xfId="14323" xr:uid="{00000000-0005-0000-0000-000038370000}"/>
    <cellStyle name="20% - Accent1 2 6 2 2 4 2 3" xfId="14324" xr:uid="{00000000-0005-0000-0000-000039370000}"/>
    <cellStyle name="20% - Accent1 2 6 2 2 4 3" xfId="14325" xr:uid="{00000000-0005-0000-0000-00003A370000}"/>
    <cellStyle name="20% - Accent1 2 6 2 2 4 3 2" xfId="14326" xr:uid="{00000000-0005-0000-0000-00003B370000}"/>
    <cellStyle name="20% - Accent1 2 6 2 2 4 4" xfId="14327" xr:uid="{00000000-0005-0000-0000-00003C370000}"/>
    <cellStyle name="20% - Accent1 2 6 2 2 5" xfId="14328" xr:uid="{00000000-0005-0000-0000-00003D370000}"/>
    <cellStyle name="20% - Accent1 2 6 2 2 5 2" xfId="14329" xr:uid="{00000000-0005-0000-0000-00003E370000}"/>
    <cellStyle name="20% - Accent1 2 6 2 2 5 2 2" xfId="14330" xr:uid="{00000000-0005-0000-0000-00003F370000}"/>
    <cellStyle name="20% - Accent1 2 6 2 2 5 2 2 2" xfId="14331" xr:uid="{00000000-0005-0000-0000-000040370000}"/>
    <cellStyle name="20% - Accent1 2 6 2 2 5 2 3" xfId="14332" xr:uid="{00000000-0005-0000-0000-000041370000}"/>
    <cellStyle name="20% - Accent1 2 6 2 2 5 3" xfId="14333" xr:uid="{00000000-0005-0000-0000-000042370000}"/>
    <cellStyle name="20% - Accent1 2 6 2 2 5 3 2" xfId="14334" xr:uid="{00000000-0005-0000-0000-000043370000}"/>
    <cellStyle name="20% - Accent1 2 6 2 2 5 4" xfId="14335" xr:uid="{00000000-0005-0000-0000-000044370000}"/>
    <cellStyle name="20% - Accent1 2 6 2 2 6" xfId="14336" xr:uid="{00000000-0005-0000-0000-000045370000}"/>
    <cellStyle name="20% - Accent1 2 6 2 2 6 2" xfId="14337" xr:uid="{00000000-0005-0000-0000-000046370000}"/>
    <cellStyle name="20% - Accent1 2 6 2 2 6 2 2" xfId="14338" xr:uid="{00000000-0005-0000-0000-000047370000}"/>
    <cellStyle name="20% - Accent1 2 6 2 2 6 2 2 2" xfId="14339" xr:uid="{00000000-0005-0000-0000-000048370000}"/>
    <cellStyle name="20% - Accent1 2 6 2 2 6 2 3" xfId="14340" xr:uid="{00000000-0005-0000-0000-000049370000}"/>
    <cellStyle name="20% - Accent1 2 6 2 2 6 3" xfId="14341" xr:uid="{00000000-0005-0000-0000-00004A370000}"/>
    <cellStyle name="20% - Accent1 2 6 2 2 6 3 2" xfId="14342" xr:uid="{00000000-0005-0000-0000-00004B370000}"/>
    <cellStyle name="20% - Accent1 2 6 2 2 6 4" xfId="14343" xr:uid="{00000000-0005-0000-0000-00004C370000}"/>
    <cellStyle name="20% - Accent1 2 6 2 2 7" xfId="14344" xr:uid="{00000000-0005-0000-0000-00004D370000}"/>
    <cellStyle name="20% - Accent1 2 6 2 2 7 2" xfId="14345" xr:uid="{00000000-0005-0000-0000-00004E370000}"/>
    <cellStyle name="20% - Accent1 2 6 2 2 7 2 2" xfId="14346" xr:uid="{00000000-0005-0000-0000-00004F370000}"/>
    <cellStyle name="20% - Accent1 2 6 2 2 7 3" xfId="14347" xr:uid="{00000000-0005-0000-0000-000050370000}"/>
    <cellStyle name="20% - Accent1 2 6 2 2 8" xfId="14348" xr:uid="{00000000-0005-0000-0000-000051370000}"/>
    <cellStyle name="20% - Accent1 2 6 2 2 8 2" xfId="14349" xr:uid="{00000000-0005-0000-0000-000052370000}"/>
    <cellStyle name="20% - Accent1 2 6 2 2 8 2 2" xfId="14350" xr:uid="{00000000-0005-0000-0000-000053370000}"/>
    <cellStyle name="20% - Accent1 2 6 2 2 8 3" xfId="14351" xr:uid="{00000000-0005-0000-0000-000054370000}"/>
    <cellStyle name="20% - Accent1 2 6 2 2 9" xfId="14352" xr:uid="{00000000-0005-0000-0000-000055370000}"/>
    <cellStyle name="20% - Accent1 2 6 2 2 9 2" xfId="14353" xr:uid="{00000000-0005-0000-0000-000056370000}"/>
    <cellStyle name="20% - Accent1 2 6 2 3" xfId="14354" xr:uid="{00000000-0005-0000-0000-000057370000}"/>
    <cellStyle name="20% - Accent1 2 6 2 3 10" xfId="14355" xr:uid="{00000000-0005-0000-0000-000058370000}"/>
    <cellStyle name="20% - Accent1 2 6 2 3 10 2" xfId="14356" xr:uid="{00000000-0005-0000-0000-000059370000}"/>
    <cellStyle name="20% - Accent1 2 6 2 3 11" xfId="14357" xr:uid="{00000000-0005-0000-0000-00005A370000}"/>
    <cellStyle name="20% - Accent1 2 6 2 3 2" xfId="14358" xr:uid="{00000000-0005-0000-0000-00005B370000}"/>
    <cellStyle name="20% - Accent1 2 6 2 3 2 2" xfId="14359" xr:uid="{00000000-0005-0000-0000-00005C370000}"/>
    <cellStyle name="20% - Accent1 2 6 2 3 2 2 2" xfId="14360" xr:uid="{00000000-0005-0000-0000-00005D370000}"/>
    <cellStyle name="20% - Accent1 2 6 2 3 2 2 2 2" xfId="14361" xr:uid="{00000000-0005-0000-0000-00005E370000}"/>
    <cellStyle name="20% - Accent1 2 6 2 3 2 2 2 2 2" xfId="14362" xr:uid="{00000000-0005-0000-0000-00005F370000}"/>
    <cellStyle name="20% - Accent1 2 6 2 3 2 2 2 3" xfId="14363" xr:uid="{00000000-0005-0000-0000-000060370000}"/>
    <cellStyle name="20% - Accent1 2 6 2 3 2 2 3" xfId="14364" xr:uid="{00000000-0005-0000-0000-000061370000}"/>
    <cellStyle name="20% - Accent1 2 6 2 3 2 2 3 2" xfId="14365" xr:uid="{00000000-0005-0000-0000-000062370000}"/>
    <cellStyle name="20% - Accent1 2 6 2 3 2 2 4" xfId="14366" xr:uid="{00000000-0005-0000-0000-000063370000}"/>
    <cellStyle name="20% - Accent1 2 6 2 3 2 3" xfId="14367" xr:uid="{00000000-0005-0000-0000-000064370000}"/>
    <cellStyle name="20% - Accent1 2 6 2 3 2 3 2" xfId="14368" xr:uid="{00000000-0005-0000-0000-000065370000}"/>
    <cellStyle name="20% - Accent1 2 6 2 3 2 3 2 2" xfId="14369" xr:uid="{00000000-0005-0000-0000-000066370000}"/>
    <cellStyle name="20% - Accent1 2 6 2 3 2 3 2 2 2" xfId="14370" xr:uid="{00000000-0005-0000-0000-000067370000}"/>
    <cellStyle name="20% - Accent1 2 6 2 3 2 3 2 3" xfId="14371" xr:uid="{00000000-0005-0000-0000-000068370000}"/>
    <cellStyle name="20% - Accent1 2 6 2 3 2 3 3" xfId="14372" xr:uid="{00000000-0005-0000-0000-000069370000}"/>
    <cellStyle name="20% - Accent1 2 6 2 3 2 3 3 2" xfId="14373" xr:uid="{00000000-0005-0000-0000-00006A370000}"/>
    <cellStyle name="20% - Accent1 2 6 2 3 2 3 4" xfId="14374" xr:uid="{00000000-0005-0000-0000-00006B370000}"/>
    <cellStyle name="20% - Accent1 2 6 2 3 2 4" xfId="14375" xr:uid="{00000000-0005-0000-0000-00006C370000}"/>
    <cellStyle name="20% - Accent1 2 6 2 3 2 4 2" xfId="14376" xr:uid="{00000000-0005-0000-0000-00006D370000}"/>
    <cellStyle name="20% - Accent1 2 6 2 3 2 4 2 2" xfId="14377" xr:uid="{00000000-0005-0000-0000-00006E370000}"/>
    <cellStyle name="20% - Accent1 2 6 2 3 2 4 2 2 2" xfId="14378" xr:uid="{00000000-0005-0000-0000-00006F370000}"/>
    <cellStyle name="20% - Accent1 2 6 2 3 2 4 2 3" xfId="14379" xr:uid="{00000000-0005-0000-0000-000070370000}"/>
    <cellStyle name="20% - Accent1 2 6 2 3 2 4 3" xfId="14380" xr:uid="{00000000-0005-0000-0000-000071370000}"/>
    <cellStyle name="20% - Accent1 2 6 2 3 2 4 3 2" xfId="14381" xr:uid="{00000000-0005-0000-0000-000072370000}"/>
    <cellStyle name="20% - Accent1 2 6 2 3 2 4 4" xfId="14382" xr:uid="{00000000-0005-0000-0000-000073370000}"/>
    <cellStyle name="20% - Accent1 2 6 2 3 2 5" xfId="14383" xr:uid="{00000000-0005-0000-0000-000074370000}"/>
    <cellStyle name="20% - Accent1 2 6 2 3 2 5 2" xfId="14384" xr:uid="{00000000-0005-0000-0000-000075370000}"/>
    <cellStyle name="20% - Accent1 2 6 2 3 2 5 2 2" xfId="14385" xr:uid="{00000000-0005-0000-0000-000076370000}"/>
    <cellStyle name="20% - Accent1 2 6 2 3 2 5 3" xfId="14386" xr:uid="{00000000-0005-0000-0000-000077370000}"/>
    <cellStyle name="20% - Accent1 2 6 2 3 2 6" xfId="14387" xr:uid="{00000000-0005-0000-0000-000078370000}"/>
    <cellStyle name="20% - Accent1 2 6 2 3 2 6 2" xfId="14388" xr:uid="{00000000-0005-0000-0000-000079370000}"/>
    <cellStyle name="20% - Accent1 2 6 2 3 2 6 2 2" xfId="14389" xr:uid="{00000000-0005-0000-0000-00007A370000}"/>
    <cellStyle name="20% - Accent1 2 6 2 3 2 6 3" xfId="14390" xr:uid="{00000000-0005-0000-0000-00007B370000}"/>
    <cellStyle name="20% - Accent1 2 6 2 3 2 7" xfId="14391" xr:uid="{00000000-0005-0000-0000-00007C370000}"/>
    <cellStyle name="20% - Accent1 2 6 2 3 2 7 2" xfId="14392" xr:uid="{00000000-0005-0000-0000-00007D370000}"/>
    <cellStyle name="20% - Accent1 2 6 2 3 2 8" xfId="14393" xr:uid="{00000000-0005-0000-0000-00007E370000}"/>
    <cellStyle name="20% - Accent1 2 6 2 3 2 8 2" xfId="14394" xr:uid="{00000000-0005-0000-0000-00007F370000}"/>
    <cellStyle name="20% - Accent1 2 6 2 3 2 9" xfId="14395" xr:uid="{00000000-0005-0000-0000-000080370000}"/>
    <cellStyle name="20% - Accent1 2 6 2 3 3" xfId="14396" xr:uid="{00000000-0005-0000-0000-000081370000}"/>
    <cellStyle name="20% - Accent1 2 6 2 3 3 2" xfId="14397" xr:uid="{00000000-0005-0000-0000-000082370000}"/>
    <cellStyle name="20% - Accent1 2 6 2 3 3 2 2" xfId="14398" xr:uid="{00000000-0005-0000-0000-000083370000}"/>
    <cellStyle name="20% - Accent1 2 6 2 3 3 2 2 2" xfId="14399" xr:uid="{00000000-0005-0000-0000-000084370000}"/>
    <cellStyle name="20% - Accent1 2 6 2 3 3 2 2 2 2" xfId="14400" xr:uid="{00000000-0005-0000-0000-000085370000}"/>
    <cellStyle name="20% - Accent1 2 6 2 3 3 2 2 3" xfId="14401" xr:uid="{00000000-0005-0000-0000-000086370000}"/>
    <cellStyle name="20% - Accent1 2 6 2 3 3 2 3" xfId="14402" xr:uid="{00000000-0005-0000-0000-000087370000}"/>
    <cellStyle name="20% - Accent1 2 6 2 3 3 2 3 2" xfId="14403" xr:uid="{00000000-0005-0000-0000-000088370000}"/>
    <cellStyle name="20% - Accent1 2 6 2 3 3 2 4" xfId="14404" xr:uid="{00000000-0005-0000-0000-000089370000}"/>
    <cellStyle name="20% - Accent1 2 6 2 3 3 3" xfId="14405" xr:uid="{00000000-0005-0000-0000-00008A370000}"/>
    <cellStyle name="20% - Accent1 2 6 2 3 3 3 2" xfId="14406" xr:uid="{00000000-0005-0000-0000-00008B370000}"/>
    <cellStyle name="20% - Accent1 2 6 2 3 3 3 2 2" xfId="14407" xr:uid="{00000000-0005-0000-0000-00008C370000}"/>
    <cellStyle name="20% - Accent1 2 6 2 3 3 3 2 2 2" xfId="14408" xr:uid="{00000000-0005-0000-0000-00008D370000}"/>
    <cellStyle name="20% - Accent1 2 6 2 3 3 3 2 3" xfId="14409" xr:uid="{00000000-0005-0000-0000-00008E370000}"/>
    <cellStyle name="20% - Accent1 2 6 2 3 3 3 3" xfId="14410" xr:uid="{00000000-0005-0000-0000-00008F370000}"/>
    <cellStyle name="20% - Accent1 2 6 2 3 3 3 3 2" xfId="14411" xr:uid="{00000000-0005-0000-0000-000090370000}"/>
    <cellStyle name="20% - Accent1 2 6 2 3 3 3 4" xfId="14412" xr:uid="{00000000-0005-0000-0000-000091370000}"/>
    <cellStyle name="20% - Accent1 2 6 2 3 3 4" xfId="14413" xr:uid="{00000000-0005-0000-0000-000092370000}"/>
    <cellStyle name="20% - Accent1 2 6 2 3 3 4 2" xfId="14414" xr:uid="{00000000-0005-0000-0000-000093370000}"/>
    <cellStyle name="20% - Accent1 2 6 2 3 3 4 2 2" xfId="14415" xr:uid="{00000000-0005-0000-0000-000094370000}"/>
    <cellStyle name="20% - Accent1 2 6 2 3 3 4 2 2 2" xfId="14416" xr:uid="{00000000-0005-0000-0000-000095370000}"/>
    <cellStyle name="20% - Accent1 2 6 2 3 3 4 2 3" xfId="14417" xr:uid="{00000000-0005-0000-0000-000096370000}"/>
    <cellStyle name="20% - Accent1 2 6 2 3 3 4 3" xfId="14418" xr:uid="{00000000-0005-0000-0000-000097370000}"/>
    <cellStyle name="20% - Accent1 2 6 2 3 3 4 3 2" xfId="14419" xr:uid="{00000000-0005-0000-0000-000098370000}"/>
    <cellStyle name="20% - Accent1 2 6 2 3 3 4 4" xfId="14420" xr:uid="{00000000-0005-0000-0000-000099370000}"/>
    <cellStyle name="20% - Accent1 2 6 2 3 3 5" xfId="14421" xr:uid="{00000000-0005-0000-0000-00009A370000}"/>
    <cellStyle name="20% - Accent1 2 6 2 3 3 5 2" xfId="14422" xr:uid="{00000000-0005-0000-0000-00009B370000}"/>
    <cellStyle name="20% - Accent1 2 6 2 3 3 5 2 2" xfId="14423" xr:uid="{00000000-0005-0000-0000-00009C370000}"/>
    <cellStyle name="20% - Accent1 2 6 2 3 3 5 3" xfId="14424" xr:uid="{00000000-0005-0000-0000-00009D370000}"/>
    <cellStyle name="20% - Accent1 2 6 2 3 3 6" xfId="14425" xr:uid="{00000000-0005-0000-0000-00009E370000}"/>
    <cellStyle name="20% - Accent1 2 6 2 3 3 6 2" xfId="14426" xr:uid="{00000000-0005-0000-0000-00009F370000}"/>
    <cellStyle name="20% - Accent1 2 6 2 3 3 6 2 2" xfId="14427" xr:uid="{00000000-0005-0000-0000-0000A0370000}"/>
    <cellStyle name="20% - Accent1 2 6 2 3 3 6 3" xfId="14428" xr:uid="{00000000-0005-0000-0000-0000A1370000}"/>
    <cellStyle name="20% - Accent1 2 6 2 3 3 7" xfId="14429" xr:uid="{00000000-0005-0000-0000-0000A2370000}"/>
    <cellStyle name="20% - Accent1 2 6 2 3 3 7 2" xfId="14430" xr:uid="{00000000-0005-0000-0000-0000A3370000}"/>
    <cellStyle name="20% - Accent1 2 6 2 3 3 8" xfId="14431" xr:uid="{00000000-0005-0000-0000-0000A4370000}"/>
    <cellStyle name="20% - Accent1 2 6 2 3 3 8 2" xfId="14432" xr:uid="{00000000-0005-0000-0000-0000A5370000}"/>
    <cellStyle name="20% - Accent1 2 6 2 3 3 9" xfId="14433" xr:uid="{00000000-0005-0000-0000-0000A6370000}"/>
    <cellStyle name="20% - Accent1 2 6 2 3 4" xfId="14434" xr:uid="{00000000-0005-0000-0000-0000A7370000}"/>
    <cellStyle name="20% - Accent1 2 6 2 3 4 2" xfId="14435" xr:uid="{00000000-0005-0000-0000-0000A8370000}"/>
    <cellStyle name="20% - Accent1 2 6 2 3 4 2 2" xfId="14436" xr:uid="{00000000-0005-0000-0000-0000A9370000}"/>
    <cellStyle name="20% - Accent1 2 6 2 3 4 2 2 2" xfId="14437" xr:uid="{00000000-0005-0000-0000-0000AA370000}"/>
    <cellStyle name="20% - Accent1 2 6 2 3 4 2 3" xfId="14438" xr:uid="{00000000-0005-0000-0000-0000AB370000}"/>
    <cellStyle name="20% - Accent1 2 6 2 3 4 3" xfId="14439" xr:uid="{00000000-0005-0000-0000-0000AC370000}"/>
    <cellStyle name="20% - Accent1 2 6 2 3 4 3 2" xfId="14440" xr:uid="{00000000-0005-0000-0000-0000AD370000}"/>
    <cellStyle name="20% - Accent1 2 6 2 3 4 4" xfId="14441" xr:uid="{00000000-0005-0000-0000-0000AE370000}"/>
    <cellStyle name="20% - Accent1 2 6 2 3 5" xfId="14442" xr:uid="{00000000-0005-0000-0000-0000AF370000}"/>
    <cellStyle name="20% - Accent1 2 6 2 3 5 2" xfId="14443" xr:uid="{00000000-0005-0000-0000-0000B0370000}"/>
    <cellStyle name="20% - Accent1 2 6 2 3 5 2 2" xfId="14444" xr:uid="{00000000-0005-0000-0000-0000B1370000}"/>
    <cellStyle name="20% - Accent1 2 6 2 3 5 2 2 2" xfId="14445" xr:uid="{00000000-0005-0000-0000-0000B2370000}"/>
    <cellStyle name="20% - Accent1 2 6 2 3 5 2 3" xfId="14446" xr:uid="{00000000-0005-0000-0000-0000B3370000}"/>
    <cellStyle name="20% - Accent1 2 6 2 3 5 3" xfId="14447" xr:uid="{00000000-0005-0000-0000-0000B4370000}"/>
    <cellStyle name="20% - Accent1 2 6 2 3 5 3 2" xfId="14448" xr:uid="{00000000-0005-0000-0000-0000B5370000}"/>
    <cellStyle name="20% - Accent1 2 6 2 3 5 4" xfId="14449" xr:uid="{00000000-0005-0000-0000-0000B6370000}"/>
    <cellStyle name="20% - Accent1 2 6 2 3 6" xfId="14450" xr:uid="{00000000-0005-0000-0000-0000B7370000}"/>
    <cellStyle name="20% - Accent1 2 6 2 3 6 2" xfId="14451" xr:uid="{00000000-0005-0000-0000-0000B8370000}"/>
    <cellStyle name="20% - Accent1 2 6 2 3 6 2 2" xfId="14452" xr:uid="{00000000-0005-0000-0000-0000B9370000}"/>
    <cellStyle name="20% - Accent1 2 6 2 3 6 2 2 2" xfId="14453" xr:uid="{00000000-0005-0000-0000-0000BA370000}"/>
    <cellStyle name="20% - Accent1 2 6 2 3 6 2 3" xfId="14454" xr:uid="{00000000-0005-0000-0000-0000BB370000}"/>
    <cellStyle name="20% - Accent1 2 6 2 3 6 3" xfId="14455" xr:uid="{00000000-0005-0000-0000-0000BC370000}"/>
    <cellStyle name="20% - Accent1 2 6 2 3 6 3 2" xfId="14456" xr:uid="{00000000-0005-0000-0000-0000BD370000}"/>
    <cellStyle name="20% - Accent1 2 6 2 3 6 4" xfId="14457" xr:uid="{00000000-0005-0000-0000-0000BE370000}"/>
    <cellStyle name="20% - Accent1 2 6 2 3 7" xfId="14458" xr:uid="{00000000-0005-0000-0000-0000BF370000}"/>
    <cellStyle name="20% - Accent1 2 6 2 3 7 2" xfId="14459" xr:uid="{00000000-0005-0000-0000-0000C0370000}"/>
    <cellStyle name="20% - Accent1 2 6 2 3 7 2 2" xfId="14460" xr:uid="{00000000-0005-0000-0000-0000C1370000}"/>
    <cellStyle name="20% - Accent1 2 6 2 3 7 3" xfId="14461" xr:uid="{00000000-0005-0000-0000-0000C2370000}"/>
    <cellStyle name="20% - Accent1 2 6 2 3 8" xfId="14462" xr:uid="{00000000-0005-0000-0000-0000C3370000}"/>
    <cellStyle name="20% - Accent1 2 6 2 3 8 2" xfId="14463" xr:uid="{00000000-0005-0000-0000-0000C4370000}"/>
    <cellStyle name="20% - Accent1 2 6 2 3 8 2 2" xfId="14464" xr:uid="{00000000-0005-0000-0000-0000C5370000}"/>
    <cellStyle name="20% - Accent1 2 6 2 3 8 3" xfId="14465" xr:uid="{00000000-0005-0000-0000-0000C6370000}"/>
    <cellStyle name="20% - Accent1 2 6 2 3 9" xfId="14466" xr:uid="{00000000-0005-0000-0000-0000C7370000}"/>
    <cellStyle name="20% - Accent1 2 6 2 3 9 2" xfId="14467" xr:uid="{00000000-0005-0000-0000-0000C8370000}"/>
    <cellStyle name="20% - Accent1 2 6 2 4" xfId="14468" xr:uid="{00000000-0005-0000-0000-0000C9370000}"/>
    <cellStyle name="20% - Accent1 2 6 2 4 10" xfId="14469" xr:uid="{00000000-0005-0000-0000-0000CA370000}"/>
    <cellStyle name="20% - Accent1 2 6 2 4 10 2" xfId="14470" xr:uid="{00000000-0005-0000-0000-0000CB370000}"/>
    <cellStyle name="20% - Accent1 2 6 2 4 11" xfId="14471" xr:uid="{00000000-0005-0000-0000-0000CC370000}"/>
    <cellStyle name="20% - Accent1 2 6 2 4 2" xfId="14472" xr:uid="{00000000-0005-0000-0000-0000CD370000}"/>
    <cellStyle name="20% - Accent1 2 6 2 4 2 2" xfId="14473" xr:uid="{00000000-0005-0000-0000-0000CE370000}"/>
    <cellStyle name="20% - Accent1 2 6 2 4 2 2 2" xfId="14474" xr:uid="{00000000-0005-0000-0000-0000CF370000}"/>
    <cellStyle name="20% - Accent1 2 6 2 4 2 2 2 2" xfId="14475" xr:uid="{00000000-0005-0000-0000-0000D0370000}"/>
    <cellStyle name="20% - Accent1 2 6 2 4 2 2 2 2 2" xfId="14476" xr:uid="{00000000-0005-0000-0000-0000D1370000}"/>
    <cellStyle name="20% - Accent1 2 6 2 4 2 2 2 3" xfId="14477" xr:uid="{00000000-0005-0000-0000-0000D2370000}"/>
    <cellStyle name="20% - Accent1 2 6 2 4 2 2 3" xfId="14478" xr:uid="{00000000-0005-0000-0000-0000D3370000}"/>
    <cellStyle name="20% - Accent1 2 6 2 4 2 2 3 2" xfId="14479" xr:uid="{00000000-0005-0000-0000-0000D4370000}"/>
    <cellStyle name="20% - Accent1 2 6 2 4 2 2 4" xfId="14480" xr:uid="{00000000-0005-0000-0000-0000D5370000}"/>
    <cellStyle name="20% - Accent1 2 6 2 4 2 3" xfId="14481" xr:uid="{00000000-0005-0000-0000-0000D6370000}"/>
    <cellStyle name="20% - Accent1 2 6 2 4 2 3 2" xfId="14482" xr:uid="{00000000-0005-0000-0000-0000D7370000}"/>
    <cellStyle name="20% - Accent1 2 6 2 4 2 3 2 2" xfId="14483" xr:uid="{00000000-0005-0000-0000-0000D8370000}"/>
    <cellStyle name="20% - Accent1 2 6 2 4 2 3 2 2 2" xfId="14484" xr:uid="{00000000-0005-0000-0000-0000D9370000}"/>
    <cellStyle name="20% - Accent1 2 6 2 4 2 3 2 3" xfId="14485" xr:uid="{00000000-0005-0000-0000-0000DA370000}"/>
    <cellStyle name="20% - Accent1 2 6 2 4 2 3 3" xfId="14486" xr:uid="{00000000-0005-0000-0000-0000DB370000}"/>
    <cellStyle name="20% - Accent1 2 6 2 4 2 3 3 2" xfId="14487" xr:uid="{00000000-0005-0000-0000-0000DC370000}"/>
    <cellStyle name="20% - Accent1 2 6 2 4 2 3 4" xfId="14488" xr:uid="{00000000-0005-0000-0000-0000DD370000}"/>
    <cellStyle name="20% - Accent1 2 6 2 4 2 4" xfId="14489" xr:uid="{00000000-0005-0000-0000-0000DE370000}"/>
    <cellStyle name="20% - Accent1 2 6 2 4 2 4 2" xfId="14490" xr:uid="{00000000-0005-0000-0000-0000DF370000}"/>
    <cellStyle name="20% - Accent1 2 6 2 4 2 4 2 2" xfId="14491" xr:uid="{00000000-0005-0000-0000-0000E0370000}"/>
    <cellStyle name="20% - Accent1 2 6 2 4 2 4 2 2 2" xfId="14492" xr:uid="{00000000-0005-0000-0000-0000E1370000}"/>
    <cellStyle name="20% - Accent1 2 6 2 4 2 4 2 3" xfId="14493" xr:uid="{00000000-0005-0000-0000-0000E2370000}"/>
    <cellStyle name="20% - Accent1 2 6 2 4 2 4 3" xfId="14494" xr:uid="{00000000-0005-0000-0000-0000E3370000}"/>
    <cellStyle name="20% - Accent1 2 6 2 4 2 4 3 2" xfId="14495" xr:uid="{00000000-0005-0000-0000-0000E4370000}"/>
    <cellStyle name="20% - Accent1 2 6 2 4 2 4 4" xfId="14496" xr:uid="{00000000-0005-0000-0000-0000E5370000}"/>
    <cellStyle name="20% - Accent1 2 6 2 4 2 5" xfId="14497" xr:uid="{00000000-0005-0000-0000-0000E6370000}"/>
    <cellStyle name="20% - Accent1 2 6 2 4 2 5 2" xfId="14498" xr:uid="{00000000-0005-0000-0000-0000E7370000}"/>
    <cellStyle name="20% - Accent1 2 6 2 4 2 5 2 2" xfId="14499" xr:uid="{00000000-0005-0000-0000-0000E8370000}"/>
    <cellStyle name="20% - Accent1 2 6 2 4 2 5 3" xfId="14500" xr:uid="{00000000-0005-0000-0000-0000E9370000}"/>
    <cellStyle name="20% - Accent1 2 6 2 4 2 6" xfId="14501" xr:uid="{00000000-0005-0000-0000-0000EA370000}"/>
    <cellStyle name="20% - Accent1 2 6 2 4 2 6 2" xfId="14502" xr:uid="{00000000-0005-0000-0000-0000EB370000}"/>
    <cellStyle name="20% - Accent1 2 6 2 4 2 6 2 2" xfId="14503" xr:uid="{00000000-0005-0000-0000-0000EC370000}"/>
    <cellStyle name="20% - Accent1 2 6 2 4 2 6 3" xfId="14504" xr:uid="{00000000-0005-0000-0000-0000ED370000}"/>
    <cellStyle name="20% - Accent1 2 6 2 4 2 7" xfId="14505" xr:uid="{00000000-0005-0000-0000-0000EE370000}"/>
    <cellStyle name="20% - Accent1 2 6 2 4 2 7 2" xfId="14506" xr:uid="{00000000-0005-0000-0000-0000EF370000}"/>
    <cellStyle name="20% - Accent1 2 6 2 4 2 8" xfId="14507" xr:uid="{00000000-0005-0000-0000-0000F0370000}"/>
    <cellStyle name="20% - Accent1 2 6 2 4 2 8 2" xfId="14508" xr:uid="{00000000-0005-0000-0000-0000F1370000}"/>
    <cellStyle name="20% - Accent1 2 6 2 4 2 9" xfId="14509" xr:uid="{00000000-0005-0000-0000-0000F2370000}"/>
    <cellStyle name="20% - Accent1 2 6 2 4 3" xfId="14510" xr:uid="{00000000-0005-0000-0000-0000F3370000}"/>
    <cellStyle name="20% - Accent1 2 6 2 4 3 2" xfId="14511" xr:uid="{00000000-0005-0000-0000-0000F4370000}"/>
    <cellStyle name="20% - Accent1 2 6 2 4 3 2 2" xfId="14512" xr:uid="{00000000-0005-0000-0000-0000F5370000}"/>
    <cellStyle name="20% - Accent1 2 6 2 4 3 2 2 2" xfId="14513" xr:uid="{00000000-0005-0000-0000-0000F6370000}"/>
    <cellStyle name="20% - Accent1 2 6 2 4 3 2 2 2 2" xfId="14514" xr:uid="{00000000-0005-0000-0000-0000F7370000}"/>
    <cellStyle name="20% - Accent1 2 6 2 4 3 2 2 3" xfId="14515" xr:uid="{00000000-0005-0000-0000-0000F8370000}"/>
    <cellStyle name="20% - Accent1 2 6 2 4 3 2 3" xfId="14516" xr:uid="{00000000-0005-0000-0000-0000F9370000}"/>
    <cellStyle name="20% - Accent1 2 6 2 4 3 2 3 2" xfId="14517" xr:uid="{00000000-0005-0000-0000-0000FA370000}"/>
    <cellStyle name="20% - Accent1 2 6 2 4 3 2 4" xfId="14518" xr:uid="{00000000-0005-0000-0000-0000FB370000}"/>
    <cellStyle name="20% - Accent1 2 6 2 4 3 3" xfId="14519" xr:uid="{00000000-0005-0000-0000-0000FC370000}"/>
    <cellStyle name="20% - Accent1 2 6 2 4 3 3 2" xfId="14520" xr:uid="{00000000-0005-0000-0000-0000FD370000}"/>
    <cellStyle name="20% - Accent1 2 6 2 4 3 3 2 2" xfId="14521" xr:uid="{00000000-0005-0000-0000-0000FE370000}"/>
    <cellStyle name="20% - Accent1 2 6 2 4 3 3 2 2 2" xfId="14522" xr:uid="{00000000-0005-0000-0000-0000FF370000}"/>
    <cellStyle name="20% - Accent1 2 6 2 4 3 3 2 3" xfId="14523" xr:uid="{00000000-0005-0000-0000-000000380000}"/>
    <cellStyle name="20% - Accent1 2 6 2 4 3 3 3" xfId="14524" xr:uid="{00000000-0005-0000-0000-000001380000}"/>
    <cellStyle name="20% - Accent1 2 6 2 4 3 3 3 2" xfId="14525" xr:uid="{00000000-0005-0000-0000-000002380000}"/>
    <cellStyle name="20% - Accent1 2 6 2 4 3 3 4" xfId="14526" xr:uid="{00000000-0005-0000-0000-000003380000}"/>
    <cellStyle name="20% - Accent1 2 6 2 4 3 4" xfId="14527" xr:uid="{00000000-0005-0000-0000-000004380000}"/>
    <cellStyle name="20% - Accent1 2 6 2 4 3 4 2" xfId="14528" xr:uid="{00000000-0005-0000-0000-000005380000}"/>
    <cellStyle name="20% - Accent1 2 6 2 4 3 4 2 2" xfId="14529" xr:uid="{00000000-0005-0000-0000-000006380000}"/>
    <cellStyle name="20% - Accent1 2 6 2 4 3 4 2 2 2" xfId="14530" xr:uid="{00000000-0005-0000-0000-000007380000}"/>
    <cellStyle name="20% - Accent1 2 6 2 4 3 4 2 3" xfId="14531" xr:uid="{00000000-0005-0000-0000-000008380000}"/>
    <cellStyle name="20% - Accent1 2 6 2 4 3 4 3" xfId="14532" xr:uid="{00000000-0005-0000-0000-000009380000}"/>
    <cellStyle name="20% - Accent1 2 6 2 4 3 4 3 2" xfId="14533" xr:uid="{00000000-0005-0000-0000-00000A380000}"/>
    <cellStyle name="20% - Accent1 2 6 2 4 3 4 4" xfId="14534" xr:uid="{00000000-0005-0000-0000-00000B380000}"/>
    <cellStyle name="20% - Accent1 2 6 2 4 3 5" xfId="14535" xr:uid="{00000000-0005-0000-0000-00000C380000}"/>
    <cellStyle name="20% - Accent1 2 6 2 4 3 5 2" xfId="14536" xr:uid="{00000000-0005-0000-0000-00000D380000}"/>
    <cellStyle name="20% - Accent1 2 6 2 4 3 5 2 2" xfId="14537" xr:uid="{00000000-0005-0000-0000-00000E380000}"/>
    <cellStyle name="20% - Accent1 2 6 2 4 3 5 3" xfId="14538" xr:uid="{00000000-0005-0000-0000-00000F380000}"/>
    <cellStyle name="20% - Accent1 2 6 2 4 3 6" xfId="14539" xr:uid="{00000000-0005-0000-0000-000010380000}"/>
    <cellStyle name="20% - Accent1 2 6 2 4 3 6 2" xfId="14540" xr:uid="{00000000-0005-0000-0000-000011380000}"/>
    <cellStyle name="20% - Accent1 2 6 2 4 3 6 2 2" xfId="14541" xr:uid="{00000000-0005-0000-0000-000012380000}"/>
    <cellStyle name="20% - Accent1 2 6 2 4 3 6 3" xfId="14542" xr:uid="{00000000-0005-0000-0000-000013380000}"/>
    <cellStyle name="20% - Accent1 2 6 2 4 3 7" xfId="14543" xr:uid="{00000000-0005-0000-0000-000014380000}"/>
    <cellStyle name="20% - Accent1 2 6 2 4 3 7 2" xfId="14544" xr:uid="{00000000-0005-0000-0000-000015380000}"/>
    <cellStyle name="20% - Accent1 2 6 2 4 3 8" xfId="14545" xr:uid="{00000000-0005-0000-0000-000016380000}"/>
    <cellStyle name="20% - Accent1 2 6 2 4 3 8 2" xfId="14546" xr:uid="{00000000-0005-0000-0000-000017380000}"/>
    <cellStyle name="20% - Accent1 2 6 2 4 3 9" xfId="14547" xr:uid="{00000000-0005-0000-0000-000018380000}"/>
    <cellStyle name="20% - Accent1 2 6 2 4 4" xfId="14548" xr:uid="{00000000-0005-0000-0000-000019380000}"/>
    <cellStyle name="20% - Accent1 2 6 2 4 4 2" xfId="14549" xr:uid="{00000000-0005-0000-0000-00001A380000}"/>
    <cellStyle name="20% - Accent1 2 6 2 4 4 2 2" xfId="14550" xr:uid="{00000000-0005-0000-0000-00001B380000}"/>
    <cellStyle name="20% - Accent1 2 6 2 4 4 2 2 2" xfId="14551" xr:uid="{00000000-0005-0000-0000-00001C380000}"/>
    <cellStyle name="20% - Accent1 2 6 2 4 4 2 3" xfId="14552" xr:uid="{00000000-0005-0000-0000-00001D380000}"/>
    <cellStyle name="20% - Accent1 2 6 2 4 4 3" xfId="14553" xr:uid="{00000000-0005-0000-0000-00001E380000}"/>
    <cellStyle name="20% - Accent1 2 6 2 4 4 3 2" xfId="14554" xr:uid="{00000000-0005-0000-0000-00001F380000}"/>
    <cellStyle name="20% - Accent1 2 6 2 4 4 4" xfId="14555" xr:uid="{00000000-0005-0000-0000-000020380000}"/>
    <cellStyle name="20% - Accent1 2 6 2 4 5" xfId="14556" xr:uid="{00000000-0005-0000-0000-000021380000}"/>
    <cellStyle name="20% - Accent1 2 6 2 4 5 2" xfId="14557" xr:uid="{00000000-0005-0000-0000-000022380000}"/>
    <cellStyle name="20% - Accent1 2 6 2 4 5 2 2" xfId="14558" xr:uid="{00000000-0005-0000-0000-000023380000}"/>
    <cellStyle name="20% - Accent1 2 6 2 4 5 2 2 2" xfId="14559" xr:uid="{00000000-0005-0000-0000-000024380000}"/>
    <cellStyle name="20% - Accent1 2 6 2 4 5 2 3" xfId="14560" xr:uid="{00000000-0005-0000-0000-000025380000}"/>
    <cellStyle name="20% - Accent1 2 6 2 4 5 3" xfId="14561" xr:uid="{00000000-0005-0000-0000-000026380000}"/>
    <cellStyle name="20% - Accent1 2 6 2 4 5 3 2" xfId="14562" xr:uid="{00000000-0005-0000-0000-000027380000}"/>
    <cellStyle name="20% - Accent1 2 6 2 4 5 4" xfId="14563" xr:uid="{00000000-0005-0000-0000-000028380000}"/>
    <cellStyle name="20% - Accent1 2 6 2 4 6" xfId="14564" xr:uid="{00000000-0005-0000-0000-000029380000}"/>
    <cellStyle name="20% - Accent1 2 6 2 4 6 2" xfId="14565" xr:uid="{00000000-0005-0000-0000-00002A380000}"/>
    <cellStyle name="20% - Accent1 2 6 2 4 6 2 2" xfId="14566" xr:uid="{00000000-0005-0000-0000-00002B380000}"/>
    <cellStyle name="20% - Accent1 2 6 2 4 6 2 2 2" xfId="14567" xr:uid="{00000000-0005-0000-0000-00002C380000}"/>
    <cellStyle name="20% - Accent1 2 6 2 4 6 2 3" xfId="14568" xr:uid="{00000000-0005-0000-0000-00002D380000}"/>
    <cellStyle name="20% - Accent1 2 6 2 4 6 3" xfId="14569" xr:uid="{00000000-0005-0000-0000-00002E380000}"/>
    <cellStyle name="20% - Accent1 2 6 2 4 6 3 2" xfId="14570" xr:uid="{00000000-0005-0000-0000-00002F380000}"/>
    <cellStyle name="20% - Accent1 2 6 2 4 6 4" xfId="14571" xr:uid="{00000000-0005-0000-0000-000030380000}"/>
    <cellStyle name="20% - Accent1 2 6 2 4 7" xfId="14572" xr:uid="{00000000-0005-0000-0000-000031380000}"/>
    <cellStyle name="20% - Accent1 2 6 2 4 7 2" xfId="14573" xr:uid="{00000000-0005-0000-0000-000032380000}"/>
    <cellStyle name="20% - Accent1 2 6 2 4 7 2 2" xfId="14574" xr:uid="{00000000-0005-0000-0000-000033380000}"/>
    <cellStyle name="20% - Accent1 2 6 2 4 7 3" xfId="14575" xr:uid="{00000000-0005-0000-0000-000034380000}"/>
    <cellStyle name="20% - Accent1 2 6 2 4 8" xfId="14576" xr:uid="{00000000-0005-0000-0000-000035380000}"/>
    <cellStyle name="20% - Accent1 2 6 2 4 8 2" xfId="14577" xr:uid="{00000000-0005-0000-0000-000036380000}"/>
    <cellStyle name="20% - Accent1 2 6 2 4 8 2 2" xfId="14578" xr:uid="{00000000-0005-0000-0000-000037380000}"/>
    <cellStyle name="20% - Accent1 2 6 2 4 8 3" xfId="14579" xr:uid="{00000000-0005-0000-0000-000038380000}"/>
    <cellStyle name="20% - Accent1 2 6 2 4 9" xfId="14580" xr:uid="{00000000-0005-0000-0000-000039380000}"/>
    <cellStyle name="20% - Accent1 2 6 2 4 9 2" xfId="14581" xr:uid="{00000000-0005-0000-0000-00003A380000}"/>
    <cellStyle name="20% - Accent1 2 6 2 5" xfId="14582" xr:uid="{00000000-0005-0000-0000-00003B380000}"/>
    <cellStyle name="20% - Accent1 2 6 2 5 2" xfId="14583" xr:uid="{00000000-0005-0000-0000-00003C380000}"/>
    <cellStyle name="20% - Accent1 2 6 2 5 2 2" xfId="14584" xr:uid="{00000000-0005-0000-0000-00003D380000}"/>
    <cellStyle name="20% - Accent1 2 6 2 5 2 2 2" xfId="14585" xr:uid="{00000000-0005-0000-0000-00003E380000}"/>
    <cellStyle name="20% - Accent1 2 6 2 5 2 2 2 2" xfId="14586" xr:uid="{00000000-0005-0000-0000-00003F380000}"/>
    <cellStyle name="20% - Accent1 2 6 2 5 2 2 3" xfId="14587" xr:uid="{00000000-0005-0000-0000-000040380000}"/>
    <cellStyle name="20% - Accent1 2 6 2 5 2 3" xfId="14588" xr:uid="{00000000-0005-0000-0000-000041380000}"/>
    <cellStyle name="20% - Accent1 2 6 2 5 2 3 2" xfId="14589" xr:uid="{00000000-0005-0000-0000-000042380000}"/>
    <cellStyle name="20% - Accent1 2 6 2 5 2 4" xfId="14590" xr:uid="{00000000-0005-0000-0000-000043380000}"/>
    <cellStyle name="20% - Accent1 2 6 2 5 3" xfId="14591" xr:uid="{00000000-0005-0000-0000-000044380000}"/>
    <cellStyle name="20% - Accent1 2 6 2 5 3 2" xfId="14592" xr:uid="{00000000-0005-0000-0000-000045380000}"/>
    <cellStyle name="20% - Accent1 2 6 2 5 3 2 2" xfId="14593" xr:uid="{00000000-0005-0000-0000-000046380000}"/>
    <cellStyle name="20% - Accent1 2 6 2 5 3 2 2 2" xfId="14594" xr:uid="{00000000-0005-0000-0000-000047380000}"/>
    <cellStyle name="20% - Accent1 2 6 2 5 3 2 3" xfId="14595" xr:uid="{00000000-0005-0000-0000-000048380000}"/>
    <cellStyle name="20% - Accent1 2 6 2 5 3 3" xfId="14596" xr:uid="{00000000-0005-0000-0000-000049380000}"/>
    <cellStyle name="20% - Accent1 2 6 2 5 3 3 2" xfId="14597" xr:uid="{00000000-0005-0000-0000-00004A380000}"/>
    <cellStyle name="20% - Accent1 2 6 2 5 3 4" xfId="14598" xr:uid="{00000000-0005-0000-0000-00004B380000}"/>
    <cellStyle name="20% - Accent1 2 6 2 5 4" xfId="14599" xr:uid="{00000000-0005-0000-0000-00004C380000}"/>
    <cellStyle name="20% - Accent1 2 6 2 5 4 2" xfId="14600" xr:uid="{00000000-0005-0000-0000-00004D380000}"/>
    <cellStyle name="20% - Accent1 2 6 2 5 4 2 2" xfId="14601" xr:uid="{00000000-0005-0000-0000-00004E380000}"/>
    <cellStyle name="20% - Accent1 2 6 2 5 4 2 2 2" xfId="14602" xr:uid="{00000000-0005-0000-0000-00004F380000}"/>
    <cellStyle name="20% - Accent1 2 6 2 5 4 2 3" xfId="14603" xr:uid="{00000000-0005-0000-0000-000050380000}"/>
    <cellStyle name="20% - Accent1 2 6 2 5 4 3" xfId="14604" xr:uid="{00000000-0005-0000-0000-000051380000}"/>
    <cellStyle name="20% - Accent1 2 6 2 5 4 3 2" xfId="14605" xr:uid="{00000000-0005-0000-0000-000052380000}"/>
    <cellStyle name="20% - Accent1 2 6 2 5 4 4" xfId="14606" xr:uid="{00000000-0005-0000-0000-000053380000}"/>
    <cellStyle name="20% - Accent1 2 6 2 5 5" xfId="14607" xr:uid="{00000000-0005-0000-0000-000054380000}"/>
    <cellStyle name="20% - Accent1 2 6 2 5 5 2" xfId="14608" xr:uid="{00000000-0005-0000-0000-000055380000}"/>
    <cellStyle name="20% - Accent1 2 6 2 5 5 2 2" xfId="14609" xr:uid="{00000000-0005-0000-0000-000056380000}"/>
    <cellStyle name="20% - Accent1 2 6 2 5 5 3" xfId="14610" xr:uid="{00000000-0005-0000-0000-000057380000}"/>
    <cellStyle name="20% - Accent1 2 6 2 5 6" xfId="14611" xr:uid="{00000000-0005-0000-0000-000058380000}"/>
    <cellStyle name="20% - Accent1 2 6 2 5 6 2" xfId="14612" xr:uid="{00000000-0005-0000-0000-000059380000}"/>
    <cellStyle name="20% - Accent1 2 6 2 5 6 2 2" xfId="14613" xr:uid="{00000000-0005-0000-0000-00005A380000}"/>
    <cellStyle name="20% - Accent1 2 6 2 5 6 3" xfId="14614" xr:uid="{00000000-0005-0000-0000-00005B380000}"/>
    <cellStyle name="20% - Accent1 2 6 2 5 7" xfId="14615" xr:uid="{00000000-0005-0000-0000-00005C380000}"/>
    <cellStyle name="20% - Accent1 2 6 2 5 7 2" xfId="14616" xr:uid="{00000000-0005-0000-0000-00005D380000}"/>
    <cellStyle name="20% - Accent1 2 6 2 5 8" xfId="14617" xr:uid="{00000000-0005-0000-0000-00005E380000}"/>
    <cellStyle name="20% - Accent1 2 6 2 5 8 2" xfId="14618" xr:uid="{00000000-0005-0000-0000-00005F380000}"/>
    <cellStyle name="20% - Accent1 2 6 2 5 9" xfId="14619" xr:uid="{00000000-0005-0000-0000-000060380000}"/>
    <cellStyle name="20% - Accent1 2 6 2 6" xfId="14620" xr:uid="{00000000-0005-0000-0000-000061380000}"/>
    <cellStyle name="20% - Accent1 2 6 2 6 2" xfId="14621" xr:uid="{00000000-0005-0000-0000-000062380000}"/>
    <cellStyle name="20% - Accent1 2 6 2 6 2 2" xfId="14622" xr:uid="{00000000-0005-0000-0000-000063380000}"/>
    <cellStyle name="20% - Accent1 2 6 2 6 2 2 2" xfId="14623" xr:uid="{00000000-0005-0000-0000-000064380000}"/>
    <cellStyle name="20% - Accent1 2 6 2 6 2 2 2 2" xfId="14624" xr:uid="{00000000-0005-0000-0000-000065380000}"/>
    <cellStyle name="20% - Accent1 2 6 2 6 2 2 3" xfId="14625" xr:uid="{00000000-0005-0000-0000-000066380000}"/>
    <cellStyle name="20% - Accent1 2 6 2 6 2 3" xfId="14626" xr:uid="{00000000-0005-0000-0000-000067380000}"/>
    <cellStyle name="20% - Accent1 2 6 2 6 2 3 2" xfId="14627" xr:uid="{00000000-0005-0000-0000-000068380000}"/>
    <cellStyle name="20% - Accent1 2 6 2 6 2 4" xfId="14628" xr:uid="{00000000-0005-0000-0000-000069380000}"/>
    <cellStyle name="20% - Accent1 2 6 2 6 3" xfId="14629" xr:uid="{00000000-0005-0000-0000-00006A380000}"/>
    <cellStyle name="20% - Accent1 2 6 2 6 3 2" xfId="14630" xr:uid="{00000000-0005-0000-0000-00006B380000}"/>
    <cellStyle name="20% - Accent1 2 6 2 6 3 2 2" xfId="14631" xr:uid="{00000000-0005-0000-0000-00006C380000}"/>
    <cellStyle name="20% - Accent1 2 6 2 6 3 2 2 2" xfId="14632" xr:uid="{00000000-0005-0000-0000-00006D380000}"/>
    <cellStyle name="20% - Accent1 2 6 2 6 3 2 3" xfId="14633" xr:uid="{00000000-0005-0000-0000-00006E380000}"/>
    <cellStyle name="20% - Accent1 2 6 2 6 3 3" xfId="14634" xr:uid="{00000000-0005-0000-0000-00006F380000}"/>
    <cellStyle name="20% - Accent1 2 6 2 6 3 3 2" xfId="14635" xr:uid="{00000000-0005-0000-0000-000070380000}"/>
    <cellStyle name="20% - Accent1 2 6 2 6 3 4" xfId="14636" xr:uid="{00000000-0005-0000-0000-000071380000}"/>
    <cellStyle name="20% - Accent1 2 6 2 6 4" xfId="14637" xr:uid="{00000000-0005-0000-0000-000072380000}"/>
    <cellStyle name="20% - Accent1 2 6 2 6 4 2" xfId="14638" xr:uid="{00000000-0005-0000-0000-000073380000}"/>
    <cellStyle name="20% - Accent1 2 6 2 6 4 2 2" xfId="14639" xr:uid="{00000000-0005-0000-0000-000074380000}"/>
    <cellStyle name="20% - Accent1 2 6 2 6 4 2 2 2" xfId="14640" xr:uid="{00000000-0005-0000-0000-000075380000}"/>
    <cellStyle name="20% - Accent1 2 6 2 6 4 2 3" xfId="14641" xr:uid="{00000000-0005-0000-0000-000076380000}"/>
    <cellStyle name="20% - Accent1 2 6 2 6 4 3" xfId="14642" xr:uid="{00000000-0005-0000-0000-000077380000}"/>
    <cellStyle name="20% - Accent1 2 6 2 6 4 3 2" xfId="14643" xr:uid="{00000000-0005-0000-0000-000078380000}"/>
    <cellStyle name="20% - Accent1 2 6 2 6 4 4" xfId="14644" xr:uid="{00000000-0005-0000-0000-000079380000}"/>
    <cellStyle name="20% - Accent1 2 6 2 6 5" xfId="14645" xr:uid="{00000000-0005-0000-0000-00007A380000}"/>
    <cellStyle name="20% - Accent1 2 6 2 6 5 2" xfId="14646" xr:uid="{00000000-0005-0000-0000-00007B380000}"/>
    <cellStyle name="20% - Accent1 2 6 2 6 5 2 2" xfId="14647" xr:uid="{00000000-0005-0000-0000-00007C380000}"/>
    <cellStyle name="20% - Accent1 2 6 2 6 5 3" xfId="14648" xr:uid="{00000000-0005-0000-0000-00007D380000}"/>
    <cellStyle name="20% - Accent1 2 6 2 6 6" xfId="14649" xr:uid="{00000000-0005-0000-0000-00007E380000}"/>
    <cellStyle name="20% - Accent1 2 6 2 6 6 2" xfId="14650" xr:uid="{00000000-0005-0000-0000-00007F380000}"/>
    <cellStyle name="20% - Accent1 2 6 2 6 6 2 2" xfId="14651" xr:uid="{00000000-0005-0000-0000-000080380000}"/>
    <cellStyle name="20% - Accent1 2 6 2 6 6 3" xfId="14652" xr:uid="{00000000-0005-0000-0000-000081380000}"/>
    <cellStyle name="20% - Accent1 2 6 2 6 7" xfId="14653" xr:uid="{00000000-0005-0000-0000-000082380000}"/>
    <cellStyle name="20% - Accent1 2 6 2 6 7 2" xfId="14654" xr:uid="{00000000-0005-0000-0000-000083380000}"/>
    <cellStyle name="20% - Accent1 2 6 2 6 8" xfId="14655" xr:uid="{00000000-0005-0000-0000-000084380000}"/>
    <cellStyle name="20% - Accent1 2 6 2 6 8 2" xfId="14656" xr:uid="{00000000-0005-0000-0000-000085380000}"/>
    <cellStyle name="20% - Accent1 2 6 2 6 9" xfId="14657" xr:uid="{00000000-0005-0000-0000-000086380000}"/>
    <cellStyle name="20% - Accent1 2 6 2 7" xfId="14658" xr:uid="{00000000-0005-0000-0000-000087380000}"/>
    <cellStyle name="20% - Accent1 2 6 2 7 2" xfId="14659" xr:uid="{00000000-0005-0000-0000-000088380000}"/>
    <cellStyle name="20% - Accent1 2 6 2 7 2 2" xfId="14660" xr:uid="{00000000-0005-0000-0000-000089380000}"/>
    <cellStyle name="20% - Accent1 2 6 2 7 2 2 2" xfId="14661" xr:uid="{00000000-0005-0000-0000-00008A380000}"/>
    <cellStyle name="20% - Accent1 2 6 2 7 2 3" xfId="14662" xr:uid="{00000000-0005-0000-0000-00008B380000}"/>
    <cellStyle name="20% - Accent1 2 6 2 7 3" xfId="14663" xr:uid="{00000000-0005-0000-0000-00008C380000}"/>
    <cellStyle name="20% - Accent1 2 6 2 7 3 2" xfId="14664" xr:uid="{00000000-0005-0000-0000-00008D380000}"/>
    <cellStyle name="20% - Accent1 2 6 2 7 4" xfId="14665" xr:uid="{00000000-0005-0000-0000-00008E380000}"/>
    <cellStyle name="20% - Accent1 2 6 2 8" xfId="14666" xr:uid="{00000000-0005-0000-0000-00008F380000}"/>
    <cellStyle name="20% - Accent1 2 6 2 8 2" xfId="14667" xr:uid="{00000000-0005-0000-0000-000090380000}"/>
    <cellStyle name="20% - Accent1 2 6 2 8 2 2" xfId="14668" xr:uid="{00000000-0005-0000-0000-000091380000}"/>
    <cellStyle name="20% - Accent1 2 6 2 8 2 2 2" xfId="14669" xr:uid="{00000000-0005-0000-0000-000092380000}"/>
    <cellStyle name="20% - Accent1 2 6 2 8 2 3" xfId="14670" xr:uid="{00000000-0005-0000-0000-000093380000}"/>
    <cellStyle name="20% - Accent1 2 6 2 8 3" xfId="14671" xr:uid="{00000000-0005-0000-0000-000094380000}"/>
    <cellStyle name="20% - Accent1 2 6 2 8 3 2" xfId="14672" xr:uid="{00000000-0005-0000-0000-000095380000}"/>
    <cellStyle name="20% - Accent1 2 6 2 8 4" xfId="14673" xr:uid="{00000000-0005-0000-0000-000096380000}"/>
    <cellStyle name="20% - Accent1 2 6 2 9" xfId="14674" xr:uid="{00000000-0005-0000-0000-000097380000}"/>
    <cellStyle name="20% - Accent1 2 6 2 9 2" xfId="14675" xr:uid="{00000000-0005-0000-0000-000098380000}"/>
    <cellStyle name="20% - Accent1 2 6 2 9 2 2" xfId="14676" xr:uid="{00000000-0005-0000-0000-000099380000}"/>
    <cellStyle name="20% - Accent1 2 6 2 9 2 2 2" xfId="14677" xr:uid="{00000000-0005-0000-0000-00009A380000}"/>
    <cellStyle name="20% - Accent1 2 6 2 9 2 3" xfId="14678" xr:uid="{00000000-0005-0000-0000-00009B380000}"/>
    <cellStyle name="20% - Accent1 2 6 2 9 3" xfId="14679" xr:uid="{00000000-0005-0000-0000-00009C380000}"/>
    <cellStyle name="20% - Accent1 2 6 2 9 3 2" xfId="14680" xr:uid="{00000000-0005-0000-0000-00009D380000}"/>
    <cellStyle name="20% - Accent1 2 6 2 9 4" xfId="14681" xr:uid="{00000000-0005-0000-0000-00009E380000}"/>
    <cellStyle name="20% - Accent1 2 6 3" xfId="14682" xr:uid="{00000000-0005-0000-0000-00009F380000}"/>
    <cellStyle name="20% - Accent1 2 6 3 10" xfId="14683" xr:uid="{00000000-0005-0000-0000-0000A0380000}"/>
    <cellStyle name="20% - Accent1 2 6 3 10 2" xfId="14684" xr:uid="{00000000-0005-0000-0000-0000A1380000}"/>
    <cellStyle name="20% - Accent1 2 6 3 11" xfId="14685" xr:uid="{00000000-0005-0000-0000-0000A2380000}"/>
    <cellStyle name="20% - Accent1 2 6 3 2" xfId="14686" xr:uid="{00000000-0005-0000-0000-0000A3380000}"/>
    <cellStyle name="20% - Accent1 2 6 3 2 2" xfId="14687" xr:uid="{00000000-0005-0000-0000-0000A4380000}"/>
    <cellStyle name="20% - Accent1 2 6 3 2 2 2" xfId="14688" xr:uid="{00000000-0005-0000-0000-0000A5380000}"/>
    <cellStyle name="20% - Accent1 2 6 3 2 2 2 2" xfId="14689" xr:uid="{00000000-0005-0000-0000-0000A6380000}"/>
    <cellStyle name="20% - Accent1 2 6 3 2 2 2 2 2" xfId="14690" xr:uid="{00000000-0005-0000-0000-0000A7380000}"/>
    <cellStyle name="20% - Accent1 2 6 3 2 2 2 3" xfId="14691" xr:uid="{00000000-0005-0000-0000-0000A8380000}"/>
    <cellStyle name="20% - Accent1 2 6 3 2 2 3" xfId="14692" xr:uid="{00000000-0005-0000-0000-0000A9380000}"/>
    <cellStyle name="20% - Accent1 2 6 3 2 2 3 2" xfId="14693" xr:uid="{00000000-0005-0000-0000-0000AA380000}"/>
    <cellStyle name="20% - Accent1 2 6 3 2 2 4" xfId="14694" xr:uid="{00000000-0005-0000-0000-0000AB380000}"/>
    <cellStyle name="20% - Accent1 2 6 3 2 3" xfId="14695" xr:uid="{00000000-0005-0000-0000-0000AC380000}"/>
    <cellStyle name="20% - Accent1 2 6 3 2 3 2" xfId="14696" xr:uid="{00000000-0005-0000-0000-0000AD380000}"/>
    <cellStyle name="20% - Accent1 2 6 3 2 3 2 2" xfId="14697" xr:uid="{00000000-0005-0000-0000-0000AE380000}"/>
    <cellStyle name="20% - Accent1 2 6 3 2 3 2 2 2" xfId="14698" xr:uid="{00000000-0005-0000-0000-0000AF380000}"/>
    <cellStyle name="20% - Accent1 2 6 3 2 3 2 3" xfId="14699" xr:uid="{00000000-0005-0000-0000-0000B0380000}"/>
    <cellStyle name="20% - Accent1 2 6 3 2 3 3" xfId="14700" xr:uid="{00000000-0005-0000-0000-0000B1380000}"/>
    <cellStyle name="20% - Accent1 2 6 3 2 3 3 2" xfId="14701" xr:uid="{00000000-0005-0000-0000-0000B2380000}"/>
    <cellStyle name="20% - Accent1 2 6 3 2 3 4" xfId="14702" xr:uid="{00000000-0005-0000-0000-0000B3380000}"/>
    <cellStyle name="20% - Accent1 2 6 3 2 4" xfId="14703" xr:uid="{00000000-0005-0000-0000-0000B4380000}"/>
    <cellStyle name="20% - Accent1 2 6 3 2 4 2" xfId="14704" xr:uid="{00000000-0005-0000-0000-0000B5380000}"/>
    <cellStyle name="20% - Accent1 2 6 3 2 4 2 2" xfId="14705" xr:uid="{00000000-0005-0000-0000-0000B6380000}"/>
    <cellStyle name="20% - Accent1 2 6 3 2 4 2 2 2" xfId="14706" xr:uid="{00000000-0005-0000-0000-0000B7380000}"/>
    <cellStyle name="20% - Accent1 2 6 3 2 4 2 3" xfId="14707" xr:uid="{00000000-0005-0000-0000-0000B8380000}"/>
    <cellStyle name="20% - Accent1 2 6 3 2 4 3" xfId="14708" xr:uid="{00000000-0005-0000-0000-0000B9380000}"/>
    <cellStyle name="20% - Accent1 2 6 3 2 4 3 2" xfId="14709" xr:uid="{00000000-0005-0000-0000-0000BA380000}"/>
    <cellStyle name="20% - Accent1 2 6 3 2 4 4" xfId="14710" xr:uid="{00000000-0005-0000-0000-0000BB380000}"/>
    <cellStyle name="20% - Accent1 2 6 3 2 5" xfId="14711" xr:uid="{00000000-0005-0000-0000-0000BC380000}"/>
    <cellStyle name="20% - Accent1 2 6 3 2 5 2" xfId="14712" xr:uid="{00000000-0005-0000-0000-0000BD380000}"/>
    <cellStyle name="20% - Accent1 2 6 3 2 5 2 2" xfId="14713" xr:uid="{00000000-0005-0000-0000-0000BE380000}"/>
    <cellStyle name="20% - Accent1 2 6 3 2 5 3" xfId="14714" xr:uid="{00000000-0005-0000-0000-0000BF380000}"/>
    <cellStyle name="20% - Accent1 2 6 3 2 6" xfId="14715" xr:uid="{00000000-0005-0000-0000-0000C0380000}"/>
    <cellStyle name="20% - Accent1 2 6 3 2 6 2" xfId="14716" xr:uid="{00000000-0005-0000-0000-0000C1380000}"/>
    <cellStyle name="20% - Accent1 2 6 3 2 6 2 2" xfId="14717" xr:uid="{00000000-0005-0000-0000-0000C2380000}"/>
    <cellStyle name="20% - Accent1 2 6 3 2 6 3" xfId="14718" xr:uid="{00000000-0005-0000-0000-0000C3380000}"/>
    <cellStyle name="20% - Accent1 2 6 3 2 7" xfId="14719" xr:uid="{00000000-0005-0000-0000-0000C4380000}"/>
    <cellStyle name="20% - Accent1 2 6 3 2 7 2" xfId="14720" xr:uid="{00000000-0005-0000-0000-0000C5380000}"/>
    <cellStyle name="20% - Accent1 2 6 3 2 8" xfId="14721" xr:uid="{00000000-0005-0000-0000-0000C6380000}"/>
    <cellStyle name="20% - Accent1 2 6 3 2 8 2" xfId="14722" xr:uid="{00000000-0005-0000-0000-0000C7380000}"/>
    <cellStyle name="20% - Accent1 2 6 3 2 9" xfId="14723" xr:uid="{00000000-0005-0000-0000-0000C8380000}"/>
    <cellStyle name="20% - Accent1 2 6 3 3" xfId="14724" xr:uid="{00000000-0005-0000-0000-0000C9380000}"/>
    <cellStyle name="20% - Accent1 2 6 3 3 2" xfId="14725" xr:uid="{00000000-0005-0000-0000-0000CA380000}"/>
    <cellStyle name="20% - Accent1 2 6 3 3 2 2" xfId="14726" xr:uid="{00000000-0005-0000-0000-0000CB380000}"/>
    <cellStyle name="20% - Accent1 2 6 3 3 2 2 2" xfId="14727" xr:uid="{00000000-0005-0000-0000-0000CC380000}"/>
    <cellStyle name="20% - Accent1 2 6 3 3 2 2 2 2" xfId="14728" xr:uid="{00000000-0005-0000-0000-0000CD380000}"/>
    <cellStyle name="20% - Accent1 2 6 3 3 2 2 3" xfId="14729" xr:uid="{00000000-0005-0000-0000-0000CE380000}"/>
    <cellStyle name="20% - Accent1 2 6 3 3 2 3" xfId="14730" xr:uid="{00000000-0005-0000-0000-0000CF380000}"/>
    <cellStyle name="20% - Accent1 2 6 3 3 2 3 2" xfId="14731" xr:uid="{00000000-0005-0000-0000-0000D0380000}"/>
    <cellStyle name="20% - Accent1 2 6 3 3 2 4" xfId="14732" xr:uid="{00000000-0005-0000-0000-0000D1380000}"/>
    <cellStyle name="20% - Accent1 2 6 3 3 3" xfId="14733" xr:uid="{00000000-0005-0000-0000-0000D2380000}"/>
    <cellStyle name="20% - Accent1 2 6 3 3 3 2" xfId="14734" xr:uid="{00000000-0005-0000-0000-0000D3380000}"/>
    <cellStyle name="20% - Accent1 2 6 3 3 3 2 2" xfId="14735" xr:uid="{00000000-0005-0000-0000-0000D4380000}"/>
    <cellStyle name="20% - Accent1 2 6 3 3 3 2 2 2" xfId="14736" xr:uid="{00000000-0005-0000-0000-0000D5380000}"/>
    <cellStyle name="20% - Accent1 2 6 3 3 3 2 3" xfId="14737" xr:uid="{00000000-0005-0000-0000-0000D6380000}"/>
    <cellStyle name="20% - Accent1 2 6 3 3 3 3" xfId="14738" xr:uid="{00000000-0005-0000-0000-0000D7380000}"/>
    <cellStyle name="20% - Accent1 2 6 3 3 3 3 2" xfId="14739" xr:uid="{00000000-0005-0000-0000-0000D8380000}"/>
    <cellStyle name="20% - Accent1 2 6 3 3 3 4" xfId="14740" xr:uid="{00000000-0005-0000-0000-0000D9380000}"/>
    <cellStyle name="20% - Accent1 2 6 3 3 4" xfId="14741" xr:uid="{00000000-0005-0000-0000-0000DA380000}"/>
    <cellStyle name="20% - Accent1 2 6 3 3 4 2" xfId="14742" xr:uid="{00000000-0005-0000-0000-0000DB380000}"/>
    <cellStyle name="20% - Accent1 2 6 3 3 4 2 2" xfId="14743" xr:uid="{00000000-0005-0000-0000-0000DC380000}"/>
    <cellStyle name="20% - Accent1 2 6 3 3 4 2 2 2" xfId="14744" xr:uid="{00000000-0005-0000-0000-0000DD380000}"/>
    <cellStyle name="20% - Accent1 2 6 3 3 4 2 3" xfId="14745" xr:uid="{00000000-0005-0000-0000-0000DE380000}"/>
    <cellStyle name="20% - Accent1 2 6 3 3 4 3" xfId="14746" xr:uid="{00000000-0005-0000-0000-0000DF380000}"/>
    <cellStyle name="20% - Accent1 2 6 3 3 4 3 2" xfId="14747" xr:uid="{00000000-0005-0000-0000-0000E0380000}"/>
    <cellStyle name="20% - Accent1 2 6 3 3 4 4" xfId="14748" xr:uid="{00000000-0005-0000-0000-0000E1380000}"/>
    <cellStyle name="20% - Accent1 2 6 3 3 5" xfId="14749" xr:uid="{00000000-0005-0000-0000-0000E2380000}"/>
    <cellStyle name="20% - Accent1 2 6 3 3 5 2" xfId="14750" xr:uid="{00000000-0005-0000-0000-0000E3380000}"/>
    <cellStyle name="20% - Accent1 2 6 3 3 5 2 2" xfId="14751" xr:uid="{00000000-0005-0000-0000-0000E4380000}"/>
    <cellStyle name="20% - Accent1 2 6 3 3 5 3" xfId="14752" xr:uid="{00000000-0005-0000-0000-0000E5380000}"/>
    <cellStyle name="20% - Accent1 2 6 3 3 6" xfId="14753" xr:uid="{00000000-0005-0000-0000-0000E6380000}"/>
    <cellStyle name="20% - Accent1 2 6 3 3 6 2" xfId="14754" xr:uid="{00000000-0005-0000-0000-0000E7380000}"/>
    <cellStyle name="20% - Accent1 2 6 3 3 6 2 2" xfId="14755" xr:uid="{00000000-0005-0000-0000-0000E8380000}"/>
    <cellStyle name="20% - Accent1 2 6 3 3 6 3" xfId="14756" xr:uid="{00000000-0005-0000-0000-0000E9380000}"/>
    <cellStyle name="20% - Accent1 2 6 3 3 7" xfId="14757" xr:uid="{00000000-0005-0000-0000-0000EA380000}"/>
    <cellStyle name="20% - Accent1 2 6 3 3 7 2" xfId="14758" xr:uid="{00000000-0005-0000-0000-0000EB380000}"/>
    <cellStyle name="20% - Accent1 2 6 3 3 8" xfId="14759" xr:uid="{00000000-0005-0000-0000-0000EC380000}"/>
    <cellStyle name="20% - Accent1 2 6 3 3 8 2" xfId="14760" xr:uid="{00000000-0005-0000-0000-0000ED380000}"/>
    <cellStyle name="20% - Accent1 2 6 3 3 9" xfId="14761" xr:uid="{00000000-0005-0000-0000-0000EE380000}"/>
    <cellStyle name="20% - Accent1 2 6 3 4" xfId="14762" xr:uid="{00000000-0005-0000-0000-0000EF380000}"/>
    <cellStyle name="20% - Accent1 2 6 3 4 2" xfId="14763" xr:uid="{00000000-0005-0000-0000-0000F0380000}"/>
    <cellStyle name="20% - Accent1 2 6 3 4 2 2" xfId="14764" xr:uid="{00000000-0005-0000-0000-0000F1380000}"/>
    <cellStyle name="20% - Accent1 2 6 3 4 2 2 2" xfId="14765" xr:uid="{00000000-0005-0000-0000-0000F2380000}"/>
    <cellStyle name="20% - Accent1 2 6 3 4 2 3" xfId="14766" xr:uid="{00000000-0005-0000-0000-0000F3380000}"/>
    <cellStyle name="20% - Accent1 2 6 3 4 3" xfId="14767" xr:uid="{00000000-0005-0000-0000-0000F4380000}"/>
    <cellStyle name="20% - Accent1 2 6 3 4 3 2" xfId="14768" xr:uid="{00000000-0005-0000-0000-0000F5380000}"/>
    <cellStyle name="20% - Accent1 2 6 3 4 4" xfId="14769" xr:uid="{00000000-0005-0000-0000-0000F6380000}"/>
    <cellStyle name="20% - Accent1 2 6 3 5" xfId="14770" xr:uid="{00000000-0005-0000-0000-0000F7380000}"/>
    <cellStyle name="20% - Accent1 2 6 3 5 2" xfId="14771" xr:uid="{00000000-0005-0000-0000-0000F8380000}"/>
    <cellStyle name="20% - Accent1 2 6 3 5 2 2" xfId="14772" xr:uid="{00000000-0005-0000-0000-0000F9380000}"/>
    <cellStyle name="20% - Accent1 2 6 3 5 2 2 2" xfId="14773" xr:uid="{00000000-0005-0000-0000-0000FA380000}"/>
    <cellStyle name="20% - Accent1 2 6 3 5 2 3" xfId="14774" xr:uid="{00000000-0005-0000-0000-0000FB380000}"/>
    <cellStyle name="20% - Accent1 2 6 3 5 3" xfId="14775" xr:uid="{00000000-0005-0000-0000-0000FC380000}"/>
    <cellStyle name="20% - Accent1 2 6 3 5 3 2" xfId="14776" xr:uid="{00000000-0005-0000-0000-0000FD380000}"/>
    <cellStyle name="20% - Accent1 2 6 3 5 4" xfId="14777" xr:uid="{00000000-0005-0000-0000-0000FE380000}"/>
    <cellStyle name="20% - Accent1 2 6 3 6" xfId="14778" xr:uid="{00000000-0005-0000-0000-0000FF380000}"/>
    <cellStyle name="20% - Accent1 2 6 3 6 2" xfId="14779" xr:uid="{00000000-0005-0000-0000-000000390000}"/>
    <cellStyle name="20% - Accent1 2 6 3 6 2 2" xfId="14780" xr:uid="{00000000-0005-0000-0000-000001390000}"/>
    <cellStyle name="20% - Accent1 2 6 3 6 2 2 2" xfId="14781" xr:uid="{00000000-0005-0000-0000-000002390000}"/>
    <cellStyle name="20% - Accent1 2 6 3 6 2 3" xfId="14782" xr:uid="{00000000-0005-0000-0000-000003390000}"/>
    <cellStyle name="20% - Accent1 2 6 3 6 3" xfId="14783" xr:uid="{00000000-0005-0000-0000-000004390000}"/>
    <cellStyle name="20% - Accent1 2 6 3 6 3 2" xfId="14784" xr:uid="{00000000-0005-0000-0000-000005390000}"/>
    <cellStyle name="20% - Accent1 2 6 3 6 4" xfId="14785" xr:uid="{00000000-0005-0000-0000-000006390000}"/>
    <cellStyle name="20% - Accent1 2 6 3 7" xfId="14786" xr:uid="{00000000-0005-0000-0000-000007390000}"/>
    <cellStyle name="20% - Accent1 2 6 3 7 2" xfId="14787" xr:uid="{00000000-0005-0000-0000-000008390000}"/>
    <cellStyle name="20% - Accent1 2 6 3 7 2 2" xfId="14788" xr:uid="{00000000-0005-0000-0000-000009390000}"/>
    <cellStyle name="20% - Accent1 2 6 3 7 3" xfId="14789" xr:uid="{00000000-0005-0000-0000-00000A390000}"/>
    <cellStyle name="20% - Accent1 2 6 3 8" xfId="14790" xr:uid="{00000000-0005-0000-0000-00000B390000}"/>
    <cellStyle name="20% - Accent1 2 6 3 8 2" xfId="14791" xr:uid="{00000000-0005-0000-0000-00000C390000}"/>
    <cellStyle name="20% - Accent1 2 6 3 8 2 2" xfId="14792" xr:uid="{00000000-0005-0000-0000-00000D390000}"/>
    <cellStyle name="20% - Accent1 2 6 3 8 3" xfId="14793" xr:uid="{00000000-0005-0000-0000-00000E390000}"/>
    <cellStyle name="20% - Accent1 2 6 3 9" xfId="14794" xr:uid="{00000000-0005-0000-0000-00000F390000}"/>
    <cellStyle name="20% - Accent1 2 6 3 9 2" xfId="14795" xr:uid="{00000000-0005-0000-0000-000010390000}"/>
    <cellStyle name="20% - Accent1 2 6 4" xfId="14796" xr:uid="{00000000-0005-0000-0000-000011390000}"/>
    <cellStyle name="20% - Accent1 2 6 4 10" xfId="14797" xr:uid="{00000000-0005-0000-0000-000012390000}"/>
    <cellStyle name="20% - Accent1 2 6 4 10 2" xfId="14798" xr:uid="{00000000-0005-0000-0000-000013390000}"/>
    <cellStyle name="20% - Accent1 2 6 4 11" xfId="14799" xr:uid="{00000000-0005-0000-0000-000014390000}"/>
    <cellStyle name="20% - Accent1 2 6 4 2" xfId="14800" xr:uid="{00000000-0005-0000-0000-000015390000}"/>
    <cellStyle name="20% - Accent1 2 6 4 2 2" xfId="14801" xr:uid="{00000000-0005-0000-0000-000016390000}"/>
    <cellStyle name="20% - Accent1 2 6 4 2 2 2" xfId="14802" xr:uid="{00000000-0005-0000-0000-000017390000}"/>
    <cellStyle name="20% - Accent1 2 6 4 2 2 2 2" xfId="14803" xr:uid="{00000000-0005-0000-0000-000018390000}"/>
    <cellStyle name="20% - Accent1 2 6 4 2 2 2 2 2" xfId="14804" xr:uid="{00000000-0005-0000-0000-000019390000}"/>
    <cellStyle name="20% - Accent1 2 6 4 2 2 2 3" xfId="14805" xr:uid="{00000000-0005-0000-0000-00001A390000}"/>
    <cellStyle name="20% - Accent1 2 6 4 2 2 3" xfId="14806" xr:uid="{00000000-0005-0000-0000-00001B390000}"/>
    <cellStyle name="20% - Accent1 2 6 4 2 2 3 2" xfId="14807" xr:uid="{00000000-0005-0000-0000-00001C390000}"/>
    <cellStyle name="20% - Accent1 2 6 4 2 2 4" xfId="14808" xr:uid="{00000000-0005-0000-0000-00001D390000}"/>
    <cellStyle name="20% - Accent1 2 6 4 2 3" xfId="14809" xr:uid="{00000000-0005-0000-0000-00001E390000}"/>
    <cellStyle name="20% - Accent1 2 6 4 2 3 2" xfId="14810" xr:uid="{00000000-0005-0000-0000-00001F390000}"/>
    <cellStyle name="20% - Accent1 2 6 4 2 3 2 2" xfId="14811" xr:uid="{00000000-0005-0000-0000-000020390000}"/>
    <cellStyle name="20% - Accent1 2 6 4 2 3 2 2 2" xfId="14812" xr:uid="{00000000-0005-0000-0000-000021390000}"/>
    <cellStyle name="20% - Accent1 2 6 4 2 3 2 3" xfId="14813" xr:uid="{00000000-0005-0000-0000-000022390000}"/>
    <cellStyle name="20% - Accent1 2 6 4 2 3 3" xfId="14814" xr:uid="{00000000-0005-0000-0000-000023390000}"/>
    <cellStyle name="20% - Accent1 2 6 4 2 3 3 2" xfId="14815" xr:uid="{00000000-0005-0000-0000-000024390000}"/>
    <cellStyle name="20% - Accent1 2 6 4 2 3 4" xfId="14816" xr:uid="{00000000-0005-0000-0000-000025390000}"/>
    <cellStyle name="20% - Accent1 2 6 4 2 4" xfId="14817" xr:uid="{00000000-0005-0000-0000-000026390000}"/>
    <cellStyle name="20% - Accent1 2 6 4 2 4 2" xfId="14818" xr:uid="{00000000-0005-0000-0000-000027390000}"/>
    <cellStyle name="20% - Accent1 2 6 4 2 4 2 2" xfId="14819" xr:uid="{00000000-0005-0000-0000-000028390000}"/>
    <cellStyle name="20% - Accent1 2 6 4 2 4 2 2 2" xfId="14820" xr:uid="{00000000-0005-0000-0000-000029390000}"/>
    <cellStyle name="20% - Accent1 2 6 4 2 4 2 3" xfId="14821" xr:uid="{00000000-0005-0000-0000-00002A390000}"/>
    <cellStyle name="20% - Accent1 2 6 4 2 4 3" xfId="14822" xr:uid="{00000000-0005-0000-0000-00002B390000}"/>
    <cellStyle name="20% - Accent1 2 6 4 2 4 3 2" xfId="14823" xr:uid="{00000000-0005-0000-0000-00002C390000}"/>
    <cellStyle name="20% - Accent1 2 6 4 2 4 4" xfId="14824" xr:uid="{00000000-0005-0000-0000-00002D390000}"/>
    <cellStyle name="20% - Accent1 2 6 4 2 5" xfId="14825" xr:uid="{00000000-0005-0000-0000-00002E390000}"/>
    <cellStyle name="20% - Accent1 2 6 4 2 5 2" xfId="14826" xr:uid="{00000000-0005-0000-0000-00002F390000}"/>
    <cellStyle name="20% - Accent1 2 6 4 2 5 2 2" xfId="14827" xr:uid="{00000000-0005-0000-0000-000030390000}"/>
    <cellStyle name="20% - Accent1 2 6 4 2 5 3" xfId="14828" xr:uid="{00000000-0005-0000-0000-000031390000}"/>
    <cellStyle name="20% - Accent1 2 6 4 2 6" xfId="14829" xr:uid="{00000000-0005-0000-0000-000032390000}"/>
    <cellStyle name="20% - Accent1 2 6 4 2 6 2" xfId="14830" xr:uid="{00000000-0005-0000-0000-000033390000}"/>
    <cellStyle name="20% - Accent1 2 6 4 2 6 2 2" xfId="14831" xr:uid="{00000000-0005-0000-0000-000034390000}"/>
    <cellStyle name="20% - Accent1 2 6 4 2 6 3" xfId="14832" xr:uid="{00000000-0005-0000-0000-000035390000}"/>
    <cellStyle name="20% - Accent1 2 6 4 2 7" xfId="14833" xr:uid="{00000000-0005-0000-0000-000036390000}"/>
    <cellStyle name="20% - Accent1 2 6 4 2 7 2" xfId="14834" xr:uid="{00000000-0005-0000-0000-000037390000}"/>
    <cellStyle name="20% - Accent1 2 6 4 2 8" xfId="14835" xr:uid="{00000000-0005-0000-0000-000038390000}"/>
    <cellStyle name="20% - Accent1 2 6 4 2 8 2" xfId="14836" xr:uid="{00000000-0005-0000-0000-000039390000}"/>
    <cellStyle name="20% - Accent1 2 6 4 2 9" xfId="14837" xr:uid="{00000000-0005-0000-0000-00003A390000}"/>
    <cellStyle name="20% - Accent1 2 6 4 3" xfId="14838" xr:uid="{00000000-0005-0000-0000-00003B390000}"/>
    <cellStyle name="20% - Accent1 2 6 4 3 2" xfId="14839" xr:uid="{00000000-0005-0000-0000-00003C390000}"/>
    <cellStyle name="20% - Accent1 2 6 4 3 2 2" xfId="14840" xr:uid="{00000000-0005-0000-0000-00003D390000}"/>
    <cellStyle name="20% - Accent1 2 6 4 3 2 2 2" xfId="14841" xr:uid="{00000000-0005-0000-0000-00003E390000}"/>
    <cellStyle name="20% - Accent1 2 6 4 3 2 2 2 2" xfId="14842" xr:uid="{00000000-0005-0000-0000-00003F390000}"/>
    <cellStyle name="20% - Accent1 2 6 4 3 2 2 3" xfId="14843" xr:uid="{00000000-0005-0000-0000-000040390000}"/>
    <cellStyle name="20% - Accent1 2 6 4 3 2 3" xfId="14844" xr:uid="{00000000-0005-0000-0000-000041390000}"/>
    <cellStyle name="20% - Accent1 2 6 4 3 2 3 2" xfId="14845" xr:uid="{00000000-0005-0000-0000-000042390000}"/>
    <cellStyle name="20% - Accent1 2 6 4 3 2 4" xfId="14846" xr:uid="{00000000-0005-0000-0000-000043390000}"/>
    <cellStyle name="20% - Accent1 2 6 4 3 3" xfId="14847" xr:uid="{00000000-0005-0000-0000-000044390000}"/>
    <cellStyle name="20% - Accent1 2 6 4 3 3 2" xfId="14848" xr:uid="{00000000-0005-0000-0000-000045390000}"/>
    <cellStyle name="20% - Accent1 2 6 4 3 3 2 2" xfId="14849" xr:uid="{00000000-0005-0000-0000-000046390000}"/>
    <cellStyle name="20% - Accent1 2 6 4 3 3 2 2 2" xfId="14850" xr:uid="{00000000-0005-0000-0000-000047390000}"/>
    <cellStyle name="20% - Accent1 2 6 4 3 3 2 3" xfId="14851" xr:uid="{00000000-0005-0000-0000-000048390000}"/>
    <cellStyle name="20% - Accent1 2 6 4 3 3 3" xfId="14852" xr:uid="{00000000-0005-0000-0000-000049390000}"/>
    <cellStyle name="20% - Accent1 2 6 4 3 3 3 2" xfId="14853" xr:uid="{00000000-0005-0000-0000-00004A390000}"/>
    <cellStyle name="20% - Accent1 2 6 4 3 3 4" xfId="14854" xr:uid="{00000000-0005-0000-0000-00004B390000}"/>
    <cellStyle name="20% - Accent1 2 6 4 3 4" xfId="14855" xr:uid="{00000000-0005-0000-0000-00004C390000}"/>
    <cellStyle name="20% - Accent1 2 6 4 3 4 2" xfId="14856" xr:uid="{00000000-0005-0000-0000-00004D390000}"/>
    <cellStyle name="20% - Accent1 2 6 4 3 4 2 2" xfId="14857" xr:uid="{00000000-0005-0000-0000-00004E390000}"/>
    <cellStyle name="20% - Accent1 2 6 4 3 4 2 2 2" xfId="14858" xr:uid="{00000000-0005-0000-0000-00004F390000}"/>
    <cellStyle name="20% - Accent1 2 6 4 3 4 2 3" xfId="14859" xr:uid="{00000000-0005-0000-0000-000050390000}"/>
    <cellStyle name="20% - Accent1 2 6 4 3 4 3" xfId="14860" xr:uid="{00000000-0005-0000-0000-000051390000}"/>
    <cellStyle name="20% - Accent1 2 6 4 3 4 3 2" xfId="14861" xr:uid="{00000000-0005-0000-0000-000052390000}"/>
    <cellStyle name="20% - Accent1 2 6 4 3 4 4" xfId="14862" xr:uid="{00000000-0005-0000-0000-000053390000}"/>
    <cellStyle name="20% - Accent1 2 6 4 3 5" xfId="14863" xr:uid="{00000000-0005-0000-0000-000054390000}"/>
    <cellStyle name="20% - Accent1 2 6 4 3 5 2" xfId="14864" xr:uid="{00000000-0005-0000-0000-000055390000}"/>
    <cellStyle name="20% - Accent1 2 6 4 3 5 2 2" xfId="14865" xr:uid="{00000000-0005-0000-0000-000056390000}"/>
    <cellStyle name="20% - Accent1 2 6 4 3 5 3" xfId="14866" xr:uid="{00000000-0005-0000-0000-000057390000}"/>
    <cellStyle name="20% - Accent1 2 6 4 3 6" xfId="14867" xr:uid="{00000000-0005-0000-0000-000058390000}"/>
    <cellStyle name="20% - Accent1 2 6 4 3 6 2" xfId="14868" xr:uid="{00000000-0005-0000-0000-000059390000}"/>
    <cellStyle name="20% - Accent1 2 6 4 3 6 2 2" xfId="14869" xr:uid="{00000000-0005-0000-0000-00005A390000}"/>
    <cellStyle name="20% - Accent1 2 6 4 3 6 3" xfId="14870" xr:uid="{00000000-0005-0000-0000-00005B390000}"/>
    <cellStyle name="20% - Accent1 2 6 4 3 7" xfId="14871" xr:uid="{00000000-0005-0000-0000-00005C390000}"/>
    <cellStyle name="20% - Accent1 2 6 4 3 7 2" xfId="14872" xr:uid="{00000000-0005-0000-0000-00005D390000}"/>
    <cellStyle name="20% - Accent1 2 6 4 3 8" xfId="14873" xr:uid="{00000000-0005-0000-0000-00005E390000}"/>
    <cellStyle name="20% - Accent1 2 6 4 3 8 2" xfId="14874" xr:uid="{00000000-0005-0000-0000-00005F390000}"/>
    <cellStyle name="20% - Accent1 2 6 4 3 9" xfId="14875" xr:uid="{00000000-0005-0000-0000-000060390000}"/>
    <cellStyle name="20% - Accent1 2 6 4 4" xfId="14876" xr:uid="{00000000-0005-0000-0000-000061390000}"/>
    <cellStyle name="20% - Accent1 2 6 4 4 2" xfId="14877" xr:uid="{00000000-0005-0000-0000-000062390000}"/>
    <cellStyle name="20% - Accent1 2 6 4 4 2 2" xfId="14878" xr:uid="{00000000-0005-0000-0000-000063390000}"/>
    <cellStyle name="20% - Accent1 2 6 4 4 2 2 2" xfId="14879" xr:uid="{00000000-0005-0000-0000-000064390000}"/>
    <cellStyle name="20% - Accent1 2 6 4 4 2 3" xfId="14880" xr:uid="{00000000-0005-0000-0000-000065390000}"/>
    <cellStyle name="20% - Accent1 2 6 4 4 3" xfId="14881" xr:uid="{00000000-0005-0000-0000-000066390000}"/>
    <cellStyle name="20% - Accent1 2 6 4 4 3 2" xfId="14882" xr:uid="{00000000-0005-0000-0000-000067390000}"/>
    <cellStyle name="20% - Accent1 2 6 4 4 4" xfId="14883" xr:uid="{00000000-0005-0000-0000-000068390000}"/>
    <cellStyle name="20% - Accent1 2 6 4 5" xfId="14884" xr:uid="{00000000-0005-0000-0000-000069390000}"/>
    <cellStyle name="20% - Accent1 2 6 4 5 2" xfId="14885" xr:uid="{00000000-0005-0000-0000-00006A390000}"/>
    <cellStyle name="20% - Accent1 2 6 4 5 2 2" xfId="14886" xr:uid="{00000000-0005-0000-0000-00006B390000}"/>
    <cellStyle name="20% - Accent1 2 6 4 5 2 2 2" xfId="14887" xr:uid="{00000000-0005-0000-0000-00006C390000}"/>
    <cellStyle name="20% - Accent1 2 6 4 5 2 3" xfId="14888" xr:uid="{00000000-0005-0000-0000-00006D390000}"/>
    <cellStyle name="20% - Accent1 2 6 4 5 3" xfId="14889" xr:uid="{00000000-0005-0000-0000-00006E390000}"/>
    <cellStyle name="20% - Accent1 2 6 4 5 3 2" xfId="14890" xr:uid="{00000000-0005-0000-0000-00006F390000}"/>
    <cellStyle name="20% - Accent1 2 6 4 5 4" xfId="14891" xr:uid="{00000000-0005-0000-0000-000070390000}"/>
    <cellStyle name="20% - Accent1 2 6 4 6" xfId="14892" xr:uid="{00000000-0005-0000-0000-000071390000}"/>
    <cellStyle name="20% - Accent1 2 6 4 6 2" xfId="14893" xr:uid="{00000000-0005-0000-0000-000072390000}"/>
    <cellStyle name="20% - Accent1 2 6 4 6 2 2" xfId="14894" xr:uid="{00000000-0005-0000-0000-000073390000}"/>
    <cellStyle name="20% - Accent1 2 6 4 6 2 2 2" xfId="14895" xr:uid="{00000000-0005-0000-0000-000074390000}"/>
    <cellStyle name="20% - Accent1 2 6 4 6 2 3" xfId="14896" xr:uid="{00000000-0005-0000-0000-000075390000}"/>
    <cellStyle name="20% - Accent1 2 6 4 6 3" xfId="14897" xr:uid="{00000000-0005-0000-0000-000076390000}"/>
    <cellStyle name="20% - Accent1 2 6 4 6 3 2" xfId="14898" xr:uid="{00000000-0005-0000-0000-000077390000}"/>
    <cellStyle name="20% - Accent1 2 6 4 6 4" xfId="14899" xr:uid="{00000000-0005-0000-0000-000078390000}"/>
    <cellStyle name="20% - Accent1 2 6 4 7" xfId="14900" xr:uid="{00000000-0005-0000-0000-000079390000}"/>
    <cellStyle name="20% - Accent1 2 6 4 7 2" xfId="14901" xr:uid="{00000000-0005-0000-0000-00007A390000}"/>
    <cellStyle name="20% - Accent1 2 6 4 7 2 2" xfId="14902" xr:uid="{00000000-0005-0000-0000-00007B390000}"/>
    <cellStyle name="20% - Accent1 2 6 4 7 3" xfId="14903" xr:uid="{00000000-0005-0000-0000-00007C390000}"/>
    <cellStyle name="20% - Accent1 2 6 4 8" xfId="14904" xr:uid="{00000000-0005-0000-0000-00007D390000}"/>
    <cellStyle name="20% - Accent1 2 6 4 8 2" xfId="14905" xr:uid="{00000000-0005-0000-0000-00007E390000}"/>
    <cellStyle name="20% - Accent1 2 6 4 8 2 2" xfId="14906" xr:uid="{00000000-0005-0000-0000-00007F390000}"/>
    <cellStyle name="20% - Accent1 2 6 4 8 3" xfId="14907" xr:uid="{00000000-0005-0000-0000-000080390000}"/>
    <cellStyle name="20% - Accent1 2 6 4 9" xfId="14908" xr:uid="{00000000-0005-0000-0000-000081390000}"/>
    <cellStyle name="20% - Accent1 2 6 4 9 2" xfId="14909" xr:uid="{00000000-0005-0000-0000-000082390000}"/>
    <cellStyle name="20% - Accent1 2 6 5" xfId="14910" xr:uid="{00000000-0005-0000-0000-000083390000}"/>
    <cellStyle name="20% - Accent1 2 6 5 10" xfId="14911" xr:uid="{00000000-0005-0000-0000-000084390000}"/>
    <cellStyle name="20% - Accent1 2 6 5 10 2" xfId="14912" xr:uid="{00000000-0005-0000-0000-000085390000}"/>
    <cellStyle name="20% - Accent1 2 6 5 11" xfId="14913" xr:uid="{00000000-0005-0000-0000-000086390000}"/>
    <cellStyle name="20% - Accent1 2 6 5 2" xfId="14914" xr:uid="{00000000-0005-0000-0000-000087390000}"/>
    <cellStyle name="20% - Accent1 2 6 5 2 2" xfId="14915" xr:uid="{00000000-0005-0000-0000-000088390000}"/>
    <cellStyle name="20% - Accent1 2 6 5 2 2 2" xfId="14916" xr:uid="{00000000-0005-0000-0000-000089390000}"/>
    <cellStyle name="20% - Accent1 2 6 5 2 2 2 2" xfId="14917" xr:uid="{00000000-0005-0000-0000-00008A390000}"/>
    <cellStyle name="20% - Accent1 2 6 5 2 2 2 2 2" xfId="14918" xr:uid="{00000000-0005-0000-0000-00008B390000}"/>
    <cellStyle name="20% - Accent1 2 6 5 2 2 2 3" xfId="14919" xr:uid="{00000000-0005-0000-0000-00008C390000}"/>
    <cellStyle name="20% - Accent1 2 6 5 2 2 3" xfId="14920" xr:uid="{00000000-0005-0000-0000-00008D390000}"/>
    <cellStyle name="20% - Accent1 2 6 5 2 2 3 2" xfId="14921" xr:uid="{00000000-0005-0000-0000-00008E390000}"/>
    <cellStyle name="20% - Accent1 2 6 5 2 2 4" xfId="14922" xr:uid="{00000000-0005-0000-0000-00008F390000}"/>
    <cellStyle name="20% - Accent1 2 6 5 2 3" xfId="14923" xr:uid="{00000000-0005-0000-0000-000090390000}"/>
    <cellStyle name="20% - Accent1 2 6 5 2 3 2" xfId="14924" xr:uid="{00000000-0005-0000-0000-000091390000}"/>
    <cellStyle name="20% - Accent1 2 6 5 2 3 2 2" xfId="14925" xr:uid="{00000000-0005-0000-0000-000092390000}"/>
    <cellStyle name="20% - Accent1 2 6 5 2 3 2 2 2" xfId="14926" xr:uid="{00000000-0005-0000-0000-000093390000}"/>
    <cellStyle name="20% - Accent1 2 6 5 2 3 2 3" xfId="14927" xr:uid="{00000000-0005-0000-0000-000094390000}"/>
    <cellStyle name="20% - Accent1 2 6 5 2 3 3" xfId="14928" xr:uid="{00000000-0005-0000-0000-000095390000}"/>
    <cellStyle name="20% - Accent1 2 6 5 2 3 3 2" xfId="14929" xr:uid="{00000000-0005-0000-0000-000096390000}"/>
    <cellStyle name="20% - Accent1 2 6 5 2 3 4" xfId="14930" xr:uid="{00000000-0005-0000-0000-000097390000}"/>
    <cellStyle name="20% - Accent1 2 6 5 2 4" xfId="14931" xr:uid="{00000000-0005-0000-0000-000098390000}"/>
    <cellStyle name="20% - Accent1 2 6 5 2 4 2" xfId="14932" xr:uid="{00000000-0005-0000-0000-000099390000}"/>
    <cellStyle name="20% - Accent1 2 6 5 2 4 2 2" xfId="14933" xr:uid="{00000000-0005-0000-0000-00009A390000}"/>
    <cellStyle name="20% - Accent1 2 6 5 2 4 2 2 2" xfId="14934" xr:uid="{00000000-0005-0000-0000-00009B390000}"/>
    <cellStyle name="20% - Accent1 2 6 5 2 4 2 3" xfId="14935" xr:uid="{00000000-0005-0000-0000-00009C390000}"/>
    <cellStyle name="20% - Accent1 2 6 5 2 4 3" xfId="14936" xr:uid="{00000000-0005-0000-0000-00009D390000}"/>
    <cellStyle name="20% - Accent1 2 6 5 2 4 3 2" xfId="14937" xr:uid="{00000000-0005-0000-0000-00009E390000}"/>
    <cellStyle name="20% - Accent1 2 6 5 2 4 4" xfId="14938" xr:uid="{00000000-0005-0000-0000-00009F390000}"/>
    <cellStyle name="20% - Accent1 2 6 5 2 5" xfId="14939" xr:uid="{00000000-0005-0000-0000-0000A0390000}"/>
    <cellStyle name="20% - Accent1 2 6 5 2 5 2" xfId="14940" xr:uid="{00000000-0005-0000-0000-0000A1390000}"/>
    <cellStyle name="20% - Accent1 2 6 5 2 5 2 2" xfId="14941" xr:uid="{00000000-0005-0000-0000-0000A2390000}"/>
    <cellStyle name="20% - Accent1 2 6 5 2 5 3" xfId="14942" xr:uid="{00000000-0005-0000-0000-0000A3390000}"/>
    <cellStyle name="20% - Accent1 2 6 5 2 6" xfId="14943" xr:uid="{00000000-0005-0000-0000-0000A4390000}"/>
    <cellStyle name="20% - Accent1 2 6 5 2 6 2" xfId="14944" xr:uid="{00000000-0005-0000-0000-0000A5390000}"/>
    <cellStyle name="20% - Accent1 2 6 5 2 6 2 2" xfId="14945" xr:uid="{00000000-0005-0000-0000-0000A6390000}"/>
    <cellStyle name="20% - Accent1 2 6 5 2 6 3" xfId="14946" xr:uid="{00000000-0005-0000-0000-0000A7390000}"/>
    <cellStyle name="20% - Accent1 2 6 5 2 7" xfId="14947" xr:uid="{00000000-0005-0000-0000-0000A8390000}"/>
    <cellStyle name="20% - Accent1 2 6 5 2 7 2" xfId="14948" xr:uid="{00000000-0005-0000-0000-0000A9390000}"/>
    <cellStyle name="20% - Accent1 2 6 5 2 8" xfId="14949" xr:uid="{00000000-0005-0000-0000-0000AA390000}"/>
    <cellStyle name="20% - Accent1 2 6 5 2 8 2" xfId="14950" xr:uid="{00000000-0005-0000-0000-0000AB390000}"/>
    <cellStyle name="20% - Accent1 2 6 5 2 9" xfId="14951" xr:uid="{00000000-0005-0000-0000-0000AC390000}"/>
    <cellStyle name="20% - Accent1 2 6 5 3" xfId="14952" xr:uid="{00000000-0005-0000-0000-0000AD390000}"/>
    <cellStyle name="20% - Accent1 2 6 5 3 2" xfId="14953" xr:uid="{00000000-0005-0000-0000-0000AE390000}"/>
    <cellStyle name="20% - Accent1 2 6 5 3 2 2" xfId="14954" xr:uid="{00000000-0005-0000-0000-0000AF390000}"/>
    <cellStyle name="20% - Accent1 2 6 5 3 2 2 2" xfId="14955" xr:uid="{00000000-0005-0000-0000-0000B0390000}"/>
    <cellStyle name="20% - Accent1 2 6 5 3 2 2 2 2" xfId="14956" xr:uid="{00000000-0005-0000-0000-0000B1390000}"/>
    <cellStyle name="20% - Accent1 2 6 5 3 2 2 3" xfId="14957" xr:uid="{00000000-0005-0000-0000-0000B2390000}"/>
    <cellStyle name="20% - Accent1 2 6 5 3 2 3" xfId="14958" xr:uid="{00000000-0005-0000-0000-0000B3390000}"/>
    <cellStyle name="20% - Accent1 2 6 5 3 2 3 2" xfId="14959" xr:uid="{00000000-0005-0000-0000-0000B4390000}"/>
    <cellStyle name="20% - Accent1 2 6 5 3 2 4" xfId="14960" xr:uid="{00000000-0005-0000-0000-0000B5390000}"/>
    <cellStyle name="20% - Accent1 2 6 5 3 3" xfId="14961" xr:uid="{00000000-0005-0000-0000-0000B6390000}"/>
    <cellStyle name="20% - Accent1 2 6 5 3 3 2" xfId="14962" xr:uid="{00000000-0005-0000-0000-0000B7390000}"/>
    <cellStyle name="20% - Accent1 2 6 5 3 3 2 2" xfId="14963" xr:uid="{00000000-0005-0000-0000-0000B8390000}"/>
    <cellStyle name="20% - Accent1 2 6 5 3 3 2 2 2" xfId="14964" xr:uid="{00000000-0005-0000-0000-0000B9390000}"/>
    <cellStyle name="20% - Accent1 2 6 5 3 3 2 3" xfId="14965" xr:uid="{00000000-0005-0000-0000-0000BA390000}"/>
    <cellStyle name="20% - Accent1 2 6 5 3 3 3" xfId="14966" xr:uid="{00000000-0005-0000-0000-0000BB390000}"/>
    <cellStyle name="20% - Accent1 2 6 5 3 3 3 2" xfId="14967" xr:uid="{00000000-0005-0000-0000-0000BC390000}"/>
    <cellStyle name="20% - Accent1 2 6 5 3 3 4" xfId="14968" xr:uid="{00000000-0005-0000-0000-0000BD390000}"/>
    <cellStyle name="20% - Accent1 2 6 5 3 4" xfId="14969" xr:uid="{00000000-0005-0000-0000-0000BE390000}"/>
    <cellStyle name="20% - Accent1 2 6 5 3 4 2" xfId="14970" xr:uid="{00000000-0005-0000-0000-0000BF390000}"/>
    <cellStyle name="20% - Accent1 2 6 5 3 4 2 2" xfId="14971" xr:uid="{00000000-0005-0000-0000-0000C0390000}"/>
    <cellStyle name="20% - Accent1 2 6 5 3 4 2 2 2" xfId="14972" xr:uid="{00000000-0005-0000-0000-0000C1390000}"/>
    <cellStyle name="20% - Accent1 2 6 5 3 4 2 3" xfId="14973" xr:uid="{00000000-0005-0000-0000-0000C2390000}"/>
    <cellStyle name="20% - Accent1 2 6 5 3 4 3" xfId="14974" xr:uid="{00000000-0005-0000-0000-0000C3390000}"/>
    <cellStyle name="20% - Accent1 2 6 5 3 4 3 2" xfId="14975" xr:uid="{00000000-0005-0000-0000-0000C4390000}"/>
    <cellStyle name="20% - Accent1 2 6 5 3 4 4" xfId="14976" xr:uid="{00000000-0005-0000-0000-0000C5390000}"/>
    <cellStyle name="20% - Accent1 2 6 5 3 5" xfId="14977" xr:uid="{00000000-0005-0000-0000-0000C6390000}"/>
    <cellStyle name="20% - Accent1 2 6 5 3 5 2" xfId="14978" xr:uid="{00000000-0005-0000-0000-0000C7390000}"/>
    <cellStyle name="20% - Accent1 2 6 5 3 5 2 2" xfId="14979" xr:uid="{00000000-0005-0000-0000-0000C8390000}"/>
    <cellStyle name="20% - Accent1 2 6 5 3 5 3" xfId="14980" xr:uid="{00000000-0005-0000-0000-0000C9390000}"/>
    <cellStyle name="20% - Accent1 2 6 5 3 6" xfId="14981" xr:uid="{00000000-0005-0000-0000-0000CA390000}"/>
    <cellStyle name="20% - Accent1 2 6 5 3 6 2" xfId="14982" xr:uid="{00000000-0005-0000-0000-0000CB390000}"/>
    <cellStyle name="20% - Accent1 2 6 5 3 6 2 2" xfId="14983" xr:uid="{00000000-0005-0000-0000-0000CC390000}"/>
    <cellStyle name="20% - Accent1 2 6 5 3 6 3" xfId="14984" xr:uid="{00000000-0005-0000-0000-0000CD390000}"/>
    <cellStyle name="20% - Accent1 2 6 5 3 7" xfId="14985" xr:uid="{00000000-0005-0000-0000-0000CE390000}"/>
    <cellStyle name="20% - Accent1 2 6 5 3 7 2" xfId="14986" xr:uid="{00000000-0005-0000-0000-0000CF390000}"/>
    <cellStyle name="20% - Accent1 2 6 5 3 8" xfId="14987" xr:uid="{00000000-0005-0000-0000-0000D0390000}"/>
    <cellStyle name="20% - Accent1 2 6 5 3 8 2" xfId="14988" xr:uid="{00000000-0005-0000-0000-0000D1390000}"/>
    <cellStyle name="20% - Accent1 2 6 5 3 9" xfId="14989" xr:uid="{00000000-0005-0000-0000-0000D2390000}"/>
    <cellStyle name="20% - Accent1 2 6 5 4" xfId="14990" xr:uid="{00000000-0005-0000-0000-0000D3390000}"/>
    <cellStyle name="20% - Accent1 2 6 5 4 2" xfId="14991" xr:uid="{00000000-0005-0000-0000-0000D4390000}"/>
    <cellStyle name="20% - Accent1 2 6 5 4 2 2" xfId="14992" xr:uid="{00000000-0005-0000-0000-0000D5390000}"/>
    <cellStyle name="20% - Accent1 2 6 5 4 2 2 2" xfId="14993" xr:uid="{00000000-0005-0000-0000-0000D6390000}"/>
    <cellStyle name="20% - Accent1 2 6 5 4 2 3" xfId="14994" xr:uid="{00000000-0005-0000-0000-0000D7390000}"/>
    <cellStyle name="20% - Accent1 2 6 5 4 3" xfId="14995" xr:uid="{00000000-0005-0000-0000-0000D8390000}"/>
    <cellStyle name="20% - Accent1 2 6 5 4 3 2" xfId="14996" xr:uid="{00000000-0005-0000-0000-0000D9390000}"/>
    <cellStyle name="20% - Accent1 2 6 5 4 4" xfId="14997" xr:uid="{00000000-0005-0000-0000-0000DA390000}"/>
    <cellStyle name="20% - Accent1 2 6 5 5" xfId="14998" xr:uid="{00000000-0005-0000-0000-0000DB390000}"/>
    <cellStyle name="20% - Accent1 2 6 5 5 2" xfId="14999" xr:uid="{00000000-0005-0000-0000-0000DC390000}"/>
    <cellStyle name="20% - Accent1 2 6 5 5 2 2" xfId="15000" xr:uid="{00000000-0005-0000-0000-0000DD390000}"/>
    <cellStyle name="20% - Accent1 2 6 5 5 2 2 2" xfId="15001" xr:uid="{00000000-0005-0000-0000-0000DE390000}"/>
    <cellStyle name="20% - Accent1 2 6 5 5 2 3" xfId="15002" xr:uid="{00000000-0005-0000-0000-0000DF390000}"/>
    <cellStyle name="20% - Accent1 2 6 5 5 3" xfId="15003" xr:uid="{00000000-0005-0000-0000-0000E0390000}"/>
    <cellStyle name="20% - Accent1 2 6 5 5 3 2" xfId="15004" xr:uid="{00000000-0005-0000-0000-0000E1390000}"/>
    <cellStyle name="20% - Accent1 2 6 5 5 4" xfId="15005" xr:uid="{00000000-0005-0000-0000-0000E2390000}"/>
    <cellStyle name="20% - Accent1 2 6 5 6" xfId="15006" xr:uid="{00000000-0005-0000-0000-0000E3390000}"/>
    <cellStyle name="20% - Accent1 2 6 5 6 2" xfId="15007" xr:uid="{00000000-0005-0000-0000-0000E4390000}"/>
    <cellStyle name="20% - Accent1 2 6 5 6 2 2" xfId="15008" xr:uid="{00000000-0005-0000-0000-0000E5390000}"/>
    <cellStyle name="20% - Accent1 2 6 5 6 2 2 2" xfId="15009" xr:uid="{00000000-0005-0000-0000-0000E6390000}"/>
    <cellStyle name="20% - Accent1 2 6 5 6 2 3" xfId="15010" xr:uid="{00000000-0005-0000-0000-0000E7390000}"/>
    <cellStyle name="20% - Accent1 2 6 5 6 3" xfId="15011" xr:uid="{00000000-0005-0000-0000-0000E8390000}"/>
    <cellStyle name="20% - Accent1 2 6 5 6 3 2" xfId="15012" xr:uid="{00000000-0005-0000-0000-0000E9390000}"/>
    <cellStyle name="20% - Accent1 2 6 5 6 4" xfId="15013" xr:uid="{00000000-0005-0000-0000-0000EA390000}"/>
    <cellStyle name="20% - Accent1 2 6 5 7" xfId="15014" xr:uid="{00000000-0005-0000-0000-0000EB390000}"/>
    <cellStyle name="20% - Accent1 2 6 5 7 2" xfId="15015" xr:uid="{00000000-0005-0000-0000-0000EC390000}"/>
    <cellStyle name="20% - Accent1 2 6 5 7 2 2" xfId="15016" xr:uid="{00000000-0005-0000-0000-0000ED390000}"/>
    <cellStyle name="20% - Accent1 2 6 5 7 3" xfId="15017" xr:uid="{00000000-0005-0000-0000-0000EE390000}"/>
    <cellStyle name="20% - Accent1 2 6 5 8" xfId="15018" xr:uid="{00000000-0005-0000-0000-0000EF390000}"/>
    <cellStyle name="20% - Accent1 2 6 5 8 2" xfId="15019" xr:uid="{00000000-0005-0000-0000-0000F0390000}"/>
    <cellStyle name="20% - Accent1 2 6 5 8 2 2" xfId="15020" xr:uid="{00000000-0005-0000-0000-0000F1390000}"/>
    <cellStyle name="20% - Accent1 2 6 5 8 3" xfId="15021" xr:uid="{00000000-0005-0000-0000-0000F2390000}"/>
    <cellStyle name="20% - Accent1 2 6 5 9" xfId="15022" xr:uid="{00000000-0005-0000-0000-0000F3390000}"/>
    <cellStyle name="20% - Accent1 2 6 5 9 2" xfId="15023" xr:uid="{00000000-0005-0000-0000-0000F4390000}"/>
    <cellStyle name="20% - Accent1 2 6 6" xfId="15024" xr:uid="{00000000-0005-0000-0000-0000F5390000}"/>
    <cellStyle name="20% - Accent1 2 6 6 2" xfId="15025" xr:uid="{00000000-0005-0000-0000-0000F6390000}"/>
    <cellStyle name="20% - Accent1 2 6 6 2 2" xfId="15026" xr:uid="{00000000-0005-0000-0000-0000F7390000}"/>
    <cellStyle name="20% - Accent1 2 6 6 2 2 2" xfId="15027" xr:uid="{00000000-0005-0000-0000-0000F8390000}"/>
    <cellStyle name="20% - Accent1 2 6 6 2 2 2 2" xfId="15028" xr:uid="{00000000-0005-0000-0000-0000F9390000}"/>
    <cellStyle name="20% - Accent1 2 6 6 2 2 3" xfId="15029" xr:uid="{00000000-0005-0000-0000-0000FA390000}"/>
    <cellStyle name="20% - Accent1 2 6 6 2 3" xfId="15030" xr:uid="{00000000-0005-0000-0000-0000FB390000}"/>
    <cellStyle name="20% - Accent1 2 6 6 2 3 2" xfId="15031" xr:uid="{00000000-0005-0000-0000-0000FC390000}"/>
    <cellStyle name="20% - Accent1 2 6 6 2 4" xfId="15032" xr:uid="{00000000-0005-0000-0000-0000FD390000}"/>
    <cellStyle name="20% - Accent1 2 6 6 3" xfId="15033" xr:uid="{00000000-0005-0000-0000-0000FE390000}"/>
    <cellStyle name="20% - Accent1 2 6 6 3 2" xfId="15034" xr:uid="{00000000-0005-0000-0000-0000FF390000}"/>
    <cellStyle name="20% - Accent1 2 6 6 3 2 2" xfId="15035" xr:uid="{00000000-0005-0000-0000-0000003A0000}"/>
    <cellStyle name="20% - Accent1 2 6 6 3 2 2 2" xfId="15036" xr:uid="{00000000-0005-0000-0000-0000013A0000}"/>
    <cellStyle name="20% - Accent1 2 6 6 3 2 3" xfId="15037" xr:uid="{00000000-0005-0000-0000-0000023A0000}"/>
    <cellStyle name="20% - Accent1 2 6 6 3 3" xfId="15038" xr:uid="{00000000-0005-0000-0000-0000033A0000}"/>
    <cellStyle name="20% - Accent1 2 6 6 3 3 2" xfId="15039" xr:uid="{00000000-0005-0000-0000-0000043A0000}"/>
    <cellStyle name="20% - Accent1 2 6 6 3 4" xfId="15040" xr:uid="{00000000-0005-0000-0000-0000053A0000}"/>
    <cellStyle name="20% - Accent1 2 6 6 4" xfId="15041" xr:uid="{00000000-0005-0000-0000-0000063A0000}"/>
    <cellStyle name="20% - Accent1 2 6 6 4 2" xfId="15042" xr:uid="{00000000-0005-0000-0000-0000073A0000}"/>
    <cellStyle name="20% - Accent1 2 6 6 4 2 2" xfId="15043" xr:uid="{00000000-0005-0000-0000-0000083A0000}"/>
    <cellStyle name="20% - Accent1 2 6 6 4 2 2 2" xfId="15044" xr:uid="{00000000-0005-0000-0000-0000093A0000}"/>
    <cellStyle name="20% - Accent1 2 6 6 4 2 3" xfId="15045" xr:uid="{00000000-0005-0000-0000-00000A3A0000}"/>
    <cellStyle name="20% - Accent1 2 6 6 4 3" xfId="15046" xr:uid="{00000000-0005-0000-0000-00000B3A0000}"/>
    <cellStyle name="20% - Accent1 2 6 6 4 3 2" xfId="15047" xr:uid="{00000000-0005-0000-0000-00000C3A0000}"/>
    <cellStyle name="20% - Accent1 2 6 6 4 4" xfId="15048" xr:uid="{00000000-0005-0000-0000-00000D3A0000}"/>
    <cellStyle name="20% - Accent1 2 6 6 5" xfId="15049" xr:uid="{00000000-0005-0000-0000-00000E3A0000}"/>
    <cellStyle name="20% - Accent1 2 6 6 5 2" xfId="15050" xr:uid="{00000000-0005-0000-0000-00000F3A0000}"/>
    <cellStyle name="20% - Accent1 2 6 6 5 2 2" xfId="15051" xr:uid="{00000000-0005-0000-0000-0000103A0000}"/>
    <cellStyle name="20% - Accent1 2 6 6 5 3" xfId="15052" xr:uid="{00000000-0005-0000-0000-0000113A0000}"/>
    <cellStyle name="20% - Accent1 2 6 6 6" xfId="15053" xr:uid="{00000000-0005-0000-0000-0000123A0000}"/>
    <cellStyle name="20% - Accent1 2 6 6 6 2" xfId="15054" xr:uid="{00000000-0005-0000-0000-0000133A0000}"/>
    <cellStyle name="20% - Accent1 2 6 6 6 2 2" xfId="15055" xr:uid="{00000000-0005-0000-0000-0000143A0000}"/>
    <cellStyle name="20% - Accent1 2 6 6 6 3" xfId="15056" xr:uid="{00000000-0005-0000-0000-0000153A0000}"/>
    <cellStyle name="20% - Accent1 2 6 6 7" xfId="15057" xr:uid="{00000000-0005-0000-0000-0000163A0000}"/>
    <cellStyle name="20% - Accent1 2 6 6 7 2" xfId="15058" xr:uid="{00000000-0005-0000-0000-0000173A0000}"/>
    <cellStyle name="20% - Accent1 2 6 6 8" xfId="15059" xr:uid="{00000000-0005-0000-0000-0000183A0000}"/>
    <cellStyle name="20% - Accent1 2 6 6 8 2" xfId="15060" xr:uid="{00000000-0005-0000-0000-0000193A0000}"/>
    <cellStyle name="20% - Accent1 2 6 6 9" xfId="15061" xr:uid="{00000000-0005-0000-0000-00001A3A0000}"/>
    <cellStyle name="20% - Accent1 2 6 7" xfId="15062" xr:uid="{00000000-0005-0000-0000-00001B3A0000}"/>
    <cellStyle name="20% - Accent1 2 6 7 2" xfId="15063" xr:uid="{00000000-0005-0000-0000-00001C3A0000}"/>
    <cellStyle name="20% - Accent1 2 6 7 2 2" xfId="15064" xr:uid="{00000000-0005-0000-0000-00001D3A0000}"/>
    <cellStyle name="20% - Accent1 2 6 7 2 2 2" xfId="15065" xr:uid="{00000000-0005-0000-0000-00001E3A0000}"/>
    <cellStyle name="20% - Accent1 2 6 7 2 2 2 2" xfId="15066" xr:uid="{00000000-0005-0000-0000-00001F3A0000}"/>
    <cellStyle name="20% - Accent1 2 6 7 2 2 3" xfId="15067" xr:uid="{00000000-0005-0000-0000-0000203A0000}"/>
    <cellStyle name="20% - Accent1 2 6 7 2 3" xfId="15068" xr:uid="{00000000-0005-0000-0000-0000213A0000}"/>
    <cellStyle name="20% - Accent1 2 6 7 2 3 2" xfId="15069" xr:uid="{00000000-0005-0000-0000-0000223A0000}"/>
    <cellStyle name="20% - Accent1 2 6 7 2 4" xfId="15070" xr:uid="{00000000-0005-0000-0000-0000233A0000}"/>
    <cellStyle name="20% - Accent1 2 6 7 3" xfId="15071" xr:uid="{00000000-0005-0000-0000-0000243A0000}"/>
    <cellStyle name="20% - Accent1 2 6 7 3 2" xfId="15072" xr:uid="{00000000-0005-0000-0000-0000253A0000}"/>
    <cellStyle name="20% - Accent1 2 6 7 3 2 2" xfId="15073" xr:uid="{00000000-0005-0000-0000-0000263A0000}"/>
    <cellStyle name="20% - Accent1 2 6 7 3 2 2 2" xfId="15074" xr:uid="{00000000-0005-0000-0000-0000273A0000}"/>
    <cellStyle name="20% - Accent1 2 6 7 3 2 3" xfId="15075" xr:uid="{00000000-0005-0000-0000-0000283A0000}"/>
    <cellStyle name="20% - Accent1 2 6 7 3 3" xfId="15076" xr:uid="{00000000-0005-0000-0000-0000293A0000}"/>
    <cellStyle name="20% - Accent1 2 6 7 3 3 2" xfId="15077" xr:uid="{00000000-0005-0000-0000-00002A3A0000}"/>
    <cellStyle name="20% - Accent1 2 6 7 3 4" xfId="15078" xr:uid="{00000000-0005-0000-0000-00002B3A0000}"/>
    <cellStyle name="20% - Accent1 2 6 7 4" xfId="15079" xr:uid="{00000000-0005-0000-0000-00002C3A0000}"/>
    <cellStyle name="20% - Accent1 2 6 7 4 2" xfId="15080" xr:uid="{00000000-0005-0000-0000-00002D3A0000}"/>
    <cellStyle name="20% - Accent1 2 6 7 4 2 2" xfId="15081" xr:uid="{00000000-0005-0000-0000-00002E3A0000}"/>
    <cellStyle name="20% - Accent1 2 6 7 4 2 2 2" xfId="15082" xr:uid="{00000000-0005-0000-0000-00002F3A0000}"/>
    <cellStyle name="20% - Accent1 2 6 7 4 2 3" xfId="15083" xr:uid="{00000000-0005-0000-0000-0000303A0000}"/>
    <cellStyle name="20% - Accent1 2 6 7 4 3" xfId="15084" xr:uid="{00000000-0005-0000-0000-0000313A0000}"/>
    <cellStyle name="20% - Accent1 2 6 7 4 3 2" xfId="15085" xr:uid="{00000000-0005-0000-0000-0000323A0000}"/>
    <cellStyle name="20% - Accent1 2 6 7 4 4" xfId="15086" xr:uid="{00000000-0005-0000-0000-0000333A0000}"/>
    <cellStyle name="20% - Accent1 2 6 7 5" xfId="15087" xr:uid="{00000000-0005-0000-0000-0000343A0000}"/>
    <cellStyle name="20% - Accent1 2 6 7 5 2" xfId="15088" xr:uid="{00000000-0005-0000-0000-0000353A0000}"/>
    <cellStyle name="20% - Accent1 2 6 7 5 2 2" xfId="15089" xr:uid="{00000000-0005-0000-0000-0000363A0000}"/>
    <cellStyle name="20% - Accent1 2 6 7 5 3" xfId="15090" xr:uid="{00000000-0005-0000-0000-0000373A0000}"/>
    <cellStyle name="20% - Accent1 2 6 7 6" xfId="15091" xr:uid="{00000000-0005-0000-0000-0000383A0000}"/>
    <cellStyle name="20% - Accent1 2 6 7 6 2" xfId="15092" xr:uid="{00000000-0005-0000-0000-0000393A0000}"/>
    <cellStyle name="20% - Accent1 2 6 7 6 2 2" xfId="15093" xr:uid="{00000000-0005-0000-0000-00003A3A0000}"/>
    <cellStyle name="20% - Accent1 2 6 7 6 3" xfId="15094" xr:uid="{00000000-0005-0000-0000-00003B3A0000}"/>
    <cellStyle name="20% - Accent1 2 6 7 7" xfId="15095" xr:uid="{00000000-0005-0000-0000-00003C3A0000}"/>
    <cellStyle name="20% - Accent1 2 6 7 7 2" xfId="15096" xr:uid="{00000000-0005-0000-0000-00003D3A0000}"/>
    <cellStyle name="20% - Accent1 2 6 7 8" xfId="15097" xr:uid="{00000000-0005-0000-0000-00003E3A0000}"/>
    <cellStyle name="20% - Accent1 2 6 7 8 2" xfId="15098" xr:uid="{00000000-0005-0000-0000-00003F3A0000}"/>
    <cellStyle name="20% - Accent1 2 6 7 9" xfId="15099" xr:uid="{00000000-0005-0000-0000-0000403A0000}"/>
    <cellStyle name="20% - Accent1 2 6 8" xfId="15100" xr:uid="{00000000-0005-0000-0000-0000413A0000}"/>
    <cellStyle name="20% - Accent1 2 6 8 2" xfId="15101" xr:uid="{00000000-0005-0000-0000-0000423A0000}"/>
    <cellStyle name="20% - Accent1 2 6 8 2 2" xfId="15102" xr:uid="{00000000-0005-0000-0000-0000433A0000}"/>
    <cellStyle name="20% - Accent1 2 6 8 2 2 2" xfId="15103" xr:uid="{00000000-0005-0000-0000-0000443A0000}"/>
    <cellStyle name="20% - Accent1 2 6 8 2 3" xfId="15104" xr:uid="{00000000-0005-0000-0000-0000453A0000}"/>
    <cellStyle name="20% - Accent1 2 6 8 3" xfId="15105" xr:uid="{00000000-0005-0000-0000-0000463A0000}"/>
    <cellStyle name="20% - Accent1 2 6 8 3 2" xfId="15106" xr:uid="{00000000-0005-0000-0000-0000473A0000}"/>
    <cellStyle name="20% - Accent1 2 6 8 4" xfId="15107" xr:uid="{00000000-0005-0000-0000-0000483A0000}"/>
    <cellStyle name="20% - Accent1 2 6 9" xfId="15108" xr:uid="{00000000-0005-0000-0000-0000493A0000}"/>
    <cellStyle name="20% - Accent1 2 6 9 2" xfId="15109" xr:uid="{00000000-0005-0000-0000-00004A3A0000}"/>
    <cellStyle name="20% - Accent1 2 6 9 2 2" xfId="15110" xr:uid="{00000000-0005-0000-0000-00004B3A0000}"/>
    <cellStyle name="20% - Accent1 2 6 9 2 2 2" xfId="15111" xr:uid="{00000000-0005-0000-0000-00004C3A0000}"/>
    <cellStyle name="20% - Accent1 2 6 9 2 3" xfId="15112" xr:uid="{00000000-0005-0000-0000-00004D3A0000}"/>
    <cellStyle name="20% - Accent1 2 6 9 3" xfId="15113" xr:uid="{00000000-0005-0000-0000-00004E3A0000}"/>
    <cellStyle name="20% - Accent1 2 6 9 3 2" xfId="15114" xr:uid="{00000000-0005-0000-0000-00004F3A0000}"/>
    <cellStyle name="20% - Accent1 2 6 9 4" xfId="15115" xr:uid="{00000000-0005-0000-0000-0000503A0000}"/>
    <cellStyle name="20% - Accent1 2 7" xfId="15116" xr:uid="{00000000-0005-0000-0000-0000513A0000}"/>
    <cellStyle name="20% - Accent1 2 7 10" xfId="15117" xr:uid="{00000000-0005-0000-0000-0000523A0000}"/>
    <cellStyle name="20% - Accent1 2 7 10 2" xfId="15118" xr:uid="{00000000-0005-0000-0000-0000533A0000}"/>
    <cellStyle name="20% - Accent1 2 7 10 2 2" xfId="15119" xr:uid="{00000000-0005-0000-0000-0000543A0000}"/>
    <cellStyle name="20% - Accent1 2 7 10 3" xfId="15120" xr:uid="{00000000-0005-0000-0000-0000553A0000}"/>
    <cellStyle name="20% - Accent1 2 7 11" xfId="15121" xr:uid="{00000000-0005-0000-0000-0000563A0000}"/>
    <cellStyle name="20% - Accent1 2 7 11 2" xfId="15122" xr:uid="{00000000-0005-0000-0000-0000573A0000}"/>
    <cellStyle name="20% - Accent1 2 7 11 2 2" xfId="15123" xr:uid="{00000000-0005-0000-0000-0000583A0000}"/>
    <cellStyle name="20% - Accent1 2 7 11 3" xfId="15124" xr:uid="{00000000-0005-0000-0000-0000593A0000}"/>
    <cellStyle name="20% - Accent1 2 7 12" xfId="15125" xr:uid="{00000000-0005-0000-0000-00005A3A0000}"/>
    <cellStyle name="20% - Accent1 2 7 12 2" xfId="15126" xr:uid="{00000000-0005-0000-0000-00005B3A0000}"/>
    <cellStyle name="20% - Accent1 2 7 13" xfId="15127" xr:uid="{00000000-0005-0000-0000-00005C3A0000}"/>
    <cellStyle name="20% - Accent1 2 7 13 2" xfId="15128" xr:uid="{00000000-0005-0000-0000-00005D3A0000}"/>
    <cellStyle name="20% - Accent1 2 7 14" xfId="15129" xr:uid="{00000000-0005-0000-0000-00005E3A0000}"/>
    <cellStyle name="20% - Accent1 2 7 2" xfId="15130" xr:uid="{00000000-0005-0000-0000-00005F3A0000}"/>
    <cellStyle name="20% - Accent1 2 7 2 10" xfId="15131" xr:uid="{00000000-0005-0000-0000-0000603A0000}"/>
    <cellStyle name="20% - Accent1 2 7 2 10 2" xfId="15132" xr:uid="{00000000-0005-0000-0000-0000613A0000}"/>
    <cellStyle name="20% - Accent1 2 7 2 11" xfId="15133" xr:uid="{00000000-0005-0000-0000-0000623A0000}"/>
    <cellStyle name="20% - Accent1 2 7 2 2" xfId="15134" xr:uid="{00000000-0005-0000-0000-0000633A0000}"/>
    <cellStyle name="20% - Accent1 2 7 2 2 2" xfId="15135" xr:uid="{00000000-0005-0000-0000-0000643A0000}"/>
    <cellStyle name="20% - Accent1 2 7 2 2 2 2" xfId="15136" xr:uid="{00000000-0005-0000-0000-0000653A0000}"/>
    <cellStyle name="20% - Accent1 2 7 2 2 2 2 2" xfId="15137" xr:uid="{00000000-0005-0000-0000-0000663A0000}"/>
    <cellStyle name="20% - Accent1 2 7 2 2 2 2 2 2" xfId="15138" xr:uid="{00000000-0005-0000-0000-0000673A0000}"/>
    <cellStyle name="20% - Accent1 2 7 2 2 2 2 3" xfId="15139" xr:uid="{00000000-0005-0000-0000-0000683A0000}"/>
    <cellStyle name="20% - Accent1 2 7 2 2 2 3" xfId="15140" xr:uid="{00000000-0005-0000-0000-0000693A0000}"/>
    <cellStyle name="20% - Accent1 2 7 2 2 2 3 2" xfId="15141" xr:uid="{00000000-0005-0000-0000-00006A3A0000}"/>
    <cellStyle name="20% - Accent1 2 7 2 2 2 4" xfId="15142" xr:uid="{00000000-0005-0000-0000-00006B3A0000}"/>
    <cellStyle name="20% - Accent1 2 7 2 2 3" xfId="15143" xr:uid="{00000000-0005-0000-0000-00006C3A0000}"/>
    <cellStyle name="20% - Accent1 2 7 2 2 3 2" xfId="15144" xr:uid="{00000000-0005-0000-0000-00006D3A0000}"/>
    <cellStyle name="20% - Accent1 2 7 2 2 3 2 2" xfId="15145" xr:uid="{00000000-0005-0000-0000-00006E3A0000}"/>
    <cellStyle name="20% - Accent1 2 7 2 2 3 2 2 2" xfId="15146" xr:uid="{00000000-0005-0000-0000-00006F3A0000}"/>
    <cellStyle name="20% - Accent1 2 7 2 2 3 2 3" xfId="15147" xr:uid="{00000000-0005-0000-0000-0000703A0000}"/>
    <cellStyle name="20% - Accent1 2 7 2 2 3 3" xfId="15148" xr:uid="{00000000-0005-0000-0000-0000713A0000}"/>
    <cellStyle name="20% - Accent1 2 7 2 2 3 3 2" xfId="15149" xr:uid="{00000000-0005-0000-0000-0000723A0000}"/>
    <cellStyle name="20% - Accent1 2 7 2 2 3 4" xfId="15150" xr:uid="{00000000-0005-0000-0000-0000733A0000}"/>
    <cellStyle name="20% - Accent1 2 7 2 2 4" xfId="15151" xr:uid="{00000000-0005-0000-0000-0000743A0000}"/>
    <cellStyle name="20% - Accent1 2 7 2 2 4 2" xfId="15152" xr:uid="{00000000-0005-0000-0000-0000753A0000}"/>
    <cellStyle name="20% - Accent1 2 7 2 2 4 2 2" xfId="15153" xr:uid="{00000000-0005-0000-0000-0000763A0000}"/>
    <cellStyle name="20% - Accent1 2 7 2 2 4 2 2 2" xfId="15154" xr:uid="{00000000-0005-0000-0000-0000773A0000}"/>
    <cellStyle name="20% - Accent1 2 7 2 2 4 2 3" xfId="15155" xr:uid="{00000000-0005-0000-0000-0000783A0000}"/>
    <cellStyle name="20% - Accent1 2 7 2 2 4 3" xfId="15156" xr:uid="{00000000-0005-0000-0000-0000793A0000}"/>
    <cellStyle name="20% - Accent1 2 7 2 2 4 3 2" xfId="15157" xr:uid="{00000000-0005-0000-0000-00007A3A0000}"/>
    <cellStyle name="20% - Accent1 2 7 2 2 4 4" xfId="15158" xr:uid="{00000000-0005-0000-0000-00007B3A0000}"/>
    <cellStyle name="20% - Accent1 2 7 2 2 5" xfId="15159" xr:uid="{00000000-0005-0000-0000-00007C3A0000}"/>
    <cellStyle name="20% - Accent1 2 7 2 2 5 2" xfId="15160" xr:uid="{00000000-0005-0000-0000-00007D3A0000}"/>
    <cellStyle name="20% - Accent1 2 7 2 2 5 2 2" xfId="15161" xr:uid="{00000000-0005-0000-0000-00007E3A0000}"/>
    <cellStyle name="20% - Accent1 2 7 2 2 5 3" xfId="15162" xr:uid="{00000000-0005-0000-0000-00007F3A0000}"/>
    <cellStyle name="20% - Accent1 2 7 2 2 6" xfId="15163" xr:uid="{00000000-0005-0000-0000-0000803A0000}"/>
    <cellStyle name="20% - Accent1 2 7 2 2 6 2" xfId="15164" xr:uid="{00000000-0005-0000-0000-0000813A0000}"/>
    <cellStyle name="20% - Accent1 2 7 2 2 6 2 2" xfId="15165" xr:uid="{00000000-0005-0000-0000-0000823A0000}"/>
    <cellStyle name="20% - Accent1 2 7 2 2 6 3" xfId="15166" xr:uid="{00000000-0005-0000-0000-0000833A0000}"/>
    <cellStyle name="20% - Accent1 2 7 2 2 7" xfId="15167" xr:uid="{00000000-0005-0000-0000-0000843A0000}"/>
    <cellStyle name="20% - Accent1 2 7 2 2 7 2" xfId="15168" xr:uid="{00000000-0005-0000-0000-0000853A0000}"/>
    <cellStyle name="20% - Accent1 2 7 2 2 8" xfId="15169" xr:uid="{00000000-0005-0000-0000-0000863A0000}"/>
    <cellStyle name="20% - Accent1 2 7 2 2 8 2" xfId="15170" xr:uid="{00000000-0005-0000-0000-0000873A0000}"/>
    <cellStyle name="20% - Accent1 2 7 2 2 9" xfId="15171" xr:uid="{00000000-0005-0000-0000-0000883A0000}"/>
    <cellStyle name="20% - Accent1 2 7 2 3" xfId="15172" xr:uid="{00000000-0005-0000-0000-0000893A0000}"/>
    <cellStyle name="20% - Accent1 2 7 2 3 2" xfId="15173" xr:uid="{00000000-0005-0000-0000-00008A3A0000}"/>
    <cellStyle name="20% - Accent1 2 7 2 3 2 2" xfId="15174" xr:uid="{00000000-0005-0000-0000-00008B3A0000}"/>
    <cellStyle name="20% - Accent1 2 7 2 3 2 2 2" xfId="15175" xr:uid="{00000000-0005-0000-0000-00008C3A0000}"/>
    <cellStyle name="20% - Accent1 2 7 2 3 2 2 2 2" xfId="15176" xr:uid="{00000000-0005-0000-0000-00008D3A0000}"/>
    <cellStyle name="20% - Accent1 2 7 2 3 2 2 3" xfId="15177" xr:uid="{00000000-0005-0000-0000-00008E3A0000}"/>
    <cellStyle name="20% - Accent1 2 7 2 3 2 3" xfId="15178" xr:uid="{00000000-0005-0000-0000-00008F3A0000}"/>
    <cellStyle name="20% - Accent1 2 7 2 3 2 3 2" xfId="15179" xr:uid="{00000000-0005-0000-0000-0000903A0000}"/>
    <cellStyle name="20% - Accent1 2 7 2 3 2 4" xfId="15180" xr:uid="{00000000-0005-0000-0000-0000913A0000}"/>
    <cellStyle name="20% - Accent1 2 7 2 3 3" xfId="15181" xr:uid="{00000000-0005-0000-0000-0000923A0000}"/>
    <cellStyle name="20% - Accent1 2 7 2 3 3 2" xfId="15182" xr:uid="{00000000-0005-0000-0000-0000933A0000}"/>
    <cellStyle name="20% - Accent1 2 7 2 3 3 2 2" xfId="15183" xr:uid="{00000000-0005-0000-0000-0000943A0000}"/>
    <cellStyle name="20% - Accent1 2 7 2 3 3 2 2 2" xfId="15184" xr:uid="{00000000-0005-0000-0000-0000953A0000}"/>
    <cellStyle name="20% - Accent1 2 7 2 3 3 2 3" xfId="15185" xr:uid="{00000000-0005-0000-0000-0000963A0000}"/>
    <cellStyle name="20% - Accent1 2 7 2 3 3 3" xfId="15186" xr:uid="{00000000-0005-0000-0000-0000973A0000}"/>
    <cellStyle name="20% - Accent1 2 7 2 3 3 3 2" xfId="15187" xr:uid="{00000000-0005-0000-0000-0000983A0000}"/>
    <cellStyle name="20% - Accent1 2 7 2 3 3 4" xfId="15188" xr:uid="{00000000-0005-0000-0000-0000993A0000}"/>
    <cellStyle name="20% - Accent1 2 7 2 3 4" xfId="15189" xr:uid="{00000000-0005-0000-0000-00009A3A0000}"/>
    <cellStyle name="20% - Accent1 2 7 2 3 4 2" xfId="15190" xr:uid="{00000000-0005-0000-0000-00009B3A0000}"/>
    <cellStyle name="20% - Accent1 2 7 2 3 4 2 2" xfId="15191" xr:uid="{00000000-0005-0000-0000-00009C3A0000}"/>
    <cellStyle name="20% - Accent1 2 7 2 3 4 2 2 2" xfId="15192" xr:uid="{00000000-0005-0000-0000-00009D3A0000}"/>
    <cellStyle name="20% - Accent1 2 7 2 3 4 2 3" xfId="15193" xr:uid="{00000000-0005-0000-0000-00009E3A0000}"/>
    <cellStyle name="20% - Accent1 2 7 2 3 4 3" xfId="15194" xr:uid="{00000000-0005-0000-0000-00009F3A0000}"/>
    <cellStyle name="20% - Accent1 2 7 2 3 4 3 2" xfId="15195" xr:uid="{00000000-0005-0000-0000-0000A03A0000}"/>
    <cellStyle name="20% - Accent1 2 7 2 3 4 4" xfId="15196" xr:uid="{00000000-0005-0000-0000-0000A13A0000}"/>
    <cellStyle name="20% - Accent1 2 7 2 3 5" xfId="15197" xr:uid="{00000000-0005-0000-0000-0000A23A0000}"/>
    <cellStyle name="20% - Accent1 2 7 2 3 5 2" xfId="15198" xr:uid="{00000000-0005-0000-0000-0000A33A0000}"/>
    <cellStyle name="20% - Accent1 2 7 2 3 5 2 2" xfId="15199" xr:uid="{00000000-0005-0000-0000-0000A43A0000}"/>
    <cellStyle name="20% - Accent1 2 7 2 3 5 3" xfId="15200" xr:uid="{00000000-0005-0000-0000-0000A53A0000}"/>
    <cellStyle name="20% - Accent1 2 7 2 3 6" xfId="15201" xr:uid="{00000000-0005-0000-0000-0000A63A0000}"/>
    <cellStyle name="20% - Accent1 2 7 2 3 6 2" xfId="15202" xr:uid="{00000000-0005-0000-0000-0000A73A0000}"/>
    <cellStyle name="20% - Accent1 2 7 2 3 6 2 2" xfId="15203" xr:uid="{00000000-0005-0000-0000-0000A83A0000}"/>
    <cellStyle name="20% - Accent1 2 7 2 3 6 3" xfId="15204" xr:uid="{00000000-0005-0000-0000-0000A93A0000}"/>
    <cellStyle name="20% - Accent1 2 7 2 3 7" xfId="15205" xr:uid="{00000000-0005-0000-0000-0000AA3A0000}"/>
    <cellStyle name="20% - Accent1 2 7 2 3 7 2" xfId="15206" xr:uid="{00000000-0005-0000-0000-0000AB3A0000}"/>
    <cellStyle name="20% - Accent1 2 7 2 3 8" xfId="15207" xr:uid="{00000000-0005-0000-0000-0000AC3A0000}"/>
    <cellStyle name="20% - Accent1 2 7 2 3 8 2" xfId="15208" xr:uid="{00000000-0005-0000-0000-0000AD3A0000}"/>
    <cellStyle name="20% - Accent1 2 7 2 3 9" xfId="15209" xr:uid="{00000000-0005-0000-0000-0000AE3A0000}"/>
    <cellStyle name="20% - Accent1 2 7 2 4" xfId="15210" xr:uid="{00000000-0005-0000-0000-0000AF3A0000}"/>
    <cellStyle name="20% - Accent1 2 7 2 4 2" xfId="15211" xr:uid="{00000000-0005-0000-0000-0000B03A0000}"/>
    <cellStyle name="20% - Accent1 2 7 2 4 2 2" xfId="15212" xr:uid="{00000000-0005-0000-0000-0000B13A0000}"/>
    <cellStyle name="20% - Accent1 2 7 2 4 2 2 2" xfId="15213" xr:uid="{00000000-0005-0000-0000-0000B23A0000}"/>
    <cellStyle name="20% - Accent1 2 7 2 4 2 3" xfId="15214" xr:uid="{00000000-0005-0000-0000-0000B33A0000}"/>
    <cellStyle name="20% - Accent1 2 7 2 4 3" xfId="15215" xr:uid="{00000000-0005-0000-0000-0000B43A0000}"/>
    <cellStyle name="20% - Accent1 2 7 2 4 3 2" xfId="15216" xr:uid="{00000000-0005-0000-0000-0000B53A0000}"/>
    <cellStyle name="20% - Accent1 2 7 2 4 4" xfId="15217" xr:uid="{00000000-0005-0000-0000-0000B63A0000}"/>
    <cellStyle name="20% - Accent1 2 7 2 5" xfId="15218" xr:uid="{00000000-0005-0000-0000-0000B73A0000}"/>
    <cellStyle name="20% - Accent1 2 7 2 5 2" xfId="15219" xr:uid="{00000000-0005-0000-0000-0000B83A0000}"/>
    <cellStyle name="20% - Accent1 2 7 2 5 2 2" xfId="15220" xr:uid="{00000000-0005-0000-0000-0000B93A0000}"/>
    <cellStyle name="20% - Accent1 2 7 2 5 2 2 2" xfId="15221" xr:uid="{00000000-0005-0000-0000-0000BA3A0000}"/>
    <cellStyle name="20% - Accent1 2 7 2 5 2 3" xfId="15222" xr:uid="{00000000-0005-0000-0000-0000BB3A0000}"/>
    <cellStyle name="20% - Accent1 2 7 2 5 3" xfId="15223" xr:uid="{00000000-0005-0000-0000-0000BC3A0000}"/>
    <cellStyle name="20% - Accent1 2 7 2 5 3 2" xfId="15224" xr:uid="{00000000-0005-0000-0000-0000BD3A0000}"/>
    <cellStyle name="20% - Accent1 2 7 2 5 4" xfId="15225" xr:uid="{00000000-0005-0000-0000-0000BE3A0000}"/>
    <cellStyle name="20% - Accent1 2 7 2 6" xfId="15226" xr:uid="{00000000-0005-0000-0000-0000BF3A0000}"/>
    <cellStyle name="20% - Accent1 2 7 2 6 2" xfId="15227" xr:uid="{00000000-0005-0000-0000-0000C03A0000}"/>
    <cellStyle name="20% - Accent1 2 7 2 6 2 2" xfId="15228" xr:uid="{00000000-0005-0000-0000-0000C13A0000}"/>
    <cellStyle name="20% - Accent1 2 7 2 6 2 2 2" xfId="15229" xr:uid="{00000000-0005-0000-0000-0000C23A0000}"/>
    <cellStyle name="20% - Accent1 2 7 2 6 2 3" xfId="15230" xr:uid="{00000000-0005-0000-0000-0000C33A0000}"/>
    <cellStyle name="20% - Accent1 2 7 2 6 3" xfId="15231" xr:uid="{00000000-0005-0000-0000-0000C43A0000}"/>
    <cellStyle name="20% - Accent1 2 7 2 6 3 2" xfId="15232" xr:uid="{00000000-0005-0000-0000-0000C53A0000}"/>
    <cellStyle name="20% - Accent1 2 7 2 6 4" xfId="15233" xr:uid="{00000000-0005-0000-0000-0000C63A0000}"/>
    <cellStyle name="20% - Accent1 2 7 2 7" xfId="15234" xr:uid="{00000000-0005-0000-0000-0000C73A0000}"/>
    <cellStyle name="20% - Accent1 2 7 2 7 2" xfId="15235" xr:uid="{00000000-0005-0000-0000-0000C83A0000}"/>
    <cellStyle name="20% - Accent1 2 7 2 7 2 2" xfId="15236" xr:uid="{00000000-0005-0000-0000-0000C93A0000}"/>
    <cellStyle name="20% - Accent1 2 7 2 7 3" xfId="15237" xr:uid="{00000000-0005-0000-0000-0000CA3A0000}"/>
    <cellStyle name="20% - Accent1 2 7 2 8" xfId="15238" xr:uid="{00000000-0005-0000-0000-0000CB3A0000}"/>
    <cellStyle name="20% - Accent1 2 7 2 8 2" xfId="15239" xr:uid="{00000000-0005-0000-0000-0000CC3A0000}"/>
    <cellStyle name="20% - Accent1 2 7 2 8 2 2" xfId="15240" xr:uid="{00000000-0005-0000-0000-0000CD3A0000}"/>
    <cellStyle name="20% - Accent1 2 7 2 8 3" xfId="15241" xr:uid="{00000000-0005-0000-0000-0000CE3A0000}"/>
    <cellStyle name="20% - Accent1 2 7 2 9" xfId="15242" xr:uid="{00000000-0005-0000-0000-0000CF3A0000}"/>
    <cellStyle name="20% - Accent1 2 7 2 9 2" xfId="15243" xr:uid="{00000000-0005-0000-0000-0000D03A0000}"/>
    <cellStyle name="20% - Accent1 2 7 3" xfId="15244" xr:uid="{00000000-0005-0000-0000-0000D13A0000}"/>
    <cellStyle name="20% - Accent1 2 7 3 10" xfId="15245" xr:uid="{00000000-0005-0000-0000-0000D23A0000}"/>
    <cellStyle name="20% - Accent1 2 7 3 10 2" xfId="15246" xr:uid="{00000000-0005-0000-0000-0000D33A0000}"/>
    <cellStyle name="20% - Accent1 2 7 3 11" xfId="15247" xr:uid="{00000000-0005-0000-0000-0000D43A0000}"/>
    <cellStyle name="20% - Accent1 2 7 3 2" xfId="15248" xr:uid="{00000000-0005-0000-0000-0000D53A0000}"/>
    <cellStyle name="20% - Accent1 2 7 3 2 2" xfId="15249" xr:uid="{00000000-0005-0000-0000-0000D63A0000}"/>
    <cellStyle name="20% - Accent1 2 7 3 2 2 2" xfId="15250" xr:uid="{00000000-0005-0000-0000-0000D73A0000}"/>
    <cellStyle name="20% - Accent1 2 7 3 2 2 2 2" xfId="15251" xr:uid="{00000000-0005-0000-0000-0000D83A0000}"/>
    <cellStyle name="20% - Accent1 2 7 3 2 2 2 2 2" xfId="15252" xr:uid="{00000000-0005-0000-0000-0000D93A0000}"/>
    <cellStyle name="20% - Accent1 2 7 3 2 2 2 3" xfId="15253" xr:uid="{00000000-0005-0000-0000-0000DA3A0000}"/>
    <cellStyle name="20% - Accent1 2 7 3 2 2 3" xfId="15254" xr:uid="{00000000-0005-0000-0000-0000DB3A0000}"/>
    <cellStyle name="20% - Accent1 2 7 3 2 2 3 2" xfId="15255" xr:uid="{00000000-0005-0000-0000-0000DC3A0000}"/>
    <cellStyle name="20% - Accent1 2 7 3 2 2 4" xfId="15256" xr:uid="{00000000-0005-0000-0000-0000DD3A0000}"/>
    <cellStyle name="20% - Accent1 2 7 3 2 3" xfId="15257" xr:uid="{00000000-0005-0000-0000-0000DE3A0000}"/>
    <cellStyle name="20% - Accent1 2 7 3 2 3 2" xfId="15258" xr:uid="{00000000-0005-0000-0000-0000DF3A0000}"/>
    <cellStyle name="20% - Accent1 2 7 3 2 3 2 2" xfId="15259" xr:uid="{00000000-0005-0000-0000-0000E03A0000}"/>
    <cellStyle name="20% - Accent1 2 7 3 2 3 2 2 2" xfId="15260" xr:uid="{00000000-0005-0000-0000-0000E13A0000}"/>
    <cellStyle name="20% - Accent1 2 7 3 2 3 2 3" xfId="15261" xr:uid="{00000000-0005-0000-0000-0000E23A0000}"/>
    <cellStyle name="20% - Accent1 2 7 3 2 3 3" xfId="15262" xr:uid="{00000000-0005-0000-0000-0000E33A0000}"/>
    <cellStyle name="20% - Accent1 2 7 3 2 3 3 2" xfId="15263" xr:uid="{00000000-0005-0000-0000-0000E43A0000}"/>
    <cellStyle name="20% - Accent1 2 7 3 2 3 4" xfId="15264" xr:uid="{00000000-0005-0000-0000-0000E53A0000}"/>
    <cellStyle name="20% - Accent1 2 7 3 2 4" xfId="15265" xr:uid="{00000000-0005-0000-0000-0000E63A0000}"/>
    <cellStyle name="20% - Accent1 2 7 3 2 4 2" xfId="15266" xr:uid="{00000000-0005-0000-0000-0000E73A0000}"/>
    <cellStyle name="20% - Accent1 2 7 3 2 4 2 2" xfId="15267" xr:uid="{00000000-0005-0000-0000-0000E83A0000}"/>
    <cellStyle name="20% - Accent1 2 7 3 2 4 2 2 2" xfId="15268" xr:uid="{00000000-0005-0000-0000-0000E93A0000}"/>
    <cellStyle name="20% - Accent1 2 7 3 2 4 2 3" xfId="15269" xr:uid="{00000000-0005-0000-0000-0000EA3A0000}"/>
    <cellStyle name="20% - Accent1 2 7 3 2 4 3" xfId="15270" xr:uid="{00000000-0005-0000-0000-0000EB3A0000}"/>
    <cellStyle name="20% - Accent1 2 7 3 2 4 3 2" xfId="15271" xr:uid="{00000000-0005-0000-0000-0000EC3A0000}"/>
    <cellStyle name="20% - Accent1 2 7 3 2 4 4" xfId="15272" xr:uid="{00000000-0005-0000-0000-0000ED3A0000}"/>
    <cellStyle name="20% - Accent1 2 7 3 2 5" xfId="15273" xr:uid="{00000000-0005-0000-0000-0000EE3A0000}"/>
    <cellStyle name="20% - Accent1 2 7 3 2 5 2" xfId="15274" xr:uid="{00000000-0005-0000-0000-0000EF3A0000}"/>
    <cellStyle name="20% - Accent1 2 7 3 2 5 2 2" xfId="15275" xr:uid="{00000000-0005-0000-0000-0000F03A0000}"/>
    <cellStyle name="20% - Accent1 2 7 3 2 5 3" xfId="15276" xr:uid="{00000000-0005-0000-0000-0000F13A0000}"/>
    <cellStyle name="20% - Accent1 2 7 3 2 6" xfId="15277" xr:uid="{00000000-0005-0000-0000-0000F23A0000}"/>
    <cellStyle name="20% - Accent1 2 7 3 2 6 2" xfId="15278" xr:uid="{00000000-0005-0000-0000-0000F33A0000}"/>
    <cellStyle name="20% - Accent1 2 7 3 2 6 2 2" xfId="15279" xr:uid="{00000000-0005-0000-0000-0000F43A0000}"/>
    <cellStyle name="20% - Accent1 2 7 3 2 6 3" xfId="15280" xr:uid="{00000000-0005-0000-0000-0000F53A0000}"/>
    <cellStyle name="20% - Accent1 2 7 3 2 7" xfId="15281" xr:uid="{00000000-0005-0000-0000-0000F63A0000}"/>
    <cellStyle name="20% - Accent1 2 7 3 2 7 2" xfId="15282" xr:uid="{00000000-0005-0000-0000-0000F73A0000}"/>
    <cellStyle name="20% - Accent1 2 7 3 2 8" xfId="15283" xr:uid="{00000000-0005-0000-0000-0000F83A0000}"/>
    <cellStyle name="20% - Accent1 2 7 3 2 8 2" xfId="15284" xr:uid="{00000000-0005-0000-0000-0000F93A0000}"/>
    <cellStyle name="20% - Accent1 2 7 3 2 9" xfId="15285" xr:uid="{00000000-0005-0000-0000-0000FA3A0000}"/>
    <cellStyle name="20% - Accent1 2 7 3 3" xfId="15286" xr:uid="{00000000-0005-0000-0000-0000FB3A0000}"/>
    <cellStyle name="20% - Accent1 2 7 3 3 2" xfId="15287" xr:uid="{00000000-0005-0000-0000-0000FC3A0000}"/>
    <cellStyle name="20% - Accent1 2 7 3 3 2 2" xfId="15288" xr:uid="{00000000-0005-0000-0000-0000FD3A0000}"/>
    <cellStyle name="20% - Accent1 2 7 3 3 2 2 2" xfId="15289" xr:uid="{00000000-0005-0000-0000-0000FE3A0000}"/>
    <cellStyle name="20% - Accent1 2 7 3 3 2 2 2 2" xfId="15290" xr:uid="{00000000-0005-0000-0000-0000FF3A0000}"/>
    <cellStyle name="20% - Accent1 2 7 3 3 2 2 3" xfId="15291" xr:uid="{00000000-0005-0000-0000-0000003B0000}"/>
    <cellStyle name="20% - Accent1 2 7 3 3 2 3" xfId="15292" xr:uid="{00000000-0005-0000-0000-0000013B0000}"/>
    <cellStyle name="20% - Accent1 2 7 3 3 2 3 2" xfId="15293" xr:uid="{00000000-0005-0000-0000-0000023B0000}"/>
    <cellStyle name="20% - Accent1 2 7 3 3 2 4" xfId="15294" xr:uid="{00000000-0005-0000-0000-0000033B0000}"/>
    <cellStyle name="20% - Accent1 2 7 3 3 3" xfId="15295" xr:uid="{00000000-0005-0000-0000-0000043B0000}"/>
    <cellStyle name="20% - Accent1 2 7 3 3 3 2" xfId="15296" xr:uid="{00000000-0005-0000-0000-0000053B0000}"/>
    <cellStyle name="20% - Accent1 2 7 3 3 3 2 2" xfId="15297" xr:uid="{00000000-0005-0000-0000-0000063B0000}"/>
    <cellStyle name="20% - Accent1 2 7 3 3 3 2 2 2" xfId="15298" xr:uid="{00000000-0005-0000-0000-0000073B0000}"/>
    <cellStyle name="20% - Accent1 2 7 3 3 3 2 3" xfId="15299" xr:uid="{00000000-0005-0000-0000-0000083B0000}"/>
    <cellStyle name="20% - Accent1 2 7 3 3 3 3" xfId="15300" xr:uid="{00000000-0005-0000-0000-0000093B0000}"/>
    <cellStyle name="20% - Accent1 2 7 3 3 3 3 2" xfId="15301" xr:uid="{00000000-0005-0000-0000-00000A3B0000}"/>
    <cellStyle name="20% - Accent1 2 7 3 3 3 4" xfId="15302" xr:uid="{00000000-0005-0000-0000-00000B3B0000}"/>
    <cellStyle name="20% - Accent1 2 7 3 3 4" xfId="15303" xr:uid="{00000000-0005-0000-0000-00000C3B0000}"/>
    <cellStyle name="20% - Accent1 2 7 3 3 4 2" xfId="15304" xr:uid="{00000000-0005-0000-0000-00000D3B0000}"/>
    <cellStyle name="20% - Accent1 2 7 3 3 4 2 2" xfId="15305" xr:uid="{00000000-0005-0000-0000-00000E3B0000}"/>
    <cellStyle name="20% - Accent1 2 7 3 3 4 2 2 2" xfId="15306" xr:uid="{00000000-0005-0000-0000-00000F3B0000}"/>
    <cellStyle name="20% - Accent1 2 7 3 3 4 2 3" xfId="15307" xr:uid="{00000000-0005-0000-0000-0000103B0000}"/>
    <cellStyle name="20% - Accent1 2 7 3 3 4 3" xfId="15308" xr:uid="{00000000-0005-0000-0000-0000113B0000}"/>
    <cellStyle name="20% - Accent1 2 7 3 3 4 3 2" xfId="15309" xr:uid="{00000000-0005-0000-0000-0000123B0000}"/>
    <cellStyle name="20% - Accent1 2 7 3 3 4 4" xfId="15310" xr:uid="{00000000-0005-0000-0000-0000133B0000}"/>
    <cellStyle name="20% - Accent1 2 7 3 3 5" xfId="15311" xr:uid="{00000000-0005-0000-0000-0000143B0000}"/>
    <cellStyle name="20% - Accent1 2 7 3 3 5 2" xfId="15312" xr:uid="{00000000-0005-0000-0000-0000153B0000}"/>
    <cellStyle name="20% - Accent1 2 7 3 3 5 2 2" xfId="15313" xr:uid="{00000000-0005-0000-0000-0000163B0000}"/>
    <cellStyle name="20% - Accent1 2 7 3 3 5 3" xfId="15314" xr:uid="{00000000-0005-0000-0000-0000173B0000}"/>
    <cellStyle name="20% - Accent1 2 7 3 3 6" xfId="15315" xr:uid="{00000000-0005-0000-0000-0000183B0000}"/>
    <cellStyle name="20% - Accent1 2 7 3 3 6 2" xfId="15316" xr:uid="{00000000-0005-0000-0000-0000193B0000}"/>
    <cellStyle name="20% - Accent1 2 7 3 3 6 2 2" xfId="15317" xr:uid="{00000000-0005-0000-0000-00001A3B0000}"/>
    <cellStyle name="20% - Accent1 2 7 3 3 6 3" xfId="15318" xr:uid="{00000000-0005-0000-0000-00001B3B0000}"/>
    <cellStyle name="20% - Accent1 2 7 3 3 7" xfId="15319" xr:uid="{00000000-0005-0000-0000-00001C3B0000}"/>
    <cellStyle name="20% - Accent1 2 7 3 3 7 2" xfId="15320" xr:uid="{00000000-0005-0000-0000-00001D3B0000}"/>
    <cellStyle name="20% - Accent1 2 7 3 3 8" xfId="15321" xr:uid="{00000000-0005-0000-0000-00001E3B0000}"/>
    <cellStyle name="20% - Accent1 2 7 3 3 8 2" xfId="15322" xr:uid="{00000000-0005-0000-0000-00001F3B0000}"/>
    <cellStyle name="20% - Accent1 2 7 3 3 9" xfId="15323" xr:uid="{00000000-0005-0000-0000-0000203B0000}"/>
    <cellStyle name="20% - Accent1 2 7 3 4" xfId="15324" xr:uid="{00000000-0005-0000-0000-0000213B0000}"/>
    <cellStyle name="20% - Accent1 2 7 3 4 2" xfId="15325" xr:uid="{00000000-0005-0000-0000-0000223B0000}"/>
    <cellStyle name="20% - Accent1 2 7 3 4 2 2" xfId="15326" xr:uid="{00000000-0005-0000-0000-0000233B0000}"/>
    <cellStyle name="20% - Accent1 2 7 3 4 2 2 2" xfId="15327" xr:uid="{00000000-0005-0000-0000-0000243B0000}"/>
    <cellStyle name="20% - Accent1 2 7 3 4 2 3" xfId="15328" xr:uid="{00000000-0005-0000-0000-0000253B0000}"/>
    <cellStyle name="20% - Accent1 2 7 3 4 3" xfId="15329" xr:uid="{00000000-0005-0000-0000-0000263B0000}"/>
    <cellStyle name="20% - Accent1 2 7 3 4 3 2" xfId="15330" xr:uid="{00000000-0005-0000-0000-0000273B0000}"/>
    <cellStyle name="20% - Accent1 2 7 3 4 4" xfId="15331" xr:uid="{00000000-0005-0000-0000-0000283B0000}"/>
    <cellStyle name="20% - Accent1 2 7 3 5" xfId="15332" xr:uid="{00000000-0005-0000-0000-0000293B0000}"/>
    <cellStyle name="20% - Accent1 2 7 3 5 2" xfId="15333" xr:uid="{00000000-0005-0000-0000-00002A3B0000}"/>
    <cellStyle name="20% - Accent1 2 7 3 5 2 2" xfId="15334" xr:uid="{00000000-0005-0000-0000-00002B3B0000}"/>
    <cellStyle name="20% - Accent1 2 7 3 5 2 2 2" xfId="15335" xr:uid="{00000000-0005-0000-0000-00002C3B0000}"/>
    <cellStyle name="20% - Accent1 2 7 3 5 2 3" xfId="15336" xr:uid="{00000000-0005-0000-0000-00002D3B0000}"/>
    <cellStyle name="20% - Accent1 2 7 3 5 3" xfId="15337" xr:uid="{00000000-0005-0000-0000-00002E3B0000}"/>
    <cellStyle name="20% - Accent1 2 7 3 5 3 2" xfId="15338" xr:uid="{00000000-0005-0000-0000-00002F3B0000}"/>
    <cellStyle name="20% - Accent1 2 7 3 5 4" xfId="15339" xr:uid="{00000000-0005-0000-0000-0000303B0000}"/>
    <cellStyle name="20% - Accent1 2 7 3 6" xfId="15340" xr:uid="{00000000-0005-0000-0000-0000313B0000}"/>
    <cellStyle name="20% - Accent1 2 7 3 6 2" xfId="15341" xr:uid="{00000000-0005-0000-0000-0000323B0000}"/>
    <cellStyle name="20% - Accent1 2 7 3 6 2 2" xfId="15342" xr:uid="{00000000-0005-0000-0000-0000333B0000}"/>
    <cellStyle name="20% - Accent1 2 7 3 6 2 2 2" xfId="15343" xr:uid="{00000000-0005-0000-0000-0000343B0000}"/>
    <cellStyle name="20% - Accent1 2 7 3 6 2 3" xfId="15344" xr:uid="{00000000-0005-0000-0000-0000353B0000}"/>
    <cellStyle name="20% - Accent1 2 7 3 6 3" xfId="15345" xr:uid="{00000000-0005-0000-0000-0000363B0000}"/>
    <cellStyle name="20% - Accent1 2 7 3 6 3 2" xfId="15346" xr:uid="{00000000-0005-0000-0000-0000373B0000}"/>
    <cellStyle name="20% - Accent1 2 7 3 6 4" xfId="15347" xr:uid="{00000000-0005-0000-0000-0000383B0000}"/>
    <cellStyle name="20% - Accent1 2 7 3 7" xfId="15348" xr:uid="{00000000-0005-0000-0000-0000393B0000}"/>
    <cellStyle name="20% - Accent1 2 7 3 7 2" xfId="15349" xr:uid="{00000000-0005-0000-0000-00003A3B0000}"/>
    <cellStyle name="20% - Accent1 2 7 3 7 2 2" xfId="15350" xr:uid="{00000000-0005-0000-0000-00003B3B0000}"/>
    <cellStyle name="20% - Accent1 2 7 3 7 3" xfId="15351" xr:uid="{00000000-0005-0000-0000-00003C3B0000}"/>
    <cellStyle name="20% - Accent1 2 7 3 8" xfId="15352" xr:uid="{00000000-0005-0000-0000-00003D3B0000}"/>
    <cellStyle name="20% - Accent1 2 7 3 8 2" xfId="15353" xr:uid="{00000000-0005-0000-0000-00003E3B0000}"/>
    <cellStyle name="20% - Accent1 2 7 3 8 2 2" xfId="15354" xr:uid="{00000000-0005-0000-0000-00003F3B0000}"/>
    <cellStyle name="20% - Accent1 2 7 3 8 3" xfId="15355" xr:uid="{00000000-0005-0000-0000-0000403B0000}"/>
    <cellStyle name="20% - Accent1 2 7 3 9" xfId="15356" xr:uid="{00000000-0005-0000-0000-0000413B0000}"/>
    <cellStyle name="20% - Accent1 2 7 3 9 2" xfId="15357" xr:uid="{00000000-0005-0000-0000-0000423B0000}"/>
    <cellStyle name="20% - Accent1 2 7 4" xfId="15358" xr:uid="{00000000-0005-0000-0000-0000433B0000}"/>
    <cellStyle name="20% - Accent1 2 7 4 10" xfId="15359" xr:uid="{00000000-0005-0000-0000-0000443B0000}"/>
    <cellStyle name="20% - Accent1 2 7 4 10 2" xfId="15360" xr:uid="{00000000-0005-0000-0000-0000453B0000}"/>
    <cellStyle name="20% - Accent1 2 7 4 11" xfId="15361" xr:uid="{00000000-0005-0000-0000-0000463B0000}"/>
    <cellStyle name="20% - Accent1 2 7 4 2" xfId="15362" xr:uid="{00000000-0005-0000-0000-0000473B0000}"/>
    <cellStyle name="20% - Accent1 2 7 4 2 2" xfId="15363" xr:uid="{00000000-0005-0000-0000-0000483B0000}"/>
    <cellStyle name="20% - Accent1 2 7 4 2 2 2" xfId="15364" xr:uid="{00000000-0005-0000-0000-0000493B0000}"/>
    <cellStyle name="20% - Accent1 2 7 4 2 2 2 2" xfId="15365" xr:uid="{00000000-0005-0000-0000-00004A3B0000}"/>
    <cellStyle name="20% - Accent1 2 7 4 2 2 2 2 2" xfId="15366" xr:uid="{00000000-0005-0000-0000-00004B3B0000}"/>
    <cellStyle name="20% - Accent1 2 7 4 2 2 2 3" xfId="15367" xr:uid="{00000000-0005-0000-0000-00004C3B0000}"/>
    <cellStyle name="20% - Accent1 2 7 4 2 2 3" xfId="15368" xr:uid="{00000000-0005-0000-0000-00004D3B0000}"/>
    <cellStyle name="20% - Accent1 2 7 4 2 2 3 2" xfId="15369" xr:uid="{00000000-0005-0000-0000-00004E3B0000}"/>
    <cellStyle name="20% - Accent1 2 7 4 2 2 4" xfId="15370" xr:uid="{00000000-0005-0000-0000-00004F3B0000}"/>
    <cellStyle name="20% - Accent1 2 7 4 2 3" xfId="15371" xr:uid="{00000000-0005-0000-0000-0000503B0000}"/>
    <cellStyle name="20% - Accent1 2 7 4 2 3 2" xfId="15372" xr:uid="{00000000-0005-0000-0000-0000513B0000}"/>
    <cellStyle name="20% - Accent1 2 7 4 2 3 2 2" xfId="15373" xr:uid="{00000000-0005-0000-0000-0000523B0000}"/>
    <cellStyle name="20% - Accent1 2 7 4 2 3 2 2 2" xfId="15374" xr:uid="{00000000-0005-0000-0000-0000533B0000}"/>
    <cellStyle name="20% - Accent1 2 7 4 2 3 2 3" xfId="15375" xr:uid="{00000000-0005-0000-0000-0000543B0000}"/>
    <cellStyle name="20% - Accent1 2 7 4 2 3 3" xfId="15376" xr:uid="{00000000-0005-0000-0000-0000553B0000}"/>
    <cellStyle name="20% - Accent1 2 7 4 2 3 3 2" xfId="15377" xr:uid="{00000000-0005-0000-0000-0000563B0000}"/>
    <cellStyle name="20% - Accent1 2 7 4 2 3 4" xfId="15378" xr:uid="{00000000-0005-0000-0000-0000573B0000}"/>
    <cellStyle name="20% - Accent1 2 7 4 2 4" xfId="15379" xr:uid="{00000000-0005-0000-0000-0000583B0000}"/>
    <cellStyle name="20% - Accent1 2 7 4 2 4 2" xfId="15380" xr:uid="{00000000-0005-0000-0000-0000593B0000}"/>
    <cellStyle name="20% - Accent1 2 7 4 2 4 2 2" xfId="15381" xr:uid="{00000000-0005-0000-0000-00005A3B0000}"/>
    <cellStyle name="20% - Accent1 2 7 4 2 4 2 2 2" xfId="15382" xr:uid="{00000000-0005-0000-0000-00005B3B0000}"/>
    <cellStyle name="20% - Accent1 2 7 4 2 4 2 3" xfId="15383" xr:uid="{00000000-0005-0000-0000-00005C3B0000}"/>
    <cellStyle name="20% - Accent1 2 7 4 2 4 3" xfId="15384" xr:uid="{00000000-0005-0000-0000-00005D3B0000}"/>
    <cellStyle name="20% - Accent1 2 7 4 2 4 3 2" xfId="15385" xr:uid="{00000000-0005-0000-0000-00005E3B0000}"/>
    <cellStyle name="20% - Accent1 2 7 4 2 4 4" xfId="15386" xr:uid="{00000000-0005-0000-0000-00005F3B0000}"/>
    <cellStyle name="20% - Accent1 2 7 4 2 5" xfId="15387" xr:uid="{00000000-0005-0000-0000-0000603B0000}"/>
    <cellStyle name="20% - Accent1 2 7 4 2 5 2" xfId="15388" xr:uid="{00000000-0005-0000-0000-0000613B0000}"/>
    <cellStyle name="20% - Accent1 2 7 4 2 5 2 2" xfId="15389" xr:uid="{00000000-0005-0000-0000-0000623B0000}"/>
    <cellStyle name="20% - Accent1 2 7 4 2 5 3" xfId="15390" xr:uid="{00000000-0005-0000-0000-0000633B0000}"/>
    <cellStyle name="20% - Accent1 2 7 4 2 6" xfId="15391" xr:uid="{00000000-0005-0000-0000-0000643B0000}"/>
    <cellStyle name="20% - Accent1 2 7 4 2 6 2" xfId="15392" xr:uid="{00000000-0005-0000-0000-0000653B0000}"/>
    <cellStyle name="20% - Accent1 2 7 4 2 6 2 2" xfId="15393" xr:uid="{00000000-0005-0000-0000-0000663B0000}"/>
    <cellStyle name="20% - Accent1 2 7 4 2 6 3" xfId="15394" xr:uid="{00000000-0005-0000-0000-0000673B0000}"/>
    <cellStyle name="20% - Accent1 2 7 4 2 7" xfId="15395" xr:uid="{00000000-0005-0000-0000-0000683B0000}"/>
    <cellStyle name="20% - Accent1 2 7 4 2 7 2" xfId="15396" xr:uid="{00000000-0005-0000-0000-0000693B0000}"/>
    <cellStyle name="20% - Accent1 2 7 4 2 8" xfId="15397" xr:uid="{00000000-0005-0000-0000-00006A3B0000}"/>
    <cellStyle name="20% - Accent1 2 7 4 2 8 2" xfId="15398" xr:uid="{00000000-0005-0000-0000-00006B3B0000}"/>
    <cellStyle name="20% - Accent1 2 7 4 2 9" xfId="15399" xr:uid="{00000000-0005-0000-0000-00006C3B0000}"/>
    <cellStyle name="20% - Accent1 2 7 4 3" xfId="15400" xr:uid="{00000000-0005-0000-0000-00006D3B0000}"/>
    <cellStyle name="20% - Accent1 2 7 4 3 2" xfId="15401" xr:uid="{00000000-0005-0000-0000-00006E3B0000}"/>
    <cellStyle name="20% - Accent1 2 7 4 3 2 2" xfId="15402" xr:uid="{00000000-0005-0000-0000-00006F3B0000}"/>
    <cellStyle name="20% - Accent1 2 7 4 3 2 2 2" xfId="15403" xr:uid="{00000000-0005-0000-0000-0000703B0000}"/>
    <cellStyle name="20% - Accent1 2 7 4 3 2 2 2 2" xfId="15404" xr:uid="{00000000-0005-0000-0000-0000713B0000}"/>
    <cellStyle name="20% - Accent1 2 7 4 3 2 2 3" xfId="15405" xr:uid="{00000000-0005-0000-0000-0000723B0000}"/>
    <cellStyle name="20% - Accent1 2 7 4 3 2 3" xfId="15406" xr:uid="{00000000-0005-0000-0000-0000733B0000}"/>
    <cellStyle name="20% - Accent1 2 7 4 3 2 3 2" xfId="15407" xr:uid="{00000000-0005-0000-0000-0000743B0000}"/>
    <cellStyle name="20% - Accent1 2 7 4 3 2 4" xfId="15408" xr:uid="{00000000-0005-0000-0000-0000753B0000}"/>
    <cellStyle name="20% - Accent1 2 7 4 3 3" xfId="15409" xr:uid="{00000000-0005-0000-0000-0000763B0000}"/>
    <cellStyle name="20% - Accent1 2 7 4 3 3 2" xfId="15410" xr:uid="{00000000-0005-0000-0000-0000773B0000}"/>
    <cellStyle name="20% - Accent1 2 7 4 3 3 2 2" xfId="15411" xr:uid="{00000000-0005-0000-0000-0000783B0000}"/>
    <cellStyle name="20% - Accent1 2 7 4 3 3 2 2 2" xfId="15412" xr:uid="{00000000-0005-0000-0000-0000793B0000}"/>
    <cellStyle name="20% - Accent1 2 7 4 3 3 2 3" xfId="15413" xr:uid="{00000000-0005-0000-0000-00007A3B0000}"/>
    <cellStyle name="20% - Accent1 2 7 4 3 3 3" xfId="15414" xr:uid="{00000000-0005-0000-0000-00007B3B0000}"/>
    <cellStyle name="20% - Accent1 2 7 4 3 3 3 2" xfId="15415" xr:uid="{00000000-0005-0000-0000-00007C3B0000}"/>
    <cellStyle name="20% - Accent1 2 7 4 3 3 4" xfId="15416" xr:uid="{00000000-0005-0000-0000-00007D3B0000}"/>
    <cellStyle name="20% - Accent1 2 7 4 3 4" xfId="15417" xr:uid="{00000000-0005-0000-0000-00007E3B0000}"/>
    <cellStyle name="20% - Accent1 2 7 4 3 4 2" xfId="15418" xr:uid="{00000000-0005-0000-0000-00007F3B0000}"/>
    <cellStyle name="20% - Accent1 2 7 4 3 4 2 2" xfId="15419" xr:uid="{00000000-0005-0000-0000-0000803B0000}"/>
    <cellStyle name="20% - Accent1 2 7 4 3 4 2 2 2" xfId="15420" xr:uid="{00000000-0005-0000-0000-0000813B0000}"/>
    <cellStyle name="20% - Accent1 2 7 4 3 4 2 3" xfId="15421" xr:uid="{00000000-0005-0000-0000-0000823B0000}"/>
    <cellStyle name="20% - Accent1 2 7 4 3 4 3" xfId="15422" xr:uid="{00000000-0005-0000-0000-0000833B0000}"/>
    <cellStyle name="20% - Accent1 2 7 4 3 4 3 2" xfId="15423" xr:uid="{00000000-0005-0000-0000-0000843B0000}"/>
    <cellStyle name="20% - Accent1 2 7 4 3 4 4" xfId="15424" xr:uid="{00000000-0005-0000-0000-0000853B0000}"/>
    <cellStyle name="20% - Accent1 2 7 4 3 5" xfId="15425" xr:uid="{00000000-0005-0000-0000-0000863B0000}"/>
    <cellStyle name="20% - Accent1 2 7 4 3 5 2" xfId="15426" xr:uid="{00000000-0005-0000-0000-0000873B0000}"/>
    <cellStyle name="20% - Accent1 2 7 4 3 5 2 2" xfId="15427" xr:uid="{00000000-0005-0000-0000-0000883B0000}"/>
    <cellStyle name="20% - Accent1 2 7 4 3 5 3" xfId="15428" xr:uid="{00000000-0005-0000-0000-0000893B0000}"/>
    <cellStyle name="20% - Accent1 2 7 4 3 6" xfId="15429" xr:uid="{00000000-0005-0000-0000-00008A3B0000}"/>
    <cellStyle name="20% - Accent1 2 7 4 3 6 2" xfId="15430" xr:uid="{00000000-0005-0000-0000-00008B3B0000}"/>
    <cellStyle name="20% - Accent1 2 7 4 3 6 2 2" xfId="15431" xr:uid="{00000000-0005-0000-0000-00008C3B0000}"/>
    <cellStyle name="20% - Accent1 2 7 4 3 6 3" xfId="15432" xr:uid="{00000000-0005-0000-0000-00008D3B0000}"/>
    <cellStyle name="20% - Accent1 2 7 4 3 7" xfId="15433" xr:uid="{00000000-0005-0000-0000-00008E3B0000}"/>
    <cellStyle name="20% - Accent1 2 7 4 3 7 2" xfId="15434" xr:uid="{00000000-0005-0000-0000-00008F3B0000}"/>
    <cellStyle name="20% - Accent1 2 7 4 3 8" xfId="15435" xr:uid="{00000000-0005-0000-0000-0000903B0000}"/>
    <cellStyle name="20% - Accent1 2 7 4 3 8 2" xfId="15436" xr:uid="{00000000-0005-0000-0000-0000913B0000}"/>
    <cellStyle name="20% - Accent1 2 7 4 3 9" xfId="15437" xr:uid="{00000000-0005-0000-0000-0000923B0000}"/>
    <cellStyle name="20% - Accent1 2 7 4 4" xfId="15438" xr:uid="{00000000-0005-0000-0000-0000933B0000}"/>
    <cellStyle name="20% - Accent1 2 7 4 4 2" xfId="15439" xr:uid="{00000000-0005-0000-0000-0000943B0000}"/>
    <cellStyle name="20% - Accent1 2 7 4 4 2 2" xfId="15440" xr:uid="{00000000-0005-0000-0000-0000953B0000}"/>
    <cellStyle name="20% - Accent1 2 7 4 4 2 2 2" xfId="15441" xr:uid="{00000000-0005-0000-0000-0000963B0000}"/>
    <cellStyle name="20% - Accent1 2 7 4 4 2 3" xfId="15442" xr:uid="{00000000-0005-0000-0000-0000973B0000}"/>
    <cellStyle name="20% - Accent1 2 7 4 4 3" xfId="15443" xr:uid="{00000000-0005-0000-0000-0000983B0000}"/>
    <cellStyle name="20% - Accent1 2 7 4 4 3 2" xfId="15444" xr:uid="{00000000-0005-0000-0000-0000993B0000}"/>
    <cellStyle name="20% - Accent1 2 7 4 4 4" xfId="15445" xr:uid="{00000000-0005-0000-0000-00009A3B0000}"/>
    <cellStyle name="20% - Accent1 2 7 4 5" xfId="15446" xr:uid="{00000000-0005-0000-0000-00009B3B0000}"/>
    <cellStyle name="20% - Accent1 2 7 4 5 2" xfId="15447" xr:uid="{00000000-0005-0000-0000-00009C3B0000}"/>
    <cellStyle name="20% - Accent1 2 7 4 5 2 2" xfId="15448" xr:uid="{00000000-0005-0000-0000-00009D3B0000}"/>
    <cellStyle name="20% - Accent1 2 7 4 5 2 2 2" xfId="15449" xr:uid="{00000000-0005-0000-0000-00009E3B0000}"/>
    <cellStyle name="20% - Accent1 2 7 4 5 2 3" xfId="15450" xr:uid="{00000000-0005-0000-0000-00009F3B0000}"/>
    <cellStyle name="20% - Accent1 2 7 4 5 3" xfId="15451" xr:uid="{00000000-0005-0000-0000-0000A03B0000}"/>
    <cellStyle name="20% - Accent1 2 7 4 5 3 2" xfId="15452" xr:uid="{00000000-0005-0000-0000-0000A13B0000}"/>
    <cellStyle name="20% - Accent1 2 7 4 5 4" xfId="15453" xr:uid="{00000000-0005-0000-0000-0000A23B0000}"/>
    <cellStyle name="20% - Accent1 2 7 4 6" xfId="15454" xr:uid="{00000000-0005-0000-0000-0000A33B0000}"/>
    <cellStyle name="20% - Accent1 2 7 4 6 2" xfId="15455" xr:uid="{00000000-0005-0000-0000-0000A43B0000}"/>
    <cellStyle name="20% - Accent1 2 7 4 6 2 2" xfId="15456" xr:uid="{00000000-0005-0000-0000-0000A53B0000}"/>
    <cellStyle name="20% - Accent1 2 7 4 6 2 2 2" xfId="15457" xr:uid="{00000000-0005-0000-0000-0000A63B0000}"/>
    <cellStyle name="20% - Accent1 2 7 4 6 2 3" xfId="15458" xr:uid="{00000000-0005-0000-0000-0000A73B0000}"/>
    <cellStyle name="20% - Accent1 2 7 4 6 3" xfId="15459" xr:uid="{00000000-0005-0000-0000-0000A83B0000}"/>
    <cellStyle name="20% - Accent1 2 7 4 6 3 2" xfId="15460" xr:uid="{00000000-0005-0000-0000-0000A93B0000}"/>
    <cellStyle name="20% - Accent1 2 7 4 6 4" xfId="15461" xr:uid="{00000000-0005-0000-0000-0000AA3B0000}"/>
    <cellStyle name="20% - Accent1 2 7 4 7" xfId="15462" xr:uid="{00000000-0005-0000-0000-0000AB3B0000}"/>
    <cellStyle name="20% - Accent1 2 7 4 7 2" xfId="15463" xr:uid="{00000000-0005-0000-0000-0000AC3B0000}"/>
    <cellStyle name="20% - Accent1 2 7 4 7 2 2" xfId="15464" xr:uid="{00000000-0005-0000-0000-0000AD3B0000}"/>
    <cellStyle name="20% - Accent1 2 7 4 7 3" xfId="15465" xr:uid="{00000000-0005-0000-0000-0000AE3B0000}"/>
    <cellStyle name="20% - Accent1 2 7 4 8" xfId="15466" xr:uid="{00000000-0005-0000-0000-0000AF3B0000}"/>
    <cellStyle name="20% - Accent1 2 7 4 8 2" xfId="15467" xr:uid="{00000000-0005-0000-0000-0000B03B0000}"/>
    <cellStyle name="20% - Accent1 2 7 4 8 2 2" xfId="15468" xr:uid="{00000000-0005-0000-0000-0000B13B0000}"/>
    <cellStyle name="20% - Accent1 2 7 4 8 3" xfId="15469" xr:uid="{00000000-0005-0000-0000-0000B23B0000}"/>
    <cellStyle name="20% - Accent1 2 7 4 9" xfId="15470" xr:uid="{00000000-0005-0000-0000-0000B33B0000}"/>
    <cellStyle name="20% - Accent1 2 7 4 9 2" xfId="15471" xr:uid="{00000000-0005-0000-0000-0000B43B0000}"/>
    <cellStyle name="20% - Accent1 2 7 5" xfId="15472" xr:uid="{00000000-0005-0000-0000-0000B53B0000}"/>
    <cellStyle name="20% - Accent1 2 7 5 2" xfId="15473" xr:uid="{00000000-0005-0000-0000-0000B63B0000}"/>
    <cellStyle name="20% - Accent1 2 7 5 2 2" xfId="15474" xr:uid="{00000000-0005-0000-0000-0000B73B0000}"/>
    <cellStyle name="20% - Accent1 2 7 5 2 2 2" xfId="15475" xr:uid="{00000000-0005-0000-0000-0000B83B0000}"/>
    <cellStyle name="20% - Accent1 2 7 5 2 2 2 2" xfId="15476" xr:uid="{00000000-0005-0000-0000-0000B93B0000}"/>
    <cellStyle name="20% - Accent1 2 7 5 2 2 3" xfId="15477" xr:uid="{00000000-0005-0000-0000-0000BA3B0000}"/>
    <cellStyle name="20% - Accent1 2 7 5 2 3" xfId="15478" xr:uid="{00000000-0005-0000-0000-0000BB3B0000}"/>
    <cellStyle name="20% - Accent1 2 7 5 2 3 2" xfId="15479" xr:uid="{00000000-0005-0000-0000-0000BC3B0000}"/>
    <cellStyle name="20% - Accent1 2 7 5 2 4" xfId="15480" xr:uid="{00000000-0005-0000-0000-0000BD3B0000}"/>
    <cellStyle name="20% - Accent1 2 7 5 3" xfId="15481" xr:uid="{00000000-0005-0000-0000-0000BE3B0000}"/>
    <cellStyle name="20% - Accent1 2 7 5 3 2" xfId="15482" xr:uid="{00000000-0005-0000-0000-0000BF3B0000}"/>
    <cellStyle name="20% - Accent1 2 7 5 3 2 2" xfId="15483" xr:uid="{00000000-0005-0000-0000-0000C03B0000}"/>
    <cellStyle name="20% - Accent1 2 7 5 3 2 2 2" xfId="15484" xr:uid="{00000000-0005-0000-0000-0000C13B0000}"/>
    <cellStyle name="20% - Accent1 2 7 5 3 2 3" xfId="15485" xr:uid="{00000000-0005-0000-0000-0000C23B0000}"/>
    <cellStyle name="20% - Accent1 2 7 5 3 3" xfId="15486" xr:uid="{00000000-0005-0000-0000-0000C33B0000}"/>
    <cellStyle name="20% - Accent1 2 7 5 3 3 2" xfId="15487" xr:uid="{00000000-0005-0000-0000-0000C43B0000}"/>
    <cellStyle name="20% - Accent1 2 7 5 3 4" xfId="15488" xr:uid="{00000000-0005-0000-0000-0000C53B0000}"/>
    <cellStyle name="20% - Accent1 2 7 5 4" xfId="15489" xr:uid="{00000000-0005-0000-0000-0000C63B0000}"/>
    <cellStyle name="20% - Accent1 2 7 5 4 2" xfId="15490" xr:uid="{00000000-0005-0000-0000-0000C73B0000}"/>
    <cellStyle name="20% - Accent1 2 7 5 4 2 2" xfId="15491" xr:uid="{00000000-0005-0000-0000-0000C83B0000}"/>
    <cellStyle name="20% - Accent1 2 7 5 4 2 2 2" xfId="15492" xr:uid="{00000000-0005-0000-0000-0000C93B0000}"/>
    <cellStyle name="20% - Accent1 2 7 5 4 2 3" xfId="15493" xr:uid="{00000000-0005-0000-0000-0000CA3B0000}"/>
    <cellStyle name="20% - Accent1 2 7 5 4 3" xfId="15494" xr:uid="{00000000-0005-0000-0000-0000CB3B0000}"/>
    <cellStyle name="20% - Accent1 2 7 5 4 3 2" xfId="15495" xr:uid="{00000000-0005-0000-0000-0000CC3B0000}"/>
    <cellStyle name="20% - Accent1 2 7 5 4 4" xfId="15496" xr:uid="{00000000-0005-0000-0000-0000CD3B0000}"/>
    <cellStyle name="20% - Accent1 2 7 5 5" xfId="15497" xr:uid="{00000000-0005-0000-0000-0000CE3B0000}"/>
    <cellStyle name="20% - Accent1 2 7 5 5 2" xfId="15498" xr:uid="{00000000-0005-0000-0000-0000CF3B0000}"/>
    <cellStyle name="20% - Accent1 2 7 5 5 2 2" xfId="15499" xr:uid="{00000000-0005-0000-0000-0000D03B0000}"/>
    <cellStyle name="20% - Accent1 2 7 5 5 3" xfId="15500" xr:uid="{00000000-0005-0000-0000-0000D13B0000}"/>
    <cellStyle name="20% - Accent1 2 7 5 6" xfId="15501" xr:uid="{00000000-0005-0000-0000-0000D23B0000}"/>
    <cellStyle name="20% - Accent1 2 7 5 6 2" xfId="15502" xr:uid="{00000000-0005-0000-0000-0000D33B0000}"/>
    <cellStyle name="20% - Accent1 2 7 5 6 2 2" xfId="15503" xr:uid="{00000000-0005-0000-0000-0000D43B0000}"/>
    <cellStyle name="20% - Accent1 2 7 5 6 3" xfId="15504" xr:uid="{00000000-0005-0000-0000-0000D53B0000}"/>
    <cellStyle name="20% - Accent1 2 7 5 7" xfId="15505" xr:uid="{00000000-0005-0000-0000-0000D63B0000}"/>
    <cellStyle name="20% - Accent1 2 7 5 7 2" xfId="15506" xr:uid="{00000000-0005-0000-0000-0000D73B0000}"/>
    <cellStyle name="20% - Accent1 2 7 5 8" xfId="15507" xr:uid="{00000000-0005-0000-0000-0000D83B0000}"/>
    <cellStyle name="20% - Accent1 2 7 5 8 2" xfId="15508" xr:uid="{00000000-0005-0000-0000-0000D93B0000}"/>
    <cellStyle name="20% - Accent1 2 7 5 9" xfId="15509" xr:uid="{00000000-0005-0000-0000-0000DA3B0000}"/>
    <cellStyle name="20% - Accent1 2 7 6" xfId="15510" xr:uid="{00000000-0005-0000-0000-0000DB3B0000}"/>
    <cellStyle name="20% - Accent1 2 7 6 2" xfId="15511" xr:uid="{00000000-0005-0000-0000-0000DC3B0000}"/>
    <cellStyle name="20% - Accent1 2 7 6 2 2" xfId="15512" xr:uid="{00000000-0005-0000-0000-0000DD3B0000}"/>
    <cellStyle name="20% - Accent1 2 7 6 2 2 2" xfId="15513" xr:uid="{00000000-0005-0000-0000-0000DE3B0000}"/>
    <cellStyle name="20% - Accent1 2 7 6 2 2 2 2" xfId="15514" xr:uid="{00000000-0005-0000-0000-0000DF3B0000}"/>
    <cellStyle name="20% - Accent1 2 7 6 2 2 3" xfId="15515" xr:uid="{00000000-0005-0000-0000-0000E03B0000}"/>
    <cellStyle name="20% - Accent1 2 7 6 2 3" xfId="15516" xr:uid="{00000000-0005-0000-0000-0000E13B0000}"/>
    <cellStyle name="20% - Accent1 2 7 6 2 3 2" xfId="15517" xr:uid="{00000000-0005-0000-0000-0000E23B0000}"/>
    <cellStyle name="20% - Accent1 2 7 6 2 4" xfId="15518" xr:uid="{00000000-0005-0000-0000-0000E33B0000}"/>
    <cellStyle name="20% - Accent1 2 7 6 3" xfId="15519" xr:uid="{00000000-0005-0000-0000-0000E43B0000}"/>
    <cellStyle name="20% - Accent1 2 7 6 3 2" xfId="15520" xr:uid="{00000000-0005-0000-0000-0000E53B0000}"/>
    <cellStyle name="20% - Accent1 2 7 6 3 2 2" xfId="15521" xr:uid="{00000000-0005-0000-0000-0000E63B0000}"/>
    <cellStyle name="20% - Accent1 2 7 6 3 2 2 2" xfId="15522" xr:uid="{00000000-0005-0000-0000-0000E73B0000}"/>
    <cellStyle name="20% - Accent1 2 7 6 3 2 3" xfId="15523" xr:uid="{00000000-0005-0000-0000-0000E83B0000}"/>
    <cellStyle name="20% - Accent1 2 7 6 3 3" xfId="15524" xr:uid="{00000000-0005-0000-0000-0000E93B0000}"/>
    <cellStyle name="20% - Accent1 2 7 6 3 3 2" xfId="15525" xr:uid="{00000000-0005-0000-0000-0000EA3B0000}"/>
    <cellStyle name="20% - Accent1 2 7 6 3 4" xfId="15526" xr:uid="{00000000-0005-0000-0000-0000EB3B0000}"/>
    <cellStyle name="20% - Accent1 2 7 6 4" xfId="15527" xr:uid="{00000000-0005-0000-0000-0000EC3B0000}"/>
    <cellStyle name="20% - Accent1 2 7 6 4 2" xfId="15528" xr:uid="{00000000-0005-0000-0000-0000ED3B0000}"/>
    <cellStyle name="20% - Accent1 2 7 6 4 2 2" xfId="15529" xr:uid="{00000000-0005-0000-0000-0000EE3B0000}"/>
    <cellStyle name="20% - Accent1 2 7 6 4 2 2 2" xfId="15530" xr:uid="{00000000-0005-0000-0000-0000EF3B0000}"/>
    <cellStyle name="20% - Accent1 2 7 6 4 2 3" xfId="15531" xr:uid="{00000000-0005-0000-0000-0000F03B0000}"/>
    <cellStyle name="20% - Accent1 2 7 6 4 3" xfId="15532" xr:uid="{00000000-0005-0000-0000-0000F13B0000}"/>
    <cellStyle name="20% - Accent1 2 7 6 4 3 2" xfId="15533" xr:uid="{00000000-0005-0000-0000-0000F23B0000}"/>
    <cellStyle name="20% - Accent1 2 7 6 4 4" xfId="15534" xr:uid="{00000000-0005-0000-0000-0000F33B0000}"/>
    <cellStyle name="20% - Accent1 2 7 6 5" xfId="15535" xr:uid="{00000000-0005-0000-0000-0000F43B0000}"/>
    <cellStyle name="20% - Accent1 2 7 6 5 2" xfId="15536" xr:uid="{00000000-0005-0000-0000-0000F53B0000}"/>
    <cellStyle name="20% - Accent1 2 7 6 5 2 2" xfId="15537" xr:uid="{00000000-0005-0000-0000-0000F63B0000}"/>
    <cellStyle name="20% - Accent1 2 7 6 5 3" xfId="15538" xr:uid="{00000000-0005-0000-0000-0000F73B0000}"/>
    <cellStyle name="20% - Accent1 2 7 6 6" xfId="15539" xr:uid="{00000000-0005-0000-0000-0000F83B0000}"/>
    <cellStyle name="20% - Accent1 2 7 6 6 2" xfId="15540" xr:uid="{00000000-0005-0000-0000-0000F93B0000}"/>
    <cellStyle name="20% - Accent1 2 7 6 6 2 2" xfId="15541" xr:uid="{00000000-0005-0000-0000-0000FA3B0000}"/>
    <cellStyle name="20% - Accent1 2 7 6 6 3" xfId="15542" xr:uid="{00000000-0005-0000-0000-0000FB3B0000}"/>
    <cellStyle name="20% - Accent1 2 7 6 7" xfId="15543" xr:uid="{00000000-0005-0000-0000-0000FC3B0000}"/>
    <cellStyle name="20% - Accent1 2 7 6 7 2" xfId="15544" xr:uid="{00000000-0005-0000-0000-0000FD3B0000}"/>
    <cellStyle name="20% - Accent1 2 7 6 8" xfId="15545" xr:uid="{00000000-0005-0000-0000-0000FE3B0000}"/>
    <cellStyle name="20% - Accent1 2 7 6 8 2" xfId="15546" xr:uid="{00000000-0005-0000-0000-0000FF3B0000}"/>
    <cellStyle name="20% - Accent1 2 7 6 9" xfId="15547" xr:uid="{00000000-0005-0000-0000-0000003C0000}"/>
    <cellStyle name="20% - Accent1 2 7 7" xfId="15548" xr:uid="{00000000-0005-0000-0000-0000013C0000}"/>
    <cellStyle name="20% - Accent1 2 7 7 2" xfId="15549" xr:uid="{00000000-0005-0000-0000-0000023C0000}"/>
    <cellStyle name="20% - Accent1 2 7 7 2 2" xfId="15550" xr:uid="{00000000-0005-0000-0000-0000033C0000}"/>
    <cellStyle name="20% - Accent1 2 7 7 2 2 2" xfId="15551" xr:uid="{00000000-0005-0000-0000-0000043C0000}"/>
    <cellStyle name="20% - Accent1 2 7 7 2 3" xfId="15552" xr:uid="{00000000-0005-0000-0000-0000053C0000}"/>
    <cellStyle name="20% - Accent1 2 7 7 3" xfId="15553" xr:uid="{00000000-0005-0000-0000-0000063C0000}"/>
    <cellStyle name="20% - Accent1 2 7 7 3 2" xfId="15554" xr:uid="{00000000-0005-0000-0000-0000073C0000}"/>
    <cellStyle name="20% - Accent1 2 7 7 4" xfId="15555" xr:uid="{00000000-0005-0000-0000-0000083C0000}"/>
    <cellStyle name="20% - Accent1 2 7 8" xfId="15556" xr:uid="{00000000-0005-0000-0000-0000093C0000}"/>
    <cellStyle name="20% - Accent1 2 7 8 2" xfId="15557" xr:uid="{00000000-0005-0000-0000-00000A3C0000}"/>
    <cellStyle name="20% - Accent1 2 7 8 2 2" xfId="15558" xr:uid="{00000000-0005-0000-0000-00000B3C0000}"/>
    <cellStyle name="20% - Accent1 2 7 8 2 2 2" xfId="15559" xr:uid="{00000000-0005-0000-0000-00000C3C0000}"/>
    <cellStyle name="20% - Accent1 2 7 8 2 3" xfId="15560" xr:uid="{00000000-0005-0000-0000-00000D3C0000}"/>
    <cellStyle name="20% - Accent1 2 7 8 3" xfId="15561" xr:uid="{00000000-0005-0000-0000-00000E3C0000}"/>
    <cellStyle name="20% - Accent1 2 7 8 3 2" xfId="15562" xr:uid="{00000000-0005-0000-0000-00000F3C0000}"/>
    <cellStyle name="20% - Accent1 2 7 8 4" xfId="15563" xr:uid="{00000000-0005-0000-0000-0000103C0000}"/>
    <cellStyle name="20% - Accent1 2 7 9" xfId="15564" xr:uid="{00000000-0005-0000-0000-0000113C0000}"/>
    <cellStyle name="20% - Accent1 2 7 9 2" xfId="15565" xr:uid="{00000000-0005-0000-0000-0000123C0000}"/>
    <cellStyle name="20% - Accent1 2 7 9 2 2" xfId="15566" xr:uid="{00000000-0005-0000-0000-0000133C0000}"/>
    <cellStyle name="20% - Accent1 2 7 9 2 2 2" xfId="15567" xr:uid="{00000000-0005-0000-0000-0000143C0000}"/>
    <cellStyle name="20% - Accent1 2 7 9 2 3" xfId="15568" xr:uid="{00000000-0005-0000-0000-0000153C0000}"/>
    <cellStyle name="20% - Accent1 2 7 9 3" xfId="15569" xr:uid="{00000000-0005-0000-0000-0000163C0000}"/>
    <cellStyle name="20% - Accent1 2 7 9 3 2" xfId="15570" xr:uid="{00000000-0005-0000-0000-0000173C0000}"/>
    <cellStyle name="20% - Accent1 2 7 9 4" xfId="15571" xr:uid="{00000000-0005-0000-0000-0000183C0000}"/>
    <cellStyle name="20% - Accent1 2 8" xfId="15572" xr:uid="{00000000-0005-0000-0000-0000193C0000}"/>
    <cellStyle name="20% - Accent1 2 8 10" xfId="15573" xr:uid="{00000000-0005-0000-0000-00001A3C0000}"/>
    <cellStyle name="20% - Accent1 2 8 10 2" xfId="15574" xr:uid="{00000000-0005-0000-0000-00001B3C0000}"/>
    <cellStyle name="20% - Accent1 2 8 11" xfId="15575" xr:uid="{00000000-0005-0000-0000-00001C3C0000}"/>
    <cellStyle name="20% - Accent1 2 8 11 2" xfId="15576" xr:uid="{00000000-0005-0000-0000-00001D3C0000}"/>
    <cellStyle name="20% - Accent1 2 8 12" xfId="15577" xr:uid="{00000000-0005-0000-0000-00001E3C0000}"/>
    <cellStyle name="20% - Accent1 2 8 2" xfId="15578" xr:uid="{00000000-0005-0000-0000-00001F3C0000}"/>
    <cellStyle name="20% - Accent1 2 8 2 10" xfId="15579" xr:uid="{00000000-0005-0000-0000-0000203C0000}"/>
    <cellStyle name="20% - Accent1 2 8 2 10 2" xfId="15580" xr:uid="{00000000-0005-0000-0000-0000213C0000}"/>
    <cellStyle name="20% - Accent1 2 8 2 11" xfId="15581" xr:uid="{00000000-0005-0000-0000-0000223C0000}"/>
    <cellStyle name="20% - Accent1 2 8 2 2" xfId="15582" xr:uid="{00000000-0005-0000-0000-0000233C0000}"/>
    <cellStyle name="20% - Accent1 2 8 2 2 2" xfId="15583" xr:uid="{00000000-0005-0000-0000-0000243C0000}"/>
    <cellStyle name="20% - Accent1 2 8 2 2 2 2" xfId="15584" xr:uid="{00000000-0005-0000-0000-0000253C0000}"/>
    <cellStyle name="20% - Accent1 2 8 2 2 2 2 2" xfId="15585" xr:uid="{00000000-0005-0000-0000-0000263C0000}"/>
    <cellStyle name="20% - Accent1 2 8 2 2 2 2 2 2" xfId="15586" xr:uid="{00000000-0005-0000-0000-0000273C0000}"/>
    <cellStyle name="20% - Accent1 2 8 2 2 2 2 3" xfId="15587" xr:uid="{00000000-0005-0000-0000-0000283C0000}"/>
    <cellStyle name="20% - Accent1 2 8 2 2 2 3" xfId="15588" xr:uid="{00000000-0005-0000-0000-0000293C0000}"/>
    <cellStyle name="20% - Accent1 2 8 2 2 2 3 2" xfId="15589" xr:uid="{00000000-0005-0000-0000-00002A3C0000}"/>
    <cellStyle name="20% - Accent1 2 8 2 2 2 4" xfId="15590" xr:uid="{00000000-0005-0000-0000-00002B3C0000}"/>
    <cellStyle name="20% - Accent1 2 8 2 2 3" xfId="15591" xr:uid="{00000000-0005-0000-0000-00002C3C0000}"/>
    <cellStyle name="20% - Accent1 2 8 2 2 3 2" xfId="15592" xr:uid="{00000000-0005-0000-0000-00002D3C0000}"/>
    <cellStyle name="20% - Accent1 2 8 2 2 3 2 2" xfId="15593" xr:uid="{00000000-0005-0000-0000-00002E3C0000}"/>
    <cellStyle name="20% - Accent1 2 8 2 2 3 2 2 2" xfId="15594" xr:uid="{00000000-0005-0000-0000-00002F3C0000}"/>
    <cellStyle name="20% - Accent1 2 8 2 2 3 2 3" xfId="15595" xr:uid="{00000000-0005-0000-0000-0000303C0000}"/>
    <cellStyle name="20% - Accent1 2 8 2 2 3 3" xfId="15596" xr:uid="{00000000-0005-0000-0000-0000313C0000}"/>
    <cellStyle name="20% - Accent1 2 8 2 2 3 3 2" xfId="15597" xr:uid="{00000000-0005-0000-0000-0000323C0000}"/>
    <cellStyle name="20% - Accent1 2 8 2 2 3 4" xfId="15598" xr:uid="{00000000-0005-0000-0000-0000333C0000}"/>
    <cellStyle name="20% - Accent1 2 8 2 2 4" xfId="15599" xr:uid="{00000000-0005-0000-0000-0000343C0000}"/>
    <cellStyle name="20% - Accent1 2 8 2 2 4 2" xfId="15600" xr:uid="{00000000-0005-0000-0000-0000353C0000}"/>
    <cellStyle name="20% - Accent1 2 8 2 2 4 2 2" xfId="15601" xr:uid="{00000000-0005-0000-0000-0000363C0000}"/>
    <cellStyle name="20% - Accent1 2 8 2 2 4 2 2 2" xfId="15602" xr:uid="{00000000-0005-0000-0000-0000373C0000}"/>
    <cellStyle name="20% - Accent1 2 8 2 2 4 2 3" xfId="15603" xr:uid="{00000000-0005-0000-0000-0000383C0000}"/>
    <cellStyle name="20% - Accent1 2 8 2 2 4 3" xfId="15604" xr:uid="{00000000-0005-0000-0000-0000393C0000}"/>
    <cellStyle name="20% - Accent1 2 8 2 2 4 3 2" xfId="15605" xr:uid="{00000000-0005-0000-0000-00003A3C0000}"/>
    <cellStyle name="20% - Accent1 2 8 2 2 4 4" xfId="15606" xr:uid="{00000000-0005-0000-0000-00003B3C0000}"/>
    <cellStyle name="20% - Accent1 2 8 2 2 5" xfId="15607" xr:uid="{00000000-0005-0000-0000-00003C3C0000}"/>
    <cellStyle name="20% - Accent1 2 8 2 2 5 2" xfId="15608" xr:uid="{00000000-0005-0000-0000-00003D3C0000}"/>
    <cellStyle name="20% - Accent1 2 8 2 2 5 2 2" xfId="15609" xr:uid="{00000000-0005-0000-0000-00003E3C0000}"/>
    <cellStyle name="20% - Accent1 2 8 2 2 5 3" xfId="15610" xr:uid="{00000000-0005-0000-0000-00003F3C0000}"/>
    <cellStyle name="20% - Accent1 2 8 2 2 6" xfId="15611" xr:uid="{00000000-0005-0000-0000-0000403C0000}"/>
    <cellStyle name="20% - Accent1 2 8 2 2 6 2" xfId="15612" xr:uid="{00000000-0005-0000-0000-0000413C0000}"/>
    <cellStyle name="20% - Accent1 2 8 2 2 6 2 2" xfId="15613" xr:uid="{00000000-0005-0000-0000-0000423C0000}"/>
    <cellStyle name="20% - Accent1 2 8 2 2 6 3" xfId="15614" xr:uid="{00000000-0005-0000-0000-0000433C0000}"/>
    <cellStyle name="20% - Accent1 2 8 2 2 7" xfId="15615" xr:uid="{00000000-0005-0000-0000-0000443C0000}"/>
    <cellStyle name="20% - Accent1 2 8 2 2 7 2" xfId="15616" xr:uid="{00000000-0005-0000-0000-0000453C0000}"/>
    <cellStyle name="20% - Accent1 2 8 2 2 8" xfId="15617" xr:uid="{00000000-0005-0000-0000-0000463C0000}"/>
    <cellStyle name="20% - Accent1 2 8 2 2 8 2" xfId="15618" xr:uid="{00000000-0005-0000-0000-0000473C0000}"/>
    <cellStyle name="20% - Accent1 2 8 2 2 9" xfId="15619" xr:uid="{00000000-0005-0000-0000-0000483C0000}"/>
    <cellStyle name="20% - Accent1 2 8 2 3" xfId="15620" xr:uid="{00000000-0005-0000-0000-0000493C0000}"/>
    <cellStyle name="20% - Accent1 2 8 2 3 2" xfId="15621" xr:uid="{00000000-0005-0000-0000-00004A3C0000}"/>
    <cellStyle name="20% - Accent1 2 8 2 3 2 2" xfId="15622" xr:uid="{00000000-0005-0000-0000-00004B3C0000}"/>
    <cellStyle name="20% - Accent1 2 8 2 3 2 2 2" xfId="15623" xr:uid="{00000000-0005-0000-0000-00004C3C0000}"/>
    <cellStyle name="20% - Accent1 2 8 2 3 2 2 2 2" xfId="15624" xr:uid="{00000000-0005-0000-0000-00004D3C0000}"/>
    <cellStyle name="20% - Accent1 2 8 2 3 2 2 3" xfId="15625" xr:uid="{00000000-0005-0000-0000-00004E3C0000}"/>
    <cellStyle name="20% - Accent1 2 8 2 3 2 3" xfId="15626" xr:uid="{00000000-0005-0000-0000-00004F3C0000}"/>
    <cellStyle name="20% - Accent1 2 8 2 3 2 3 2" xfId="15627" xr:uid="{00000000-0005-0000-0000-0000503C0000}"/>
    <cellStyle name="20% - Accent1 2 8 2 3 2 4" xfId="15628" xr:uid="{00000000-0005-0000-0000-0000513C0000}"/>
    <cellStyle name="20% - Accent1 2 8 2 3 3" xfId="15629" xr:uid="{00000000-0005-0000-0000-0000523C0000}"/>
    <cellStyle name="20% - Accent1 2 8 2 3 3 2" xfId="15630" xr:uid="{00000000-0005-0000-0000-0000533C0000}"/>
    <cellStyle name="20% - Accent1 2 8 2 3 3 2 2" xfId="15631" xr:uid="{00000000-0005-0000-0000-0000543C0000}"/>
    <cellStyle name="20% - Accent1 2 8 2 3 3 2 2 2" xfId="15632" xr:uid="{00000000-0005-0000-0000-0000553C0000}"/>
    <cellStyle name="20% - Accent1 2 8 2 3 3 2 3" xfId="15633" xr:uid="{00000000-0005-0000-0000-0000563C0000}"/>
    <cellStyle name="20% - Accent1 2 8 2 3 3 3" xfId="15634" xr:uid="{00000000-0005-0000-0000-0000573C0000}"/>
    <cellStyle name="20% - Accent1 2 8 2 3 3 3 2" xfId="15635" xr:uid="{00000000-0005-0000-0000-0000583C0000}"/>
    <cellStyle name="20% - Accent1 2 8 2 3 3 4" xfId="15636" xr:uid="{00000000-0005-0000-0000-0000593C0000}"/>
    <cellStyle name="20% - Accent1 2 8 2 3 4" xfId="15637" xr:uid="{00000000-0005-0000-0000-00005A3C0000}"/>
    <cellStyle name="20% - Accent1 2 8 2 3 4 2" xfId="15638" xr:uid="{00000000-0005-0000-0000-00005B3C0000}"/>
    <cellStyle name="20% - Accent1 2 8 2 3 4 2 2" xfId="15639" xr:uid="{00000000-0005-0000-0000-00005C3C0000}"/>
    <cellStyle name="20% - Accent1 2 8 2 3 4 2 2 2" xfId="15640" xr:uid="{00000000-0005-0000-0000-00005D3C0000}"/>
    <cellStyle name="20% - Accent1 2 8 2 3 4 2 3" xfId="15641" xr:uid="{00000000-0005-0000-0000-00005E3C0000}"/>
    <cellStyle name="20% - Accent1 2 8 2 3 4 3" xfId="15642" xr:uid="{00000000-0005-0000-0000-00005F3C0000}"/>
    <cellStyle name="20% - Accent1 2 8 2 3 4 3 2" xfId="15643" xr:uid="{00000000-0005-0000-0000-0000603C0000}"/>
    <cellStyle name="20% - Accent1 2 8 2 3 4 4" xfId="15644" xr:uid="{00000000-0005-0000-0000-0000613C0000}"/>
    <cellStyle name="20% - Accent1 2 8 2 3 5" xfId="15645" xr:uid="{00000000-0005-0000-0000-0000623C0000}"/>
    <cellStyle name="20% - Accent1 2 8 2 3 5 2" xfId="15646" xr:uid="{00000000-0005-0000-0000-0000633C0000}"/>
    <cellStyle name="20% - Accent1 2 8 2 3 5 2 2" xfId="15647" xr:uid="{00000000-0005-0000-0000-0000643C0000}"/>
    <cellStyle name="20% - Accent1 2 8 2 3 5 3" xfId="15648" xr:uid="{00000000-0005-0000-0000-0000653C0000}"/>
    <cellStyle name="20% - Accent1 2 8 2 3 6" xfId="15649" xr:uid="{00000000-0005-0000-0000-0000663C0000}"/>
    <cellStyle name="20% - Accent1 2 8 2 3 6 2" xfId="15650" xr:uid="{00000000-0005-0000-0000-0000673C0000}"/>
    <cellStyle name="20% - Accent1 2 8 2 3 6 2 2" xfId="15651" xr:uid="{00000000-0005-0000-0000-0000683C0000}"/>
    <cellStyle name="20% - Accent1 2 8 2 3 6 3" xfId="15652" xr:uid="{00000000-0005-0000-0000-0000693C0000}"/>
    <cellStyle name="20% - Accent1 2 8 2 3 7" xfId="15653" xr:uid="{00000000-0005-0000-0000-00006A3C0000}"/>
    <cellStyle name="20% - Accent1 2 8 2 3 7 2" xfId="15654" xr:uid="{00000000-0005-0000-0000-00006B3C0000}"/>
    <cellStyle name="20% - Accent1 2 8 2 3 8" xfId="15655" xr:uid="{00000000-0005-0000-0000-00006C3C0000}"/>
    <cellStyle name="20% - Accent1 2 8 2 3 8 2" xfId="15656" xr:uid="{00000000-0005-0000-0000-00006D3C0000}"/>
    <cellStyle name="20% - Accent1 2 8 2 3 9" xfId="15657" xr:uid="{00000000-0005-0000-0000-00006E3C0000}"/>
    <cellStyle name="20% - Accent1 2 8 2 4" xfId="15658" xr:uid="{00000000-0005-0000-0000-00006F3C0000}"/>
    <cellStyle name="20% - Accent1 2 8 2 4 2" xfId="15659" xr:uid="{00000000-0005-0000-0000-0000703C0000}"/>
    <cellStyle name="20% - Accent1 2 8 2 4 2 2" xfId="15660" xr:uid="{00000000-0005-0000-0000-0000713C0000}"/>
    <cellStyle name="20% - Accent1 2 8 2 4 2 2 2" xfId="15661" xr:uid="{00000000-0005-0000-0000-0000723C0000}"/>
    <cellStyle name="20% - Accent1 2 8 2 4 2 3" xfId="15662" xr:uid="{00000000-0005-0000-0000-0000733C0000}"/>
    <cellStyle name="20% - Accent1 2 8 2 4 3" xfId="15663" xr:uid="{00000000-0005-0000-0000-0000743C0000}"/>
    <cellStyle name="20% - Accent1 2 8 2 4 3 2" xfId="15664" xr:uid="{00000000-0005-0000-0000-0000753C0000}"/>
    <cellStyle name="20% - Accent1 2 8 2 4 4" xfId="15665" xr:uid="{00000000-0005-0000-0000-0000763C0000}"/>
    <cellStyle name="20% - Accent1 2 8 2 5" xfId="15666" xr:uid="{00000000-0005-0000-0000-0000773C0000}"/>
    <cellStyle name="20% - Accent1 2 8 2 5 2" xfId="15667" xr:uid="{00000000-0005-0000-0000-0000783C0000}"/>
    <cellStyle name="20% - Accent1 2 8 2 5 2 2" xfId="15668" xr:uid="{00000000-0005-0000-0000-0000793C0000}"/>
    <cellStyle name="20% - Accent1 2 8 2 5 2 2 2" xfId="15669" xr:uid="{00000000-0005-0000-0000-00007A3C0000}"/>
    <cellStyle name="20% - Accent1 2 8 2 5 2 3" xfId="15670" xr:uid="{00000000-0005-0000-0000-00007B3C0000}"/>
    <cellStyle name="20% - Accent1 2 8 2 5 3" xfId="15671" xr:uid="{00000000-0005-0000-0000-00007C3C0000}"/>
    <cellStyle name="20% - Accent1 2 8 2 5 3 2" xfId="15672" xr:uid="{00000000-0005-0000-0000-00007D3C0000}"/>
    <cellStyle name="20% - Accent1 2 8 2 5 4" xfId="15673" xr:uid="{00000000-0005-0000-0000-00007E3C0000}"/>
    <cellStyle name="20% - Accent1 2 8 2 6" xfId="15674" xr:uid="{00000000-0005-0000-0000-00007F3C0000}"/>
    <cellStyle name="20% - Accent1 2 8 2 6 2" xfId="15675" xr:uid="{00000000-0005-0000-0000-0000803C0000}"/>
    <cellStyle name="20% - Accent1 2 8 2 6 2 2" xfId="15676" xr:uid="{00000000-0005-0000-0000-0000813C0000}"/>
    <cellStyle name="20% - Accent1 2 8 2 6 2 2 2" xfId="15677" xr:uid="{00000000-0005-0000-0000-0000823C0000}"/>
    <cellStyle name="20% - Accent1 2 8 2 6 2 3" xfId="15678" xr:uid="{00000000-0005-0000-0000-0000833C0000}"/>
    <cellStyle name="20% - Accent1 2 8 2 6 3" xfId="15679" xr:uid="{00000000-0005-0000-0000-0000843C0000}"/>
    <cellStyle name="20% - Accent1 2 8 2 6 3 2" xfId="15680" xr:uid="{00000000-0005-0000-0000-0000853C0000}"/>
    <cellStyle name="20% - Accent1 2 8 2 6 4" xfId="15681" xr:uid="{00000000-0005-0000-0000-0000863C0000}"/>
    <cellStyle name="20% - Accent1 2 8 2 7" xfId="15682" xr:uid="{00000000-0005-0000-0000-0000873C0000}"/>
    <cellStyle name="20% - Accent1 2 8 2 7 2" xfId="15683" xr:uid="{00000000-0005-0000-0000-0000883C0000}"/>
    <cellStyle name="20% - Accent1 2 8 2 7 2 2" xfId="15684" xr:uid="{00000000-0005-0000-0000-0000893C0000}"/>
    <cellStyle name="20% - Accent1 2 8 2 7 3" xfId="15685" xr:uid="{00000000-0005-0000-0000-00008A3C0000}"/>
    <cellStyle name="20% - Accent1 2 8 2 8" xfId="15686" xr:uid="{00000000-0005-0000-0000-00008B3C0000}"/>
    <cellStyle name="20% - Accent1 2 8 2 8 2" xfId="15687" xr:uid="{00000000-0005-0000-0000-00008C3C0000}"/>
    <cellStyle name="20% - Accent1 2 8 2 8 2 2" xfId="15688" xr:uid="{00000000-0005-0000-0000-00008D3C0000}"/>
    <cellStyle name="20% - Accent1 2 8 2 8 3" xfId="15689" xr:uid="{00000000-0005-0000-0000-00008E3C0000}"/>
    <cellStyle name="20% - Accent1 2 8 2 9" xfId="15690" xr:uid="{00000000-0005-0000-0000-00008F3C0000}"/>
    <cellStyle name="20% - Accent1 2 8 2 9 2" xfId="15691" xr:uid="{00000000-0005-0000-0000-0000903C0000}"/>
    <cellStyle name="20% - Accent1 2 8 3" xfId="15692" xr:uid="{00000000-0005-0000-0000-0000913C0000}"/>
    <cellStyle name="20% - Accent1 2 8 3 2" xfId="15693" xr:uid="{00000000-0005-0000-0000-0000923C0000}"/>
    <cellStyle name="20% - Accent1 2 8 3 2 2" xfId="15694" xr:uid="{00000000-0005-0000-0000-0000933C0000}"/>
    <cellStyle name="20% - Accent1 2 8 3 2 2 2" xfId="15695" xr:uid="{00000000-0005-0000-0000-0000943C0000}"/>
    <cellStyle name="20% - Accent1 2 8 3 2 2 2 2" xfId="15696" xr:uid="{00000000-0005-0000-0000-0000953C0000}"/>
    <cellStyle name="20% - Accent1 2 8 3 2 2 3" xfId="15697" xr:uid="{00000000-0005-0000-0000-0000963C0000}"/>
    <cellStyle name="20% - Accent1 2 8 3 2 3" xfId="15698" xr:uid="{00000000-0005-0000-0000-0000973C0000}"/>
    <cellStyle name="20% - Accent1 2 8 3 2 3 2" xfId="15699" xr:uid="{00000000-0005-0000-0000-0000983C0000}"/>
    <cellStyle name="20% - Accent1 2 8 3 2 4" xfId="15700" xr:uid="{00000000-0005-0000-0000-0000993C0000}"/>
    <cellStyle name="20% - Accent1 2 8 3 3" xfId="15701" xr:uid="{00000000-0005-0000-0000-00009A3C0000}"/>
    <cellStyle name="20% - Accent1 2 8 3 3 2" xfId="15702" xr:uid="{00000000-0005-0000-0000-00009B3C0000}"/>
    <cellStyle name="20% - Accent1 2 8 3 3 2 2" xfId="15703" xr:uid="{00000000-0005-0000-0000-00009C3C0000}"/>
    <cellStyle name="20% - Accent1 2 8 3 3 2 2 2" xfId="15704" xr:uid="{00000000-0005-0000-0000-00009D3C0000}"/>
    <cellStyle name="20% - Accent1 2 8 3 3 2 3" xfId="15705" xr:uid="{00000000-0005-0000-0000-00009E3C0000}"/>
    <cellStyle name="20% - Accent1 2 8 3 3 3" xfId="15706" xr:uid="{00000000-0005-0000-0000-00009F3C0000}"/>
    <cellStyle name="20% - Accent1 2 8 3 3 3 2" xfId="15707" xr:uid="{00000000-0005-0000-0000-0000A03C0000}"/>
    <cellStyle name="20% - Accent1 2 8 3 3 4" xfId="15708" xr:uid="{00000000-0005-0000-0000-0000A13C0000}"/>
    <cellStyle name="20% - Accent1 2 8 3 4" xfId="15709" xr:uid="{00000000-0005-0000-0000-0000A23C0000}"/>
    <cellStyle name="20% - Accent1 2 8 3 4 2" xfId="15710" xr:uid="{00000000-0005-0000-0000-0000A33C0000}"/>
    <cellStyle name="20% - Accent1 2 8 3 4 2 2" xfId="15711" xr:uid="{00000000-0005-0000-0000-0000A43C0000}"/>
    <cellStyle name="20% - Accent1 2 8 3 4 2 2 2" xfId="15712" xr:uid="{00000000-0005-0000-0000-0000A53C0000}"/>
    <cellStyle name="20% - Accent1 2 8 3 4 2 3" xfId="15713" xr:uid="{00000000-0005-0000-0000-0000A63C0000}"/>
    <cellStyle name="20% - Accent1 2 8 3 4 3" xfId="15714" xr:uid="{00000000-0005-0000-0000-0000A73C0000}"/>
    <cellStyle name="20% - Accent1 2 8 3 4 3 2" xfId="15715" xr:uid="{00000000-0005-0000-0000-0000A83C0000}"/>
    <cellStyle name="20% - Accent1 2 8 3 4 4" xfId="15716" xr:uid="{00000000-0005-0000-0000-0000A93C0000}"/>
    <cellStyle name="20% - Accent1 2 8 3 5" xfId="15717" xr:uid="{00000000-0005-0000-0000-0000AA3C0000}"/>
    <cellStyle name="20% - Accent1 2 8 3 5 2" xfId="15718" xr:uid="{00000000-0005-0000-0000-0000AB3C0000}"/>
    <cellStyle name="20% - Accent1 2 8 3 5 2 2" xfId="15719" xr:uid="{00000000-0005-0000-0000-0000AC3C0000}"/>
    <cellStyle name="20% - Accent1 2 8 3 5 3" xfId="15720" xr:uid="{00000000-0005-0000-0000-0000AD3C0000}"/>
    <cellStyle name="20% - Accent1 2 8 3 6" xfId="15721" xr:uid="{00000000-0005-0000-0000-0000AE3C0000}"/>
    <cellStyle name="20% - Accent1 2 8 3 6 2" xfId="15722" xr:uid="{00000000-0005-0000-0000-0000AF3C0000}"/>
    <cellStyle name="20% - Accent1 2 8 3 6 2 2" xfId="15723" xr:uid="{00000000-0005-0000-0000-0000B03C0000}"/>
    <cellStyle name="20% - Accent1 2 8 3 6 3" xfId="15724" xr:uid="{00000000-0005-0000-0000-0000B13C0000}"/>
    <cellStyle name="20% - Accent1 2 8 3 7" xfId="15725" xr:uid="{00000000-0005-0000-0000-0000B23C0000}"/>
    <cellStyle name="20% - Accent1 2 8 3 7 2" xfId="15726" xr:uid="{00000000-0005-0000-0000-0000B33C0000}"/>
    <cellStyle name="20% - Accent1 2 8 3 8" xfId="15727" xr:uid="{00000000-0005-0000-0000-0000B43C0000}"/>
    <cellStyle name="20% - Accent1 2 8 3 8 2" xfId="15728" xr:uid="{00000000-0005-0000-0000-0000B53C0000}"/>
    <cellStyle name="20% - Accent1 2 8 3 9" xfId="15729" xr:uid="{00000000-0005-0000-0000-0000B63C0000}"/>
    <cellStyle name="20% - Accent1 2 8 4" xfId="15730" xr:uid="{00000000-0005-0000-0000-0000B73C0000}"/>
    <cellStyle name="20% - Accent1 2 8 4 2" xfId="15731" xr:uid="{00000000-0005-0000-0000-0000B83C0000}"/>
    <cellStyle name="20% - Accent1 2 8 4 2 2" xfId="15732" xr:uid="{00000000-0005-0000-0000-0000B93C0000}"/>
    <cellStyle name="20% - Accent1 2 8 4 2 2 2" xfId="15733" xr:uid="{00000000-0005-0000-0000-0000BA3C0000}"/>
    <cellStyle name="20% - Accent1 2 8 4 2 2 2 2" xfId="15734" xr:uid="{00000000-0005-0000-0000-0000BB3C0000}"/>
    <cellStyle name="20% - Accent1 2 8 4 2 2 3" xfId="15735" xr:uid="{00000000-0005-0000-0000-0000BC3C0000}"/>
    <cellStyle name="20% - Accent1 2 8 4 2 3" xfId="15736" xr:uid="{00000000-0005-0000-0000-0000BD3C0000}"/>
    <cellStyle name="20% - Accent1 2 8 4 2 3 2" xfId="15737" xr:uid="{00000000-0005-0000-0000-0000BE3C0000}"/>
    <cellStyle name="20% - Accent1 2 8 4 2 4" xfId="15738" xr:uid="{00000000-0005-0000-0000-0000BF3C0000}"/>
    <cellStyle name="20% - Accent1 2 8 4 3" xfId="15739" xr:uid="{00000000-0005-0000-0000-0000C03C0000}"/>
    <cellStyle name="20% - Accent1 2 8 4 3 2" xfId="15740" xr:uid="{00000000-0005-0000-0000-0000C13C0000}"/>
    <cellStyle name="20% - Accent1 2 8 4 3 2 2" xfId="15741" xr:uid="{00000000-0005-0000-0000-0000C23C0000}"/>
    <cellStyle name="20% - Accent1 2 8 4 3 2 2 2" xfId="15742" xr:uid="{00000000-0005-0000-0000-0000C33C0000}"/>
    <cellStyle name="20% - Accent1 2 8 4 3 2 3" xfId="15743" xr:uid="{00000000-0005-0000-0000-0000C43C0000}"/>
    <cellStyle name="20% - Accent1 2 8 4 3 3" xfId="15744" xr:uid="{00000000-0005-0000-0000-0000C53C0000}"/>
    <cellStyle name="20% - Accent1 2 8 4 3 3 2" xfId="15745" xr:uid="{00000000-0005-0000-0000-0000C63C0000}"/>
    <cellStyle name="20% - Accent1 2 8 4 3 4" xfId="15746" xr:uid="{00000000-0005-0000-0000-0000C73C0000}"/>
    <cellStyle name="20% - Accent1 2 8 4 4" xfId="15747" xr:uid="{00000000-0005-0000-0000-0000C83C0000}"/>
    <cellStyle name="20% - Accent1 2 8 4 4 2" xfId="15748" xr:uid="{00000000-0005-0000-0000-0000C93C0000}"/>
    <cellStyle name="20% - Accent1 2 8 4 4 2 2" xfId="15749" xr:uid="{00000000-0005-0000-0000-0000CA3C0000}"/>
    <cellStyle name="20% - Accent1 2 8 4 4 2 2 2" xfId="15750" xr:uid="{00000000-0005-0000-0000-0000CB3C0000}"/>
    <cellStyle name="20% - Accent1 2 8 4 4 2 3" xfId="15751" xr:uid="{00000000-0005-0000-0000-0000CC3C0000}"/>
    <cellStyle name="20% - Accent1 2 8 4 4 3" xfId="15752" xr:uid="{00000000-0005-0000-0000-0000CD3C0000}"/>
    <cellStyle name="20% - Accent1 2 8 4 4 3 2" xfId="15753" xr:uid="{00000000-0005-0000-0000-0000CE3C0000}"/>
    <cellStyle name="20% - Accent1 2 8 4 4 4" xfId="15754" xr:uid="{00000000-0005-0000-0000-0000CF3C0000}"/>
    <cellStyle name="20% - Accent1 2 8 4 5" xfId="15755" xr:uid="{00000000-0005-0000-0000-0000D03C0000}"/>
    <cellStyle name="20% - Accent1 2 8 4 5 2" xfId="15756" xr:uid="{00000000-0005-0000-0000-0000D13C0000}"/>
    <cellStyle name="20% - Accent1 2 8 4 5 2 2" xfId="15757" xr:uid="{00000000-0005-0000-0000-0000D23C0000}"/>
    <cellStyle name="20% - Accent1 2 8 4 5 3" xfId="15758" xr:uid="{00000000-0005-0000-0000-0000D33C0000}"/>
    <cellStyle name="20% - Accent1 2 8 4 6" xfId="15759" xr:uid="{00000000-0005-0000-0000-0000D43C0000}"/>
    <cellStyle name="20% - Accent1 2 8 4 6 2" xfId="15760" xr:uid="{00000000-0005-0000-0000-0000D53C0000}"/>
    <cellStyle name="20% - Accent1 2 8 4 6 2 2" xfId="15761" xr:uid="{00000000-0005-0000-0000-0000D63C0000}"/>
    <cellStyle name="20% - Accent1 2 8 4 6 3" xfId="15762" xr:uid="{00000000-0005-0000-0000-0000D73C0000}"/>
    <cellStyle name="20% - Accent1 2 8 4 7" xfId="15763" xr:uid="{00000000-0005-0000-0000-0000D83C0000}"/>
    <cellStyle name="20% - Accent1 2 8 4 7 2" xfId="15764" xr:uid="{00000000-0005-0000-0000-0000D93C0000}"/>
    <cellStyle name="20% - Accent1 2 8 4 8" xfId="15765" xr:uid="{00000000-0005-0000-0000-0000DA3C0000}"/>
    <cellStyle name="20% - Accent1 2 8 4 8 2" xfId="15766" xr:uid="{00000000-0005-0000-0000-0000DB3C0000}"/>
    <cellStyle name="20% - Accent1 2 8 4 9" xfId="15767" xr:uid="{00000000-0005-0000-0000-0000DC3C0000}"/>
    <cellStyle name="20% - Accent1 2 8 5" xfId="15768" xr:uid="{00000000-0005-0000-0000-0000DD3C0000}"/>
    <cellStyle name="20% - Accent1 2 8 5 2" xfId="15769" xr:uid="{00000000-0005-0000-0000-0000DE3C0000}"/>
    <cellStyle name="20% - Accent1 2 8 5 2 2" xfId="15770" xr:uid="{00000000-0005-0000-0000-0000DF3C0000}"/>
    <cellStyle name="20% - Accent1 2 8 5 2 2 2" xfId="15771" xr:uid="{00000000-0005-0000-0000-0000E03C0000}"/>
    <cellStyle name="20% - Accent1 2 8 5 2 3" xfId="15772" xr:uid="{00000000-0005-0000-0000-0000E13C0000}"/>
    <cellStyle name="20% - Accent1 2 8 5 3" xfId="15773" xr:uid="{00000000-0005-0000-0000-0000E23C0000}"/>
    <cellStyle name="20% - Accent1 2 8 5 3 2" xfId="15774" xr:uid="{00000000-0005-0000-0000-0000E33C0000}"/>
    <cellStyle name="20% - Accent1 2 8 5 4" xfId="15775" xr:uid="{00000000-0005-0000-0000-0000E43C0000}"/>
    <cellStyle name="20% - Accent1 2 8 6" xfId="15776" xr:uid="{00000000-0005-0000-0000-0000E53C0000}"/>
    <cellStyle name="20% - Accent1 2 8 6 2" xfId="15777" xr:uid="{00000000-0005-0000-0000-0000E63C0000}"/>
    <cellStyle name="20% - Accent1 2 8 6 2 2" xfId="15778" xr:uid="{00000000-0005-0000-0000-0000E73C0000}"/>
    <cellStyle name="20% - Accent1 2 8 6 2 2 2" xfId="15779" xr:uid="{00000000-0005-0000-0000-0000E83C0000}"/>
    <cellStyle name="20% - Accent1 2 8 6 2 3" xfId="15780" xr:uid="{00000000-0005-0000-0000-0000E93C0000}"/>
    <cellStyle name="20% - Accent1 2 8 6 3" xfId="15781" xr:uid="{00000000-0005-0000-0000-0000EA3C0000}"/>
    <cellStyle name="20% - Accent1 2 8 6 3 2" xfId="15782" xr:uid="{00000000-0005-0000-0000-0000EB3C0000}"/>
    <cellStyle name="20% - Accent1 2 8 6 4" xfId="15783" xr:uid="{00000000-0005-0000-0000-0000EC3C0000}"/>
    <cellStyle name="20% - Accent1 2 8 7" xfId="15784" xr:uid="{00000000-0005-0000-0000-0000ED3C0000}"/>
    <cellStyle name="20% - Accent1 2 8 7 2" xfId="15785" xr:uid="{00000000-0005-0000-0000-0000EE3C0000}"/>
    <cellStyle name="20% - Accent1 2 8 7 2 2" xfId="15786" xr:uid="{00000000-0005-0000-0000-0000EF3C0000}"/>
    <cellStyle name="20% - Accent1 2 8 7 2 2 2" xfId="15787" xr:uid="{00000000-0005-0000-0000-0000F03C0000}"/>
    <cellStyle name="20% - Accent1 2 8 7 2 3" xfId="15788" xr:uid="{00000000-0005-0000-0000-0000F13C0000}"/>
    <cellStyle name="20% - Accent1 2 8 7 3" xfId="15789" xr:uid="{00000000-0005-0000-0000-0000F23C0000}"/>
    <cellStyle name="20% - Accent1 2 8 7 3 2" xfId="15790" xr:uid="{00000000-0005-0000-0000-0000F33C0000}"/>
    <cellStyle name="20% - Accent1 2 8 7 4" xfId="15791" xr:uid="{00000000-0005-0000-0000-0000F43C0000}"/>
    <cellStyle name="20% - Accent1 2 8 8" xfId="15792" xr:uid="{00000000-0005-0000-0000-0000F53C0000}"/>
    <cellStyle name="20% - Accent1 2 8 8 2" xfId="15793" xr:uid="{00000000-0005-0000-0000-0000F63C0000}"/>
    <cellStyle name="20% - Accent1 2 8 8 2 2" xfId="15794" xr:uid="{00000000-0005-0000-0000-0000F73C0000}"/>
    <cellStyle name="20% - Accent1 2 8 8 3" xfId="15795" xr:uid="{00000000-0005-0000-0000-0000F83C0000}"/>
    <cellStyle name="20% - Accent1 2 8 9" xfId="15796" xr:uid="{00000000-0005-0000-0000-0000F93C0000}"/>
    <cellStyle name="20% - Accent1 2 8 9 2" xfId="15797" xr:uid="{00000000-0005-0000-0000-0000FA3C0000}"/>
    <cellStyle name="20% - Accent1 2 8 9 2 2" xfId="15798" xr:uid="{00000000-0005-0000-0000-0000FB3C0000}"/>
    <cellStyle name="20% - Accent1 2 8 9 3" xfId="15799" xr:uid="{00000000-0005-0000-0000-0000FC3C0000}"/>
    <cellStyle name="20% - Accent1 2 9" xfId="15800" xr:uid="{00000000-0005-0000-0000-0000FD3C0000}"/>
    <cellStyle name="20% - Accent1 2 9 10" xfId="15801" xr:uid="{00000000-0005-0000-0000-0000FE3C0000}"/>
    <cellStyle name="20% - Accent1 2 9 10 2" xfId="15802" xr:uid="{00000000-0005-0000-0000-0000FF3C0000}"/>
    <cellStyle name="20% - Accent1 2 9 11" xfId="15803" xr:uid="{00000000-0005-0000-0000-0000003D0000}"/>
    <cellStyle name="20% - Accent1 2 9 2" xfId="15804" xr:uid="{00000000-0005-0000-0000-0000013D0000}"/>
    <cellStyle name="20% - Accent1 2 9 2 2" xfId="15805" xr:uid="{00000000-0005-0000-0000-0000023D0000}"/>
    <cellStyle name="20% - Accent1 2 9 2 2 2" xfId="15806" xr:uid="{00000000-0005-0000-0000-0000033D0000}"/>
    <cellStyle name="20% - Accent1 2 9 2 2 2 2" xfId="15807" xr:uid="{00000000-0005-0000-0000-0000043D0000}"/>
    <cellStyle name="20% - Accent1 2 9 2 2 2 2 2" xfId="15808" xr:uid="{00000000-0005-0000-0000-0000053D0000}"/>
    <cellStyle name="20% - Accent1 2 9 2 2 2 3" xfId="15809" xr:uid="{00000000-0005-0000-0000-0000063D0000}"/>
    <cellStyle name="20% - Accent1 2 9 2 2 3" xfId="15810" xr:uid="{00000000-0005-0000-0000-0000073D0000}"/>
    <cellStyle name="20% - Accent1 2 9 2 2 3 2" xfId="15811" xr:uid="{00000000-0005-0000-0000-0000083D0000}"/>
    <cellStyle name="20% - Accent1 2 9 2 2 4" xfId="15812" xr:uid="{00000000-0005-0000-0000-0000093D0000}"/>
    <cellStyle name="20% - Accent1 2 9 2 3" xfId="15813" xr:uid="{00000000-0005-0000-0000-00000A3D0000}"/>
    <cellStyle name="20% - Accent1 2 9 2 3 2" xfId="15814" xr:uid="{00000000-0005-0000-0000-00000B3D0000}"/>
    <cellStyle name="20% - Accent1 2 9 2 3 2 2" xfId="15815" xr:uid="{00000000-0005-0000-0000-00000C3D0000}"/>
    <cellStyle name="20% - Accent1 2 9 2 3 2 2 2" xfId="15816" xr:uid="{00000000-0005-0000-0000-00000D3D0000}"/>
    <cellStyle name="20% - Accent1 2 9 2 3 2 3" xfId="15817" xr:uid="{00000000-0005-0000-0000-00000E3D0000}"/>
    <cellStyle name="20% - Accent1 2 9 2 3 3" xfId="15818" xr:uid="{00000000-0005-0000-0000-00000F3D0000}"/>
    <cellStyle name="20% - Accent1 2 9 2 3 3 2" xfId="15819" xr:uid="{00000000-0005-0000-0000-0000103D0000}"/>
    <cellStyle name="20% - Accent1 2 9 2 3 4" xfId="15820" xr:uid="{00000000-0005-0000-0000-0000113D0000}"/>
    <cellStyle name="20% - Accent1 2 9 2 4" xfId="15821" xr:uid="{00000000-0005-0000-0000-0000123D0000}"/>
    <cellStyle name="20% - Accent1 2 9 2 4 2" xfId="15822" xr:uid="{00000000-0005-0000-0000-0000133D0000}"/>
    <cellStyle name="20% - Accent1 2 9 2 4 2 2" xfId="15823" xr:uid="{00000000-0005-0000-0000-0000143D0000}"/>
    <cellStyle name="20% - Accent1 2 9 2 4 2 2 2" xfId="15824" xr:uid="{00000000-0005-0000-0000-0000153D0000}"/>
    <cellStyle name="20% - Accent1 2 9 2 4 2 3" xfId="15825" xr:uid="{00000000-0005-0000-0000-0000163D0000}"/>
    <cellStyle name="20% - Accent1 2 9 2 4 3" xfId="15826" xr:uid="{00000000-0005-0000-0000-0000173D0000}"/>
    <cellStyle name="20% - Accent1 2 9 2 4 3 2" xfId="15827" xr:uid="{00000000-0005-0000-0000-0000183D0000}"/>
    <cellStyle name="20% - Accent1 2 9 2 4 4" xfId="15828" xr:uid="{00000000-0005-0000-0000-0000193D0000}"/>
    <cellStyle name="20% - Accent1 2 9 2 5" xfId="15829" xr:uid="{00000000-0005-0000-0000-00001A3D0000}"/>
    <cellStyle name="20% - Accent1 2 9 2 5 2" xfId="15830" xr:uid="{00000000-0005-0000-0000-00001B3D0000}"/>
    <cellStyle name="20% - Accent1 2 9 2 5 2 2" xfId="15831" xr:uid="{00000000-0005-0000-0000-00001C3D0000}"/>
    <cellStyle name="20% - Accent1 2 9 2 5 3" xfId="15832" xr:uid="{00000000-0005-0000-0000-00001D3D0000}"/>
    <cellStyle name="20% - Accent1 2 9 2 6" xfId="15833" xr:uid="{00000000-0005-0000-0000-00001E3D0000}"/>
    <cellStyle name="20% - Accent1 2 9 2 6 2" xfId="15834" xr:uid="{00000000-0005-0000-0000-00001F3D0000}"/>
    <cellStyle name="20% - Accent1 2 9 2 6 2 2" xfId="15835" xr:uid="{00000000-0005-0000-0000-0000203D0000}"/>
    <cellStyle name="20% - Accent1 2 9 2 6 3" xfId="15836" xr:uid="{00000000-0005-0000-0000-0000213D0000}"/>
    <cellStyle name="20% - Accent1 2 9 2 7" xfId="15837" xr:uid="{00000000-0005-0000-0000-0000223D0000}"/>
    <cellStyle name="20% - Accent1 2 9 2 7 2" xfId="15838" xr:uid="{00000000-0005-0000-0000-0000233D0000}"/>
    <cellStyle name="20% - Accent1 2 9 2 8" xfId="15839" xr:uid="{00000000-0005-0000-0000-0000243D0000}"/>
    <cellStyle name="20% - Accent1 2 9 2 8 2" xfId="15840" xr:uid="{00000000-0005-0000-0000-0000253D0000}"/>
    <cellStyle name="20% - Accent1 2 9 2 9" xfId="15841" xr:uid="{00000000-0005-0000-0000-0000263D0000}"/>
    <cellStyle name="20% - Accent1 2 9 3" xfId="15842" xr:uid="{00000000-0005-0000-0000-0000273D0000}"/>
    <cellStyle name="20% - Accent1 2 9 3 2" xfId="15843" xr:uid="{00000000-0005-0000-0000-0000283D0000}"/>
    <cellStyle name="20% - Accent1 2 9 3 2 2" xfId="15844" xr:uid="{00000000-0005-0000-0000-0000293D0000}"/>
    <cellStyle name="20% - Accent1 2 9 3 2 2 2" xfId="15845" xr:uid="{00000000-0005-0000-0000-00002A3D0000}"/>
    <cellStyle name="20% - Accent1 2 9 3 2 2 2 2" xfId="15846" xr:uid="{00000000-0005-0000-0000-00002B3D0000}"/>
    <cellStyle name="20% - Accent1 2 9 3 2 2 3" xfId="15847" xr:uid="{00000000-0005-0000-0000-00002C3D0000}"/>
    <cellStyle name="20% - Accent1 2 9 3 2 3" xfId="15848" xr:uid="{00000000-0005-0000-0000-00002D3D0000}"/>
    <cellStyle name="20% - Accent1 2 9 3 2 3 2" xfId="15849" xr:uid="{00000000-0005-0000-0000-00002E3D0000}"/>
    <cellStyle name="20% - Accent1 2 9 3 2 4" xfId="15850" xr:uid="{00000000-0005-0000-0000-00002F3D0000}"/>
    <cellStyle name="20% - Accent1 2 9 3 3" xfId="15851" xr:uid="{00000000-0005-0000-0000-0000303D0000}"/>
    <cellStyle name="20% - Accent1 2 9 3 3 2" xfId="15852" xr:uid="{00000000-0005-0000-0000-0000313D0000}"/>
    <cellStyle name="20% - Accent1 2 9 3 3 2 2" xfId="15853" xr:uid="{00000000-0005-0000-0000-0000323D0000}"/>
    <cellStyle name="20% - Accent1 2 9 3 3 2 2 2" xfId="15854" xr:uid="{00000000-0005-0000-0000-0000333D0000}"/>
    <cellStyle name="20% - Accent1 2 9 3 3 2 3" xfId="15855" xr:uid="{00000000-0005-0000-0000-0000343D0000}"/>
    <cellStyle name="20% - Accent1 2 9 3 3 3" xfId="15856" xr:uid="{00000000-0005-0000-0000-0000353D0000}"/>
    <cellStyle name="20% - Accent1 2 9 3 3 3 2" xfId="15857" xr:uid="{00000000-0005-0000-0000-0000363D0000}"/>
    <cellStyle name="20% - Accent1 2 9 3 3 4" xfId="15858" xr:uid="{00000000-0005-0000-0000-0000373D0000}"/>
    <cellStyle name="20% - Accent1 2 9 3 4" xfId="15859" xr:uid="{00000000-0005-0000-0000-0000383D0000}"/>
    <cellStyle name="20% - Accent1 2 9 3 4 2" xfId="15860" xr:uid="{00000000-0005-0000-0000-0000393D0000}"/>
    <cellStyle name="20% - Accent1 2 9 3 4 2 2" xfId="15861" xr:uid="{00000000-0005-0000-0000-00003A3D0000}"/>
    <cellStyle name="20% - Accent1 2 9 3 4 2 2 2" xfId="15862" xr:uid="{00000000-0005-0000-0000-00003B3D0000}"/>
    <cellStyle name="20% - Accent1 2 9 3 4 2 3" xfId="15863" xr:uid="{00000000-0005-0000-0000-00003C3D0000}"/>
    <cellStyle name="20% - Accent1 2 9 3 4 3" xfId="15864" xr:uid="{00000000-0005-0000-0000-00003D3D0000}"/>
    <cellStyle name="20% - Accent1 2 9 3 4 3 2" xfId="15865" xr:uid="{00000000-0005-0000-0000-00003E3D0000}"/>
    <cellStyle name="20% - Accent1 2 9 3 4 4" xfId="15866" xr:uid="{00000000-0005-0000-0000-00003F3D0000}"/>
    <cellStyle name="20% - Accent1 2 9 3 5" xfId="15867" xr:uid="{00000000-0005-0000-0000-0000403D0000}"/>
    <cellStyle name="20% - Accent1 2 9 3 5 2" xfId="15868" xr:uid="{00000000-0005-0000-0000-0000413D0000}"/>
    <cellStyle name="20% - Accent1 2 9 3 5 2 2" xfId="15869" xr:uid="{00000000-0005-0000-0000-0000423D0000}"/>
    <cellStyle name="20% - Accent1 2 9 3 5 3" xfId="15870" xr:uid="{00000000-0005-0000-0000-0000433D0000}"/>
    <cellStyle name="20% - Accent1 2 9 3 6" xfId="15871" xr:uid="{00000000-0005-0000-0000-0000443D0000}"/>
    <cellStyle name="20% - Accent1 2 9 3 6 2" xfId="15872" xr:uid="{00000000-0005-0000-0000-0000453D0000}"/>
    <cellStyle name="20% - Accent1 2 9 3 6 2 2" xfId="15873" xr:uid="{00000000-0005-0000-0000-0000463D0000}"/>
    <cellStyle name="20% - Accent1 2 9 3 6 3" xfId="15874" xr:uid="{00000000-0005-0000-0000-0000473D0000}"/>
    <cellStyle name="20% - Accent1 2 9 3 7" xfId="15875" xr:uid="{00000000-0005-0000-0000-0000483D0000}"/>
    <cellStyle name="20% - Accent1 2 9 3 7 2" xfId="15876" xr:uid="{00000000-0005-0000-0000-0000493D0000}"/>
    <cellStyle name="20% - Accent1 2 9 3 8" xfId="15877" xr:uid="{00000000-0005-0000-0000-00004A3D0000}"/>
    <cellStyle name="20% - Accent1 2 9 3 8 2" xfId="15878" xr:uid="{00000000-0005-0000-0000-00004B3D0000}"/>
    <cellStyle name="20% - Accent1 2 9 3 9" xfId="15879" xr:uid="{00000000-0005-0000-0000-00004C3D0000}"/>
    <cellStyle name="20% - Accent1 2 9 4" xfId="15880" xr:uid="{00000000-0005-0000-0000-00004D3D0000}"/>
    <cellStyle name="20% - Accent1 2 9 4 2" xfId="15881" xr:uid="{00000000-0005-0000-0000-00004E3D0000}"/>
    <cellStyle name="20% - Accent1 2 9 4 2 2" xfId="15882" xr:uid="{00000000-0005-0000-0000-00004F3D0000}"/>
    <cellStyle name="20% - Accent1 2 9 4 2 2 2" xfId="15883" xr:uid="{00000000-0005-0000-0000-0000503D0000}"/>
    <cellStyle name="20% - Accent1 2 9 4 2 3" xfId="15884" xr:uid="{00000000-0005-0000-0000-0000513D0000}"/>
    <cellStyle name="20% - Accent1 2 9 4 3" xfId="15885" xr:uid="{00000000-0005-0000-0000-0000523D0000}"/>
    <cellStyle name="20% - Accent1 2 9 4 3 2" xfId="15886" xr:uid="{00000000-0005-0000-0000-0000533D0000}"/>
    <cellStyle name="20% - Accent1 2 9 4 4" xfId="15887" xr:uid="{00000000-0005-0000-0000-0000543D0000}"/>
    <cellStyle name="20% - Accent1 2 9 5" xfId="15888" xr:uid="{00000000-0005-0000-0000-0000553D0000}"/>
    <cellStyle name="20% - Accent1 2 9 5 2" xfId="15889" xr:uid="{00000000-0005-0000-0000-0000563D0000}"/>
    <cellStyle name="20% - Accent1 2 9 5 2 2" xfId="15890" xr:uid="{00000000-0005-0000-0000-0000573D0000}"/>
    <cellStyle name="20% - Accent1 2 9 5 2 2 2" xfId="15891" xr:uid="{00000000-0005-0000-0000-0000583D0000}"/>
    <cellStyle name="20% - Accent1 2 9 5 2 3" xfId="15892" xr:uid="{00000000-0005-0000-0000-0000593D0000}"/>
    <cellStyle name="20% - Accent1 2 9 5 3" xfId="15893" xr:uid="{00000000-0005-0000-0000-00005A3D0000}"/>
    <cellStyle name="20% - Accent1 2 9 5 3 2" xfId="15894" xr:uid="{00000000-0005-0000-0000-00005B3D0000}"/>
    <cellStyle name="20% - Accent1 2 9 5 4" xfId="15895" xr:uid="{00000000-0005-0000-0000-00005C3D0000}"/>
    <cellStyle name="20% - Accent1 2 9 6" xfId="15896" xr:uid="{00000000-0005-0000-0000-00005D3D0000}"/>
    <cellStyle name="20% - Accent1 2 9 6 2" xfId="15897" xr:uid="{00000000-0005-0000-0000-00005E3D0000}"/>
    <cellStyle name="20% - Accent1 2 9 6 2 2" xfId="15898" xr:uid="{00000000-0005-0000-0000-00005F3D0000}"/>
    <cellStyle name="20% - Accent1 2 9 6 2 2 2" xfId="15899" xr:uid="{00000000-0005-0000-0000-0000603D0000}"/>
    <cellStyle name="20% - Accent1 2 9 6 2 3" xfId="15900" xr:uid="{00000000-0005-0000-0000-0000613D0000}"/>
    <cellStyle name="20% - Accent1 2 9 6 3" xfId="15901" xr:uid="{00000000-0005-0000-0000-0000623D0000}"/>
    <cellStyle name="20% - Accent1 2 9 6 3 2" xfId="15902" xr:uid="{00000000-0005-0000-0000-0000633D0000}"/>
    <cellStyle name="20% - Accent1 2 9 6 4" xfId="15903" xr:uid="{00000000-0005-0000-0000-0000643D0000}"/>
    <cellStyle name="20% - Accent1 2 9 7" xfId="15904" xr:uid="{00000000-0005-0000-0000-0000653D0000}"/>
    <cellStyle name="20% - Accent1 2 9 7 2" xfId="15905" xr:uid="{00000000-0005-0000-0000-0000663D0000}"/>
    <cellStyle name="20% - Accent1 2 9 7 2 2" xfId="15906" xr:uid="{00000000-0005-0000-0000-0000673D0000}"/>
    <cellStyle name="20% - Accent1 2 9 7 3" xfId="15907" xr:uid="{00000000-0005-0000-0000-0000683D0000}"/>
    <cellStyle name="20% - Accent1 2 9 8" xfId="15908" xr:uid="{00000000-0005-0000-0000-0000693D0000}"/>
    <cellStyle name="20% - Accent1 2 9 8 2" xfId="15909" xr:uid="{00000000-0005-0000-0000-00006A3D0000}"/>
    <cellStyle name="20% - Accent1 2 9 8 2 2" xfId="15910" xr:uid="{00000000-0005-0000-0000-00006B3D0000}"/>
    <cellStyle name="20% - Accent1 2 9 8 3" xfId="15911" xr:uid="{00000000-0005-0000-0000-00006C3D0000}"/>
    <cellStyle name="20% - Accent1 2 9 9" xfId="15912" xr:uid="{00000000-0005-0000-0000-00006D3D0000}"/>
    <cellStyle name="20% - Accent1 2 9 9 2" xfId="15913" xr:uid="{00000000-0005-0000-0000-00006E3D0000}"/>
    <cellStyle name="20% - Accent1 20" xfId="15914" xr:uid="{00000000-0005-0000-0000-00006F3D0000}"/>
    <cellStyle name="20% - Accent1 20 2" xfId="15915" xr:uid="{00000000-0005-0000-0000-0000703D0000}"/>
    <cellStyle name="20% - Accent1 20 2 2" xfId="15916" xr:uid="{00000000-0005-0000-0000-0000713D0000}"/>
    <cellStyle name="20% - Accent1 20 3" xfId="15917" xr:uid="{00000000-0005-0000-0000-0000723D0000}"/>
    <cellStyle name="20% - Accent1 21" xfId="15918" xr:uid="{00000000-0005-0000-0000-0000733D0000}"/>
    <cellStyle name="20% - Accent1 21 2" xfId="15919" xr:uid="{00000000-0005-0000-0000-0000743D0000}"/>
    <cellStyle name="20% - Accent1 22" xfId="15920" xr:uid="{00000000-0005-0000-0000-0000753D0000}"/>
    <cellStyle name="20% - Accent1 22 2" xfId="15921" xr:uid="{00000000-0005-0000-0000-0000763D0000}"/>
    <cellStyle name="20% - Accent1 23" xfId="15922" xr:uid="{00000000-0005-0000-0000-0000773D0000}"/>
    <cellStyle name="20% - Accent1 3" xfId="115" xr:uid="{00000000-0005-0000-0000-0000783D0000}"/>
    <cellStyle name="20% - Accent1 3 10" xfId="15923" xr:uid="{00000000-0005-0000-0000-0000793D0000}"/>
    <cellStyle name="20% - Accent1 3 10 10" xfId="15924" xr:uid="{00000000-0005-0000-0000-00007A3D0000}"/>
    <cellStyle name="20% - Accent1 3 10 10 2" xfId="15925" xr:uid="{00000000-0005-0000-0000-00007B3D0000}"/>
    <cellStyle name="20% - Accent1 3 10 11" xfId="15926" xr:uid="{00000000-0005-0000-0000-00007C3D0000}"/>
    <cellStyle name="20% - Accent1 3 10 2" xfId="15927" xr:uid="{00000000-0005-0000-0000-00007D3D0000}"/>
    <cellStyle name="20% - Accent1 3 10 2 2" xfId="15928" xr:uid="{00000000-0005-0000-0000-00007E3D0000}"/>
    <cellStyle name="20% - Accent1 3 10 2 2 2" xfId="15929" xr:uid="{00000000-0005-0000-0000-00007F3D0000}"/>
    <cellStyle name="20% - Accent1 3 10 2 2 2 2" xfId="15930" xr:uid="{00000000-0005-0000-0000-0000803D0000}"/>
    <cellStyle name="20% - Accent1 3 10 2 2 2 2 2" xfId="15931" xr:uid="{00000000-0005-0000-0000-0000813D0000}"/>
    <cellStyle name="20% - Accent1 3 10 2 2 2 3" xfId="15932" xr:uid="{00000000-0005-0000-0000-0000823D0000}"/>
    <cellStyle name="20% - Accent1 3 10 2 2 3" xfId="15933" xr:uid="{00000000-0005-0000-0000-0000833D0000}"/>
    <cellStyle name="20% - Accent1 3 10 2 2 3 2" xfId="15934" xr:uid="{00000000-0005-0000-0000-0000843D0000}"/>
    <cellStyle name="20% - Accent1 3 10 2 2 4" xfId="15935" xr:uid="{00000000-0005-0000-0000-0000853D0000}"/>
    <cellStyle name="20% - Accent1 3 10 2 3" xfId="15936" xr:uid="{00000000-0005-0000-0000-0000863D0000}"/>
    <cellStyle name="20% - Accent1 3 10 2 3 2" xfId="15937" xr:uid="{00000000-0005-0000-0000-0000873D0000}"/>
    <cellStyle name="20% - Accent1 3 10 2 3 2 2" xfId="15938" xr:uid="{00000000-0005-0000-0000-0000883D0000}"/>
    <cellStyle name="20% - Accent1 3 10 2 3 2 2 2" xfId="15939" xr:uid="{00000000-0005-0000-0000-0000893D0000}"/>
    <cellStyle name="20% - Accent1 3 10 2 3 2 3" xfId="15940" xr:uid="{00000000-0005-0000-0000-00008A3D0000}"/>
    <cellStyle name="20% - Accent1 3 10 2 3 3" xfId="15941" xr:uid="{00000000-0005-0000-0000-00008B3D0000}"/>
    <cellStyle name="20% - Accent1 3 10 2 3 3 2" xfId="15942" xr:uid="{00000000-0005-0000-0000-00008C3D0000}"/>
    <cellStyle name="20% - Accent1 3 10 2 3 4" xfId="15943" xr:uid="{00000000-0005-0000-0000-00008D3D0000}"/>
    <cellStyle name="20% - Accent1 3 10 2 4" xfId="15944" xr:uid="{00000000-0005-0000-0000-00008E3D0000}"/>
    <cellStyle name="20% - Accent1 3 10 2 4 2" xfId="15945" xr:uid="{00000000-0005-0000-0000-00008F3D0000}"/>
    <cellStyle name="20% - Accent1 3 10 2 4 2 2" xfId="15946" xr:uid="{00000000-0005-0000-0000-0000903D0000}"/>
    <cellStyle name="20% - Accent1 3 10 2 4 2 2 2" xfId="15947" xr:uid="{00000000-0005-0000-0000-0000913D0000}"/>
    <cellStyle name="20% - Accent1 3 10 2 4 2 3" xfId="15948" xr:uid="{00000000-0005-0000-0000-0000923D0000}"/>
    <cellStyle name="20% - Accent1 3 10 2 4 3" xfId="15949" xr:uid="{00000000-0005-0000-0000-0000933D0000}"/>
    <cellStyle name="20% - Accent1 3 10 2 4 3 2" xfId="15950" xr:uid="{00000000-0005-0000-0000-0000943D0000}"/>
    <cellStyle name="20% - Accent1 3 10 2 4 4" xfId="15951" xr:uid="{00000000-0005-0000-0000-0000953D0000}"/>
    <cellStyle name="20% - Accent1 3 10 2 5" xfId="15952" xr:uid="{00000000-0005-0000-0000-0000963D0000}"/>
    <cellStyle name="20% - Accent1 3 10 2 5 2" xfId="15953" xr:uid="{00000000-0005-0000-0000-0000973D0000}"/>
    <cellStyle name="20% - Accent1 3 10 2 5 2 2" xfId="15954" xr:uid="{00000000-0005-0000-0000-0000983D0000}"/>
    <cellStyle name="20% - Accent1 3 10 2 5 3" xfId="15955" xr:uid="{00000000-0005-0000-0000-0000993D0000}"/>
    <cellStyle name="20% - Accent1 3 10 2 6" xfId="15956" xr:uid="{00000000-0005-0000-0000-00009A3D0000}"/>
    <cellStyle name="20% - Accent1 3 10 2 6 2" xfId="15957" xr:uid="{00000000-0005-0000-0000-00009B3D0000}"/>
    <cellStyle name="20% - Accent1 3 10 2 6 2 2" xfId="15958" xr:uid="{00000000-0005-0000-0000-00009C3D0000}"/>
    <cellStyle name="20% - Accent1 3 10 2 6 3" xfId="15959" xr:uid="{00000000-0005-0000-0000-00009D3D0000}"/>
    <cellStyle name="20% - Accent1 3 10 2 7" xfId="15960" xr:uid="{00000000-0005-0000-0000-00009E3D0000}"/>
    <cellStyle name="20% - Accent1 3 10 2 7 2" xfId="15961" xr:uid="{00000000-0005-0000-0000-00009F3D0000}"/>
    <cellStyle name="20% - Accent1 3 10 2 8" xfId="15962" xr:uid="{00000000-0005-0000-0000-0000A03D0000}"/>
    <cellStyle name="20% - Accent1 3 10 2 8 2" xfId="15963" xr:uid="{00000000-0005-0000-0000-0000A13D0000}"/>
    <cellStyle name="20% - Accent1 3 10 2 9" xfId="15964" xr:uid="{00000000-0005-0000-0000-0000A23D0000}"/>
    <cellStyle name="20% - Accent1 3 10 3" xfId="15965" xr:uid="{00000000-0005-0000-0000-0000A33D0000}"/>
    <cellStyle name="20% - Accent1 3 10 3 2" xfId="15966" xr:uid="{00000000-0005-0000-0000-0000A43D0000}"/>
    <cellStyle name="20% - Accent1 3 10 3 2 2" xfId="15967" xr:uid="{00000000-0005-0000-0000-0000A53D0000}"/>
    <cellStyle name="20% - Accent1 3 10 3 2 2 2" xfId="15968" xr:uid="{00000000-0005-0000-0000-0000A63D0000}"/>
    <cellStyle name="20% - Accent1 3 10 3 2 2 2 2" xfId="15969" xr:uid="{00000000-0005-0000-0000-0000A73D0000}"/>
    <cellStyle name="20% - Accent1 3 10 3 2 2 3" xfId="15970" xr:uid="{00000000-0005-0000-0000-0000A83D0000}"/>
    <cellStyle name="20% - Accent1 3 10 3 2 3" xfId="15971" xr:uid="{00000000-0005-0000-0000-0000A93D0000}"/>
    <cellStyle name="20% - Accent1 3 10 3 2 3 2" xfId="15972" xr:uid="{00000000-0005-0000-0000-0000AA3D0000}"/>
    <cellStyle name="20% - Accent1 3 10 3 2 4" xfId="15973" xr:uid="{00000000-0005-0000-0000-0000AB3D0000}"/>
    <cellStyle name="20% - Accent1 3 10 3 3" xfId="15974" xr:uid="{00000000-0005-0000-0000-0000AC3D0000}"/>
    <cellStyle name="20% - Accent1 3 10 3 3 2" xfId="15975" xr:uid="{00000000-0005-0000-0000-0000AD3D0000}"/>
    <cellStyle name="20% - Accent1 3 10 3 3 2 2" xfId="15976" xr:uid="{00000000-0005-0000-0000-0000AE3D0000}"/>
    <cellStyle name="20% - Accent1 3 10 3 3 2 2 2" xfId="15977" xr:uid="{00000000-0005-0000-0000-0000AF3D0000}"/>
    <cellStyle name="20% - Accent1 3 10 3 3 2 3" xfId="15978" xr:uid="{00000000-0005-0000-0000-0000B03D0000}"/>
    <cellStyle name="20% - Accent1 3 10 3 3 3" xfId="15979" xr:uid="{00000000-0005-0000-0000-0000B13D0000}"/>
    <cellStyle name="20% - Accent1 3 10 3 3 3 2" xfId="15980" xr:uid="{00000000-0005-0000-0000-0000B23D0000}"/>
    <cellStyle name="20% - Accent1 3 10 3 3 4" xfId="15981" xr:uid="{00000000-0005-0000-0000-0000B33D0000}"/>
    <cellStyle name="20% - Accent1 3 10 3 4" xfId="15982" xr:uid="{00000000-0005-0000-0000-0000B43D0000}"/>
    <cellStyle name="20% - Accent1 3 10 3 4 2" xfId="15983" xr:uid="{00000000-0005-0000-0000-0000B53D0000}"/>
    <cellStyle name="20% - Accent1 3 10 3 4 2 2" xfId="15984" xr:uid="{00000000-0005-0000-0000-0000B63D0000}"/>
    <cellStyle name="20% - Accent1 3 10 3 4 2 2 2" xfId="15985" xr:uid="{00000000-0005-0000-0000-0000B73D0000}"/>
    <cellStyle name="20% - Accent1 3 10 3 4 2 3" xfId="15986" xr:uid="{00000000-0005-0000-0000-0000B83D0000}"/>
    <cellStyle name="20% - Accent1 3 10 3 4 3" xfId="15987" xr:uid="{00000000-0005-0000-0000-0000B93D0000}"/>
    <cellStyle name="20% - Accent1 3 10 3 4 3 2" xfId="15988" xr:uid="{00000000-0005-0000-0000-0000BA3D0000}"/>
    <cellStyle name="20% - Accent1 3 10 3 4 4" xfId="15989" xr:uid="{00000000-0005-0000-0000-0000BB3D0000}"/>
    <cellStyle name="20% - Accent1 3 10 3 5" xfId="15990" xr:uid="{00000000-0005-0000-0000-0000BC3D0000}"/>
    <cellStyle name="20% - Accent1 3 10 3 5 2" xfId="15991" xr:uid="{00000000-0005-0000-0000-0000BD3D0000}"/>
    <cellStyle name="20% - Accent1 3 10 3 5 2 2" xfId="15992" xr:uid="{00000000-0005-0000-0000-0000BE3D0000}"/>
    <cellStyle name="20% - Accent1 3 10 3 5 3" xfId="15993" xr:uid="{00000000-0005-0000-0000-0000BF3D0000}"/>
    <cellStyle name="20% - Accent1 3 10 3 6" xfId="15994" xr:uid="{00000000-0005-0000-0000-0000C03D0000}"/>
    <cellStyle name="20% - Accent1 3 10 3 6 2" xfId="15995" xr:uid="{00000000-0005-0000-0000-0000C13D0000}"/>
    <cellStyle name="20% - Accent1 3 10 3 6 2 2" xfId="15996" xr:uid="{00000000-0005-0000-0000-0000C23D0000}"/>
    <cellStyle name="20% - Accent1 3 10 3 6 3" xfId="15997" xr:uid="{00000000-0005-0000-0000-0000C33D0000}"/>
    <cellStyle name="20% - Accent1 3 10 3 7" xfId="15998" xr:uid="{00000000-0005-0000-0000-0000C43D0000}"/>
    <cellStyle name="20% - Accent1 3 10 3 7 2" xfId="15999" xr:uid="{00000000-0005-0000-0000-0000C53D0000}"/>
    <cellStyle name="20% - Accent1 3 10 3 8" xfId="16000" xr:uid="{00000000-0005-0000-0000-0000C63D0000}"/>
    <cellStyle name="20% - Accent1 3 10 3 8 2" xfId="16001" xr:uid="{00000000-0005-0000-0000-0000C73D0000}"/>
    <cellStyle name="20% - Accent1 3 10 3 9" xfId="16002" xr:uid="{00000000-0005-0000-0000-0000C83D0000}"/>
    <cellStyle name="20% - Accent1 3 10 4" xfId="16003" xr:uid="{00000000-0005-0000-0000-0000C93D0000}"/>
    <cellStyle name="20% - Accent1 3 10 4 2" xfId="16004" xr:uid="{00000000-0005-0000-0000-0000CA3D0000}"/>
    <cellStyle name="20% - Accent1 3 10 4 2 2" xfId="16005" xr:uid="{00000000-0005-0000-0000-0000CB3D0000}"/>
    <cellStyle name="20% - Accent1 3 10 4 2 2 2" xfId="16006" xr:uid="{00000000-0005-0000-0000-0000CC3D0000}"/>
    <cellStyle name="20% - Accent1 3 10 4 2 3" xfId="16007" xr:uid="{00000000-0005-0000-0000-0000CD3D0000}"/>
    <cellStyle name="20% - Accent1 3 10 4 3" xfId="16008" xr:uid="{00000000-0005-0000-0000-0000CE3D0000}"/>
    <cellStyle name="20% - Accent1 3 10 4 3 2" xfId="16009" xr:uid="{00000000-0005-0000-0000-0000CF3D0000}"/>
    <cellStyle name="20% - Accent1 3 10 4 4" xfId="16010" xr:uid="{00000000-0005-0000-0000-0000D03D0000}"/>
    <cellStyle name="20% - Accent1 3 10 5" xfId="16011" xr:uid="{00000000-0005-0000-0000-0000D13D0000}"/>
    <cellStyle name="20% - Accent1 3 10 5 2" xfId="16012" xr:uid="{00000000-0005-0000-0000-0000D23D0000}"/>
    <cellStyle name="20% - Accent1 3 10 5 2 2" xfId="16013" xr:uid="{00000000-0005-0000-0000-0000D33D0000}"/>
    <cellStyle name="20% - Accent1 3 10 5 2 2 2" xfId="16014" xr:uid="{00000000-0005-0000-0000-0000D43D0000}"/>
    <cellStyle name="20% - Accent1 3 10 5 2 3" xfId="16015" xr:uid="{00000000-0005-0000-0000-0000D53D0000}"/>
    <cellStyle name="20% - Accent1 3 10 5 3" xfId="16016" xr:uid="{00000000-0005-0000-0000-0000D63D0000}"/>
    <cellStyle name="20% - Accent1 3 10 5 3 2" xfId="16017" xr:uid="{00000000-0005-0000-0000-0000D73D0000}"/>
    <cellStyle name="20% - Accent1 3 10 5 4" xfId="16018" xr:uid="{00000000-0005-0000-0000-0000D83D0000}"/>
    <cellStyle name="20% - Accent1 3 10 6" xfId="16019" xr:uid="{00000000-0005-0000-0000-0000D93D0000}"/>
    <cellStyle name="20% - Accent1 3 10 6 2" xfId="16020" xr:uid="{00000000-0005-0000-0000-0000DA3D0000}"/>
    <cellStyle name="20% - Accent1 3 10 6 2 2" xfId="16021" xr:uid="{00000000-0005-0000-0000-0000DB3D0000}"/>
    <cellStyle name="20% - Accent1 3 10 6 2 2 2" xfId="16022" xr:uid="{00000000-0005-0000-0000-0000DC3D0000}"/>
    <cellStyle name="20% - Accent1 3 10 6 2 3" xfId="16023" xr:uid="{00000000-0005-0000-0000-0000DD3D0000}"/>
    <cellStyle name="20% - Accent1 3 10 6 3" xfId="16024" xr:uid="{00000000-0005-0000-0000-0000DE3D0000}"/>
    <cellStyle name="20% - Accent1 3 10 6 3 2" xfId="16025" xr:uid="{00000000-0005-0000-0000-0000DF3D0000}"/>
    <cellStyle name="20% - Accent1 3 10 6 4" xfId="16026" xr:uid="{00000000-0005-0000-0000-0000E03D0000}"/>
    <cellStyle name="20% - Accent1 3 10 7" xfId="16027" xr:uid="{00000000-0005-0000-0000-0000E13D0000}"/>
    <cellStyle name="20% - Accent1 3 10 7 2" xfId="16028" xr:uid="{00000000-0005-0000-0000-0000E23D0000}"/>
    <cellStyle name="20% - Accent1 3 10 7 2 2" xfId="16029" xr:uid="{00000000-0005-0000-0000-0000E33D0000}"/>
    <cellStyle name="20% - Accent1 3 10 7 3" xfId="16030" xr:uid="{00000000-0005-0000-0000-0000E43D0000}"/>
    <cellStyle name="20% - Accent1 3 10 8" xfId="16031" xr:uid="{00000000-0005-0000-0000-0000E53D0000}"/>
    <cellStyle name="20% - Accent1 3 10 8 2" xfId="16032" xr:uid="{00000000-0005-0000-0000-0000E63D0000}"/>
    <cellStyle name="20% - Accent1 3 10 8 2 2" xfId="16033" xr:uid="{00000000-0005-0000-0000-0000E73D0000}"/>
    <cellStyle name="20% - Accent1 3 10 8 3" xfId="16034" xr:uid="{00000000-0005-0000-0000-0000E83D0000}"/>
    <cellStyle name="20% - Accent1 3 10 9" xfId="16035" xr:uid="{00000000-0005-0000-0000-0000E93D0000}"/>
    <cellStyle name="20% - Accent1 3 10 9 2" xfId="16036" xr:uid="{00000000-0005-0000-0000-0000EA3D0000}"/>
    <cellStyle name="20% - Accent1 3 11" xfId="116" xr:uid="{00000000-0005-0000-0000-0000EB3D0000}"/>
    <cellStyle name="20% - Accent1 3 11 10" xfId="16037" xr:uid="{00000000-0005-0000-0000-0000EC3D0000}"/>
    <cellStyle name="20% - Accent1 3 11 10 2" xfId="16038" xr:uid="{00000000-0005-0000-0000-0000ED3D0000}"/>
    <cellStyle name="20% - Accent1 3 11 11" xfId="16039" xr:uid="{00000000-0005-0000-0000-0000EE3D0000}"/>
    <cellStyle name="20% - Accent1 3 11 12" xfId="16040" xr:uid="{00000000-0005-0000-0000-0000EF3D0000}"/>
    <cellStyle name="20% - Accent1 3 11 2" xfId="117" xr:uid="{00000000-0005-0000-0000-0000F03D0000}"/>
    <cellStyle name="20% - Accent1 3 11 2 2" xfId="16041" xr:uid="{00000000-0005-0000-0000-0000F13D0000}"/>
    <cellStyle name="20% - Accent1 3 11 2 2 2" xfId="16042" xr:uid="{00000000-0005-0000-0000-0000F23D0000}"/>
    <cellStyle name="20% - Accent1 3 11 2 2 2 2" xfId="16043" xr:uid="{00000000-0005-0000-0000-0000F33D0000}"/>
    <cellStyle name="20% - Accent1 3 11 2 2 2 2 2" xfId="16044" xr:uid="{00000000-0005-0000-0000-0000F43D0000}"/>
    <cellStyle name="20% - Accent1 3 11 2 2 2 3" xfId="16045" xr:uid="{00000000-0005-0000-0000-0000F53D0000}"/>
    <cellStyle name="20% - Accent1 3 11 2 2 3" xfId="16046" xr:uid="{00000000-0005-0000-0000-0000F63D0000}"/>
    <cellStyle name="20% - Accent1 3 11 2 2 3 2" xfId="16047" xr:uid="{00000000-0005-0000-0000-0000F73D0000}"/>
    <cellStyle name="20% - Accent1 3 11 2 2 4" xfId="16048" xr:uid="{00000000-0005-0000-0000-0000F83D0000}"/>
    <cellStyle name="20% - Accent1 3 11 2 3" xfId="16049" xr:uid="{00000000-0005-0000-0000-0000F93D0000}"/>
    <cellStyle name="20% - Accent1 3 11 2 3 2" xfId="16050" xr:uid="{00000000-0005-0000-0000-0000FA3D0000}"/>
    <cellStyle name="20% - Accent1 3 11 2 3 2 2" xfId="16051" xr:uid="{00000000-0005-0000-0000-0000FB3D0000}"/>
    <cellStyle name="20% - Accent1 3 11 2 3 2 2 2" xfId="16052" xr:uid="{00000000-0005-0000-0000-0000FC3D0000}"/>
    <cellStyle name="20% - Accent1 3 11 2 3 2 3" xfId="16053" xr:uid="{00000000-0005-0000-0000-0000FD3D0000}"/>
    <cellStyle name="20% - Accent1 3 11 2 3 3" xfId="16054" xr:uid="{00000000-0005-0000-0000-0000FE3D0000}"/>
    <cellStyle name="20% - Accent1 3 11 2 3 3 2" xfId="16055" xr:uid="{00000000-0005-0000-0000-0000FF3D0000}"/>
    <cellStyle name="20% - Accent1 3 11 2 3 4" xfId="16056" xr:uid="{00000000-0005-0000-0000-0000003E0000}"/>
    <cellStyle name="20% - Accent1 3 11 2 4" xfId="16057" xr:uid="{00000000-0005-0000-0000-0000013E0000}"/>
    <cellStyle name="20% - Accent1 3 11 2 4 2" xfId="16058" xr:uid="{00000000-0005-0000-0000-0000023E0000}"/>
    <cellStyle name="20% - Accent1 3 11 2 4 2 2" xfId="16059" xr:uid="{00000000-0005-0000-0000-0000033E0000}"/>
    <cellStyle name="20% - Accent1 3 11 2 4 2 2 2" xfId="16060" xr:uid="{00000000-0005-0000-0000-0000043E0000}"/>
    <cellStyle name="20% - Accent1 3 11 2 4 2 3" xfId="16061" xr:uid="{00000000-0005-0000-0000-0000053E0000}"/>
    <cellStyle name="20% - Accent1 3 11 2 4 3" xfId="16062" xr:uid="{00000000-0005-0000-0000-0000063E0000}"/>
    <cellStyle name="20% - Accent1 3 11 2 4 3 2" xfId="16063" xr:uid="{00000000-0005-0000-0000-0000073E0000}"/>
    <cellStyle name="20% - Accent1 3 11 2 4 4" xfId="16064" xr:uid="{00000000-0005-0000-0000-0000083E0000}"/>
    <cellStyle name="20% - Accent1 3 11 2 5" xfId="16065" xr:uid="{00000000-0005-0000-0000-0000093E0000}"/>
    <cellStyle name="20% - Accent1 3 11 2 5 2" xfId="16066" xr:uid="{00000000-0005-0000-0000-00000A3E0000}"/>
    <cellStyle name="20% - Accent1 3 11 2 5 2 2" xfId="16067" xr:uid="{00000000-0005-0000-0000-00000B3E0000}"/>
    <cellStyle name="20% - Accent1 3 11 2 5 3" xfId="16068" xr:uid="{00000000-0005-0000-0000-00000C3E0000}"/>
    <cellStyle name="20% - Accent1 3 11 2 6" xfId="16069" xr:uid="{00000000-0005-0000-0000-00000D3E0000}"/>
    <cellStyle name="20% - Accent1 3 11 2 6 2" xfId="16070" xr:uid="{00000000-0005-0000-0000-00000E3E0000}"/>
    <cellStyle name="20% - Accent1 3 11 2 6 2 2" xfId="16071" xr:uid="{00000000-0005-0000-0000-00000F3E0000}"/>
    <cellStyle name="20% - Accent1 3 11 2 6 3" xfId="16072" xr:uid="{00000000-0005-0000-0000-0000103E0000}"/>
    <cellStyle name="20% - Accent1 3 11 2 7" xfId="16073" xr:uid="{00000000-0005-0000-0000-0000113E0000}"/>
    <cellStyle name="20% - Accent1 3 11 2 7 2" xfId="16074" xr:uid="{00000000-0005-0000-0000-0000123E0000}"/>
    <cellStyle name="20% - Accent1 3 11 2 8" xfId="16075" xr:uid="{00000000-0005-0000-0000-0000133E0000}"/>
    <cellStyle name="20% - Accent1 3 11 2 8 2" xfId="16076" xr:uid="{00000000-0005-0000-0000-0000143E0000}"/>
    <cellStyle name="20% - Accent1 3 11 2 9" xfId="16077" xr:uid="{00000000-0005-0000-0000-0000153E0000}"/>
    <cellStyle name="20% - Accent1 3 11 3" xfId="118" xr:uid="{00000000-0005-0000-0000-0000163E0000}"/>
    <cellStyle name="20% - Accent1 3 11 3 2" xfId="16078" xr:uid="{00000000-0005-0000-0000-0000173E0000}"/>
    <cellStyle name="20% - Accent1 3 11 3 2 2" xfId="16079" xr:uid="{00000000-0005-0000-0000-0000183E0000}"/>
    <cellStyle name="20% - Accent1 3 11 3 2 2 2" xfId="16080" xr:uid="{00000000-0005-0000-0000-0000193E0000}"/>
    <cellStyle name="20% - Accent1 3 11 3 2 2 2 2" xfId="16081" xr:uid="{00000000-0005-0000-0000-00001A3E0000}"/>
    <cellStyle name="20% - Accent1 3 11 3 2 2 3" xfId="16082" xr:uid="{00000000-0005-0000-0000-00001B3E0000}"/>
    <cellStyle name="20% - Accent1 3 11 3 2 3" xfId="16083" xr:uid="{00000000-0005-0000-0000-00001C3E0000}"/>
    <cellStyle name="20% - Accent1 3 11 3 2 3 2" xfId="16084" xr:uid="{00000000-0005-0000-0000-00001D3E0000}"/>
    <cellStyle name="20% - Accent1 3 11 3 2 4" xfId="16085" xr:uid="{00000000-0005-0000-0000-00001E3E0000}"/>
    <cellStyle name="20% - Accent1 3 11 3 3" xfId="16086" xr:uid="{00000000-0005-0000-0000-00001F3E0000}"/>
    <cellStyle name="20% - Accent1 3 11 3 3 2" xfId="16087" xr:uid="{00000000-0005-0000-0000-0000203E0000}"/>
    <cellStyle name="20% - Accent1 3 11 3 3 2 2" xfId="16088" xr:uid="{00000000-0005-0000-0000-0000213E0000}"/>
    <cellStyle name="20% - Accent1 3 11 3 3 2 2 2" xfId="16089" xr:uid="{00000000-0005-0000-0000-0000223E0000}"/>
    <cellStyle name="20% - Accent1 3 11 3 3 2 3" xfId="16090" xr:uid="{00000000-0005-0000-0000-0000233E0000}"/>
    <cellStyle name="20% - Accent1 3 11 3 3 3" xfId="16091" xr:uid="{00000000-0005-0000-0000-0000243E0000}"/>
    <cellStyle name="20% - Accent1 3 11 3 3 3 2" xfId="16092" xr:uid="{00000000-0005-0000-0000-0000253E0000}"/>
    <cellStyle name="20% - Accent1 3 11 3 3 4" xfId="16093" xr:uid="{00000000-0005-0000-0000-0000263E0000}"/>
    <cellStyle name="20% - Accent1 3 11 3 4" xfId="16094" xr:uid="{00000000-0005-0000-0000-0000273E0000}"/>
    <cellStyle name="20% - Accent1 3 11 3 4 2" xfId="16095" xr:uid="{00000000-0005-0000-0000-0000283E0000}"/>
    <cellStyle name="20% - Accent1 3 11 3 4 2 2" xfId="16096" xr:uid="{00000000-0005-0000-0000-0000293E0000}"/>
    <cellStyle name="20% - Accent1 3 11 3 4 2 2 2" xfId="16097" xr:uid="{00000000-0005-0000-0000-00002A3E0000}"/>
    <cellStyle name="20% - Accent1 3 11 3 4 2 3" xfId="16098" xr:uid="{00000000-0005-0000-0000-00002B3E0000}"/>
    <cellStyle name="20% - Accent1 3 11 3 4 3" xfId="16099" xr:uid="{00000000-0005-0000-0000-00002C3E0000}"/>
    <cellStyle name="20% - Accent1 3 11 3 4 3 2" xfId="16100" xr:uid="{00000000-0005-0000-0000-00002D3E0000}"/>
    <cellStyle name="20% - Accent1 3 11 3 4 4" xfId="16101" xr:uid="{00000000-0005-0000-0000-00002E3E0000}"/>
    <cellStyle name="20% - Accent1 3 11 3 5" xfId="16102" xr:uid="{00000000-0005-0000-0000-00002F3E0000}"/>
    <cellStyle name="20% - Accent1 3 11 3 5 2" xfId="16103" xr:uid="{00000000-0005-0000-0000-0000303E0000}"/>
    <cellStyle name="20% - Accent1 3 11 3 5 2 2" xfId="16104" xr:uid="{00000000-0005-0000-0000-0000313E0000}"/>
    <cellStyle name="20% - Accent1 3 11 3 5 3" xfId="16105" xr:uid="{00000000-0005-0000-0000-0000323E0000}"/>
    <cellStyle name="20% - Accent1 3 11 3 6" xfId="16106" xr:uid="{00000000-0005-0000-0000-0000333E0000}"/>
    <cellStyle name="20% - Accent1 3 11 3 6 2" xfId="16107" xr:uid="{00000000-0005-0000-0000-0000343E0000}"/>
    <cellStyle name="20% - Accent1 3 11 3 6 2 2" xfId="16108" xr:uid="{00000000-0005-0000-0000-0000353E0000}"/>
    <cellStyle name="20% - Accent1 3 11 3 6 3" xfId="16109" xr:uid="{00000000-0005-0000-0000-0000363E0000}"/>
    <cellStyle name="20% - Accent1 3 11 3 7" xfId="16110" xr:uid="{00000000-0005-0000-0000-0000373E0000}"/>
    <cellStyle name="20% - Accent1 3 11 3 7 2" xfId="16111" xr:uid="{00000000-0005-0000-0000-0000383E0000}"/>
    <cellStyle name="20% - Accent1 3 11 3 8" xfId="16112" xr:uid="{00000000-0005-0000-0000-0000393E0000}"/>
    <cellStyle name="20% - Accent1 3 11 3 8 2" xfId="16113" xr:uid="{00000000-0005-0000-0000-00003A3E0000}"/>
    <cellStyle name="20% - Accent1 3 11 3 9" xfId="16114" xr:uid="{00000000-0005-0000-0000-00003B3E0000}"/>
    <cellStyle name="20% - Accent1 3 11 4" xfId="16115" xr:uid="{00000000-0005-0000-0000-00003C3E0000}"/>
    <cellStyle name="20% - Accent1 3 11 4 2" xfId="16116" xr:uid="{00000000-0005-0000-0000-00003D3E0000}"/>
    <cellStyle name="20% - Accent1 3 11 4 2 2" xfId="16117" xr:uid="{00000000-0005-0000-0000-00003E3E0000}"/>
    <cellStyle name="20% - Accent1 3 11 4 2 2 2" xfId="16118" xr:uid="{00000000-0005-0000-0000-00003F3E0000}"/>
    <cellStyle name="20% - Accent1 3 11 4 2 3" xfId="16119" xr:uid="{00000000-0005-0000-0000-0000403E0000}"/>
    <cellStyle name="20% - Accent1 3 11 4 3" xfId="16120" xr:uid="{00000000-0005-0000-0000-0000413E0000}"/>
    <cellStyle name="20% - Accent1 3 11 4 3 2" xfId="16121" xr:uid="{00000000-0005-0000-0000-0000423E0000}"/>
    <cellStyle name="20% - Accent1 3 11 4 4" xfId="16122" xr:uid="{00000000-0005-0000-0000-0000433E0000}"/>
    <cellStyle name="20% - Accent1 3 11 5" xfId="16123" xr:uid="{00000000-0005-0000-0000-0000443E0000}"/>
    <cellStyle name="20% - Accent1 3 11 5 2" xfId="16124" xr:uid="{00000000-0005-0000-0000-0000453E0000}"/>
    <cellStyle name="20% - Accent1 3 11 5 2 2" xfId="16125" xr:uid="{00000000-0005-0000-0000-0000463E0000}"/>
    <cellStyle name="20% - Accent1 3 11 5 2 2 2" xfId="16126" xr:uid="{00000000-0005-0000-0000-0000473E0000}"/>
    <cellStyle name="20% - Accent1 3 11 5 2 3" xfId="16127" xr:uid="{00000000-0005-0000-0000-0000483E0000}"/>
    <cellStyle name="20% - Accent1 3 11 5 3" xfId="16128" xr:uid="{00000000-0005-0000-0000-0000493E0000}"/>
    <cellStyle name="20% - Accent1 3 11 5 3 2" xfId="16129" xr:uid="{00000000-0005-0000-0000-00004A3E0000}"/>
    <cellStyle name="20% - Accent1 3 11 5 4" xfId="16130" xr:uid="{00000000-0005-0000-0000-00004B3E0000}"/>
    <cellStyle name="20% - Accent1 3 11 6" xfId="16131" xr:uid="{00000000-0005-0000-0000-00004C3E0000}"/>
    <cellStyle name="20% - Accent1 3 11 6 2" xfId="16132" xr:uid="{00000000-0005-0000-0000-00004D3E0000}"/>
    <cellStyle name="20% - Accent1 3 11 6 2 2" xfId="16133" xr:uid="{00000000-0005-0000-0000-00004E3E0000}"/>
    <cellStyle name="20% - Accent1 3 11 6 2 2 2" xfId="16134" xr:uid="{00000000-0005-0000-0000-00004F3E0000}"/>
    <cellStyle name="20% - Accent1 3 11 6 2 3" xfId="16135" xr:uid="{00000000-0005-0000-0000-0000503E0000}"/>
    <cellStyle name="20% - Accent1 3 11 6 3" xfId="16136" xr:uid="{00000000-0005-0000-0000-0000513E0000}"/>
    <cellStyle name="20% - Accent1 3 11 6 3 2" xfId="16137" xr:uid="{00000000-0005-0000-0000-0000523E0000}"/>
    <cellStyle name="20% - Accent1 3 11 6 4" xfId="16138" xr:uid="{00000000-0005-0000-0000-0000533E0000}"/>
    <cellStyle name="20% - Accent1 3 11 7" xfId="16139" xr:uid="{00000000-0005-0000-0000-0000543E0000}"/>
    <cellStyle name="20% - Accent1 3 11 7 2" xfId="16140" xr:uid="{00000000-0005-0000-0000-0000553E0000}"/>
    <cellStyle name="20% - Accent1 3 11 7 2 2" xfId="16141" xr:uid="{00000000-0005-0000-0000-0000563E0000}"/>
    <cellStyle name="20% - Accent1 3 11 7 3" xfId="16142" xr:uid="{00000000-0005-0000-0000-0000573E0000}"/>
    <cellStyle name="20% - Accent1 3 11 8" xfId="16143" xr:uid="{00000000-0005-0000-0000-0000583E0000}"/>
    <cellStyle name="20% - Accent1 3 11 8 2" xfId="16144" xr:uid="{00000000-0005-0000-0000-0000593E0000}"/>
    <cellStyle name="20% - Accent1 3 11 8 2 2" xfId="16145" xr:uid="{00000000-0005-0000-0000-00005A3E0000}"/>
    <cellStyle name="20% - Accent1 3 11 8 3" xfId="16146" xr:uid="{00000000-0005-0000-0000-00005B3E0000}"/>
    <cellStyle name="20% - Accent1 3 11 9" xfId="16147" xr:uid="{00000000-0005-0000-0000-00005C3E0000}"/>
    <cellStyle name="20% - Accent1 3 11 9 2" xfId="16148" xr:uid="{00000000-0005-0000-0000-00005D3E0000}"/>
    <cellStyle name="20% - Accent1 3 12" xfId="16149" xr:uid="{00000000-0005-0000-0000-00005E3E0000}"/>
    <cellStyle name="20% - Accent1 3 12 2" xfId="16150" xr:uid="{00000000-0005-0000-0000-00005F3E0000}"/>
    <cellStyle name="20% - Accent1 3 12 2 2" xfId="16151" xr:uid="{00000000-0005-0000-0000-0000603E0000}"/>
    <cellStyle name="20% - Accent1 3 12 2 2 2" xfId="16152" xr:uid="{00000000-0005-0000-0000-0000613E0000}"/>
    <cellStyle name="20% - Accent1 3 12 2 2 2 2" xfId="16153" xr:uid="{00000000-0005-0000-0000-0000623E0000}"/>
    <cellStyle name="20% - Accent1 3 12 2 2 3" xfId="16154" xr:uid="{00000000-0005-0000-0000-0000633E0000}"/>
    <cellStyle name="20% - Accent1 3 12 2 3" xfId="16155" xr:uid="{00000000-0005-0000-0000-0000643E0000}"/>
    <cellStyle name="20% - Accent1 3 12 2 3 2" xfId="16156" xr:uid="{00000000-0005-0000-0000-0000653E0000}"/>
    <cellStyle name="20% - Accent1 3 12 2 4" xfId="16157" xr:uid="{00000000-0005-0000-0000-0000663E0000}"/>
    <cellStyle name="20% - Accent1 3 12 3" xfId="16158" xr:uid="{00000000-0005-0000-0000-0000673E0000}"/>
    <cellStyle name="20% - Accent1 3 12 3 2" xfId="16159" xr:uid="{00000000-0005-0000-0000-0000683E0000}"/>
    <cellStyle name="20% - Accent1 3 12 3 2 2" xfId="16160" xr:uid="{00000000-0005-0000-0000-0000693E0000}"/>
    <cellStyle name="20% - Accent1 3 12 3 2 2 2" xfId="16161" xr:uid="{00000000-0005-0000-0000-00006A3E0000}"/>
    <cellStyle name="20% - Accent1 3 12 3 2 3" xfId="16162" xr:uid="{00000000-0005-0000-0000-00006B3E0000}"/>
    <cellStyle name="20% - Accent1 3 12 3 3" xfId="16163" xr:uid="{00000000-0005-0000-0000-00006C3E0000}"/>
    <cellStyle name="20% - Accent1 3 12 3 3 2" xfId="16164" xr:uid="{00000000-0005-0000-0000-00006D3E0000}"/>
    <cellStyle name="20% - Accent1 3 12 3 4" xfId="16165" xr:uid="{00000000-0005-0000-0000-00006E3E0000}"/>
    <cellStyle name="20% - Accent1 3 12 4" xfId="16166" xr:uid="{00000000-0005-0000-0000-00006F3E0000}"/>
    <cellStyle name="20% - Accent1 3 12 4 2" xfId="16167" xr:uid="{00000000-0005-0000-0000-0000703E0000}"/>
    <cellStyle name="20% - Accent1 3 12 4 2 2" xfId="16168" xr:uid="{00000000-0005-0000-0000-0000713E0000}"/>
    <cellStyle name="20% - Accent1 3 12 4 2 2 2" xfId="16169" xr:uid="{00000000-0005-0000-0000-0000723E0000}"/>
    <cellStyle name="20% - Accent1 3 12 4 2 3" xfId="16170" xr:uid="{00000000-0005-0000-0000-0000733E0000}"/>
    <cellStyle name="20% - Accent1 3 12 4 3" xfId="16171" xr:uid="{00000000-0005-0000-0000-0000743E0000}"/>
    <cellStyle name="20% - Accent1 3 12 4 3 2" xfId="16172" xr:uid="{00000000-0005-0000-0000-0000753E0000}"/>
    <cellStyle name="20% - Accent1 3 12 4 4" xfId="16173" xr:uid="{00000000-0005-0000-0000-0000763E0000}"/>
    <cellStyle name="20% - Accent1 3 12 5" xfId="16174" xr:uid="{00000000-0005-0000-0000-0000773E0000}"/>
    <cellStyle name="20% - Accent1 3 12 5 2" xfId="16175" xr:uid="{00000000-0005-0000-0000-0000783E0000}"/>
    <cellStyle name="20% - Accent1 3 12 5 2 2" xfId="16176" xr:uid="{00000000-0005-0000-0000-0000793E0000}"/>
    <cellStyle name="20% - Accent1 3 12 5 3" xfId="16177" xr:uid="{00000000-0005-0000-0000-00007A3E0000}"/>
    <cellStyle name="20% - Accent1 3 12 6" xfId="16178" xr:uid="{00000000-0005-0000-0000-00007B3E0000}"/>
    <cellStyle name="20% - Accent1 3 12 6 2" xfId="16179" xr:uid="{00000000-0005-0000-0000-00007C3E0000}"/>
    <cellStyle name="20% - Accent1 3 12 6 2 2" xfId="16180" xr:uid="{00000000-0005-0000-0000-00007D3E0000}"/>
    <cellStyle name="20% - Accent1 3 12 6 3" xfId="16181" xr:uid="{00000000-0005-0000-0000-00007E3E0000}"/>
    <cellStyle name="20% - Accent1 3 12 7" xfId="16182" xr:uid="{00000000-0005-0000-0000-00007F3E0000}"/>
    <cellStyle name="20% - Accent1 3 12 7 2" xfId="16183" xr:uid="{00000000-0005-0000-0000-0000803E0000}"/>
    <cellStyle name="20% - Accent1 3 12 8" xfId="16184" xr:uid="{00000000-0005-0000-0000-0000813E0000}"/>
    <cellStyle name="20% - Accent1 3 12 8 2" xfId="16185" xr:uid="{00000000-0005-0000-0000-0000823E0000}"/>
    <cellStyle name="20% - Accent1 3 12 9" xfId="16186" xr:uid="{00000000-0005-0000-0000-0000833E0000}"/>
    <cellStyle name="20% - Accent1 3 13" xfId="16187" xr:uid="{00000000-0005-0000-0000-0000843E0000}"/>
    <cellStyle name="20% - Accent1 3 13 2" xfId="16188" xr:uid="{00000000-0005-0000-0000-0000853E0000}"/>
    <cellStyle name="20% - Accent1 3 13 2 2" xfId="16189" xr:uid="{00000000-0005-0000-0000-0000863E0000}"/>
    <cellStyle name="20% - Accent1 3 13 2 2 2" xfId="16190" xr:uid="{00000000-0005-0000-0000-0000873E0000}"/>
    <cellStyle name="20% - Accent1 3 13 2 2 2 2" xfId="16191" xr:uid="{00000000-0005-0000-0000-0000883E0000}"/>
    <cellStyle name="20% - Accent1 3 13 2 2 3" xfId="16192" xr:uid="{00000000-0005-0000-0000-0000893E0000}"/>
    <cellStyle name="20% - Accent1 3 13 2 3" xfId="16193" xr:uid="{00000000-0005-0000-0000-00008A3E0000}"/>
    <cellStyle name="20% - Accent1 3 13 2 3 2" xfId="16194" xr:uid="{00000000-0005-0000-0000-00008B3E0000}"/>
    <cellStyle name="20% - Accent1 3 13 2 4" xfId="16195" xr:uid="{00000000-0005-0000-0000-00008C3E0000}"/>
    <cellStyle name="20% - Accent1 3 13 3" xfId="16196" xr:uid="{00000000-0005-0000-0000-00008D3E0000}"/>
    <cellStyle name="20% - Accent1 3 13 3 2" xfId="16197" xr:uid="{00000000-0005-0000-0000-00008E3E0000}"/>
    <cellStyle name="20% - Accent1 3 13 3 2 2" xfId="16198" xr:uid="{00000000-0005-0000-0000-00008F3E0000}"/>
    <cellStyle name="20% - Accent1 3 13 3 2 2 2" xfId="16199" xr:uid="{00000000-0005-0000-0000-0000903E0000}"/>
    <cellStyle name="20% - Accent1 3 13 3 2 3" xfId="16200" xr:uid="{00000000-0005-0000-0000-0000913E0000}"/>
    <cellStyle name="20% - Accent1 3 13 3 3" xfId="16201" xr:uid="{00000000-0005-0000-0000-0000923E0000}"/>
    <cellStyle name="20% - Accent1 3 13 3 3 2" xfId="16202" xr:uid="{00000000-0005-0000-0000-0000933E0000}"/>
    <cellStyle name="20% - Accent1 3 13 3 4" xfId="16203" xr:uid="{00000000-0005-0000-0000-0000943E0000}"/>
    <cellStyle name="20% - Accent1 3 13 4" xfId="16204" xr:uid="{00000000-0005-0000-0000-0000953E0000}"/>
    <cellStyle name="20% - Accent1 3 13 4 2" xfId="16205" xr:uid="{00000000-0005-0000-0000-0000963E0000}"/>
    <cellStyle name="20% - Accent1 3 13 4 2 2" xfId="16206" xr:uid="{00000000-0005-0000-0000-0000973E0000}"/>
    <cellStyle name="20% - Accent1 3 13 4 2 2 2" xfId="16207" xr:uid="{00000000-0005-0000-0000-0000983E0000}"/>
    <cellStyle name="20% - Accent1 3 13 4 2 3" xfId="16208" xr:uid="{00000000-0005-0000-0000-0000993E0000}"/>
    <cellStyle name="20% - Accent1 3 13 4 3" xfId="16209" xr:uid="{00000000-0005-0000-0000-00009A3E0000}"/>
    <cellStyle name="20% - Accent1 3 13 4 3 2" xfId="16210" xr:uid="{00000000-0005-0000-0000-00009B3E0000}"/>
    <cellStyle name="20% - Accent1 3 13 4 4" xfId="16211" xr:uid="{00000000-0005-0000-0000-00009C3E0000}"/>
    <cellStyle name="20% - Accent1 3 13 5" xfId="16212" xr:uid="{00000000-0005-0000-0000-00009D3E0000}"/>
    <cellStyle name="20% - Accent1 3 13 5 2" xfId="16213" xr:uid="{00000000-0005-0000-0000-00009E3E0000}"/>
    <cellStyle name="20% - Accent1 3 13 5 2 2" xfId="16214" xr:uid="{00000000-0005-0000-0000-00009F3E0000}"/>
    <cellStyle name="20% - Accent1 3 13 5 3" xfId="16215" xr:uid="{00000000-0005-0000-0000-0000A03E0000}"/>
    <cellStyle name="20% - Accent1 3 13 6" xfId="16216" xr:uid="{00000000-0005-0000-0000-0000A13E0000}"/>
    <cellStyle name="20% - Accent1 3 13 6 2" xfId="16217" xr:uid="{00000000-0005-0000-0000-0000A23E0000}"/>
    <cellStyle name="20% - Accent1 3 13 6 2 2" xfId="16218" xr:uid="{00000000-0005-0000-0000-0000A33E0000}"/>
    <cellStyle name="20% - Accent1 3 13 6 3" xfId="16219" xr:uid="{00000000-0005-0000-0000-0000A43E0000}"/>
    <cellStyle name="20% - Accent1 3 13 7" xfId="16220" xr:uid="{00000000-0005-0000-0000-0000A53E0000}"/>
    <cellStyle name="20% - Accent1 3 13 7 2" xfId="16221" xr:uid="{00000000-0005-0000-0000-0000A63E0000}"/>
    <cellStyle name="20% - Accent1 3 13 8" xfId="16222" xr:uid="{00000000-0005-0000-0000-0000A73E0000}"/>
    <cellStyle name="20% - Accent1 3 13 8 2" xfId="16223" xr:uid="{00000000-0005-0000-0000-0000A83E0000}"/>
    <cellStyle name="20% - Accent1 3 13 9" xfId="16224" xr:uid="{00000000-0005-0000-0000-0000A93E0000}"/>
    <cellStyle name="20% - Accent1 3 14" xfId="16225" xr:uid="{00000000-0005-0000-0000-0000AA3E0000}"/>
    <cellStyle name="20% - Accent1 3 14 2" xfId="16226" xr:uid="{00000000-0005-0000-0000-0000AB3E0000}"/>
    <cellStyle name="20% - Accent1 3 14 2 2" xfId="16227" xr:uid="{00000000-0005-0000-0000-0000AC3E0000}"/>
    <cellStyle name="20% - Accent1 3 14 2 2 2" xfId="16228" xr:uid="{00000000-0005-0000-0000-0000AD3E0000}"/>
    <cellStyle name="20% - Accent1 3 14 2 3" xfId="16229" xr:uid="{00000000-0005-0000-0000-0000AE3E0000}"/>
    <cellStyle name="20% - Accent1 3 14 3" xfId="16230" xr:uid="{00000000-0005-0000-0000-0000AF3E0000}"/>
    <cellStyle name="20% - Accent1 3 14 3 2" xfId="16231" xr:uid="{00000000-0005-0000-0000-0000B03E0000}"/>
    <cellStyle name="20% - Accent1 3 14 4" xfId="16232" xr:uid="{00000000-0005-0000-0000-0000B13E0000}"/>
    <cellStyle name="20% - Accent1 3 15" xfId="16233" xr:uid="{00000000-0005-0000-0000-0000B23E0000}"/>
    <cellStyle name="20% - Accent1 3 15 2" xfId="16234" xr:uid="{00000000-0005-0000-0000-0000B33E0000}"/>
    <cellStyle name="20% - Accent1 3 15 2 2" xfId="16235" xr:uid="{00000000-0005-0000-0000-0000B43E0000}"/>
    <cellStyle name="20% - Accent1 3 15 2 2 2" xfId="16236" xr:uid="{00000000-0005-0000-0000-0000B53E0000}"/>
    <cellStyle name="20% - Accent1 3 15 2 3" xfId="16237" xr:uid="{00000000-0005-0000-0000-0000B63E0000}"/>
    <cellStyle name="20% - Accent1 3 15 3" xfId="16238" xr:uid="{00000000-0005-0000-0000-0000B73E0000}"/>
    <cellStyle name="20% - Accent1 3 15 3 2" xfId="16239" xr:uid="{00000000-0005-0000-0000-0000B83E0000}"/>
    <cellStyle name="20% - Accent1 3 15 4" xfId="16240" xr:uid="{00000000-0005-0000-0000-0000B93E0000}"/>
    <cellStyle name="20% - Accent1 3 16" xfId="16241" xr:uid="{00000000-0005-0000-0000-0000BA3E0000}"/>
    <cellStyle name="20% - Accent1 3 16 2" xfId="16242" xr:uid="{00000000-0005-0000-0000-0000BB3E0000}"/>
    <cellStyle name="20% - Accent1 3 16 2 2" xfId="16243" xr:uid="{00000000-0005-0000-0000-0000BC3E0000}"/>
    <cellStyle name="20% - Accent1 3 16 2 2 2" xfId="16244" xr:uid="{00000000-0005-0000-0000-0000BD3E0000}"/>
    <cellStyle name="20% - Accent1 3 16 2 3" xfId="16245" xr:uid="{00000000-0005-0000-0000-0000BE3E0000}"/>
    <cellStyle name="20% - Accent1 3 16 3" xfId="16246" xr:uid="{00000000-0005-0000-0000-0000BF3E0000}"/>
    <cellStyle name="20% - Accent1 3 16 3 2" xfId="16247" xr:uid="{00000000-0005-0000-0000-0000C03E0000}"/>
    <cellStyle name="20% - Accent1 3 16 4" xfId="16248" xr:uid="{00000000-0005-0000-0000-0000C13E0000}"/>
    <cellStyle name="20% - Accent1 3 17" xfId="16249" xr:uid="{00000000-0005-0000-0000-0000C23E0000}"/>
    <cellStyle name="20% - Accent1 3 17 2" xfId="16250" xr:uid="{00000000-0005-0000-0000-0000C33E0000}"/>
    <cellStyle name="20% - Accent1 3 17 2 2" xfId="16251" xr:uid="{00000000-0005-0000-0000-0000C43E0000}"/>
    <cellStyle name="20% - Accent1 3 17 3" xfId="16252" xr:uid="{00000000-0005-0000-0000-0000C53E0000}"/>
    <cellStyle name="20% - Accent1 3 18" xfId="16253" xr:uid="{00000000-0005-0000-0000-0000C63E0000}"/>
    <cellStyle name="20% - Accent1 3 18 2" xfId="16254" xr:uid="{00000000-0005-0000-0000-0000C73E0000}"/>
    <cellStyle name="20% - Accent1 3 18 2 2" xfId="16255" xr:uid="{00000000-0005-0000-0000-0000C83E0000}"/>
    <cellStyle name="20% - Accent1 3 18 3" xfId="16256" xr:uid="{00000000-0005-0000-0000-0000C93E0000}"/>
    <cellStyle name="20% - Accent1 3 19" xfId="16257" xr:uid="{00000000-0005-0000-0000-0000CA3E0000}"/>
    <cellStyle name="20% - Accent1 3 19 2" xfId="16258" xr:uid="{00000000-0005-0000-0000-0000CB3E0000}"/>
    <cellStyle name="20% - Accent1 3 2" xfId="16259" xr:uid="{00000000-0005-0000-0000-0000CC3E0000}"/>
    <cellStyle name="20% - Accent1 3 2 10" xfId="16260" xr:uid="{00000000-0005-0000-0000-0000CD3E0000}"/>
    <cellStyle name="20% - Accent1 3 2 10 10" xfId="16261" xr:uid="{00000000-0005-0000-0000-0000CE3E0000}"/>
    <cellStyle name="20% - Accent1 3 2 10 10 2" xfId="16262" xr:uid="{00000000-0005-0000-0000-0000CF3E0000}"/>
    <cellStyle name="20% - Accent1 3 2 10 11" xfId="16263" xr:uid="{00000000-0005-0000-0000-0000D03E0000}"/>
    <cellStyle name="20% - Accent1 3 2 10 2" xfId="16264" xr:uid="{00000000-0005-0000-0000-0000D13E0000}"/>
    <cellStyle name="20% - Accent1 3 2 10 2 2" xfId="16265" xr:uid="{00000000-0005-0000-0000-0000D23E0000}"/>
    <cellStyle name="20% - Accent1 3 2 10 2 2 2" xfId="16266" xr:uid="{00000000-0005-0000-0000-0000D33E0000}"/>
    <cellStyle name="20% - Accent1 3 2 10 2 2 2 2" xfId="16267" xr:uid="{00000000-0005-0000-0000-0000D43E0000}"/>
    <cellStyle name="20% - Accent1 3 2 10 2 2 2 2 2" xfId="16268" xr:uid="{00000000-0005-0000-0000-0000D53E0000}"/>
    <cellStyle name="20% - Accent1 3 2 10 2 2 2 3" xfId="16269" xr:uid="{00000000-0005-0000-0000-0000D63E0000}"/>
    <cellStyle name="20% - Accent1 3 2 10 2 2 3" xfId="16270" xr:uid="{00000000-0005-0000-0000-0000D73E0000}"/>
    <cellStyle name="20% - Accent1 3 2 10 2 2 3 2" xfId="16271" xr:uid="{00000000-0005-0000-0000-0000D83E0000}"/>
    <cellStyle name="20% - Accent1 3 2 10 2 2 4" xfId="16272" xr:uid="{00000000-0005-0000-0000-0000D93E0000}"/>
    <cellStyle name="20% - Accent1 3 2 10 2 3" xfId="16273" xr:uid="{00000000-0005-0000-0000-0000DA3E0000}"/>
    <cellStyle name="20% - Accent1 3 2 10 2 3 2" xfId="16274" xr:uid="{00000000-0005-0000-0000-0000DB3E0000}"/>
    <cellStyle name="20% - Accent1 3 2 10 2 3 2 2" xfId="16275" xr:uid="{00000000-0005-0000-0000-0000DC3E0000}"/>
    <cellStyle name="20% - Accent1 3 2 10 2 3 2 2 2" xfId="16276" xr:uid="{00000000-0005-0000-0000-0000DD3E0000}"/>
    <cellStyle name="20% - Accent1 3 2 10 2 3 2 3" xfId="16277" xr:uid="{00000000-0005-0000-0000-0000DE3E0000}"/>
    <cellStyle name="20% - Accent1 3 2 10 2 3 3" xfId="16278" xr:uid="{00000000-0005-0000-0000-0000DF3E0000}"/>
    <cellStyle name="20% - Accent1 3 2 10 2 3 3 2" xfId="16279" xr:uid="{00000000-0005-0000-0000-0000E03E0000}"/>
    <cellStyle name="20% - Accent1 3 2 10 2 3 4" xfId="16280" xr:uid="{00000000-0005-0000-0000-0000E13E0000}"/>
    <cellStyle name="20% - Accent1 3 2 10 2 4" xfId="16281" xr:uid="{00000000-0005-0000-0000-0000E23E0000}"/>
    <cellStyle name="20% - Accent1 3 2 10 2 4 2" xfId="16282" xr:uid="{00000000-0005-0000-0000-0000E33E0000}"/>
    <cellStyle name="20% - Accent1 3 2 10 2 4 2 2" xfId="16283" xr:uid="{00000000-0005-0000-0000-0000E43E0000}"/>
    <cellStyle name="20% - Accent1 3 2 10 2 4 2 2 2" xfId="16284" xr:uid="{00000000-0005-0000-0000-0000E53E0000}"/>
    <cellStyle name="20% - Accent1 3 2 10 2 4 2 3" xfId="16285" xr:uid="{00000000-0005-0000-0000-0000E63E0000}"/>
    <cellStyle name="20% - Accent1 3 2 10 2 4 3" xfId="16286" xr:uid="{00000000-0005-0000-0000-0000E73E0000}"/>
    <cellStyle name="20% - Accent1 3 2 10 2 4 3 2" xfId="16287" xr:uid="{00000000-0005-0000-0000-0000E83E0000}"/>
    <cellStyle name="20% - Accent1 3 2 10 2 4 4" xfId="16288" xr:uid="{00000000-0005-0000-0000-0000E93E0000}"/>
    <cellStyle name="20% - Accent1 3 2 10 2 5" xfId="16289" xr:uid="{00000000-0005-0000-0000-0000EA3E0000}"/>
    <cellStyle name="20% - Accent1 3 2 10 2 5 2" xfId="16290" xr:uid="{00000000-0005-0000-0000-0000EB3E0000}"/>
    <cellStyle name="20% - Accent1 3 2 10 2 5 2 2" xfId="16291" xr:uid="{00000000-0005-0000-0000-0000EC3E0000}"/>
    <cellStyle name="20% - Accent1 3 2 10 2 5 3" xfId="16292" xr:uid="{00000000-0005-0000-0000-0000ED3E0000}"/>
    <cellStyle name="20% - Accent1 3 2 10 2 6" xfId="16293" xr:uid="{00000000-0005-0000-0000-0000EE3E0000}"/>
    <cellStyle name="20% - Accent1 3 2 10 2 6 2" xfId="16294" xr:uid="{00000000-0005-0000-0000-0000EF3E0000}"/>
    <cellStyle name="20% - Accent1 3 2 10 2 6 2 2" xfId="16295" xr:uid="{00000000-0005-0000-0000-0000F03E0000}"/>
    <cellStyle name="20% - Accent1 3 2 10 2 6 3" xfId="16296" xr:uid="{00000000-0005-0000-0000-0000F13E0000}"/>
    <cellStyle name="20% - Accent1 3 2 10 2 7" xfId="16297" xr:uid="{00000000-0005-0000-0000-0000F23E0000}"/>
    <cellStyle name="20% - Accent1 3 2 10 2 7 2" xfId="16298" xr:uid="{00000000-0005-0000-0000-0000F33E0000}"/>
    <cellStyle name="20% - Accent1 3 2 10 2 8" xfId="16299" xr:uid="{00000000-0005-0000-0000-0000F43E0000}"/>
    <cellStyle name="20% - Accent1 3 2 10 2 8 2" xfId="16300" xr:uid="{00000000-0005-0000-0000-0000F53E0000}"/>
    <cellStyle name="20% - Accent1 3 2 10 2 9" xfId="16301" xr:uid="{00000000-0005-0000-0000-0000F63E0000}"/>
    <cellStyle name="20% - Accent1 3 2 10 3" xfId="16302" xr:uid="{00000000-0005-0000-0000-0000F73E0000}"/>
    <cellStyle name="20% - Accent1 3 2 10 3 2" xfId="16303" xr:uid="{00000000-0005-0000-0000-0000F83E0000}"/>
    <cellStyle name="20% - Accent1 3 2 10 3 2 2" xfId="16304" xr:uid="{00000000-0005-0000-0000-0000F93E0000}"/>
    <cellStyle name="20% - Accent1 3 2 10 3 2 2 2" xfId="16305" xr:uid="{00000000-0005-0000-0000-0000FA3E0000}"/>
    <cellStyle name="20% - Accent1 3 2 10 3 2 2 2 2" xfId="16306" xr:uid="{00000000-0005-0000-0000-0000FB3E0000}"/>
    <cellStyle name="20% - Accent1 3 2 10 3 2 2 3" xfId="16307" xr:uid="{00000000-0005-0000-0000-0000FC3E0000}"/>
    <cellStyle name="20% - Accent1 3 2 10 3 2 3" xfId="16308" xr:uid="{00000000-0005-0000-0000-0000FD3E0000}"/>
    <cellStyle name="20% - Accent1 3 2 10 3 2 3 2" xfId="16309" xr:uid="{00000000-0005-0000-0000-0000FE3E0000}"/>
    <cellStyle name="20% - Accent1 3 2 10 3 2 4" xfId="16310" xr:uid="{00000000-0005-0000-0000-0000FF3E0000}"/>
    <cellStyle name="20% - Accent1 3 2 10 3 3" xfId="16311" xr:uid="{00000000-0005-0000-0000-0000003F0000}"/>
    <cellStyle name="20% - Accent1 3 2 10 3 3 2" xfId="16312" xr:uid="{00000000-0005-0000-0000-0000013F0000}"/>
    <cellStyle name="20% - Accent1 3 2 10 3 3 2 2" xfId="16313" xr:uid="{00000000-0005-0000-0000-0000023F0000}"/>
    <cellStyle name="20% - Accent1 3 2 10 3 3 2 2 2" xfId="16314" xr:uid="{00000000-0005-0000-0000-0000033F0000}"/>
    <cellStyle name="20% - Accent1 3 2 10 3 3 2 3" xfId="16315" xr:uid="{00000000-0005-0000-0000-0000043F0000}"/>
    <cellStyle name="20% - Accent1 3 2 10 3 3 3" xfId="16316" xr:uid="{00000000-0005-0000-0000-0000053F0000}"/>
    <cellStyle name="20% - Accent1 3 2 10 3 3 3 2" xfId="16317" xr:uid="{00000000-0005-0000-0000-0000063F0000}"/>
    <cellStyle name="20% - Accent1 3 2 10 3 3 4" xfId="16318" xr:uid="{00000000-0005-0000-0000-0000073F0000}"/>
    <cellStyle name="20% - Accent1 3 2 10 3 4" xfId="16319" xr:uid="{00000000-0005-0000-0000-0000083F0000}"/>
    <cellStyle name="20% - Accent1 3 2 10 3 4 2" xfId="16320" xr:uid="{00000000-0005-0000-0000-0000093F0000}"/>
    <cellStyle name="20% - Accent1 3 2 10 3 4 2 2" xfId="16321" xr:uid="{00000000-0005-0000-0000-00000A3F0000}"/>
    <cellStyle name="20% - Accent1 3 2 10 3 4 2 2 2" xfId="16322" xr:uid="{00000000-0005-0000-0000-00000B3F0000}"/>
    <cellStyle name="20% - Accent1 3 2 10 3 4 2 3" xfId="16323" xr:uid="{00000000-0005-0000-0000-00000C3F0000}"/>
    <cellStyle name="20% - Accent1 3 2 10 3 4 3" xfId="16324" xr:uid="{00000000-0005-0000-0000-00000D3F0000}"/>
    <cellStyle name="20% - Accent1 3 2 10 3 4 3 2" xfId="16325" xr:uid="{00000000-0005-0000-0000-00000E3F0000}"/>
    <cellStyle name="20% - Accent1 3 2 10 3 4 4" xfId="16326" xr:uid="{00000000-0005-0000-0000-00000F3F0000}"/>
    <cellStyle name="20% - Accent1 3 2 10 3 5" xfId="16327" xr:uid="{00000000-0005-0000-0000-0000103F0000}"/>
    <cellStyle name="20% - Accent1 3 2 10 3 5 2" xfId="16328" xr:uid="{00000000-0005-0000-0000-0000113F0000}"/>
    <cellStyle name="20% - Accent1 3 2 10 3 5 2 2" xfId="16329" xr:uid="{00000000-0005-0000-0000-0000123F0000}"/>
    <cellStyle name="20% - Accent1 3 2 10 3 5 3" xfId="16330" xr:uid="{00000000-0005-0000-0000-0000133F0000}"/>
    <cellStyle name="20% - Accent1 3 2 10 3 6" xfId="16331" xr:uid="{00000000-0005-0000-0000-0000143F0000}"/>
    <cellStyle name="20% - Accent1 3 2 10 3 6 2" xfId="16332" xr:uid="{00000000-0005-0000-0000-0000153F0000}"/>
    <cellStyle name="20% - Accent1 3 2 10 3 6 2 2" xfId="16333" xr:uid="{00000000-0005-0000-0000-0000163F0000}"/>
    <cellStyle name="20% - Accent1 3 2 10 3 6 3" xfId="16334" xr:uid="{00000000-0005-0000-0000-0000173F0000}"/>
    <cellStyle name="20% - Accent1 3 2 10 3 7" xfId="16335" xr:uid="{00000000-0005-0000-0000-0000183F0000}"/>
    <cellStyle name="20% - Accent1 3 2 10 3 7 2" xfId="16336" xr:uid="{00000000-0005-0000-0000-0000193F0000}"/>
    <cellStyle name="20% - Accent1 3 2 10 3 8" xfId="16337" xr:uid="{00000000-0005-0000-0000-00001A3F0000}"/>
    <cellStyle name="20% - Accent1 3 2 10 3 8 2" xfId="16338" xr:uid="{00000000-0005-0000-0000-00001B3F0000}"/>
    <cellStyle name="20% - Accent1 3 2 10 3 9" xfId="16339" xr:uid="{00000000-0005-0000-0000-00001C3F0000}"/>
    <cellStyle name="20% - Accent1 3 2 10 4" xfId="16340" xr:uid="{00000000-0005-0000-0000-00001D3F0000}"/>
    <cellStyle name="20% - Accent1 3 2 10 4 2" xfId="16341" xr:uid="{00000000-0005-0000-0000-00001E3F0000}"/>
    <cellStyle name="20% - Accent1 3 2 10 4 2 2" xfId="16342" xr:uid="{00000000-0005-0000-0000-00001F3F0000}"/>
    <cellStyle name="20% - Accent1 3 2 10 4 2 2 2" xfId="16343" xr:uid="{00000000-0005-0000-0000-0000203F0000}"/>
    <cellStyle name="20% - Accent1 3 2 10 4 2 3" xfId="16344" xr:uid="{00000000-0005-0000-0000-0000213F0000}"/>
    <cellStyle name="20% - Accent1 3 2 10 4 3" xfId="16345" xr:uid="{00000000-0005-0000-0000-0000223F0000}"/>
    <cellStyle name="20% - Accent1 3 2 10 4 3 2" xfId="16346" xr:uid="{00000000-0005-0000-0000-0000233F0000}"/>
    <cellStyle name="20% - Accent1 3 2 10 4 4" xfId="16347" xr:uid="{00000000-0005-0000-0000-0000243F0000}"/>
    <cellStyle name="20% - Accent1 3 2 10 5" xfId="16348" xr:uid="{00000000-0005-0000-0000-0000253F0000}"/>
    <cellStyle name="20% - Accent1 3 2 10 5 2" xfId="16349" xr:uid="{00000000-0005-0000-0000-0000263F0000}"/>
    <cellStyle name="20% - Accent1 3 2 10 5 2 2" xfId="16350" xr:uid="{00000000-0005-0000-0000-0000273F0000}"/>
    <cellStyle name="20% - Accent1 3 2 10 5 2 2 2" xfId="16351" xr:uid="{00000000-0005-0000-0000-0000283F0000}"/>
    <cellStyle name="20% - Accent1 3 2 10 5 2 3" xfId="16352" xr:uid="{00000000-0005-0000-0000-0000293F0000}"/>
    <cellStyle name="20% - Accent1 3 2 10 5 3" xfId="16353" xr:uid="{00000000-0005-0000-0000-00002A3F0000}"/>
    <cellStyle name="20% - Accent1 3 2 10 5 3 2" xfId="16354" xr:uid="{00000000-0005-0000-0000-00002B3F0000}"/>
    <cellStyle name="20% - Accent1 3 2 10 5 4" xfId="16355" xr:uid="{00000000-0005-0000-0000-00002C3F0000}"/>
    <cellStyle name="20% - Accent1 3 2 10 6" xfId="16356" xr:uid="{00000000-0005-0000-0000-00002D3F0000}"/>
    <cellStyle name="20% - Accent1 3 2 10 6 2" xfId="16357" xr:uid="{00000000-0005-0000-0000-00002E3F0000}"/>
    <cellStyle name="20% - Accent1 3 2 10 6 2 2" xfId="16358" xr:uid="{00000000-0005-0000-0000-00002F3F0000}"/>
    <cellStyle name="20% - Accent1 3 2 10 6 2 2 2" xfId="16359" xr:uid="{00000000-0005-0000-0000-0000303F0000}"/>
    <cellStyle name="20% - Accent1 3 2 10 6 2 3" xfId="16360" xr:uid="{00000000-0005-0000-0000-0000313F0000}"/>
    <cellStyle name="20% - Accent1 3 2 10 6 3" xfId="16361" xr:uid="{00000000-0005-0000-0000-0000323F0000}"/>
    <cellStyle name="20% - Accent1 3 2 10 6 3 2" xfId="16362" xr:uid="{00000000-0005-0000-0000-0000333F0000}"/>
    <cellStyle name="20% - Accent1 3 2 10 6 4" xfId="16363" xr:uid="{00000000-0005-0000-0000-0000343F0000}"/>
    <cellStyle name="20% - Accent1 3 2 10 7" xfId="16364" xr:uid="{00000000-0005-0000-0000-0000353F0000}"/>
    <cellStyle name="20% - Accent1 3 2 10 7 2" xfId="16365" xr:uid="{00000000-0005-0000-0000-0000363F0000}"/>
    <cellStyle name="20% - Accent1 3 2 10 7 2 2" xfId="16366" xr:uid="{00000000-0005-0000-0000-0000373F0000}"/>
    <cellStyle name="20% - Accent1 3 2 10 7 3" xfId="16367" xr:uid="{00000000-0005-0000-0000-0000383F0000}"/>
    <cellStyle name="20% - Accent1 3 2 10 8" xfId="16368" xr:uid="{00000000-0005-0000-0000-0000393F0000}"/>
    <cellStyle name="20% - Accent1 3 2 10 8 2" xfId="16369" xr:uid="{00000000-0005-0000-0000-00003A3F0000}"/>
    <cellStyle name="20% - Accent1 3 2 10 8 2 2" xfId="16370" xr:uid="{00000000-0005-0000-0000-00003B3F0000}"/>
    <cellStyle name="20% - Accent1 3 2 10 8 3" xfId="16371" xr:uid="{00000000-0005-0000-0000-00003C3F0000}"/>
    <cellStyle name="20% - Accent1 3 2 10 9" xfId="16372" xr:uid="{00000000-0005-0000-0000-00003D3F0000}"/>
    <cellStyle name="20% - Accent1 3 2 10 9 2" xfId="16373" xr:uid="{00000000-0005-0000-0000-00003E3F0000}"/>
    <cellStyle name="20% - Accent1 3 2 11" xfId="16374" xr:uid="{00000000-0005-0000-0000-00003F3F0000}"/>
    <cellStyle name="20% - Accent1 3 2 11 2" xfId="16375" xr:uid="{00000000-0005-0000-0000-0000403F0000}"/>
    <cellStyle name="20% - Accent1 3 2 11 2 2" xfId="16376" xr:uid="{00000000-0005-0000-0000-0000413F0000}"/>
    <cellStyle name="20% - Accent1 3 2 11 2 2 2" xfId="16377" xr:uid="{00000000-0005-0000-0000-0000423F0000}"/>
    <cellStyle name="20% - Accent1 3 2 11 2 2 2 2" xfId="16378" xr:uid="{00000000-0005-0000-0000-0000433F0000}"/>
    <cellStyle name="20% - Accent1 3 2 11 2 2 3" xfId="16379" xr:uid="{00000000-0005-0000-0000-0000443F0000}"/>
    <cellStyle name="20% - Accent1 3 2 11 2 3" xfId="16380" xr:uid="{00000000-0005-0000-0000-0000453F0000}"/>
    <cellStyle name="20% - Accent1 3 2 11 2 3 2" xfId="16381" xr:uid="{00000000-0005-0000-0000-0000463F0000}"/>
    <cellStyle name="20% - Accent1 3 2 11 2 4" xfId="16382" xr:uid="{00000000-0005-0000-0000-0000473F0000}"/>
    <cellStyle name="20% - Accent1 3 2 11 3" xfId="16383" xr:uid="{00000000-0005-0000-0000-0000483F0000}"/>
    <cellStyle name="20% - Accent1 3 2 11 3 2" xfId="16384" xr:uid="{00000000-0005-0000-0000-0000493F0000}"/>
    <cellStyle name="20% - Accent1 3 2 11 3 2 2" xfId="16385" xr:uid="{00000000-0005-0000-0000-00004A3F0000}"/>
    <cellStyle name="20% - Accent1 3 2 11 3 2 2 2" xfId="16386" xr:uid="{00000000-0005-0000-0000-00004B3F0000}"/>
    <cellStyle name="20% - Accent1 3 2 11 3 2 3" xfId="16387" xr:uid="{00000000-0005-0000-0000-00004C3F0000}"/>
    <cellStyle name="20% - Accent1 3 2 11 3 3" xfId="16388" xr:uid="{00000000-0005-0000-0000-00004D3F0000}"/>
    <cellStyle name="20% - Accent1 3 2 11 3 3 2" xfId="16389" xr:uid="{00000000-0005-0000-0000-00004E3F0000}"/>
    <cellStyle name="20% - Accent1 3 2 11 3 4" xfId="16390" xr:uid="{00000000-0005-0000-0000-00004F3F0000}"/>
    <cellStyle name="20% - Accent1 3 2 11 4" xfId="16391" xr:uid="{00000000-0005-0000-0000-0000503F0000}"/>
    <cellStyle name="20% - Accent1 3 2 11 4 2" xfId="16392" xr:uid="{00000000-0005-0000-0000-0000513F0000}"/>
    <cellStyle name="20% - Accent1 3 2 11 4 2 2" xfId="16393" xr:uid="{00000000-0005-0000-0000-0000523F0000}"/>
    <cellStyle name="20% - Accent1 3 2 11 4 2 2 2" xfId="16394" xr:uid="{00000000-0005-0000-0000-0000533F0000}"/>
    <cellStyle name="20% - Accent1 3 2 11 4 2 3" xfId="16395" xr:uid="{00000000-0005-0000-0000-0000543F0000}"/>
    <cellStyle name="20% - Accent1 3 2 11 4 3" xfId="16396" xr:uid="{00000000-0005-0000-0000-0000553F0000}"/>
    <cellStyle name="20% - Accent1 3 2 11 4 3 2" xfId="16397" xr:uid="{00000000-0005-0000-0000-0000563F0000}"/>
    <cellStyle name="20% - Accent1 3 2 11 4 4" xfId="16398" xr:uid="{00000000-0005-0000-0000-0000573F0000}"/>
    <cellStyle name="20% - Accent1 3 2 11 5" xfId="16399" xr:uid="{00000000-0005-0000-0000-0000583F0000}"/>
    <cellStyle name="20% - Accent1 3 2 11 5 2" xfId="16400" xr:uid="{00000000-0005-0000-0000-0000593F0000}"/>
    <cellStyle name="20% - Accent1 3 2 11 5 2 2" xfId="16401" xr:uid="{00000000-0005-0000-0000-00005A3F0000}"/>
    <cellStyle name="20% - Accent1 3 2 11 5 3" xfId="16402" xr:uid="{00000000-0005-0000-0000-00005B3F0000}"/>
    <cellStyle name="20% - Accent1 3 2 11 6" xfId="16403" xr:uid="{00000000-0005-0000-0000-00005C3F0000}"/>
    <cellStyle name="20% - Accent1 3 2 11 6 2" xfId="16404" xr:uid="{00000000-0005-0000-0000-00005D3F0000}"/>
    <cellStyle name="20% - Accent1 3 2 11 6 2 2" xfId="16405" xr:uid="{00000000-0005-0000-0000-00005E3F0000}"/>
    <cellStyle name="20% - Accent1 3 2 11 6 3" xfId="16406" xr:uid="{00000000-0005-0000-0000-00005F3F0000}"/>
    <cellStyle name="20% - Accent1 3 2 11 7" xfId="16407" xr:uid="{00000000-0005-0000-0000-0000603F0000}"/>
    <cellStyle name="20% - Accent1 3 2 11 7 2" xfId="16408" xr:uid="{00000000-0005-0000-0000-0000613F0000}"/>
    <cellStyle name="20% - Accent1 3 2 11 8" xfId="16409" xr:uid="{00000000-0005-0000-0000-0000623F0000}"/>
    <cellStyle name="20% - Accent1 3 2 11 8 2" xfId="16410" xr:uid="{00000000-0005-0000-0000-0000633F0000}"/>
    <cellStyle name="20% - Accent1 3 2 11 9" xfId="16411" xr:uid="{00000000-0005-0000-0000-0000643F0000}"/>
    <cellStyle name="20% - Accent1 3 2 12" xfId="16412" xr:uid="{00000000-0005-0000-0000-0000653F0000}"/>
    <cellStyle name="20% - Accent1 3 2 12 2" xfId="16413" xr:uid="{00000000-0005-0000-0000-0000663F0000}"/>
    <cellStyle name="20% - Accent1 3 2 12 2 2" xfId="16414" xr:uid="{00000000-0005-0000-0000-0000673F0000}"/>
    <cellStyle name="20% - Accent1 3 2 12 2 2 2" xfId="16415" xr:uid="{00000000-0005-0000-0000-0000683F0000}"/>
    <cellStyle name="20% - Accent1 3 2 12 2 2 2 2" xfId="16416" xr:uid="{00000000-0005-0000-0000-0000693F0000}"/>
    <cellStyle name="20% - Accent1 3 2 12 2 2 3" xfId="16417" xr:uid="{00000000-0005-0000-0000-00006A3F0000}"/>
    <cellStyle name="20% - Accent1 3 2 12 2 3" xfId="16418" xr:uid="{00000000-0005-0000-0000-00006B3F0000}"/>
    <cellStyle name="20% - Accent1 3 2 12 2 3 2" xfId="16419" xr:uid="{00000000-0005-0000-0000-00006C3F0000}"/>
    <cellStyle name="20% - Accent1 3 2 12 2 4" xfId="16420" xr:uid="{00000000-0005-0000-0000-00006D3F0000}"/>
    <cellStyle name="20% - Accent1 3 2 12 3" xfId="16421" xr:uid="{00000000-0005-0000-0000-00006E3F0000}"/>
    <cellStyle name="20% - Accent1 3 2 12 3 2" xfId="16422" xr:uid="{00000000-0005-0000-0000-00006F3F0000}"/>
    <cellStyle name="20% - Accent1 3 2 12 3 2 2" xfId="16423" xr:uid="{00000000-0005-0000-0000-0000703F0000}"/>
    <cellStyle name="20% - Accent1 3 2 12 3 2 2 2" xfId="16424" xr:uid="{00000000-0005-0000-0000-0000713F0000}"/>
    <cellStyle name="20% - Accent1 3 2 12 3 2 3" xfId="16425" xr:uid="{00000000-0005-0000-0000-0000723F0000}"/>
    <cellStyle name="20% - Accent1 3 2 12 3 3" xfId="16426" xr:uid="{00000000-0005-0000-0000-0000733F0000}"/>
    <cellStyle name="20% - Accent1 3 2 12 3 3 2" xfId="16427" xr:uid="{00000000-0005-0000-0000-0000743F0000}"/>
    <cellStyle name="20% - Accent1 3 2 12 3 4" xfId="16428" xr:uid="{00000000-0005-0000-0000-0000753F0000}"/>
    <cellStyle name="20% - Accent1 3 2 12 4" xfId="16429" xr:uid="{00000000-0005-0000-0000-0000763F0000}"/>
    <cellStyle name="20% - Accent1 3 2 12 4 2" xfId="16430" xr:uid="{00000000-0005-0000-0000-0000773F0000}"/>
    <cellStyle name="20% - Accent1 3 2 12 4 2 2" xfId="16431" xr:uid="{00000000-0005-0000-0000-0000783F0000}"/>
    <cellStyle name="20% - Accent1 3 2 12 4 2 2 2" xfId="16432" xr:uid="{00000000-0005-0000-0000-0000793F0000}"/>
    <cellStyle name="20% - Accent1 3 2 12 4 2 3" xfId="16433" xr:uid="{00000000-0005-0000-0000-00007A3F0000}"/>
    <cellStyle name="20% - Accent1 3 2 12 4 3" xfId="16434" xr:uid="{00000000-0005-0000-0000-00007B3F0000}"/>
    <cellStyle name="20% - Accent1 3 2 12 4 3 2" xfId="16435" xr:uid="{00000000-0005-0000-0000-00007C3F0000}"/>
    <cellStyle name="20% - Accent1 3 2 12 4 4" xfId="16436" xr:uid="{00000000-0005-0000-0000-00007D3F0000}"/>
    <cellStyle name="20% - Accent1 3 2 12 5" xfId="16437" xr:uid="{00000000-0005-0000-0000-00007E3F0000}"/>
    <cellStyle name="20% - Accent1 3 2 12 5 2" xfId="16438" xr:uid="{00000000-0005-0000-0000-00007F3F0000}"/>
    <cellStyle name="20% - Accent1 3 2 12 5 2 2" xfId="16439" xr:uid="{00000000-0005-0000-0000-0000803F0000}"/>
    <cellStyle name="20% - Accent1 3 2 12 5 3" xfId="16440" xr:uid="{00000000-0005-0000-0000-0000813F0000}"/>
    <cellStyle name="20% - Accent1 3 2 12 6" xfId="16441" xr:uid="{00000000-0005-0000-0000-0000823F0000}"/>
    <cellStyle name="20% - Accent1 3 2 12 6 2" xfId="16442" xr:uid="{00000000-0005-0000-0000-0000833F0000}"/>
    <cellStyle name="20% - Accent1 3 2 12 6 2 2" xfId="16443" xr:uid="{00000000-0005-0000-0000-0000843F0000}"/>
    <cellStyle name="20% - Accent1 3 2 12 6 3" xfId="16444" xr:uid="{00000000-0005-0000-0000-0000853F0000}"/>
    <cellStyle name="20% - Accent1 3 2 12 7" xfId="16445" xr:uid="{00000000-0005-0000-0000-0000863F0000}"/>
    <cellStyle name="20% - Accent1 3 2 12 7 2" xfId="16446" xr:uid="{00000000-0005-0000-0000-0000873F0000}"/>
    <cellStyle name="20% - Accent1 3 2 12 8" xfId="16447" xr:uid="{00000000-0005-0000-0000-0000883F0000}"/>
    <cellStyle name="20% - Accent1 3 2 12 8 2" xfId="16448" xr:uid="{00000000-0005-0000-0000-0000893F0000}"/>
    <cellStyle name="20% - Accent1 3 2 12 9" xfId="16449" xr:uid="{00000000-0005-0000-0000-00008A3F0000}"/>
    <cellStyle name="20% - Accent1 3 2 13" xfId="16450" xr:uid="{00000000-0005-0000-0000-00008B3F0000}"/>
    <cellStyle name="20% - Accent1 3 2 13 2" xfId="16451" xr:uid="{00000000-0005-0000-0000-00008C3F0000}"/>
    <cellStyle name="20% - Accent1 3 2 13 2 2" xfId="16452" xr:uid="{00000000-0005-0000-0000-00008D3F0000}"/>
    <cellStyle name="20% - Accent1 3 2 13 2 2 2" xfId="16453" xr:uid="{00000000-0005-0000-0000-00008E3F0000}"/>
    <cellStyle name="20% - Accent1 3 2 13 2 3" xfId="16454" xr:uid="{00000000-0005-0000-0000-00008F3F0000}"/>
    <cellStyle name="20% - Accent1 3 2 13 3" xfId="16455" xr:uid="{00000000-0005-0000-0000-0000903F0000}"/>
    <cellStyle name="20% - Accent1 3 2 13 3 2" xfId="16456" xr:uid="{00000000-0005-0000-0000-0000913F0000}"/>
    <cellStyle name="20% - Accent1 3 2 13 4" xfId="16457" xr:uid="{00000000-0005-0000-0000-0000923F0000}"/>
    <cellStyle name="20% - Accent1 3 2 14" xfId="16458" xr:uid="{00000000-0005-0000-0000-0000933F0000}"/>
    <cellStyle name="20% - Accent1 3 2 14 2" xfId="16459" xr:uid="{00000000-0005-0000-0000-0000943F0000}"/>
    <cellStyle name="20% - Accent1 3 2 14 2 2" xfId="16460" xr:uid="{00000000-0005-0000-0000-0000953F0000}"/>
    <cellStyle name="20% - Accent1 3 2 14 2 2 2" xfId="16461" xr:uid="{00000000-0005-0000-0000-0000963F0000}"/>
    <cellStyle name="20% - Accent1 3 2 14 2 3" xfId="16462" xr:uid="{00000000-0005-0000-0000-0000973F0000}"/>
    <cellStyle name="20% - Accent1 3 2 14 3" xfId="16463" xr:uid="{00000000-0005-0000-0000-0000983F0000}"/>
    <cellStyle name="20% - Accent1 3 2 14 3 2" xfId="16464" xr:uid="{00000000-0005-0000-0000-0000993F0000}"/>
    <cellStyle name="20% - Accent1 3 2 14 4" xfId="16465" xr:uid="{00000000-0005-0000-0000-00009A3F0000}"/>
    <cellStyle name="20% - Accent1 3 2 15" xfId="16466" xr:uid="{00000000-0005-0000-0000-00009B3F0000}"/>
    <cellStyle name="20% - Accent1 3 2 15 2" xfId="16467" xr:uid="{00000000-0005-0000-0000-00009C3F0000}"/>
    <cellStyle name="20% - Accent1 3 2 15 2 2" xfId="16468" xr:uid="{00000000-0005-0000-0000-00009D3F0000}"/>
    <cellStyle name="20% - Accent1 3 2 15 2 2 2" xfId="16469" xr:uid="{00000000-0005-0000-0000-00009E3F0000}"/>
    <cellStyle name="20% - Accent1 3 2 15 2 3" xfId="16470" xr:uid="{00000000-0005-0000-0000-00009F3F0000}"/>
    <cellStyle name="20% - Accent1 3 2 15 3" xfId="16471" xr:uid="{00000000-0005-0000-0000-0000A03F0000}"/>
    <cellStyle name="20% - Accent1 3 2 15 3 2" xfId="16472" xr:uid="{00000000-0005-0000-0000-0000A13F0000}"/>
    <cellStyle name="20% - Accent1 3 2 15 4" xfId="16473" xr:uid="{00000000-0005-0000-0000-0000A23F0000}"/>
    <cellStyle name="20% - Accent1 3 2 16" xfId="16474" xr:uid="{00000000-0005-0000-0000-0000A33F0000}"/>
    <cellStyle name="20% - Accent1 3 2 16 2" xfId="16475" xr:uid="{00000000-0005-0000-0000-0000A43F0000}"/>
    <cellStyle name="20% - Accent1 3 2 16 2 2" xfId="16476" xr:uid="{00000000-0005-0000-0000-0000A53F0000}"/>
    <cellStyle name="20% - Accent1 3 2 16 3" xfId="16477" xr:uid="{00000000-0005-0000-0000-0000A63F0000}"/>
    <cellStyle name="20% - Accent1 3 2 17" xfId="16478" xr:uid="{00000000-0005-0000-0000-0000A73F0000}"/>
    <cellStyle name="20% - Accent1 3 2 17 2" xfId="16479" xr:uid="{00000000-0005-0000-0000-0000A83F0000}"/>
    <cellStyle name="20% - Accent1 3 2 17 2 2" xfId="16480" xr:uid="{00000000-0005-0000-0000-0000A93F0000}"/>
    <cellStyle name="20% - Accent1 3 2 17 3" xfId="16481" xr:uid="{00000000-0005-0000-0000-0000AA3F0000}"/>
    <cellStyle name="20% - Accent1 3 2 18" xfId="16482" xr:uid="{00000000-0005-0000-0000-0000AB3F0000}"/>
    <cellStyle name="20% - Accent1 3 2 18 2" xfId="16483" xr:uid="{00000000-0005-0000-0000-0000AC3F0000}"/>
    <cellStyle name="20% - Accent1 3 2 19" xfId="16484" xr:uid="{00000000-0005-0000-0000-0000AD3F0000}"/>
    <cellStyle name="20% - Accent1 3 2 19 2" xfId="16485" xr:uid="{00000000-0005-0000-0000-0000AE3F0000}"/>
    <cellStyle name="20% - Accent1 3 2 2" xfId="16486" xr:uid="{00000000-0005-0000-0000-0000AF3F0000}"/>
    <cellStyle name="20% - Accent1 3 2 2 10" xfId="16487" xr:uid="{00000000-0005-0000-0000-0000B03F0000}"/>
    <cellStyle name="20% - Accent1 3 2 2 10 2" xfId="16488" xr:uid="{00000000-0005-0000-0000-0000B13F0000}"/>
    <cellStyle name="20% - Accent1 3 2 2 10 2 2" xfId="16489" xr:uid="{00000000-0005-0000-0000-0000B23F0000}"/>
    <cellStyle name="20% - Accent1 3 2 2 10 2 2 2" xfId="16490" xr:uid="{00000000-0005-0000-0000-0000B33F0000}"/>
    <cellStyle name="20% - Accent1 3 2 2 10 2 3" xfId="16491" xr:uid="{00000000-0005-0000-0000-0000B43F0000}"/>
    <cellStyle name="20% - Accent1 3 2 2 10 3" xfId="16492" xr:uid="{00000000-0005-0000-0000-0000B53F0000}"/>
    <cellStyle name="20% - Accent1 3 2 2 10 3 2" xfId="16493" xr:uid="{00000000-0005-0000-0000-0000B63F0000}"/>
    <cellStyle name="20% - Accent1 3 2 2 10 4" xfId="16494" xr:uid="{00000000-0005-0000-0000-0000B73F0000}"/>
    <cellStyle name="20% - Accent1 3 2 2 11" xfId="16495" xr:uid="{00000000-0005-0000-0000-0000B83F0000}"/>
    <cellStyle name="20% - Accent1 3 2 2 11 2" xfId="16496" xr:uid="{00000000-0005-0000-0000-0000B93F0000}"/>
    <cellStyle name="20% - Accent1 3 2 2 11 2 2" xfId="16497" xr:uid="{00000000-0005-0000-0000-0000BA3F0000}"/>
    <cellStyle name="20% - Accent1 3 2 2 11 2 2 2" xfId="16498" xr:uid="{00000000-0005-0000-0000-0000BB3F0000}"/>
    <cellStyle name="20% - Accent1 3 2 2 11 2 3" xfId="16499" xr:uid="{00000000-0005-0000-0000-0000BC3F0000}"/>
    <cellStyle name="20% - Accent1 3 2 2 11 3" xfId="16500" xr:uid="{00000000-0005-0000-0000-0000BD3F0000}"/>
    <cellStyle name="20% - Accent1 3 2 2 11 3 2" xfId="16501" xr:uid="{00000000-0005-0000-0000-0000BE3F0000}"/>
    <cellStyle name="20% - Accent1 3 2 2 11 4" xfId="16502" xr:uid="{00000000-0005-0000-0000-0000BF3F0000}"/>
    <cellStyle name="20% - Accent1 3 2 2 12" xfId="16503" xr:uid="{00000000-0005-0000-0000-0000C03F0000}"/>
    <cellStyle name="20% - Accent1 3 2 2 12 2" xfId="16504" xr:uid="{00000000-0005-0000-0000-0000C13F0000}"/>
    <cellStyle name="20% - Accent1 3 2 2 12 2 2" xfId="16505" xr:uid="{00000000-0005-0000-0000-0000C23F0000}"/>
    <cellStyle name="20% - Accent1 3 2 2 12 3" xfId="16506" xr:uid="{00000000-0005-0000-0000-0000C33F0000}"/>
    <cellStyle name="20% - Accent1 3 2 2 13" xfId="16507" xr:uid="{00000000-0005-0000-0000-0000C43F0000}"/>
    <cellStyle name="20% - Accent1 3 2 2 13 2" xfId="16508" xr:uid="{00000000-0005-0000-0000-0000C53F0000}"/>
    <cellStyle name="20% - Accent1 3 2 2 13 2 2" xfId="16509" xr:uid="{00000000-0005-0000-0000-0000C63F0000}"/>
    <cellStyle name="20% - Accent1 3 2 2 13 3" xfId="16510" xr:uid="{00000000-0005-0000-0000-0000C73F0000}"/>
    <cellStyle name="20% - Accent1 3 2 2 14" xfId="16511" xr:uid="{00000000-0005-0000-0000-0000C83F0000}"/>
    <cellStyle name="20% - Accent1 3 2 2 14 2" xfId="16512" xr:uid="{00000000-0005-0000-0000-0000C93F0000}"/>
    <cellStyle name="20% - Accent1 3 2 2 15" xfId="16513" xr:uid="{00000000-0005-0000-0000-0000CA3F0000}"/>
    <cellStyle name="20% - Accent1 3 2 2 15 2" xfId="16514" xr:uid="{00000000-0005-0000-0000-0000CB3F0000}"/>
    <cellStyle name="20% - Accent1 3 2 2 16" xfId="16515" xr:uid="{00000000-0005-0000-0000-0000CC3F0000}"/>
    <cellStyle name="20% - Accent1 3 2 2 2" xfId="16516" xr:uid="{00000000-0005-0000-0000-0000CD3F0000}"/>
    <cellStyle name="20% - Accent1 3 2 2 2 10" xfId="16517" xr:uid="{00000000-0005-0000-0000-0000CE3F0000}"/>
    <cellStyle name="20% - Accent1 3 2 2 2 10 2" xfId="16518" xr:uid="{00000000-0005-0000-0000-0000CF3F0000}"/>
    <cellStyle name="20% - Accent1 3 2 2 2 10 2 2" xfId="16519" xr:uid="{00000000-0005-0000-0000-0000D03F0000}"/>
    <cellStyle name="20% - Accent1 3 2 2 2 10 2 2 2" xfId="16520" xr:uid="{00000000-0005-0000-0000-0000D13F0000}"/>
    <cellStyle name="20% - Accent1 3 2 2 2 10 2 3" xfId="16521" xr:uid="{00000000-0005-0000-0000-0000D23F0000}"/>
    <cellStyle name="20% - Accent1 3 2 2 2 10 3" xfId="16522" xr:uid="{00000000-0005-0000-0000-0000D33F0000}"/>
    <cellStyle name="20% - Accent1 3 2 2 2 10 3 2" xfId="16523" xr:uid="{00000000-0005-0000-0000-0000D43F0000}"/>
    <cellStyle name="20% - Accent1 3 2 2 2 10 4" xfId="16524" xr:uid="{00000000-0005-0000-0000-0000D53F0000}"/>
    <cellStyle name="20% - Accent1 3 2 2 2 11" xfId="16525" xr:uid="{00000000-0005-0000-0000-0000D63F0000}"/>
    <cellStyle name="20% - Accent1 3 2 2 2 11 2" xfId="16526" xr:uid="{00000000-0005-0000-0000-0000D73F0000}"/>
    <cellStyle name="20% - Accent1 3 2 2 2 11 2 2" xfId="16527" xr:uid="{00000000-0005-0000-0000-0000D83F0000}"/>
    <cellStyle name="20% - Accent1 3 2 2 2 11 3" xfId="16528" xr:uid="{00000000-0005-0000-0000-0000D93F0000}"/>
    <cellStyle name="20% - Accent1 3 2 2 2 12" xfId="16529" xr:uid="{00000000-0005-0000-0000-0000DA3F0000}"/>
    <cellStyle name="20% - Accent1 3 2 2 2 12 2" xfId="16530" xr:uid="{00000000-0005-0000-0000-0000DB3F0000}"/>
    <cellStyle name="20% - Accent1 3 2 2 2 12 2 2" xfId="16531" xr:uid="{00000000-0005-0000-0000-0000DC3F0000}"/>
    <cellStyle name="20% - Accent1 3 2 2 2 12 3" xfId="16532" xr:uid="{00000000-0005-0000-0000-0000DD3F0000}"/>
    <cellStyle name="20% - Accent1 3 2 2 2 13" xfId="16533" xr:uid="{00000000-0005-0000-0000-0000DE3F0000}"/>
    <cellStyle name="20% - Accent1 3 2 2 2 13 2" xfId="16534" xr:uid="{00000000-0005-0000-0000-0000DF3F0000}"/>
    <cellStyle name="20% - Accent1 3 2 2 2 14" xfId="16535" xr:uid="{00000000-0005-0000-0000-0000E03F0000}"/>
    <cellStyle name="20% - Accent1 3 2 2 2 14 2" xfId="16536" xr:uid="{00000000-0005-0000-0000-0000E13F0000}"/>
    <cellStyle name="20% - Accent1 3 2 2 2 15" xfId="16537" xr:uid="{00000000-0005-0000-0000-0000E23F0000}"/>
    <cellStyle name="20% - Accent1 3 2 2 2 2" xfId="16538" xr:uid="{00000000-0005-0000-0000-0000E33F0000}"/>
    <cellStyle name="20% - Accent1 3 2 2 2 2 10" xfId="16539" xr:uid="{00000000-0005-0000-0000-0000E43F0000}"/>
    <cellStyle name="20% - Accent1 3 2 2 2 2 10 2" xfId="16540" xr:uid="{00000000-0005-0000-0000-0000E53F0000}"/>
    <cellStyle name="20% - Accent1 3 2 2 2 2 10 2 2" xfId="16541" xr:uid="{00000000-0005-0000-0000-0000E63F0000}"/>
    <cellStyle name="20% - Accent1 3 2 2 2 2 10 3" xfId="16542" xr:uid="{00000000-0005-0000-0000-0000E73F0000}"/>
    <cellStyle name="20% - Accent1 3 2 2 2 2 11" xfId="16543" xr:uid="{00000000-0005-0000-0000-0000E83F0000}"/>
    <cellStyle name="20% - Accent1 3 2 2 2 2 11 2" xfId="16544" xr:uid="{00000000-0005-0000-0000-0000E93F0000}"/>
    <cellStyle name="20% - Accent1 3 2 2 2 2 11 2 2" xfId="16545" xr:uid="{00000000-0005-0000-0000-0000EA3F0000}"/>
    <cellStyle name="20% - Accent1 3 2 2 2 2 11 3" xfId="16546" xr:uid="{00000000-0005-0000-0000-0000EB3F0000}"/>
    <cellStyle name="20% - Accent1 3 2 2 2 2 12" xfId="16547" xr:uid="{00000000-0005-0000-0000-0000EC3F0000}"/>
    <cellStyle name="20% - Accent1 3 2 2 2 2 12 2" xfId="16548" xr:uid="{00000000-0005-0000-0000-0000ED3F0000}"/>
    <cellStyle name="20% - Accent1 3 2 2 2 2 13" xfId="16549" xr:uid="{00000000-0005-0000-0000-0000EE3F0000}"/>
    <cellStyle name="20% - Accent1 3 2 2 2 2 13 2" xfId="16550" xr:uid="{00000000-0005-0000-0000-0000EF3F0000}"/>
    <cellStyle name="20% - Accent1 3 2 2 2 2 14" xfId="16551" xr:uid="{00000000-0005-0000-0000-0000F03F0000}"/>
    <cellStyle name="20% - Accent1 3 2 2 2 2 2" xfId="16552" xr:uid="{00000000-0005-0000-0000-0000F13F0000}"/>
    <cellStyle name="20% - Accent1 3 2 2 2 2 2 10" xfId="16553" xr:uid="{00000000-0005-0000-0000-0000F23F0000}"/>
    <cellStyle name="20% - Accent1 3 2 2 2 2 2 10 2" xfId="16554" xr:uid="{00000000-0005-0000-0000-0000F33F0000}"/>
    <cellStyle name="20% - Accent1 3 2 2 2 2 2 11" xfId="16555" xr:uid="{00000000-0005-0000-0000-0000F43F0000}"/>
    <cellStyle name="20% - Accent1 3 2 2 2 2 2 2" xfId="16556" xr:uid="{00000000-0005-0000-0000-0000F53F0000}"/>
    <cellStyle name="20% - Accent1 3 2 2 2 2 2 2 2" xfId="16557" xr:uid="{00000000-0005-0000-0000-0000F63F0000}"/>
    <cellStyle name="20% - Accent1 3 2 2 2 2 2 2 2 2" xfId="16558" xr:uid="{00000000-0005-0000-0000-0000F73F0000}"/>
    <cellStyle name="20% - Accent1 3 2 2 2 2 2 2 2 2 2" xfId="16559" xr:uid="{00000000-0005-0000-0000-0000F83F0000}"/>
    <cellStyle name="20% - Accent1 3 2 2 2 2 2 2 2 2 2 2" xfId="16560" xr:uid="{00000000-0005-0000-0000-0000F93F0000}"/>
    <cellStyle name="20% - Accent1 3 2 2 2 2 2 2 2 2 3" xfId="16561" xr:uid="{00000000-0005-0000-0000-0000FA3F0000}"/>
    <cellStyle name="20% - Accent1 3 2 2 2 2 2 2 2 3" xfId="16562" xr:uid="{00000000-0005-0000-0000-0000FB3F0000}"/>
    <cellStyle name="20% - Accent1 3 2 2 2 2 2 2 2 3 2" xfId="16563" xr:uid="{00000000-0005-0000-0000-0000FC3F0000}"/>
    <cellStyle name="20% - Accent1 3 2 2 2 2 2 2 2 4" xfId="16564" xr:uid="{00000000-0005-0000-0000-0000FD3F0000}"/>
    <cellStyle name="20% - Accent1 3 2 2 2 2 2 2 3" xfId="16565" xr:uid="{00000000-0005-0000-0000-0000FE3F0000}"/>
    <cellStyle name="20% - Accent1 3 2 2 2 2 2 2 3 2" xfId="16566" xr:uid="{00000000-0005-0000-0000-0000FF3F0000}"/>
    <cellStyle name="20% - Accent1 3 2 2 2 2 2 2 3 2 2" xfId="16567" xr:uid="{00000000-0005-0000-0000-000000400000}"/>
    <cellStyle name="20% - Accent1 3 2 2 2 2 2 2 3 2 2 2" xfId="16568" xr:uid="{00000000-0005-0000-0000-000001400000}"/>
    <cellStyle name="20% - Accent1 3 2 2 2 2 2 2 3 2 3" xfId="16569" xr:uid="{00000000-0005-0000-0000-000002400000}"/>
    <cellStyle name="20% - Accent1 3 2 2 2 2 2 2 3 3" xfId="16570" xr:uid="{00000000-0005-0000-0000-000003400000}"/>
    <cellStyle name="20% - Accent1 3 2 2 2 2 2 2 3 3 2" xfId="16571" xr:uid="{00000000-0005-0000-0000-000004400000}"/>
    <cellStyle name="20% - Accent1 3 2 2 2 2 2 2 3 4" xfId="16572" xr:uid="{00000000-0005-0000-0000-000005400000}"/>
    <cellStyle name="20% - Accent1 3 2 2 2 2 2 2 4" xfId="16573" xr:uid="{00000000-0005-0000-0000-000006400000}"/>
    <cellStyle name="20% - Accent1 3 2 2 2 2 2 2 4 2" xfId="16574" xr:uid="{00000000-0005-0000-0000-000007400000}"/>
    <cellStyle name="20% - Accent1 3 2 2 2 2 2 2 4 2 2" xfId="16575" xr:uid="{00000000-0005-0000-0000-000008400000}"/>
    <cellStyle name="20% - Accent1 3 2 2 2 2 2 2 4 2 2 2" xfId="16576" xr:uid="{00000000-0005-0000-0000-000009400000}"/>
    <cellStyle name="20% - Accent1 3 2 2 2 2 2 2 4 2 3" xfId="16577" xr:uid="{00000000-0005-0000-0000-00000A400000}"/>
    <cellStyle name="20% - Accent1 3 2 2 2 2 2 2 4 3" xfId="16578" xr:uid="{00000000-0005-0000-0000-00000B400000}"/>
    <cellStyle name="20% - Accent1 3 2 2 2 2 2 2 4 3 2" xfId="16579" xr:uid="{00000000-0005-0000-0000-00000C400000}"/>
    <cellStyle name="20% - Accent1 3 2 2 2 2 2 2 4 4" xfId="16580" xr:uid="{00000000-0005-0000-0000-00000D400000}"/>
    <cellStyle name="20% - Accent1 3 2 2 2 2 2 2 5" xfId="16581" xr:uid="{00000000-0005-0000-0000-00000E400000}"/>
    <cellStyle name="20% - Accent1 3 2 2 2 2 2 2 5 2" xfId="16582" xr:uid="{00000000-0005-0000-0000-00000F400000}"/>
    <cellStyle name="20% - Accent1 3 2 2 2 2 2 2 5 2 2" xfId="16583" xr:uid="{00000000-0005-0000-0000-000010400000}"/>
    <cellStyle name="20% - Accent1 3 2 2 2 2 2 2 5 3" xfId="16584" xr:uid="{00000000-0005-0000-0000-000011400000}"/>
    <cellStyle name="20% - Accent1 3 2 2 2 2 2 2 6" xfId="16585" xr:uid="{00000000-0005-0000-0000-000012400000}"/>
    <cellStyle name="20% - Accent1 3 2 2 2 2 2 2 6 2" xfId="16586" xr:uid="{00000000-0005-0000-0000-000013400000}"/>
    <cellStyle name="20% - Accent1 3 2 2 2 2 2 2 6 2 2" xfId="16587" xr:uid="{00000000-0005-0000-0000-000014400000}"/>
    <cellStyle name="20% - Accent1 3 2 2 2 2 2 2 6 3" xfId="16588" xr:uid="{00000000-0005-0000-0000-000015400000}"/>
    <cellStyle name="20% - Accent1 3 2 2 2 2 2 2 7" xfId="16589" xr:uid="{00000000-0005-0000-0000-000016400000}"/>
    <cellStyle name="20% - Accent1 3 2 2 2 2 2 2 7 2" xfId="16590" xr:uid="{00000000-0005-0000-0000-000017400000}"/>
    <cellStyle name="20% - Accent1 3 2 2 2 2 2 2 8" xfId="16591" xr:uid="{00000000-0005-0000-0000-000018400000}"/>
    <cellStyle name="20% - Accent1 3 2 2 2 2 2 2 8 2" xfId="16592" xr:uid="{00000000-0005-0000-0000-000019400000}"/>
    <cellStyle name="20% - Accent1 3 2 2 2 2 2 2 9" xfId="16593" xr:uid="{00000000-0005-0000-0000-00001A400000}"/>
    <cellStyle name="20% - Accent1 3 2 2 2 2 2 3" xfId="16594" xr:uid="{00000000-0005-0000-0000-00001B400000}"/>
    <cellStyle name="20% - Accent1 3 2 2 2 2 2 3 2" xfId="16595" xr:uid="{00000000-0005-0000-0000-00001C400000}"/>
    <cellStyle name="20% - Accent1 3 2 2 2 2 2 3 2 2" xfId="16596" xr:uid="{00000000-0005-0000-0000-00001D400000}"/>
    <cellStyle name="20% - Accent1 3 2 2 2 2 2 3 2 2 2" xfId="16597" xr:uid="{00000000-0005-0000-0000-00001E400000}"/>
    <cellStyle name="20% - Accent1 3 2 2 2 2 2 3 2 2 2 2" xfId="16598" xr:uid="{00000000-0005-0000-0000-00001F400000}"/>
    <cellStyle name="20% - Accent1 3 2 2 2 2 2 3 2 2 3" xfId="16599" xr:uid="{00000000-0005-0000-0000-000020400000}"/>
    <cellStyle name="20% - Accent1 3 2 2 2 2 2 3 2 3" xfId="16600" xr:uid="{00000000-0005-0000-0000-000021400000}"/>
    <cellStyle name="20% - Accent1 3 2 2 2 2 2 3 2 3 2" xfId="16601" xr:uid="{00000000-0005-0000-0000-000022400000}"/>
    <cellStyle name="20% - Accent1 3 2 2 2 2 2 3 2 4" xfId="16602" xr:uid="{00000000-0005-0000-0000-000023400000}"/>
    <cellStyle name="20% - Accent1 3 2 2 2 2 2 3 3" xfId="16603" xr:uid="{00000000-0005-0000-0000-000024400000}"/>
    <cellStyle name="20% - Accent1 3 2 2 2 2 2 3 3 2" xfId="16604" xr:uid="{00000000-0005-0000-0000-000025400000}"/>
    <cellStyle name="20% - Accent1 3 2 2 2 2 2 3 3 2 2" xfId="16605" xr:uid="{00000000-0005-0000-0000-000026400000}"/>
    <cellStyle name="20% - Accent1 3 2 2 2 2 2 3 3 2 2 2" xfId="16606" xr:uid="{00000000-0005-0000-0000-000027400000}"/>
    <cellStyle name="20% - Accent1 3 2 2 2 2 2 3 3 2 3" xfId="16607" xr:uid="{00000000-0005-0000-0000-000028400000}"/>
    <cellStyle name="20% - Accent1 3 2 2 2 2 2 3 3 3" xfId="16608" xr:uid="{00000000-0005-0000-0000-000029400000}"/>
    <cellStyle name="20% - Accent1 3 2 2 2 2 2 3 3 3 2" xfId="16609" xr:uid="{00000000-0005-0000-0000-00002A400000}"/>
    <cellStyle name="20% - Accent1 3 2 2 2 2 2 3 3 4" xfId="16610" xr:uid="{00000000-0005-0000-0000-00002B400000}"/>
    <cellStyle name="20% - Accent1 3 2 2 2 2 2 3 4" xfId="16611" xr:uid="{00000000-0005-0000-0000-00002C400000}"/>
    <cellStyle name="20% - Accent1 3 2 2 2 2 2 3 4 2" xfId="16612" xr:uid="{00000000-0005-0000-0000-00002D400000}"/>
    <cellStyle name="20% - Accent1 3 2 2 2 2 2 3 4 2 2" xfId="16613" xr:uid="{00000000-0005-0000-0000-00002E400000}"/>
    <cellStyle name="20% - Accent1 3 2 2 2 2 2 3 4 2 2 2" xfId="16614" xr:uid="{00000000-0005-0000-0000-00002F400000}"/>
    <cellStyle name="20% - Accent1 3 2 2 2 2 2 3 4 2 3" xfId="16615" xr:uid="{00000000-0005-0000-0000-000030400000}"/>
    <cellStyle name="20% - Accent1 3 2 2 2 2 2 3 4 3" xfId="16616" xr:uid="{00000000-0005-0000-0000-000031400000}"/>
    <cellStyle name="20% - Accent1 3 2 2 2 2 2 3 4 3 2" xfId="16617" xr:uid="{00000000-0005-0000-0000-000032400000}"/>
    <cellStyle name="20% - Accent1 3 2 2 2 2 2 3 4 4" xfId="16618" xr:uid="{00000000-0005-0000-0000-000033400000}"/>
    <cellStyle name="20% - Accent1 3 2 2 2 2 2 3 5" xfId="16619" xr:uid="{00000000-0005-0000-0000-000034400000}"/>
    <cellStyle name="20% - Accent1 3 2 2 2 2 2 3 5 2" xfId="16620" xr:uid="{00000000-0005-0000-0000-000035400000}"/>
    <cellStyle name="20% - Accent1 3 2 2 2 2 2 3 5 2 2" xfId="16621" xr:uid="{00000000-0005-0000-0000-000036400000}"/>
    <cellStyle name="20% - Accent1 3 2 2 2 2 2 3 5 3" xfId="16622" xr:uid="{00000000-0005-0000-0000-000037400000}"/>
    <cellStyle name="20% - Accent1 3 2 2 2 2 2 3 6" xfId="16623" xr:uid="{00000000-0005-0000-0000-000038400000}"/>
    <cellStyle name="20% - Accent1 3 2 2 2 2 2 3 6 2" xfId="16624" xr:uid="{00000000-0005-0000-0000-000039400000}"/>
    <cellStyle name="20% - Accent1 3 2 2 2 2 2 3 6 2 2" xfId="16625" xr:uid="{00000000-0005-0000-0000-00003A400000}"/>
    <cellStyle name="20% - Accent1 3 2 2 2 2 2 3 6 3" xfId="16626" xr:uid="{00000000-0005-0000-0000-00003B400000}"/>
    <cellStyle name="20% - Accent1 3 2 2 2 2 2 3 7" xfId="16627" xr:uid="{00000000-0005-0000-0000-00003C400000}"/>
    <cellStyle name="20% - Accent1 3 2 2 2 2 2 3 7 2" xfId="16628" xr:uid="{00000000-0005-0000-0000-00003D400000}"/>
    <cellStyle name="20% - Accent1 3 2 2 2 2 2 3 8" xfId="16629" xr:uid="{00000000-0005-0000-0000-00003E400000}"/>
    <cellStyle name="20% - Accent1 3 2 2 2 2 2 3 8 2" xfId="16630" xr:uid="{00000000-0005-0000-0000-00003F400000}"/>
    <cellStyle name="20% - Accent1 3 2 2 2 2 2 3 9" xfId="16631" xr:uid="{00000000-0005-0000-0000-000040400000}"/>
    <cellStyle name="20% - Accent1 3 2 2 2 2 2 4" xfId="16632" xr:uid="{00000000-0005-0000-0000-000041400000}"/>
    <cellStyle name="20% - Accent1 3 2 2 2 2 2 4 2" xfId="16633" xr:uid="{00000000-0005-0000-0000-000042400000}"/>
    <cellStyle name="20% - Accent1 3 2 2 2 2 2 4 2 2" xfId="16634" xr:uid="{00000000-0005-0000-0000-000043400000}"/>
    <cellStyle name="20% - Accent1 3 2 2 2 2 2 4 2 2 2" xfId="16635" xr:uid="{00000000-0005-0000-0000-000044400000}"/>
    <cellStyle name="20% - Accent1 3 2 2 2 2 2 4 2 3" xfId="16636" xr:uid="{00000000-0005-0000-0000-000045400000}"/>
    <cellStyle name="20% - Accent1 3 2 2 2 2 2 4 3" xfId="16637" xr:uid="{00000000-0005-0000-0000-000046400000}"/>
    <cellStyle name="20% - Accent1 3 2 2 2 2 2 4 3 2" xfId="16638" xr:uid="{00000000-0005-0000-0000-000047400000}"/>
    <cellStyle name="20% - Accent1 3 2 2 2 2 2 4 4" xfId="16639" xr:uid="{00000000-0005-0000-0000-000048400000}"/>
    <cellStyle name="20% - Accent1 3 2 2 2 2 2 5" xfId="16640" xr:uid="{00000000-0005-0000-0000-000049400000}"/>
    <cellStyle name="20% - Accent1 3 2 2 2 2 2 5 2" xfId="16641" xr:uid="{00000000-0005-0000-0000-00004A400000}"/>
    <cellStyle name="20% - Accent1 3 2 2 2 2 2 5 2 2" xfId="16642" xr:uid="{00000000-0005-0000-0000-00004B400000}"/>
    <cellStyle name="20% - Accent1 3 2 2 2 2 2 5 2 2 2" xfId="16643" xr:uid="{00000000-0005-0000-0000-00004C400000}"/>
    <cellStyle name="20% - Accent1 3 2 2 2 2 2 5 2 3" xfId="16644" xr:uid="{00000000-0005-0000-0000-00004D400000}"/>
    <cellStyle name="20% - Accent1 3 2 2 2 2 2 5 3" xfId="16645" xr:uid="{00000000-0005-0000-0000-00004E400000}"/>
    <cellStyle name="20% - Accent1 3 2 2 2 2 2 5 3 2" xfId="16646" xr:uid="{00000000-0005-0000-0000-00004F400000}"/>
    <cellStyle name="20% - Accent1 3 2 2 2 2 2 5 4" xfId="16647" xr:uid="{00000000-0005-0000-0000-000050400000}"/>
    <cellStyle name="20% - Accent1 3 2 2 2 2 2 6" xfId="16648" xr:uid="{00000000-0005-0000-0000-000051400000}"/>
    <cellStyle name="20% - Accent1 3 2 2 2 2 2 6 2" xfId="16649" xr:uid="{00000000-0005-0000-0000-000052400000}"/>
    <cellStyle name="20% - Accent1 3 2 2 2 2 2 6 2 2" xfId="16650" xr:uid="{00000000-0005-0000-0000-000053400000}"/>
    <cellStyle name="20% - Accent1 3 2 2 2 2 2 6 2 2 2" xfId="16651" xr:uid="{00000000-0005-0000-0000-000054400000}"/>
    <cellStyle name="20% - Accent1 3 2 2 2 2 2 6 2 3" xfId="16652" xr:uid="{00000000-0005-0000-0000-000055400000}"/>
    <cellStyle name="20% - Accent1 3 2 2 2 2 2 6 3" xfId="16653" xr:uid="{00000000-0005-0000-0000-000056400000}"/>
    <cellStyle name="20% - Accent1 3 2 2 2 2 2 6 3 2" xfId="16654" xr:uid="{00000000-0005-0000-0000-000057400000}"/>
    <cellStyle name="20% - Accent1 3 2 2 2 2 2 6 4" xfId="16655" xr:uid="{00000000-0005-0000-0000-000058400000}"/>
    <cellStyle name="20% - Accent1 3 2 2 2 2 2 7" xfId="16656" xr:uid="{00000000-0005-0000-0000-000059400000}"/>
    <cellStyle name="20% - Accent1 3 2 2 2 2 2 7 2" xfId="16657" xr:uid="{00000000-0005-0000-0000-00005A400000}"/>
    <cellStyle name="20% - Accent1 3 2 2 2 2 2 7 2 2" xfId="16658" xr:uid="{00000000-0005-0000-0000-00005B400000}"/>
    <cellStyle name="20% - Accent1 3 2 2 2 2 2 7 3" xfId="16659" xr:uid="{00000000-0005-0000-0000-00005C400000}"/>
    <cellStyle name="20% - Accent1 3 2 2 2 2 2 8" xfId="16660" xr:uid="{00000000-0005-0000-0000-00005D400000}"/>
    <cellStyle name="20% - Accent1 3 2 2 2 2 2 8 2" xfId="16661" xr:uid="{00000000-0005-0000-0000-00005E400000}"/>
    <cellStyle name="20% - Accent1 3 2 2 2 2 2 8 2 2" xfId="16662" xr:uid="{00000000-0005-0000-0000-00005F400000}"/>
    <cellStyle name="20% - Accent1 3 2 2 2 2 2 8 3" xfId="16663" xr:uid="{00000000-0005-0000-0000-000060400000}"/>
    <cellStyle name="20% - Accent1 3 2 2 2 2 2 9" xfId="16664" xr:uid="{00000000-0005-0000-0000-000061400000}"/>
    <cellStyle name="20% - Accent1 3 2 2 2 2 2 9 2" xfId="16665" xr:uid="{00000000-0005-0000-0000-000062400000}"/>
    <cellStyle name="20% - Accent1 3 2 2 2 2 3" xfId="16666" xr:uid="{00000000-0005-0000-0000-000063400000}"/>
    <cellStyle name="20% - Accent1 3 2 2 2 2 3 10" xfId="16667" xr:uid="{00000000-0005-0000-0000-000064400000}"/>
    <cellStyle name="20% - Accent1 3 2 2 2 2 3 10 2" xfId="16668" xr:uid="{00000000-0005-0000-0000-000065400000}"/>
    <cellStyle name="20% - Accent1 3 2 2 2 2 3 11" xfId="16669" xr:uid="{00000000-0005-0000-0000-000066400000}"/>
    <cellStyle name="20% - Accent1 3 2 2 2 2 3 2" xfId="16670" xr:uid="{00000000-0005-0000-0000-000067400000}"/>
    <cellStyle name="20% - Accent1 3 2 2 2 2 3 2 2" xfId="16671" xr:uid="{00000000-0005-0000-0000-000068400000}"/>
    <cellStyle name="20% - Accent1 3 2 2 2 2 3 2 2 2" xfId="16672" xr:uid="{00000000-0005-0000-0000-000069400000}"/>
    <cellStyle name="20% - Accent1 3 2 2 2 2 3 2 2 2 2" xfId="16673" xr:uid="{00000000-0005-0000-0000-00006A400000}"/>
    <cellStyle name="20% - Accent1 3 2 2 2 2 3 2 2 2 2 2" xfId="16674" xr:uid="{00000000-0005-0000-0000-00006B400000}"/>
    <cellStyle name="20% - Accent1 3 2 2 2 2 3 2 2 2 3" xfId="16675" xr:uid="{00000000-0005-0000-0000-00006C400000}"/>
    <cellStyle name="20% - Accent1 3 2 2 2 2 3 2 2 3" xfId="16676" xr:uid="{00000000-0005-0000-0000-00006D400000}"/>
    <cellStyle name="20% - Accent1 3 2 2 2 2 3 2 2 3 2" xfId="16677" xr:uid="{00000000-0005-0000-0000-00006E400000}"/>
    <cellStyle name="20% - Accent1 3 2 2 2 2 3 2 2 4" xfId="16678" xr:uid="{00000000-0005-0000-0000-00006F400000}"/>
    <cellStyle name="20% - Accent1 3 2 2 2 2 3 2 3" xfId="16679" xr:uid="{00000000-0005-0000-0000-000070400000}"/>
    <cellStyle name="20% - Accent1 3 2 2 2 2 3 2 3 2" xfId="16680" xr:uid="{00000000-0005-0000-0000-000071400000}"/>
    <cellStyle name="20% - Accent1 3 2 2 2 2 3 2 3 2 2" xfId="16681" xr:uid="{00000000-0005-0000-0000-000072400000}"/>
    <cellStyle name="20% - Accent1 3 2 2 2 2 3 2 3 2 2 2" xfId="16682" xr:uid="{00000000-0005-0000-0000-000073400000}"/>
    <cellStyle name="20% - Accent1 3 2 2 2 2 3 2 3 2 3" xfId="16683" xr:uid="{00000000-0005-0000-0000-000074400000}"/>
    <cellStyle name="20% - Accent1 3 2 2 2 2 3 2 3 3" xfId="16684" xr:uid="{00000000-0005-0000-0000-000075400000}"/>
    <cellStyle name="20% - Accent1 3 2 2 2 2 3 2 3 3 2" xfId="16685" xr:uid="{00000000-0005-0000-0000-000076400000}"/>
    <cellStyle name="20% - Accent1 3 2 2 2 2 3 2 3 4" xfId="16686" xr:uid="{00000000-0005-0000-0000-000077400000}"/>
    <cellStyle name="20% - Accent1 3 2 2 2 2 3 2 4" xfId="16687" xr:uid="{00000000-0005-0000-0000-000078400000}"/>
    <cellStyle name="20% - Accent1 3 2 2 2 2 3 2 4 2" xfId="16688" xr:uid="{00000000-0005-0000-0000-000079400000}"/>
    <cellStyle name="20% - Accent1 3 2 2 2 2 3 2 4 2 2" xfId="16689" xr:uid="{00000000-0005-0000-0000-00007A400000}"/>
    <cellStyle name="20% - Accent1 3 2 2 2 2 3 2 4 2 2 2" xfId="16690" xr:uid="{00000000-0005-0000-0000-00007B400000}"/>
    <cellStyle name="20% - Accent1 3 2 2 2 2 3 2 4 2 3" xfId="16691" xr:uid="{00000000-0005-0000-0000-00007C400000}"/>
    <cellStyle name="20% - Accent1 3 2 2 2 2 3 2 4 3" xfId="16692" xr:uid="{00000000-0005-0000-0000-00007D400000}"/>
    <cellStyle name="20% - Accent1 3 2 2 2 2 3 2 4 3 2" xfId="16693" xr:uid="{00000000-0005-0000-0000-00007E400000}"/>
    <cellStyle name="20% - Accent1 3 2 2 2 2 3 2 4 4" xfId="16694" xr:uid="{00000000-0005-0000-0000-00007F400000}"/>
    <cellStyle name="20% - Accent1 3 2 2 2 2 3 2 5" xfId="16695" xr:uid="{00000000-0005-0000-0000-000080400000}"/>
    <cellStyle name="20% - Accent1 3 2 2 2 2 3 2 5 2" xfId="16696" xr:uid="{00000000-0005-0000-0000-000081400000}"/>
    <cellStyle name="20% - Accent1 3 2 2 2 2 3 2 5 2 2" xfId="16697" xr:uid="{00000000-0005-0000-0000-000082400000}"/>
    <cellStyle name="20% - Accent1 3 2 2 2 2 3 2 5 3" xfId="16698" xr:uid="{00000000-0005-0000-0000-000083400000}"/>
    <cellStyle name="20% - Accent1 3 2 2 2 2 3 2 6" xfId="16699" xr:uid="{00000000-0005-0000-0000-000084400000}"/>
    <cellStyle name="20% - Accent1 3 2 2 2 2 3 2 6 2" xfId="16700" xr:uid="{00000000-0005-0000-0000-000085400000}"/>
    <cellStyle name="20% - Accent1 3 2 2 2 2 3 2 6 2 2" xfId="16701" xr:uid="{00000000-0005-0000-0000-000086400000}"/>
    <cellStyle name="20% - Accent1 3 2 2 2 2 3 2 6 3" xfId="16702" xr:uid="{00000000-0005-0000-0000-000087400000}"/>
    <cellStyle name="20% - Accent1 3 2 2 2 2 3 2 7" xfId="16703" xr:uid="{00000000-0005-0000-0000-000088400000}"/>
    <cellStyle name="20% - Accent1 3 2 2 2 2 3 2 7 2" xfId="16704" xr:uid="{00000000-0005-0000-0000-000089400000}"/>
    <cellStyle name="20% - Accent1 3 2 2 2 2 3 2 8" xfId="16705" xr:uid="{00000000-0005-0000-0000-00008A400000}"/>
    <cellStyle name="20% - Accent1 3 2 2 2 2 3 2 8 2" xfId="16706" xr:uid="{00000000-0005-0000-0000-00008B400000}"/>
    <cellStyle name="20% - Accent1 3 2 2 2 2 3 2 9" xfId="16707" xr:uid="{00000000-0005-0000-0000-00008C400000}"/>
    <cellStyle name="20% - Accent1 3 2 2 2 2 3 3" xfId="16708" xr:uid="{00000000-0005-0000-0000-00008D400000}"/>
    <cellStyle name="20% - Accent1 3 2 2 2 2 3 3 2" xfId="16709" xr:uid="{00000000-0005-0000-0000-00008E400000}"/>
    <cellStyle name="20% - Accent1 3 2 2 2 2 3 3 2 2" xfId="16710" xr:uid="{00000000-0005-0000-0000-00008F400000}"/>
    <cellStyle name="20% - Accent1 3 2 2 2 2 3 3 2 2 2" xfId="16711" xr:uid="{00000000-0005-0000-0000-000090400000}"/>
    <cellStyle name="20% - Accent1 3 2 2 2 2 3 3 2 2 2 2" xfId="16712" xr:uid="{00000000-0005-0000-0000-000091400000}"/>
    <cellStyle name="20% - Accent1 3 2 2 2 2 3 3 2 2 3" xfId="16713" xr:uid="{00000000-0005-0000-0000-000092400000}"/>
    <cellStyle name="20% - Accent1 3 2 2 2 2 3 3 2 3" xfId="16714" xr:uid="{00000000-0005-0000-0000-000093400000}"/>
    <cellStyle name="20% - Accent1 3 2 2 2 2 3 3 2 3 2" xfId="16715" xr:uid="{00000000-0005-0000-0000-000094400000}"/>
    <cellStyle name="20% - Accent1 3 2 2 2 2 3 3 2 4" xfId="16716" xr:uid="{00000000-0005-0000-0000-000095400000}"/>
    <cellStyle name="20% - Accent1 3 2 2 2 2 3 3 3" xfId="16717" xr:uid="{00000000-0005-0000-0000-000096400000}"/>
    <cellStyle name="20% - Accent1 3 2 2 2 2 3 3 3 2" xfId="16718" xr:uid="{00000000-0005-0000-0000-000097400000}"/>
    <cellStyle name="20% - Accent1 3 2 2 2 2 3 3 3 2 2" xfId="16719" xr:uid="{00000000-0005-0000-0000-000098400000}"/>
    <cellStyle name="20% - Accent1 3 2 2 2 2 3 3 3 2 2 2" xfId="16720" xr:uid="{00000000-0005-0000-0000-000099400000}"/>
    <cellStyle name="20% - Accent1 3 2 2 2 2 3 3 3 2 3" xfId="16721" xr:uid="{00000000-0005-0000-0000-00009A400000}"/>
    <cellStyle name="20% - Accent1 3 2 2 2 2 3 3 3 3" xfId="16722" xr:uid="{00000000-0005-0000-0000-00009B400000}"/>
    <cellStyle name="20% - Accent1 3 2 2 2 2 3 3 3 3 2" xfId="16723" xr:uid="{00000000-0005-0000-0000-00009C400000}"/>
    <cellStyle name="20% - Accent1 3 2 2 2 2 3 3 3 4" xfId="16724" xr:uid="{00000000-0005-0000-0000-00009D400000}"/>
    <cellStyle name="20% - Accent1 3 2 2 2 2 3 3 4" xfId="16725" xr:uid="{00000000-0005-0000-0000-00009E400000}"/>
    <cellStyle name="20% - Accent1 3 2 2 2 2 3 3 4 2" xfId="16726" xr:uid="{00000000-0005-0000-0000-00009F400000}"/>
    <cellStyle name="20% - Accent1 3 2 2 2 2 3 3 4 2 2" xfId="16727" xr:uid="{00000000-0005-0000-0000-0000A0400000}"/>
    <cellStyle name="20% - Accent1 3 2 2 2 2 3 3 4 2 2 2" xfId="16728" xr:uid="{00000000-0005-0000-0000-0000A1400000}"/>
    <cellStyle name="20% - Accent1 3 2 2 2 2 3 3 4 2 3" xfId="16729" xr:uid="{00000000-0005-0000-0000-0000A2400000}"/>
    <cellStyle name="20% - Accent1 3 2 2 2 2 3 3 4 3" xfId="16730" xr:uid="{00000000-0005-0000-0000-0000A3400000}"/>
    <cellStyle name="20% - Accent1 3 2 2 2 2 3 3 4 3 2" xfId="16731" xr:uid="{00000000-0005-0000-0000-0000A4400000}"/>
    <cellStyle name="20% - Accent1 3 2 2 2 2 3 3 4 4" xfId="16732" xr:uid="{00000000-0005-0000-0000-0000A5400000}"/>
    <cellStyle name="20% - Accent1 3 2 2 2 2 3 3 5" xfId="16733" xr:uid="{00000000-0005-0000-0000-0000A6400000}"/>
    <cellStyle name="20% - Accent1 3 2 2 2 2 3 3 5 2" xfId="16734" xr:uid="{00000000-0005-0000-0000-0000A7400000}"/>
    <cellStyle name="20% - Accent1 3 2 2 2 2 3 3 5 2 2" xfId="16735" xr:uid="{00000000-0005-0000-0000-0000A8400000}"/>
    <cellStyle name="20% - Accent1 3 2 2 2 2 3 3 5 3" xfId="16736" xr:uid="{00000000-0005-0000-0000-0000A9400000}"/>
    <cellStyle name="20% - Accent1 3 2 2 2 2 3 3 6" xfId="16737" xr:uid="{00000000-0005-0000-0000-0000AA400000}"/>
    <cellStyle name="20% - Accent1 3 2 2 2 2 3 3 6 2" xfId="16738" xr:uid="{00000000-0005-0000-0000-0000AB400000}"/>
    <cellStyle name="20% - Accent1 3 2 2 2 2 3 3 6 2 2" xfId="16739" xr:uid="{00000000-0005-0000-0000-0000AC400000}"/>
    <cellStyle name="20% - Accent1 3 2 2 2 2 3 3 6 3" xfId="16740" xr:uid="{00000000-0005-0000-0000-0000AD400000}"/>
    <cellStyle name="20% - Accent1 3 2 2 2 2 3 3 7" xfId="16741" xr:uid="{00000000-0005-0000-0000-0000AE400000}"/>
    <cellStyle name="20% - Accent1 3 2 2 2 2 3 3 7 2" xfId="16742" xr:uid="{00000000-0005-0000-0000-0000AF400000}"/>
    <cellStyle name="20% - Accent1 3 2 2 2 2 3 3 8" xfId="16743" xr:uid="{00000000-0005-0000-0000-0000B0400000}"/>
    <cellStyle name="20% - Accent1 3 2 2 2 2 3 3 8 2" xfId="16744" xr:uid="{00000000-0005-0000-0000-0000B1400000}"/>
    <cellStyle name="20% - Accent1 3 2 2 2 2 3 3 9" xfId="16745" xr:uid="{00000000-0005-0000-0000-0000B2400000}"/>
    <cellStyle name="20% - Accent1 3 2 2 2 2 3 4" xfId="16746" xr:uid="{00000000-0005-0000-0000-0000B3400000}"/>
    <cellStyle name="20% - Accent1 3 2 2 2 2 3 4 2" xfId="16747" xr:uid="{00000000-0005-0000-0000-0000B4400000}"/>
    <cellStyle name="20% - Accent1 3 2 2 2 2 3 4 2 2" xfId="16748" xr:uid="{00000000-0005-0000-0000-0000B5400000}"/>
    <cellStyle name="20% - Accent1 3 2 2 2 2 3 4 2 2 2" xfId="16749" xr:uid="{00000000-0005-0000-0000-0000B6400000}"/>
    <cellStyle name="20% - Accent1 3 2 2 2 2 3 4 2 3" xfId="16750" xr:uid="{00000000-0005-0000-0000-0000B7400000}"/>
    <cellStyle name="20% - Accent1 3 2 2 2 2 3 4 3" xfId="16751" xr:uid="{00000000-0005-0000-0000-0000B8400000}"/>
    <cellStyle name="20% - Accent1 3 2 2 2 2 3 4 3 2" xfId="16752" xr:uid="{00000000-0005-0000-0000-0000B9400000}"/>
    <cellStyle name="20% - Accent1 3 2 2 2 2 3 4 4" xfId="16753" xr:uid="{00000000-0005-0000-0000-0000BA400000}"/>
    <cellStyle name="20% - Accent1 3 2 2 2 2 3 5" xfId="16754" xr:uid="{00000000-0005-0000-0000-0000BB400000}"/>
    <cellStyle name="20% - Accent1 3 2 2 2 2 3 5 2" xfId="16755" xr:uid="{00000000-0005-0000-0000-0000BC400000}"/>
    <cellStyle name="20% - Accent1 3 2 2 2 2 3 5 2 2" xfId="16756" xr:uid="{00000000-0005-0000-0000-0000BD400000}"/>
    <cellStyle name="20% - Accent1 3 2 2 2 2 3 5 2 2 2" xfId="16757" xr:uid="{00000000-0005-0000-0000-0000BE400000}"/>
    <cellStyle name="20% - Accent1 3 2 2 2 2 3 5 2 3" xfId="16758" xr:uid="{00000000-0005-0000-0000-0000BF400000}"/>
    <cellStyle name="20% - Accent1 3 2 2 2 2 3 5 3" xfId="16759" xr:uid="{00000000-0005-0000-0000-0000C0400000}"/>
    <cellStyle name="20% - Accent1 3 2 2 2 2 3 5 3 2" xfId="16760" xr:uid="{00000000-0005-0000-0000-0000C1400000}"/>
    <cellStyle name="20% - Accent1 3 2 2 2 2 3 5 4" xfId="16761" xr:uid="{00000000-0005-0000-0000-0000C2400000}"/>
    <cellStyle name="20% - Accent1 3 2 2 2 2 3 6" xfId="16762" xr:uid="{00000000-0005-0000-0000-0000C3400000}"/>
    <cellStyle name="20% - Accent1 3 2 2 2 2 3 6 2" xfId="16763" xr:uid="{00000000-0005-0000-0000-0000C4400000}"/>
    <cellStyle name="20% - Accent1 3 2 2 2 2 3 6 2 2" xfId="16764" xr:uid="{00000000-0005-0000-0000-0000C5400000}"/>
    <cellStyle name="20% - Accent1 3 2 2 2 2 3 6 2 2 2" xfId="16765" xr:uid="{00000000-0005-0000-0000-0000C6400000}"/>
    <cellStyle name="20% - Accent1 3 2 2 2 2 3 6 2 3" xfId="16766" xr:uid="{00000000-0005-0000-0000-0000C7400000}"/>
    <cellStyle name="20% - Accent1 3 2 2 2 2 3 6 3" xfId="16767" xr:uid="{00000000-0005-0000-0000-0000C8400000}"/>
    <cellStyle name="20% - Accent1 3 2 2 2 2 3 6 3 2" xfId="16768" xr:uid="{00000000-0005-0000-0000-0000C9400000}"/>
    <cellStyle name="20% - Accent1 3 2 2 2 2 3 6 4" xfId="16769" xr:uid="{00000000-0005-0000-0000-0000CA400000}"/>
    <cellStyle name="20% - Accent1 3 2 2 2 2 3 7" xfId="16770" xr:uid="{00000000-0005-0000-0000-0000CB400000}"/>
    <cellStyle name="20% - Accent1 3 2 2 2 2 3 7 2" xfId="16771" xr:uid="{00000000-0005-0000-0000-0000CC400000}"/>
    <cellStyle name="20% - Accent1 3 2 2 2 2 3 7 2 2" xfId="16772" xr:uid="{00000000-0005-0000-0000-0000CD400000}"/>
    <cellStyle name="20% - Accent1 3 2 2 2 2 3 7 3" xfId="16773" xr:uid="{00000000-0005-0000-0000-0000CE400000}"/>
    <cellStyle name="20% - Accent1 3 2 2 2 2 3 8" xfId="16774" xr:uid="{00000000-0005-0000-0000-0000CF400000}"/>
    <cellStyle name="20% - Accent1 3 2 2 2 2 3 8 2" xfId="16775" xr:uid="{00000000-0005-0000-0000-0000D0400000}"/>
    <cellStyle name="20% - Accent1 3 2 2 2 2 3 8 2 2" xfId="16776" xr:uid="{00000000-0005-0000-0000-0000D1400000}"/>
    <cellStyle name="20% - Accent1 3 2 2 2 2 3 8 3" xfId="16777" xr:uid="{00000000-0005-0000-0000-0000D2400000}"/>
    <cellStyle name="20% - Accent1 3 2 2 2 2 3 9" xfId="16778" xr:uid="{00000000-0005-0000-0000-0000D3400000}"/>
    <cellStyle name="20% - Accent1 3 2 2 2 2 3 9 2" xfId="16779" xr:uid="{00000000-0005-0000-0000-0000D4400000}"/>
    <cellStyle name="20% - Accent1 3 2 2 2 2 4" xfId="16780" xr:uid="{00000000-0005-0000-0000-0000D5400000}"/>
    <cellStyle name="20% - Accent1 3 2 2 2 2 4 10" xfId="16781" xr:uid="{00000000-0005-0000-0000-0000D6400000}"/>
    <cellStyle name="20% - Accent1 3 2 2 2 2 4 10 2" xfId="16782" xr:uid="{00000000-0005-0000-0000-0000D7400000}"/>
    <cellStyle name="20% - Accent1 3 2 2 2 2 4 11" xfId="16783" xr:uid="{00000000-0005-0000-0000-0000D8400000}"/>
    <cellStyle name="20% - Accent1 3 2 2 2 2 4 2" xfId="16784" xr:uid="{00000000-0005-0000-0000-0000D9400000}"/>
    <cellStyle name="20% - Accent1 3 2 2 2 2 4 2 2" xfId="16785" xr:uid="{00000000-0005-0000-0000-0000DA400000}"/>
    <cellStyle name="20% - Accent1 3 2 2 2 2 4 2 2 2" xfId="16786" xr:uid="{00000000-0005-0000-0000-0000DB400000}"/>
    <cellStyle name="20% - Accent1 3 2 2 2 2 4 2 2 2 2" xfId="16787" xr:uid="{00000000-0005-0000-0000-0000DC400000}"/>
    <cellStyle name="20% - Accent1 3 2 2 2 2 4 2 2 2 2 2" xfId="16788" xr:uid="{00000000-0005-0000-0000-0000DD400000}"/>
    <cellStyle name="20% - Accent1 3 2 2 2 2 4 2 2 2 3" xfId="16789" xr:uid="{00000000-0005-0000-0000-0000DE400000}"/>
    <cellStyle name="20% - Accent1 3 2 2 2 2 4 2 2 3" xfId="16790" xr:uid="{00000000-0005-0000-0000-0000DF400000}"/>
    <cellStyle name="20% - Accent1 3 2 2 2 2 4 2 2 3 2" xfId="16791" xr:uid="{00000000-0005-0000-0000-0000E0400000}"/>
    <cellStyle name="20% - Accent1 3 2 2 2 2 4 2 2 4" xfId="16792" xr:uid="{00000000-0005-0000-0000-0000E1400000}"/>
    <cellStyle name="20% - Accent1 3 2 2 2 2 4 2 3" xfId="16793" xr:uid="{00000000-0005-0000-0000-0000E2400000}"/>
    <cellStyle name="20% - Accent1 3 2 2 2 2 4 2 3 2" xfId="16794" xr:uid="{00000000-0005-0000-0000-0000E3400000}"/>
    <cellStyle name="20% - Accent1 3 2 2 2 2 4 2 3 2 2" xfId="16795" xr:uid="{00000000-0005-0000-0000-0000E4400000}"/>
    <cellStyle name="20% - Accent1 3 2 2 2 2 4 2 3 2 2 2" xfId="16796" xr:uid="{00000000-0005-0000-0000-0000E5400000}"/>
    <cellStyle name="20% - Accent1 3 2 2 2 2 4 2 3 2 3" xfId="16797" xr:uid="{00000000-0005-0000-0000-0000E6400000}"/>
    <cellStyle name="20% - Accent1 3 2 2 2 2 4 2 3 3" xfId="16798" xr:uid="{00000000-0005-0000-0000-0000E7400000}"/>
    <cellStyle name="20% - Accent1 3 2 2 2 2 4 2 3 3 2" xfId="16799" xr:uid="{00000000-0005-0000-0000-0000E8400000}"/>
    <cellStyle name="20% - Accent1 3 2 2 2 2 4 2 3 4" xfId="16800" xr:uid="{00000000-0005-0000-0000-0000E9400000}"/>
    <cellStyle name="20% - Accent1 3 2 2 2 2 4 2 4" xfId="16801" xr:uid="{00000000-0005-0000-0000-0000EA400000}"/>
    <cellStyle name="20% - Accent1 3 2 2 2 2 4 2 4 2" xfId="16802" xr:uid="{00000000-0005-0000-0000-0000EB400000}"/>
    <cellStyle name="20% - Accent1 3 2 2 2 2 4 2 4 2 2" xfId="16803" xr:uid="{00000000-0005-0000-0000-0000EC400000}"/>
    <cellStyle name="20% - Accent1 3 2 2 2 2 4 2 4 2 2 2" xfId="16804" xr:uid="{00000000-0005-0000-0000-0000ED400000}"/>
    <cellStyle name="20% - Accent1 3 2 2 2 2 4 2 4 2 3" xfId="16805" xr:uid="{00000000-0005-0000-0000-0000EE400000}"/>
    <cellStyle name="20% - Accent1 3 2 2 2 2 4 2 4 3" xfId="16806" xr:uid="{00000000-0005-0000-0000-0000EF400000}"/>
    <cellStyle name="20% - Accent1 3 2 2 2 2 4 2 4 3 2" xfId="16807" xr:uid="{00000000-0005-0000-0000-0000F0400000}"/>
    <cellStyle name="20% - Accent1 3 2 2 2 2 4 2 4 4" xfId="16808" xr:uid="{00000000-0005-0000-0000-0000F1400000}"/>
    <cellStyle name="20% - Accent1 3 2 2 2 2 4 2 5" xfId="16809" xr:uid="{00000000-0005-0000-0000-0000F2400000}"/>
    <cellStyle name="20% - Accent1 3 2 2 2 2 4 2 5 2" xfId="16810" xr:uid="{00000000-0005-0000-0000-0000F3400000}"/>
    <cellStyle name="20% - Accent1 3 2 2 2 2 4 2 5 2 2" xfId="16811" xr:uid="{00000000-0005-0000-0000-0000F4400000}"/>
    <cellStyle name="20% - Accent1 3 2 2 2 2 4 2 5 3" xfId="16812" xr:uid="{00000000-0005-0000-0000-0000F5400000}"/>
    <cellStyle name="20% - Accent1 3 2 2 2 2 4 2 6" xfId="16813" xr:uid="{00000000-0005-0000-0000-0000F6400000}"/>
    <cellStyle name="20% - Accent1 3 2 2 2 2 4 2 6 2" xfId="16814" xr:uid="{00000000-0005-0000-0000-0000F7400000}"/>
    <cellStyle name="20% - Accent1 3 2 2 2 2 4 2 6 2 2" xfId="16815" xr:uid="{00000000-0005-0000-0000-0000F8400000}"/>
    <cellStyle name="20% - Accent1 3 2 2 2 2 4 2 6 3" xfId="16816" xr:uid="{00000000-0005-0000-0000-0000F9400000}"/>
    <cellStyle name="20% - Accent1 3 2 2 2 2 4 2 7" xfId="16817" xr:uid="{00000000-0005-0000-0000-0000FA400000}"/>
    <cellStyle name="20% - Accent1 3 2 2 2 2 4 2 7 2" xfId="16818" xr:uid="{00000000-0005-0000-0000-0000FB400000}"/>
    <cellStyle name="20% - Accent1 3 2 2 2 2 4 2 8" xfId="16819" xr:uid="{00000000-0005-0000-0000-0000FC400000}"/>
    <cellStyle name="20% - Accent1 3 2 2 2 2 4 2 8 2" xfId="16820" xr:uid="{00000000-0005-0000-0000-0000FD400000}"/>
    <cellStyle name="20% - Accent1 3 2 2 2 2 4 2 9" xfId="16821" xr:uid="{00000000-0005-0000-0000-0000FE400000}"/>
    <cellStyle name="20% - Accent1 3 2 2 2 2 4 3" xfId="16822" xr:uid="{00000000-0005-0000-0000-0000FF400000}"/>
    <cellStyle name="20% - Accent1 3 2 2 2 2 4 3 2" xfId="16823" xr:uid="{00000000-0005-0000-0000-000000410000}"/>
    <cellStyle name="20% - Accent1 3 2 2 2 2 4 3 2 2" xfId="16824" xr:uid="{00000000-0005-0000-0000-000001410000}"/>
    <cellStyle name="20% - Accent1 3 2 2 2 2 4 3 2 2 2" xfId="16825" xr:uid="{00000000-0005-0000-0000-000002410000}"/>
    <cellStyle name="20% - Accent1 3 2 2 2 2 4 3 2 2 2 2" xfId="16826" xr:uid="{00000000-0005-0000-0000-000003410000}"/>
    <cellStyle name="20% - Accent1 3 2 2 2 2 4 3 2 2 3" xfId="16827" xr:uid="{00000000-0005-0000-0000-000004410000}"/>
    <cellStyle name="20% - Accent1 3 2 2 2 2 4 3 2 3" xfId="16828" xr:uid="{00000000-0005-0000-0000-000005410000}"/>
    <cellStyle name="20% - Accent1 3 2 2 2 2 4 3 2 3 2" xfId="16829" xr:uid="{00000000-0005-0000-0000-000006410000}"/>
    <cellStyle name="20% - Accent1 3 2 2 2 2 4 3 2 4" xfId="16830" xr:uid="{00000000-0005-0000-0000-000007410000}"/>
    <cellStyle name="20% - Accent1 3 2 2 2 2 4 3 3" xfId="16831" xr:uid="{00000000-0005-0000-0000-000008410000}"/>
    <cellStyle name="20% - Accent1 3 2 2 2 2 4 3 3 2" xfId="16832" xr:uid="{00000000-0005-0000-0000-000009410000}"/>
    <cellStyle name="20% - Accent1 3 2 2 2 2 4 3 3 2 2" xfId="16833" xr:uid="{00000000-0005-0000-0000-00000A410000}"/>
    <cellStyle name="20% - Accent1 3 2 2 2 2 4 3 3 2 2 2" xfId="16834" xr:uid="{00000000-0005-0000-0000-00000B410000}"/>
    <cellStyle name="20% - Accent1 3 2 2 2 2 4 3 3 2 3" xfId="16835" xr:uid="{00000000-0005-0000-0000-00000C410000}"/>
    <cellStyle name="20% - Accent1 3 2 2 2 2 4 3 3 3" xfId="16836" xr:uid="{00000000-0005-0000-0000-00000D410000}"/>
    <cellStyle name="20% - Accent1 3 2 2 2 2 4 3 3 3 2" xfId="16837" xr:uid="{00000000-0005-0000-0000-00000E410000}"/>
    <cellStyle name="20% - Accent1 3 2 2 2 2 4 3 3 4" xfId="16838" xr:uid="{00000000-0005-0000-0000-00000F410000}"/>
    <cellStyle name="20% - Accent1 3 2 2 2 2 4 3 4" xfId="16839" xr:uid="{00000000-0005-0000-0000-000010410000}"/>
    <cellStyle name="20% - Accent1 3 2 2 2 2 4 3 4 2" xfId="16840" xr:uid="{00000000-0005-0000-0000-000011410000}"/>
    <cellStyle name="20% - Accent1 3 2 2 2 2 4 3 4 2 2" xfId="16841" xr:uid="{00000000-0005-0000-0000-000012410000}"/>
    <cellStyle name="20% - Accent1 3 2 2 2 2 4 3 4 2 2 2" xfId="16842" xr:uid="{00000000-0005-0000-0000-000013410000}"/>
    <cellStyle name="20% - Accent1 3 2 2 2 2 4 3 4 2 3" xfId="16843" xr:uid="{00000000-0005-0000-0000-000014410000}"/>
    <cellStyle name="20% - Accent1 3 2 2 2 2 4 3 4 3" xfId="16844" xr:uid="{00000000-0005-0000-0000-000015410000}"/>
    <cellStyle name="20% - Accent1 3 2 2 2 2 4 3 4 3 2" xfId="16845" xr:uid="{00000000-0005-0000-0000-000016410000}"/>
    <cellStyle name="20% - Accent1 3 2 2 2 2 4 3 4 4" xfId="16846" xr:uid="{00000000-0005-0000-0000-000017410000}"/>
    <cellStyle name="20% - Accent1 3 2 2 2 2 4 3 5" xfId="16847" xr:uid="{00000000-0005-0000-0000-000018410000}"/>
    <cellStyle name="20% - Accent1 3 2 2 2 2 4 3 5 2" xfId="16848" xr:uid="{00000000-0005-0000-0000-000019410000}"/>
    <cellStyle name="20% - Accent1 3 2 2 2 2 4 3 5 2 2" xfId="16849" xr:uid="{00000000-0005-0000-0000-00001A410000}"/>
    <cellStyle name="20% - Accent1 3 2 2 2 2 4 3 5 3" xfId="16850" xr:uid="{00000000-0005-0000-0000-00001B410000}"/>
    <cellStyle name="20% - Accent1 3 2 2 2 2 4 3 6" xfId="16851" xr:uid="{00000000-0005-0000-0000-00001C410000}"/>
    <cellStyle name="20% - Accent1 3 2 2 2 2 4 3 6 2" xfId="16852" xr:uid="{00000000-0005-0000-0000-00001D410000}"/>
    <cellStyle name="20% - Accent1 3 2 2 2 2 4 3 6 2 2" xfId="16853" xr:uid="{00000000-0005-0000-0000-00001E410000}"/>
    <cellStyle name="20% - Accent1 3 2 2 2 2 4 3 6 3" xfId="16854" xr:uid="{00000000-0005-0000-0000-00001F410000}"/>
    <cellStyle name="20% - Accent1 3 2 2 2 2 4 3 7" xfId="16855" xr:uid="{00000000-0005-0000-0000-000020410000}"/>
    <cellStyle name="20% - Accent1 3 2 2 2 2 4 3 7 2" xfId="16856" xr:uid="{00000000-0005-0000-0000-000021410000}"/>
    <cellStyle name="20% - Accent1 3 2 2 2 2 4 3 8" xfId="16857" xr:uid="{00000000-0005-0000-0000-000022410000}"/>
    <cellStyle name="20% - Accent1 3 2 2 2 2 4 3 8 2" xfId="16858" xr:uid="{00000000-0005-0000-0000-000023410000}"/>
    <cellStyle name="20% - Accent1 3 2 2 2 2 4 3 9" xfId="16859" xr:uid="{00000000-0005-0000-0000-000024410000}"/>
    <cellStyle name="20% - Accent1 3 2 2 2 2 4 4" xfId="16860" xr:uid="{00000000-0005-0000-0000-000025410000}"/>
    <cellStyle name="20% - Accent1 3 2 2 2 2 4 4 2" xfId="16861" xr:uid="{00000000-0005-0000-0000-000026410000}"/>
    <cellStyle name="20% - Accent1 3 2 2 2 2 4 4 2 2" xfId="16862" xr:uid="{00000000-0005-0000-0000-000027410000}"/>
    <cellStyle name="20% - Accent1 3 2 2 2 2 4 4 2 2 2" xfId="16863" xr:uid="{00000000-0005-0000-0000-000028410000}"/>
    <cellStyle name="20% - Accent1 3 2 2 2 2 4 4 2 3" xfId="16864" xr:uid="{00000000-0005-0000-0000-000029410000}"/>
    <cellStyle name="20% - Accent1 3 2 2 2 2 4 4 3" xfId="16865" xr:uid="{00000000-0005-0000-0000-00002A410000}"/>
    <cellStyle name="20% - Accent1 3 2 2 2 2 4 4 3 2" xfId="16866" xr:uid="{00000000-0005-0000-0000-00002B410000}"/>
    <cellStyle name="20% - Accent1 3 2 2 2 2 4 4 4" xfId="16867" xr:uid="{00000000-0005-0000-0000-00002C410000}"/>
    <cellStyle name="20% - Accent1 3 2 2 2 2 4 5" xfId="16868" xr:uid="{00000000-0005-0000-0000-00002D410000}"/>
    <cellStyle name="20% - Accent1 3 2 2 2 2 4 5 2" xfId="16869" xr:uid="{00000000-0005-0000-0000-00002E410000}"/>
    <cellStyle name="20% - Accent1 3 2 2 2 2 4 5 2 2" xfId="16870" xr:uid="{00000000-0005-0000-0000-00002F410000}"/>
    <cellStyle name="20% - Accent1 3 2 2 2 2 4 5 2 2 2" xfId="16871" xr:uid="{00000000-0005-0000-0000-000030410000}"/>
    <cellStyle name="20% - Accent1 3 2 2 2 2 4 5 2 3" xfId="16872" xr:uid="{00000000-0005-0000-0000-000031410000}"/>
    <cellStyle name="20% - Accent1 3 2 2 2 2 4 5 3" xfId="16873" xr:uid="{00000000-0005-0000-0000-000032410000}"/>
    <cellStyle name="20% - Accent1 3 2 2 2 2 4 5 3 2" xfId="16874" xr:uid="{00000000-0005-0000-0000-000033410000}"/>
    <cellStyle name="20% - Accent1 3 2 2 2 2 4 5 4" xfId="16875" xr:uid="{00000000-0005-0000-0000-000034410000}"/>
    <cellStyle name="20% - Accent1 3 2 2 2 2 4 6" xfId="16876" xr:uid="{00000000-0005-0000-0000-000035410000}"/>
    <cellStyle name="20% - Accent1 3 2 2 2 2 4 6 2" xfId="16877" xr:uid="{00000000-0005-0000-0000-000036410000}"/>
    <cellStyle name="20% - Accent1 3 2 2 2 2 4 6 2 2" xfId="16878" xr:uid="{00000000-0005-0000-0000-000037410000}"/>
    <cellStyle name="20% - Accent1 3 2 2 2 2 4 6 2 2 2" xfId="16879" xr:uid="{00000000-0005-0000-0000-000038410000}"/>
    <cellStyle name="20% - Accent1 3 2 2 2 2 4 6 2 3" xfId="16880" xr:uid="{00000000-0005-0000-0000-000039410000}"/>
    <cellStyle name="20% - Accent1 3 2 2 2 2 4 6 3" xfId="16881" xr:uid="{00000000-0005-0000-0000-00003A410000}"/>
    <cellStyle name="20% - Accent1 3 2 2 2 2 4 6 3 2" xfId="16882" xr:uid="{00000000-0005-0000-0000-00003B410000}"/>
    <cellStyle name="20% - Accent1 3 2 2 2 2 4 6 4" xfId="16883" xr:uid="{00000000-0005-0000-0000-00003C410000}"/>
    <cellStyle name="20% - Accent1 3 2 2 2 2 4 7" xfId="16884" xr:uid="{00000000-0005-0000-0000-00003D410000}"/>
    <cellStyle name="20% - Accent1 3 2 2 2 2 4 7 2" xfId="16885" xr:uid="{00000000-0005-0000-0000-00003E410000}"/>
    <cellStyle name="20% - Accent1 3 2 2 2 2 4 7 2 2" xfId="16886" xr:uid="{00000000-0005-0000-0000-00003F410000}"/>
    <cellStyle name="20% - Accent1 3 2 2 2 2 4 7 3" xfId="16887" xr:uid="{00000000-0005-0000-0000-000040410000}"/>
    <cellStyle name="20% - Accent1 3 2 2 2 2 4 8" xfId="16888" xr:uid="{00000000-0005-0000-0000-000041410000}"/>
    <cellStyle name="20% - Accent1 3 2 2 2 2 4 8 2" xfId="16889" xr:uid="{00000000-0005-0000-0000-000042410000}"/>
    <cellStyle name="20% - Accent1 3 2 2 2 2 4 8 2 2" xfId="16890" xr:uid="{00000000-0005-0000-0000-000043410000}"/>
    <cellStyle name="20% - Accent1 3 2 2 2 2 4 8 3" xfId="16891" xr:uid="{00000000-0005-0000-0000-000044410000}"/>
    <cellStyle name="20% - Accent1 3 2 2 2 2 4 9" xfId="16892" xr:uid="{00000000-0005-0000-0000-000045410000}"/>
    <cellStyle name="20% - Accent1 3 2 2 2 2 4 9 2" xfId="16893" xr:uid="{00000000-0005-0000-0000-000046410000}"/>
    <cellStyle name="20% - Accent1 3 2 2 2 2 5" xfId="16894" xr:uid="{00000000-0005-0000-0000-000047410000}"/>
    <cellStyle name="20% - Accent1 3 2 2 2 2 5 2" xfId="16895" xr:uid="{00000000-0005-0000-0000-000048410000}"/>
    <cellStyle name="20% - Accent1 3 2 2 2 2 5 2 2" xfId="16896" xr:uid="{00000000-0005-0000-0000-000049410000}"/>
    <cellStyle name="20% - Accent1 3 2 2 2 2 5 2 2 2" xfId="16897" xr:uid="{00000000-0005-0000-0000-00004A410000}"/>
    <cellStyle name="20% - Accent1 3 2 2 2 2 5 2 2 2 2" xfId="16898" xr:uid="{00000000-0005-0000-0000-00004B410000}"/>
    <cellStyle name="20% - Accent1 3 2 2 2 2 5 2 2 3" xfId="16899" xr:uid="{00000000-0005-0000-0000-00004C410000}"/>
    <cellStyle name="20% - Accent1 3 2 2 2 2 5 2 3" xfId="16900" xr:uid="{00000000-0005-0000-0000-00004D410000}"/>
    <cellStyle name="20% - Accent1 3 2 2 2 2 5 2 3 2" xfId="16901" xr:uid="{00000000-0005-0000-0000-00004E410000}"/>
    <cellStyle name="20% - Accent1 3 2 2 2 2 5 2 4" xfId="16902" xr:uid="{00000000-0005-0000-0000-00004F410000}"/>
    <cellStyle name="20% - Accent1 3 2 2 2 2 5 3" xfId="16903" xr:uid="{00000000-0005-0000-0000-000050410000}"/>
    <cellStyle name="20% - Accent1 3 2 2 2 2 5 3 2" xfId="16904" xr:uid="{00000000-0005-0000-0000-000051410000}"/>
    <cellStyle name="20% - Accent1 3 2 2 2 2 5 3 2 2" xfId="16905" xr:uid="{00000000-0005-0000-0000-000052410000}"/>
    <cellStyle name="20% - Accent1 3 2 2 2 2 5 3 2 2 2" xfId="16906" xr:uid="{00000000-0005-0000-0000-000053410000}"/>
    <cellStyle name="20% - Accent1 3 2 2 2 2 5 3 2 3" xfId="16907" xr:uid="{00000000-0005-0000-0000-000054410000}"/>
    <cellStyle name="20% - Accent1 3 2 2 2 2 5 3 3" xfId="16908" xr:uid="{00000000-0005-0000-0000-000055410000}"/>
    <cellStyle name="20% - Accent1 3 2 2 2 2 5 3 3 2" xfId="16909" xr:uid="{00000000-0005-0000-0000-000056410000}"/>
    <cellStyle name="20% - Accent1 3 2 2 2 2 5 3 4" xfId="16910" xr:uid="{00000000-0005-0000-0000-000057410000}"/>
    <cellStyle name="20% - Accent1 3 2 2 2 2 5 4" xfId="16911" xr:uid="{00000000-0005-0000-0000-000058410000}"/>
    <cellStyle name="20% - Accent1 3 2 2 2 2 5 4 2" xfId="16912" xr:uid="{00000000-0005-0000-0000-000059410000}"/>
    <cellStyle name="20% - Accent1 3 2 2 2 2 5 4 2 2" xfId="16913" xr:uid="{00000000-0005-0000-0000-00005A410000}"/>
    <cellStyle name="20% - Accent1 3 2 2 2 2 5 4 2 2 2" xfId="16914" xr:uid="{00000000-0005-0000-0000-00005B410000}"/>
    <cellStyle name="20% - Accent1 3 2 2 2 2 5 4 2 3" xfId="16915" xr:uid="{00000000-0005-0000-0000-00005C410000}"/>
    <cellStyle name="20% - Accent1 3 2 2 2 2 5 4 3" xfId="16916" xr:uid="{00000000-0005-0000-0000-00005D410000}"/>
    <cellStyle name="20% - Accent1 3 2 2 2 2 5 4 3 2" xfId="16917" xr:uid="{00000000-0005-0000-0000-00005E410000}"/>
    <cellStyle name="20% - Accent1 3 2 2 2 2 5 4 4" xfId="16918" xr:uid="{00000000-0005-0000-0000-00005F410000}"/>
    <cellStyle name="20% - Accent1 3 2 2 2 2 5 5" xfId="16919" xr:uid="{00000000-0005-0000-0000-000060410000}"/>
    <cellStyle name="20% - Accent1 3 2 2 2 2 5 5 2" xfId="16920" xr:uid="{00000000-0005-0000-0000-000061410000}"/>
    <cellStyle name="20% - Accent1 3 2 2 2 2 5 5 2 2" xfId="16921" xr:uid="{00000000-0005-0000-0000-000062410000}"/>
    <cellStyle name="20% - Accent1 3 2 2 2 2 5 5 3" xfId="16922" xr:uid="{00000000-0005-0000-0000-000063410000}"/>
    <cellStyle name="20% - Accent1 3 2 2 2 2 5 6" xfId="16923" xr:uid="{00000000-0005-0000-0000-000064410000}"/>
    <cellStyle name="20% - Accent1 3 2 2 2 2 5 6 2" xfId="16924" xr:uid="{00000000-0005-0000-0000-000065410000}"/>
    <cellStyle name="20% - Accent1 3 2 2 2 2 5 6 2 2" xfId="16925" xr:uid="{00000000-0005-0000-0000-000066410000}"/>
    <cellStyle name="20% - Accent1 3 2 2 2 2 5 6 3" xfId="16926" xr:uid="{00000000-0005-0000-0000-000067410000}"/>
    <cellStyle name="20% - Accent1 3 2 2 2 2 5 7" xfId="16927" xr:uid="{00000000-0005-0000-0000-000068410000}"/>
    <cellStyle name="20% - Accent1 3 2 2 2 2 5 7 2" xfId="16928" xr:uid="{00000000-0005-0000-0000-000069410000}"/>
    <cellStyle name="20% - Accent1 3 2 2 2 2 5 8" xfId="16929" xr:uid="{00000000-0005-0000-0000-00006A410000}"/>
    <cellStyle name="20% - Accent1 3 2 2 2 2 5 8 2" xfId="16930" xr:uid="{00000000-0005-0000-0000-00006B410000}"/>
    <cellStyle name="20% - Accent1 3 2 2 2 2 5 9" xfId="16931" xr:uid="{00000000-0005-0000-0000-00006C410000}"/>
    <cellStyle name="20% - Accent1 3 2 2 2 2 6" xfId="16932" xr:uid="{00000000-0005-0000-0000-00006D410000}"/>
    <cellStyle name="20% - Accent1 3 2 2 2 2 6 2" xfId="16933" xr:uid="{00000000-0005-0000-0000-00006E410000}"/>
    <cellStyle name="20% - Accent1 3 2 2 2 2 6 2 2" xfId="16934" xr:uid="{00000000-0005-0000-0000-00006F410000}"/>
    <cellStyle name="20% - Accent1 3 2 2 2 2 6 2 2 2" xfId="16935" xr:uid="{00000000-0005-0000-0000-000070410000}"/>
    <cellStyle name="20% - Accent1 3 2 2 2 2 6 2 2 2 2" xfId="16936" xr:uid="{00000000-0005-0000-0000-000071410000}"/>
    <cellStyle name="20% - Accent1 3 2 2 2 2 6 2 2 3" xfId="16937" xr:uid="{00000000-0005-0000-0000-000072410000}"/>
    <cellStyle name="20% - Accent1 3 2 2 2 2 6 2 3" xfId="16938" xr:uid="{00000000-0005-0000-0000-000073410000}"/>
    <cellStyle name="20% - Accent1 3 2 2 2 2 6 2 3 2" xfId="16939" xr:uid="{00000000-0005-0000-0000-000074410000}"/>
    <cellStyle name="20% - Accent1 3 2 2 2 2 6 2 4" xfId="16940" xr:uid="{00000000-0005-0000-0000-000075410000}"/>
    <cellStyle name="20% - Accent1 3 2 2 2 2 6 3" xfId="16941" xr:uid="{00000000-0005-0000-0000-000076410000}"/>
    <cellStyle name="20% - Accent1 3 2 2 2 2 6 3 2" xfId="16942" xr:uid="{00000000-0005-0000-0000-000077410000}"/>
    <cellStyle name="20% - Accent1 3 2 2 2 2 6 3 2 2" xfId="16943" xr:uid="{00000000-0005-0000-0000-000078410000}"/>
    <cellStyle name="20% - Accent1 3 2 2 2 2 6 3 2 2 2" xfId="16944" xr:uid="{00000000-0005-0000-0000-000079410000}"/>
    <cellStyle name="20% - Accent1 3 2 2 2 2 6 3 2 3" xfId="16945" xr:uid="{00000000-0005-0000-0000-00007A410000}"/>
    <cellStyle name="20% - Accent1 3 2 2 2 2 6 3 3" xfId="16946" xr:uid="{00000000-0005-0000-0000-00007B410000}"/>
    <cellStyle name="20% - Accent1 3 2 2 2 2 6 3 3 2" xfId="16947" xr:uid="{00000000-0005-0000-0000-00007C410000}"/>
    <cellStyle name="20% - Accent1 3 2 2 2 2 6 3 4" xfId="16948" xr:uid="{00000000-0005-0000-0000-00007D410000}"/>
    <cellStyle name="20% - Accent1 3 2 2 2 2 6 4" xfId="16949" xr:uid="{00000000-0005-0000-0000-00007E410000}"/>
    <cellStyle name="20% - Accent1 3 2 2 2 2 6 4 2" xfId="16950" xr:uid="{00000000-0005-0000-0000-00007F410000}"/>
    <cellStyle name="20% - Accent1 3 2 2 2 2 6 4 2 2" xfId="16951" xr:uid="{00000000-0005-0000-0000-000080410000}"/>
    <cellStyle name="20% - Accent1 3 2 2 2 2 6 4 2 2 2" xfId="16952" xr:uid="{00000000-0005-0000-0000-000081410000}"/>
    <cellStyle name="20% - Accent1 3 2 2 2 2 6 4 2 3" xfId="16953" xr:uid="{00000000-0005-0000-0000-000082410000}"/>
    <cellStyle name="20% - Accent1 3 2 2 2 2 6 4 3" xfId="16954" xr:uid="{00000000-0005-0000-0000-000083410000}"/>
    <cellStyle name="20% - Accent1 3 2 2 2 2 6 4 3 2" xfId="16955" xr:uid="{00000000-0005-0000-0000-000084410000}"/>
    <cellStyle name="20% - Accent1 3 2 2 2 2 6 4 4" xfId="16956" xr:uid="{00000000-0005-0000-0000-000085410000}"/>
    <cellStyle name="20% - Accent1 3 2 2 2 2 6 5" xfId="16957" xr:uid="{00000000-0005-0000-0000-000086410000}"/>
    <cellStyle name="20% - Accent1 3 2 2 2 2 6 5 2" xfId="16958" xr:uid="{00000000-0005-0000-0000-000087410000}"/>
    <cellStyle name="20% - Accent1 3 2 2 2 2 6 5 2 2" xfId="16959" xr:uid="{00000000-0005-0000-0000-000088410000}"/>
    <cellStyle name="20% - Accent1 3 2 2 2 2 6 5 3" xfId="16960" xr:uid="{00000000-0005-0000-0000-000089410000}"/>
    <cellStyle name="20% - Accent1 3 2 2 2 2 6 6" xfId="16961" xr:uid="{00000000-0005-0000-0000-00008A410000}"/>
    <cellStyle name="20% - Accent1 3 2 2 2 2 6 6 2" xfId="16962" xr:uid="{00000000-0005-0000-0000-00008B410000}"/>
    <cellStyle name="20% - Accent1 3 2 2 2 2 6 6 2 2" xfId="16963" xr:uid="{00000000-0005-0000-0000-00008C410000}"/>
    <cellStyle name="20% - Accent1 3 2 2 2 2 6 6 3" xfId="16964" xr:uid="{00000000-0005-0000-0000-00008D410000}"/>
    <cellStyle name="20% - Accent1 3 2 2 2 2 6 7" xfId="16965" xr:uid="{00000000-0005-0000-0000-00008E410000}"/>
    <cellStyle name="20% - Accent1 3 2 2 2 2 6 7 2" xfId="16966" xr:uid="{00000000-0005-0000-0000-00008F410000}"/>
    <cellStyle name="20% - Accent1 3 2 2 2 2 6 8" xfId="16967" xr:uid="{00000000-0005-0000-0000-000090410000}"/>
    <cellStyle name="20% - Accent1 3 2 2 2 2 6 8 2" xfId="16968" xr:uid="{00000000-0005-0000-0000-000091410000}"/>
    <cellStyle name="20% - Accent1 3 2 2 2 2 6 9" xfId="16969" xr:uid="{00000000-0005-0000-0000-000092410000}"/>
    <cellStyle name="20% - Accent1 3 2 2 2 2 7" xfId="16970" xr:uid="{00000000-0005-0000-0000-000093410000}"/>
    <cellStyle name="20% - Accent1 3 2 2 2 2 7 2" xfId="16971" xr:uid="{00000000-0005-0000-0000-000094410000}"/>
    <cellStyle name="20% - Accent1 3 2 2 2 2 7 2 2" xfId="16972" xr:uid="{00000000-0005-0000-0000-000095410000}"/>
    <cellStyle name="20% - Accent1 3 2 2 2 2 7 2 2 2" xfId="16973" xr:uid="{00000000-0005-0000-0000-000096410000}"/>
    <cellStyle name="20% - Accent1 3 2 2 2 2 7 2 3" xfId="16974" xr:uid="{00000000-0005-0000-0000-000097410000}"/>
    <cellStyle name="20% - Accent1 3 2 2 2 2 7 3" xfId="16975" xr:uid="{00000000-0005-0000-0000-000098410000}"/>
    <cellStyle name="20% - Accent1 3 2 2 2 2 7 3 2" xfId="16976" xr:uid="{00000000-0005-0000-0000-000099410000}"/>
    <cellStyle name="20% - Accent1 3 2 2 2 2 7 4" xfId="16977" xr:uid="{00000000-0005-0000-0000-00009A410000}"/>
    <cellStyle name="20% - Accent1 3 2 2 2 2 8" xfId="16978" xr:uid="{00000000-0005-0000-0000-00009B410000}"/>
    <cellStyle name="20% - Accent1 3 2 2 2 2 8 2" xfId="16979" xr:uid="{00000000-0005-0000-0000-00009C410000}"/>
    <cellStyle name="20% - Accent1 3 2 2 2 2 8 2 2" xfId="16980" xr:uid="{00000000-0005-0000-0000-00009D410000}"/>
    <cellStyle name="20% - Accent1 3 2 2 2 2 8 2 2 2" xfId="16981" xr:uid="{00000000-0005-0000-0000-00009E410000}"/>
    <cellStyle name="20% - Accent1 3 2 2 2 2 8 2 3" xfId="16982" xr:uid="{00000000-0005-0000-0000-00009F410000}"/>
    <cellStyle name="20% - Accent1 3 2 2 2 2 8 3" xfId="16983" xr:uid="{00000000-0005-0000-0000-0000A0410000}"/>
    <cellStyle name="20% - Accent1 3 2 2 2 2 8 3 2" xfId="16984" xr:uid="{00000000-0005-0000-0000-0000A1410000}"/>
    <cellStyle name="20% - Accent1 3 2 2 2 2 8 4" xfId="16985" xr:uid="{00000000-0005-0000-0000-0000A2410000}"/>
    <cellStyle name="20% - Accent1 3 2 2 2 2 9" xfId="16986" xr:uid="{00000000-0005-0000-0000-0000A3410000}"/>
    <cellStyle name="20% - Accent1 3 2 2 2 2 9 2" xfId="16987" xr:uid="{00000000-0005-0000-0000-0000A4410000}"/>
    <cellStyle name="20% - Accent1 3 2 2 2 2 9 2 2" xfId="16988" xr:uid="{00000000-0005-0000-0000-0000A5410000}"/>
    <cellStyle name="20% - Accent1 3 2 2 2 2 9 2 2 2" xfId="16989" xr:uid="{00000000-0005-0000-0000-0000A6410000}"/>
    <cellStyle name="20% - Accent1 3 2 2 2 2 9 2 3" xfId="16990" xr:uid="{00000000-0005-0000-0000-0000A7410000}"/>
    <cellStyle name="20% - Accent1 3 2 2 2 2 9 3" xfId="16991" xr:uid="{00000000-0005-0000-0000-0000A8410000}"/>
    <cellStyle name="20% - Accent1 3 2 2 2 2 9 3 2" xfId="16992" xr:uid="{00000000-0005-0000-0000-0000A9410000}"/>
    <cellStyle name="20% - Accent1 3 2 2 2 2 9 4" xfId="16993" xr:uid="{00000000-0005-0000-0000-0000AA410000}"/>
    <cellStyle name="20% - Accent1 3 2 2 2 3" xfId="16994" xr:uid="{00000000-0005-0000-0000-0000AB410000}"/>
    <cellStyle name="20% - Accent1 3 2 2 2 3 10" xfId="16995" xr:uid="{00000000-0005-0000-0000-0000AC410000}"/>
    <cellStyle name="20% - Accent1 3 2 2 2 3 10 2" xfId="16996" xr:uid="{00000000-0005-0000-0000-0000AD410000}"/>
    <cellStyle name="20% - Accent1 3 2 2 2 3 11" xfId="16997" xr:uid="{00000000-0005-0000-0000-0000AE410000}"/>
    <cellStyle name="20% - Accent1 3 2 2 2 3 2" xfId="16998" xr:uid="{00000000-0005-0000-0000-0000AF410000}"/>
    <cellStyle name="20% - Accent1 3 2 2 2 3 2 2" xfId="16999" xr:uid="{00000000-0005-0000-0000-0000B0410000}"/>
    <cellStyle name="20% - Accent1 3 2 2 2 3 2 2 2" xfId="17000" xr:uid="{00000000-0005-0000-0000-0000B1410000}"/>
    <cellStyle name="20% - Accent1 3 2 2 2 3 2 2 2 2" xfId="17001" xr:uid="{00000000-0005-0000-0000-0000B2410000}"/>
    <cellStyle name="20% - Accent1 3 2 2 2 3 2 2 2 2 2" xfId="17002" xr:uid="{00000000-0005-0000-0000-0000B3410000}"/>
    <cellStyle name="20% - Accent1 3 2 2 2 3 2 2 2 3" xfId="17003" xr:uid="{00000000-0005-0000-0000-0000B4410000}"/>
    <cellStyle name="20% - Accent1 3 2 2 2 3 2 2 3" xfId="17004" xr:uid="{00000000-0005-0000-0000-0000B5410000}"/>
    <cellStyle name="20% - Accent1 3 2 2 2 3 2 2 3 2" xfId="17005" xr:uid="{00000000-0005-0000-0000-0000B6410000}"/>
    <cellStyle name="20% - Accent1 3 2 2 2 3 2 2 4" xfId="17006" xr:uid="{00000000-0005-0000-0000-0000B7410000}"/>
    <cellStyle name="20% - Accent1 3 2 2 2 3 2 3" xfId="17007" xr:uid="{00000000-0005-0000-0000-0000B8410000}"/>
    <cellStyle name="20% - Accent1 3 2 2 2 3 2 3 2" xfId="17008" xr:uid="{00000000-0005-0000-0000-0000B9410000}"/>
    <cellStyle name="20% - Accent1 3 2 2 2 3 2 3 2 2" xfId="17009" xr:uid="{00000000-0005-0000-0000-0000BA410000}"/>
    <cellStyle name="20% - Accent1 3 2 2 2 3 2 3 2 2 2" xfId="17010" xr:uid="{00000000-0005-0000-0000-0000BB410000}"/>
    <cellStyle name="20% - Accent1 3 2 2 2 3 2 3 2 3" xfId="17011" xr:uid="{00000000-0005-0000-0000-0000BC410000}"/>
    <cellStyle name="20% - Accent1 3 2 2 2 3 2 3 3" xfId="17012" xr:uid="{00000000-0005-0000-0000-0000BD410000}"/>
    <cellStyle name="20% - Accent1 3 2 2 2 3 2 3 3 2" xfId="17013" xr:uid="{00000000-0005-0000-0000-0000BE410000}"/>
    <cellStyle name="20% - Accent1 3 2 2 2 3 2 3 4" xfId="17014" xr:uid="{00000000-0005-0000-0000-0000BF410000}"/>
    <cellStyle name="20% - Accent1 3 2 2 2 3 2 4" xfId="17015" xr:uid="{00000000-0005-0000-0000-0000C0410000}"/>
    <cellStyle name="20% - Accent1 3 2 2 2 3 2 4 2" xfId="17016" xr:uid="{00000000-0005-0000-0000-0000C1410000}"/>
    <cellStyle name="20% - Accent1 3 2 2 2 3 2 4 2 2" xfId="17017" xr:uid="{00000000-0005-0000-0000-0000C2410000}"/>
    <cellStyle name="20% - Accent1 3 2 2 2 3 2 4 2 2 2" xfId="17018" xr:uid="{00000000-0005-0000-0000-0000C3410000}"/>
    <cellStyle name="20% - Accent1 3 2 2 2 3 2 4 2 3" xfId="17019" xr:uid="{00000000-0005-0000-0000-0000C4410000}"/>
    <cellStyle name="20% - Accent1 3 2 2 2 3 2 4 3" xfId="17020" xr:uid="{00000000-0005-0000-0000-0000C5410000}"/>
    <cellStyle name="20% - Accent1 3 2 2 2 3 2 4 3 2" xfId="17021" xr:uid="{00000000-0005-0000-0000-0000C6410000}"/>
    <cellStyle name="20% - Accent1 3 2 2 2 3 2 4 4" xfId="17022" xr:uid="{00000000-0005-0000-0000-0000C7410000}"/>
    <cellStyle name="20% - Accent1 3 2 2 2 3 2 5" xfId="17023" xr:uid="{00000000-0005-0000-0000-0000C8410000}"/>
    <cellStyle name="20% - Accent1 3 2 2 2 3 2 5 2" xfId="17024" xr:uid="{00000000-0005-0000-0000-0000C9410000}"/>
    <cellStyle name="20% - Accent1 3 2 2 2 3 2 5 2 2" xfId="17025" xr:uid="{00000000-0005-0000-0000-0000CA410000}"/>
    <cellStyle name="20% - Accent1 3 2 2 2 3 2 5 3" xfId="17026" xr:uid="{00000000-0005-0000-0000-0000CB410000}"/>
    <cellStyle name="20% - Accent1 3 2 2 2 3 2 6" xfId="17027" xr:uid="{00000000-0005-0000-0000-0000CC410000}"/>
    <cellStyle name="20% - Accent1 3 2 2 2 3 2 6 2" xfId="17028" xr:uid="{00000000-0005-0000-0000-0000CD410000}"/>
    <cellStyle name="20% - Accent1 3 2 2 2 3 2 6 2 2" xfId="17029" xr:uid="{00000000-0005-0000-0000-0000CE410000}"/>
    <cellStyle name="20% - Accent1 3 2 2 2 3 2 6 3" xfId="17030" xr:uid="{00000000-0005-0000-0000-0000CF410000}"/>
    <cellStyle name="20% - Accent1 3 2 2 2 3 2 7" xfId="17031" xr:uid="{00000000-0005-0000-0000-0000D0410000}"/>
    <cellStyle name="20% - Accent1 3 2 2 2 3 2 7 2" xfId="17032" xr:uid="{00000000-0005-0000-0000-0000D1410000}"/>
    <cellStyle name="20% - Accent1 3 2 2 2 3 2 8" xfId="17033" xr:uid="{00000000-0005-0000-0000-0000D2410000}"/>
    <cellStyle name="20% - Accent1 3 2 2 2 3 2 8 2" xfId="17034" xr:uid="{00000000-0005-0000-0000-0000D3410000}"/>
    <cellStyle name="20% - Accent1 3 2 2 2 3 2 9" xfId="17035" xr:uid="{00000000-0005-0000-0000-0000D4410000}"/>
    <cellStyle name="20% - Accent1 3 2 2 2 3 3" xfId="17036" xr:uid="{00000000-0005-0000-0000-0000D5410000}"/>
    <cellStyle name="20% - Accent1 3 2 2 2 3 3 2" xfId="17037" xr:uid="{00000000-0005-0000-0000-0000D6410000}"/>
    <cellStyle name="20% - Accent1 3 2 2 2 3 3 2 2" xfId="17038" xr:uid="{00000000-0005-0000-0000-0000D7410000}"/>
    <cellStyle name="20% - Accent1 3 2 2 2 3 3 2 2 2" xfId="17039" xr:uid="{00000000-0005-0000-0000-0000D8410000}"/>
    <cellStyle name="20% - Accent1 3 2 2 2 3 3 2 2 2 2" xfId="17040" xr:uid="{00000000-0005-0000-0000-0000D9410000}"/>
    <cellStyle name="20% - Accent1 3 2 2 2 3 3 2 2 3" xfId="17041" xr:uid="{00000000-0005-0000-0000-0000DA410000}"/>
    <cellStyle name="20% - Accent1 3 2 2 2 3 3 2 3" xfId="17042" xr:uid="{00000000-0005-0000-0000-0000DB410000}"/>
    <cellStyle name="20% - Accent1 3 2 2 2 3 3 2 3 2" xfId="17043" xr:uid="{00000000-0005-0000-0000-0000DC410000}"/>
    <cellStyle name="20% - Accent1 3 2 2 2 3 3 2 4" xfId="17044" xr:uid="{00000000-0005-0000-0000-0000DD410000}"/>
    <cellStyle name="20% - Accent1 3 2 2 2 3 3 3" xfId="17045" xr:uid="{00000000-0005-0000-0000-0000DE410000}"/>
    <cellStyle name="20% - Accent1 3 2 2 2 3 3 3 2" xfId="17046" xr:uid="{00000000-0005-0000-0000-0000DF410000}"/>
    <cellStyle name="20% - Accent1 3 2 2 2 3 3 3 2 2" xfId="17047" xr:uid="{00000000-0005-0000-0000-0000E0410000}"/>
    <cellStyle name="20% - Accent1 3 2 2 2 3 3 3 2 2 2" xfId="17048" xr:uid="{00000000-0005-0000-0000-0000E1410000}"/>
    <cellStyle name="20% - Accent1 3 2 2 2 3 3 3 2 3" xfId="17049" xr:uid="{00000000-0005-0000-0000-0000E2410000}"/>
    <cellStyle name="20% - Accent1 3 2 2 2 3 3 3 3" xfId="17050" xr:uid="{00000000-0005-0000-0000-0000E3410000}"/>
    <cellStyle name="20% - Accent1 3 2 2 2 3 3 3 3 2" xfId="17051" xr:uid="{00000000-0005-0000-0000-0000E4410000}"/>
    <cellStyle name="20% - Accent1 3 2 2 2 3 3 3 4" xfId="17052" xr:uid="{00000000-0005-0000-0000-0000E5410000}"/>
    <cellStyle name="20% - Accent1 3 2 2 2 3 3 4" xfId="17053" xr:uid="{00000000-0005-0000-0000-0000E6410000}"/>
    <cellStyle name="20% - Accent1 3 2 2 2 3 3 4 2" xfId="17054" xr:uid="{00000000-0005-0000-0000-0000E7410000}"/>
    <cellStyle name="20% - Accent1 3 2 2 2 3 3 4 2 2" xfId="17055" xr:uid="{00000000-0005-0000-0000-0000E8410000}"/>
    <cellStyle name="20% - Accent1 3 2 2 2 3 3 4 2 2 2" xfId="17056" xr:uid="{00000000-0005-0000-0000-0000E9410000}"/>
    <cellStyle name="20% - Accent1 3 2 2 2 3 3 4 2 3" xfId="17057" xr:uid="{00000000-0005-0000-0000-0000EA410000}"/>
    <cellStyle name="20% - Accent1 3 2 2 2 3 3 4 3" xfId="17058" xr:uid="{00000000-0005-0000-0000-0000EB410000}"/>
    <cellStyle name="20% - Accent1 3 2 2 2 3 3 4 3 2" xfId="17059" xr:uid="{00000000-0005-0000-0000-0000EC410000}"/>
    <cellStyle name="20% - Accent1 3 2 2 2 3 3 4 4" xfId="17060" xr:uid="{00000000-0005-0000-0000-0000ED410000}"/>
    <cellStyle name="20% - Accent1 3 2 2 2 3 3 5" xfId="17061" xr:uid="{00000000-0005-0000-0000-0000EE410000}"/>
    <cellStyle name="20% - Accent1 3 2 2 2 3 3 5 2" xfId="17062" xr:uid="{00000000-0005-0000-0000-0000EF410000}"/>
    <cellStyle name="20% - Accent1 3 2 2 2 3 3 5 2 2" xfId="17063" xr:uid="{00000000-0005-0000-0000-0000F0410000}"/>
    <cellStyle name="20% - Accent1 3 2 2 2 3 3 5 3" xfId="17064" xr:uid="{00000000-0005-0000-0000-0000F1410000}"/>
    <cellStyle name="20% - Accent1 3 2 2 2 3 3 6" xfId="17065" xr:uid="{00000000-0005-0000-0000-0000F2410000}"/>
    <cellStyle name="20% - Accent1 3 2 2 2 3 3 6 2" xfId="17066" xr:uid="{00000000-0005-0000-0000-0000F3410000}"/>
    <cellStyle name="20% - Accent1 3 2 2 2 3 3 6 2 2" xfId="17067" xr:uid="{00000000-0005-0000-0000-0000F4410000}"/>
    <cellStyle name="20% - Accent1 3 2 2 2 3 3 6 3" xfId="17068" xr:uid="{00000000-0005-0000-0000-0000F5410000}"/>
    <cellStyle name="20% - Accent1 3 2 2 2 3 3 7" xfId="17069" xr:uid="{00000000-0005-0000-0000-0000F6410000}"/>
    <cellStyle name="20% - Accent1 3 2 2 2 3 3 7 2" xfId="17070" xr:uid="{00000000-0005-0000-0000-0000F7410000}"/>
    <cellStyle name="20% - Accent1 3 2 2 2 3 3 8" xfId="17071" xr:uid="{00000000-0005-0000-0000-0000F8410000}"/>
    <cellStyle name="20% - Accent1 3 2 2 2 3 3 8 2" xfId="17072" xr:uid="{00000000-0005-0000-0000-0000F9410000}"/>
    <cellStyle name="20% - Accent1 3 2 2 2 3 3 9" xfId="17073" xr:uid="{00000000-0005-0000-0000-0000FA410000}"/>
    <cellStyle name="20% - Accent1 3 2 2 2 3 4" xfId="17074" xr:uid="{00000000-0005-0000-0000-0000FB410000}"/>
    <cellStyle name="20% - Accent1 3 2 2 2 3 4 2" xfId="17075" xr:uid="{00000000-0005-0000-0000-0000FC410000}"/>
    <cellStyle name="20% - Accent1 3 2 2 2 3 4 2 2" xfId="17076" xr:uid="{00000000-0005-0000-0000-0000FD410000}"/>
    <cellStyle name="20% - Accent1 3 2 2 2 3 4 2 2 2" xfId="17077" xr:uid="{00000000-0005-0000-0000-0000FE410000}"/>
    <cellStyle name="20% - Accent1 3 2 2 2 3 4 2 3" xfId="17078" xr:uid="{00000000-0005-0000-0000-0000FF410000}"/>
    <cellStyle name="20% - Accent1 3 2 2 2 3 4 3" xfId="17079" xr:uid="{00000000-0005-0000-0000-000000420000}"/>
    <cellStyle name="20% - Accent1 3 2 2 2 3 4 3 2" xfId="17080" xr:uid="{00000000-0005-0000-0000-000001420000}"/>
    <cellStyle name="20% - Accent1 3 2 2 2 3 4 4" xfId="17081" xr:uid="{00000000-0005-0000-0000-000002420000}"/>
    <cellStyle name="20% - Accent1 3 2 2 2 3 5" xfId="17082" xr:uid="{00000000-0005-0000-0000-000003420000}"/>
    <cellStyle name="20% - Accent1 3 2 2 2 3 5 2" xfId="17083" xr:uid="{00000000-0005-0000-0000-000004420000}"/>
    <cellStyle name="20% - Accent1 3 2 2 2 3 5 2 2" xfId="17084" xr:uid="{00000000-0005-0000-0000-000005420000}"/>
    <cellStyle name="20% - Accent1 3 2 2 2 3 5 2 2 2" xfId="17085" xr:uid="{00000000-0005-0000-0000-000006420000}"/>
    <cellStyle name="20% - Accent1 3 2 2 2 3 5 2 3" xfId="17086" xr:uid="{00000000-0005-0000-0000-000007420000}"/>
    <cellStyle name="20% - Accent1 3 2 2 2 3 5 3" xfId="17087" xr:uid="{00000000-0005-0000-0000-000008420000}"/>
    <cellStyle name="20% - Accent1 3 2 2 2 3 5 3 2" xfId="17088" xr:uid="{00000000-0005-0000-0000-000009420000}"/>
    <cellStyle name="20% - Accent1 3 2 2 2 3 5 4" xfId="17089" xr:uid="{00000000-0005-0000-0000-00000A420000}"/>
    <cellStyle name="20% - Accent1 3 2 2 2 3 6" xfId="17090" xr:uid="{00000000-0005-0000-0000-00000B420000}"/>
    <cellStyle name="20% - Accent1 3 2 2 2 3 6 2" xfId="17091" xr:uid="{00000000-0005-0000-0000-00000C420000}"/>
    <cellStyle name="20% - Accent1 3 2 2 2 3 6 2 2" xfId="17092" xr:uid="{00000000-0005-0000-0000-00000D420000}"/>
    <cellStyle name="20% - Accent1 3 2 2 2 3 6 2 2 2" xfId="17093" xr:uid="{00000000-0005-0000-0000-00000E420000}"/>
    <cellStyle name="20% - Accent1 3 2 2 2 3 6 2 3" xfId="17094" xr:uid="{00000000-0005-0000-0000-00000F420000}"/>
    <cellStyle name="20% - Accent1 3 2 2 2 3 6 3" xfId="17095" xr:uid="{00000000-0005-0000-0000-000010420000}"/>
    <cellStyle name="20% - Accent1 3 2 2 2 3 6 3 2" xfId="17096" xr:uid="{00000000-0005-0000-0000-000011420000}"/>
    <cellStyle name="20% - Accent1 3 2 2 2 3 6 4" xfId="17097" xr:uid="{00000000-0005-0000-0000-000012420000}"/>
    <cellStyle name="20% - Accent1 3 2 2 2 3 7" xfId="17098" xr:uid="{00000000-0005-0000-0000-000013420000}"/>
    <cellStyle name="20% - Accent1 3 2 2 2 3 7 2" xfId="17099" xr:uid="{00000000-0005-0000-0000-000014420000}"/>
    <cellStyle name="20% - Accent1 3 2 2 2 3 7 2 2" xfId="17100" xr:uid="{00000000-0005-0000-0000-000015420000}"/>
    <cellStyle name="20% - Accent1 3 2 2 2 3 7 3" xfId="17101" xr:uid="{00000000-0005-0000-0000-000016420000}"/>
    <cellStyle name="20% - Accent1 3 2 2 2 3 8" xfId="17102" xr:uid="{00000000-0005-0000-0000-000017420000}"/>
    <cellStyle name="20% - Accent1 3 2 2 2 3 8 2" xfId="17103" xr:uid="{00000000-0005-0000-0000-000018420000}"/>
    <cellStyle name="20% - Accent1 3 2 2 2 3 8 2 2" xfId="17104" xr:uid="{00000000-0005-0000-0000-000019420000}"/>
    <cellStyle name="20% - Accent1 3 2 2 2 3 8 3" xfId="17105" xr:uid="{00000000-0005-0000-0000-00001A420000}"/>
    <cellStyle name="20% - Accent1 3 2 2 2 3 9" xfId="17106" xr:uid="{00000000-0005-0000-0000-00001B420000}"/>
    <cellStyle name="20% - Accent1 3 2 2 2 3 9 2" xfId="17107" xr:uid="{00000000-0005-0000-0000-00001C420000}"/>
    <cellStyle name="20% - Accent1 3 2 2 2 4" xfId="17108" xr:uid="{00000000-0005-0000-0000-00001D420000}"/>
    <cellStyle name="20% - Accent1 3 2 2 2 4 10" xfId="17109" xr:uid="{00000000-0005-0000-0000-00001E420000}"/>
    <cellStyle name="20% - Accent1 3 2 2 2 4 10 2" xfId="17110" xr:uid="{00000000-0005-0000-0000-00001F420000}"/>
    <cellStyle name="20% - Accent1 3 2 2 2 4 11" xfId="17111" xr:uid="{00000000-0005-0000-0000-000020420000}"/>
    <cellStyle name="20% - Accent1 3 2 2 2 4 2" xfId="17112" xr:uid="{00000000-0005-0000-0000-000021420000}"/>
    <cellStyle name="20% - Accent1 3 2 2 2 4 2 2" xfId="17113" xr:uid="{00000000-0005-0000-0000-000022420000}"/>
    <cellStyle name="20% - Accent1 3 2 2 2 4 2 2 2" xfId="17114" xr:uid="{00000000-0005-0000-0000-000023420000}"/>
    <cellStyle name="20% - Accent1 3 2 2 2 4 2 2 2 2" xfId="17115" xr:uid="{00000000-0005-0000-0000-000024420000}"/>
    <cellStyle name="20% - Accent1 3 2 2 2 4 2 2 2 2 2" xfId="17116" xr:uid="{00000000-0005-0000-0000-000025420000}"/>
    <cellStyle name="20% - Accent1 3 2 2 2 4 2 2 2 3" xfId="17117" xr:uid="{00000000-0005-0000-0000-000026420000}"/>
    <cellStyle name="20% - Accent1 3 2 2 2 4 2 2 3" xfId="17118" xr:uid="{00000000-0005-0000-0000-000027420000}"/>
    <cellStyle name="20% - Accent1 3 2 2 2 4 2 2 3 2" xfId="17119" xr:uid="{00000000-0005-0000-0000-000028420000}"/>
    <cellStyle name="20% - Accent1 3 2 2 2 4 2 2 4" xfId="17120" xr:uid="{00000000-0005-0000-0000-000029420000}"/>
    <cellStyle name="20% - Accent1 3 2 2 2 4 2 3" xfId="17121" xr:uid="{00000000-0005-0000-0000-00002A420000}"/>
    <cellStyle name="20% - Accent1 3 2 2 2 4 2 3 2" xfId="17122" xr:uid="{00000000-0005-0000-0000-00002B420000}"/>
    <cellStyle name="20% - Accent1 3 2 2 2 4 2 3 2 2" xfId="17123" xr:uid="{00000000-0005-0000-0000-00002C420000}"/>
    <cellStyle name="20% - Accent1 3 2 2 2 4 2 3 2 2 2" xfId="17124" xr:uid="{00000000-0005-0000-0000-00002D420000}"/>
    <cellStyle name="20% - Accent1 3 2 2 2 4 2 3 2 3" xfId="17125" xr:uid="{00000000-0005-0000-0000-00002E420000}"/>
    <cellStyle name="20% - Accent1 3 2 2 2 4 2 3 3" xfId="17126" xr:uid="{00000000-0005-0000-0000-00002F420000}"/>
    <cellStyle name="20% - Accent1 3 2 2 2 4 2 3 3 2" xfId="17127" xr:uid="{00000000-0005-0000-0000-000030420000}"/>
    <cellStyle name="20% - Accent1 3 2 2 2 4 2 3 4" xfId="17128" xr:uid="{00000000-0005-0000-0000-000031420000}"/>
    <cellStyle name="20% - Accent1 3 2 2 2 4 2 4" xfId="17129" xr:uid="{00000000-0005-0000-0000-000032420000}"/>
    <cellStyle name="20% - Accent1 3 2 2 2 4 2 4 2" xfId="17130" xr:uid="{00000000-0005-0000-0000-000033420000}"/>
    <cellStyle name="20% - Accent1 3 2 2 2 4 2 4 2 2" xfId="17131" xr:uid="{00000000-0005-0000-0000-000034420000}"/>
    <cellStyle name="20% - Accent1 3 2 2 2 4 2 4 2 2 2" xfId="17132" xr:uid="{00000000-0005-0000-0000-000035420000}"/>
    <cellStyle name="20% - Accent1 3 2 2 2 4 2 4 2 3" xfId="17133" xr:uid="{00000000-0005-0000-0000-000036420000}"/>
    <cellStyle name="20% - Accent1 3 2 2 2 4 2 4 3" xfId="17134" xr:uid="{00000000-0005-0000-0000-000037420000}"/>
    <cellStyle name="20% - Accent1 3 2 2 2 4 2 4 3 2" xfId="17135" xr:uid="{00000000-0005-0000-0000-000038420000}"/>
    <cellStyle name="20% - Accent1 3 2 2 2 4 2 4 4" xfId="17136" xr:uid="{00000000-0005-0000-0000-000039420000}"/>
    <cellStyle name="20% - Accent1 3 2 2 2 4 2 5" xfId="17137" xr:uid="{00000000-0005-0000-0000-00003A420000}"/>
    <cellStyle name="20% - Accent1 3 2 2 2 4 2 5 2" xfId="17138" xr:uid="{00000000-0005-0000-0000-00003B420000}"/>
    <cellStyle name="20% - Accent1 3 2 2 2 4 2 5 2 2" xfId="17139" xr:uid="{00000000-0005-0000-0000-00003C420000}"/>
    <cellStyle name="20% - Accent1 3 2 2 2 4 2 5 3" xfId="17140" xr:uid="{00000000-0005-0000-0000-00003D420000}"/>
    <cellStyle name="20% - Accent1 3 2 2 2 4 2 6" xfId="17141" xr:uid="{00000000-0005-0000-0000-00003E420000}"/>
    <cellStyle name="20% - Accent1 3 2 2 2 4 2 6 2" xfId="17142" xr:uid="{00000000-0005-0000-0000-00003F420000}"/>
    <cellStyle name="20% - Accent1 3 2 2 2 4 2 6 2 2" xfId="17143" xr:uid="{00000000-0005-0000-0000-000040420000}"/>
    <cellStyle name="20% - Accent1 3 2 2 2 4 2 6 3" xfId="17144" xr:uid="{00000000-0005-0000-0000-000041420000}"/>
    <cellStyle name="20% - Accent1 3 2 2 2 4 2 7" xfId="17145" xr:uid="{00000000-0005-0000-0000-000042420000}"/>
    <cellStyle name="20% - Accent1 3 2 2 2 4 2 7 2" xfId="17146" xr:uid="{00000000-0005-0000-0000-000043420000}"/>
    <cellStyle name="20% - Accent1 3 2 2 2 4 2 8" xfId="17147" xr:uid="{00000000-0005-0000-0000-000044420000}"/>
    <cellStyle name="20% - Accent1 3 2 2 2 4 2 8 2" xfId="17148" xr:uid="{00000000-0005-0000-0000-000045420000}"/>
    <cellStyle name="20% - Accent1 3 2 2 2 4 2 9" xfId="17149" xr:uid="{00000000-0005-0000-0000-000046420000}"/>
    <cellStyle name="20% - Accent1 3 2 2 2 4 3" xfId="17150" xr:uid="{00000000-0005-0000-0000-000047420000}"/>
    <cellStyle name="20% - Accent1 3 2 2 2 4 3 2" xfId="17151" xr:uid="{00000000-0005-0000-0000-000048420000}"/>
    <cellStyle name="20% - Accent1 3 2 2 2 4 3 2 2" xfId="17152" xr:uid="{00000000-0005-0000-0000-000049420000}"/>
    <cellStyle name="20% - Accent1 3 2 2 2 4 3 2 2 2" xfId="17153" xr:uid="{00000000-0005-0000-0000-00004A420000}"/>
    <cellStyle name="20% - Accent1 3 2 2 2 4 3 2 2 2 2" xfId="17154" xr:uid="{00000000-0005-0000-0000-00004B420000}"/>
    <cellStyle name="20% - Accent1 3 2 2 2 4 3 2 2 3" xfId="17155" xr:uid="{00000000-0005-0000-0000-00004C420000}"/>
    <cellStyle name="20% - Accent1 3 2 2 2 4 3 2 3" xfId="17156" xr:uid="{00000000-0005-0000-0000-00004D420000}"/>
    <cellStyle name="20% - Accent1 3 2 2 2 4 3 2 3 2" xfId="17157" xr:uid="{00000000-0005-0000-0000-00004E420000}"/>
    <cellStyle name="20% - Accent1 3 2 2 2 4 3 2 4" xfId="17158" xr:uid="{00000000-0005-0000-0000-00004F420000}"/>
    <cellStyle name="20% - Accent1 3 2 2 2 4 3 3" xfId="17159" xr:uid="{00000000-0005-0000-0000-000050420000}"/>
    <cellStyle name="20% - Accent1 3 2 2 2 4 3 3 2" xfId="17160" xr:uid="{00000000-0005-0000-0000-000051420000}"/>
    <cellStyle name="20% - Accent1 3 2 2 2 4 3 3 2 2" xfId="17161" xr:uid="{00000000-0005-0000-0000-000052420000}"/>
    <cellStyle name="20% - Accent1 3 2 2 2 4 3 3 2 2 2" xfId="17162" xr:uid="{00000000-0005-0000-0000-000053420000}"/>
    <cellStyle name="20% - Accent1 3 2 2 2 4 3 3 2 3" xfId="17163" xr:uid="{00000000-0005-0000-0000-000054420000}"/>
    <cellStyle name="20% - Accent1 3 2 2 2 4 3 3 3" xfId="17164" xr:uid="{00000000-0005-0000-0000-000055420000}"/>
    <cellStyle name="20% - Accent1 3 2 2 2 4 3 3 3 2" xfId="17165" xr:uid="{00000000-0005-0000-0000-000056420000}"/>
    <cellStyle name="20% - Accent1 3 2 2 2 4 3 3 4" xfId="17166" xr:uid="{00000000-0005-0000-0000-000057420000}"/>
    <cellStyle name="20% - Accent1 3 2 2 2 4 3 4" xfId="17167" xr:uid="{00000000-0005-0000-0000-000058420000}"/>
    <cellStyle name="20% - Accent1 3 2 2 2 4 3 4 2" xfId="17168" xr:uid="{00000000-0005-0000-0000-000059420000}"/>
    <cellStyle name="20% - Accent1 3 2 2 2 4 3 4 2 2" xfId="17169" xr:uid="{00000000-0005-0000-0000-00005A420000}"/>
    <cellStyle name="20% - Accent1 3 2 2 2 4 3 4 2 2 2" xfId="17170" xr:uid="{00000000-0005-0000-0000-00005B420000}"/>
    <cellStyle name="20% - Accent1 3 2 2 2 4 3 4 2 3" xfId="17171" xr:uid="{00000000-0005-0000-0000-00005C420000}"/>
    <cellStyle name="20% - Accent1 3 2 2 2 4 3 4 3" xfId="17172" xr:uid="{00000000-0005-0000-0000-00005D420000}"/>
    <cellStyle name="20% - Accent1 3 2 2 2 4 3 4 3 2" xfId="17173" xr:uid="{00000000-0005-0000-0000-00005E420000}"/>
    <cellStyle name="20% - Accent1 3 2 2 2 4 3 4 4" xfId="17174" xr:uid="{00000000-0005-0000-0000-00005F420000}"/>
    <cellStyle name="20% - Accent1 3 2 2 2 4 3 5" xfId="17175" xr:uid="{00000000-0005-0000-0000-000060420000}"/>
    <cellStyle name="20% - Accent1 3 2 2 2 4 3 5 2" xfId="17176" xr:uid="{00000000-0005-0000-0000-000061420000}"/>
    <cellStyle name="20% - Accent1 3 2 2 2 4 3 5 2 2" xfId="17177" xr:uid="{00000000-0005-0000-0000-000062420000}"/>
    <cellStyle name="20% - Accent1 3 2 2 2 4 3 5 3" xfId="17178" xr:uid="{00000000-0005-0000-0000-000063420000}"/>
    <cellStyle name="20% - Accent1 3 2 2 2 4 3 6" xfId="17179" xr:uid="{00000000-0005-0000-0000-000064420000}"/>
    <cellStyle name="20% - Accent1 3 2 2 2 4 3 6 2" xfId="17180" xr:uid="{00000000-0005-0000-0000-000065420000}"/>
    <cellStyle name="20% - Accent1 3 2 2 2 4 3 6 2 2" xfId="17181" xr:uid="{00000000-0005-0000-0000-000066420000}"/>
    <cellStyle name="20% - Accent1 3 2 2 2 4 3 6 3" xfId="17182" xr:uid="{00000000-0005-0000-0000-000067420000}"/>
    <cellStyle name="20% - Accent1 3 2 2 2 4 3 7" xfId="17183" xr:uid="{00000000-0005-0000-0000-000068420000}"/>
    <cellStyle name="20% - Accent1 3 2 2 2 4 3 7 2" xfId="17184" xr:uid="{00000000-0005-0000-0000-000069420000}"/>
    <cellStyle name="20% - Accent1 3 2 2 2 4 3 8" xfId="17185" xr:uid="{00000000-0005-0000-0000-00006A420000}"/>
    <cellStyle name="20% - Accent1 3 2 2 2 4 3 8 2" xfId="17186" xr:uid="{00000000-0005-0000-0000-00006B420000}"/>
    <cellStyle name="20% - Accent1 3 2 2 2 4 3 9" xfId="17187" xr:uid="{00000000-0005-0000-0000-00006C420000}"/>
    <cellStyle name="20% - Accent1 3 2 2 2 4 4" xfId="17188" xr:uid="{00000000-0005-0000-0000-00006D420000}"/>
    <cellStyle name="20% - Accent1 3 2 2 2 4 4 2" xfId="17189" xr:uid="{00000000-0005-0000-0000-00006E420000}"/>
    <cellStyle name="20% - Accent1 3 2 2 2 4 4 2 2" xfId="17190" xr:uid="{00000000-0005-0000-0000-00006F420000}"/>
    <cellStyle name="20% - Accent1 3 2 2 2 4 4 2 2 2" xfId="17191" xr:uid="{00000000-0005-0000-0000-000070420000}"/>
    <cellStyle name="20% - Accent1 3 2 2 2 4 4 2 3" xfId="17192" xr:uid="{00000000-0005-0000-0000-000071420000}"/>
    <cellStyle name="20% - Accent1 3 2 2 2 4 4 3" xfId="17193" xr:uid="{00000000-0005-0000-0000-000072420000}"/>
    <cellStyle name="20% - Accent1 3 2 2 2 4 4 3 2" xfId="17194" xr:uid="{00000000-0005-0000-0000-000073420000}"/>
    <cellStyle name="20% - Accent1 3 2 2 2 4 4 4" xfId="17195" xr:uid="{00000000-0005-0000-0000-000074420000}"/>
    <cellStyle name="20% - Accent1 3 2 2 2 4 5" xfId="17196" xr:uid="{00000000-0005-0000-0000-000075420000}"/>
    <cellStyle name="20% - Accent1 3 2 2 2 4 5 2" xfId="17197" xr:uid="{00000000-0005-0000-0000-000076420000}"/>
    <cellStyle name="20% - Accent1 3 2 2 2 4 5 2 2" xfId="17198" xr:uid="{00000000-0005-0000-0000-000077420000}"/>
    <cellStyle name="20% - Accent1 3 2 2 2 4 5 2 2 2" xfId="17199" xr:uid="{00000000-0005-0000-0000-000078420000}"/>
    <cellStyle name="20% - Accent1 3 2 2 2 4 5 2 3" xfId="17200" xr:uid="{00000000-0005-0000-0000-000079420000}"/>
    <cellStyle name="20% - Accent1 3 2 2 2 4 5 3" xfId="17201" xr:uid="{00000000-0005-0000-0000-00007A420000}"/>
    <cellStyle name="20% - Accent1 3 2 2 2 4 5 3 2" xfId="17202" xr:uid="{00000000-0005-0000-0000-00007B420000}"/>
    <cellStyle name="20% - Accent1 3 2 2 2 4 5 4" xfId="17203" xr:uid="{00000000-0005-0000-0000-00007C420000}"/>
    <cellStyle name="20% - Accent1 3 2 2 2 4 6" xfId="17204" xr:uid="{00000000-0005-0000-0000-00007D420000}"/>
    <cellStyle name="20% - Accent1 3 2 2 2 4 6 2" xfId="17205" xr:uid="{00000000-0005-0000-0000-00007E420000}"/>
    <cellStyle name="20% - Accent1 3 2 2 2 4 6 2 2" xfId="17206" xr:uid="{00000000-0005-0000-0000-00007F420000}"/>
    <cellStyle name="20% - Accent1 3 2 2 2 4 6 2 2 2" xfId="17207" xr:uid="{00000000-0005-0000-0000-000080420000}"/>
    <cellStyle name="20% - Accent1 3 2 2 2 4 6 2 3" xfId="17208" xr:uid="{00000000-0005-0000-0000-000081420000}"/>
    <cellStyle name="20% - Accent1 3 2 2 2 4 6 3" xfId="17209" xr:uid="{00000000-0005-0000-0000-000082420000}"/>
    <cellStyle name="20% - Accent1 3 2 2 2 4 6 3 2" xfId="17210" xr:uid="{00000000-0005-0000-0000-000083420000}"/>
    <cellStyle name="20% - Accent1 3 2 2 2 4 6 4" xfId="17211" xr:uid="{00000000-0005-0000-0000-000084420000}"/>
    <cellStyle name="20% - Accent1 3 2 2 2 4 7" xfId="17212" xr:uid="{00000000-0005-0000-0000-000085420000}"/>
    <cellStyle name="20% - Accent1 3 2 2 2 4 7 2" xfId="17213" xr:uid="{00000000-0005-0000-0000-000086420000}"/>
    <cellStyle name="20% - Accent1 3 2 2 2 4 7 2 2" xfId="17214" xr:uid="{00000000-0005-0000-0000-000087420000}"/>
    <cellStyle name="20% - Accent1 3 2 2 2 4 7 3" xfId="17215" xr:uid="{00000000-0005-0000-0000-000088420000}"/>
    <cellStyle name="20% - Accent1 3 2 2 2 4 8" xfId="17216" xr:uid="{00000000-0005-0000-0000-000089420000}"/>
    <cellStyle name="20% - Accent1 3 2 2 2 4 8 2" xfId="17217" xr:uid="{00000000-0005-0000-0000-00008A420000}"/>
    <cellStyle name="20% - Accent1 3 2 2 2 4 8 2 2" xfId="17218" xr:uid="{00000000-0005-0000-0000-00008B420000}"/>
    <cellStyle name="20% - Accent1 3 2 2 2 4 8 3" xfId="17219" xr:uid="{00000000-0005-0000-0000-00008C420000}"/>
    <cellStyle name="20% - Accent1 3 2 2 2 4 9" xfId="17220" xr:uid="{00000000-0005-0000-0000-00008D420000}"/>
    <cellStyle name="20% - Accent1 3 2 2 2 4 9 2" xfId="17221" xr:uid="{00000000-0005-0000-0000-00008E420000}"/>
    <cellStyle name="20% - Accent1 3 2 2 2 5" xfId="17222" xr:uid="{00000000-0005-0000-0000-00008F420000}"/>
    <cellStyle name="20% - Accent1 3 2 2 2 5 10" xfId="17223" xr:uid="{00000000-0005-0000-0000-000090420000}"/>
    <cellStyle name="20% - Accent1 3 2 2 2 5 10 2" xfId="17224" xr:uid="{00000000-0005-0000-0000-000091420000}"/>
    <cellStyle name="20% - Accent1 3 2 2 2 5 11" xfId="17225" xr:uid="{00000000-0005-0000-0000-000092420000}"/>
    <cellStyle name="20% - Accent1 3 2 2 2 5 2" xfId="17226" xr:uid="{00000000-0005-0000-0000-000093420000}"/>
    <cellStyle name="20% - Accent1 3 2 2 2 5 2 2" xfId="17227" xr:uid="{00000000-0005-0000-0000-000094420000}"/>
    <cellStyle name="20% - Accent1 3 2 2 2 5 2 2 2" xfId="17228" xr:uid="{00000000-0005-0000-0000-000095420000}"/>
    <cellStyle name="20% - Accent1 3 2 2 2 5 2 2 2 2" xfId="17229" xr:uid="{00000000-0005-0000-0000-000096420000}"/>
    <cellStyle name="20% - Accent1 3 2 2 2 5 2 2 2 2 2" xfId="17230" xr:uid="{00000000-0005-0000-0000-000097420000}"/>
    <cellStyle name="20% - Accent1 3 2 2 2 5 2 2 2 3" xfId="17231" xr:uid="{00000000-0005-0000-0000-000098420000}"/>
    <cellStyle name="20% - Accent1 3 2 2 2 5 2 2 3" xfId="17232" xr:uid="{00000000-0005-0000-0000-000099420000}"/>
    <cellStyle name="20% - Accent1 3 2 2 2 5 2 2 3 2" xfId="17233" xr:uid="{00000000-0005-0000-0000-00009A420000}"/>
    <cellStyle name="20% - Accent1 3 2 2 2 5 2 2 4" xfId="17234" xr:uid="{00000000-0005-0000-0000-00009B420000}"/>
    <cellStyle name="20% - Accent1 3 2 2 2 5 2 3" xfId="17235" xr:uid="{00000000-0005-0000-0000-00009C420000}"/>
    <cellStyle name="20% - Accent1 3 2 2 2 5 2 3 2" xfId="17236" xr:uid="{00000000-0005-0000-0000-00009D420000}"/>
    <cellStyle name="20% - Accent1 3 2 2 2 5 2 3 2 2" xfId="17237" xr:uid="{00000000-0005-0000-0000-00009E420000}"/>
    <cellStyle name="20% - Accent1 3 2 2 2 5 2 3 2 2 2" xfId="17238" xr:uid="{00000000-0005-0000-0000-00009F420000}"/>
    <cellStyle name="20% - Accent1 3 2 2 2 5 2 3 2 3" xfId="17239" xr:uid="{00000000-0005-0000-0000-0000A0420000}"/>
    <cellStyle name="20% - Accent1 3 2 2 2 5 2 3 3" xfId="17240" xr:uid="{00000000-0005-0000-0000-0000A1420000}"/>
    <cellStyle name="20% - Accent1 3 2 2 2 5 2 3 3 2" xfId="17241" xr:uid="{00000000-0005-0000-0000-0000A2420000}"/>
    <cellStyle name="20% - Accent1 3 2 2 2 5 2 3 4" xfId="17242" xr:uid="{00000000-0005-0000-0000-0000A3420000}"/>
    <cellStyle name="20% - Accent1 3 2 2 2 5 2 4" xfId="17243" xr:uid="{00000000-0005-0000-0000-0000A4420000}"/>
    <cellStyle name="20% - Accent1 3 2 2 2 5 2 4 2" xfId="17244" xr:uid="{00000000-0005-0000-0000-0000A5420000}"/>
    <cellStyle name="20% - Accent1 3 2 2 2 5 2 4 2 2" xfId="17245" xr:uid="{00000000-0005-0000-0000-0000A6420000}"/>
    <cellStyle name="20% - Accent1 3 2 2 2 5 2 4 2 2 2" xfId="17246" xr:uid="{00000000-0005-0000-0000-0000A7420000}"/>
    <cellStyle name="20% - Accent1 3 2 2 2 5 2 4 2 3" xfId="17247" xr:uid="{00000000-0005-0000-0000-0000A8420000}"/>
    <cellStyle name="20% - Accent1 3 2 2 2 5 2 4 3" xfId="17248" xr:uid="{00000000-0005-0000-0000-0000A9420000}"/>
    <cellStyle name="20% - Accent1 3 2 2 2 5 2 4 3 2" xfId="17249" xr:uid="{00000000-0005-0000-0000-0000AA420000}"/>
    <cellStyle name="20% - Accent1 3 2 2 2 5 2 4 4" xfId="17250" xr:uid="{00000000-0005-0000-0000-0000AB420000}"/>
    <cellStyle name="20% - Accent1 3 2 2 2 5 2 5" xfId="17251" xr:uid="{00000000-0005-0000-0000-0000AC420000}"/>
    <cellStyle name="20% - Accent1 3 2 2 2 5 2 5 2" xfId="17252" xr:uid="{00000000-0005-0000-0000-0000AD420000}"/>
    <cellStyle name="20% - Accent1 3 2 2 2 5 2 5 2 2" xfId="17253" xr:uid="{00000000-0005-0000-0000-0000AE420000}"/>
    <cellStyle name="20% - Accent1 3 2 2 2 5 2 5 3" xfId="17254" xr:uid="{00000000-0005-0000-0000-0000AF420000}"/>
    <cellStyle name="20% - Accent1 3 2 2 2 5 2 6" xfId="17255" xr:uid="{00000000-0005-0000-0000-0000B0420000}"/>
    <cellStyle name="20% - Accent1 3 2 2 2 5 2 6 2" xfId="17256" xr:uid="{00000000-0005-0000-0000-0000B1420000}"/>
    <cellStyle name="20% - Accent1 3 2 2 2 5 2 6 2 2" xfId="17257" xr:uid="{00000000-0005-0000-0000-0000B2420000}"/>
    <cellStyle name="20% - Accent1 3 2 2 2 5 2 6 3" xfId="17258" xr:uid="{00000000-0005-0000-0000-0000B3420000}"/>
    <cellStyle name="20% - Accent1 3 2 2 2 5 2 7" xfId="17259" xr:uid="{00000000-0005-0000-0000-0000B4420000}"/>
    <cellStyle name="20% - Accent1 3 2 2 2 5 2 7 2" xfId="17260" xr:uid="{00000000-0005-0000-0000-0000B5420000}"/>
    <cellStyle name="20% - Accent1 3 2 2 2 5 2 8" xfId="17261" xr:uid="{00000000-0005-0000-0000-0000B6420000}"/>
    <cellStyle name="20% - Accent1 3 2 2 2 5 2 8 2" xfId="17262" xr:uid="{00000000-0005-0000-0000-0000B7420000}"/>
    <cellStyle name="20% - Accent1 3 2 2 2 5 2 9" xfId="17263" xr:uid="{00000000-0005-0000-0000-0000B8420000}"/>
    <cellStyle name="20% - Accent1 3 2 2 2 5 3" xfId="17264" xr:uid="{00000000-0005-0000-0000-0000B9420000}"/>
    <cellStyle name="20% - Accent1 3 2 2 2 5 3 2" xfId="17265" xr:uid="{00000000-0005-0000-0000-0000BA420000}"/>
    <cellStyle name="20% - Accent1 3 2 2 2 5 3 2 2" xfId="17266" xr:uid="{00000000-0005-0000-0000-0000BB420000}"/>
    <cellStyle name="20% - Accent1 3 2 2 2 5 3 2 2 2" xfId="17267" xr:uid="{00000000-0005-0000-0000-0000BC420000}"/>
    <cellStyle name="20% - Accent1 3 2 2 2 5 3 2 2 2 2" xfId="17268" xr:uid="{00000000-0005-0000-0000-0000BD420000}"/>
    <cellStyle name="20% - Accent1 3 2 2 2 5 3 2 2 3" xfId="17269" xr:uid="{00000000-0005-0000-0000-0000BE420000}"/>
    <cellStyle name="20% - Accent1 3 2 2 2 5 3 2 3" xfId="17270" xr:uid="{00000000-0005-0000-0000-0000BF420000}"/>
    <cellStyle name="20% - Accent1 3 2 2 2 5 3 2 3 2" xfId="17271" xr:uid="{00000000-0005-0000-0000-0000C0420000}"/>
    <cellStyle name="20% - Accent1 3 2 2 2 5 3 2 4" xfId="17272" xr:uid="{00000000-0005-0000-0000-0000C1420000}"/>
    <cellStyle name="20% - Accent1 3 2 2 2 5 3 3" xfId="17273" xr:uid="{00000000-0005-0000-0000-0000C2420000}"/>
    <cellStyle name="20% - Accent1 3 2 2 2 5 3 3 2" xfId="17274" xr:uid="{00000000-0005-0000-0000-0000C3420000}"/>
    <cellStyle name="20% - Accent1 3 2 2 2 5 3 3 2 2" xfId="17275" xr:uid="{00000000-0005-0000-0000-0000C4420000}"/>
    <cellStyle name="20% - Accent1 3 2 2 2 5 3 3 2 2 2" xfId="17276" xr:uid="{00000000-0005-0000-0000-0000C5420000}"/>
    <cellStyle name="20% - Accent1 3 2 2 2 5 3 3 2 3" xfId="17277" xr:uid="{00000000-0005-0000-0000-0000C6420000}"/>
    <cellStyle name="20% - Accent1 3 2 2 2 5 3 3 3" xfId="17278" xr:uid="{00000000-0005-0000-0000-0000C7420000}"/>
    <cellStyle name="20% - Accent1 3 2 2 2 5 3 3 3 2" xfId="17279" xr:uid="{00000000-0005-0000-0000-0000C8420000}"/>
    <cellStyle name="20% - Accent1 3 2 2 2 5 3 3 4" xfId="17280" xr:uid="{00000000-0005-0000-0000-0000C9420000}"/>
    <cellStyle name="20% - Accent1 3 2 2 2 5 3 4" xfId="17281" xr:uid="{00000000-0005-0000-0000-0000CA420000}"/>
    <cellStyle name="20% - Accent1 3 2 2 2 5 3 4 2" xfId="17282" xr:uid="{00000000-0005-0000-0000-0000CB420000}"/>
    <cellStyle name="20% - Accent1 3 2 2 2 5 3 4 2 2" xfId="17283" xr:uid="{00000000-0005-0000-0000-0000CC420000}"/>
    <cellStyle name="20% - Accent1 3 2 2 2 5 3 4 2 2 2" xfId="17284" xr:uid="{00000000-0005-0000-0000-0000CD420000}"/>
    <cellStyle name="20% - Accent1 3 2 2 2 5 3 4 2 3" xfId="17285" xr:uid="{00000000-0005-0000-0000-0000CE420000}"/>
    <cellStyle name="20% - Accent1 3 2 2 2 5 3 4 3" xfId="17286" xr:uid="{00000000-0005-0000-0000-0000CF420000}"/>
    <cellStyle name="20% - Accent1 3 2 2 2 5 3 4 3 2" xfId="17287" xr:uid="{00000000-0005-0000-0000-0000D0420000}"/>
    <cellStyle name="20% - Accent1 3 2 2 2 5 3 4 4" xfId="17288" xr:uid="{00000000-0005-0000-0000-0000D1420000}"/>
    <cellStyle name="20% - Accent1 3 2 2 2 5 3 5" xfId="17289" xr:uid="{00000000-0005-0000-0000-0000D2420000}"/>
    <cellStyle name="20% - Accent1 3 2 2 2 5 3 5 2" xfId="17290" xr:uid="{00000000-0005-0000-0000-0000D3420000}"/>
    <cellStyle name="20% - Accent1 3 2 2 2 5 3 5 2 2" xfId="17291" xr:uid="{00000000-0005-0000-0000-0000D4420000}"/>
    <cellStyle name="20% - Accent1 3 2 2 2 5 3 5 3" xfId="17292" xr:uid="{00000000-0005-0000-0000-0000D5420000}"/>
    <cellStyle name="20% - Accent1 3 2 2 2 5 3 6" xfId="17293" xr:uid="{00000000-0005-0000-0000-0000D6420000}"/>
    <cellStyle name="20% - Accent1 3 2 2 2 5 3 6 2" xfId="17294" xr:uid="{00000000-0005-0000-0000-0000D7420000}"/>
    <cellStyle name="20% - Accent1 3 2 2 2 5 3 6 2 2" xfId="17295" xr:uid="{00000000-0005-0000-0000-0000D8420000}"/>
    <cellStyle name="20% - Accent1 3 2 2 2 5 3 6 3" xfId="17296" xr:uid="{00000000-0005-0000-0000-0000D9420000}"/>
    <cellStyle name="20% - Accent1 3 2 2 2 5 3 7" xfId="17297" xr:uid="{00000000-0005-0000-0000-0000DA420000}"/>
    <cellStyle name="20% - Accent1 3 2 2 2 5 3 7 2" xfId="17298" xr:uid="{00000000-0005-0000-0000-0000DB420000}"/>
    <cellStyle name="20% - Accent1 3 2 2 2 5 3 8" xfId="17299" xr:uid="{00000000-0005-0000-0000-0000DC420000}"/>
    <cellStyle name="20% - Accent1 3 2 2 2 5 3 8 2" xfId="17300" xr:uid="{00000000-0005-0000-0000-0000DD420000}"/>
    <cellStyle name="20% - Accent1 3 2 2 2 5 3 9" xfId="17301" xr:uid="{00000000-0005-0000-0000-0000DE420000}"/>
    <cellStyle name="20% - Accent1 3 2 2 2 5 4" xfId="17302" xr:uid="{00000000-0005-0000-0000-0000DF420000}"/>
    <cellStyle name="20% - Accent1 3 2 2 2 5 4 2" xfId="17303" xr:uid="{00000000-0005-0000-0000-0000E0420000}"/>
    <cellStyle name="20% - Accent1 3 2 2 2 5 4 2 2" xfId="17304" xr:uid="{00000000-0005-0000-0000-0000E1420000}"/>
    <cellStyle name="20% - Accent1 3 2 2 2 5 4 2 2 2" xfId="17305" xr:uid="{00000000-0005-0000-0000-0000E2420000}"/>
    <cellStyle name="20% - Accent1 3 2 2 2 5 4 2 3" xfId="17306" xr:uid="{00000000-0005-0000-0000-0000E3420000}"/>
    <cellStyle name="20% - Accent1 3 2 2 2 5 4 3" xfId="17307" xr:uid="{00000000-0005-0000-0000-0000E4420000}"/>
    <cellStyle name="20% - Accent1 3 2 2 2 5 4 3 2" xfId="17308" xr:uid="{00000000-0005-0000-0000-0000E5420000}"/>
    <cellStyle name="20% - Accent1 3 2 2 2 5 4 4" xfId="17309" xr:uid="{00000000-0005-0000-0000-0000E6420000}"/>
    <cellStyle name="20% - Accent1 3 2 2 2 5 5" xfId="17310" xr:uid="{00000000-0005-0000-0000-0000E7420000}"/>
    <cellStyle name="20% - Accent1 3 2 2 2 5 5 2" xfId="17311" xr:uid="{00000000-0005-0000-0000-0000E8420000}"/>
    <cellStyle name="20% - Accent1 3 2 2 2 5 5 2 2" xfId="17312" xr:uid="{00000000-0005-0000-0000-0000E9420000}"/>
    <cellStyle name="20% - Accent1 3 2 2 2 5 5 2 2 2" xfId="17313" xr:uid="{00000000-0005-0000-0000-0000EA420000}"/>
    <cellStyle name="20% - Accent1 3 2 2 2 5 5 2 3" xfId="17314" xr:uid="{00000000-0005-0000-0000-0000EB420000}"/>
    <cellStyle name="20% - Accent1 3 2 2 2 5 5 3" xfId="17315" xr:uid="{00000000-0005-0000-0000-0000EC420000}"/>
    <cellStyle name="20% - Accent1 3 2 2 2 5 5 3 2" xfId="17316" xr:uid="{00000000-0005-0000-0000-0000ED420000}"/>
    <cellStyle name="20% - Accent1 3 2 2 2 5 5 4" xfId="17317" xr:uid="{00000000-0005-0000-0000-0000EE420000}"/>
    <cellStyle name="20% - Accent1 3 2 2 2 5 6" xfId="17318" xr:uid="{00000000-0005-0000-0000-0000EF420000}"/>
    <cellStyle name="20% - Accent1 3 2 2 2 5 6 2" xfId="17319" xr:uid="{00000000-0005-0000-0000-0000F0420000}"/>
    <cellStyle name="20% - Accent1 3 2 2 2 5 6 2 2" xfId="17320" xr:uid="{00000000-0005-0000-0000-0000F1420000}"/>
    <cellStyle name="20% - Accent1 3 2 2 2 5 6 2 2 2" xfId="17321" xr:uid="{00000000-0005-0000-0000-0000F2420000}"/>
    <cellStyle name="20% - Accent1 3 2 2 2 5 6 2 3" xfId="17322" xr:uid="{00000000-0005-0000-0000-0000F3420000}"/>
    <cellStyle name="20% - Accent1 3 2 2 2 5 6 3" xfId="17323" xr:uid="{00000000-0005-0000-0000-0000F4420000}"/>
    <cellStyle name="20% - Accent1 3 2 2 2 5 6 3 2" xfId="17324" xr:uid="{00000000-0005-0000-0000-0000F5420000}"/>
    <cellStyle name="20% - Accent1 3 2 2 2 5 6 4" xfId="17325" xr:uid="{00000000-0005-0000-0000-0000F6420000}"/>
    <cellStyle name="20% - Accent1 3 2 2 2 5 7" xfId="17326" xr:uid="{00000000-0005-0000-0000-0000F7420000}"/>
    <cellStyle name="20% - Accent1 3 2 2 2 5 7 2" xfId="17327" xr:uid="{00000000-0005-0000-0000-0000F8420000}"/>
    <cellStyle name="20% - Accent1 3 2 2 2 5 7 2 2" xfId="17328" xr:uid="{00000000-0005-0000-0000-0000F9420000}"/>
    <cellStyle name="20% - Accent1 3 2 2 2 5 7 3" xfId="17329" xr:uid="{00000000-0005-0000-0000-0000FA420000}"/>
    <cellStyle name="20% - Accent1 3 2 2 2 5 8" xfId="17330" xr:uid="{00000000-0005-0000-0000-0000FB420000}"/>
    <cellStyle name="20% - Accent1 3 2 2 2 5 8 2" xfId="17331" xr:uid="{00000000-0005-0000-0000-0000FC420000}"/>
    <cellStyle name="20% - Accent1 3 2 2 2 5 8 2 2" xfId="17332" xr:uid="{00000000-0005-0000-0000-0000FD420000}"/>
    <cellStyle name="20% - Accent1 3 2 2 2 5 8 3" xfId="17333" xr:uid="{00000000-0005-0000-0000-0000FE420000}"/>
    <cellStyle name="20% - Accent1 3 2 2 2 5 9" xfId="17334" xr:uid="{00000000-0005-0000-0000-0000FF420000}"/>
    <cellStyle name="20% - Accent1 3 2 2 2 5 9 2" xfId="17335" xr:uid="{00000000-0005-0000-0000-000000430000}"/>
    <cellStyle name="20% - Accent1 3 2 2 2 6" xfId="17336" xr:uid="{00000000-0005-0000-0000-000001430000}"/>
    <cellStyle name="20% - Accent1 3 2 2 2 6 2" xfId="17337" xr:uid="{00000000-0005-0000-0000-000002430000}"/>
    <cellStyle name="20% - Accent1 3 2 2 2 6 2 2" xfId="17338" xr:uid="{00000000-0005-0000-0000-000003430000}"/>
    <cellStyle name="20% - Accent1 3 2 2 2 6 2 2 2" xfId="17339" xr:uid="{00000000-0005-0000-0000-000004430000}"/>
    <cellStyle name="20% - Accent1 3 2 2 2 6 2 2 2 2" xfId="17340" xr:uid="{00000000-0005-0000-0000-000005430000}"/>
    <cellStyle name="20% - Accent1 3 2 2 2 6 2 2 3" xfId="17341" xr:uid="{00000000-0005-0000-0000-000006430000}"/>
    <cellStyle name="20% - Accent1 3 2 2 2 6 2 3" xfId="17342" xr:uid="{00000000-0005-0000-0000-000007430000}"/>
    <cellStyle name="20% - Accent1 3 2 2 2 6 2 3 2" xfId="17343" xr:uid="{00000000-0005-0000-0000-000008430000}"/>
    <cellStyle name="20% - Accent1 3 2 2 2 6 2 4" xfId="17344" xr:uid="{00000000-0005-0000-0000-000009430000}"/>
    <cellStyle name="20% - Accent1 3 2 2 2 6 3" xfId="17345" xr:uid="{00000000-0005-0000-0000-00000A430000}"/>
    <cellStyle name="20% - Accent1 3 2 2 2 6 3 2" xfId="17346" xr:uid="{00000000-0005-0000-0000-00000B430000}"/>
    <cellStyle name="20% - Accent1 3 2 2 2 6 3 2 2" xfId="17347" xr:uid="{00000000-0005-0000-0000-00000C430000}"/>
    <cellStyle name="20% - Accent1 3 2 2 2 6 3 2 2 2" xfId="17348" xr:uid="{00000000-0005-0000-0000-00000D430000}"/>
    <cellStyle name="20% - Accent1 3 2 2 2 6 3 2 3" xfId="17349" xr:uid="{00000000-0005-0000-0000-00000E430000}"/>
    <cellStyle name="20% - Accent1 3 2 2 2 6 3 3" xfId="17350" xr:uid="{00000000-0005-0000-0000-00000F430000}"/>
    <cellStyle name="20% - Accent1 3 2 2 2 6 3 3 2" xfId="17351" xr:uid="{00000000-0005-0000-0000-000010430000}"/>
    <cellStyle name="20% - Accent1 3 2 2 2 6 3 4" xfId="17352" xr:uid="{00000000-0005-0000-0000-000011430000}"/>
    <cellStyle name="20% - Accent1 3 2 2 2 6 4" xfId="17353" xr:uid="{00000000-0005-0000-0000-000012430000}"/>
    <cellStyle name="20% - Accent1 3 2 2 2 6 4 2" xfId="17354" xr:uid="{00000000-0005-0000-0000-000013430000}"/>
    <cellStyle name="20% - Accent1 3 2 2 2 6 4 2 2" xfId="17355" xr:uid="{00000000-0005-0000-0000-000014430000}"/>
    <cellStyle name="20% - Accent1 3 2 2 2 6 4 2 2 2" xfId="17356" xr:uid="{00000000-0005-0000-0000-000015430000}"/>
    <cellStyle name="20% - Accent1 3 2 2 2 6 4 2 3" xfId="17357" xr:uid="{00000000-0005-0000-0000-000016430000}"/>
    <cellStyle name="20% - Accent1 3 2 2 2 6 4 3" xfId="17358" xr:uid="{00000000-0005-0000-0000-000017430000}"/>
    <cellStyle name="20% - Accent1 3 2 2 2 6 4 3 2" xfId="17359" xr:uid="{00000000-0005-0000-0000-000018430000}"/>
    <cellStyle name="20% - Accent1 3 2 2 2 6 4 4" xfId="17360" xr:uid="{00000000-0005-0000-0000-000019430000}"/>
    <cellStyle name="20% - Accent1 3 2 2 2 6 5" xfId="17361" xr:uid="{00000000-0005-0000-0000-00001A430000}"/>
    <cellStyle name="20% - Accent1 3 2 2 2 6 5 2" xfId="17362" xr:uid="{00000000-0005-0000-0000-00001B430000}"/>
    <cellStyle name="20% - Accent1 3 2 2 2 6 5 2 2" xfId="17363" xr:uid="{00000000-0005-0000-0000-00001C430000}"/>
    <cellStyle name="20% - Accent1 3 2 2 2 6 5 3" xfId="17364" xr:uid="{00000000-0005-0000-0000-00001D430000}"/>
    <cellStyle name="20% - Accent1 3 2 2 2 6 6" xfId="17365" xr:uid="{00000000-0005-0000-0000-00001E430000}"/>
    <cellStyle name="20% - Accent1 3 2 2 2 6 6 2" xfId="17366" xr:uid="{00000000-0005-0000-0000-00001F430000}"/>
    <cellStyle name="20% - Accent1 3 2 2 2 6 6 2 2" xfId="17367" xr:uid="{00000000-0005-0000-0000-000020430000}"/>
    <cellStyle name="20% - Accent1 3 2 2 2 6 6 3" xfId="17368" xr:uid="{00000000-0005-0000-0000-000021430000}"/>
    <cellStyle name="20% - Accent1 3 2 2 2 6 7" xfId="17369" xr:uid="{00000000-0005-0000-0000-000022430000}"/>
    <cellStyle name="20% - Accent1 3 2 2 2 6 7 2" xfId="17370" xr:uid="{00000000-0005-0000-0000-000023430000}"/>
    <cellStyle name="20% - Accent1 3 2 2 2 6 8" xfId="17371" xr:uid="{00000000-0005-0000-0000-000024430000}"/>
    <cellStyle name="20% - Accent1 3 2 2 2 6 8 2" xfId="17372" xr:uid="{00000000-0005-0000-0000-000025430000}"/>
    <cellStyle name="20% - Accent1 3 2 2 2 6 9" xfId="17373" xr:uid="{00000000-0005-0000-0000-000026430000}"/>
    <cellStyle name="20% - Accent1 3 2 2 2 7" xfId="17374" xr:uid="{00000000-0005-0000-0000-000027430000}"/>
    <cellStyle name="20% - Accent1 3 2 2 2 7 2" xfId="17375" xr:uid="{00000000-0005-0000-0000-000028430000}"/>
    <cellStyle name="20% - Accent1 3 2 2 2 7 2 2" xfId="17376" xr:uid="{00000000-0005-0000-0000-000029430000}"/>
    <cellStyle name="20% - Accent1 3 2 2 2 7 2 2 2" xfId="17377" xr:uid="{00000000-0005-0000-0000-00002A430000}"/>
    <cellStyle name="20% - Accent1 3 2 2 2 7 2 2 2 2" xfId="17378" xr:uid="{00000000-0005-0000-0000-00002B430000}"/>
    <cellStyle name="20% - Accent1 3 2 2 2 7 2 2 3" xfId="17379" xr:uid="{00000000-0005-0000-0000-00002C430000}"/>
    <cellStyle name="20% - Accent1 3 2 2 2 7 2 3" xfId="17380" xr:uid="{00000000-0005-0000-0000-00002D430000}"/>
    <cellStyle name="20% - Accent1 3 2 2 2 7 2 3 2" xfId="17381" xr:uid="{00000000-0005-0000-0000-00002E430000}"/>
    <cellStyle name="20% - Accent1 3 2 2 2 7 2 4" xfId="17382" xr:uid="{00000000-0005-0000-0000-00002F430000}"/>
    <cellStyle name="20% - Accent1 3 2 2 2 7 3" xfId="17383" xr:uid="{00000000-0005-0000-0000-000030430000}"/>
    <cellStyle name="20% - Accent1 3 2 2 2 7 3 2" xfId="17384" xr:uid="{00000000-0005-0000-0000-000031430000}"/>
    <cellStyle name="20% - Accent1 3 2 2 2 7 3 2 2" xfId="17385" xr:uid="{00000000-0005-0000-0000-000032430000}"/>
    <cellStyle name="20% - Accent1 3 2 2 2 7 3 2 2 2" xfId="17386" xr:uid="{00000000-0005-0000-0000-000033430000}"/>
    <cellStyle name="20% - Accent1 3 2 2 2 7 3 2 3" xfId="17387" xr:uid="{00000000-0005-0000-0000-000034430000}"/>
    <cellStyle name="20% - Accent1 3 2 2 2 7 3 3" xfId="17388" xr:uid="{00000000-0005-0000-0000-000035430000}"/>
    <cellStyle name="20% - Accent1 3 2 2 2 7 3 3 2" xfId="17389" xr:uid="{00000000-0005-0000-0000-000036430000}"/>
    <cellStyle name="20% - Accent1 3 2 2 2 7 3 4" xfId="17390" xr:uid="{00000000-0005-0000-0000-000037430000}"/>
    <cellStyle name="20% - Accent1 3 2 2 2 7 4" xfId="17391" xr:uid="{00000000-0005-0000-0000-000038430000}"/>
    <cellStyle name="20% - Accent1 3 2 2 2 7 4 2" xfId="17392" xr:uid="{00000000-0005-0000-0000-000039430000}"/>
    <cellStyle name="20% - Accent1 3 2 2 2 7 4 2 2" xfId="17393" xr:uid="{00000000-0005-0000-0000-00003A430000}"/>
    <cellStyle name="20% - Accent1 3 2 2 2 7 4 2 2 2" xfId="17394" xr:uid="{00000000-0005-0000-0000-00003B430000}"/>
    <cellStyle name="20% - Accent1 3 2 2 2 7 4 2 3" xfId="17395" xr:uid="{00000000-0005-0000-0000-00003C430000}"/>
    <cellStyle name="20% - Accent1 3 2 2 2 7 4 3" xfId="17396" xr:uid="{00000000-0005-0000-0000-00003D430000}"/>
    <cellStyle name="20% - Accent1 3 2 2 2 7 4 3 2" xfId="17397" xr:uid="{00000000-0005-0000-0000-00003E430000}"/>
    <cellStyle name="20% - Accent1 3 2 2 2 7 4 4" xfId="17398" xr:uid="{00000000-0005-0000-0000-00003F430000}"/>
    <cellStyle name="20% - Accent1 3 2 2 2 7 5" xfId="17399" xr:uid="{00000000-0005-0000-0000-000040430000}"/>
    <cellStyle name="20% - Accent1 3 2 2 2 7 5 2" xfId="17400" xr:uid="{00000000-0005-0000-0000-000041430000}"/>
    <cellStyle name="20% - Accent1 3 2 2 2 7 5 2 2" xfId="17401" xr:uid="{00000000-0005-0000-0000-000042430000}"/>
    <cellStyle name="20% - Accent1 3 2 2 2 7 5 3" xfId="17402" xr:uid="{00000000-0005-0000-0000-000043430000}"/>
    <cellStyle name="20% - Accent1 3 2 2 2 7 6" xfId="17403" xr:uid="{00000000-0005-0000-0000-000044430000}"/>
    <cellStyle name="20% - Accent1 3 2 2 2 7 6 2" xfId="17404" xr:uid="{00000000-0005-0000-0000-000045430000}"/>
    <cellStyle name="20% - Accent1 3 2 2 2 7 6 2 2" xfId="17405" xr:uid="{00000000-0005-0000-0000-000046430000}"/>
    <cellStyle name="20% - Accent1 3 2 2 2 7 6 3" xfId="17406" xr:uid="{00000000-0005-0000-0000-000047430000}"/>
    <cellStyle name="20% - Accent1 3 2 2 2 7 7" xfId="17407" xr:uid="{00000000-0005-0000-0000-000048430000}"/>
    <cellStyle name="20% - Accent1 3 2 2 2 7 7 2" xfId="17408" xr:uid="{00000000-0005-0000-0000-000049430000}"/>
    <cellStyle name="20% - Accent1 3 2 2 2 7 8" xfId="17409" xr:uid="{00000000-0005-0000-0000-00004A430000}"/>
    <cellStyle name="20% - Accent1 3 2 2 2 7 8 2" xfId="17410" xr:uid="{00000000-0005-0000-0000-00004B430000}"/>
    <cellStyle name="20% - Accent1 3 2 2 2 7 9" xfId="17411" xr:uid="{00000000-0005-0000-0000-00004C430000}"/>
    <cellStyle name="20% - Accent1 3 2 2 2 8" xfId="17412" xr:uid="{00000000-0005-0000-0000-00004D430000}"/>
    <cellStyle name="20% - Accent1 3 2 2 2 8 2" xfId="17413" xr:uid="{00000000-0005-0000-0000-00004E430000}"/>
    <cellStyle name="20% - Accent1 3 2 2 2 8 2 2" xfId="17414" xr:uid="{00000000-0005-0000-0000-00004F430000}"/>
    <cellStyle name="20% - Accent1 3 2 2 2 8 2 2 2" xfId="17415" xr:uid="{00000000-0005-0000-0000-000050430000}"/>
    <cellStyle name="20% - Accent1 3 2 2 2 8 2 3" xfId="17416" xr:uid="{00000000-0005-0000-0000-000051430000}"/>
    <cellStyle name="20% - Accent1 3 2 2 2 8 3" xfId="17417" xr:uid="{00000000-0005-0000-0000-000052430000}"/>
    <cellStyle name="20% - Accent1 3 2 2 2 8 3 2" xfId="17418" xr:uid="{00000000-0005-0000-0000-000053430000}"/>
    <cellStyle name="20% - Accent1 3 2 2 2 8 4" xfId="17419" xr:uid="{00000000-0005-0000-0000-000054430000}"/>
    <cellStyle name="20% - Accent1 3 2 2 2 9" xfId="17420" xr:uid="{00000000-0005-0000-0000-000055430000}"/>
    <cellStyle name="20% - Accent1 3 2 2 2 9 2" xfId="17421" xr:uid="{00000000-0005-0000-0000-000056430000}"/>
    <cellStyle name="20% - Accent1 3 2 2 2 9 2 2" xfId="17422" xr:uid="{00000000-0005-0000-0000-000057430000}"/>
    <cellStyle name="20% - Accent1 3 2 2 2 9 2 2 2" xfId="17423" xr:uid="{00000000-0005-0000-0000-000058430000}"/>
    <cellStyle name="20% - Accent1 3 2 2 2 9 2 3" xfId="17424" xr:uid="{00000000-0005-0000-0000-000059430000}"/>
    <cellStyle name="20% - Accent1 3 2 2 2 9 3" xfId="17425" xr:uid="{00000000-0005-0000-0000-00005A430000}"/>
    <cellStyle name="20% - Accent1 3 2 2 2 9 3 2" xfId="17426" xr:uid="{00000000-0005-0000-0000-00005B430000}"/>
    <cellStyle name="20% - Accent1 3 2 2 2 9 4" xfId="17427" xr:uid="{00000000-0005-0000-0000-00005C430000}"/>
    <cellStyle name="20% - Accent1 3 2 2 3" xfId="17428" xr:uid="{00000000-0005-0000-0000-00005D430000}"/>
    <cellStyle name="20% - Accent1 3 2 2 3 10" xfId="17429" xr:uid="{00000000-0005-0000-0000-00005E430000}"/>
    <cellStyle name="20% - Accent1 3 2 2 3 10 2" xfId="17430" xr:uid="{00000000-0005-0000-0000-00005F430000}"/>
    <cellStyle name="20% - Accent1 3 2 2 3 10 2 2" xfId="17431" xr:uid="{00000000-0005-0000-0000-000060430000}"/>
    <cellStyle name="20% - Accent1 3 2 2 3 10 3" xfId="17432" xr:uid="{00000000-0005-0000-0000-000061430000}"/>
    <cellStyle name="20% - Accent1 3 2 2 3 11" xfId="17433" xr:uid="{00000000-0005-0000-0000-000062430000}"/>
    <cellStyle name="20% - Accent1 3 2 2 3 11 2" xfId="17434" xr:uid="{00000000-0005-0000-0000-000063430000}"/>
    <cellStyle name="20% - Accent1 3 2 2 3 11 2 2" xfId="17435" xr:uid="{00000000-0005-0000-0000-000064430000}"/>
    <cellStyle name="20% - Accent1 3 2 2 3 11 3" xfId="17436" xr:uid="{00000000-0005-0000-0000-000065430000}"/>
    <cellStyle name="20% - Accent1 3 2 2 3 12" xfId="17437" xr:uid="{00000000-0005-0000-0000-000066430000}"/>
    <cellStyle name="20% - Accent1 3 2 2 3 12 2" xfId="17438" xr:uid="{00000000-0005-0000-0000-000067430000}"/>
    <cellStyle name="20% - Accent1 3 2 2 3 13" xfId="17439" xr:uid="{00000000-0005-0000-0000-000068430000}"/>
    <cellStyle name="20% - Accent1 3 2 2 3 13 2" xfId="17440" xr:uid="{00000000-0005-0000-0000-000069430000}"/>
    <cellStyle name="20% - Accent1 3 2 2 3 14" xfId="17441" xr:uid="{00000000-0005-0000-0000-00006A430000}"/>
    <cellStyle name="20% - Accent1 3 2 2 3 2" xfId="17442" xr:uid="{00000000-0005-0000-0000-00006B430000}"/>
    <cellStyle name="20% - Accent1 3 2 2 3 2 10" xfId="17443" xr:uid="{00000000-0005-0000-0000-00006C430000}"/>
    <cellStyle name="20% - Accent1 3 2 2 3 2 10 2" xfId="17444" xr:uid="{00000000-0005-0000-0000-00006D430000}"/>
    <cellStyle name="20% - Accent1 3 2 2 3 2 11" xfId="17445" xr:uid="{00000000-0005-0000-0000-00006E430000}"/>
    <cellStyle name="20% - Accent1 3 2 2 3 2 2" xfId="17446" xr:uid="{00000000-0005-0000-0000-00006F430000}"/>
    <cellStyle name="20% - Accent1 3 2 2 3 2 2 2" xfId="17447" xr:uid="{00000000-0005-0000-0000-000070430000}"/>
    <cellStyle name="20% - Accent1 3 2 2 3 2 2 2 2" xfId="17448" xr:uid="{00000000-0005-0000-0000-000071430000}"/>
    <cellStyle name="20% - Accent1 3 2 2 3 2 2 2 2 2" xfId="17449" xr:uid="{00000000-0005-0000-0000-000072430000}"/>
    <cellStyle name="20% - Accent1 3 2 2 3 2 2 2 2 2 2" xfId="17450" xr:uid="{00000000-0005-0000-0000-000073430000}"/>
    <cellStyle name="20% - Accent1 3 2 2 3 2 2 2 2 3" xfId="17451" xr:uid="{00000000-0005-0000-0000-000074430000}"/>
    <cellStyle name="20% - Accent1 3 2 2 3 2 2 2 3" xfId="17452" xr:uid="{00000000-0005-0000-0000-000075430000}"/>
    <cellStyle name="20% - Accent1 3 2 2 3 2 2 2 3 2" xfId="17453" xr:uid="{00000000-0005-0000-0000-000076430000}"/>
    <cellStyle name="20% - Accent1 3 2 2 3 2 2 2 4" xfId="17454" xr:uid="{00000000-0005-0000-0000-000077430000}"/>
    <cellStyle name="20% - Accent1 3 2 2 3 2 2 3" xfId="17455" xr:uid="{00000000-0005-0000-0000-000078430000}"/>
    <cellStyle name="20% - Accent1 3 2 2 3 2 2 3 2" xfId="17456" xr:uid="{00000000-0005-0000-0000-000079430000}"/>
    <cellStyle name="20% - Accent1 3 2 2 3 2 2 3 2 2" xfId="17457" xr:uid="{00000000-0005-0000-0000-00007A430000}"/>
    <cellStyle name="20% - Accent1 3 2 2 3 2 2 3 2 2 2" xfId="17458" xr:uid="{00000000-0005-0000-0000-00007B430000}"/>
    <cellStyle name="20% - Accent1 3 2 2 3 2 2 3 2 3" xfId="17459" xr:uid="{00000000-0005-0000-0000-00007C430000}"/>
    <cellStyle name="20% - Accent1 3 2 2 3 2 2 3 3" xfId="17460" xr:uid="{00000000-0005-0000-0000-00007D430000}"/>
    <cellStyle name="20% - Accent1 3 2 2 3 2 2 3 3 2" xfId="17461" xr:uid="{00000000-0005-0000-0000-00007E430000}"/>
    <cellStyle name="20% - Accent1 3 2 2 3 2 2 3 4" xfId="17462" xr:uid="{00000000-0005-0000-0000-00007F430000}"/>
    <cellStyle name="20% - Accent1 3 2 2 3 2 2 4" xfId="17463" xr:uid="{00000000-0005-0000-0000-000080430000}"/>
    <cellStyle name="20% - Accent1 3 2 2 3 2 2 4 2" xfId="17464" xr:uid="{00000000-0005-0000-0000-000081430000}"/>
    <cellStyle name="20% - Accent1 3 2 2 3 2 2 4 2 2" xfId="17465" xr:uid="{00000000-0005-0000-0000-000082430000}"/>
    <cellStyle name="20% - Accent1 3 2 2 3 2 2 4 2 2 2" xfId="17466" xr:uid="{00000000-0005-0000-0000-000083430000}"/>
    <cellStyle name="20% - Accent1 3 2 2 3 2 2 4 2 3" xfId="17467" xr:uid="{00000000-0005-0000-0000-000084430000}"/>
    <cellStyle name="20% - Accent1 3 2 2 3 2 2 4 3" xfId="17468" xr:uid="{00000000-0005-0000-0000-000085430000}"/>
    <cellStyle name="20% - Accent1 3 2 2 3 2 2 4 3 2" xfId="17469" xr:uid="{00000000-0005-0000-0000-000086430000}"/>
    <cellStyle name="20% - Accent1 3 2 2 3 2 2 4 4" xfId="17470" xr:uid="{00000000-0005-0000-0000-000087430000}"/>
    <cellStyle name="20% - Accent1 3 2 2 3 2 2 5" xfId="17471" xr:uid="{00000000-0005-0000-0000-000088430000}"/>
    <cellStyle name="20% - Accent1 3 2 2 3 2 2 5 2" xfId="17472" xr:uid="{00000000-0005-0000-0000-000089430000}"/>
    <cellStyle name="20% - Accent1 3 2 2 3 2 2 5 2 2" xfId="17473" xr:uid="{00000000-0005-0000-0000-00008A430000}"/>
    <cellStyle name="20% - Accent1 3 2 2 3 2 2 5 3" xfId="17474" xr:uid="{00000000-0005-0000-0000-00008B430000}"/>
    <cellStyle name="20% - Accent1 3 2 2 3 2 2 6" xfId="17475" xr:uid="{00000000-0005-0000-0000-00008C430000}"/>
    <cellStyle name="20% - Accent1 3 2 2 3 2 2 6 2" xfId="17476" xr:uid="{00000000-0005-0000-0000-00008D430000}"/>
    <cellStyle name="20% - Accent1 3 2 2 3 2 2 6 2 2" xfId="17477" xr:uid="{00000000-0005-0000-0000-00008E430000}"/>
    <cellStyle name="20% - Accent1 3 2 2 3 2 2 6 3" xfId="17478" xr:uid="{00000000-0005-0000-0000-00008F430000}"/>
    <cellStyle name="20% - Accent1 3 2 2 3 2 2 7" xfId="17479" xr:uid="{00000000-0005-0000-0000-000090430000}"/>
    <cellStyle name="20% - Accent1 3 2 2 3 2 2 7 2" xfId="17480" xr:uid="{00000000-0005-0000-0000-000091430000}"/>
    <cellStyle name="20% - Accent1 3 2 2 3 2 2 8" xfId="17481" xr:uid="{00000000-0005-0000-0000-000092430000}"/>
    <cellStyle name="20% - Accent1 3 2 2 3 2 2 8 2" xfId="17482" xr:uid="{00000000-0005-0000-0000-000093430000}"/>
    <cellStyle name="20% - Accent1 3 2 2 3 2 2 9" xfId="17483" xr:uid="{00000000-0005-0000-0000-000094430000}"/>
    <cellStyle name="20% - Accent1 3 2 2 3 2 3" xfId="17484" xr:uid="{00000000-0005-0000-0000-000095430000}"/>
    <cellStyle name="20% - Accent1 3 2 2 3 2 3 2" xfId="17485" xr:uid="{00000000-0005-0000-0000-000096430000}"/>
    <cellStyle name="20% - Accent1 3 2 2 3 2 3 2 2" xfId="17486" xr:uid="{00000000-0005-0000-0000-000097430000}"/>
    <cellStyle name="20% - Accent1 3 2 2 3 2 3 2 2 2" xfId="17487" xr:uid="{00000000-0005-0000-0000-000098430000}"/>
    <cellStyle name="20% - Accent1 3 2 2 3 2 3 2 2 2 2" xfId="17488" xr:uid="{00000000-0005-0000-0000-000099430000}"/>
    <cellStyle name="20% - Accent1 3 2 2 3 2 3 2 2 3" xfId="17489" xr:uid="{00000000-0005-0000-0000-00009A430000}"/>
    <cellStyle name="20% - Accent1 3 2 2 3 2 3 2 3" xfId="17490" xr:uid="{00000000-0005-0000-0000-00009B430000}"/>
    <cellStyle name="20% - Accent1 3 2 2 3 2 3 2 3 2" xfId="17491" xr:uid="{00000000-0005-0000-0000-00009C430000}"/>
    <cellStyle name="20% - Accent1 3 2 2 3 2 3 2 4" xfId="17492" xr:uid="{00000000-0005-0000-0000-00009D430000}"/>
    <cellStyle name="20% - Accent1 3 2 2 3 2 3 3" xfId="17493" xr:uid="{00000000-0005-0000-0000-00009E430000}"/>
    <cellStyle name="20% - Accent1 3 2 2 3 2 3 3 2" xfId="17494" xr:uid="{00000000-0005-0000-0000-00009F430000}"/>
    <cellStyle name="20% - Accent1 3 2 2 3 2 3 3 2 2" xfId="17495" xr:uid="{00000000-0005-0000-0000-0000A0430000}"/>
    <cellStyle name="20% - Accent1 3 2 2 3 2 3 3 2 2 2" xfId="17496" xr:uid="{00000000-0005-0000-0000-0000A1430000}"/>
    <cellStyle name="20% - Accent1 3 2 2 3 2 3 3 2 3" xfId="17497" xr:uid="{00000000-0005-0000-0000-0000A2430000}"/>
    <cellStyle name="20% - Accent1 3 2 2 3 2 3 3 3" xfId="17498" xr:uid="{00000000-0005-0000-0000-0000A3430000}"/>
    <cellStyle name="20% - Accent1 3 2 2 3 2 3 3 3 2" xfId="17499" xr:uid="{00000000-0005-0000-0000-0000A4430000}"/>
    <cellStyle name="20% - Accent1 3 2 2 3 2 3 3 4" xfId="17500" xr:uid="{00000000-0005-0000-0000-0000A5430000}"/>
    <cellStyle name="20% - Accent1 3 2 2 3 2 3 4" xfId="17501" xr:uid="{00000000-0005-0000-0000-0000A6430000}"/>
    <cellStyle name="20% - Accent1 3 2 2 3 2 3 4 2" xfId="17502" xr:uid="{00000000-0005-0000-0000-0000A7430000}"/>
    <cellStyle name="20% - Accent1 3 2 2 3 2 3 4 2 2" xfId="17503" xr:uid="{00000000-0005-0000-0000-0000A8430000}"/>
    <cellStyle name="20% - Accent1 3 2 2 3 2 3 4 2 2 2" xfId="17504" xr:uid="{00000000-0005-0000-0000-0000A9430000}"/>
    <cellStyle name="20% - Accent1 3 2 2 3 2 3 4 2 3" xfId="17505" xr:uid="{00000000-0005-0000-0000-0000AA430000}"/>
    <cellStyle name="20% - Accent1 3 2 2 3 2 3 4 3" xfId="17506" xr:uid="{00000000-0005-0000-0000-0000AB430000}"/>
    <cellStyle name="20% - Accent1 3 2 2 3 2 3 4 3 2" xfId="17507" xr:uid="{00000000-0005-0000-0000-0000AC430000}"/>
    <cellStyle name="20% - Accent1 3 2 2 3 2 3 4 4" xfId="17508" xr:uid="{00000000-0005-0000-0000-0000AD430000}"/>
    <cellStyle name="20% - Accent1 3 2 2 3 2 3 5" xfId="17509" xr:uid="{00000000-0005-0000-0000-0000AE430000}"/>
    <cellStyle name="20% - Accent1 3 2 2 3 2 3 5 2" xfId="17510" xr:uid="{00000000-0005-0000-0000-0000AF430000}"/>
    <cellStyle name="20% - Accent1 3 2 2 3 2 3 5 2 2" xfId="17511" xr:uid="{00000000-0005-0000-0000-0000B0430000}"/>
    <cellStyle name="20% - Accent1 3 2 2 3 2 3 5 3" xfId="17512" xr:uid="{00000000-0005-0000-0000-0000B1430000}"/>
    <cellStyle name="20% - Accent1 3 2 2 3 2 3 6" xfId="17513" xr:uid="{00000000-0005-0000-0000-0000B2430000}"/>
    <cellStyle name="20% - Accent1 3 2 2 3 2 3 6 2" xfId="17514" xr:uid="{00000000-0005-0000-0000-0000B3430000}"/>
    <cellStyle name="20% - Accent1 3 2 2 3 2 3 6 2 2" xfId="17515" xr:uid="{00000000-0005-0000-0000-0000B4430000}"/>
    <cellStyle name="20% - Accent1 3 2 2 3 2 3 6 3" xfId="17516" xr:uid="{00000000-0005-0000-0000-0000B5430000}"/>
    <cellStyle name="20% - Accent1 3 2 2 3 2 3 7" xfId="17517" xr:uid="{00000000-0005-0000-0000-0000B6430000}"/>
    <cellStyle name="20% - Accent1 3 2 2 3 2 3 7 2" xfId="17518" xr:uid="{00000000-0005-0000-0000-0000B7430000}"/>
    <cellStyle name="20% - Accent1 3 2 2 3 2 3 8" xfId="17519" xr:uid="{00000000-0005-0000-0000-0000B8430000}"/>
    <cellStyle name="20% - Accent1 3 2 2 3 2 3 8 2" xfId="17520" xr:uid="{00000000-0005-0000-0000-0000B9430000}"/>
    <cellStyle name="20% - Accent1 3 2 2 3 2 3 9" xfId="17521" xr:uid="{00000000-0005-0000-0000-0000BA430000}"/>
    <cellStyle name="20% - Accent1 3 2 2 3 2 4" xfId="17522" xr:uid="{00000000-0005-0000-0000-0000BB430000}"/>
    <cellStyle name="20% - Accent1 3 2 2 3 2 4 2" xfId="17523" xr:uid="{00000000-0005-0000-0000-0000BC430000}"/>
    <cellStyle name="20% - Accent1 3 2 2 3 2 4 2 2" xfId="17524" xr:uid="{00000000-0005-0000-0000-0000BD430000}"/>
    <cellStyle name="20% - Accent1 3 2 2 3 2 4 2 2 2" xfId="17525" xr:uid="{00000000-0005-0000-0000-0000BE430000}"/>
    <cellStyle name="20% - Accent1 3 2 2 3 2 4 2 3" xfId="17526" xr:uid="{00000000-0005-0000-0000-0000BF430000}"/>
    <cellStyle name="20% - Accent1 3 2 2 3 2 4 3" xfId="17527" xr:uid="{00000000-0005-0000-0000-0000C0430000}"/>
    <cellStyle name="20% - Accent1 3 2 2 3 2 4 3 2" xfId="17528" xr:uid="{00000000-0005-0000-0000-0000C1430000}"/>
    <cellStyle name="20% - Accent1 3 2 2 3 2 4 4" xfId="17529" xr:uid="{00000000-0005-0000-0000-0000C2430000}"/>
    <cellStyle name="20% - Accent1 3 2 2 3 2 5" xfId="17530" xr:uid="{00000000-0005-0000-0000-0000C3430000}"/>
    <cellStyle name="20% - Accent1 3 2 2 3 2 5 2" xfId="17531" xr:uid="{00000000-0005-0000-0000-0000C4430000}"/>
    <cellStyle name="20% - Accent1 3 2 2 3 2 5 2 2" xfId="17532" xr:uid="{00000000-0005-0000-0000-0000C5430000}"/>
    <cellStyle name="20% - Accent1 3 2 2 3 2 5 2 2 2" xfId="17533" xr:uid="{00000000-0005-0000-0000-0000C6430000}"/>
    <cellStyle name="20% - Accent1 3 2 2 3 2 5 2 3" xfId="17534" xr:uid="{00000000-0005-0000-0000-0000C7430000}"/>
    <cellStyle name="20% - Accent1 3 2 2 3 2 5 3" xfId="17535" xr:uid="{00000000-0005-0000-0000-0000C8430000}"/>
    <cellStyle name="20% - Accent1 3 2 2 3 2 5 3 2" xfId="17536" xr:uid="{00000000-0005-0000-0000-0000C9430000}"/>
    <cellStyle name="20% - Accent1 3 2 2 3 2 5 4" xfId="17537" xr:uid="{00000000-0005-0000-0000-0000CA430000}"/>
    <cellStyle name="20% - Accent1 3 2 2 3 2 6" xfId="17538" xr:uid="{00000000-0005-0000-0000-0000CB430000}"/>
    <cellStyle name="20% - Accent1 3 2 2 3 2 6 2" xfId="17539" xr:uid="{00000000-0005-0000-0000-0000CC430000}"/>
    <cellStyle name="20% - Accent1 3 2 2 3 2 6 2 2" xfId="17540" xr:uid="{00000000-0005-0000-0000-0000CD430000}"/>
    <cellStyle name="20% - Accent1 3 2 2 3 2 6 2 2 2" xfId="17541" xr:uid="{00000000-0005-0000-0000-0000CE430000}"/>
    <cellStyle name="20% - Accent1 3 2 2 3 2 6 2 3" xfId="17542" xr:uid="{00000000-0005-0000-0000-0000CF430000}"/>
    <cellStyle name="20% - Accent1 3 2 2 3 2 6 3" xfId="17543" xr:uid="{00000000-0005-0000-0000-0000D0430000}"/>
    <cellStyle name="20% - Accent1 3 2 2 3 2 6 3 2" xfId="17544" xr:uid="{00000000-0005-0000-0000-0000D1430000}"/>
    <cellStyle name="20% - Accent1 3 2 2 3 2 6 4" xfId="17545" xr:uid="{00000000-0005-0000-0000-0000D2430000}"/>
    <cellStyle name="20% - Accent1 3 2 2 3 2 7" xfId="17546" xr:uid="{00000000-0005-0000-0000-0000D3430000}"/>
    <cellStyle name="20% - Accent1 3 2 2 3 2 7 2" xfId="17547" xr:uid="{00000000-0005-0000-0000-0000D4430000}"/>
    <cellStyle name="20% - Accent1 3 2 2 3 2 7 2 2" xfId="17548" xr:uid="{00000000-0005-0000-0000-0000D5430000}"/>
    <cellStyle name="20% - Accent1 3 2 2 3 2 7 3" xfId="17549" xr:uid="{00000000-0005-0000-0000-0000D6430000}"/>
    <cellStyle name="20% - Accent1 3 2 2 3 2 8" xfId="17550" xr:uid="{00000000-0005-0000-0000-0000D7430000}"/>
    <cellStyle name="20% - Accent1 3 2 2 3 2 8 2" xfId="17551" xr:uid="{00000000-0005-0000-0000-0000D8430000}"/>
    <cellStyle name="20% - Accent1 3 2 2 3 2 8 2 2" xfId="17552" xr:uid="{00000000-0005-0000-0000-0000D9430000}"/>
    <cellStyle name="20% - Accent1 3 2 2 3 2 8 3" xfId="17553" xr:uid="{00000000-0005-0000-0000-0000DA430000}"/>
    <cellStyle name="20% - Accent1 3 2 2 3 2 9" xfId="17554" xr:uid="{00000000-0005-0000-0000-0000DB430000}"/>
    <cellStyle name="20% - Accent1 3 2 2 3 2 9 2" xfId="17555" xr:uid="{00000000-0005-0000-0000-0000DC430000}"/>
    <cellStyle name="20% - Accent1 3 2 2 3 3" xfId="17556" xr:uid="{00000000-0005-0000-0000-0000DD430000}"/>
    <cellStyle name="20% - Accent1 3 2 2 3 3 10" xfId="17557" xr:uid="{00000000-0005-0000-0000-0000DE430000}"/>
    <cellStyle name="20% - Accent1 3 2 2 3 3 10 2" xfId="17558" xr:uid="{00000000-0005-0000-0000-0000DF430000}"/>
    <cellStyle name="20% - Accent1 3 2 2 3 3 11" xfId="17559" xr:uid="{00000000-0005-0000-0000-0000E0430000}"/>
    <cellStyle name="20% - Accent1 3 2 2 3 3 2" xfId="17560" xr:uid="{00000000-0005-0000-0000-0000E1430000}"/>
    <cellStyle name="20% - Accent1 3 2 2 3 3 2 2" xfId="17561" xr:uid="{00000000-0005-0000-0000-0000E2430000}"/>
    <cellStyle name="20% - Accent1 3 2 2 3 3 2 2 2" xfId="17562" xr:uid="{00000000-0005-0000-0000-0000E3430000}"/>
    <cellStyle name="20% - Accent1 3 2 2 3 3 2 2 2 2" xfId="17563" xr:uid="{00000000-0005-0000-0000-0000E4430000}"/>
    <cellStyle name="20% - Accent1 3 2 2 3 3 2 2 2 2 2" xfId="17564" xr:uid="{00000000-0005-0000-0000-0000E5430000}"/>
    <cellStyle name="20% - Accent1 3 2 2 3 3 2 2 2 3" xfId="17565" xr:uid="{00000000-0005-0000-0000-0000E6430000}"/>
    <cellStyle name="20% - Accent1 3 2 2 3 3 2 2 3" xfId="17566" xr:uid="{00000000-0005-0000-0000-0000E7430000}"/>
    <cellStyle name="20% - Accent1 3 2 2 3 3 2 2 3 2" xfId="17567" xr:uid="{00000000-0005-0000-0000-0000E8430000}"/>
    <cellStyle name="20% - Accent1 3 2 2 3 3 2 2 4" xfId="17568" xr:uid="{00000000-0005-0000-0000-0000E9430000}"/>
    <cellStyle name="20% - Accent1 3 2 2 3 3 2 3" xfId="17569" xr:uid="{00000000-0005-0000-0000-0000EA430000}"/>
    <cellStyle name="20% - Accent1 3 2 2 3 3 2 3 2" xfId="17570" xr:uid="{00000000-0005-0000-0000-0000EB430000}"/>
    <cellStyle name="20% - Accent1 3 2 2 3 3 2 3 2 2" xfId="17571" xr:uid="{00000000-0005-0000-0000-0000EC430000}"/>
    <cellStyle name="20% - Accent1 3 2 2 3 3 2 3 2 2 2" xfId="17572" xr:uid="{00000000-0005-0000-0000-0000ED430000}"/>
    <cellStyle name="20% - Accent1 3 2 2 3 3 2 3 2 3" xfId="17573" xr:uid="{00000000-0005-0000-0000-0000EE430000}"/>
    <cellStyle name="20% - Accent1 3 2 2 3 3 2 3 3" xfId="17574" xr:uid="{00000000-0005-0000-0000-0000EF430000}"/>
    <cellStyle name="20% - Accent1 3 2 2 3 3 2 3 3 2" xfId="17575" xr:uid="{00000000-0005-0000-0000-0000F0430000}"/>
    <cellStyle name="20% - Accent1 3 2 2 3 3 2 3 4" xfId="17576" xr:uid="{00000000-0005-0000-0000-0000F1430000}"/>
    <cellStyle name="20% - Accent1 3 2 2 3 3 2 4" xfId="17577" xr:uid="{00000000-0005-0000-0000-0000F2430000}"/>
    <cellStyle name="20% - Accent1 3 2 2 3 3 2 4 2" xfId="17578" xr:uid="{00000000-0005-0000-0000-0000F3430000}"/>
    <cellStyle name="20% - Accent1 3 2 2 3 3 2 4 2 2" xfId="17579" xr:uid="{00000000-0005-0000-0000-0000F4430000}"/>
    <cellStyle name="20% - Accent1 3 2 2 3 3 2 4 2 2 2" xfId="17580" xr:uid="{00000000-0005-0000-0000-0000F5430000}"/>
    <cellStyle name="20% - Accent1 3 2 2 3 3 2 4 2 3" xfId="17581" xr:uid="{00000000-0005-0000-0000-0000F6430000}"/>
    <cellStyle name="20% - Accent1 3 2 2 3 3 2 4 3" xfId="17582" xr:uid="{00000000-0005-0000-0000-0000F7430000}"/>
    <cellStyle name="20% - Accent1 3 2 2 3 3 2 4 3 2" xfId="17583" xr:uid="{00000000-0005-0000-0000-0000F8430000}"/>
    <cellStyle name="20% - Accent1 3 2 2 3 3 2 4 4" xfId="17584" xr:uid="{00000000-0005-0000-0000-0000F9430000}"/>
    <cellStyle name="20% - Accent1 3 2 2 3 3 2 5" xfId="17585" xr:uid="{00000000-0005-0000-0000-0000FA430000}"/>
    <cellStyle name="20% - Accent1 3 2 2 3 3 2 5 2" xfId="17586" xr:uid="{00000000-0005-0000-0000-0000FB430000}"/>
    <cellStyle name="20% - Accent1 3 2 2 3 3 2 5 2 2" xfId="17587" xr:uid="{00000000-0005-0000-0000-0000FC430000}"/>
    <cellStyle name="20% - Accent1 3 2 2 3 3 2 5 3" xfId="17588" xr:uid="{00000000-0005-0000-0000-0000FD430000}"/>
    <cellStyle name="20% - Accent1 3 2 2 3 3 2 6" xfId="17589" xr:uid="{00000000-0005-0000-0000-0000FE430000}"/>
    <cellStyle name="20% - Accent1 3 2 2 3 3 2 6 2" xfId="17590" xr:uid="{00000000-0005-0000-0000-0000FF430000}"/>
    <cellStyle name="20% - Accent1 3 2 2 3 3 2 6 2 2" xfId="17591" xr:uid="{00000000-0005-0000-0000-000000440000}"/>
    <cellStyle name="20% - Accent1 3 2 2 3 3 2 6 3" xfId="17592" xr:uid="{00000000-0005-0000-0000-000001440000}"/>
    <cellStyle name="20% - Accent1 3 2 2 3 3 2 7" xfId="17593" xr:uid="{00000000-0005-0000-0000-000002440000}"/>
    <cellStyle name="20% - Accent1 3 2 2 3 3 2 7 2" xfId="17594" xr:uid="{00000000-0005-0000-0000-000003440000}"/>
    <cellStyle name="20% - Accent1 3 2 2 3 3 2 8" xfId="17595" xr:uid="{00000000-0005-0000-0000-000004440000}"/>
    <cellStyle name="20% - Accent1 3 2 2 3 3 2 8 2" xfId="17596" xr:uid="{00000000-0005-0000-0000-000005440000}"/>
    <cellStyle name="20% - Accent1 3 2 2 3 3 2 9" xfId="17597" xr:uid="{00000000-0005-0000-0000-000006440000}"/>
    <cellStyle name="20% - Accent1 3 2 2 3 3 3" xfId="17598" xr:uid="{00000000-0005-0000-0000-000007440000}"/>
    <cellStyle name="20% - Accent1 3 2 2 3 3 3 2" xfId="17599" xr:uid="{00000000-0005-0000-0000-000008440000}"/>
    <cellStyle name="20% - Accent1 3 2 2 3 3 3 2 2" xfId="17600" xr:uid="{00000000-0005-0000-0000-000009440000}"/>
    <cellStyle name="20% - Accent1 3 2 2 3 3 3 2 2 2" xfId="17601" xr:uid="{00000000-0005-0000-0000-00000A440000}"/>
    <cellStyle name="20% - Accent1 3 2 2 3 3 3 2 2 2 2" xfId="17602" xr:uid="{00000000-0005-0000-0000-00000B440000}"/>
    <cellStyle name="20% - Accent1 3 2 2 3 3 3 2 2 3" xfId="17603" xr:uid="{00000000-0005-0000-0000-00000C440000}"/>
    <cellStyle name="20% - Accent1 3 2 2 3 3 3 2 3" xfId="17604" xr:uid="{00000000-0005-0000-0000-00000D440000}"/>
    <cellStyle name="20% - Accent1 3 2 2 3 3 3 2 3 2" xfId="17605" xr:uid="{00000000-0005-0000-0000-00000E440000}"/>
    <cellStyle name="20% - Accent1 3 2 2 3 3 3 2 4" xfId="17606" xr:uid="{00000000-0005-0000-0000-00000F440000}"/>
    <cellStyle name="20% - Accent1 3 2 2 3 3 3 3" xfId="17607" xr:uid="{00000000-0005-0000-0000-000010440000}"/>
    <cellStyle name="20% - Accent1 3 2 2 3 3 3 3 2" xfId="17608" xr:uid="{00000000-0005-0000-0000-000011440000}"/>
    <cellStyle name="20% - Accent1 3 2 2 3 3 3 3 2 2" xfId="17609" xr:uid="{00000000-0005-0000-0000-000012440000}"/>
    <cellStyle name="20% - Accent1 3 2 2 3 3 3 3 2 2 2" xfId="17610" xr:uid="{00000000-0005-0000-0000-000013440000}"/>
    <cellStyle name="20% - Accent1 3 2 2 3 3 3 3 2 3" xfId="17611" xr:uid="{00000000-0005-0000-0000-000014440000}"/>
    <cellStyle name="20% - Accent1 3 2 2 3 3 3 3 3" xfId="17612" xr:uid="{00000000-0005-0000-0000-000015440000}"/>
    <cellStyle name="20% - Accent1 3 2 2 3 3 3 3 3 2" xfId="17613" xr:uid="{00000000-0005-0000-0000-000016440000}"/>
    <cellStyle name="20% - Accent1 3 2 2 3 3 3 3 4" xfId="17614" xr:uid="{00000000-0005-0000-0000-000017440000}"/>
    <cellStyle name="20% - Accent1 3 2 2 3 3 3 4" xfId="17615" xr:uid="{00000000-0005-0000-0000-000018440000}"/>
    <cellStyle name="20% - Accent1 3 2 2 3 3 3 4 2" xfId="17616" xr:uid="{00000000-0005-0000-0000-000019440000}"/>
    <cellStyle name="20% - Accent1 3 2 2 3 3 3 4 2 2" xfId="17617" xr:uid="{00000000-0005-0000-0000-00001A440000}"/>
    <cellStyle name="20% - Accent1 3 2 2 3 3 3 4 2 2 2" xfId="17618" xr:uid="{00000000-0005-0000-0000-00001B440000}"/>
    <cellStyle name="20% - Accent1 3 2 2 3 3 3 4 2 3" xfId="17619" xr:uid="{00000000-0005-0000-0000-00001C440000}"/>
    <cellStyle name="20% - Accent1 3 2 2 3 3 3 4 3" xfId="17620" xr:uid="{00000000-0005-0000-0000-00001D440000}"/>
    <cellStyle name="20% - Accent1 3 2 2 3 3 3 4 3 2" xfId="17621" xr:uid="{00000000-0005-0000-0000-00001E440000}"/>
    <cellStyle name="20% - Accent1 3 2 2 3 3 3 4 4" xfId="17622" xr:uid="{00000000-0005-0000-0000-00001F440000}"/>
    <cellStyle name="20% - Accent1 3 2 2 3 3 3 5" xfId="17623" xr:uid="{00000000-0005-0000-0000-000020440000}"/>
    <cellStyle name="20% - Accent1 3 2 2 3 3 3 5 2" xfId="17624" xr:uid="{00000000-0005-0000-0000-000021440000}"/>
    <cellStyle name="20% - Accent1 3 2 2 3 3 3 5 2 2" xfId="17625" xr:uid="{00000000-0005-0000-0000-000022440000}"/>
    <cellStyle name="20% - Accent1 3 2 2 3 3 3 5 3" xfId="17626" xr:uid="{00000000-0005-0000-0000-000023440000}"/>
    <cellStyle name="20% - Accent1 3 2 2 3 3 3 6" xfId="17627" xr:uid="{00000000-0005-0000-0000-000024440000}"/>
    <cellStyle name="20% - Accent1 3 2 2 3 3 3 6 2" xfId="17628" xr:uid="{00000000-0005-0000-0000-000025440000}"/>
    <cellStyle name="20% - Accent1 3 2 2 3 3 3 6 2 2" xfId="17629" xr:uid="{00000000-0005-0000-0000-000026440000}"/>
    <cellStyle name="20% - Accent1 3 2 2 3 3 3 6 3" xfId="17630" xr:uid="{00000000-0005-0000-0000-000027440000}"/>
    <cellStyle name="20% - Accent1 3 2 2 3 3 3 7" xfId="17631" xr:uid="{00000000-0005-0000-0000-000028440000}"/>
    <cellStyle name="20% - Accent1 3 2 2 3 3 3 7 2" xfId="17632" xr:uid="{00000000-0005-0000-0000-000029440000}"/>
    <cellStyle name="20% - Accent1 3 2 2 3 3 3 8" xfId="17633" xr:uid="{00000000-0005-0000-0000-00002A440000}"/>
    <cellStyle name="20% - Accent1 3 2 2 3 3 3 8 2" xfId="17634" xr:uid="{00000000-0005-0000-0000-00002B440000}"/>
    <cellStyle name="20% - Accent1 3 2 2 3 3 3 9" xfId="17635" xr:uid="{00000000-0005-0000-0000-00002C440000}"/>
    <cellStyle name="20% - Accent1 3 2 2 3 3 4" xfId="17636" xr:uid="{00000000-0005-0000-0000-00002D440000}"/>
    <cellStyle name="20% - Accent1 3 2 2 3 3 4 2" xfId="17637" xr:uid="{00000000-0005-0000-0000-00002E440000}"/>
    <cellStyle name="20% - Accent1 3 2 2 3 3 4 2 2" xfId="17638" xr:uid="{00000000-0005-0000-0000-00002F440000}"/>
    <cellStyle name="20% - Accent1 3 2 2 3 3 4 2 2 2" xfId="17639" xr:uid="{00000000-0005-0000-0000-000030440000}"/>
    <cellStyle name="20% - Accent1 3 2 2 3 3 4 2 3" xfId="17640" xr:uid="{00000000-0005-0000-0000-000031440000}"/>
    <cellStyle name="20% - Accent1 3 2 2 3 3 4 3" xfId="17641" xr:uid="{00000000-0005-0000-0000-000032440000}"/>
    <cellStyle name="20% - Accent1 3 2 2 3 3 4 3 2" xfId="17642" xr:uid="{00000000-0005-0000-0000-000033440000}"/>
    <cellStyle name="20% - Accent1 3 2 2 3 3 4 4" xfId="17643" xr:uid="{00000000-0005-0000-0000-000034440000}"/>
    <cellStyle name="20% - Accent1 3 2 2 3 3 5" xfId="17644" xr:uid="{00000000-0005-0000-0000-000035440000}"/>
    <cellStyle name="20% - Accent1 3 2 2 3 3 5 2" xfId="17645" xr:uid="{00000000-0005-0000-0000-000036440000}"/>
    <cellStyle name="20% - Accent1 3 2 2 3 3 5 2 2" xfId="17646" xr:uid="{00000000-0005-0000-0000-000037440000}"/>
    <cellStyle name="20% - Accent1 3 2 2 3 3 5 2 2 2" xfId="17647" xr:uid="{00000000-0005-0000-0000-000038440000}"/>
    <cellStyle name="20% - Accent1 3 2 2 3 3 5 2 3" xfId="17648" xr:uid="{00000000-0005-0000-0000-000039440000}"/>
    <cellStyle name="20% - Accent1 3 2 2 3 3 5 3" xfId="17649" xr:uid="{00000000-0005-0000-0000-00003A440000}"/>
    <cellStyle name="20% - Accent1 3 2 2 3 3 5 3 2" xfId="17650" xr:uid="{00000000-0005-0000-0000-00003B440000}"/>
    <cellStyle name="20% - Accent1 3 2 2 3 3 5 4" xfId="17651" xr:uid="{00000000-0005-0000-0000-00003C440000}"/>
    <cellStyle name="20% - Accent1 3 2 2 3 3 6" xfId="17652" xr:uid="{00000000-0005-0000-0000-00003D440000}"/>
    <cellStyle name="20% - Accent1 3 2 2 3 3 6 2" xfId="17653" xr:uid="{00000000-0005-0000-0000-00003E440000}"/>
    <cellStyle name="20% - Accent1 3 2 2 3 3 6 2 2" xfId="17654" xr:uid="{00000000-0005-0000-0000-00003F440000}"/>
    <cellStyle name="20% - Accent1 3 2 2 3 3 6 2 2 2" xfId="17655" xr:uid="{00000000-0005-0000-0000-000040440000}"/>
    <cellStyle name="20% - Accent1 3 2 2 3 3 6 2 3" xfId="17656" xr:uid="{00000000-0005-0000-0000-000041440000}"/>
    <cellStyle name="20% - Accent1 3 2 2 3 3 6 3" xfId="17657" xr:uid="{00000000-0005-0000-0000-000042440000}"/>
    <cellStyle name="20% - Accent1 3 2 2 3 3 6 3 2" xfId="17658" xr:uid="{00000000-0005-0000-0000-000043440000}"/>
    <cellStyle name="20% - Accent1 3 2 2 3 3 6 4" xfId="17659" xr:uid="{00000000-0005-0000-0000-000044440000}"/>
    <cellStyle name="20% - Accent1 3 2 2 3 3 7" xfId="17660" xr:uid="{00000000-0005-0000-0000-000045440000}"/>
    <cellStyle name="20% - Accent1 3 2 2 3 3 7 2" xfId="17661" xr:uid="{00000000-0005-0000-0000-000046440000}"/>
    <cellStyle name="20% - Accent1 3 2 2 3 3 7 2 2" xfId="17662" xr:uid="{00000000-0005-0000-0000-000047440000}"/>
    <cellStyle name="20% - Accent1 3 2 2 3 3 7 3" xfId="17663" xr:uid="{00000000-0005-0000-0000-000048440000}"/>
    <cellStyle name="20% - Accent1 3 2 2 3 3 8" xfId="17664" xr:uid="{00000000-0005-0000-0000-000049440000}"/>
    <cellStyle name="20% - Accent1 3 2 2 3 3 8 2" xfId="17665" xr:uid="{00000000-0005-0000-0000-00004A440000}"/>
    <cellStyle name="20% - Accent1 3 2 2 3 3 8 2 2" xfId="17666" xr:uid="{00000000-0005-0000-0000-00004B440000}"/>
    <cellStyle name="20% - Accent1 3 2 2 3 3 8 3" xfId="17667" xr:uid="{00000000-0005-0000-0000-00004C440000}"/>
    <cellStyle name="20% - Accent1 3 2 2 3 3 9" xfId="17668" xr:uid="{00000000-0005-0000-0000-00004D440000}"/>
    <cellStyle name="20% - Accent1 3 2 2 3 3 9 2" xfId="17669" xr:uid="{00000000-0005-0000-0000-00004E440000}"/>
    <cellStyle name="20% - Accent1 3 2 2 3 4" xfId="17670" xr:uid="{00000000-0005-0000-0000-00004F440000}"/>
    <cellStyle name="20% - Accent1 3 2 2 3 4 10" xfId="17671" xr:uid="{00000000-0005-0000-0000-000050440000}"/>
    <cellStyle name="20% - Accent1 3 2 2 3 4 10 2" xfId="17672" xr:uid="{00000000-0005-0000-0000-000051440000}"/>
    <cellStyle name="20% - Accent1 3 2 2 3 4 11" xfId="17673" xr:uid="{00000000-0005-0000-0000-000052440000}"/>
    <cellStyle name="20% - Accent1 3 2 2 3 4 2" xfId="17674" xr:uid="{00000000-0005-0000-0000-000053440000}"/>
    <cellStyle name="20% - Accent1 3 2 2 3 4 2 2" xfId="17675" xr:uid="{00000000-0005-0000-0000-000054440000}"/>
    <cellStyle name="20% - Accent1 3 2 2 3 4 2 2 2" xfId="17676" xr:uid="{00000000-0005-0000-0000-000055440000}"/>
    <cellStyle name="20% - Accent1 3 2 2 3 4 2 2 2 2" xfId="17677" xr:uid="{00000000-0005-0000-0000-000056440000}"/>
    <cellStyle name="20% - Accent1 3 2 2 3 4 2 2 2 2 2" xfId="17678" xr:uid="{00000000-0005-0000-0000-000057440000}"/>
    <cellStyle name="20% - Accent1 3 2 2 3 4 2 2 2 3" xfId="17679" xr:uid="{00000000-0005-0000-0000-000058440000}"/>
    <cellStyle name="20% - Accent1 3 2 2 3 4 2 2 3" xfId="17680" xr:uid="{00000000-0005-0000-0000-000059440000}"/>
    <cellStyle name="20% - Accent1 3 2 2 3 4 2 2 3 2" xfId="17681" xr:uid="{00000000-0005-0000-0000-00005A440000}"/>
    <cellStyle name="20% - Accent1 3 2 2 3 4 2 2 4" xfId="17682" xr:uid="{00000000-0005-0000-0000-00005B440000}"/>
    <cellStyle name="20% - Accent1 3 2 2 3 4 2 3" xfId="17683" xr:uid="{00000000-0005-0000-0000-00005C440000}"/>
    <cellStyle name="20% - Accent1 3 2 2 3 4 2 3 2" xfId="17684" xr:uid="{00000000-0005-0000-0000-00005D440000}"/>
    <cellStyle name="20% - Accent1 3 2 2 3 4 2 3 2 2" xfId="17685" xr:uid="{00000000-0005-0000-0000-00005E440000}"/>
    <cellStyle name="20% - Accent1 3 2 2 3 4 2 3 2 2 2" xfId="17686" xr:uid="{00000000-0005-0000-0000-00005F440000}"/>
    <cellStyle name="20% - Accent1 3 2 2 3 4 2 3 2 3" xfId="17687" xr:uid="{00000000-0005-0000-0000-000060440000}"/>
    <cellStyle name="20% - Accent1 3 2 2 3 4 2 3 3" xfId="17688" xr:uid="{00000000-0005-0000-0000-000061440000}"/>
    <cellStyle name="20% - Accent1 3 2 2 3 4 2 3 3 2" xfId="17689" xr:uid="{00000000-0005-0000-0000-000062440000}"/>
    <cellStyle name="20% - Accent1 3 2 2 3 4 2 3 4" xfId="17690" xr:uid="{00000000-0005-0000-0000-000063440000}"/>
    <cellStyle name="20% - Accent1 3 2 2 3 4 2 4" xfId="17691" xr:uid="{00000000-0005-0000-0000-000064440000}"/>
    <cellStyle name="20% - Accent1 3 2 2 3 4 2 4 2" xfId="17692" xr:uid="{00000000-0005-0000-0000-000065440000}"/>
    <cellStyle name="20% - Accent1 3 2 2 3 4 2 4 2 2" xfId="17693" xr:uid="{00000000-0005-0000-0000-000066440000}"/>
    <cellStyle name="20% - Accent1 3 2 2 3 4 2 4 2 2 2" xfId="17694" xr:uid="{00000000-0005-0000-0000-000067440000}"/>
    <cellStyle name="20% - Accent1 3 2 2 3 4 2 4 2 3" xfId="17695" xr:uid="{00000000-0005-0000-0000-000068440000}"/>
    <cellStyle name="20% - Accent1 3 2 2 3 4 2 4 3" xfId="17696" xr:uid="{00000000-0005-0000-0000-000069440000}"/>
    <cellStyle name="20% - Accent1 3 2 2 3 4 2 4 3 2" xfId="17697" xr:uid="{00000000-0005-0000-0000-00006A440000}"/>
    <cellStyle name="20% - Accent1 3 2 2 3 4 2 4 4" xfId="17698" xr:uid="{00000000-0005-0000-0000-00006B440000}"/>
    <cellStyle name="20% - Accent1 3 2 2 3 4 2 5" xfId="17699" xr:uid="{00000000-0005-0000-0000-00006C440000}"/>
    <cellStyle name="20% - Accent1 3 2 2 3 4 2 5 2" xfId="17700" xr:uid="{00000000-0005-0000-0000-00006D440000}"/>
    <cellStyle name="20% - Accent1 3 2 2 3 4 2 5 2 2" xfId="17701" xr:uid="{00000000-0005-0000-0000-00006E440000}"/>
    <cellStyle name="20% - Accent1 3 2 2 3 4 2 5 3" xfId="17702" xr:uid="{00000000-0005-0000-0000-00006F440000}"/>
    <cellStyle name="20% - Accent1 3 2 2 3 4 2 6" xfId="17703" xr:uid="{00000000-0005-0000-0000-000070440000}"/>
    <cellStyle name="20% - Accent1 3 2 2 3 4 2 6 2" xfId="17704" xr:uid="{00000000-0005-0000-0000-000071440000}"/>
    <cellStyle name="20% - Accent1 3 2 2 3 4 2 6 2 2" xfId="17705" xr:uid="{00000000-0005-0000-0000-000072440000}"/>
    <cellStyle name="20% - Accent1 3 2 2 3 4 2 6 3" xfId="17706" xr:uid="{00000000-0005-0000-0000-000073440000}"/>
    <cellStyle name="20% - Accent1 3 2 2 3 4 2 7" xfId="17707" xr:uid="{00000000-0005-0000-0000-000074440000}"/>
    <cellStyle name="20% - Accent1 3 2 2 3 4 2 7 2" xfId="17708" xr:uid="{00000000-0005-0000-0000-000075440000}"/>
    <cellStyle name="20% - Accent1 3 2 2 3 4 2 8" xfId="17709" xr:uid="{00000000-0005-0000-0000-000076440000}"/>
    <cellStyle name="20% - Accent1 3 2 2 3 4 2 8 2" xfId="17710" xr:uid="{00000000-0005-0000-0000-000077440000}"/>
    <cellStyle name="20% - Accent1 3 2 2 3 4 2 9" xfId="17711" xr:uid="{00000000-0005-0000-0000-000078440000}"/>
    <cellStyle name="20% - Accent1 3 2 2 3 4 3" xfId="17712" xr:uid="{00000000-0005-0000-0000-000079440000}"/>
    <cellStyle name="20% - Accent1 3 2 2 3 4 3 2" xfId="17713" xr:uid="{00000000-0005-0000-0000-00007A440000}"/>
    <cellStyle name="20% - Accent1 3 2 2 3 4 3 2 2" xfId="17714" xr:uid="{00000000-0005-0000-0000-00007B440000}"/>
    <cellStyle name="20% - Accent1 3 2 2 3 4 3 2 2 2" xfId="17715" xr:uid="{00000000-0005-0000-0000-00007C440000}"/>
    <cellStyle name="20% - Accent1 3 2 2 3 4 3 2 2 2 2" xfId="17716" xr:uid="{00000000-0005-0000-0000-00007D440000}"/>
    <cellStyle name="20% - Accent1 3 2 2 3 4 3 2 2 3" xfId="17717" xr:uid="{00000000-0005-0000-0000-00007E440000}"/>
    <cellStyle name="20% - Accent1 3 2 2 3 4 3 2 3" xfId="17718" xr:uid="{00000000-0005-0000-0000-00007F440000}"/>
    <cellStyle name="20% - Accent1 3 2 2 3 4 3 2 3 2" xfId="17719" xr:uid="{00000000-0005-0000-0000-000080440000}"/>
    <cellStyle name="20% - Accent1 3 2 2 3 4 3 2 4" xfId="17720" xr:uid="{00000000-0005-0000-0000-000081440000}"/>
    <cellStyle name="20% - Accent1 3 2 2 3 4 3 3" xfId="17721" xr:uid="{00000000-0005-0000-0000-000082440000}"/>
    <cellStyle name="20% - Accent1 3 2 2 3 4 3 3 2" xfId="17722" xr:uid="{00000000-0005-0000-0000-000083440000}"/>
    <cellStyle name="20% - Accent1 3 2 2 3 4 3 3 2 2" xfId="17723" xr:uid="{00000000-0005-0000-0000-000084440000}"/>
    <cellStyle name="20% - Accent1 3 2 2 3 4 3 3 2 2 2" xfId="17724" xr:uid="{00000000-0005-0000-0000-000085440000}"/>
    <cellStyle name="20% - Accent1 3 2 2 3 4 3 3 2 3" xfId="17725" xr:uid="{00000000-0005-0000-0000-000086440000}"/>
    <cellStyle name="20% - Accent1 3 2 2 3 4 3 3 3" xfId="17726" xr:uid="{00000000-0005-0000-0000-000087440000}"/>
    <cellStyle name="20% - Accent1 3 2 2 3 4 3 3 3 2" xfId="17727" xr:uid="{00000000-0005-0000-0000-000088440000}"/>
    <cellStyle name="20% - Accent1 3 2 2 3 4 3 3 4" xfId="17728" xr:uid="{00000000-0005-0000-0000-000089440000}"/>
    <cellStyle name="20% - Accent1 3 2 2 3 4 3 4" xfId="17729" xr:uid="{00000000-0005-0000-0000-00008A440000}"/>
    <cellStyle name="20% - Accent1 3 2 2 3 4 3 4 2" xfId="17730" xr:uid="{00000000-0005-0000-0000-00008B440000}"/>
    <cellStyle name="20% - Accent1 3 2 2 3 4 3 4 2 2" xfId="17731" xr:uid="{00000000-0005-0000-0000-00008C440000}"/>
    <cellStyle name="20% - Accent1 3 2 2 3 4 3 4 2 2 2" xfId="17732" xr:uid="{00000000-0005-0000-0000-00008D440000}"/>
    <cellStyle name="20% - Accent1 3 2 2 3 4 3 4 2 3" xfId="17733" xr:uid="{00000000-0005-0000-0000-00008E440000}"/>
    <cellStyle name="20% - Accent1 3 2 2 3 4 3 4 3" xfId="17734" xr:uid="{00000000-0005-0000-0000-00008F440000}"/>
    <cellStyle name="20% - Accent1 3 2 2 3 4 3 4 3 2" xfId="17735" xr:uid="{00000000-0005-0000-0000-000090440000}"/>
    <cellStyle name="20% - Accent1 3 2 2 3 4 3 4 4" xfId="17736" xr:uid="{00000000-0005-0000-0000-000091440000}"/>
    <cellStyle name="20% - Accent1 3 2 2 3 4 3 5" xfId="17737" xr:uid="{00000000-0005-0000-0000-000092440000}"/>
    <cellStyle name="20% - Accent1 3 2 2 3 4 3 5 2" xfId="17738" xr:uid="{00000000-0005-0000-0000-000093440000}"/>
    <cellStyle name="20% - Accent1 3 2 2 3 4 3 5 2 2" xfId="17739" xr:uid="{00000000-0005-0000-0000-000094440000}"/>
    <cellStyle name="20% - Accent1 3 2 2 3 4 3 5 3" xfId="17740" xr:uid="{00000000-0005-0000-0000-000095440000}"/>
    <cellStyle name="20% - Accent1 3 2 2 3 4 3 6" xfId="17741" xr:uid="{00000000-0005-0000-0000-000096440000}"/>
    <cellStyle name="20% - Accent1 3 2 2 3 4 3 6 2" xfId="17742" xr:uid="{00000000-0005-0000-0000-000097440000}"/>
    <cellStyle name="20% - Accent1 3 2 2 3 4 3 6 2 2" xfId="17743" xr:uid="{00000000-0005-0000-0000-000098440000}"/>
    <cellStyle name="20% - Accent1 3 2 2 3 4 3 6 3" xfId="17744" xr:uid="{00000000-0005-0000-0000-000099440000}"/>
    <cellStyle name="20% - Accent1 3 2 2 3 4 3 7" xfId="17745" xr:uid="{00000000-0005-0000-0000-00009A440000}"/>
    <cellStyle name="20% - Accent1 3 2 2 3 4 3 7 2" xfId="17746" xr:uid="{00000000-0005-0000-0000-00009B440000}"/>
    <cellStyle name="20% - Accent1 3 2 2 3 4 3 8" xfId="17747" xr:uid="{00000000-0005-0000-0000-00009C440000}"/>
    <cellStyle name="20% - Accent1 3 2 2 3 4 3 8 2" xfId="17748" xr:uid="{00000000-0005-0000-0000-00009D440000}"/>
    <cellStyle name="20% - Accent1 3 2 2 3 4 3 9" xfId="17749" xr:uid="{00000000-0005-0000-0000-00009E440000}"/>
    <cellStyle name="20% - Accent1 3 2 2 3 4 4" xfId="17750" xr:uid="{00000000-0005-0000-0000-00009F440000}"/>
    <cellStyle name="20% - Accent1 3 2 2 3 4 4 2" xfId="17751" xr:uid="{00000000-0005-0000-0000-0000A0440000}"/>
    <cellStyle name="20% - Accent1 3 2 2 3 4 4 2 2" xfId="17752" xr:uid="{00000000-0005-0000-0000-0000A1440000}"/>
    <cellStyle name="20% - Accent1 3 2 2 3 4 4 2 2 2" xfId="17753" xr:uid="{00000000-0005-0000-0000-0000A2440000}"/>
    <cellStyle name="20% - Accent1 3 2 2 3 4 4 2 3" xfId="17754" xr:uid="{00000000-0005-0000-0000-0000A3440000}"/>
    <cellStyle name="20% - Accent1 3 2 2 3 4 4 3" xfId="17755" xr:uid="{00000000-0005-0000-0000-0000A4440000}"/>
    <cellStyle name="20% - Accent1 3 2 2 3 4 4 3 2" xfId="17756" xr:uid="{00000000-0005-0000-0000-0000A5440000}"/>
    <cellStyle name="20% - Accent1 3 2 2 3 4 4 4" xfId="17757" xr:uid="{00000000-0005-0000-0000-0000A6440000}"/>
    <cellStyle name="20% - Accent1 3 2 2 3 4 5" xfId="17758" xr:uid="{00000000-0005-0000-0000-0000A7440000}"/>
    <cellStyle name="20% - Accent1 3 2 2 3 4 5 2" xfId="17759" xr:uid="{00000000-0005-0000-0000-0000A8440000}"/>
    <cellStyle name="20% - Accent1 3 2 2 3 4 5 2 2" xfId="17760" xr:uid="{00000000-0005-0000-0000-0000A9440000}"/>
    <cellStyle name="20% - Accent1 3 2 2 3 4 5 2 2 2" xfId="17761" xr:uid="{00000000-0005-0000-0000-0000AA440000}"/>
    <cellStyle name="20% - Accent1 3 2 2 3 4 5 2 3" xfId="17762" xr:uid="{00000000-0005-0000-0000-0000AB440000}"/>
    <cellStyle name="20% - Accent1 3 2 2 3 4 5 3" xfId="17763" xr:uid="{00000000-0005-0000-0000-0000AC440000}"/>
    <cellStyle name="20% - Accent1 3 2 2 3 4 5 3 2" xfId="17764" xr:uid="{00000000-0005-0000-0000-0000AD440000}"/>
    <cellStyle name="20% - Accent1 3 2 2 3 4 5 4" xfId="17765" xr:uid="{00000000-0005-0000-0000-0000AE440000}"/>
    <cellStyle name="20% - Accent1 3 2 2 3 4 6" xfId="17766" xr:uid="{00000000-0005-0000-0000-0000AF440000}"/>
    <cellStyle name="20% - Accent1 3 2 2 3 4 6 2" xfId="17767" xr:uid="{00000000-0005-0000-0000-0000B0440000}"/>
    <cellStyle name="20% - Accent1 3 2 2 3 4 6 2 2" xfId="17768" xr:uid="{00000000-0005-0000-0000-0000B1440000}"/>
    <cellStyle name="20% - Accent1 3 2 2 3 4 6 2 2 2" xfId="17769" xr:uid="{00000000-0005-0000-0000-0000B2440000}"/>
    <cellStyle name="20% - Accent1 3 2 2 3 4 6 2 3" xfId="17770" xr:uid="{00000000-0005-0000-0000-0000B3440000}"/>
    <cellStyle name="20% - Accent1 3 2 2 3 4 6 3" xfId="17771" xr:uid="{00000000-0005-0000-0000-0000B4440000}"/>
    <cellStyle name="20% - Accent1 3 2 2 3 4 6 3 2" xfId="17772" xr:uid="{00000000-0005-0000-0000-0000B5440000}"/>
    <cellStyle name="20% - Accent1 3 2 2 3 4 6 4" xfId="17773" xr:uid="{00000000-0005-0000-0000-0000B6440000}"/>
    <cellStyle name="20% - Accent1 3 2 2 3 4 7" xfId="17774" xr:uid="{00000000-0005-0000-0000-0000B7440000}"/>
    <cellStyle name="20% - Accent1 3 2 2 3 4 7 2" xfId="17775" xr:uid="{00000000-0005-0000-0000-0000B8440000}"/>
    <cellStyle name="20% - Accent1 3 2 2 3 4 7 2 2" xfId="17776" xr:uid="{00000000-0005-0000-0000-0000B9440000}"/>
    <cellStyle name="20% - Accent1 3 2 2 3 4 7 3" xfId="17777" xr:uid="{00000000-0005-0000-0000-0000BA440000}"/>
    <cellStyle name="20% - Accent1 3 2 2 3 4 8" xfId="17778" xr:uid="{00000000-0005-0000-0000-0000BB440000}"/>
    <cellStyle name="20% - Accent1 3 2 2 3 4 8 2" xfId="17779" xr:uid="{00000000-0005-0000-0000-0000BC440000}"/>
    <cellStyle name="20% - Accent1 3 2 2 3 4 8 2 2" xfId="17780" xr:uid="{00000000-0005-0000-0000-0000BD440000}"/>
    <cellStyle name="20% - Accent1 3 2 2 3 4 8 3" xfId="17781" xr:uid="{00000000-0005-0000-0000-0000BE440000}"/>
    <cellStyle name="20% - Accent1 3 2 2 3 4 9" xfId="17782" xr:uid="{00000000-0005-0000-0000-0000BF440000}"/>
    <cellStyle name="20% - Accent1 3 2 2 3 4 9 2" xfId="17783" xr:uid="{00000000-0005-0000-0000-0000C0440000}"/>
    <cellStyle name="20% - Accent1 3 2 2 3 5" xfId="17784" xr:uid="{00000000-0005-0000-0000-0000C1440000}"/>
    <cellStyle name="20% - Accent1 3 2 2 3 5 2" xfId="17785" xr:uid="{00000000-0005-0000-0000-0000C2440000}"/>
    <cellStyle name="20% - Accent1 3 2 2 3 5 2 2" xfId="17786" xr:uid="{00000000-0005-0000-0000-0000C3440000}"/>
    <cellStyle name="20% - Accent1 3 2 2 3 5 2 2 2" xfId="17787" xr:uid="{00000000-0005-0000-0000-0000C4440000}"/>
    <cellStyle name="20% - Accent1 3 2 2 3 5 2 2 2 2" xfId="17788" xr:uid="{00000000-0005-0000-0000-0000C5440000}"/>
    <cellStyle name="20% - Accent1 3 2 2 3 5 2 2 3" xfId="17789" xr:uid="{00000000-0005-0000-0000-0000C6440000}"/>
    <cellStyle name="20% - Accent1 3 2 2 3 5 2 3" xfId="17790" xr:uid="{00000000-0005-0000-0000-0000C7440000}"/>
    <cellStyle name="20% - Accent1 3 2 2 3 5 2 3 2" xfId="17791" xr:uid="{00000000-0005-0000-0000-0000C8440000}"/>
    <cellStyle name="20% - Accent1 3 2 2 3 5 2 4" xfId="17792" xr:uid="{00000000-0005-0000-0000-0000C9440000}"/>
    <cellStyle name="20% - Accent1 3 2 2 3 5 3" xfId="17793" xr:uid="{00000000-0005-0000-0000-0000CA440000}"/>
    <cellStyle name="20% - Accent1 3 2 2 3 5 3 2" xfId="17794" xr:uid="{00000000-0005-0000-0000-0000CB440000}"/>
    <cellStyle name="20% - Accent1 3 2 2 3 5 3 2 2" xfId="17795" xr:uid="{00000000-0005-0000-0000-0000CC440000}"/>
    <cellStyle name="20% - Accent1 3 2 2 3 5 3 2 2 2" xfId="17796" xr:uid="{00000000-0005-0000-0000-0000CD440000}"/>
    <cellStyle name="20% - Accent1 3 2 2 3 5 3 2 3" xfId="17797" xr:uid="{00000000-0005-0000-0000-0000CE440000}"/>
    <cellStyle name="20% - Accent1 3 2 2 3 5 3 3" xfId="17798" xr:uid="{00000000-0005-0000-0000-0000CF440000}"/>
    <cellStyle name="20% - Accent1 3 2 2 3 5 3 3 2" xfId="17799" xr:uid="{00000000-0005-0000-0000-0000D0440000}"/>
    <cellStyle name="20% - Accent1 3 2 2 3 5 3 4" xfId="17800" xr:uid="{00000000-0005-0000-0000-0000D1440000}"/>
    <cellStyle name="20% - Accent1 3 2 2 3 5 4" xfId="17801" xr:uid="{00000000-0005-0000-0000-0000D2440000}"/>
    <cellStyle name="20% - Accent1 3 2 2 3 5 4 2" xfId="17802" xr:uid="{00000000-0005-0000-0000-0000D3440000}"/>
    <cellStyle name="20% - Accent1 3 2 2 3 5 4 2 2" xfId="17803" xr:uid="{00000000-0005-0000-0000-0000D4440000}"/>
    <cellStyle name="20% - Accent1 3 2 2 3 5 4 2 2 2" xfId="17804" xr:uid="{00000000-0005-0000-0000-0000D5440000}"/>
    <cellStyle name="20% - Accent1 3 2 2 3 5 4 2 3" xfId="17805" xr:uid="{00000000-0005-0000-0000-0000D6440000}"/>
    <cellStyle name="20% - Accent1 3 2 2 3 5 4 3" xfId="17806" xr:uid="{00000000-0005-0000-0000-0000D7440000}"/>
    <cellStyle name="20% - Accent1 3 2 2 3 5 4 3 2" xfId="17807" xr:uid="{00000000-0005-0000-0000-0000D8440000}"/>
    <cellStyle name="20% - Accent1 3 2 2 3 5 4 4" xfId="17808" xr:uid="{00000000-0005-0000-0000-0000D9440000}"/>
    <cellStyle name="20% - Accent1 3 2 2 3 5 5" xfId="17809" xr:uid="{00000000-0005-0000-0000-0000DA440000}"/>
    <cellStyle name="20% - Accent1 3 2 2 3 5 5 2" xfId="17810" xr:uid="{00000000-0005-0000-0000-0000DB440000}"/>
    <cellStyle name="20% - Accent1 3 2 2 3 5 5 2 2" xfId="17811" xr:uid="{00000000-0005-0000-0000-0000DC440000}"/>
    <cellStyle name="20% - Accent1 3 2 2 3 5 5 3" xfId="17812" xr:uid="{00000000-0005-0000-0000-0000DD440000}"/>
    <cellStyle name="20% - Accent1 3 2 2 3 5 6" xfId="17813" xr:uid="{00000000-0005-0000-0000-0000DE440000}"/>
    <cellStyle name="20% - Accent1 3 2 2 3 5 6 2" xfId="17814" xr:uid="{00000000-0005-0000-0000-0000DF440000}"/>
    <cellStyle name="20% - Accent1 3 2 2 3 5 6 2 2" xfId="17815" xr:uid="{00000000-0005-0000-0000-0000E0440000}"/>
    <cellStyle name="20% - Accent1 3 2 2 3 5 6 3" xfId="17816" xr:uid="{00000000-0005-0000-0000-0000E1440000}"/>
    <cellStyle name="20% - Accent1 3 2 2 3 5 7" xfId="17817" xr:uid="{00000000-0005-0000-0000-0000E2440000}"/>
    <cellStyle name="20% - Accent1 3 2 2 3 5 7 2" xfId="17818" xr:uid="{00000000-0005-0000-0000-0000E3440000}"/>
    <cellStyle name="20% - Accent1 3 2 2 3 5 8" xfId="17819" xr:uid="{00000000-0005-0000-0000-0000E4440000}"/>
    <cellStyle name="20% - Accent1 3 2 2 3 5 8 2" xfId="17820" xr:uid="{00000000-0005-0000-0000-0000E5440000}"/>
    <cellStyle name="20% - Accent1 3 2 2 3 5 9" xfId="17821" xr:uid="{00000000-0005-0000-0000-0000E6440000}"/>
    <cellStyle name="20% - Accent1 3 2 2 3 6" xfId="17822" xr:uid="{00000000-0005-0000-0000-0000E7440000}"/>
    <cellStyle name="20% - Accent1 3 2 2 3 6 2" xfId="17823" xr:uid="{00000000-0005-0000-0000-0000E8440000}"/>
    <cellStyle name="20% - Accent1 3 2 2 3 6 2 2" xfId="17824" xr:uid="{00000000-0005-0000-0000-0000E9440000}"/>
    <cellStyle name="20% - Accent1 3 2 2 3 6 2 2 2" xfId="17825" xr:uid="{00000000-0005-0000-0000-0000EA440000}"/>
    <cellStyle name="20% - Accent1 3 2 2 3 6 2 2 2 2" xfId="17826" xr:uid="{00000000-0005-0000-0000-0000EB440000}"/>
    <cellStyle name="20% - Accent1 3 2 2 3 6 2 2 3" xfId="17827" xr:uid="{00000000-0005-0000-0000-0000EC440000}"/>
    <cellStyle name="20% - Accent1 3 2 2 3 6 2 3" xfId="17828" xr:uid="{00000000-0005-0000-0000-0000ED440000}"/>
    <cellStyle name="20% - Accent1 3 2 2 3 6 2 3 2" xfId="17829" xr:uid="{00000000-0005-0000-0000-0000EE440000}"/>
    <cellStyle name="20% - Accent1 3 2 2 3 6 2 4" xfId="17830" xr:uid="{00000000-0005-0000-0000-0000EF440000}"/>
    <cellStyle name="20% - Accent1 3 2 2 3 6 3" xfId="17831" xr:uid="{00000000-0005-0000-0000-0000F0440000}"/>
    <cellStyle name="20% - Accent1 3 2 2 3 6 3 2" xfId="17832" xr:uid="{00000000-0005-0000-0000-0000F1440000}"/>
    <cellStyle name="20% - Accent1 3 2 2 3 6 3 2 2" xfId="17833" xr:uid="{00000000-0005-0000-0000-0000F2440000}"/>
    <cellStyle name="20% - Accent1 3 2 2 3 6 3 2 2 2" xfId="17834" xr:uid="{00000000-0005-0000-0000-0000F3440000}"/>
    <cellStyle name="20% - Accent1 3 2 2 3 6 3 2 3" xfId="17835" xr:uid="{00000000-0005-0000-0000-0000F4440000}"/>
    <cellStyle name="20% - Accent1 3 2 2 3 6 3 3" xfId="17836" xr:uid="{00000000-0005-0000-0000-0000F5440000}"/>
    <cellStyle name="20% - Accent1 3 2 2 3 6 3 3 2" xfId="17837" xr:uid="{00000000-0005-0000-0000-0000F6440000}"/>
    <cellStyle name="20% - Accent1 3 2 2 3 6 3 4" xfId="17838" xr:uid="{00000000-0005-0000-0000-0000F7440000}"/>
    <cellStyle name="20% - Accent1 3 2 2 3 6 4" xfId="17839" xr:uid="{00000000-0005-0000-0000-0000F8440000}"/>
    <cellStyle name="20% - Accent1 3 2 2 3 6 4 2" xfId="17840" xr:uid="{00000000-0005-0000-0000-0000F9440000}"/>
    <cellStyle name="20% - Accent1 3 2 2 3 6 4 2 2" xfId="17841" xr:uid="{00000000-0005-0000-0000-0000FA440000}"/>
    <cellStyle name="20% - Accent1 3 2 2 3 6 4 2 2 2" xfId="17842" xr:uid="{00000000-0005-0000-0000-0000FB440000}"/>
    <cellStyle name="20% - Accent1 3 2 2 3 6 4 2 3" xfId="17843" xr:uid="{00000000-0005-0000-0000-0000FC440000}"/>
    <cellStyle name="20% - Accent1 3 2 2 3 6 4 3" xfId="17844" xr:uid="{00000000-0005-0000-0000-0000FD440000}"/>
    <cellStyle name="20% - Accent1 3 2 2 3 6 4 3 2" xfId="17845" xr:uid="{00000000-0005-0000-0000-0000FE440000}"/>
    <cellStyle name="20% - Accent1 3 2 2 3 6 4 4" xfId="17846" xr:uid="{00000000-0005-0000-0000-0000FF440000}"/>
    <cellStyle name="20% - Accent1 3 2 2 3 6 5" xfId="17847" xr:uid="{00000000-0005-0000-0000-000000450000}"/>
    <cellStyle name="20% - Accent1 3 2 2 3 6 5 2" xfId="17848" xr:uid="{00000000-0005-0000-0000-000001450000}"/>
    <cellStyle name="20% - Accent1 3 2 2 3 6 5 2 2" xfId="17849" xr:uid="{00000000-0005-0000-0000-000002450000}"/>
    <cellStyle name="20% - Accent1 3 2 2 3 6 5 3" xfId="17850" xr:uid="{00000000-0005-0000-0000-000003450000}"/>
    <cellStyle name="20% - Accent1 3 2 2 3 6 6" xfId="17851" xr:uid="{00000000-0005-0000-0000-000004450000}"/>
    <cellStyle name="20% - Accent1 3 2 2 3 6 6 2" xfId="17852" xr:uid="{00000000-0005-0000-0000-000005450000}"/>
    <cellStyle name="20% - Accent1 3 2 2 3 6 6 2 2" xfId="17853" xr:uid="{00000000-0005-0000-0000-000006450000}"/>
    <cellStyle name="20% - Accent1 3 2 2 3 6 6 3" xfId="17854" xr:uid="{00000000-0005-0000-0000-000007450000}"/>
    <cellStyle name="20% - Accent1 3 2 2 3 6 7" xfId="17855" xr:uid="{00000000-0005-0000-0000-000008450000}"/>
    <cellStyle name="20% - Accent1 3 2 2 3 6 7 2" xfId="17856" xr:uid="{00000000-0005-0000-0000-000009450000}"/>
    <cellStyle name="20% - Accent1 3 2 2 3 6 8" xfId="17857" xr:uid="{00000000-0005-0000-0000-00000A450000}"/>
    <cellStyle name="20% - Accent1 3 2 2 3 6 8 2" xfId="17858" xr:uid="{00000000-0005-0000-0000-00000B450000}"/>
    <cellStyle name="20% - Accent1 3 2 2 3 6 9" xfId="17859" xr:uid="{00000000-0005-0000-0000-00000C450000}"/>
    <cellStyle name="20% - Accent1 3 2 2 3 7" xfId="17860" xr:uid="{00000000-0005-0000-0000-00000D450000}"/>
    <cellStyle name="20% - Accent1 3 2 2 3 7 2" xfId="17861" xr:uid="{00000000-0005-0000-0000-00000E450000}"/>
    <cellStyle name="20% - Accent1 3 2 2 3 7 2 2" xfId="17862" xr:uid="{00000000-0005-0000-0000-00000F450000}"/>
    <cellStyle name="20% - Accent1 3 2 2 3 7 2 2 2" xfId="17863" xr:uid="{00000000-0005-0000-0000-000010450000}"/>
    <cellStyle name="20% - Accent1 3 2 2 3 7 2 3" xfId="17864" xr:uid="{00000000-0005-0000-0000-000011450000}"/>
    <cellStyle name="20% - Accent1 3 2 2 3 7 3" xfId="17865" xr:uid="{00000000-0005-0000-0000-000012450000}"/>
    <cellStyle name="20% - Accent1 3 2 2 3 7 3 2" xfId="17866" xr:uid="{00000000-0005-0000-0000-000013450000}"/>
    <cellStyle name="20% - Accent1 3 2 2 3 7 4" xfId="17867" xr:uid="{00000000-0005-0000-0000-000014450000}"/>
    <cellStyle name="20% - Accent1 3 2 2 3 8" xfId="17868" xr:uid="{00000000-0005-0000-0000-000015450000}"/>
    <cellStyle name="20% - Accent1 3 2 2 3 8 2" xfId="17869" xr:uid="{00000000-0005-0000-0000-000016450000}"/>
    <cellStyle name="20% - Accent1 3 2 2 3 8 2 2" xfId="17870" xr:uid="{00000000-0005-0000-0000-000017450000}"/>
    <cellStyle name="20% - Accent1 3 2 2 3 8 2 2 2" xfId="17871" xr:uid="{00000000-0005-0000-0000-000018450000}"/>
    <cellStyle name="20% - Accent1 3 2 2 3 8 2 3" xfId="17872" xr:uid="{00000000-0005-0000-0000-000019450000}"/>
    <cellStyle name="20% - Accent1 3 2 2 3 8 3" xfId="17873" xr:uid="{00000000-0005-0000-0000-00001A450000}"/>
    <cellStyle name="20% - Accent1 3 2 2 3 8 3 2" xfId="17874" xr:uid="{00000000-0005-0000-0000-00001B450000}"/>
    <cellStyle name="20% - Accent1 3 2 2 3 8 4" xfId="17875" xr:uid="{00000000-0005-0000-0000-00001C450000}"/>
    <cellStyle name="20% - Accent1 3 2 2 3 9" xfId="17876" xr:uid="{00000000-0005-0000-0000-00001D450000}"/>
    <cellStyle name="20% - Accent1 3 2 2 3 9 2" xfId="17877" xr:uid="{00000000-0005-0000-0000-00001E450000}"/>
    <cellStyle name="20% - Accent1 3 2 2 3 9 2 2" xfId="17878" xr:uid="{00000000-0005-0000-0000-00001F450000}"/>
    <cellStyle name="20% - Accent1 3 2 2 3 9 2 2 2" xfId="17879" xr:uid="{00000000-0005-0000-0000-000020450000}"/>
    <cellStyle name="20% - Accent1 3 2 2 3 9 2 3" xfId="17880" xr:uid="{00000000-0005-0000-0000-000021450000}"/>
    <cellStyle name="20% - Accent1 3 2 2 3 9 3" xfId="17881" xr:uid="{00000000-0005-0000-0000-000022450000}"/>
    <cellStyle name="20% - Accent1 3 2 2 3 9 3 2" xfId="17882" xr:uid="{00000000-0005-0000-0000-000023450000}"/>
    <cellStyle name="20% - Accent1 3 2 2 3 9 4" xfId="17883" xr:uid="{00000000-0005-0000-0000-000024450000}"/>
    <cellStyle name="20% - Accent1 3 2 2 4" xfId="17884" xr:uid="{00000000-0005-0000-0000-000025450000}"/>
    <cellStyle name="20% - Accent1 3 2 2 4 10" xfId="17885" xr:uid="{00000000-0005-0000-0000-000026450000}"/>
    <cellStyle name="20% - Accent1 3 2 2 4 10 2" xfId="17886" xr:uid="{00000000-0005-0000-0000-000027450000}"/>
    <cellStyle name="20% - Accent1 3 2 2 4 11" xfId="17887" xr:uid="{00000000-0005-0000-0000-000028450000}"/>
    <cellStyle name="20% - Accent1 3 2 2 4 2" xfId="17888" xr:uid="{00000000-0005-0000-0000-000029450000}"/>
    <cellStyle name="20% - Accent1 3 2 2 4 2 2" xfId="17889" xr:uid="{00000000-0005-0000-0000-00002A450000}"/>
    <cellStyle name="20% - Accent1 3 2 2 4 2 2 2" xfId="17890" xr:uid="{00000000-0005-0000-0000-00002B450000}"/>
    <cellStyle name="20% - Accent1 3 2 2 4 2 2 2 2" xfId="17891" xr:uid="{00000000-0005-0000-0000-00002C450000}"/>
    <cellStyle name="20% - Accent1 3 2 2 4 2 2 2 2 2" xfId="17892" xr:uid="{00000000-0005-0000-0000-00002D450000}"/>
    <cellStyle name="20% - Accent1 3 2 2 4 2 2 2 3" xfId="17893" xr:uid="{00000000-0005-0000-0000-00002E450000}"/>
    <cellStyle name="20% - Accent1 3 2 2 4 2 2 3" xfId="17894" xr:uid="{00000000-0005-0000-0000-00002F450000}"/>
    <cellStyle name="20% - Accent1 3 2 2 4 2 2 3 2" xfId="17895" xr:uid="{00000000-0005-0000-0000-000030450000}"/>
    <cellStyle name="20% - Accent1 3 2 2 4 2 2 4" xfId="17896" xr:uid="{00000000-0005-0000-0000-000031450000}"/>
    <cellStyle name="20% - Accent1 3 2 2 4 2 3" xfId="17897" xr:uid="{00000000-0005-0000-0000-000032450000}"/>
    <cellStyle name="20% - Accent1 3 2 2 4 2 3 2" xfId="17898" xr:uid="{00000000-0005-0000-0000-000033450000}"/>
    <cellStyle name="20% - Accent1 3 2 2 4 2 3 2 2" xfId="17899" xr:uid="{00000000-0005-0000-0000-000034450000}"/>
    <cellStyle name="20% - Accent1 3 2 2 4 2 3 2 2 2" xfId="17900" xr:uid="{00000000-0005-0000-0000-000035450000}"/>
    <cellStyle name="20% - Accent1 3 2 2 4 2 3 2 3" xfId="17901" xr:uid="{00000000-0005-0000-0000-000036450000}"/>
    <cellStyle name="20% - Accent1 3 2 2 4 2 3 3" xfId="17902" xr:uid="{00000000-0005-0000-0000-000037450000}"/>
    <cellStyle name="20% - Accent1 3 2 2 4 2 3 3 2" xfId="17903" xr:uid="{00000000-0005-0000-0000-000038450000}"/>
    <cellStyle name="20% - Accent1 3 2 2 4 2 3 4" xfId="17904" xr:uid="{00000000-0005-0000-0000-000039450000}"/>
    <cellStyle name="20% - Accent1 3 2 2 4 2 4" xfId="17905" xr:uid="{00000000-0005-0000-0000-00003A450000}"/>
    <cellStyle name="20% - Accent1 3 2 2 4 2 4 2" xfId="17906" xr:uid="{00000000-0005-0000-0000-00003B450000}"/>
    <cellStyle name="20% - Accent1 3 2 2 4 2 4 2 2" xfId="17907" xr:uid="{00000000-0005-0000-0000-00003C450000}"/>
    <cellStyle name="20% - Accent1 3 2 2 4 2 4 2 2 2" xfId="17908" xr:uid="{00000000-0005-0000-0000-00003D450000}"/>
    <cellStyle name="20% - Accent1 3 2 2 4 2 4 2 3" xfId="17909" xr:uid="{00000000-0005-0000-0000-00003E450000}"/>
    <cellStyle name="20% - Accent1 3 2 2 4 2 4 3" xfId="17910" xr:uid="{00000000-0005-0000-0000-00003F450000}"/>
    <cellStyle name="20% - Accent1 3 2 2 4 2 4 3 2" xfId="17911" xr:uid="{00000000-0005-0000-0000-000040450000}"/>
    <cellStyle name="20% - Accent1 3 2 2 4 2 4 4" xfId="17912" xr:uid="{00000000-0005-0000-0000-000041450000}"/>
    <cellStyle name="20% - Accent1 3 2 2 4 2 5" xfId="17913" xr:uid="{00000000-0005-0000-0000-000042450000}"/>
    <cellStyle name="20% - Accent1 3 2 2 4 2 5 2" xfId="17914" xr:uid="{00000000-0005-0000-0000-000043450000}"/>
    <cellStyle name="20% - Accent1 3 2 2 4 2 5 2 2" xfId="17915" xr:uid="{00000000-0005-0000-0000-000044450000}"/>
    <cellStyle name="20% - Accent1 3 2 2 4 2 5 3" xfId="17916" xr:uid="{00000000-0005-0000-0000-000045450000}"/>
    <cellStyle name="20% - Accent1 3 2 2 4 2 6" xfId="17917" xr:uid="{00000000-0005-0000-0000-000046450000}"/>
    <cellStyle name="20% - Accent1 3 2 2 4 2 6 2" xfId="17918" xr:uid="{00000000-0005-0000-0000-000047450000}"/>
    <cellStyle name="20% - Accent1 3 2 2 4 2 6 2 2" xfId="17919" xr:uid="{00000000-0005-0000-0000-000048450000}"/>
    <cellStyle name="20% - Accent1 3 2 2 4 2 6 3" xfId="17920" xr:uid="{00000000-0005-0000-0000-000049450000}"/>
    <cellStyle name="20% - Accent1 3 2 2 4 2 7" xfId="17921" xr:uid="{00000000-0005-0000-0000-00004A450000}"/>
    <cellStyle name="20% - Accent1 3 2 2 4 2 7 2" xfId="17922" xr:uid="{00000000-0005-0000-0000-00004B450000}"/>
    <cellStyle name="20% - Accent1 3 2 2 4 2 8" xfId="17923" xr:uid="{00000000-0005-0000-0000-00004C450000}"/>
    <cellStyle name="20% - Accent1 3 2 2 4 2 8 2" xfId="17924" xr:uid="{00000000-0005-0000-0000-00004D450000}"/>
    <cellStyle name="20% - Accent1 3 2 2 4 2 9" xfId="17925" xr:uid="{00000000-0005-0000-0000-00004E450000}"/>
    <cellStyle name="20% - Accent1 3 2 2 4 3" xfId="17926" xr:uid="{00000000-0005-0000-0000-00004F450000}"/>
    <cellStyle name="20% - Accent1 3 2 2 4 3 2" xfId="17927" xr:uid="{00000000-0005-0000-0000-000050450000}"/>
    <cellStyle name="20% - Accent1 3 2 2 4 3 2 2" xfId="17928" xr:uid="{00000000-0005-0000-0000-000051450000}"/>
    <cellStyle name="20% - Accent1 3 2 2 4 3 2 2 2" xfId="17929" xr:uid="{00000000-0005-0000-0000-000052450000}"/>
    <cellStyle name="20% - Accent1 3 2 2 4 3 2 2 2 2" xfId="17930" xr:uid="{00000000-0005-0000-0000-000053450000}"/>
    <cellStyle name="20% - Accent1 3 2 2 4 3 2 2 3" xfId="17931" xr:uid="{00000000-0005-0000-0000-000054450000}"/>
    <cellStyle name="20% - Accent1 3 2 2 4 3 2 3" xfId="17932" xr:uid="{00000000-0005-0000-0000-000055450000}"/>
    <cellStyle name="20% - Accent1 3 2 2 4 3 2 3 2" xfId="17933" xr:uid="{00000000-0005-0000-0000-000056450000}"/>
    <cellStyle name="20% - Accent1 3 2 2 4 3 2 4" xfId="17934" xr:uid="{00000000-0005-0000-0000-000057450000}"/>
    <cellStyle name="20% - Accent1 3 2 2 4 3 3" xfId="17935" xr:uid="{00000000-0005-0000-0000-000058450000}"/>
    <cellStyle name="20% - Accent1 3 2 2 4 3 3 2" xfId="17936" xr:uid="{00000000-0005-0000-0000-000059450000}"/>
    <cellStyle name="20% - Accent1 3 2 2 4 3 3 2 2" xfId="17937" xr:uid="{00000000-0005-0000-0000-00005A450000}"/>
    <cellStyle name="20% - Accent1 3 2 2 4 3 3 2 2 2" xfId="17938" xr:uid="{00000000-0005-0000-0000-00005B450000}"/>
    <cellStyle name="20% - Accent1 3 2 2 4 3 3 2 3" xfId="17939" xr:uid="{00000000-0005-0000-0000-00005C450000}"/>
    <cellStyle name="20% - Accent1 3 2 2 4 3 3 3" xfId="17940" xr:uid="{00000000-0005-0000-0000-00005D450000}"/>
    <cellStyle name="20% - Accent1 3 2 2 4 3 3 3 2" xfId="17941" xr:uid="{00000000-0005-0000-0000-00005E450000}"/>
    <cellStyle name="20% - Accent1 3 2 2 4 3 3 4" xfId="17942" xr:uid="{00000000-0005-0000-0000-00005F450000}"/>
    <cellStyle name="20% - Accent1 3 2 2 4 3 4" xfId="17943" xr:uid="{00000000-0005-0000-0000-000060450000}"/>
    <cellStyle name="20% - Accent1 3 2 2 4 3 4 2" xfId="17944" xr:uid="{00000000-0005-0000-0000-000061450000}"/>
    <cellStyle name="20% - Accent1 3 2 2 4 3 4 2 2" xfId="17945" xr:uid="{00000000-0005-0000-0000-000062450000}"/>
    <cellStyle name="20% - Accent1 3 2 2 4 3 4 2 2 2" xfId="17946" xr:uid="{00000000-0005-0000-0000-000063450000}"/>
    <cellStyle name="20% - Accent1 3 2 2 4 3 4 2 3" xfId="17947" xr:uid="{00000000-0005-0000-0000-000064450000}"/>
    <cellStyle name="20% - Accent1 3 2 2 4 3 4 3" xfId="17948" xr:uid="{00000000-0005-0000-0000-000065450000}"/>
    <cellStyle name="20% - Accent1 3 2 2 4 3 4 3 2" xfId="17949" xr:uid="{00000000-0005-0000-0000-000066450000}"/>
    <cellStyle name="20% - Accent1 3 2 2 4 3 4 4" xfId="17950" xr:uid="{00000000-0005-0000-0000-000067450000}"/>
    <cellStyle name="20% - Accent1 3 2 2 4 3 5" xfId="17951" xr:uid="{00000000-0005-0000-0000-000068450000}"/>
    <cellStyle name="20% - Accent1 3 2 2 4 3 5 2" xfId="17952" xr:uid="{00000000-0005-0000-0000-000069450000}"/>
    <cellStyle name="20% - Accent1 3 2 2 4 3 5 2 2" xfId="17953" xr:uid="{00000000-0005-0000-0000-00006A450000}"/>
    <cellStyle name="20% - Accent1 3 2 2 4 3 5 3" xfId="17954" xr:uid="{00000000-0005-0000-0000-00006B450000}"/>
    <cellStyle name="20% - Accent1 3 2 2 4 3 6" xfId="17955" xr:uid="{00000000-0005-0000-0000-00006C450000}"/>
    <cellStyle name="20% - Accent1 3 2 2 4 3 6 2" xfId="17956" xr:uid="{00000000-0005-0000-0000-00006D450000}"/>
    <cellStyle name="20% - Accent1 3 2 2 4 3 6 2 2" xfId="17957" xr:uid="{00000000-0005-0000-0000-00006E450000}"/>
    <cellStyle name="20% - Accent1 3 2 2 4 3 6 3" xfId="17958" xr:uid="{00000000-0005-0000-0000-00006F450000}"/>
    <cellStyle name="20% - Accent1 3 2 2 4 3 7" xfId="17959" xr:uid="{00000000-0005-0000-0000-000070450000}"/>
    <cellStyle name="20% - Accent1 3 2 2 4 3 7 2" xfId="17960" xr:uid="{00000000-0005-0000-0000-000071450000}"/>
    <cellStyle name="20% - Accent1 3 2 2 4 3 8" xfId="17961" xr:uid="{00000000-0005-0000-0000-000072450000}"/>
    <cellStyle name="20% - Accent1 3 2 2 4 3 8 2" xfId="17962" xr:uid="{00000000-0005-0000-0000-000073450000}"/>
    <cellStyle name="20% - Accent1 3 2 2 4 3 9" xfId="17963" xr:uid="{00000000-0005-0000-0000-000074450000}"/>
    <cellStyle name="20% - Accent1 3 2 2 4 4" xfId="17964" xr:uid="{00000000-0005-0000-0000-000075450000}"/>
    <cellStyle name="20% - Accent1 3 2 2 4 4 2" xfId="17965" xr:uid="{00000000-0005-0000-0000-000076450000}"/>
    <cellStyle name="20% - Accent1 3 2 2 4 4 2 2" xfId="17966" xr:uid="{00000000-0005-0000-0000-000077450000}"/>
    <cellStyle name="20% - Accent1 3 2 2 4 4 2 2 2" xfId="17967" xr:uid="{00000000-0005-0000-0000-000078450000}"/>
    <cellStyle name="20% - Accent1 3 2 2 4 4 2 3" xfId="17968" xr:uid="{00000000-0005-0000-0000-000079450000}"/>
    <cellStyle name="20% - Accent1 3 2 2 4 4 3" xfId="17969" xr:uid="{00000000-0005-0000-0000-00007A450000}"/>
    <cellStyle name="20% - Accent1 3 2 2 4 4 3 2" xfId="17970" xr:uid="{00000000-0005-0000-0000-00007B450000}"/>
    <cellStyle name="20% - Accent1 3 2 2 4 4 4" xfId="17971" xr:uid="{00000000-0005-0000-0000-00007C450000}"/>
    <cellStyle name="20% - Accent1 3 2 2 4 5" xfId="17972" xr:uid="{00000000-0005-0000-0000-00007D450000}"/>
    <cellStyle name="20% - Accent1 3 2 2 4 5 2" xfId="17973" xr:uid="{00000000-0005-0000-0000-00007E450000}"/>
    <cellStyle name="20% - Accent1 3 2 2 4 5 2 2" xfId="17974" xr:uid="{00000000-0005-0000-0000-00007F450000}"/>
    <cellStyle name="20% - Accent1 3 2 2 4 5 2 2 2" xfId="17975" xr:uid="{00000000-0005-0000-0000-000080450000}"/>
    <cellStyle name="20% - Accent1 3 2 2 4 5 2 3" xfId="17976" xr:uid="{00000000-0005-0000-0000-000081450000}"/>
    <cellStyle name="20% - Accent1 3 2 2 4 5 3" xfId="17977" xr:uid="{00000000-0005-0000-0000-000082450000}"/>
    <cellStyle name="20% - Accent1 3 2 2 4 5 3 2" xfId="17978" xr:uid="{00000000-0005-0000-0000-000083450000}"/>
    <cellStyle name="20% - Accent1 3 2 2 4 5 4" xfId="17979" xr:uid="{00000000-0005-0000-0000-000084450000}"/>
    <cellStyle name="20% - Accent1 3 2 2 4 6" xfId="17980" xr:uid="{00000000-0005-0000-0000-000085450000}"/>
    <cellStyle name="20% - Accent1 3 2 2 4 6 2" xfId="17981" xr:uid="{00000000-0005-0000-0000-000086450000}"/>
    <cellStyle name="20% - Accent1 3 2 2 4 6 2 2" xfId="17982" xr:uid="{00000000-0005-0000-0000-000087450000}"/>
    <cellStyle name="20% - Accent1 3 2 2 4 6 2 2 2" xfId="17983" xr:uid="{00000000-0005-0000-0000-000088450000}"/>
    <cellStyle name="20% - Accent1 3 2 2 4 6 2 3" xfId="17984" xr:uid="{00000000-0005-0000-0000-000089450000}"/>
    <cellStyle name="20% - Accent1 3 2 2 4 6 3" xfId="17985" xr:uid="{00000000-0005-0000-0000-00008A450000}"/>
    <cellStyle name="20% - Accent1 3 2 2 4 6 3 2" xfId="17986" xr:uid="{00000000-0005-0000-0000-00008B450000}"/>
    <cellStyle name="20% - Accent1 3 2 2 4 6 4" xfId="17987" xr:uid="{00000000-0005-0000-0000-00008C450000}"/>
    <cellStyle name="20% - Accent1 3 2 2 4 7" xfId="17988" xr:uid="{00000000-0005-0000-0000-00008D450000}"/>
    <cellStyle name="20% - Accent1 3 2 2 4 7 2" xfId="17989" xr:uid="{00000000-0005-0000-0000-00008E450000}"/>
    <cellStyle name="20% - Accent1 3 2 2 4 7 2 2" xfId="17990" xr:uid="{00000000-0005-0000-0000-00008F450000}"/>
    <cellStyle name="20% - Accent1 3 2 2 4 7 3" xfId="17991" xr:uid="{00000000-0005-0000-0000-000090450000}"/>
    <cellStyle name="20% - Accent1 3 2 2 4 8" xfId="17992" xr:uid="{00000000-0005-0000-0000-000091450000}"/>
    <cellStyle name="20% - Accent1 3 2 2 4 8 2" xfId="17993" xr:uid="{00000000-0005-0000-0000-000092450000}"/>
    <cellStyle name="20% - Accent1 3 2 2 4 8 2 2" xfId="17994" xr:uid="{00000000-0005-0000-0000-000093450000}"/>
    <cellStyle name="20% - Accent1 3 2 2 4 8 3" xfId="17995" xr:uid="{00000000-0005-0000-0000-000094450000}"/>
    <cellStyle name="20% - Accent1 3 2 2 4 9" xfId="17996" xr:uid="{00000000-0005-0000-0000-000095450000}"/>
    <cellStyle name="20% - Accent1 3 2 2 4 9 2" xfId="17997" xr:uid="{00000000-0005-0000-0000-000096450000}"/>
    <cellStyle name="20% - Accent1 3 2 2 5" xfId="17998" xr:uid="{00000000-0005-0000-0000-000097450000}"/>
    <cellStyle name="20% - Accent1 3 2 2 5 10" xfId="17999" xr:uid="{00000000-0005-0000-0000-000098450000}"/>
    <cellStyle name="20% - Accent1 3 2 2 5 10 2" xfId="18000" xr:uid="{00000000-0005-0000-0000-000099450000}"/>
    <cellStyle name="20% - Accent1 3 2 2 5 11" xfId="18001" xr:uid="{00000000-0005-0000-0000-00009A450000}"/>
    <cellStyle name="20% - Accent1 3 2 2 5 2" xfId="18002" xr:uid="{00000000-0005-0000-0000-00009B450000}"/>
    <cellStyle name="20% - Accent1 3 2 2 5 2 2" xfId="18003" xr:uid="{00000000-0005-0000-0000-00009C450000}"/>
    <cellStyle name="20% - Accent1 3 2 2 5 2 2 2" xfId="18004" xr:uid="{00000000-0005-0000-0000-00009D450000}"/>
    <cellStyle name="20% - Accent1 3 2 2 5 2 2 2 2" xfId="18005" xr:uid="{00000000-0005-0000-0000-00009E450000}"/>
    <cellStyle name="20% - Accent1 3 2 2 5 2 2 2 2 2" xfId="18006" xr:uid="{00000000-0005-0000-0000-00009F450000}"/>
    <cellStyle name="20% - Accent1 3 2 2 5 2 2 2 3" xfId="18007" xr:uid="{00000000-0005-0000-0000-0000A0450000}"/>
    <cellStyle name="20% - Accent1 3 2 2 5 2 2 3" xfId="18008" xr:uid="{00000000-0005-0000-0000-0000A1450000}"/>
    <cellStyle name="20% - Accent1 3 2 2 5 2 2 3 2" xfId="18009" xr:uid="{00000000-0005-0000-0000-0000A2450000}"/>
    <cellStyle name="20% - Accent1 3 2 2 5 2 2 4" xfId="18010" xr:uid="{00000000-0005-0000-0000-0000A3450000}"/>
    <cellStyle name="20% - Accent1 3 2 2 5 2 3" xfId="18011" xr:uid="{00000000-0005-0000-0000-0000A4450000}"/>
    <cellStyle name="20% - Accent1 3 2 2 5 2 3 2" xfId="18012" xr:uid="{00000000-0005-0000-0000-0000A5450000}"/>
    <cellStyle name="20% - Accent1 3 2 2 5 2 3 2 2" xfId="18013" xr:uid="{00000000-0005-0000-0000-0000A6450000}"/>
    <cellStyle name="20% - Accent1 3 2 2 5 2 3 2 2 2" xfId="18014" xr:uid="{00000000-0005-0000-0000-0000A7450000}"/>
    <cellStyle name="20% - Accent1 3 2 2 5 2 3 2 3" xfId="18015" xr:uid="{00000000-0005-0000-0000-0000A8450000}"/>
    <cellStyle name="20% - Accent1 3 2 2 5 2 3 3" xfId="18016" xr:uid="{00000000-0005-0000-0000-0000A9450000}"/>
    <cellStyle name="20% - Accent1 3 2 2 5 2 3 3 2" xfId="18017" xr:uid="{00000000-0005-0000-0000-0000AA450000}"/>
    <cellStyle name="20% - Accent1 3 2 2 5 2 3 4" xfId="18018" xr:uid="{00000000-0005-0000-0000-0000AB450000}"/>
    <cellStyle name="20% - Accent1 3 2 2 5 2 4" xfId="18019" xr:uid="{00000000-0005-0000-0000-0000AC450000}"/>
    <cellStyle name="20% - Accent1 3 2 2 5 2 4 2" xfId="18020" xr:uid="{00000000-0005-0000-0000-0000AD450000}"/>
    <cellStyle name="20% - Accent1 3 2 2 5 2 4 2 2" xfId="18021" xr:uid="{00000000-0005-0000-0000-0000AE450000}"/>
    <cellStyle name="20% - Accent1 3 2 2 5 2 4 2 2 2" xfId="18022" xr:uid="{00000000-0005-0000-0000-0000AF450000}"/>
    <cellStyle name="20% - Accent1 3 2 2 5 2 4 2 3" xfId="18023" xr:uid="{00000000-0005-0000-0000-0000B0450000}"/>
    <cellStyle name="20% - Accent1 3 2 2 5 2 4 3" xfId="18024" xr:uid="{00000000-0005-0000-0000-0000B1450000}"/>
    <cellStyle name="20% - Accent1 3 2 2 5 2 4 3 2" xfId="18025" xr:uid="{00000000-0005-0000-0000-0000B2450000}"/>
    <cellStyle name="20% - Accent1 3 2 2 5 2 4 4" xfId="18026" xr:uid="{00000000-0005-0000-0000-0000B3450000}"/>
    <cellStyle name="20% - Accent1 3 2 2 5 2 5" xfId="18027" xr:uid="{00000000-0005-0000-0000-0000B4450000}"/>
    <cellStyle name="20% - Accent1 3 2 2 5 2 5 2" xfId="18028" xr:uid="{00000000-0005-0000-0000-0000B5450000}"/>
    <cellStyle name="20% - Accent1 3 2 2 5 2 5 2 2" xfId="18029" xr:uid="{00000000-0005-0000-0000-0000B6450000}"/>
    <cellStyle name="20% - Accent1 3 2 2 5 2 5 3" xfId="18030" xr:uid="{00000000-0005-0000-0000-0000B7450000}"/>
    <cellStyle name="20% - Accent1 3 2 2 5 2 6" xfId="18031" xr:uid="{00000000-0005-0000-0000-0000B8450000}"/>
    <cellStyle name="20% - Accent1 3 2 2 5 2 6 2" xfId="18032" xr:uid="{00000000-0005-0000-0000-0000B9450000}"/>
    <cellStyle name="20% - Accent1 3 2 2 5 2 6 2 2" xfId="18033" xr:uid="{00000000-0005-0000-0000-0000BA450000}"/>
    <cellStyle name="20% - Accent1 3 2 2 5 2 6 3" xfId="18034" xr:uid="{00000000-0005-0000-0000-0000BB450000}"/>
    <cellStyle name="20% - Accent1 3 2 2 5 2 7" xfId="18035" xr:uid="{00000000-0005-0000-0000-0000BC450000}"/>
    <cellStyle name="20% - Accent1 3 2 2 5 2 7 2" xfId="18036" xr:uid="{00000000-0005-0000-0000-0000BD450000}"/>
    <cellStyle name="20% - Accent1 3 2 2 5 2 8" xfId="18037" xr:uid="{00000000-0005-0000-0000-0000BE450000}"/>
    <cellStyle name="20% - Accent1 3 2 2 5 2 8 2" xfId="18038" xr:uid="{00000000-0005-0000-0000-0000BF450000}"/>
    <cellStyle name="20% - Accent1 3 2 2 5 2 9" xfId="18039" xr:uid="{00000000-0005-0000-0000-0000C0450000}"/>
    <cellStyle name="20% - Accent1 3 2 2 5 3" xfId="18040" xr:uid="{00000000-0005-0000-0000-0000C1450000}"/>
    <cellStyle name="20% - Accent1 3 2 2 5 3 2" xfId="18041" xr:uid="{00000000-0005-0000-0000-0000C2450000}"/>
    <cellStyle name="20% - Accent1 3 2 2 5 3 2 2" xfId="18042" xr:uid="{00000000-0005-0000-0000-0000C3450000}"/>
    <cellStyle name="20% - Accent1 3 2 2 5 3 2 2 2" xfId="18043" xr:uid="{00000000-0005-0000-0000-0000C4450000}"/>
    <cellStyle name="20% - Accent1 3 2 2 5 3 2 2 2 2" xfId="18044" xr:uid="{00000000-0005-0000-0000-0000C5450000}"/>
    <cellStyle name="20% - Accent1 3 2 2 5 3 2 2 3" xfId="18045" xr:uid="{00000000-0005-0000-0000-0000C6450000}"/>
    <cellStyle name="20% - Accent1 3 2 2 5 3 2 3" xfId="18046" xr:uid="{00000000-0005-0000-0000-0000C7450000}"/>
    <cellStyle name="20% - Accent1 3 2 2 5 3 2 3 2" xfId="18047" xr:uid="{00000000-0005-0000-0000-0000C8450000}"/>
    <cellStyle name="20% - Accent1 3 2 2 5 3 2 4" xfId="18048" xr:uid="{00000000-0005-0000-0000-0000C9450000}"/>
    <cellStyle name="20% - Accent1 3 2 2 5 3 3" xfId="18049" xr:uid="{00000000-0005-0000-0000-0000CA450000}"/>
    <cellStyle name="20% - Accent1 3 2 2 5 3 3 2" xfId="18050" xr:uid="{00000000-0005-0000-0000-0000CB450000}"/>
    <cellStyle name="20% - Accent1 3 2 2 5 3 3 2 2" xfId="18051" xr:uid="{00000000-0005-0000-0000-0000CC450000}"/>
    <cellStyle name="20% - Accent1 3 2 2 5 3 3 2 2 2" xfId="18052" xr:uid="{00000000-0005-0000-0000-0000CD450000}"/>
    <cellStyle name="20% - Accent1 3 2 2 5 3 3 2 3" xfId="18053" xr:uid="{00000000-0005-0000-0000-0000CE450000}"/>
    <cellStyle name="20% - Accent1 3 2 2 5 3 3 3" xfId="18054" xr:uid="{00000000-0005-0000-0000-0000CF450000}"/>
    <cellStyle name="20% - Accent1 3 2 2 5 3 3 3 2" xfId="18055" xr:uid="{00000000-0005-0000-0000-0000D0450000}"/>
    <cellStyle name="20% - Accent1 3 2 2 5 3 3 4" xfId="18056" xr:uid="{00000000-0005-0000-0000-0000D1450000}"/>
    <cellStyle name="20% - Accent1 3 2 2 5 3 4" xfId="18057" xr:uid="{00000000-0005-0000-0000-0000D2450000}"/>
    <cellStyle name="20% - Accent1 3 2 2 5 3 4 2" xfId="18058" xr:uid="{00000000-0005-0000-0000-0000D3450000}"/>
    <cellStyle name="20% - Accent1 3 2 2 5 3 4 2 2" xfId="18059" xr:uid="{00000000-0005-0000-0000-0000D4450000}"/>
    <cellStyle name="20% - Accent1 3 2 2 5 3 4 2 2 2" xfId="18060" xr:uid="{00000000-0005-0000-0000-0000D5450000}"/>
    <cellStyle name="20% - Accent1 3 2 2 5 3 4 2 3" xfId="18061" xr:uid="{00000000-0005-0000-0000-0000D6450000}"/>
    <cellStyle name="20% - Accent1 3 2 2 5 3 4 3" xfId="18062" xr:uid="{00000000-0005-0000-0000-0000D7450000}"/>
    <cellStyle name="20% - Accent1 3 2 2 5 3 4 3 2" xfId="18063" xr:uid="{00000000-0005-0000-0000-0000D8450000}"/>
    <cellStyle name="20% - Accent1 3 2 2 5 3 4 4" xfId="18064" xr:uid="{00000000-0005-0000-0000-0000D9450000}"/>
    <cellStyle name="20% - Accent1 3 2 2 5 3 5" xfId="18065" xr:uid="{00000000-0005-0000-0000-0000DA450000}"/>
    <cellStyle name="20% - Accent1 3 2 2 5 3 5 2" xfId="18066" xr:uid="{00000000-0005-0000-0000-0000DB450000}"/>
    <cellStyle name="20% - Accent1 3 2 2 5 3 5 2 2" xfId="18067" xr:uid="{00000000-0005-0000-0000-0000DC450000}"/>
    <cellStyle name="20% - Accent1 3 2 2 5 3 5 3" xfId="18068" xr:uid="{00000000-0005-0000-0000-0000DD450000}"/>
    <cellStyle name="20% - Accent1 3 2 2 5 3 6" xfId="18069" xr:uid="{00000000-0005-0000-0000-0000DE450000}"/>
    <cellStyle name="20% - Accent1 3 2 2 5 3 6 2" xfId="18070" xr:uid="{00000000-0005-0000-0000-0000DF450000}"/>
    <cellStyle name="20% - Accent1 3 2 2 5 3 6 2 2" xfId="18071" xr:uid="{00000000-0005-0000-0000-0000E0450000}"/>
    <cellStyle name="20% - Accent1 3 2 2 5 3 6 3" xfId="18072" xr:uid="{00000000-0005-0000-0000-0000E1450000}"/>
    <cellStyle name="20% - Accent1 3 2 2 5 3 7" xfId="18073" xr:uid="{00000000-0005-0000-0000-0000E2450000}"/>
    <cellStyle name="20% - Accent1 3 2 2 5 3 7 2" xfId="18074" xr:uid="{00000000-0005-0000-0000-0000E3450000}"/>
    <cellStyle name="20% - Accent1 3 2 2 5 3 8" xfId="18075" xr:uid="{00000000-0005-0000-0000-0000E4450000}"/>
    <cellStyle name="20% - Accent1 3 2 2 5 3 8 2" xfId="18076" xr:uid="{00000000-0005-0000-0000-0000E5450000}"/>
    <cellStyle name="20% - Accent1 3 2 2 5 3 9" xfId="18077" xr:uid="{00000000-0005-0000-0000-0000E6450000}"/>
    <cellStyle name="20% - Accent1 3 2 2 5 4" xfId="18078" xr:uid="{00000000-0005-0000-0000-0000E7450000}"/>
    <cellStyle name="20% - Accent1 3 2 2 5 4 2" xfId="18079" xr:uid="{00000000-0005-0000-0000-0000E8450000}"/>
    <cellStyle name="20% - Accent1 3 2 2 5 4 2 2" xfId="18080" xr:uid="{00000000-0005-0000-0000-0000E9450000}"/>
    <cellStyle name="20% - Accent1 3 2 2 5 4 2 2 2" xfId="18081" xr:uid="{00000000-0005-0000-0000-0000EA450000}"/>
    <cellStyle name="20% - Accent1 3 2 2 5 4 2 3" xfId="18082" xr:uid="{00000000-0005-0000-0000-0000EB450000}"/>
    <cellStyle name="20% - Accent1 3 2 2 5 4 3" xfId="18083" xr:uid="{00000000-0005-0000-0000-0000EC450000}"/>
    <cellStyle name="20% - Accent1 3 2 2 5 4 3 2" xfId="18084" xr:uid="{00000000-0005-0000-0000-0000ED450000}"/>
    <cellStyle name="20% - Accent1 3 2 2 5 4 4" xfId="18085" xr:uid="{00000000-0005-0000-0000-0000EE450000}"/>
    <cellStyle name="20% - Accent1 3 2 2 5 5" xfId="18086" xr:uid="{00000000-0005-0000-0000-0000EF450000}"/>
    <cellStyle name="20% - Accent1 3 2 2 5 5 2" xfId="18087" xr:uid="{00000000-0005-0000-0000-0000F0450000}"/>
    <cellStyle name="20% - Accent1 3 2 2 5 5 2 2" xfId="18088" xr:uid="{00000000-0005-0000-0000-0000F1450000}"/>
    <cellStyle name="20% - Accent1 3 2 2 5 5 2 2 2" xfId="18089" xr:uid="{00000000-0005-0000-0000-0000F2450000}"/>
    <cellStyle name="20% - Accent1 3 2 2 5 5 2 3" xfId="18090" xr:uid="{00000000-0005-0000-0000-0000F3450000}"/>
    <cellStyle name="20% - Accent1 3 2 2 5 5 3" xfId="18091" xr:uid="{00000000-0005-0000-0000-0000F4450000}"/>
    <cellStyle name="20% - Accent1 3 2 2 5 5 3 2" xfId="18092" xr:uid="{00000000-0005-0000-0000-0000F5450000}"/>
    <cellStyle name="20% - Accent1 3 2 2 5 5 4" xfId="18093" xr:uid="{00000000-0005-0000-0000-0000F6450000}"/>
    <cellStyle name="20% - Accent1 3 2 2 5 6" xfId="18094" xr:uid="{00000000-0005-0000-0000-0000F7450000}"/>
    <cellStyle name="20% - Accent1 3 2 2 5 6 2" xfId="18095" xr:uid="{00000000-0005-0000-0000-0000F8450000}"/>
    <cellStyle name="20% - Accent1 3 2 2 5 6 2 2" xfId="18096" xr:uid="{00000000-0005-0000-0000-0000F9450000}"/>
    <cellStyle name="20% - Accent1 3 2 2 5 6 2 2 2" xfId="18097" xr:uid="{00000000-0005-0000-0000-0000FA450000}"/>
    <cellStyle name="20% - Accent1 3 2 2 5 6 2 3" xfId="18098" xr:uid="{00000000-0005-0000-0000-0000FB450000}"/>
    <cellStyle name="20% - Accent1 3 2 2 5 6 3" xfId="18099" xr:uid="{00000000-0005-0000-0000-0000FC450000}"/>
    <cellStyle name="20% - Accent1 3 2 2 5 6 3 2" xfId="18100" xr:uid="{00000000-0005-0000-0000-0000FD450000}"/>
    <cellStyle name="20% - Accent1 3 2 2 5 6 4" xfId="18101" xr:uid="{00000000-0005-0000-0000-0000FE450000}"/>
    <cellStyle name="20% - Accent1 3 2 2 5 7" xfId="18102" xr:uid="{00000000-0005-0000-0000-0000FF450000}"/>
    <cellStyle name="20% - Accent1 3 2 2 5 7 2" xfId="18103" xr:uid="{00000000-0005-0000-0000-000000460000}"/>
    <cellStyle name="20% - Accent1 3 2 2 5 7 2 2" xfId="18104" xr:uid="{00000000-0005-0000-0000-000001460000}"/>
    <cellStyle name="20% - Accent1 3 2 2 5 7 3" xfId="18105" xr:uid="{00000000-0005-0000-0000-000002460000}"/>
    <cellStyle name="20% - Accent1 3 2 2 5 8" xfId="18106" xr:uid="{00000000-0005-0000-0000-000003460000}"/>
    <cellStyle name="20% - Accent1 3 2 2 5 8 2" xfId="18107" xr:uid="{00000000-0005-0000-0000-000004460000}"/>
    <cellStyle name="20% - Accent1 3 2 2 5 8 2 2" xfId="18108" xr:uid="{00000000-0005-0000-0000-000005460000}"/>
    <cellStyle name="20% - Accent1 3 2 2 5 8 3" xfId="18109" xr:uid="{00000000-0005-0000-0000-000006460000}"/>
    <cellStyle name="20% - Accent1 3 2 2 5 9" xfId="18110" xr:uid="{00000000-0005-0000-0000-000007460000}"/>
    <cellStyle name="20% - Accent1 3 2 2 5 9 2" xfId="18111" xr:uid="{00000000-0005-0000-0000-000008460000}"/>
    <cellStyle name="20% - Accent1 3 2 2 6" xfId="18112" xr:uid="{00000000-0005-0000-0000-000009460000}"/>
    <cellStyle name="20% - Accent1 3 2 2 6 10" xfId="18113" xr:uid="{00000000-0005-0000-0000-00000A460000}"/>
    <cellStyle name="20% - Accent1 3 2 2 6 10 2" xfId="18114" xr:uid="{00000000-0005-0000-0000-00000B460000}"/>
    <cellStyle name="20% - Accent1 3 2 2 6 11" xfId="18115" xr:uid="{00000000-0005-0000-0000-00000C460000}"/>
    <cellStyle name="20% - Accent1 3 2 2 6 2" xfId="18116" xr:uid="{00000000-0005-0000-0000-00000D460000}"/>
    <cellStyle name="20% - Accent1 3 2 2 6 2 2" xfId="18117" xr:uid="{00000000-0005-0000-0000-00000E460000}"/>
    <cellStyle name="20% - Accent1 3 2 2 6 2 2 2" xfId="18118" xr:uid="{00000000-0005-0000-0000-00000F460000}"/>
    <cellStyle name="20% - Accent1 3 2 2 6 2 2 2 2" xfId="18119" xr:uid="{00000000-0005-0000-0000-000010460000}"/>
    <cellStyle name="20% - Accent1 3 2 2 6 2 2 2 2 2" xfId="18120" xr:uid="{00000000-0005-0000-0000-000011460000}"/>
    <cellStyle name="20% - Accent1 3 2 2 6 2 2 2 3" xfId="18121" xr:uid="{00000000-0005-0000-0000-000012460000}"/>
    <cellStyle name="20% - Accent1 3 2 2 6 2 2 3" xfId="18122" xr:uid="{00000000-0005-0000-0000-000013460000}"/>
    <cellStyle name="20% - Accent1 3 2 2 6 2 2 3 2" xfId="18123" xr:uid="{00000000-0005-0000-0000-000014460000}"/>
    <cellStyle name="20% - Accent1 3 2 2 6 2 2 4" xfId="18124" xr:uid="{00000000-0005-0000-0000-000015460000}"/>
    <cellStyle name="20% - Accent1 3 2 2 6 2 3" xfId="18125" xr:uid="{00000000-0005-0000-0000-000016460000}"/>
    <cellStyle name="20% - Accent1 3 2 2 6 2 3 2" xfId="18126" xr:uid="{00000000-0005-0000-0000-000017460000}"/>
    <cellStyle name="20% - Accent1 3 2 2 6 2 3 2 2" xfId="18127" xr:uid="{00000000-0005-0000-0000-000018460000}"/>
    <cellStyle name="20% - Accent1 3 2 2 6 2 3 2 2 2" xfId="18128" xr:uid="{00000000-0005-0000-0000-000019460000}"/>
    <cellStyle name="20% - Accent1 3 2 2 6 2 3 2 3" xfId="18129" xr:uid="{00000000-0005-0000-0000-00001A460000}"/>
    <cellStyle name="20% - Accent1 3 2 2 6 2 3 3" xfId="18130" xr:uid="{00000000-0005-0000-0000-00001B460000}"/>
    <cellStyle name="20% - Accent1 3 2 2 6 2 3 3 2" xfId="18131" xr:uid="{00000000-0005-0000-0000-00001C460000}"/>
    <cellStyle name="20% - Accent1 3 2 2 6 2 3 4" xfId="18132" xr:uid="{00000000-0005-0000-0000-00001D460000}"/>
    <cellStyle name="20% - Accent1 3 2 2 6 2 4" xfId="18133" xr:uid="{00000000-0005-0000-0000-00001E460000}"/>
    <cellStyle name="20% - Accent1 3 2 2 6 2 4 2" xfId="18134" xr:uid="{00000000-0005-0000-0000-00001F460000}"/>
    <cellStyle name="20% - Accent1 3 2 2 6 2 4 2 2" xfId="18135" xr:uid="{00000000-0005-0000-0000-000020460000}"/>
    <cellStyle name="20% - Accent1 3 2 2 6 2 4 2 2 2" xfId="18136" xr:uid="{00000000-0005-0000-0000-000021460000}"/>
    <cellStyle name="20% - Accent1 3 2 2 6 2 4 2 3" xfId="18137" xr:uid="{00000000-0005-0000-0000-000022460000}"/>
    <cellStyle name="20% - Accent1 3 2 2 6 2 4 3" xfId="18138" xr:uid="{00000000-0005-0000-0000-000023460000}"/>
    <cellStyle name="20% - Accent1 3 2 2 6 2 4 3 2" xfId="18139" xr:uid="{00000000-0005-0000-0000-000024460000}"/>
    <cellStyle name="20% - Accent1 3 2 2 6 2 4 4" xfId="18140" xr:uid="{00000000-0005-0000-0000-000025460000}"/>
    <cellStyle name="20% - Accent1 3 2 2 6 2 5" xfId="18141" xr:uid="{00000000-0005-0000-0000-000026460000}"/>
    <cellStyle name="20% - Accent1 3 2 2 6 2 5 2" xfId="18142" xr:uid="{00000000-0005-0000-0000-000027460000}"/>
    <cellStyle name="20% - Accent1 3 2 2 6 2 5 2 2" xfId="18143" xr:uid="{00000000-0005-0000-0000-000028460000}"/>
    <cellStyle name="20% - Accent1 3 2 2 6 2 5 3" xfId="18144" xr:uid="{00000000-0005-0000-0000-000029460000}"/>
    <cellStyle name="20% - Accent1 3 2 2 6 2 6" xfId="18145" xr:uid="{00000000-0005-0000-0000-00002A460000}"/>
    <cellStyle name="20% - Accent1 3 2 2 6 2 6 2" xfId="18146" xr:uid="{00000000-0005-0000-0000-00002B460000}"/>
    <cellStyle name="20% - Accent1 3 2 2 6 2 6 2 2" xfId="18147" xr:uid="{00000000-0005-0000-0000-00002C460000}"/>
    <cellStyle name="20% - Accent1 3 2 2 6 2 6 3" xfId="18148" xr:uid="{00000000-0005-0000-0000-00002D460000}"/>
    <cellStyle name="20% - Accent1 3 2 2 6 2 7" xfId="18149" xr:uid="{00000000-0005-0000-0000-00002E460000}"/>
    <cellStyle name="20% - Accent1 3 2 2 6 2 7 2" xfId="18150" xr:uid="{00000000-0005-0000-0000-00002F460000}"/>
    <cellStyle name="20% - Accent1 3 2 2 6 2 8" xfId="18151" xr:uid="{00000000-0005-0000-0000-000030460000}"/>
    <cellStyle name="20% - Accent1 3 2 2 6 2 8 2" xfId="18152" xr:uid="{00000000-0005-0000-0000-000031460000}"/>
    <cellStyle name="20% - Accent1 3 2 2 6 2 9" xfId="18153" xr:uid="{00000000-0005-0000-0000-000032460000}"/>
    <cellStyle name="20% - Accent1 3 2 2 6 3" xfId="18154" xr:uid="{00000000-0005-0000-0000-000033460000}"/>
    <cellStyle name="20% - Accent1 3 2 2 6 3 2" xfId="18155" xr:uid="{00000000-0005-0000-0000-000034460000}"/>
    <cellStyle name="20% - Accent1 3 2 2 6 3 2 2" xfId="18156" xr:uid="{00000000-0005-0000-0000-000035460000}"/>
    <cellStyle name="20% - Accent1 3 2 2 6 3 2 2 2" xfId="18157" xr:uid="{00000000-0005-0000-0000-000036460000}"/>
    <cellStyle name="20% - Accent1 3 2 2 6 3 2 2 2 2" xfId="18158" xr:uid="{00000000-0005-0000-0000-000037460000}"/>
    <cellStyle name="20% - Accent1 3 2 2 6 3 2 2 3" xfId="18159" xr:uid="{00000000-0005-0000-0000-000038460000}"/>
    <cellStyle name="20% - Accent1 3 2 2 6 3 2 3" xfId="18160" xr:uid="{00000000-0005-0000-0000-000039460000}"/>
    <cellStyle name="20% - Accent1 3 2 2 6 3 2 3 2" xfId="18161" xr:uid="{00000000-0005-0000-0000-00003A460000}"/>
    <cellStyle name="20% - Accent1 3 2 2 6 3 2 4" xfId="18162" xr:uid="{00000000-0005-0000-0000-00003B460000}"/>
    <cellStyle name="20% - Accent1 3 2 2 6 3 3" xfId="18163" xr:uid="{00000000-0005-0000-0000-00003C460000}"/>
    <cellStyle name="20% - Accent1 3 2 2 6 3 3 2" xfId="18164" xr:uid="{00000000-0005-0000-0000-00003D460000}"/>
    <cellStyle name="20% - Accent1 3 2 2 6 3 3 2 2" xfId="18165" xr:uid="{00000000-0005-0000-0000-00003E460000}"/>
    <cellStyle name="20% - Accent1 3 2 2 6 3 3 2 2 2" xfId="18166" xr:uid="{00000000-0005-0000-0000-00003F460000}"/>
    <cellStyle name="20% - Accent1 3 2 2 6 3 3 2 3" xfId="18167" xr:uid="{00000000-0005-0000-0000-000040460000}"/>
    <cellStyle name="20% - Accent1 3 2 2 6 3 3 3" xfId="18168" xr:uid="{00000000-0005-0000-0000-000041460000}"/>
    <cellStyle name="20% - Accent1 3 2 2 6 3 3 3 2" xfId="18169" xr:uid="{00000000-0005-0000-0000-000042460000}"/>
    <cellStyle name="20% - Accent1 3 2 2 6 3 3 4" xfId="18170" xr:uid="{00000000-0005-0000-0000-000043460000}"/>
    <cellStyle name="20% - Accent1 3 2 2 6 3 4" xfId="18171" xr:uid="{00000000-0005-0000-0000-000044460000}"/>
    <cellStyle name="20% - Accent1 3 2 2 6 3 4 2" xfId="18172" xr:uid="{00000000-0005-0000-0000-000045460000}"/>
    <cellStyle name="20% - Accent1 3 2 2 6 3 4 2 2" xfId="18173" xr:uid="{00000000-0005-0000-0000-000046460000}"/>
    <cellStyle name="20% - Accent1 3 2 2 6 3 4 2 2 2" xfId="18174" xr:uid="{00000000-0005-0000-0000-000047460000}"/>
    <cellStyle name="20% - Accent1 3 2 2 6 3 4 2 3" xfId="18175" xr:uid="{00000000-0005-0000-0000-000048460000}"/>
    <cellStyle name="20% - Accent1 3 2 2 6 3 4 3" xfId="18176" xr:uid="{00000000-0005-0000-0000-000049460000}"/>
    <cellStyle name="20% - Accent1 3 2 2 6 3 4 3 2" xfId="18177" xr:uid="{00000000-0005-0000-0000-00004A460000}"/>
    <cellStyle name="20% - Accent1 3 2 2 6 3 4 4" xfId="18178" xr:uid="{00000000-0005-0000-0000-00004B460000}"/>
    <cellStyle name="20% - Accent1 3 2 2 6 3 5" xfId="18179" xr:uid="{00000000-0005-0000-0000-00004C460000}"/>
    <cellStyle name="20% - Accent1 3 2 2 6 3 5 2" xfId="18180" xr:uid="{00000000-0005-0000-0000-00004D460000}"/>
    <cellStyle name="20% - Accent1 3 2 2 6 3 5 2 2" xfId="18181" xr:uid="{00000000-0005-0000-0000-00004E460000}"/>
    <cellStyle name="20% - Accent1 3 2 2 6 3 5 3" xfId="18182" xr:uid="{00000000-0005-0000-0000-00004F460000}"/>
    <cellStyle name="20% - Accent1 3 2 2 6 3 6" xfId="18183" xr:uid="{00000000-0005-0000-0000-000050460000}"/>
    <cellStyle name="20% - Accent1 3 2 2 6 3 6 2" xfId="18184" xr:uid="{00000000-0005-0000-0000-000051460000}"/>
    <cellStyle name="20% - Accent1 3 2 2 6 3 6 2 2" xfId="18185" xr:uid="{00000000-0005-0000-0000-000052460000}"/>
    <cellStyle name="20% - Accent1 3 2 2 6 3 6 3" xfId="18186" xr:uid="{00000000-0005-0000-0000-000053460000}"/>
    <cellStyle name="20% - Accent1 3 2 2 6 3 7" xfId="18187" xr:uid="{00000000-0005-0000-0000-000054460000}"/>
    <cellStyle name="20% - Accent1 3 2 2 6 3 7 2" xfId="18188" xr:uid="{00000000-0005-0000-0000-000055460000}"/>
    <cellStyle name="20% - Accent1 3 2 2 6 3 8" xfId="18189" xr:uid="{00000000-0005-0000-0000-000056460000}"/>
    <cellStyle name="20% - Accent1 3 2 2 6 3 8 2" xfId="18190" xr:uid="{00000000-0005-0000-0000-000057460000}"/>
    <cellStyle name="20% - Accent1 3 2 2 6 3 9" xfId="18191" xr:uid="{00000000-0005-0000-0000-000058460000}"/>
    <cellStyle name="20% - Accent1 3 2 2 6 4" xfId="18192" xr:uid="{00000000-0005-0000-0000-000059460000}"/>
    <cellStyle name="20% - Accent1 3 2 2 6 4 2" xfId="18193" xr:uid="{00000000-0005-0000-0000-00005A460000}"/>
    <cellStyle name="20% - Accent1 3 2 2 6 4 2 2" xfId="18194" xr:uid="{00000000-0005-0000-0000-00005B460000}"/>
    <cellStyle name="20% - Accent1 3 2 2 6 4 2 2 2" xfId="18195" xr:uid="{00000000-0005-0000-0000-00005C460000}"/>
    <cellStyle name="20% - Accent1 3 2 2 6 4 2 3" xfId="18196" xr:uid="{00000000-0005-0000-0000-00005D460000}"/>
    <cellStyle name="20% - Accent1 3 2 2 6 4 3" xfId="18197" xr:uid="{00000000-0005-0000-0000-00005E460000}"/>
    <cellStyle name="20% - Accent1 3 2 2 6 4 3 2" xfId="18198" xr:uid="{00000000-0005-0000-0000-00005F460000}"/>
    <cellStyle name="20% - Accent1 3 2 2 6 4 4" xfId="18199" xr:uid="{00000000-0005-0000-0000-000060460000}"/>
    <cellStyle name="20% - Accent1 3 2 2 6 5" xfId="18200" xr:uid="{00000000-0005-0000-0000-000061460000}"/>
    <cellStyle name="20% - Accent1 3 2 2 6 5 2" xfId="18201" xr:uid="{00000000-0005-0000-0000-000062460000}"/>
    <cellStyle name="20% - Accent1 3 2 2 6 5 2 2" xfId="18202" xr:uid="{00000000-0005-0000-0000-000063460000}"/>
    <cellStyle name="20% - Accent1 3 2 2 6 5 2 2 2" xfId="18203" xr:uid="{00000000-0005-0000-0000-000064460000}"/>
    <cellStyle name="20% - Accent1 3 2 2 6 5 2 3" xfId="18204" xr:uid="{00000000-0005-0000-0000-000065460000}"/>
    <cellStyle name="20% - Accent1 3 2 2 6 5 3" xfId="18205" xr:uid="{00000000-0005-0000-0000-000066460000}"/>
    <cellStyle name="20% - Accent1 3 2 2 6 5 3 2" xfId="18206" xr:uid="{00000000-0005-0000-0000-000067460000}"/>
    <cellStyle name="20% - Accent1 3 2 2 6 5 4" xfId="18207" xr:uid="{00000000-0005-0000-0000-000068460000}"/>
    <cellStyle name="20% - Accent1 3 2 2 6 6" xfId="18208" xr:uid="{00000000-0005-0000-0000-000069460000}"/>
    <cellStyle name="20% - Accent1 3 2 2 6 6 2" xfId="18209" xr:uid="{00000000-0005-0000-0000-00006A460000}"/>
    <cellStyle name="20% - Accent1 3 2 2 6 6 2 2" xfId="18210" xr:uid="{00000000-0005-0000-0000-00006B460000}"/>
    <cellStyle name="20% - Accent1 3 2 2 6 6 2 2 2" xfId="18211" xr:uid="{00000000-0005-0000-0000-00006C460000}"/>
    <cellStyle name="20% - Accent1 3 2 2 6 6 2 3" xfId="18212" xr:uid="{00000000-0005-0000-0000-00006D460000}"/>
    <cellStyle name="20% - Accent1 3 2 2 6 6 3" xfId="18213" xr:uid="{00000000-0005-0000-0000-00006E460000}"/>
    <cellStyle name="20% - Accent1 3 2 2 6 6 3 2" xfId="18214" xr:uid="{00000000-0005-0000-0000-00006F460000}"/>
    <cellStyle name="20% - Accent1 3 2 2 6 6 4" xfId="18215" xr:uid="{00000000-0005-0000-0000-000070460000}"/>
    <cellStyle name="20% - Accent1 3 2 2 6 7" xfId="18216" xr:uid="{00000000-0005-0000-0000-000071460000}"/>
    <cellStyle name="20% - Accent1 3 2 2 6 7 2" xfId="18217" xr:uid="{00000000-0005-0000-0000-000072460000}"/>
    <cellStyle name="20% - Accent1 3 2 2 6 7 2 2" xfId="18218" xr:uid="{00000000-0005-0000-0000-000073460000}"/>
    <cellStyle name="20% - Accent1 3 2 2 6 7 3" xfId="18219" xr:uid="{00000000-0005-0000-0000-000074460000}"/>
    <cellStyle name="20% - Accent1 3 2 2 6 8" xfId="18220" xr:uid="{00000000-0005-0000-0000-000075460000}"/>
    <cellStyle name="20% - Accent1 3 2 2 6 8 2" xfId="18221" xr:uid="{00000000-0005-0000-0000-000076460000}"/>
    <cellStyle name="20% - Accent1 3 2 2 6 8 2 2" xfId="18222" xr:uid="{00000000-0005-0000-0000-000077460000}"/>
    <cellStyle name="20% - Accent1 3 2 2 6 8 3" xfId="18223" xr:uid="{00000000-0005-0000-0000-000078460000}"/>
    <cellStyle name="20% - Accent1 3 2 2 6 9" xfId="18224" xr:uid="{00000000-0005-0000-0000-000079460000}"/>
    <cellStyle name="20% - Accent1 3 2 2 6 9 2" xfId="18225" xr:uid="{00000000-0005-0000-0000-00007A460000}"/>
    <cellStyle name="20% - Accent1 3 2 2 7" xfId="18226" xr:uid="{00000000-0005-0000-0000-00007B460000}"/>
    <cellStyle name="20% - Accent1 3 2 2 7 2" xfId="18227" xr:uid="{00000000-0005-0000-0000-00007C460000}"/>
    <cellStyle name="20% - Accent1 3 2 2 7 2 2" xfId="18228" xr:uid="{00000000-0005-0000-0000-00007D460000}"/>
    <cellStyle name="20% - Accent1 3 2 2 7 2 2 2" xfId="18229" xr:uid="{00000000-0005-0000-0000-00007E460000}"/>
    <cellStyle name="20% - Accent1 3 2 2 7 2 2 2 2" xfId="18230" xr:uid="{00000000-0005-0000-0000-00007F460000}"/>
    <cellStyle name="20% - Accent1 3 2 2 7 2 2 3" xfId="18231" xr:uid="{00000000-0005-0000-0000-000080460000}"/>
    <cellStyle name="20% - Accent1 3 2 2 7 2 3" xfId="18232" xr:uid="{00000000-0005-0000-0000-000081460000}"/>
    <cellStyle name="20% - Accent1 3 2 2 7 2 3 2" xfId="18233" xr:uid="{00000000-0005-0000-0000-000082460000}"/>
    <cellStyle name="20% - Accent1 3 2 2 7 2 4" xfId="18234" xr:uid="{00000000-0005-0000-0000-000083460000}"/>
    <cellStyle name="20% - Accent1 3 2 2 7 3" xfId="18235" xr:uid="{00000000-0005-0000-0000-000084460000}"/>
    <cellStyle name="20% - Accent1 3 2 2 7 3 2" xfId="18236" xr:uid="{00000000-0005-0000-0000-000085460000}"/>
    <cellStyle name="20% - Accent1 3 2 2 7 3 2 2" xfId="18237" xr:uid="{00000000-0005-0000-0000-000086460000}"/>
    <cellStyle name="20% - Accent1 3 2 2 7 3 2 2 2" xfId="18238" xr:uid="{00000000-0005-0000-0000-000087460000}"/>
    <cellStyle name="20% - Accent1 3 2 2 7 3 2 3" xfId="18239" xr:uid="{00000000-0005-0000-0000-000088460000}"/>
    <cellStyle name="20% - Accent1 3 2 2 7 3 3" xfId="18240" xr:uid="{00000000-0005-0000-0000-000089460000}"/>
    <cellStyle name="20% - Accent1 3 2 2 7 3 3 2" xfId="18241" xr:uid="{00000000-0005-0000-0000-00008A460000}"/>
    <cellStyle name="20% - Accent1 3 2 2 7 3 4" xfId="18242" xr:uid="{00000000-0005-0000-0000-00008B460000}"/>
    <cellStyle name="20% - Accent1 3 2 2 7 4" xfId="18243" xr:uid="{00000000-0005-0000-0000-00008C460000}"/>
    <cellStyle name="20% - Accent1 3 2 2 7 4 2" xfId="18244" xr:uid="{00000000-0005-0000-0000-00008D460000}"/>
    <cellStyle name="20% - Accent1 3 2 2 7 4 2 2" xfId="18245" xr:uid="{00000000-0005-0000-0000-00008E460000}"/>
    <cellStyle name="20% - Accent1 3 2 2 7 4 2 2 2" xfId="18246" xr:uid="{00000000-0005-0000-0000-00008F460000}"/>
    <cellStyle name="20% - Accent1 3 2 2 7 4 2 3" xfId="18247" xr:uid="{00000000-0005-0000-0000-000090460000}"/>
    <cellStyle name="20% - Accent1 3 2 2 7 4 3" xfId="18248" xr:uid="{00000000-0005-0000-0000-000091460000}"/>
    <cellStyle name="20% - Accent1 3 2 2 7 4 3 2" xfId="18249" xr:uid="{00000000-0005-0000-0000-000092460000}"/>
    <cellStyle name="20% - Accent1 3 2 2 7 4 4" xfId="18250" xr:uid="{00000000-0005-0000-0000-000093460000}"/>
    <cellStyle name="20% - Accent1 3 2 2 7 5" xfId="18251" xr:uid="{00000000-0005-0000-0000-000094460000}"/>
    <cellStyle name="20% - Accent1 3 2 2 7 5 2" xfId="18252" xr:uid="{00000000-0005-0000-0000-000095460000}"/>
    <cellStyle name="20% - Accent1 3 2 2 7 5 2 2" xfId="18253" xr:uid="{00000000-0005-0000-0000-000096460000}"/>
    <cellStyle name="20% - Accent1 3 2 2 7 5 3" xfId="18254" xr:uid="{00000000-0005-0000-0000-000097460000}"/>
    <cellStyle name="20% - Accent1 3 2 2 7 6" xfId="18255" xr:uid="{00000000-0005-0000-0000-000098460000}"/>
    <cellStyle name="20% - Accent1 3 2 2 7 6 2" xfId="18256" xr:uid="{00000000-0005-0000-0000-000099460000}"/>
    <cellStyle name="20% - Accent1 3 2 2 7 6 2 2" xfId="18257" xr:uid="{00000000-0005-0000-0000-00009A460000}"/>
    <cellStyle name="20% - Accent1 3 2 2 7 6 3" xfId="18258" xr:uid="{00000000-0005-0000-0000-00009B460000}"/>
    <cellStyle name="20% - Accent1 3 2 2 7 7" xfId="18259" xr:uid="{00000000-0005-0000-0000-00009C460000}"/>
    <cellStyle name="20% - Accent1 3 2 2 7 7 2" xfId="18260" xr:uid="{00000000-0005-0000-0000-00009D460000}"/>
    <cellStyle name="20% - Accent1 3 2 2 7 8" xfId="18261" xr:uid="{00000000-0005-0000-0000-00009E460000}"/>
    <cellStyle name="20% - Accent1 3 2 2 7 8 2" xfId="18262" xr:uid="{00000000-0005-0000-0000-00009F460000}"/>
    <cellStyle name="20% - Accent1 3 2 2 7 9" xfId="18263" xr:uid="{00000000-0005-0000-0000-0000A0460000}"/>
    <cellStyle name="20% - Accent1 3 2 2 8" xfId="18264" xr:uid="{00000000-0005-0000-0000-0000A1460000}"/>
    <cellStyle name="20% - Accent1 3 2 2 8 2" xfId="18265" xr:uid="{00000000-0005-0000-0000-0000A2460000}"/>
    <cellStyle name="20% - Accent1 3 2 2 8 2 2" xfId="18266" xr:uid="{00000000-0005-0000-0000-0000A3460000}"/>
    <cellStyle name="20% - Accent1 3 2 2 8 2 2 2" xfId="18267" xr:uid="{00000000-0005-0000-0000-0000A4460000}"/>
    <cellStyle name="20% - Accent1 3 2 2 8 2 2 2 2" xfId="18268" xr:uid="{00000000-0005-0000-0000-0000A5460000}"/>
    <cellStyle name="20% - Accent1 3 2 2 8 2 2 3" xfId="18269" xr:uid="{00000000-0005-0000-0000-0000A6460000}"/>
    <cellStyle name="20% - Accent1 3 2 2 8 2 3" xfId="18270" xr:uid="{00000000-0005-0000-0000-0000A7460000}"/>
    <cellStyle name="20% - Accent1 3 2 2 8 2 3 2" xfId="18271" xr:uid="{00000000-0005-0000-0000-0000A8460000}"/>
    <cellStyle name="20% - Accent1 3 2 2 8 2 4" xfId="18272" xr:uid="{00000000-0005-0000-0000-0000A9460000}"/>
    <cellStyle name="20% - Accent1 3 2 2 8 3" xfId="18273" xr:uid="{00000000-0005-0000-0000-0000AA460000}"/>
    <cellStyle name="20% - Accent1 3 2 2 8 3 2" xfId="18274" xr:uid="{00000000-0005-0000-0000-0000AB460000}"/>
    <cellStyle name="20% - Accent1 3 2 2 8 3 2 2" xfId="18275" xr:uid="{00000000-0005-0000-0000-0000AC460000}"/>
    <cellStyle name="20% - Accent1 3 2 2 8 3 2 2 2" xfId="18276" xr:uid="{00000000-0005-0000-0000-0000AD460000}"/>
    <cellStyle name="20% - Accent1 3 2 2 8 3 2 3" xfId="18277" xr:uid="{00000000-0005-0000-0000-0000AE460000}"/>
    <cellStyle name="20% - Accent1 3 2 2 8 3 3" xfId="18278" xr:uid="{00000000-0005-0000-0000-0000AF460000}"/>
    <cellStyle name="20% - Accent1 3 2 2 8 3 3 2" xfId="18279" xr:uid="{00000000-0005-0000-0000-0000B0460000}"/>
    <cellStyle name="20% - Accent1 3 2 2 8 3 4" xfId="18280" xr:uid="{00000000-0005-0000-0000-0000B1460000}"/>
    <cellStyle name="20% - Accent1 3 2 2 8 4" xfId="18281" xr:uid="{00000000-0005-0000-0000-0000B2460000}"/>
    <cellStyle name="20% - Accent1 3 2 2 8 4 2" xfId="18282" xr:uid="{00000000-0005-0000-0000-0000B3460000}"/>
    <cellStyle name="20% - Accent1 3 2 2 8 4 2 2" xfId="18283" xr:uid="{00000000-0005-0000-0000-0000B4460000}"/>
    <cellStyle name="20% - Accent1 3 2 2 8 4 2 2 2" xfId="18284" xr:uid="{00000000-0005-0000-0000-0000B5460000}"/>
    <cellStyle name="20% - Accent1 3 2 2 8 4 2 3" xfId="18285" xr:uid="{00000000-0005-0000-0000-0000B6460000}"/>
    <cellStyle name="20% - Accent1 3 2 2 8 4 3" xfId="18286" xr:uid="{00000000-0005-0000-0000-0000B7460000}"/>
    <cellStyle name="20% - Accent1 3 2 2 8 4 3 2" xfId="18287" xr:uid="{00000000-0005-0000-0000-0000B8460000}"/>
    <cellStyle name="20% - Accent1 3 2 2 8 4 4" xfId="18288" xr:uid="{00000000-0005-0000-0000-0000B9460000}"/>
    <cellStyle name="20% - Accent1 3 2 2 8 5" xfId="18289" xr:uid="{00000000-0005-0000-0000-0000BA460000}"/>
    <cellStyle name="20% - Accent1 3 2 2 8 5 2" xfId="18290" xr:uid="{00000000-0005-0000-0000-0000BB460000}"/>
    <cellStyle name="20% - Accent1 3 2 2 8 5 2 2" xfId="18291" xr:uid="{00000000-0005-0000-0000-0000BC460000}"/>
    <cellStyle name="20% - Accent1 3 2 2 8 5 3" xfId="18292" xr:uid="{00000000-0005-0000-0000-0000BD460000}"/>
    <cellStyle name="20% - Accent1 3 2 2 8 6" xfId="18293" xr:uid="{00000000-0005-0000-0000-0000BE460000}"/>
    <cellStyle name="20% - Accent1 3 2 2 8 6 2" xfId="18294" xr:uid="{00000000-0005-0000-0000-0000BF460000}"/>
    <cellStyle name="20% - Accent1 3 2 2 8 6 2 2" xfId="18295" xr:uid="{00000000-0005-0000-0000-0000C0460000}"/>
    <cellStyle name="20% - Accent1 3 2 2 8 6 3" xfId="18296" xr:uid="{00000000-0005-0000-0000-0000C1460000}"/>
    <cellStyle name="20% - Accent1 3 2 2 8 7" xfId="18297" xr:uid="{00000000-0005-0000-0000-0000C2460000}"/>
    <cellStyle name="20% - Accent1 3 2 2 8 7 2" xfId="18298" xr:uid="{00000000-0005-0000-0000-0000C3460000}"/>
    <cellStyle name="20% - Accent1 3 2 2 8 8" xfId="18299" xr:uid="{00000000-0005-0000-0000-0000C4460000}"/>
    <cellStyle name="20% - Accent1 3 2 2 8 8 2" xfId="18300" xr:uid="{00000000-0005-0000-0000-0000C5460000}"/>
    <cellStyle name="20% - Accent1 3 2 2 8 9" xfId="18301" xr:uid="{00000000-0005-0000-0000-0000C6460000}"/>
    <cellStyle name="20% - Accent1 3 2 2 9" xfId="18302" xr:uid="{00000000-0005-0000-0000-0000C7460000}"/>
    <cellStyle name="20% - Accent1 3 2 2 9 2" xfId="18303" xr:uid="{00000000-0005-0000-0000-0000C8460000}"/>
    <cellStyle name="20% - Accent1 3 2 2 9 2 2" xfId="18304" xr:uid="{00000000-0005-0000-0000-0000C9460000}"/>
    <cellStyle name="20% - Accent1 3 2 2 9 2 2 2" xfId="18305" xr:uid="{00000000-0005-0000-0000-0000CA460000}"/>
    <cellStyle name="20% - Accent1 3 2 2 9 2 3" xfId="18306" xr:uid="{00000000-0005-0000-0000-0000CB460000}"/>
    <cellStyle name="20% - Accent1 3 2 2 9 3" xfId="18307" xr:uid="{00000000-0005-0000-0000-0000CC460000}"/>
    <cellStyle name="20% - Accent1 3 2 2 9 3 2" xfId="18308" xr:uid="{00000000-0005-0000-0000-0000CD460000}"/>
    <cellStyle name="20% - Accent1 3 2 2 9 4" xfId="18309" xr:uid="{00000000-0005-0000-0000-0000CE460000}"/>
    <cellStyle name="20% - Accent1 3 2 20" xfId="18310" xr:uid="{00000000-0005-0000-0000-0000CF460000}"/>
    <cellStyle name="20% - Accent1 3 2 3" xfId="18311" xr:uid="{00000000-0005-0000-0000-0000D0460000}"/>
    <cellStyle name="20% - Accent1 3 2 3 10" xfId="18312" xr:uid="{00000000-0005-0000-0000-0000D1460000}"/>
    <cellStyle name="20% - Accent1 3 2 3 10 2" xfId="18313" xr:uid="{00000000-0005-0000-0000-0000D2460000}"/>
    <cellStyle name="20% - Accent1 3 2 3 10 2 2" xfId="18314" xr:uid="{00000000-0005-0000-0000-0000D3460000}"/>
    <cellStyle name="20% - Accent1 3 2 3 10 2 2 2" xfId="18315" xr:uid="{00000000-0005-0000-0000-0000D4460000}"/>
    <cellStyle name="20% - Accent1 3 2 3 10 2 3" xfId="18316" xr:uid="{00000000-0005-0000-0000-0000D5460000}"/>
    <cellStyle name="20% - Accent1 3 2 3 10 3" xfId="18317" xr:uid="{00000000-0005-0000-0000-0000D6460000}"/>
    <cellStyle name="20% - Accent1 3 2 3 10 3 2" xfId="18318" xr:uid="{00000000-0005-0000-0000-0000D7460000}"/>
    <cellStyle name="20% - Accent1 3 2 3 10 4" xfId="18319" xr:uid="{00000000-0005-0000-0000-0000D8460000}"/>
    <cellStyle name="20% - Accent1 3 2 3 11" xfId="18320" xr:uid="{00000000-0005-0000-0000-0000D9460000}"/>
    <cellStyle name="20% - Accent1 3 2 3 11 2" xfId="18321" xr:uid="{00000000-0005-0000-0000-0000DA460000}"/>
    <cellStyle name="20% - Accent1 3 2 3 11 2 2" xfId="18322" xr:uid="{00000000-0005-0000-0000-0000DB460000}"/>
    <cellStyle name="20% - Accent1 3 2 3 11 2 2 2" xfId="18323" xr:uid="{00000000-0005-0000-0000-0000DC460000}"/>
    <cellStyle name="20% - Accent1 3 2 3 11 2 3" xfId="18324" xr:uid="{00000000-0005-0000-0000-0000DD460000}"/>
    <cellStyle name="20% - Accent1 3 2 3 11 3" xfId="18325" xr:uid="{00000000-0005-0000-0000-0000DE460000}"/>
    <cellStyle name="20% - Accent1 3 2 3 11 3 2" xfId="18326" xr:uid="{00000000-0005-0000-0000-0000DF460000}"/>
    <cellStyle name="20% - Accent1 3 2 3 11 4" xfId="18327" xr:uid="{00000000-0005-0000-0000-0000E0460000}"/>
    <cellStyle name="20% - Accent1 3 2 3 12" xfId="18328" xr:uid="{00000000-0005-0000-0000-0000E1460000}"/>
    <cellStyle name="20% - Accent1 3 2 3 12 2" xfId="18329" xr:uid="{00000000-0005-0000-0000-0000E2460000}"/>
    <cellStyle name="20% - Accent1 3 2 3 12 2 2" xfId="18330" xr:uid="{00000000-0005-0000-0000-0000E3460000}"/>
    <cellStyle name="20% - Accent1 3 2 3 12 3" xfId="18331" xr:uid="{00000000-0005-0000-0000-0000E4460000}"/>
    <cellStyle name="20% - Accent1 3 2 3 13" xfId="18332" xr:uid="{00000000-0005-0000-0000-0000E5460000}"/>
    <cellStyle name="20% - Accent1 3 2 3 13 2" xfId="18333" xr:uid="{00000000-0005-0000-0000-0000E6460000}"/>
    <cellStyle name="20% - Accent1 3 2 3 13 2 2" xfId="18334" xr:uid="{00000000-0005-0000-0000-0000E7460000}"/>
    <cellStyle name="20% - Accent1 3 2 3 13 3" xfId="18335" xr:uid="{00000000-0005-0000-0000-0000E8460000}"/>
    <cellStyle name="20% - Accent1 3 2 3 14" xfId="18336" xr:uid="{00000000-0005-0000-0000-0000E9460000}"/>
    <cellStyle name="20% - Accent1 3 2 3 14 2" xfId="18337" xr:uid="{00000000-0005-0000-0000-0000EA460000}"/>
    <cellStyle name="20% - Accent1 3 2 3 15" xfId="18338" xr:uid="{00000000-0005-0000-0000-0000EB460000}"/>
    <cellStyle name="20% - Accent1 3 2 3 15 2" xfId="18339" xr:uid="{00000000-0005-0000-0000-0000EC460000}"/>
    <cellStyle name="20% - Accent1 3 2 3 16" xfId="18340" xr:uid="{00000000-0005-0000-0000-0000ED460000}"/>
    <cellStyle name="20% - Accent1 3 2 3 2" xfId="18341" xr:uid="{00000000-0005-0000-0000-0000EE460000}"/>
    <cellStyle name="20% - Accent1 3 2 3 2 10" xfId="18342" xr:uid="{00000000-0005-0000-0000-0000EF460000}"/>
    <cellStyle name="20% - Accent1 3 2 3 2 10 2" xfId="18343" xr:uid="{00000000-0005-0000-0000-0000F0460000}"/>
    <cellStyle name="20% - Accent1 3 2 3 2 10 2 2" xfId="18344" xr:uid="{00000000-0005-0000-0000-0000F1460000}"/>
    <cellStyle name="20% - Accent1 3 2 3 2 10 2 2 2" xfId="18345" xr:uid="{00000000-0005-0000-0000-0000F2460000}"/>
    <cellStyle name="20% - Accent1 3 2 3 2 10 2 3" xfId="18346" xr:uid="{00000000-0005-0000-0000-0000F3460000}"/>
    <cellStyle name="20% - Accent1 3 2 3 2 10 3" xfId="18347" xr:uid="{00000000-0005-0000-0000-0000F4460000}"/>
    <cellStyle name="20% - Accent1 3 2 3 2 10 3 2" xfId="18348" xr:uid="{00000000-0005-0000-0000-0000F5460000}"/>
    <cellStyle name="20% - Accent1 3 2 3 2 10 4" xfId="18349" xr:uid="{00000000-0005-0000-0000-0000F6460000}"/>
    <cellStyle name="20% - Accent1 3 2 3 2 11" xfId="18350" xr:uid="{00000000-0005-0000-0000-0000F7460000}"/>
    <cellStyle name="20% - Accent1 3 2 3 2 11 2" xfId="18351" xr:uid="{00000000-0005-0000-0000-0000F8460000}"/>
    <cellStyle name="20% - Accent1 3 2 3 2 11 2 2" xfId="18352" xr:uid="{00000000-0005-0000-0000-0000F9460000}"/>
    <cellStyle name="20% - Accent1 3 2 3 2 11 3" xfId="18353" xr:uid="{00000000-0005-0000-0000-0000FA460000}"/>
    <cellStyle name="20% - Accent1 3 2 3 2 12" xfId="18354" xr:uid="{00000000-0005-0000-0000-0000FB460000}"/>
    <cellStyle name="20% - Accent1 3 2 3 2 12 2" xfId="18355" xr:uid="{00000000-0005-0000-0000-0000FC460000}"/>
    <cellStyle name="20% - Accent1 3 2 3 2 12 2 2" xfId="18356" xr:uid="{00000000-0005-0000-0000-0000FD460000}"/>
    <cellStyle name="20% - Accent1 3 2 3 2 12 3" xfId="18357" xr:uid="{00000000-0005-0000-0000-0000FE460000}"/>
    <cellStyle name="20% - Accent1 3 2 3 2 13" xfId="18358" xr:uid="{00000000-0005-0000-0000-0000FF460000}"/>
    <cellStyle name="20% - Accent1 3 2 3 2 13 2" xfId="18359" xr:uid="{00000000-0005-0000-0000-000000470000}"/>
    <cellStyle name="20% - Accent1 3 2 3 2 14" xfId="18360" xr:uid="{00000000-0005-0000-0000-000001470000}"/>
    <cellStyle name="20% - Accent1 3 2 3 2 14 2" xfId="18361" xr:uid="{00000000-0005-0000-0000-000002470000}"/>
    <cellStyle name="20% - Accent1 3 2 3 2 15" xfId="18362" xr:uid="{00000000-0005-0000-0000-000003470000}"/>
    <cellStyle name="20% - Accent1 3 2 3 2 2" xfId="18363" xr:uid="{00000000-0005-0000-0000-000004470000}"/>
    <cellStyle name="20% - Accent1 3 2 3 2 2 10" xfId="18364" xr:uid="{00000000-0005-0000-0000-000005470000}"/>
    <cellStyle name="20% - Accent1 3 2 3 2 2 10 2" xfId="18365" xr:uid="{00000000-0005-0000-0000-000006470000}"/>
    <cellStyle name="20% - Accent1 3 2 3 2 2 10 2 2" xfId="18366" xr:uid="{00000000-0005-0000-0000-000007470000}"/>
    <cellStyle name="20% - Accent1 3 2 3 2 2 10 3" xfId="18367" xr:uid="{00000000-0005-0000-0000-000008470000}"/>
    <cellStyle name="20% - Accent1 3 2 3 2 2 11" xfId="18368" xr:uid="{00000000-0005-0000-0000-000009470000}"/>
    <cellStyle name="20% - Accent1 3 2 3 2 2 11 2" xfId="18369" xr:uid="{00000000-0005-0000-0000-00000A470000}"/>
    <cellStyle name="20% - Accent1 3 2 3 2 2 11 2 2" xfId="18370" xr:uid="{00000000-0005-0000-0000-00000B470000}"/>
    <cellStyle name="20% - Accent1 3 2 3 2 2 11 3" xfId="18371" xr:uid="{00000000-0005-0000-0000-00000C470000}"/>
    <cellStyle name="20% - Accent1 3 2 3 2 2 12" xfId="18372" xr:uid="{00000000-0005-0000-0000-00000D470000}"/>
    <cellStyle name="20% - Accent1 3 2 3 2 2 12 2" xfId="18373" xr:uid="{00000000-0005-0000-0000-00000E470000}"/>
    <cellStyle name="20% - Accent1 3 2 3 2 2 13" xfId="18374" xr:uid="{00000000-0005-0000-0000-00000F470000}"/>
    <cellStyle name="20% - Accent1 3 2 3 2 2 13 2" xfId="18375" xr:uid="{00000000-0005-0000-0000-000010470000}"/>
    <cellStyle name="20% - Accent1 3 2 3 2 2 14" xfId="18376" xr:uid="{00000000-0005-0000-0000-000011470000}"/>
    <cellStyle name="20% - Accent1 3 2 3 2 2 2" xfId="18377" xr:uid="{00000000-0005-0000-0000-000012470000}"/>
    <cellStyle name="20% - Accent1 3 2 3 2 2 2 10" xfId="18378" xr:uid="{00000000-0005-0000-0000-000013470000}"/>
    <cellStyle name="20% - Accent1 3 2 3 2 2 2 10 2" xfId="18379" xr:uid="{00000000-0005-0000-0000-000014470000}"/>
    <cellStyle name="20% - Accent1 3 2 3 2 2 2 11" xfId="18380" xr:uid="{00000000-0005-0000-0000-000015470000}"/>
    <cellStyle name="20% - Accent1 3 2 3 2 2 2 2" xfId="18381" xr:uid="{00000000-0005-0000-0000-000016470000}"/>
    <cellStyle name="20% - Accent1 3 2 3 2 2 2 2 2" xfId="18382" xr:uid="{00000000-0005-0000-0000-000017470000}"/>
    <cellStyle name="20% - Accent1 3 2 3 2 2 2 2 2 2" xfId="18383" xr:uid="{00000000-0005-0000-0000-000018470000}"/>
    <cellStyle name="20% - Accent1 3 2 3 2 2 2 2 2 2 2" xfId="18384" xr:uid="{00000000-0005-0000-0000-000019470000}"/>
    <cellStyle name="20% - Accent1 3 2 3 2 2 2 2 2 2 2 2" xfId="18385" xr:uid="{00000000-0005-0000-0000-00001A470000}"/>
    <cellStyle name="20% - Accent1 3 2 3 2 2 2 2 2 2 3" xfId="18386" xr:uid="{00000000-0005-0000-0000-00001B470000}"/>
    <cellStyle name="20% - Accent1 3 2 3 2 2 2 2 2 3" xfId="18387" xr:uid="{00000000-0005-0000-0000-00001C470000}"/>
    <cellStyle name="20% - Accent1 3 2 3 2 2 2 2 2 3 2" xfId="18388" xr:uid="{00000000-0005-0000-0000-00001D470000}"/>
    <cellStyle name="20% - Accent1 3 2 3 2 2 2 2 2 4" xfId="18389" xr:uid="{00000000-0005-0000-0000-00001E470000}"/>
    <cellStyle name="20% - Accent1 3 2 3 2 2 2 2 3" xfId="18390" xr:uid="{00000000-0005-0000-0000-00001F470000}"/>
    <cellStyle name="20% - Accent1 3 2 3 2 2 2 2 3 2" xfId="18391" xr:uid="{00000000-0005-0000-0000-000020470000}"/>
    <cellStyle name="20% - Accent1 3 2 3 2 2 2 2 3 2 2" xfId="18392" xr:uid="{00000000-0005-0000-0000-000021470000}"/>
    <cellStyle name="20% - Accent1 3 2 3 2 2 2 2 3 2 2 2" xfId="18393" xr:uid="{00000000-0005-0000-0000-000022470000}"/>
    <cellStyle name="20% - Accent1 3 2 3 2 2 2 2 3 2 3" xfId="18394" xr:uid="{00000000-0005-0000-0000-000023470000}"/>
    <cellStyle name="20% - Accent1 3 2 3 2 2 2 2 3 3" xfId="18395" xr:uid="{00000000-0005-0000-0000-000024470000}"/>
    <cellStyle name="20% - Accent1 3 2 3 2 2 2 2 3 3 2" xfId="18396" xr:uid="{00000000-0005-0000-0000-000025470000}"/>
    <cellStyle name="20% - Accent1 3 2 3 2 2 2 2 3 4" xfId="18397" xr:uid="{00000000-0005-0000-0000-000026470000}"/>
    <cellStyle name="20% - Accent1 3 2 3 2 2 2 2 4" xfId="18398" xr:uid="{00000000-0005-0000-0000-000027470000}"/>
    <cellStyle name="20% - Accent1 3 2 3 2 2 2 2 4 2" xfId="18399" xr:uid="{00000000-0005-0000-0000-000028470000}"/>
    <cellStyle name="20% - Accent1 3 2 3 2 2 2 2 4 2 2" xfId="18400" xr:uid="{00000000-0005-0000-0000-000029470000}"/>
    <cellStyle name="20% - Accent1 3 2 3 2 2 2 2 4 2 2 2" xfId="18401" xr:uid="{00000000-0005-0000-0000-00002A470000}"/>
    <cellStyle name="20% - Accent1 3 2 3 2 2 2 2 4 2 3" xfId="18402" xr:uid="{00000000-0005-0000-0000-00002B470000}"/>
    <cellStyle name="20% - Accent1 3 2 3 2 2 2 2 4 3" xfId="18403" xr:uid="{00000000-0005-0000-0000-00002C470000}"/>
    <cellStyle name="20% - Accent1 3 2 3 2 2 2 2 4 3 2" xfId="18404" xr:uid="{00000000-0005-0000-0000-00002D470000}"/>
    <cellStyle name="20% - Accent1 3 2 3 2 2 2 2 4 4" xfId="18405" xr:uid="{00000000-0005-0000-0000-00002E470000}"/>
    <cellStyle name="20% - Accent1 3 2 3 2 2 2 2 5" xfId="18406" xr:uid="{00000000-0005-0000-0000-00002F470000}"/>
    <cellStyle name="20% - Accent1 3 2 3 2 2 2 2 5 2" xfId="18407" xr:uid="{00000000-0005-0000-0000-000030470000}"/>
    <cellStyle name="20% - Accent1 3 2 3 2 2 2 2 5 2 2" xfId="18408" xr:uid="{00000000-0005-0000-0000-000031470000}"/>
    <cellStyle name="20% - Accent1 3 2 3 2 2 2 2 5 3" xfId="18409" xr:uid="{00000000-0005-0000-0000-000032470000}"/>
    <cellStyle name="20% - Accent1 3 2 3 2 2 2 2 6" xfId="18410" xr:uid="{00000000-0005-0000-0000-000033470000}"/>
    <cellStyle name="20% - Accent1 3 2 3 2 2 2 2 6 2" xfId="18411" xr:uid="{00000000-0005-0000-0000-000034470000}"/>
    <cellStyle name="20% - Accent1 3 2 3 2 2 2 2 6 2 2" xfId="18412" xr:uid="{00000000-0005-0000-0000-000035470000}"/>
    <cellStyle name="20% - Accent1 3 2 3 2 2 2 2 6 3" xfId="18413" xr:uid="{00000000-0005-0000-0000-000036470000}"/>
    <cellStyle name="20% - Accent1 3 2 3 2 2 2 2 7" xfId="18414" xr:uid="{00000000-0005-0000-0000-000037470000}"/>
    <cellStyle name="20% - Accent1 3 2 3 2 2 2 2 7 2" xfId="18415" xr:uid="{00000000-0005-0000-0000-000038470000}"/>
    <cellStyle name="20% - Accent1 3 2 3 2 2 2 2 8" xfId="18416" xr:uid="{00000000-0005-0000-0000-000039470000}"/>
    <cellStyle name="20% - Accent1 3 2 3 2 2 2 2 8 2" xfId="18417" xr:uid="{00000000-0005-0000-0000-00003A470000}"/>
    <cellStyle name="20% - Accent1 3 2 3 2 2 2 2 9" xfId="18418" xr:uid="{00000000-0005-0000-0000-00003B470000}"/>
    <cellStyle name="20% - Accent1 3 2 3 2 2 2 3" xfId="18419" xr:uid="{00000000-0005-0000-0000-00003C470000}"/>
    <cellStyle name="20% - Accent1 3 2 3 2 2 2 3 2" xfId="18420" xr:uid="{00000000-0005-0000-0000-00003D470000}"/>
    <cellStyle name="20% - Accent1 3 2 3 2 2 2 3 2 2" xfId="18421" xr:uid="{00000000-0005-0000-0000-00003E470000}"/>
    <cellStyle name="20% - Accent1 3 2 3 2 2 2 3 2 2 2" xfId="18422" xr:uid="{00000000-0005-0000-0000-00003F470000}"/>
    <cellStyle name="20% - Accent1 3 2 3 2 2 2 3 2 2 2 2" xfId="18423" xr:uid="{00000000-0005-0000-0000-000040470000}"/>
    <cellStyle name="20% - Accent1 3 2 3 2 2 2 3 2 2 3" xfId="18424" xr:uid="{00000000-0005-0000-0000-000041470000}"/>
    <cellStyle name="20% - Accent1 3 2 3 2 2 2 3 2 3" xfId="18425" xr:uid="{00000000-0005-0000-0000-000042470000}"/>
    <cellStyle name="20% - Accent1 3 2 3 2 2 2 3 2 3 2" xfId="18426" xr:uid="{00000000-0005-0000-0000-000043470000}"/>
    <cellStyle name="20% - Accent1 3 2 3 2 2 2 3 2 4" xfId="18427" xr:uid="{00000000-0005-0000-0000-000044470000}"/>
    <cellStyle name="20% - Accent1 3 2 3 2 2 2 3 3" xfId="18428" xr:uid="{00000000-0005-0000-0000-000045470000}"/>
    <cellStyle name="20% - Accent1 3 2 3 2 2 2 3 3 2" xfId="18429" xr:uid="{00000000-0005-0000-0000-000046470000}"/>
    <cellStyle name="20% - Accent1 3 2 3 2 2 2 3 3 2 2" xfId="18430" xr:uid="{00000000-0005-0000-0000-000047470000}"/>
    <cellStyle name="20% - Accent1 3 2 3 2 2 2 3 3 2 2 2" xfId="18431" xr:uid="{00000000-0005-0000-0000-000048470000}"/>
    <cellStyle name="20% - Accent1 3 2 3 2 2 2 3 3 2 3" xfId="18432" xr:uid="{00000000-0005-0000-0000-000049470000}"/>
    <cellStyle name="20% - Accent1 3 2 3 2 2 2 3 3 3" xfId="18433" xr:uid="{00000000-0005-0000-0000-00004A470000}"/>
    <cellStyle name="20% - Accent1 3 2 3 2 2 2 3 3 3 2" xfId="18434" xr:uid="{00000000-0005-0000-0000-00004B470000}"/>
    <cellStyle name="20% - Accent1 3 2 3 2 2 2 3 3 4" xfId="18435" xr:uid="{00000000-0005-0000-0000-00004C470000}"/>
    <cellStyle name="20% - Accent1 3 2 3 2 2 2 3 4" xfId="18436" xr:uid="{00000000-0005-0000-0000-00004D470000}"/>
    <cellStyle name="20% - Accent1 3 2 3 2 2 2 3 4 2" xfId="18437" xr:uid="{00000000-0005-0000-0000-00004E470000}"/>
    <cellStyle name="20% - Accent1 3 2 3 2 2 2 3 4 2 2" xfId="18438" xr:uid="{00000000-0005-0000-0000-00004F470000}"/>
    <cellStyle name="20% - Accent1 3 2 3 2 2 2 3 4 2 2 2" xfId="18439" xr:uid="{00000000-0005-0000-0000-000050470000}"/>
    <cellStyle name="20% - Accent1 3 2 3 2 2 2 3 4 2 3" xfId="18440" xr:uid="{00000000-0005-0000-0000-000051470000}"/>
    <cellStyle name="20% - Accent1 3 2 3 2 2 2 3 4 3" xfId="18441" xr:uid="{00000000-0005-0000-0000-000052470000}"/>
    <cellStyle name="20% - Accent1 3 2 3 2 2 2 3 4 3 2" xfId="18442" xr:uid="{00000000-0005-0000-0000-000053470000}"/>
    <cellStyle name="20% - Accent1 3 2 3 2 2 2 3 4 4" xfId="18443" xr:uid="{00000000-0005-0000-0000-000054470000}"/>
    <cellStyle name="20% - Accent1 3 2 3 2 2 2 3 5" xfId="18444" xr:uid="{00000000-0005-0000-0000-000055470000}"/>
    <cellStyle name="20% - Accent1 3 2 3 2 2 2 3 5 2" xfId="18445" xr:uid="{00000000-0005-0000-0000-000056470000}"/>
    <cellStyle name="20% - Accent1 3 2 3 2 2 2 3 5 2 2" xfId="18446" xr:uid="{00000000-0005-0000-0000-000057470000}"/>
    <cellStyle name="20% - Accent1 3 2 3 2 2 2 3 5 3" xfId="18447" xr:uid="{00000000-0005-0000-0000-000058470000}"/>
    <cellStyle name="20% - Accent1 3 2 3 2 2 2 3 6" xfId="18448" xr:uid="{00000000-0005-0000-0000-000059470000}"/>
    <cellStyle name="20% - Accent1 3 2 3 2 2 2 3 6 2" xfId="18449" xr:uid="{00000000-0005-0000-0000-00005A470000}"/>
    <cellStyle name="20% - Accent1 3 2 3 2 2 2 3 6 2 2" xfId="18450" xr:uid="{00000000-0005-0000-0000-00005B470000}"/>
    <cellStyle name="20% - Accent1 3 2 3 2 2 2 3 6 3" xfId="18451" xr:uid="{00000000-0005-0000-0000-00005C470000}"/>
    <cellStyle name="20% - Accent1 3 2 3 2 2 2 3 7" xfId="18452" xr:uid="{00000000-0005-0000-0000-00005D470000}"/>
    <cellStyle name="20% - Accent1 3 2 3 2 2 2 3 7 2" xfId="18453" xr:uid="{00000000-0005-0000-0000-00005E470000}"/>
    <cellStyle name="20% - Accent1 3 2 3 2 2 2 3 8" xfId="18454" xr:uid="{00000000-0005-0000-0000-00005F470000}"/>
    <cellStyle name="20% - Accent1 3 2 3 2 2 2 3 8 2" xfId="18455" xr:uid="{00000000-0005-0000-0000-000060470000}"/>
    <cellStyle name="20% - Accent1 3 2 3 2 2 2 3 9" xfId="18456" xr:uid="{00000000-0005-0000-0000-000061470000}"/>
    <cellStyle name="20% - Accent1 3 2 3 2 2 2 4" xfId="18457" xr:uid="{00000000-0005-0000-0000-000062470000}"/>
    <cellStyle name="20% - Accent1 3 2 3 2 2 2 4 2" xfId="18458" xr:uid="{00000000-0005-0000-0000-000063470000}"/>
    <cellStyle name="20% - Accent1 3 2 3 2 2 2 4 2 2" xfId="18459" xr:uid="{00000000-0005-0000-0000-000064470000}"/>
    <cellStyle name="20% - Accent1 3 2 3 2 2 2 4 2 2 2" xfId="18460" xr:uid="{00000000-0005-0000-0000-000065470000}"/>
    <cellStyle name="20% - Accent1 3 2 3 2 2 2 4 2 3" xfId="18461" xr:uid="{00000000-0005-0000-0000-000066470000}"/>
    <cellStyle name="20% - Accent1 3 2 3 2 2 2 4 3" xfId="18462" xr:uid="{00000000-0005-0000-0000-000067470000}"/>
    <cellStyle name="20% - Accent1 3 2 3 2 2 2 4 3 2" xfId="18463" xr:uid="{00000000-0005-0000-0000-000068470000}"/>
    <cellStyle name="20% - Accent1 3 2 3 2 2 2 4 4" xfId="18464" xr:uid="{00000000-0005-0000-0000-000069470000}"/>
    <cellStyle name="20% - Accent1 3 2 3 2 2 2 5" xfId="18465" xr:uid="{00000000-0005-0000-0000-00006A470000}"/>
    <cellStyle name="20% - Accent1 3 2 3 2 2 2 5 2" xfId="18466" xr:uid="{00000000-0005-0000-0000-00006B470000}"/>
    <cellStyle name="20% - Accent1 3 2 3 2 2 2 5 2 2" xfId="18467" xr:uid="{00000000-0005-0000-0000-00006C470000}"/>
    <cellStyle name="20% - Accent1 3 2 3 2 2 2 5 2 2 2" xfId="18468" xr:uid="{00000000-0005-0000-0000-00006D470000}"/>
    <cellStyle name="20% - Accent1 3 2 3 2 2 2 5 2 3" xfId="18469" xr:uid="{00000000-0005-0000-0000-00006E470000}"/>
    <cellStyle name="20% - Accent1 3 2 3 2 2 2 5 3" xfId="18470" xr:uid="{00000000-0005-0000-0000-00006F470000}"/>
    <cellStyle name="20% - Accent1 3 2 3 2 2 2 5 3 2" xfId="18471" xr:uid="{00000000-0005-0000-0000-000070470000}"/>
    <cellStyle name="20% - Accent1 3 2 3 2 2 2 5 4" xfId="18472" xr:uid="{00000000-0005-0000-0000-000071470000}"/>
    <cellStyle name="20% - Accent1 3 2 3 2 2 2 6" xfId="18473" xr:uid="{00000000-0005-0000-0000-000072470000}"/>
    <cellStyle name="20% - Accent1 3 2 3 2 2 2 6 2" xfId="18474" xr:uid="{00000000-0005-0000-0000-000073470000}"/>
    <cellStyle name="20% - Accent1 3 2 3 2 2 2 6 2 2" xfId="18475" xr:uid="{00000000-0005-0000-0000-000074470000}"/>
    <cellStyle name="20% - Accent1 3 2 3 2 2 2 6 2 2 2" xfId="18476" xr:uid="{00000000-0005-0000-0000-000075470000}"/>
    <cellStyle name="20% - Accent1 3 2 3 2 2 2 6 2 3" xfId="18477" xr:uid="{00000000-0005-0000-0000-000076470000}"/>
    <cellStyle name="20% - Accent1 3 2 3 2 2 2 6 3" xfId="18478" xr:uid="{00000000-0005-0000-0000-000077470000}"/>
    <cellStyle name="20% - Accent1 3 2 3 2 2 2 6 3 2" xfId="18479" xr:uid="{00000000-0005-0000-0000-000078470000}"/>
    <cellStyle name="20% - Accent1 3 2 3 2 2 2 6 4" xfId="18480" xr:uid="{00000000-0005-0000-0000-000079470000}"/>
    <cellStyle name="20% - Accent1 3 2 3 2 2 2 7" xfId="18481" xr:uid="{00000000-0005-0000-0000-00007A470000}"/>
    <cellStyle name="20% - Accent1 3 2 3 2 2 2 7 2" xfId="18482" xr:uid="{00000000-0005-0000-0000-00007B470000}"/>
    <cellStyle name="20% - Accent1 3 2 3 2 2 2 7 2 2" xfId="18483" xr:uid="{00000000-0005-0000-0000-00007C470000}"/>
    <cellStyle name="20% - Accent1 3 2 3 2 2 2 7 3" xfId="18484" xr:uid="{00000000-0005-0000-0000-00007D470000}"/>
    <cellStyle name="20% - Accent1 3 2 3 2 2 2 8" xfId="18485" xr:uid="{00000000-0005-0000-0000-00007E470000}"/>
    <cellStyle name="20% - Accent1 3 2 3 2 2 2 8 2" xfId="18486" xr:uid="{00000000-0005-0000-0000-00007F470000}"/>
    <cellStyle name="20% - Accent1 3 2 3 2 2 2 8 2 2" xfId="18487" xr:uid="{00000000-0005-0000-0000-000080470000}"/>
    <cellStyle name="20% - Accent1 3 2 3 2 2 2 8 3" xfId="18488" xr:uid="{00000000-0005-0000-0000-000081470000}"/>
    <cellStyle name="20% - Accent1 3 2 3 2 2 2 9" xfId="18489" xr:uid="{00000000-0005-0000-0000-000082470000}"/>
    <cellStyle name="20% - Accent1 3 2 3 2 2 2 9 2" xfId="18490" xr:uid="{00000000-0005-0000-0000-000083470000}"/>
    <cellStyle name="20% - Accent1 3 2 3 2 2 3" xfId="18491" xr:uid="{00000000-0005-0000-0000-000084470000}"/>
    <cellStyle name="20% - Accent1 3 2 3 2 2 3 10" xfId="18492" xr:uid="{00000000-0005-0000-0000-000085470000}"/>
    <cellStyle name="20% - Accent1 3 2 3 2 2 3 10 2" xfId="18493" xr:uid="{00000000-0005-0000-0000-000086470000}"/>
    <cellStyle name="20% - Accent1 3 2 3 2 2 3 11" xfId="18494" xr:uid="{00000000-0005-0000-0000-000087470000}"/>
    <cellStyle name="20% - Accent1 3 2 3 2 2 3 2" xfId="18495" xr:uid="{00000000-0005-0000-0000-000088470000}"/>
    <cellStyle name="20% - Accent1 3 2 3 2 2 3 2 2" xfId="18496" xr:uid="{00000000-0005-0000-0000-000089470000}"/>
    <cellStyle name="20% - Accent1 3 2 3 2 2 3 2 2 2" xfId="18497" xr:uid="{00000000-0005-0000-0000-00008A470000}"/>
    <cellStyle name="20% - Accent1 3 2 3 2 2 3 2 2 2 2" xfId="18498" xr:uid="{00000000-0005-0000-0000-00008B470000}"/>
    <cellStyle name="20% - Accent1 3 2 3 2 2 3 2 2 2 2 2" xfId="18499" xr:uid="{00000000-0005-0000-0000-00008C470000}"/>
    <cellStyle name="20% - Accent1 3 2 3 2 2 3 2 2 2 3" xfId="18500" xr:uid="{00000000-0005-0000-0000-00008D470000}"/>
    <cellStyle name="20% - Accent1 3 2 3 2 2 3 2 2 3" xfId="18501" xr:uid="{00000000-0005-0000-0000-00008E470000}"/>
    <cellStyle name="20% - Accent1 3 2 3 2 2 3 2 2 3 2" xfId="18502" xr:uid="{00000000-0005-0000-0000-00008F470000}"/>
    <cellStyle name="20% - Accent1 3 2 3 2 2 3 2 2 4" xfId="18503" xr:uid="{00000000-0005-0000-0000-000090470000}"/>
    <cellStyle name="20% - Accent1 3 2 3 2 2 3 2 3" xfId="18504" xr:uid="{00000000-0005-0000-0000-000091470000}"/>
    <cellStyle name="20% - Accent1 3 2 3 2 2 3 2 3 2" xfId="18505" xr:uid="{00000000-0005-0000-0000-000092470000}"/>
    <cellStyle name="20% - Accent1 3 2 3 2 2 3 2 3 2 2" xfId="18506" xr:uid="{00000000-0005-0000-0000-000093470000}"/>
    <cellStyle name="20% - Accent1 3 2 3 2 2 3 2 3 2 2 2" xfId="18507" xr:uid="{00000000-0005-0000-0000-000094470000}"/>
    <cellStyle name="20% - Accent1 3 2 3 2 2 3 2 3 2 3" xfId="18508" xr:uid="{00000000-0005-0000-0000-000095470000}"/>
    <cellStyle name="20% - Accent1 3 2 3 2 2 3 2 3 3" xfId="18509" xr:uid="{00000000-0005-0000-0000-000096470000}"/>
    <cellStyle name="20% - Accent1 3 2 3 2 2 3 2 3 3 2" xfId="18510" xr:uid="{00000000-0005-0000-0000-000097470000}"/>
    <cellStyle name="20% - Accent1 3 2 3 2 2 3 2 3 4" xfId="18511" xr:uid="{00000000-0005-0000-0000-000098470000}"/>
    <cellStyle name="20% - Accent1 3 2 3 2 2 3 2 4" xfId="18512" xr:uid="{00000000-0005-0000-0000-000099470000}"/>
    <cellStyle name="20% - Accent1 3 2 3 2 2 3 2 4 2" xfId="18513" xr:uid="{00000000-0005-0000-0000-00009A470000}"/>
    <cellStyle name="20% - Accent1 3 2 3 2 2 3 2 4 2 2" xfId="18514" xr:uid="{00000000-0005-0000-0000-00009B470000}"/>
    <cellStyle name="20% - Accent1 3 2 3 2 2 3 2 4 2 2 2" xfId="18515" xr:uid="{00000000-0005-0000-0000-00009C470000}"/>
    <cellStyle name="20% - Accent1 3 2 3 2 2 3 2 4 2 3" xfId="18516" xr:uid="{00000000-0005-0000-0000-00009D470000}"/>
    <cellStyle name="20% - Accent1 3 2 3 2 2 3 2 4 3" xfId="18517" xr:uid="{00000000-0005-0000-0000-00009E470000}"/>
    <cellStyle name="20% - Accent1 3 2 3 2 2 3 2 4 3 2" xfId="18518" xr:uid="{00000000-0005-0000-0000-00009F470000}"/>
    <cellStyle name="20% - Accent1 3 2 3 2 2 3 2 4 4" xfId="18519" xr:uid="{00000000-0005-0000-0000-0000A0470000}"/>
    <cellStyle name="20% - Accent1 3 2 3 2 2 3 2 5" xfId="18520" xr:uid="{00000000-0005-0000-0000-0000A1470000}"/>
    <cellStyle name="20% - Accent1 3 2 3 2 2 3 2 5 2" xfId="18521" xr:uid="{00000000-0005-0000-0000-0000A2470000}"/>
    <cellStyle name="20% - Accent1 3 2 3 2 2 3 2 5 2 2" xfId="18522" xr:uid="{00000000-0005-0000-0000-0000A3470000}"/>
    <cellStyle name="20% - Accent1 3 2 3 2 2 3 2 5 3" xfId="18523" xr:uid="{00000000-0005-0000-0000-0000A4470000}"/>
    <cellStyle name="20% - Accent1 3 2 3 2 2 3 2 6" xfId="18524" xr:uid="{00000000-0005-0000-0000-0000A5470000}"/>
    <cellStyle name="20% - Accent1 3 2 3 2 2 3 2 6 2" xfId="18525" xr:uid="{00000000-0005-0000-0000-0000A6470000}"/>
    <cellStyle name="20% - Accent1 3 2 3 2 2 3 2 6 2 2" xfId="18526" xr:uid="{00000000-0005-0000-0000-0000A7470000}"/>
    <cellStyle name="20% - Accent1 3 2 3 2 2 3 2 6 3" xfId="18527" xr:uid="{00000000-0005-0000-0000-0000A8470000}"/>
    <cellStyle name="20% - Accent1 3 2 3 2 2 3 2 7" xfId="18528" xr:uid="{00000000-0005-0000-0000-0000A9470000}"/>
    <cellStyle name="20% - Accent1 3 2 3 2 2 3 2 7 2" xfId="18529" xr:uid="{00000000-0005-0000-0000-0000AA470000}"/>
    <cellStyle name="20% - Accent1 3 2 3 2 2 3 2 8" xfId="18530" xr:uid="{00000000-0005-0000-0000-0000AB470000}"/>
    <cellStyle name="20% - Accent1 3 2 3 2 2 3 2 8 2" xfId="18531" xr:uid="{00000000-0005-0000-0000-0000AC470000}"/>
    <cellStyle name="20% - Accent1 3 2 3 2 2 3 2 9" xfId="18532" xr:uid="{00000000-0005-0000-0000-0000AD470000}"/>
    <cellStyle name="20% - Accent1 3 2 3 2 2 3 3" xfId="18533" xr:uid="{00000000-0005-0000-0000-0000AE470000}"/>
    <cellStyle name="20% - Accent1 3 2 3 2 2 3 3 2" xfId="18534" xr:uid="{00000000-0005-0000-0000-0000AF470000}"/>
    <cellStyle name="20% - Accent1 3 2 3 2 2 3 3 2 2" xfId="18535" xr:uid="{00000000-0005-0000-0000-0000B0470000}"/>
    <cellStyle name="20% - Accent1 3 2 3 2 2 3 3 2 2 2" xfId="18536" xr:uid="{00000000-0005-0000-0000-0000B1470000}"/>
    <cellStyle name="20% - Accent1 3 2 3 2 2 3 3 2 2 2 2" xfId="18537" xr:uid="{00000000-0005-0000-0000-0000B2470000}"/>
    <cellStyle name="20% - Accent1 3 2 3 2 2 3 3 2 2 3" xfId="18538" xr:uid="{00000000-0005-0000-0000-0000B3470000}"/>
    <cellStyle name="20% - Accent1 3 2 3 2 2 3 3 2 3" xfId="18539" xr:uid="{00000000-0005-0000-0000-0000B4470000}"/>
    <cellStyle name="20% - Accent1 3 2 3 2 2 3 3 2 3 2" xfId="18540" xr:uid="{00000000-0005-0000-0000-0000B5470000}"/>
    <cellStyle name="20% - Accent1 3 2 3 2 2 3 3 2 4" xfId="18541" xr:uid="{00000000-0005-0000-0000-0000B6470000}"/>
    <cellStyle name="20% - Accent1 3 2 3 2 2 3 3 3" xfId="18542" xr:uid="{00000000-0005-0000-0000-0000B7470000}"/>
    <cellStyle name="20% - Accent1 3 2 3 2 2 3 3 3 2" xfId="18543" xr:uid="{00000000-0005-0000-0000-0000B8470000}"/>
    <cellStyle name="20% - Accent1 3 2 3 2 2 3 3 3 2 2" xfId="18544" xr:uid="{00000000-0005-0000-0000-0000B9470000}"/>
    <cellStyle name="20% - Accent1 3 2 3 2 2 3 3 3 2 2 2" xfId="18545" xr:uid="{00000000-0005-0000-0000-0000BA470000}"/>
    <cellStyle name="20% - Accent1 3 2 3 2 2 3 3 3 2 3" xfId="18546" xr:uid="{00000000-0005-0000-0000-0000BB470000}"/>
    <cellStyle name="20% - Accent1 3 2 3 2 2 3 3 3 3" xfId="18547" xr:uid="{00000000-0005-0000-0000-0000BC470000}"/>
    <cellStyle name="20% - Accent1 3 2 3 2 2 3 3 3 3 2" xfId="18548" xr:uid="{00000000-0005-0000-0000-0000BD470000}"/>
    <cellStyle name="20% - Accent1 3 2 3 2 2 3 3 3 4" xfId="18549" xr:uid="{00000000-0005-0000-0000-0000BE470000}"/>
    <cellStyle name="20% - Accent1 3 2 3 2 2 3 3 4" xfId="18550" xr:uid="{00000000-0005-0000-0000-0000BF470000}"/>
    <cellStyle name="20% - Accent1 3 2 3 2 2 3 3 4 2" xfId="18551" xr:uid="{00000000-0005-0000-0000-0000C0470000}"/>
    <cellStyle name="20% - Accent1 3 2 3 2 2 3 3 4 2 2" xfId="18552" xr:uid="{00000000-0005-0000-0000-0000C1470000}"/>
    <cellStyle name="20% - Accent1 3 2 3 2 2 3 3 4 2 2 2" xfId="18553" xr:uid="{00000000-0005-0000-0000-0000C2470000}"/>
    <cellStyle name="20% - Accent1 3 2 3 2 2 3 3 4 2 3" xfId="18554" xr:uid="{00000000-0005-0000-0000-0000C3470000}"/>
    <cellStyle name="20% - Accent1 3 2 3 2 2 3 3 4 3" xfId="18555" xr:uid="{00000000-0005-0000-0000-0000C4470000}"/>
    <cellStyle name="20% - Accent1 3 2 3 2 2 3 3 4 3 2" xfId="18556" xr:uid="{00000000-0005-0000-0000-0000C5470000}"/>
    <cellStyle name="20% - Accent1 3 2 3 2 2 3 3 4 4" xfId="18557" xr:uid="{00000000-0005-0000-0000-0000C6470000}"/>
    <cellStyle name="20% - Accent1 3 2 3 2 2 3 3 5" xfId="18558" xr:uid="{00000000-0005-0000-0000-0000C7470000}"/>
    <cellStyle name="20% - Accent1 3 2 3 2 2 3 3 5 2" xfId="18559" xr:uid="{00000000-0005-0000-0000-0000C8470000}"/>
    <cellStyle name="20% - Accent1 3 2 3 2 2 3 3 5 2 2" xfId="18560" xr:uid="{00000000-0005-0000-0000-0000C9470000}"/>
    <cellStyle name="20% - Accent1 3 2 3 2 2 3 3 5 3" xfId="18561" xr:uid="{00000000-0005-0000-0000-0000CA470000}"/>
    <cellStyle name="20% - Accent1 3 2 3 2 2 3 3 6" xfId="18562" xr:uid="{00000000-0005-0000-0000-0000CB470000}"/>
    <cellStyle name="20% - Accent1 3 2 3 2 2 3 3 6 2" xfId="18563" xr:uid="{00000000-0005-0000-0000-0000CC470000}"/>
    <cellStyle name="20% - Accent1 3 2 3 2 2 3 3 6 2 2" xfId="18564" xr:uid="{00000000-0005-0000-0000-0000CD470000}"/>
    <cellStyle name="20% - Accent1 3 2 3 2 2 3 3 6 3" xfId="18565" xr:uid="{00000000-0005-0000-0000-0000CE470000}"/>
    <cellStyle name="20% - Accent1 3 2 3 2 2 3 3 7" xfId="18566" xr:uid="{00000000-0005-0000-0000-0000CF470000}"/>
    <cellStyle name="20% - Accent1 3 2 3 2 2 3 3 7 2" xfId="18567" xr:uid="{00000000-0005-0000-0000-0000D0470000}"/>
    <cellStyle name="20% - Accent1 3 2 3 2 2 3 3 8" xfId="18568" xr:uid="{00000000-0005-0000-0000-0000D1470000}"/>
    <cellStyle name="20% - Accent1 3 2 3 2 2 3 3 8 2" xfId="18569" xr:uid="{00000000-0005-0000-0000-0000D2470000}"/>
    <cellStyle name="20% - Accent1 3 2 3 2 2 3 3 9" xfId="18570" xr:uid="{00000000-0005-0000-0000-0000D3470000}"/>
    <cellStyle name="20% - Accent1 3 2 3 2 2 3 4" xfId="18571" xr:uid="{00000000-0005-0000-0000-0000D4470000}"/>
    <cellStyle name="20% - Accent1 3 2 3 2 2 3 4 2" xfId="18572" xr:uid="{00000000-0005-0000-0000-0000D5470000}"/>
    <cellStyle name="20% - Accent1 3 2 3 2 2 3 4 2 2" xfId="18573" xr:uid="{00000000-0005-0000-0000-0000D6470000}"/>
    <cellStyle name="20% - Accent1 3 2 3 2 2 3 4 2 2 2" xfId="18574" xr:uid="{00000000-0005-0000-0000-0000D7470000}"/>
    <cellStyle name="20% - Accent1 3 2 3 2 2 3 4 2 3" xfId="18575" xr:uid="{00000000-0005-0000-0000-0000D8470000}"/>
    <cellStyle name="20% - Accent1 3 2 3 2 2 3 4 3" xfId="18576" xr:uid="{00000000-0005-0000-0000-0000D9470000}"/>
    <cellStyle name="20% - Accent1 3 2 3 2 2 3 4 3 2" xfId="18577" xr:uid="{00000000-0005-0000-0000-0000DA470000}"/>
    <cellStyle name="20% - Accent1 3 2 3 2 2 3 4 4" xfId="18578" xr:uid="{00000000-0005-0000-0000-0000DB470000}"/>
    <cellStyle name="20% - Accent1 3 2 3 2 2 3 5" xfId="18579" xr:uid="{00000000-0005-0000-0000-0000DC470000}"/>
    <cellStyle name="20% - Accent1 3 2 3 2 2 3 5 2" xfId="18580" xr:uid="{00000000-0005-0000-0000-0000DD470000}"/>
    <cellStyle name="20% - Accent1 3 2 3 2 2 3 5 2 2" xfId="18581" xr:uid="{00000000-0005-0000-0000-0000DE470000}"/>
    <cellStyle name="20% - Accent1 3 2 3 2 2 3 5 2 2 2" xfId="18582" xr:uid="{00000000-0005-0000-0000-0000DF470000}"/>
    <cellStyle name="20% - Accent1 3 2 3 2 2 3 5 2 3" xfId="18583" xr:uid="{00000000-0005-0000-0000-0000E0470000}"/>
    <cellStyle name="20% - Accent1 3 2 3 2 2 3 5 3" xfId="18584" xr:uid="{00000000-0005-0000-0000-0000E1470000}"/>
    <cellStyle name="20% - Accent1 3 2 3 2 2 3 5 3 2" xfId="18585" xr:uid="{00000000-0005-0000-0000-0000E2470000}"/>
    <cellStyle name="20% - Accent1 3 2 3 2 2 3 5 4" xfId="18586" xr:uid="{00000000-0005-0000-0000-0000E3470000}"/>
    <cellStyle name="20% - Accent1 3 2 3 2 2 3 6" xfId="18587" xr:uid="{00000000-0005-0000-0000-0000E4470000}"/>
    <cellStyle name="20% - Accent1 3 2 3 2 2 3 6 2" xfId="18588" xr:uid="{00000000-0005-0000-0000-0000E5470000}"/>
    <cellStyle name="20% - Accent1 3 2 3 2 2 3 6 2 2" xfId="18589" xr:uid="{00000000-0005-0000-0000-0000E6470000}"/>
    <cellStyle name="20% - Accent1 3 2 3 2 2 3 6 2 2 2" xfId="18590" xr:uid="{00000000-0005-0000-0000-0000E7470000}"/>
    <cellStyle name="20% - Accent1 3 2 3 2 2 3 6 2 3" xfId="18591" xr:uid="{00000000-0005-0000-0000-0000E8470000}"/>
    <cellStyle name="20% - Accent1 3 2 3 2 2 3 6 3" xfId="18592" xr:uid="{00000000-0005-0000-0000-0000E9470000}"/>
    <cellStyle name="20% - Accent1 3 2 3 2 2 3 6 3 2" xfId="18593" xr:uid="{00000000-0005-0000-0000-0000EA470000}"/>
    <cellStyle name="20% - Accent1 3 2 3 2 2 3 6 4" xfId="18594" xr:uid="{00000000-0005-0000-0000-0000EB470000}"/>
    <cellStyle name="20% - Accent1 3 2 3 2 2 3 7" xfId="18595" xr:uid="{00000000-0005-0000-0000-0000EC470000}"/>
    <cellStyle name="20% - Accent1 3 2 3 2 2 3 7 2" xfId="18596" xr:uid="{00000000-0005-0000-0000-0000ED470000}"/>
    <cellStyle name="20% - Accent1 3 2 3 2 2 3 7 2 2" xfId="18597" xr:uid="{00000000-0005-0000-0000-0000EE470000}"/>
    <cellStyle name="20% - Accent1 3 2 3 2 2 3 7 3" xfId="18598" xr:uid="{00000000-0005-0000-0000-0000EF470000}"/>
    <cellStyle name="20% - Accent1 3 2 3 2 2 3 8" xfId="18599" xr:uid="{00000000-0005-0000-0000-0000F0470000}"/>
    <cellStyle name="20% - Accent1 3 2 3 2 2 3 8 2" xfId="18600" xr:uid="{00000000-0005-0000-0000-0000F1470000}"/>
    <cellStyle name="20% - Accent1 3 2 3 2 2 3 8 2 2" xfId="18601" xr:uid="{00000000-0005-0000-0000-0000F2470000}"/>
    <cellStyle name="20% - Accent1 3 2 3 2 2 3 8 3" xfId="18602" xr:uid="{00000000-0005-0000-0000-0000F3470000}"/>
    <cellStyle name="20% - Accent1 3 2 3 2 2 3 9" xfId="18603" xr:uid="{00000000-0005-0000-0000-0000F4470000}"/>
    <cellStyle name="20% - Accent1 3 2 3 2 2 3 9 2" xfId="18604" xr:uid="{00000000-0005-0000-0000-0000F5470000}"/>
    <cellStyle name="20% - Accent1 3 2 3 2 2 4" xfId="18605" xr:uid="{00000000-0005-0000-0000-0000F6470000}"/>
    <cellStyle name="20% - Accent1 3 2 3 2 2 4 10" xfId="18606" xr:uid="{00000000-0005-0000-0000-0000F7470000}"/>
    <cellStyle name="20% - Accent1 3 2 3 2 2 4 10 2" xfId="18607" xr:uid="{00000000-0005-0000-0000-0000F8470000}"/>
    <cellStyle name="20% - Accent1 3 2 3 2 2 4 11" xfId="18608" xr:uid="{00000000-0005-0000-0000-0000F9470000}"/>
    <cellStyle name="20% - Accent1 3 2 3 2 2 4 2" xfId="18609" xr:uid="{00000000-0005-0000-0000-0000FA470000}"/>
    <cellStyle name="20% - Accent1 3 2 3 2 2 4 2 2" xfId="18610" xr:uid="{00000000-0005-0000-0000-0000FB470000}"/>
    <cellStyle name="20% - Accent1 3 2 3 2 2 4 2 2 2" xfId="18611" xr:uid="{00000000-0005-0000-0000-0000FC470000}"/>
    <cellStyle name="20% - Accent1 3 2 3 2 2 4 2 2 2 2" xfId="18612" xr:uid="{00000000-0005-0000-0000-0000FD470000}"/>
    <cellStyle name="20% - Accent1 3 2 3 2 2 4 2 2 2 2 2" xfId="18613" xr:uid="{00000000-0005-0000-0000-0000FE470000}"/>
    <cellStyle name="20% - Accent1 3 2 3 2 2 4 2 2 2 3" xfId="18614" xr:uid="{00000000-0005-0000-0000-0000FF470000}"/>
    <cellStyle name="20% - Accent1 3 2 3 2 2 4 2 2 3" xfId="18615" xr:uid="{00000000-0005-0000-0000-000000480000}"/>
    <cellStyle name="20% - Accent1 3 2 3 2 2 4 2 2 3 2" xfId="18616" xr:uid="{00000000-0005-0000-0000-000001480000}"/>
    <cellStyle name="20% - Accent1 3 2 3 2 2 4 2 2 4" xfId="18617" xr:uid="{00000000-0005-0000-0000-000002480000}"/>
    <cellStyle name="20% - Accent1 3 2 3 2 2 4 2 3" xfId="18618" xr:uid="{00000000-0005-0000-0000-000003480000}"/>
    <cellStyle name="20% - Accent1 3 2 3 2 2 4 2 3 2" xfId="18619" xr:uid="{00000000-0005-0000-0000-000004480000}"/>
    <cellStyle name="20% - Accent1 3 2 3 2 2 4 2 3 2 2" xfId="18620" xr:uid="{00000000-0005-0000-0000-000005480000}"/>
    <cellStyle name="20% - Accent1 3 2 3 2 2 4 2 3 2 2 2" xfId="18621" xr:uid="{00000000-0005-0000-0000-000006480000}"/>
    <cellStyle name="20% - Accent1 3 2 3 2 2 4 2 3 2 3" xfId="18622" xr:uid="{00000000-0005-0000-0000-000007480000}"/>
    <cellStyle name="20% - Accent1 3 2 3 2 2 4 2 3 3" xfId="18623" xr:uid="{00000000-0005-0000-0000-000008480000}"/>
    <cellStyle name="20% - Accent1 3 2 3 2 2 4 2 3 3 2" xfId="18624" xr:uid="{00000000-0005-0000-0000-000009480000}"/>
    <cellStyle name="20% - Accent1 3 2 3 2 2 4 2 3 4" xfId="18625" xr:uid="{00000000-0005-0000-0000-00000A480000}"/>
    <cellStyle name="20% - Accent1 3 2 3 2 2 4 2 4" xfId="18626" xr:uid="{00000000-0005-0000-0000-00000B480000}"/>
    <cellStyle name="20% - Accent1 3 2 3 2 2 4 2 4 2" xfId="18627" xr:uid="{00000000-0005-0000-0000-00000C480000}"/>
    <cellStyle name="20% - Accent1 3 2 3 2 2 4 2 4 2 2" xfId="18628" xr:uid="{00000000-0005-0000-0000-00000D480000}"/>
    <cellStyle name="20% - Accent1 3 2 3 2 2 4 2 4 2 2 2" xfId="18629" xr:uid="{00000000-0005-0000-0000-00000E480000}"/>
    <cellStyle name="20% - Accent1 3 2 3 2 2 4 2 4 2 3" xfId="18630" xr:uid="{00000000-0005-0000-0000-00000F480000}"/>
    <cellStyle name="20% - Accent1 3 2 3 2 2 4 2 4 3" xfId="18631" xr:uid="{00000000-0005-0000-0000-000010480000}"/>
    <cellStyle name="20% - Accent1 3 2 3 2 2 4 2 4 3 2" xfId="18632" xr:uid="{00000000-0005-0000-0000-000011480000}"/>
    <cellStyle name="20% - Accent1 3 2 3 2 2 4 2 4 4" xfId="18633" xr:uid="{00000000-0005-0000-0000-000012480000}"/>
    <cellStyle name="20% - Accent1 3 2 3 2 2 4 2 5" xfId="18634" xr:uid="{00000000-0005-0000-0000-000013480000}"/>
    <cellStyle name="20% - Accent1 3 2 3 2 2 4 2 5 2" xfId="18635" xr:uid="{00000000-0005-0000-0000-000014480000}"/>
    <cellStyle name="20% - Accent1 3 2 3 2 2 4 2 5 2 2" xfId="18636" xr:uid="{00000000-0005-0000-0000-000015480000}"/>
    <cellStyle name="20% - Accent1 3 2 3 2 2 4 2 5 3" xfId="18637" xr:uid="{00000000-0005-0000-0000-000016480000}"/>
    <cellStyle name="20% - Accent1 3 2 3 2 2 4 2 6" xfId="18638" xr:uid="{00000000-0005-0000-0000-000017480000}"/>
    <cellStyle name="20% - Accent1 3 2 3 2 2 4 2 6 2" xfId="18639" xr:uid="{00000000-0005-0000-0000-000018480000}"/>
    <cellStyle name="20% - Accent1 3 2 3 2 2 4 2 6 2 2" xfId="18640" xr:uid="{00000000-0005-0000-0000-000019480000}"/>
    <cellStyle name="20% - Accent1 3 2 3 2 2 4 2 6 3" xfId="18641" xr:uid="{00000000-0005-0000-0000-00001A480000}"/>
    <cellStyle name="20% - Accent1 3 2 3 2 2 4 2 7" xfId="18642" xr:uid="{00000000-0005-0000-0000-00001B480000}"/>
    <cellStyle name="20% - Accent1 3 2 3 2 2 4 2 7 2" xfId="18643" xr:uid="{00000000-0005-0000-0000-00001C480000}"/>
    <cellStyle name="20% - Accent1 3 2 3 2 2 4 2 8" xfId="18644" xr:uid="{00000000-0005-0000-0000-00001D480000}"/>
    <cellStyle name="20% - Accent1 3 2 3 2 2 4 2 8 2" xfId="18645" xr:uid="{00000000-0005-0000-0000-00001E480000}"/>
    <cellStyle name="20% - Accent1 3 2 3 2 2 4 2 9" xfId="18646" xr:uid="{00000000-0005-0000-0000-00001F480000}"/>
    <cellStyle name="20% - Accent1 3 2 3 2 2 4 3" xfId="18647" xr:uid="{00000000-0005-0000-0000-000020480000}"/>
    <cellStyle name="20% - Accent1 3 2 3 2 2 4 3 2" xfId="18648" xr:uid="{00000000-0005-0000-0000-000021480000}"/>
    <cellStyle name="20% - Accent1 3 2 3 2 2 4 3 2 2" xfId="18649" xr:uid="{00000000-0005-0000-0000-000022480000}"/>
    <cellStyle name="20% - Accent1 3 2 3 2 2 4 3 2 2 2" xfId="18650" xr:uid="{00000000-0005-0000-0000-000023480000}"/>
    <cellStyle name="20% - Accent1 3 2 3 2 2 4 3 2 2 2 2" xfId="18651" xr:uid="{00000000-0005-0000-0000-000024480000}"/>
    <cellStyle name="20% - Accent1 3 2 3 2 2 4 3 2 2 3" xfId="18652" xr:uid="{00000000-0005-0000-0000-000025480000}"/>
    <cellStyle name="20% - Accent1 3 2 3 2 2 4 3 2 3" xfId="18653" xr:uid="{00000000-0005-0000-0000-000026480000}"/>
    <cellStyle name="20% - Accent1 3 2 3 2 2 4 3 2 3 2" xfId="18654" xr:uid="{00000000-0005-0000-0000-000027480000}"/>
    <cellStyle name="20% - Accent1 3 2 3 2 2 4 3 2 4" xfId="18655" xr:uid="{00000000-0005-0000-0000-000028480000}"/>
    <cellStyle name="20% - Accent1 3 2 3 2 2 4 3 3" xfId="18656" xr:uid="{00000000-0005-0000-0000-000029480000}"/>
    <cellStyle name="20% - Accent1 3 2 3 2 2 4 3 3 2" xfId="18657" xr:uid="{00000000-0005-0000-0000-00002A480000}"/>
    <cellStyle name="20% - Accent1 3 2 3 2 2 4 3 3 2 2" xfId="18658" xr:uid="{00000000-0005-0000-0000-00002B480000}"/>
    <cellStyle name="20% - Accent1 3 2 3 2 2 4 3 3 2 2 2" xfId="18659" xr:uid="{00000000-0005-0000-0000-00002C480000}"/>
    <cellStyle name="20% - Accent1 3 2 3 2 2 4 3 3 2 3" xfId="18660" xr:uid="{00000000-0005-0000-0000-00002D480000}"/>
    <cellStyle name="20% - Accent1 3 2 3 2 2 4 3 3 3" xfId="18661" xr:uid="{00000000-0005-0000-0000-00002E480000}"/>
    <cellStyle name="20% - Accent1 3 2 3 2 2 4 3 3 3 2" xfId="18662" xr:uid="{00000000-0005-0000-0000-00002F480000}"/>
    <cellStyle name="20% - Accent1 3 2 3 2 2 4 3 3 4" xfId="18663" xr:uid="{00000000-0005-0000-0000-000030480000}"/>
    <cellStyle name="20% - Accent1 3 2 3 2 2 4 3 4" xfId="18664" xr:uid="{00000000-0005-0000-0000-000031480000}"/>
    <cellStyle name="20% - Accent1 3 2 3 2 2 4 3 4 2" xfId="18665" xr:uid="{00000000-0005-0000-0000-000032480000}"/>
    <cellStyle name="20% - Accent1 3 2 3 2 2 4 3 4 2 2" xfId="18666" xr:uid="{00000000-0005-0000-0000-000033480000}"/>
    <cellStyle name="20% - Accent1 3 2 3 2 2 4 3 4 2 2 2" xfId="18667" xr:uid="{00000000-0005-0000-0000-000034480000}"/>
    <cellStyle name="20% - Accent1 3 2 3 2 2 4 3 4 2 3" xfId="18668" xr:uid="{00000000-0005-0000-0000-000035480000}"/>
    <cellStyle name="20% - Accent1 3 2 3 2 2 4 3 4 3" xfId="18669" xr:uid="{00000000-0005-0000-0000-000036480000}"/>
    <cellStyle name="20% - Accent1 3 2 3 2 2 4 3 4 3 2" xfId="18670" xr:uid="{00000000-0005-0000-0000-000037480000}"/>
    <cellStyle name="20% - Accent1 3 2 3 2 2 4 3 4 4" xfId="18671" xr:uid="{00000000-0005-0000-0000-000038480000}"/>
    <cellStyle name="20% - Accent1 3 2 3 2 2 4 3 5" xfId="18672" xr:uid="{00000000-0005-0000-0000-000039480000}"/>
    <cellStyle name="20% - Accent1 3 2 3 2 2 4 3 5 2" xfId="18673" xr:uid="{00000000-0005-0000-0000-00003A480000}"/>
    <cellStyle name="20% - Accent1 3 2 3 2 2 4 3 5 2 2" xfId="18674" xr:uid="{00000000-0005-0000-0000-00003B480000}"/>
    <cellStyle name="20% - Accent1 3 2 3 2 2 4 3 5 3" xfId="18675" xr:uid="{00000000-0005-0000-0000-00003C480000}"/>
    <cellStyle name="20% - Accent1 3 2 3 2 2 4 3 6" xfId="18676" xr:uid="{00000000-0005-0000-0000-00003D480000}"/>
    <cellStyle name="20% - Accent1 3 2 3 2 2 4 3 6 2" xfId="18677" xr:uid="{00000000-0005-0000-0000-00003E480000}"/>
    <cellStyle name="20% - Accent1 3 2 3 2 2 4 3 6 2 2" xfId="18678" xr:uid="{00000000-0005-0000-0000-00003F480000}"/>
    <cellStyle name="20% - Accent1 3 2 3 2 2 4 3 6 3" xfId="18679" xr:uid="{00000000-0005-0000-0000-000040480000}"/>
    <cellStyle name="20% - Accent1 3 2 3 2 2 4 3 7" xfId="18680" xr:uid="{00000000-0005-0000-0000-000041480000}"/>
    <cellStyle name="20% - Accent1 3 2 3 2 2 4 3 7 2" xfId="18681" xr:uid="{00000000-0005-0000-0000-000042480000}"/>
    <cellStyle name="20% - Accent1 3 2 3 2 2 4 3 8" xfId="18682" xr:uid="{00000000-0005-0000-0000-000043480000}"/>
    <cellStyle name="20% - Accent1 3 2 3 2 2 4 3 8 2" xfId="18683" xr:uid="{00000000-0005-0000-0000-000044480000}"/>
    <cellStyle name="20% - Accent1 3 2 3 2 2 4 3 9" xfId="18684" xr:uid="{00000000-0005-0000-0000-000045480000}"/>
    <cellStyle name="20% - Accent1 3 2 3 2 2 4 4" xfId="18685" xr:uid="{00000000-0005-0000-0000-000046480000}"/>
    <cellStyle name="20% - Accent1 3 2 3 2 2 4 4 2" xfId="18686" xr:uid="{00000000-0005-0000-0000-000047480000}"/>
    <cellStyle name="20% - Accent1 3 2 3 2 2 4 4 2 2" xfId="18687" xr:uid="{00000000-0005-0000-0000-000048480000}"/>
    <cellStyle name="20% - Accent1 3 2 3 2 2 4 4 2 2 2" xfId="18688" xr:uid="{00000000-0005-0000-0000-000049480000}"/>
    <cellStyle name="20% - Accent1 3 2 3 2 2 4 4 2 3" xfId="18689" xr:uid="{00000000-0005-0000-0000-00004A480000}"/>
    <cellStyle name="20% - Accent1 3 2 3 2 2 4 4 3" xfId="18690" xr:uid="{00000000-0005-0000-0000-00004B480000}"/>
    <cellStyle name="20% - Accent1 3 2 3 2 2 4 4 3 2" xfId="18691" xr:uid="{00000000-0005-0000-0000-00004C480000}"/>
    <cellStyle name="20% - Accent1 3 2 3 2 2 4 4 4" xfId="18692" xr:uid="{00000000-0005-0000-0000-00004D480000}"/>
    <cellStyle name="20% - Accent1 3 2 3 2 2 4 5" xfId="18693" xr:uid="{00000000-0005-0000-0000-00004E480000}"/>
    <cellStyle name="20% - Accent1 3 2 3 2 2 4 5 2" xfId="18694" xr:uid="{00000000-0005-0000-0000-00004F480000}"/>
    <cellStyle name="20% - Accent1 3 2 3 2 2 4 5 2 2" xfId="18695" xr:uid="{00000000-0005-0000-0000-000050480000}"/>
    <cellStyle name="20% - Accent1 3 2 3 2 2 4 5 2 2 2" xfId="18696" xr:uid="{00000000-0005-0000-0000-000051480000}"/>
    <cellStyle name="20% - Accent1 3 2 3 2 2 4 5 2 3" xfId="18697" xr:uid="{00000000-0005-0000-0000-000052480000}"/>
    <cellStyle name="20% - Accent1 3 2 3 2 2 4 5 3" xfId="18698" xr:uid="{00000000-0005-0000-0000-000053480000}"/>
    <cellStyle name="20% - Accent1 3 2 3 2 2 4 5 3 2" xfId="18699" xr:uid="{00000000-0005-0000-0000-000054480000}"/>
    <cellStyle name="20% - Accent1 3 2 3 2 2 4 5 4" xfId="18700" xr:uid="{00000000-0005-0000-0000-000055480000}"/>
    <cellStyle name="20% - Accent1 3 2 3 2 2 4 6" xfId="18701" xr:uid="{00000000-0005-0000-0000-000056480000}"/>
    <cellStyle name="20% - Accent1 3 2 3 2 2 4 6 2" xfId="18702" xr:uid="{00000000-0005-0000-0000-000057480000}"/>
    <cellStyle name="20% - Accent1 3 2 3 2 2 4 6 2 2" xfId="18703" xr:uid="{00000000-0005-0000-0000-000058480000}"/>
    <cellStyle name="20% - Accent1 3 2 3 2 2 4 6 2 2 2" xfId="18704" xr:uid="{00000000-0005-0000-0000-000059480000}"/>
    <cellStyle name="20% - Accent1 3 2 3 2 2 4 6 2 3" xfId="18705" xr:uid="{00000000-0005-0000-0000-00005A480000}"/>
    <cellStyle name="20% - Accent1 3 2 3 2 2 4 6 3" xfId="18706" xr:uid="{00000000-0005-0000-0000-00005B480000}"/>
    <cellStyle name="20% - Accent1 3 2 3 2 2 4 6 3 2" xfId="18707" xr:uid="{00000000-0005-0000-0000-00005C480000}"/>
    <cellStyle name="20% - Accent1 3 2 3 2 2 4 6 4" xfId="18708" xr:uid="{00000000-0005-0000-0000-00005D480000}"/>
    <cellStyle name="20% - Accent1 3 2 3 2 2 4 7" xfId="18709" xr:uid="{00000000-0005-0000-0000-00005E480000}"/>
    <cellStyle name="20% - Accent1 3 2 3 2 2 4 7 2" xfId="18710" xr:uid="{00000000-0005-0000-0000-00005F480000}"/>
    <cellStyle name="20% - Accent1 3 2 3 2 2 4 7 2 2" xfId="18711" xr:uid="{00000000-0005-0000-0000-000060480000}"/>
    <cellStyle name="20% - Accent1 3 2 3 2 2 4 7 3" xfId="18712" xr:uid="{00000000-0005-0000-0000-000061480000}"/>
    <cellStyle name="20% - Accent1 3 2 3 2 2 4 8" xfId="18713" xr:uid="{00000000-0005-0000-0000-000062480000}"/>
    <cellStyle name="20% - Accent1 3 2 3 2 2 4 8 2" xfId="18714" xr:uid="{00000000-0005-0000-0000-000063480000}"/>
    <cellStyle name="20% - Accent1 3 2 3 2 2 4 8 2 2" xfId="18715" xr:uid="{00000000-0005-0000-0000-000064480000}"/>
    <cellStyle name="20% - Accent1 3 2 3 2 2 4 8 3" xfId="18716" xr:uid="{00000000-0005-0000-0000-000065480000}"/>
    <cellStyle name="20% - Accent1 3 2 3 2 2 4 9" xfId="18717" xr:uid="{00000000-0005-0000-0000-000066480000}"/>
    <cellStyle name="20% - Accent1 3 2 3 2 2 4 9 2" xfId="18718" xr:uid="{00000000-0005-0000-0000-000067480000}"/>
    <cellStyle name="20% - Accent1 3 2 3 2 2 5" xfId="18719" xr:uid="{00000000-0005-0000-0000-000068480000}"/>
    <cellStyle name="20% - Accent1 3 2 3 2 2 5 2" xfId="18720" xr:uid="{00000000-0005-0000-0000-000069480000}"/>
    <cellStyle name="20% - Accent1 3 2 3 2 2 5 2 2" xfId="18721" xr:uid="{00000000-0005-0000-0000-00006A480000}"/>
    <cellStyle name="20% - Accent1 3 2 3 2 2 5 2 2 2" xfId="18722" xr:uid="{00000000-0005-0000-0000-00006B480000}"/>
    <cellStyle name="20% - Accent1 3 2 3 2 2 5 2 2 2 2" xfId="18723" xr:uid="{00000000-0005-0000-0000-00006C480000}"/>
    <cellStyle name="20% - Accent1 3 2 3 2 2 5 2 2 3" xfId="18724" xr:uid="{00000000-0005-0000-0000-00006D480000}"/>
    <cellStyle name="20% - Accent1 3 2 3 2 2 5 2 3" xfId="18725" xr:uid="{00000000-0005-0000-0000-00006E480000}"/>
    <cellStyle name="20% - Accent1 3 2 3 2 2 5 2 3 2" xfId="18726" xr:uid="{00000000-0005-0000-0000-00006F480000}"/>
    <cellStyle name="20% - Accent1 3 2 3 2 2 5 2 4" xfId="18727" xr:uid="{00000000-0005-0000-0000-000070480000}"/>
    <cellStyle name="20% - Accent1 3 2 3 2 2 5 3" xfId="18728" xr:uid="{00000000-0005-0000-0000-000071480000}"/>
    <cellStyle name="20% - Accent1 3 2 3 2 2 5 3 2" xfId="18729" xr:uid="{00000000-0005-0000-0000-000072480000}"/>
    <cellStyle name="20% - Accent1 3 2 3 2 2 5 3 2 2" xfId="18730" xr:uid="{00000000-0005-0000-0000-000073480000}"/>
    <cellStyle name="20% - Accent1 3 2 3 2 2 5 3 2 2 2" xfId="18731" xr:uid="{00000000-0005-0000-0000-000074480000}"/>
    <cellStyle name="20% - Accent1 3 2 3 2 2 5 3 2 3" xfId="18732" xr:uid="{00000000-0005-0000-0000-000075480000}"/>
    <cellStyle name="20% - Accent1 3 2 3 2 2 5 3 3" xfId="18733" xr:uid="{00000000-0005-0000-0000-000076480000}"/>
    <cellStyle name="20% - Accent1 3 2 3 2 2 5 3 3 2" xfId="18734" xr:uid="{00000000-0005-0000-0000-000077480000}"/>
    <cellStyle name="20% - Accent1 3 2 3 2 2 5 3 4" xfId="18735" xr:uid="{00000000-0005-0000-0000-000078480000}"/>
    <cellStyle name="20% - Accent1 3 2 3 2 2 5 4" xfId="18736" xr:uid="{00000000-0005-0000-0000-000079480000}"/>
    <cellStyle name="20% - Accent1 3 2 3 2 2 5 4 2" xfId="18737" xr:uid="{00000000-0005-0000-0000-00007A480000}"/>
    <cellStyle name="20% - Accent1 3 2 3 2 2 5 4 2 2" xfId="18738" xr:uid="{00000000-0005-0000-0000-00007B480000}"/>
    <cellStyle name="20% - Accent1 3 2 3 2 2 5 4 2 2 2" xfId="18739" xr:uid="{00000000-0005-0000-0000-00007C480000}"/>
    <cellStyle name="20% - Accent1 3 2 3 2 2 5 4 2 3" xfId="18740" xr:uid="{00000000-0005-0000-0000-00007D480000}"/>
    <cellStyle name="20% - Accent1 3 2 3 2 2 5 4 3" xfId="18741" xr:uid="{00000000-0005-0000-0000-00007E480000}"/>
    <cellStyle name="20% - Accent1 3 2 3 2 2 5 4 3 2" xfId="18742" xr:uid="{00000000-0005-0000-0000-00007F480000}"/>
    <cellStyle name="20% - Accent1 3 2 3 2 2 5 4 4" xfId="18743" xr:uid="{00000000-0005-0000-0000-000080480000}"/>
    <cellStyle name="20% - Accent1 3 2 3 2 2 5 5" xfId="18744" xr:uid="{00000000-0005-0000-0000-000081480000}"/>
    <cellStyle name="20% - Accent1 3 2 3 2 2 5 5 2" xfId="18745" xr:uid="{00000000-0005-0000-0000-000082480000}"/>
    <cellStyle name="20% - Accent1 3 2 3 2 2 5 5 2 2" xfId="18746" xr:uid="{00000000-0005-0000-0000-000083480000}"/>
    <cellStyle name="20% - Accent1 3 2 3 2 2 5 5 3" xfId="18747" xr:uid="{00000000-0005-0000-0000-000084480000}"/>
    <cellStyle name="20% - Accent1 3 2 3 2 2 5 6" xfId="18748" xr:uid="{00000000-0005-0000-0000-000085480000}"/>
    <cellStyle name="20% - Accent1 3 2 3 2 2 5 6 2" xfId="18749" xr:uid="{00000000-0005-0000-0000-000086480000}"/>
    <cellStyle name="20% - Accent1 3 2 3 2 2 5 6 2 2" xfId="18750" xr:uid="{00000000-0005-0000-0000-000087480000}"/>
    <cellStyle name="20% - Accent1 3 2 3 2 2 5 6 3" xfId="18751" xr:uid="{00000000-0005-0000-0000-000088480000}"/>
    <cellStyle name="20% - Accent1 3 2 3 2 2 5 7" xfId="18752" xr:uid="{00000000-0005-0000-0000-000089480000}"/>
    <cellStyle name="20% - Accent1 3 2 3 2 2 5 7 2" xfId="18753" xr:uid="{00000000-0005-0000-0000-00008A480000}"/>
    <cellStyle name="20% - Accent1 3 2 3 2 2 5 8" xfId="18754" xr:uid="{00000000-0005-0000-0000-00008B480000}"/>
    <cellStyle name="20% - Accent1 3 2 3 2 2 5 8 2" xfId="18755" xr:uid="{00000000-0005-0000-0000-00008C480000}"/>
    <cellStyle name="20% - Accent1 3 2 3 2 2 5 9" xfId="18756" xr:uid="{00000000-0005-0000-0000-00008D480000}"/>
    <cellStyle name="20% - Accent1 3 2 3 2 2 6" xfId="18757" xr:uid="{00000000-0005-0000-0000-00008E480000}"/>
    <cellStyle name="20% - Accent1 3 2 3 2 2 6 2" xfId="18758" xr:uid="{00000000-0005-0000-0000-00008F480000}"/>
    <cellStyle name="20% - Accent1 3 2 3 2 2 6 2 2" xfId="18759" xr:uid="{00000000-0005-0000-0000-000090480000}"/>
    <cellStyle name="20% - Accent1 3 2 3 2 2 6 2 2 2" xfId="18760" xr:uid="{00000000-0005-0000-0000-000091480000}"/>
    <cellStyle name="20% - Accent1 3 2 3 2 2 6 2 2 2 2" xfId="18761" xr:uid="{00000000-0005-0000-0000-000092480000}"/>
    <cellStyle name="20% - Accent1 3 2 3 2 2 6 2 2 3" xfId="18762" xr:uid="{00000000-0005-0000-0000-000093480000}"/>
    <cellStyle name="20% - Accent1 3 2 3 2 2 6 2 3" xfId="18763" xr:uid="{00000000-0005-0000-0000-000094480000}"/>
    <cellStyle name="20% - Accent1 3 2 3 2 2 6 2 3 2" xfId="18764" xr:uid="{00000000-0005-0000-0000-000095480000}"/>
    <cellStyle name="20% - Accent1 3 2 3 2 2 6 2 4" xfId="18765" xr:uid="{00000000-0005-0000-0000-000096480000}"/>
    <cellStyle name="20% - Accent1 3 2 3 2 2 6 3" xfId="18766" xr:uid="{00000000-0005-0000-0000-000097480000}"/>
    <cellStyle name="20% - Accent1 3 2 3 2 2 6 3 2" xfId="18767" xr:uid="{00000000-0005-0000-0000-000098480000}"/>
    <cellStyle name="20% - Accent1 3 2 3 2 2 6 3 2 2" xfId="18768" xr:uid="{00000000-0005-0000-0000-000099480000}"/>
    <cellStyle name="20% - Accent1 3 2 3 2 2 6 3 2 2 2" xfId="18769" xr:uid="{00000000-0005-0000-0000-00009A480000}"/>
    <cellStyle name="20% - Accent1 3 2 3 2 2 6 3 2 3" xfId="18770" xr:uid="{00000000-0005-0000-0000-00009B480000}"/>
    <cellStyle name="20% - Accent1 3 2 3 2 2 6 3 3" xfId="18771" xr:uid="{00000000-0005-0000-0000-00009C480000}"/>
    <cellStyle name="20% - Accent1 3 2 3 2 2 6 3 3 2" xfId="18772" xr:uid="{00000000-0005-0000-0000-00009D480000}"/>
    <cellStyle name="20% - Accent1 3 2 3 2 2 6 3 4" xfId="18773" xr:uid="{00000000-0005-0000-0000-00009E480000}"/>
    <cellStyle name="20% - Accent1 3 2 3 2 2 6 4" xfId="18774" xr:uid="{00000000-0005-0000-0000-00009F480000}"/>
    <cellStyle name="20% - Accent1 3 2 3 2 2 6 4 2" xfId="18775" xr:uid="{00000000-0005-0000-0000-0000A0480000}"/>
    <cellStyle name="20% - Accent1 3 2 3 2 2 6 4 2 2" xfId="18776" xr:uid="{00000000-0005-0000-0000-0000A1480000}"/>
    <cellStyle name="20% - Accent1 3 2 3 2 2 6 4 2 2 2" xfId="18777" xr:uid="{00000000-0005-0000-0000-0000A2480000}"/>
    <cellStyle name="20% - Accent1 3 2 3 2 2 6 4 2 3" xfId="18778" xr:uid="{00000000-0005-0000-0000-0000A3480000}"/>
    <cellStyle name="20% - Accent1 3 2 3 2 2 6 4 3" xfId="18779" xr:uid="{00000000-0005-0000-0000-0000A4480000}"/>
    <cellStyle name="20% - Accent1 3 2 3 2 2 6 4 3 2" xfId="18780" xr:uid="{00000000-0005-0000-0000-0000A5480000}"/>
    <cellStyle name="20% - Accent1 3 2 3 2 2 6 4 4" xfId="18781" xr:uid="{00000000-0005-0000-0000-0000A6480000}"/>
    <cellStyle name="20% - Accent1 3 2 3 2 2 6 5" xfId="18782" xr:uid="{00000000-0005-0000-0000-0000A7480000}"/>
    <cellStyle name="20% - Accent1 3 2 3 2 2 6 5 2" xfId="18783" xr:uid="{00000000-0005-0000-0000-0000A8480000}"/>
    <cellStyle name="20% - Accent1 3 2 3 2 2 6 5 2 2" xfId="18784" xr:uid="{00000000-0005-0000-0000-0000A9480000}"/>
    <cellStyle name="20% - Accent1 3 2 3 2 2 6 5 3" xfId="18785" xr:uid="{00000000-0005-0000-0000-0000AA480000}"/>
    <cellStyle name="20% - Accent1 3 2 3 2 2 6 6" xfId="18786" xr:uid="{00000000-0005-0000-0000-0000AB480000}"/>
    <cellStyle name="20% - Accent1 3 2 3 2 2 6 6 2" xfId="18787" xr:uid="{00000000-0005-0000-0000-0000AC480000}"/>
    <cellStyle name="20% - Accent1 3 2 3 2 2 6 6 2 2" xfId="18788" xr:uid="{00000000-0005-0000-0000-0000AD480000}"/>
    <cellStyle name="20% - Accent1 3 2 3 2 2 6 6 3" xfId="18789" xr:uid="{00000000-0005-0000-0000-0000AE480000}"/>
    <cellStyle name="20% - Accent1 3 2 3 2 2 6 7" xfId="18790" xr:uid="{00000000-0005-0000-0000-0000AF480000}"/>
    <cellStyle name="20% - Accent1 3 2 3 2 2 6 7 2" xfId="18791" xr:uid="{00000000-0005-0000-0000-0000B0480000}"/>
    <cellStyle name="20% - Accent1 3 2 3 2 2 6 8" xfId="18792" xr:uid="{00000000-0005-0000-0000-0000B1480000}"/>
    <cellStyle name="20% - Accent1 3 2 3 2 2 6 8 2" xfId="18793" xr:uid="{00000000-0005-0000-0000-0000B2480000}"/>
    <cellStyle name="20% - Accent1 3 2 3 2 2 6 9" xfId="18794" xr:uid="{00000000-0005-0000-0000-0000B3480000}"/>
    <cellStyle name="20% - Accent1 3 2 3 2 2 7" xfId="18795" xr:uid="{00000000-0005-0000-0000-0000B4480000}"/>
    <cellStyle name="20% - Accent1 3 2 3 2 2 7 2" xfId="18796" xr:uid="{00000000-0005-0000-0000-0000B5480000}"/>
    <cellStyle name="20% - Accent1 3 2 3 2 2 7 2 2" xfId="18797" xr:uid="{00000000-0005-0000-0000-0000B6480000}"/>
    <cellStyle name="20% - Accent1 3 2 3 2 2 7 2 2 2" xfId="18798" xr:uid="{00000000-0005-0000-0000-0000B7480000}"/>
    <cellStyle name="20% - Accent1 3 2 3 2 2 7 2 3" xfId="18799" xr:uid="{00000000-0005-0000-0000-0000B8480000}"/>
    <cellStyle name="20% - Accent1 3 2 3 2 2 7 3" xfId="18800" xr:uid="{00000000-0005-0000-0000-0000B9480000}"/>
    <cellStyle name="20% - Accent1 3 2 3 2 2 7 3 2" xfId="18801" xr:uid="{00000000-0005-0000-0000-0000BA480000}"/>
    <cellStyle name="20% - Accent1 3 2 3 2 2 7 4" xfId="18802" xr:uid="{00000000-0005-0000-0000-0000BB480000}"/>
    <cellStyle name="20% - Accent1 3 2 3 2 2 8" xfId="18803" xr:uid="{00000000-0005-0000-0000-0000BC480000}"/>
    <cellStyle name="20% - Accent1 3 2 3 2 2 8 2" xfId="18804" xr:uid="{00000000-0005-0000-0000-0000BD480000}"/>
    <cellStyle name="20% - Accent1 3 2 3 2 2 8 2 2" xfId="18805" xr:uid="{00000000-0005-0000-0000-0000BE480000}"/>
    <cellStyle name="20% - Accent1 3 2 3 2 2 8 2 2 2" xfId="18806" xr:uid="{00000000-0005-0000-0000-0000BF480000}"/>
    <cellStyle name="20% - Accent1 3 2 3 2 2 8 2 3" xfId="18807" xr:uid="{00000000-0005-0000-0000-0000C0480000}"/>
    <cellStyle name="20% - Accent1 3 2 3 2 2 8 3" xfId="18808" xr:uid="{00000000-0005-0000-0000-0000C1480000}"/>
    <cellStyle name="20% - Accent1 3 2 3 2 2 8 3 2" xfId="18809" xr:uid="{00000000-0005-0000-0000-0000C2480000}"/>
    <cellStyle name="20% - Accent1 3 2 3 2 2 8 4" xfId="18810" xr:uid="{00000000-0005-0000-0000-0000C3480000}"/>
    <cellStyle name="20% - Accent1 3 2 3 2 2 9" xfId="18811" xr:uid="{00000000-0005-0000-0000-0000C4480000}"/>
    <cellStyle name="20% - Accent1 3 2 3 2 2 9 2" xfId="18812" xr:uid="{00000000-0005-0000-0000-0000C5480000}"/>
    <cellStyle name="20% - Accent1 3 2 3 2 2 9 2 2" xfId="18813" xr:uid="{00000000-0005-0000-0000-0000C6480000}"/>
    <cellStyle name="20% - Accent1 3 2 3 2 2 9 2 2 2" xfId="18814" xr:uid="{00000000-0005-0000-0000-0000C7480000}"/>
    <cellStyle name="20% - Accent1 3 2 3 2 2 9 2 3" xfId="18815" xr:uid="{00000000-0005-0000-0000-0000C8480000}"/>
    <cellStyle name="20% - Accent1 3 2 3 2 2 9 3" xfId="18816" xr:uid="{00000000-0005-0000-0000-0000C9480000}"/>
    <cellStyle name="20% - Accent1 3 2 3 2 2 9 3 2" xfId="18817" xr:uid="{00000000-0005-0000-0000-0000CA480000}"/>
    <cellStyle name="20% - Accent1 3 2 3 2 2 9 4" xfId="18818" xr:uid="{00000000-0005-0000-0000-0000CB480000}"/>
    <cellStyle name="20% - Accent1 3 2 3 2 3" xfId="18819" xr:uid="{00000000-0005-0000-0000-0000CC480000}"/>
    <cellStyle name="20% - Accent1 3 2 3 2 3 10" xfId="18820" xr:uid="{00000000-0005-0000-0000-0000CD480000}"/>
    <cellStyle name="20% - Accent1 3 2 3 2 3 10 2" xfId="18821" xr:uid="{00000000-0005-0000-0000-0000CE480000}"/>
    <cellStyle name="20% - Accent1 3 2 3 2 3 11" xfId="18822" xr:uid="{00000000-0005-0000-0000-0000CF480000}"/>
    <cellStyle name="20% - Accent1 3 2 3 2 3 2" xfId="18823" xr:uid="{00000000-0005-0000-0000-0000D0480000}"/>
    <cellStyle name="20% - Accent1 3 2 3 2 3 2 2" xfId="18824" xr:uid="{00000000-0005-0000-0000-0000D1480000}"/>
    <cellStyle name="20% - Accent1 3 2 3 2 3 2 2 2" xfId="18825" xr:uid="{00000000-0005-0000-0000-0000D2480000}"/>
    <cellStyle name="20% - Accent1 3 2 3 2 3 2 2 2 2" xfId="18826" xr:uid="{00000000-0005-0000-0000-0000D3480000}"/>
    <cellStyle name="20% - Accent1 3 2 3 2 3 2 2 2 2 2" xfId="18827" xr:uid="{00000000-0005-0000-0000-0000D4480000}"/>
    <cellStyle name="20% - Accent1 3 2 3 2 3 2 2 2 3" xfId="18828" xr:uid="{00000000-0005-0000-0000-0000D5480000}"/>
    <cellStyle name="20% - Accent1 3 2 3 2 3 2 2 3" xfId="18829" xr:uid="{00000000-0005-0000-0000-0000D6480000}"/>
    <cellStyle name="20% - Accent1 3 2 3 2 3 2 2 3 2" xfId="18830" xr:uid="{00000000-0005-0000-0000-0000D7480000}"/>
    <cellStyle name="20% - Accent1 3 2 3 2 3 2 2 4" xfId="18831" xr:uid="{00000000-0005-0000-0000-0000D8480000}"/>
    <cellStyle name="20% - Accent1 3 2 3 2 3 2 3" xfId="18832" xr:uid="{00000000-0005-0000-0000-0000D9480000}"/>
    <cellStyle name="20% - Accent1 3 2 3 2 3 2 3 2" xfId="18833" xr:uid="{00000000-0005-0000-0000-0000DA480000}"/>
    <cellStyle name="20% - Accent1 3 2 3 2 3 2 3 2 2" xfId="18834" xr:uid="{00000000-0005-0000-0000-0000DB480000}"/>
    <cellStyle name="20% - Accent1 3 2 3 2 3 2 3 2 2 2" xfId="18835" xr:uid="{00000000-0005-0000-0000-0000DC480000}"/>
    <cellStyle name="20% - Accent1 3 2 3 2 3 2 3 2 3" xfId="18836" xr:uid="{00000000-0005-0000-0000-0000DD480000}"/>
    <cellStyle name="20% - Accent1 3 2 3 2 3 2 3 3" xfId="18837" xr:uid="{00000000-0005-0000-0000-0000DE480000}"/>
    <cellStyle name="20% - Accent1 3 2 3 2 3 2 3 3 2" xfId="18838" xr:uid="{00000000-0005-0000-0000-0000DF480000}"/>
    <cellStyle name="20% - Accent1 3 2 3 2 3 2 3 4" xfId="18839" xr:uid="{00000000-0005-0000-0000-0000E0480000}"/>
    <cellStyle name="20% - Accent1 3 2 3 2 3 2 4" xfId="18840" xr:uid="{00000000-0005-0000-0000-0000E1480000}"/>
    <cellStyle name="20% - Accent1 3 2 3 2 3 2 4 2" xfId="18841" xr:uid="{00000000-0005-0000-0000-0000E2480000}"/>
    <cellStyle name="20% - Accent1 3 2 3 2 3 2 4 2 2" xfId="18842" xr:uid="{00000000-0005-0000-0000-0000E3480000}"/>
    <cellStyle name="20% - Accent1 3 2 3 2 3 2 4 2 2 2" xfId="18843" xr:uid="{00000000-0005-0000-0000-0000E4480000}"/>
    <cellStyle name="20% - Accent1 3 2 3 2 3 2 4 2 3" xfId="18844" xr:uid="{00000000-0005-0000-0000-0000E5480000}"/>
    <cellStyle name="20% - Accent1 3 2 3 2 3 2 4 3" xfId="18845" xr:uid="{00000000-0005-0000-0000-0000E6480000}"/>
    <cellStyle name="20% - Accent1 3 2 3 2 3 2 4 3 2" xfId="18846" xr:uid="{00000000-0005-0000-0000-0000E7480000}"/>
    <cellStyle name="20% - Accent1 3 2 3 2 3 2 4 4" xfId="18847" xr:uid="{00000000-0005-0000-0000-0000E8480000}"/>
    <cellStyle name="20% - Accent1 3 2 3 2 3 2 5" xfId="18848" xr:uid="{00000000-0005-0000-0000-0000E9480000}"/>
    <cellStyle name="20% - Accent1 3 2 3 2 3 2 5 2" xfId="18849" xr:uid="{00000000-0005-0000-0000-0000EA480000}"/>
    <cellStyle name="20% - Accent1 3 2 3 2 3 2 5 2 2" xfId="18850" xr:uid="{00000000-0005-0000-0000-0000EB480000}"/>
    <cellStyle name="20% - Accent1 3 2 3 2 3 2 5 3" xfId="18851" xr:uid="{00000000-0005-0000-0000-0000EC480000}"/>
    <cellStyle name="20% - Accent1 3 2 3 2 3 2 6" xfId="18852" xr:uid="{00000000-0005-0000-0000-0000ED480000}"/>
    <cellStyle name="20% - Accent1 3 2 3 2 3 2 6 2" xfId="18853" xr:uid="{00000000-0005-0000-0000-0000EE480000}"/>
    <cellStyle name="20% - Accent1 3 2 3 2 3 2 6 2 2" xfId="18854" xr:uid="{00000000-0005-0000-0000-0000EF480000}"/>
    <cellStyle name="20% - Accent1 3 2 3 2 3 2 6 3" xfId="18855" xr:uid="{00000000-0005-0000-0000-0000F0480000}"/>
    <cellStyle name="20% - Accent1 3 2 3 2 3 2 7" xfId="18856" xr:uid="{00000000-0005-0000-0000-0000F1480000}"/>
    <cellStyle name="20% - Accent1 3 2 3 2 3 2 7 2" xfId="18857" xr:uid="{00000000-0005-0000-0000-0000F2480000}"/>
    <cellStyle name="20% - Accent1 3 2 3 2 3 2 8" xfId="18858" xr:uid="{00000000-0005-0000-0000-0000F3480000}"/>
    <cellStyle name="20% - Accent1 3 2 3 2 3 2 8 2" xfId="18859" xr:uid="{00000000-0005-0000-0000-0000F4480000}"/>
    <cellStyle name="20% - Accent1 3 2 3 2 3 2 9" xfId="18860" xr:uid="{00000000-0005-0000-0000-0000F5480000}"/>
    <cellStyle name="20% - Accent1 3 2 3 2 3 3" xfId="18861" xr:uid="{00000000-0005-0000-0000-0000F6480000}"/>
    <cellStyle name="20% - Accent1 3 2 3 2 3 3 2" xfId="18862" xr:uid="{00000000-0005-0000-0000-0000F7480000}"/>
    <cellStyle name="20% - Accent1 3 2 3 2 3 3 2 2" xfId="18863" xr:uid="{00000000-0005-0000-0000-0000F8480000}"/>
    <cellStyle name="20% - Accent1 3 2 3 2 3 3 2 2 2" xfId="18864" xr:uid="{00000000-0005-0000-0000-0000F9480000}"/>
    <cellStyle name="20% - Accent1 3 2 3 2 3 3 2 2 2 2" xfId="18865" xr:uid="{00000000-0005-0000-0000-0000FA480000}"/>
    <cellStyle name="20% - Accent1 3 2 3 2 3 3 2 2 3" xfId="18866" xr:uid="{00000000-0005-0000-0000-0000FB480000}"/>
    <cellStyle name="20% - Accent1 3 2 3 2 3 3 2 3" xfId="18867" xr:uid="{00000000-0005-0000-0000-0000FC480000}"/>
    <cellStyle name="20% - Accent1 3 2 3 2 3 3 2 3 2" xfId="18868" xr:uid="{00000000-0005-0000-0000-0000FD480000}"/>
    <cellStyle name="20% - Accent1 3 2 3 2 3 3 2 4" xfId="18869" xr:uid="{00000000-0005-0000-0000-0000FE480000}"/>
    <cellStyle name="20% - Accent1 3 2 3 2 3 3 3" xfId="18870" xr:uid="{00000000-0005-0000-0000-0000FF480000}"/>
    <cellStyle name="20% - Accent1 3 2 3 2 3 3 3 2" xfId="18871" xr:uid="{00000000-0005-0000-0000-000000490000}"/>
    <cellStyle name="20% - Accent1 3 2 3 2 3 3 3 2 2" xfId="18872" xr:uid="{00000000-0005-0000-0000-000001490000}"/>
    <cellStyle name="20% - Accent1 3 2 3 2 3 3 3 2 2 2" xfId="18873" xr:uid="{00000000-0005-0000-0000-000002490000}"/>
    <cellStyle name="20% - Accent1 3 2 3 2 3 3 3 2 3" xfId="18874" xr:uid="{00000000-0005-0000-0000-000003490000}"/>
    <cellStyle name="20% - Accent1 3 2 3 2 3 3 3 3" xfId="18875" xr:uid="{00000000-0005-0000-0000-000004490000}"/>
    <cellStyle name="20% - Accent1 3 2 3 2 3 3 3 3 2" xfId="18876" xr:uid="{00000000-0005-0000-0000-000005490000}"/>
    <cellStyle name="20% - Accent1 3 2 3 2 3 3 3 4" xfId="18877" xr:uid="{00000000-0005-0000-0000-000006490000}"/>
    <cellStyle name="20% - Accent1 3 2 3 2 3 3 4" xfId="18878" xr:uid="{00000000-0005-0000-0000-000007490000}"/>
    <cellStyle name="20% - Accent1 3 2 3 2 3 3 4 2" xfId="18879" xr:uid="{00000000-0005-0000-0000-000008490000}"/>
    <cellStyle name="20% - Accent1 3 2 3 2 3 3 4 2 2" xfId="18880" xr:uid="{00000000-0005-0000-0000-000009490000}"/>
    <cellStyle name="20% - Accent1 3 2 3 2 3 3 4 2 2 2" xfId="18881" xr:uid="{00000000-0005-0000-0000-00000A490000}"/>
    <cellStyle name="20% - Accent1 3 2 3 2 3 3 4 2 3" xfId="18882" xr:uid="{00000000-0005-0000-0000-00000B490000}"/>
    <cellStyle name="20% - Accent1 3 2 3 2 3 3 4 3" xfId="18883" xr:uid="{00000000-0005-0000-0000-00000C490000}"/>
    <cellStyle name="20% - Accent1 3 2 3 2 3 3 4 3 2" xfId="18884" xr:uid="{00000000-0005-0000-0000-00000D490000}"/>
    <cellStyle name="20% - Accent1 3 2 3 2 3 3 4 4" xfId="18885" xr:uid="{00000000-0005-0000-0000-00000E490000}"/>
    <cellStyle name="20% - Accent1 3 2 3 2 3 3 5" xfId="18886" xr:uid="{00000000-0005-0000-0000-00000F490000}"/>
    <cellStyle name="20% - Accent1 3 2 3 2 3 3 5 2" xfId="18887" xr:uid="{00000000-0005-0000-0000-000010490000}"/>
    <cellStyle name="20% - Accent1 3 2 3 2 3 3 5 2 2" xfId="18888" xr:uid="{00000000-0005-0000-0000-000011490000}"/>
    <cellStyle name="20% - Accent1 3 2 3 2 3 3 5 3" xfId="18889" xr:uid="{00000000-0005-0000-0000-000012490000}"/>
    <cellStyle name="20% - Accent1 3 2 3 2 3 3 6" xfId="18890" xr:uid="{00000000-0005-0000-0000-000013490000}"/>
    <cellStyle name="20% - Accent1 3 2 3 2 3 3 6 2" xfId="18891" xr:uid="{00000000-0005-0000-0000-000014490000}"/>
    <cellStyle name="20% - Accent1 3 2 3 2 3 3 6 2 2" xfId="18892" xr:uid="{00000000-0005-0000-0000-000015490000}"/>
    <cellStyle name="20% - Accent1 3 2 3 2 3 3 6 3" xfId="18893" xr:uid="{00000000-0005-0000-0000-000016490000}"/>
    <cellStyle name="20% - Accent1 3 2 3 2 3 3 7" xfId="18894" xr:uid="{00000000-0005-0000-0000-000017490000}"/>
    <cellStyle name="20% - Accent1 3 2 3 2 3 3 7 2" xfId="18895" xr:uid="{00000000-0005-0000-0000-000018490000}"/>
    <cellStyle name="20% - Accent1 3 2 3 2 3 3 8" xfId="18896" xr:uid="{00000000-0005-0000-0000-000019490000}"/>
    <cellStyle name="20% - Accent1 3 2 3 2 3 3 8 2" xfId="18897" xr:uid="{00000000-0005-0000-0000-00001A490000}"/>
    <cellStyle name="20% - Accent1 3 2 3 2 3 3 9" xfId="18898" xr:uid="{00000000-0005-0000-0000-00001B490000}"/>
    <cellStyle name="20% - Accent1 3 2 3 2 3 4" xfId="18899" xr:uid="{00000000-0005-0000-0000-00001C490000}"/>
    <cellStyle name="20% - Accent1 3 2 3 2 3 4 2" xfId="18900" xr:uid="{00000000-0005-0000-0000-00001D490000}"/>
    <cellStyle name="20% - Accent1 3 2 3 2 3 4 2 2" xfId="18901" xr:uid="{00000000-0005-0000-0000-00001E490000}"/>
    <cellStyle name="20% - Accent1 3 2 3 2 3 4 2 2 2" xfId="18902" xr:uid="{00000000-0005-0000-0000-00001F490000}"/>
    <cellStyle name="20% - Accent1 3 2 3 2 3 4 2 3" xfId="18903" xr:uid="{00000000-0005-0000-0000-000020490000}"/>
    <cellStyle name="20% - Accent1 3 2 3 2 3 4 3" xfId="18904" xr:uid="{00000000-0005-0000-0000-000021490000}"/>
    <cellStyle name="20% - Accent1 3 2 3 2 3 4 3 2" xfId="18905" xr:uid="{00000000-0005-0000-0000-000022490000}"/>
    <cellStyle name="20% - Accent1 3 2 3 2 3 4 4" xfId="18906" xr:uid="{00000000-0005-0000-0000-000023490000}"/>
    <cellStyle name="20% - Accent1 3 2 3 2 3 5" xfId="18907" xr:uid="{00000000-0005-0000-0000-000024490000}"/>
    <cellStyle name="20% - Accent1 3 2 3 2 3 5 2" xfId="18908" xr:uid="{00000000-0005-0000-0000-000025490000}"/>
    <cellStyle name="20% - Accent1 3 2 3 2 3 5 2 2" xfId="18909" xr:uid="{00000000-0005-0000-0000-000026490000}"/>
    <cellStyle name="20% - Accent1 3 2 3 2 3 5 2 2 2" xfId="18910" xr:uid="{00000000-0005-0000-0000-000027490000}"/>
    <cellStyle name="20% - Accent1 3 2 3 2 3 5 2 3" xfId="18911" xr:uid="{00000000-0005-0000-0000-000028490000}"/>
    <cellStyle name="20% - Accent1 3 2 3 2 3 5 3" xfId="18912" xr:uid="{00000000-0005-0000-0000-000029490000}"/>
    <cellStyle name="20% - Accent1 3 2 3 2 3 5 3 2" xfId="18913" xr:uid="{00000000-0005-0000-0000-00002A490000}"/>
    <cellStyle name="20% - Accent1 3 2 3 2 3 5 4" xfId="18914" xr:uid="{00000000-0005-0000-0000-00002B490000}"/>
    <cellStyle name="20% - Accent1 3 2 3 2 3 6" xfId="18915" xr:uid="{00000000-0005-0000-0000-00002C490000}"/>
    <cellStyle name="20% - Accent1 3 2 3 2 3 6 2" xfId="18916" xr:uid="{00000000-0005-0000-0000-00002D490000}"/>
    <cellStyle name="20% - Accent1 3 2 3 2 3 6 2 2" xfId="18917" xr:uid="{00000000-0005-0000-0000-00002E490000}"/>
    <cellStyle name="20% - Accent1 3 2 3 2 3 6 2 2 2" xfId="18918" xr:uid="{00000000-0005-0000-0000-00002F490000}"/>
    <cellStyle name="20% - Accent1 3 2 3 2 3 6 2 3" xfId="18919" xr:uid="{00000000-0005-0000-0000-000030490000}"/>
    <cellStyle name="20% - Accent1 3 2 3 2 3 6 3" xfId="18920" xr:uid="{00000000-0005-0000-0000-000031490000}"/>
    <cellStyle name="20% - Accent1 3 2 3 2 3 6 3 2" xfId="18921" xr:uid="{00000000-0005-0000-0000-000032490000}"/>
    <cellStyle name="20% - Accent1 3 2 3 2 3 6 4" xfId="18922" xr:uid="{00000000-0005-0000-0000-000033490000}"/>
    <cellStyle name="20% - Accent1 3 2 3 2 3 7" xfId="18923" xr:uid="{00000000-0005-0000-0000-000034490000}"/>
    <cellStyle name="20% - Accent1 3 2 3 2 3 7 2" xfId="18924" xr:uid="{00000000-0005-0000-0000-000035490000}"/>
    <cellStyle name="20% - Accent1 3 2 3 2 3 7 2 2" xfId="18925" xr:uid="{00000000-0005-0000-0000-000036490000}"/>
    <cellStyle name="20% - Accent1 3 2 3 2 3 7 3" xfId="18926" xr:uid="{00000000-0005-0000-0000-000037490000}"/>
    <cellStyle name="20% - Accent1 3 2 3 2 3 8" xfId="18927" xr:uid="{00000000-0005-0000-0000-000038490000}"/>
    <cellStyle name="20% - Accent1 3 2 3 2 3 8 2" xfId="18928" xr:uid="{00000000-0005-0000-0000-000039490000}"/>
    <cellStyle name="20% - Accent1 3 2 3 2 3 8 2 2" xfId="18929" xr:uid="{00000000-0005-0000-0000-00003A490000}"/>
    <cellStyle name="20% - Accent1 3 2 3 2 3 8 3" xfId="18930" xr:uid="{00000000-0005-0000-0000-00003B490000}"/>
    <cellStyle name="20% - Accent1 3 2 3 2 3 9" xfId="18931" xr:uid="{00000000-0005-0000-0000-00003C490000}"/>
    <cellStyle name="20% - Accent1 3 2 3 2 3 9 2" xfId="18932" xr:uid="{00000000-0005-0000-0000-00003D490000}"/>
    <cellStyle name="20% - Accent1 3 2 3 2 4" xfId="18933" xr:uid="{00000000-0005-0000-0000-00003E490000}"/>
    <cellStyle name="20% - Accent1 3 2 3 2 4 10" xfId="18934" xr:uid="{00000000-0005-0000-0000-00003F490000}"/>
    <cellStyle name="20% - Accent1 3 2 3 2 4 10 2" xfId="18935" xr:uid="{00000000-0005-0000-0000-000040490000}"/>
    <cellStyle name="20% - Accent1 3 2 3 2 4 11" xfId="18936" xr:uid="{00000000-0005-0000-0000-000041490000}"/>
    <cellStyle name="20% - Accent1 3 2 3 2 4 2" xfId="18937" xr:uid="{00000000-0005-0000-0000-000042490000}"/>
    <cellStyle name="20% - Accent1 3 2 3 2 4 2 2" xfId="18938" xr:uid="{00000000-0005-0000-0000-000043490000}"/>
    <cellStyle name="20% - Accent1 3 2 3 2 4 2 2 2" xfId="18939" xr:uid="{00000000-0005-0000-0000-000044490000}"/>
    <cellStyle name="20% - Accent1 3 2 3 2 4 2 2 2 2" xfId="18940" xr:uid="{00000000-0005-0000-0000-000045490000}"/>
    <cellStyle name="20% - Accent1 3 2 3 2 4 2 2 2 2 2" xfId="18941" xr:uid="{00000000-0005-0000-0000-000046490000}"/>
    <cellStyle name="20% - Accent1 3 2 3 2 4 2 2 2 3" xfId="18942" xr:uid="{00000000-0005-0000-0000-000047490000}"/>
    <cellStyle name="20% - Accent1 3 2 3 2 4 2 2 3" xfId="18943" xr:uid="{00000000-0005-0000-0000-000048490000}"/>
    <cellStyle name="20% - Accent1 3 2 3 2 4 2 2 3 2" xfId="18944" xr:uid="{00000000-0005-0000-0000-000049490000}"/>
    <cellStyle name="20% - Accent1 3 2 3 2 4 2 2 4" xfId="18945" xr:uid="{00000000-0005-0000-0000-00004A490000}"/>
    <cellStyle name="20% - Accent1 3 2 3 2 4 2 3" xfId="18946" xr:uid="{00000000-0005-0000-0000-00004B490000}"/>
    <cellStyle name="20% - Accent1 3 2 3 2 4 2 3 2" xfId="18947" xr:uid="{00000000-0005-0000-0000-00004C490000}"/>
    <cellStyle name="20% - Accent1 3 2 3 2 4 2 3 2 2" xfId="18948" xr:uid="{00000000-0005-0000-0000-00004D490000}"/>
    <cellStyle name="20% - Accent1 3 2 3 2 4 2 3 2 2 2" xfId="18949" xr:uid="{00000000-0005-0000-0000-00004E490000}"/>
    <cellStyle name="20% - Accent1 3 2 3 2 4 2 3 2 3" xfId="18950" xr:uid="{00000000-0005-0000-0000-00004F490000}"/>
    <cellStyle name="20% - Accent1 3 2 3 2 4 2 3 3" xfId="18951" xr:uid="{00000000-0005-0000-0000-000050490000}"/>
    <cellStyle name="20% - Accent1 3 2 3 2 4 2 3 3 2" xfId="18952" xr:uid="{00000000-0005-0000-0000-000051490000}"/>
    <cellStyle name="20% - Accent1 3 2 3 2 4 2 3 4" xfId="18953" xr:uid="{00000000-0005-0000-0000-000052490000}"/>
    <cellStyle name="20% - Accent1 3 2 3 2 4 2 4" xfId="18954" xr:uid="{00000000-0005-0000-0000-000053490000}"/>
    <cellStyle name="20% - Accent1 3 2 3 2 4 2 4 2" xfId="18955" xr:uid="{00000000-0005-0000-0000-000054490000}"/>
    <cellStyle name="20% - Accent1 3 2 3 2 4 2 4 2 2" xfId="18956" xr:uid="{00000000-0005-0000-0000-000055490000}"/>
    <cellStyle name="20% - Accent1 3 2 3 2 4 2 4 2 2 2" xfId="18957" xr:uid="{00000000-0005-0000-0000-000056490000}"/>
    <cellStyle name="20% - Accent1 3 2 3 2 4 2 4 2 3" xfId="18958" xr:uid="{00000000-0005-0000-0000-000057490000}"/>
    <cellStyle name="20% - Accent1 3 2 3 2 4 2 4 3" xfId="18959" xr:uid="{00000000-0005-0000-0000-000058490000}"/>
    <cellStyle name="20% - Accent1 3 2 3 2 4 2 4 3 2" xfId="18960" xr:uid="{00000000-0005-0000-0000-000059490000}"/>
    <cellStyle name="20% - Accent1 3 2 3 2 4 2 4 4" xfId="18961" xr:uid="{00000000-0005-0000-0000-00005A490000}"/>
    <cellStyle name="20% - Accent1 3 2 3 2 4 2 5" xfId="18962" xr:uid="{00000000-0005-0000-0000-00005B490000}"/>
    <cellStyle name="20% - Accent1 3 2 3 2 4 2 5 2" xfId="18963" xr:uid="{00000000-0005-0000-0000-00005C490000}"/>
    <cellStyle name="20% - Accent1 3 2 3 2 4 2 5 2 2" xfId="18964" xr:uid="{00000000-0005-0000-0000-00005D490000}"/>
    <cellStyle name="20% - Accent1 3 2 3 2 4 2 5 3" xfId="18965" xr:uid="{00000000-0005-0000-0000-00005E490000}"/>
    <cellStyle name="20% - Accent1 3 2 3 2 4 2 6" xfId="18966" xr:uid="{00000000-0005-0000-0000-00005F490000}"/>
    <cellStyle name="20% - Accent1 3 2 3 2 4 2 6 2" xfId="18967" xr:uid="{00000000-0005-0000-0000-000060490000}"/>
    <cellStyle name="20% - Accent1 3 2 3 2 4 2 6 2 2" xfId="18968" xr:uid="{00000000-0005-0000-0000-000061490000}"/>
    <cellStyle name="20% - Accent1 3 2 3 2 4 2 6 3" xfId="18969" xr:uid="{00000000-0005-0000-0000-000062490000}"/>
    <cellStyle name="20% - Accent1 3 2 3 2 4 2 7" xfId="18970" xr:uid="{00000000-0005-0000-0000-000063490000}"/>
    <cellStyle name="20% - Accent1 3 2 3 2 4 2 7 2" xfId="18971" xr:uid="{00000000-0005-0000-0000-000064490000}"/>
    <cellStyle name="20% - Accent1 3 2 3 2 4 2 8" xfId="18972" xr:uid="{00000000-0005-0000-0000-000065490000}"/>
    <cellStyle name="20% - Accent1 3 2 3 2 4 2 8 2" xfId="18973" xr:uid="{00000000-0005-0000-0000-000066490000}"/>
    <cellStyle name="20% - Accent1 3 2 3 2 4 2 9" xfId="18974" xr:uid="{00000000-0005-0000-0000-000067490000}"/>
    <cellStyle name="20% - Accent1 3 2 3 2 4 3" xfId="18975" xr:uid="{00000000-0005-0000-0000-000068490000}"/>
    <cellStyle name="20% - Accent1 3 2 3 2 4 3 2" xfId="18976" xr:uid="{00000000-0005-0000-0000-000069490000}"/>
    <cellStyle name="20% - Accent1 3 2 3 2 4 3 2 2" xfId="18977" xr:uid="{00000000-0005-0000-0000-00006A490000}"/>
    <cellStyle name="20% - Accent1 3 2 3 2 4 3 2 2 2" xfId="18978" xr:uid="{00000000-0005-0000-0000-00006B490000}"/>
    <cellStyle name="20% - Accent1 3 2 3 2 4 3 2 2 2 2" xfId="18979" xr:uid="{00000000-0005-0000-0000-00006C490000}"/>
    <cellStyle name="20% - Accent1 3 2 3 2 4 3 2 2 3" xfId="18980" xr:uid="{00000000-0005-0000-0000-00006D490000}"/>
    <cellStyle name="20% - Accent1 3 2 3 2 4 3 2 3" xfId="18981" xr:uid="{00000000-0005-0000-0000-00006E490000}"/>
    <cellStyle name="20% - Accent1 3 2 3 2 4 3 2 3 2" xfId="18982" xr:uid="{00000000-0005-0000-0000-00006F490000}"/>
    <cellStyle name="20% - Accent1 3 2 3 2 4 3 2 4" xfId="18983" xr:uid="{00000000-0005-0000-0000-000070490000}"/>
    <cellStyle name="20% - Accent1 3 2 3 2 4 3 3" xfId="18984" xr:uid="{00000000-0005-0000-0000-000071490000}"/>
    <cellStyle name="20% - Accent1 3 2 3 2 4 3 3 2" xfId="18985" xr:uid="{00000000-0005-0000-0000-000072490000}"/>
    <cellStyle name="20% - Accent1 3 2 3 2 4 3 3 2 2" xfId="18986" xr:uid="{00000000-0005-0000-0000-000073490000}"/>
    <cellStyle name="20% - Accent1 3 2 3 2 4 3 3 2 2 2" xfId="18987" xr:uid="{00000000-0005-0000-0000-000074490000}"/>
    <cellStyle name="20% - Accent1 3 2 3 2 4 3 3 2 3" xfId="18988" xr:uid="{00000000-0005-0000-0000-000075490000}"/>
    <cellStyle name="20% - Accent1 3 2 3 2 4 3 3 3" xfId="18989" xr:uid="{00000000-0005-0000-0000-000076490000}"/>
    <cellStyle name="20% - Accent1 3 2 3 2 4 3 3 3 2" xfId="18990" xr:uid="{00000000-0005-0000-0000-000077490000}"/>
    <cellStyle name="20% - Accent1 3 2 3 2 4 3 3 4" xfId="18991" xr:uid="{00000000-0005-0000-0000-000078490000}"/>
    <cellStyle name="20% - Accent1 3 2 3 2 4 3 4" xfId="18992" xr:uid="{00000000-0005-0000-0000-000079490000}"/>
    <cellStyle name="20% - Accent1 3 2 3 2 4 3 4 2" xfId="18993" xr:uid="{00000000-0005-0000-0000-00007A490000}"/>
    <cellStyle name="20% - Accent1 3 2 3 2 4 3 4 2 2" xfId="18994" xr:uid="{00000000-0005-0000-0000-00007B490000}"/>
    <cellStyle name="20% - Accent1 3 2 3 2 4 3 4 2 2 2" xfId="18995" xr:uid="{00000000-0005-0000-0000-00007C490000}"/>
    <cellStyle name="20% - Accent1 3 2 3 2 4 3 4 2 3" xfId="18996" xr:uid="{00000000-0005-0000-0000-00007D490000}"/>
    <cellStyle name="20% - Accent1 3 2 3 2 4 3 4 3" xfId="18997" xr:uid="{00000000-0005-0000-0000-00007E490000}"/>
    <cellStyle name="20% - Accent1 3 2 3 2 4 3 4 3 2" xfId="18998" xr:uid="{00000000-0005-0000-0000-00007F490000}"/>
    <cellStyle name="20% - Accent1 3 2 3 2 4 3 4 4" xfId="18999" xr:uid="{00000000-0005-0000-0000-000080490000}"/>
    <cellStyle name="20% - Accent1 3 2 3 2 4 3 5" xfId="19000" xr:uid="{00000000-0005-0000-0000-000081490000}"/>
    <cellStyle name="20% - Accent1 3 2 3 2 4 3 5 2" xfId="19001" xr:uid="{00000000-0005-0000-0000-000082490000}"/>
    <cellStyle name="20% - Accent1 3 2 3 2 4 3 5 2 2" xfId="19002" xr:uid="{00000000-0005-0000-0000-000083490000}"/>
    <cellStyle name="20% - Accent1 3 2 3 2 4 3 5 3" xfId="19003" xr:uid="{00000000-0005-0000-0000-000084490000}"/>
    <cellStyle name="20% - Accent1 3 2 3 2 4 3 6" xfId="19004" xr:uid="{00000000-0005-0000-0000-000085490000}"/>
    <cellStyle name="20% - Accent1 3 2 3 2 4 3 6 2" xfId="19005" xr:uid="{00000000-0005-0000-0000-000086490000}"/>
    <cellStyle name="20% - Accent1 3 2 3 2 4 3 6 2 2" xfId="19006" xr:uid="{00000000-0005-0000-0000-000087490000}"/>
    <cellStyle name="20% - Accent1 3 2 3 2 4 3 6 3" xfId="19007" xr:uid="{00000000-0005-0000-0000-000088490000}"/>
    <cellStyle name="20% - Accent1 3 2 3 2 4 3 7" xfId="19008" xr:uid="{00000000-0005-0000-0000-000089490000}"/>
    <cellStyle name="20% - Accent1 3 2 3 2 4 3 7 2" xfId="19009" xr:uid="{00000000-0005-0000-0000-00008A490000}"/>
    <cellStyle name="20% - Accent1 3 2 3 2 4 3 8" xfId="19010" xr:uid="{00000000-0005-0000-0000-00008B490000}"/>
    <cellStyle name="20% - Accent1 3 2 3 2 4 3 8 2" xfId="19011" xr:uid="{00000000-0005-0000-0000-00008C490000}"/>
    <cellStyle name="20% - Accent1 3 2 3 2 4 3 9" xfId="19012" xr:uid="{00000000-0005-0000-0000-00008D490000}"/>
    <cellStyle name="20% - Accent1 3 2 3 2 4 4" xfId="19013" xr:uid="{00000000-0005-0000-0000-00008E490000}"/>
    <cellStyle name="20% - Accent1 3 2 3 2 4 4 2" xfId="19014" xr:uid="{00000000-0005-0000-0000-00008F490000}"/>
    <cellStyle name="20% - Accent1 3 2 3 2 4 4 2 2" xfId="19015" xr:uid="{00000000-0005-0000-0000-000090490000}"/>
    <cellStyle name="20% - Accent1 3 2 3 2 4 4 2 2 2" xfId="19016" xr:uid="{00000000-0005-0000-0000-000091490000}"/>
    <cellStyle name="20% - Accent1 3 2 3 2 4 4 2 3" xfId="19017" xr:uid="{00000000-0005-0000-0000-000092490000}"/>
    <cellStyle name="20% - Accent1 3 2 3 2 4 4 3" xfId="19018" xr:uid="{00000000-0005-0000-0000-000093490000}"/>
    <cellStyle name="20% - Accent1 3 2 3 2 4 4 3 2" xfId="19019" xr:uid="{00000000-0005-0000-0000-000094490000}"/>
    <cellStyle name="20% - Accent1 3 2 3 2 4 4 4" xfId="19020" xr:uid="{00000000-0005-0000-0000-000095490000}"/>
    <cellStyle name="20% - Accent1 3 2 3 2 4 5" xfId="19021" xr:uid="{00000000-0005-0000-0000-000096490000}"/>
    <cellStyle name="20% - Accent1 3 2 3 2 4 5 2" xfId="19022" xr:uid="{00000000-0005-0000-0000-000097490000}"/>
    <cellStyle name="20% - Accent1 3 2 3 2 4 5 2 2" xfId="19023" xr:uid="{00000000-0005-0000-0000-000098490000}"/>
    <cellStyle name="20% - Accent1 3 2 3 2 4 5 2 2 2" xfId="19024" xr:uid="{00000000-0005-0000-0000-000099490000}"/>
    <cellStyle name="20% - Accent1 3 2 3 2 4 5 2 3" xfId="19025" xr:uid="{00000000-0005-0000-0000-00009A490000}"/>
    <cellStyle name="20% - Accent1 3 2 3 2 4 5 3" xfId="19026" xr:uid="{00000000-0005-0000-0000-00009B490000}"/>
    <cellStyle name="20% - Accent1 3 2 3 2 4 5 3 2" xfId="19027" xr:uid="{00000000-0005-0000-0000-00009C490000}"/>
    <cellStyle name="20% - Accent1 3 2 3 2 4 5 4" xfId="19028" xr:uid="{00000000-0005-0000-0000-00009D490000}"/>
    <cellStyle name="20% - Accent1 3 2 3 2 4 6" xfId="19029" xr:uid="{00000000-0005-0000-0000-00009E490000}"/>
    <cellStyle name="20% - Accent1 3 2 3 2 4 6 2" xfId="19030" xr:uid="{00000000-0005-0000-0000-00009F490000}"/>
    <cellStyle name="20% - Accent1 3 2 3 2 4 6 2 2" xfId="19031" xr:uid="{00000000-0005-0000-0000-0000A0490000}"/>
    <cellStyle name="20% - Accent1 3 2 3 2 4 6 2 2 2" xfId="19032" xr:uid="{00000000-0005-0000-0000-0000A1490000}"/>
    <cellStyle name="20% - Accent1 3 2 3 2 4 6 2 3" xfId="19033" xr:uid="{00000000-0005-0000-0000-0000A2490000}"/>
    <cellStyle name="20% - Accent1 3 2 3 2 4 6 3" xfId="19034" xr:uid="{00000000-0005-0000-0000-0000A3490000}"/>
    <cellStyle name="20% - Accent1 3 2 3 2 4 6 3 2" xfId="19035" xr:uid="{00000000-0005-0000-0000-0000A4490000}"/>
    <cellStyle name="20% - Accent1 3 2 3 2 4 6 4" xfId="19036" xr:uid="{00000000-0005-0000-0000-0000A5490000}"/>
    <cellStyle name="20% - Accent1 3 2 3 2 4 7" xfId="19037" xr:uid="{00000000-0005-0000-0000-0000A6490000}"/>
    <cellStyle name="20% - Accent1 3 2 3 2 4 7 2" xfId="19038" xr:uid="{00000000-0005-0000-0000-0000A7490000}"/>
    <cellStyle name="20% - Accent1 3 2 3 2 4 7 2 2" xfId="19039" xr:uid="{00000000-0005-0000-0000-0000A8490000}"/>
    <cellStyle name="20% - Accent1 3 2 3 2 4 7 3" xfId="19040" xr:uid="{00000000-0005-0000-0000-0000A9490000}"/>
    <cellStyle name="20% - Accent1 3 2 3 2 4 8" xfId="19041" xr:uid="{00000000-0005-0000-0000-0000AA490000}"/>
    <cellStyle name="20% - Accent1 3 2 3 2 4 8 2" xfId="19042" xr:uid="{00000000-0005-0000-0000-0000AB490000}"/>
    <cellStyle name="20% - Accent1 3 2 3 2 4 8 2 2" xfId="19043" xr:uid="{00000000-0005-0000-0000-0000AC490000}"/>
    <cellStyle name="20% - Accent1 3 2 3 2 4 8 3" xfId="19044" xr:uid="{00000000-0005-0000-0000-0000AD490000}"/>
    <cellStyle name="20% - Accent1 3 2 3 2 4 9" xfId="19045" xr:uid="{00000000-0005-0000-0000-0000AE490000}"/>
    <cellStyle name="20% - Accent1 3 2 3 2 4 9 2" xfId="19046" xr:uid="{00000000-0005-0000-0000-0000AF490000}"/>
    <cellStyle name="20% - Accent1 3 2 3 2 5" xfId="19047" xr:uid="{00000000-0005-0000-0000-0000B0490000}"/>
    <cellStyle name="20% - Accent1 3 2 3 2 5 10" xfId="19048" xr:uid="{00000000-0005-0000-0000-0000B1490000}"/>
    <cellStyle name="20% - Accent1 3 2 3 2 5 10 2" xfId="19049" xr:uid="{00000000-0005-0000-0000-0000B2490000}"/>
    <cellStyle name="20% - Accent1 3 2 3 2 5 11" xfId="19050" xr:uid="{00000000-0005-0000-0000-0000B3490000}"/>
    <cellStyle name="20% - Accent1 3 2 3 2 5 2" xfId="19051" xr:uid="{00000000-0005-0000-0000-0000B4490000}"/>
    <cellStyle name="20% - Accent1 3 2 3 2 5 2 2" xfId="19052" xr:uid="{00000000-0005-0000-0000-0000B5490000}"/>
    <cellStyle name="20% - Accent1 3 2 3 2 5 2 2 2" xfId="19053" xr:uid="{00000000-0005-0000-0000-0000B6490000}"/>
    <cellStyle name="20% - Accent1 3 2 3 2 5 2 2 2 2" xfId="19054" xr:uid="{00000000-0005-0000-0000-0000B7490000}"/>
    <cellStyle name="20% - Accent1 3 2 3 2 5 2 2 2 2 2" xfId="19055" xr:uid="{00000000-0005-0000-0000-0000B8490000}"/>
    <cellStyle name="20% - Accent1 3 2 3 2 5 2 2 2 3" xfId="19056" xr:uid="{00000000-0005-0000-0000-0000B9490000}"/>
    <cellStyle name="20% - Accent1 3 2 3 2 5 2 2 3" xfId="19057" xr:uid="{00000000-0005-0000-0000-0000BA490000}"/>
    <cellStyle name="20% - Accent1 3 2 3 2 5 2 2 3 2" xfId="19058" xr:uid="{00000000-0005-0000-0000-0000BB490000}"/>
    <cellStyle name="20% - Accent1 3 2 3 2 5 2 2 4" xfId="19059" xr:uid="{00000000-0005-0000-0000-0000BC490000}"/>
    <cellStyle name="20% - Accent1 3 2 3 2 5 2 3" xfId="19060" xr:uid="{00000000-0005-0000-0000-0000BD490000}"/>
    <cellStyle name="20% - Accent1 3 2 3 2 5 2 3 2" xfId="19061" xr:uid="{00000000-0005-0000-0000-0000BE490000}"/>
    <cellStyle name="20% - Accent1 3 2 3 2 5 2 3 2 2" xfId="19062" xr:uid="{00000000-0005-0000-0000-0000BF490000}"/>
    <cellStyle name="20% - Accent1 3 2 3 2 5 2 3 2 2 2" xfId="19063" xr:uid="{00000000-0005-0000-0000-0000C0490000}"/>
    <cellStyle name="20% - Accent1 3 2 3 2 5 2 3 2 3" xfId="19064" xr:uid="{00000000-0005-0000-0000-0000C1490000}"/>
    <cellStyle name="20% - Accent1 3 2 3 2 5 2 3 3" xfId="19065" xr:uid="{00000000-0005-0000-0000-0000C2490000}"/>
    <cellStyle name="20% - Accent1 3 2 3 2 5 2 3 3 2" xfId="19066" xr:uid="{00000000-0005-0000-0000-0000C3490000}"/>
    <cellStyle name="20% - Accent1 3 2 3 2 5 2 3 4" xfId="19067" xr:uid="{00000000-0005-0000-0000-0000C4490000}"/>
    <cellStyle name="20% - Accent1 3 2 3 2 5 2 4" xfId="19068" xr:uid="{00000000-0005-0000-0000-0000C5490000}"/>
    <cellStyle name="20% - Accent1 3 2 3 2 5 2 4 2" xfId="19069" xr:uid="{00000000-0005-0000-0000-0000C6490000}"/>
    <cellStyle name="20% - Accent1 3 2 3 2 5 2 4 2 2" xfId="19070" xr:uid="{00000000-0005-0000-0000-0000C7490000}"/>
    <cellStyle name="20% - Accent1 3 2 3 2 5 2 4 2 2 2" xfId="19071" xr:uid="{00000000-0005-0000-0000-0000C8490000}"/>
    <cellStyle name="20% - Accent1 3 2 3 2 5 2 4 2 3" xfId="19072" xr:uid="{00000000-0005-0000-0000-0000C9490000}"/>
    <cellStyle name="20% - Accent1 3 2 3 2 5 2 4 3" xfId="19073" xr:uid="{00000000-0005-0000-0000-0000CA490000}"/>
    <cellStyle name="20% - Accent1 3 2 3 2 5 2 4 3 2" xfId="19074" xr:uid="{00000000-0005-0000-0000-0000CB490000}"/>
    <cellStyle name="20% - Accent1 3 2 3 2 5 2 4 4" xfId="19075" xr:uid="{00000000-0005-0000-0000-0000CC490000}"/>
    <cellStyle name="20% - Accent1 3 2 3 2 5 2 5" xfId="19076" xr:uid="{00000000-0005-0000-0000-0000CD490000}"/>
    <cellStyle name="20% - Accent1 3 2 3 2 5 2 5 2" xfId="19077" xr:uid="{00000000-0005-0000-0000-0000CE490000}"/>
    <cellStyle name="20% - Accent1 3 2 3 2 5 2 5 2 2" xfId="19078" xr:uid="{00000000-0005-0000-0000-0000CF490000}"/>
    <cellStyle name="20% - Accent1 3 2 3 2 5 2 5 3" xfId="19079" xr:uid="{00000000-0005-0000-0000-0000D0490000}"/>
    <cellStyle name="20% - Accent1 3 2 3 2 5 2 6" xfId="19080" xr:uid="{00000000-0005-0000-0000-0000D1490000}"/>
    <cellStyle name="20% - Accent1 3 2 3 2 5 2 6 2" xfId="19081" xr:uid="{00000000-0005-0000-0000-0000D2490000}"/>
    <cellStyle name="20% - Accent1 3 2 3 2 5 2 6 2 2" xfId="19082" xr:uid="{00000000-0005-0000-0000-0000D3490000}"/>
    <cellStyle name="20% - Accent1 3 2 3 2 5 2 6 3" xfId="19083" xr:uid="{00000000-0005-0000-0000-0000D4490000}"/>
    <cellStyle name="20% - Accent1 3 2 3 2 5 2 7" xfId="19084" xr:uid="{00000000-0005-0000-0000-0000D5490000}"/>
    <cellStyle name="20% - Accent1 3 2 3 2 5 2 7 2" xfId="19085" xr:uid="{00000000-0005-0000-0000-0000D6490000}"/>
    <cellStyle name="20% - Accent1 3 2 3 2 5 2 8" xfId="19086" xr:uid="{00000000-0005-0000-0000-0000D7490000}"/>
    <cellStyle name="20% - Accent1 3 2 3 2 5 2 8 2" xfId="19087" xr:uid="{00000000-0005-0000-0000-0000D8490000}"/>
    <cellStyle name="20% - Accent1 3 2 3 2 5 2 9" xfId="19088" xr:uid="{00000000-0005-0000-0000-0000D9490000}"/>
    <cellStyle name="20% - Accent1 3 2 3 2 5 3" xfId="19089" xr:uid="{00000000-0005-0000-0000-0000DA490000}"/>
    <cellStyle name="20% - Accent1 3 2 3 2 5 3 2" xfId="19090" xr:uid="{00000000-0005-0000-0000-0000DB490000}"/>
    <cellStyle name="20% - Accent1 3 2 3 2 5 3 2 2" xfId="19091" xr:uid="{00000000-0005-0000-0000-0000DC490000}"/>
    <cellStyle name="20% - Accent1 3 2 3 2 5 3 2 2 2" xfId="19092" xr:uid="{00000000-0005-0000-0000-0000DD490000}"/>
    <cellStyle name="20% - Accent1 3 2 3 2 5 3 2 2 2 2" xfId="19093" xr:uid="{00000000-0005-0000-0000-0000DE490000}"/>
    <cellStyle name="20% - Accent1 3 2 3 2 5 3 2 2 3" xfId="19094" xr:uid="{00000000-0005-0000-0000-0000DF490000}"/>
    <cellStyle name="20% - Accent1 3 2 3 2 5 3 2 3" xfId="19095" xr:uid="{00000000-0005-0000-0000-0000E0490000}"/>
    <cellStyle name="20% - Accent1 3 2 3 2 5 3 2 3 2" xfId="19096" xr:uid="{00000000-0005-0000-0000-0000E1490000}"/>
    <cellStyle name="20% - Accent1 3 2 3 2 5 3 2 4" xfId="19097" xr:uid="{00000000-0005-0000-0000-0000E2490000}"/>
    <cellStyle name="20% - Accent1 3 2 3 2 5 3 3" xfId="19098" xr:uid="{00000000-0005-0000-0000-0000E3490000}"/>
    <cellStyle name="20% - Accent1 3 2 3 2 5 3 3 2" xfId="19099" xr:uid="{00000000-0005-0000-0000-0000E4490000}"/>
    <cellStyle name="20% - Accent1 3 2 3 2 5 3 3 2 2" xfId="19100" xr:uid="{00000000-0005-0000-0000-0000E5490000}"/>
    <cellStyle name="20% - Accent1 3 2 3 2 5 3 3 2 2 2" xfId="19101" xr:uid="{00000000-0005-0000-0000-0000E6490000}"/>
    <cellStyle name="20% - Accent1 3 2 3 2 5 3 3 2 3" xfId="19102" xr:uid="{00000000-0005-0000-0000-0000E7490000}"/>
    <cellStyle name="20% - Accent1 3 2 3 2 5 3 3 3" xfId="19103" xr:uid="{00000000-0005-0000-0000-0000E8490000}"/>
    <cellStyle name="20% - Accent1 3 2 3 2 5 3 3 3 2" xfId="19104" xr:uid="{00000000-0005-0000-0000-0000E9490000}"/>
    <cellStyle name="20% - Accent1 3 2 3 2 5 3 3 4" xfId="19105" xr:uid="{00000000-0005-0000-0000-0000EA490000}"/>
    <cellStyle name="20% - Accent1 3 2 3 2 5 3 4" xfId="19106" xr:uid="{00000000-0005-0000-0000-0000EB490000}"/>
    <cellStyle name="20% - Accent1 3 2 3 2 5 3 4 2" xfId="19107" xr:uid="{00000000-0005-0000-0000-0000EC490000}"/>
    <cellStyle name="20% - Accent1 3 2 3 2 5 3 4 2 2" xfId="19108" xr:uid="{00000000-0005-0000-0000-0000ED490000}"/>
    <cellStyle name="20% - Accent1 3 2 3 2 5 3 4 2 2 2" xfId="19109" xr:uid="{00000000-0005-0000-0000-0000EE490000}"/>
    <cellStyle name="20% - Accent1 3 2 3 2 5 3 4 2 3" xfId="19110" xr:uid="{00000000-0005-0000-0000-0000EF490000}"/>
    <cellStyle name="20% - Accent1 3 2 3 2 5 3 4 3" xfId="19111" xr:uid="{00000000-0005-0000-0000-0000F0490000}"/>
    <cellStyle name="20% - Accent1 3 2 3 2 5 3 4 3 2" xfId="19112" xr:uid="{00000000-0005-0000-0000-0000F1490000}"/>
    <cellStyle name="20% - Accent1 3 2 3 2 5 3 4 4" xfId="19113" xr:uid="{00000000-0005-0000-0000-0000F2490000}"/>
    <cellStyle name="20% - Accent1 3 2 3 2 5 3 5" xfId="19114" xr:uid="{00000000-0005-0000-0000-0000F3490000}"/>
    <cellStyle name="20% - Accent1 3 2 3 2 5 3 5 2" xfId="19115" xr:uid="{00000000-0005-0000-0000-0000F4490000}"/>
    <cellStyle name="20% - Accent1 3 2 3 2 5 3 5 2 2" xfId="19116" xr:uid="{00000000-0005-0000-0000-0000F5490000}"/>
    <cellStyle name="20% - Accent1 3 2 3 2 5 3 5 3" xfId="19117" xr:uid="{00000000-0005-0000-0000-0000F6490000}"/>
    <cellStyle name="20% - Accent1 3 2 3 2 5 3 6" xfId="19118" xr:uid="{00000000-0005-0000-0000-0000F7490000}"/>
    <cellStyle name="20% - Accent1 3 2 3 2 5 3 6 2" xfId="19119" xr:uid="{00000000-0005-0000-0000-0000F8490000}"/>
    <cellStyle name="20% - Accent1 3 2 3 2 5 3 6 2 2" xfId="19120" xr:uid="{00000000-0005-0000-0000-0000F9490000}"/>
    <cellStyle name="20% - Accent1 3 2 3 2 5 3 6 3" xfId="19121" xr:uid="{00000000-0005-0000-0000-0000FA490000}"/>
    <cellStyle name="20% - Accent1 3 2 3 2 5 3 7" xfId="19122" xr:uid="{00000000-0005-0000-0000-0000FB490000}"/>
    <cellStyle name="20% - Accent1 3 2 3 2 5 3 7 2" xfId="19123" xr:uid="{00000000-0005-0000-0000-0000FC490000}"/>
    <cellStyle name="20% - Accent1 3 2 3 2 5 3 8" xfId="19124" xr:uid="{00000000-0005-0000-0000-0000FD490000}"/>
    <cellStyle name="20% - Accent1 3 2 3 2 5 3 8 2" xfId="19125" xr:uid="{00000000-0005-0000-0000-0000FE490000}"/>
    <cellStyle name="20% - Accent1 3 2 3 2 5 3 9" xfId="19126" xr:uid="{00000000-0005-0000-0000-0000FF490000}"/>
    <cellStyle name="20% - Accent1 3 2 3 2 5 4" xfId="19127" xr:uid="{00000000-0005-0000-0000-0000004A0000}"/>
    <cellStyle name="20% - Accent1 3 2 3 2 5 4 2" xfId="19128" xr:uid="{00000000-0005-0000-0000-0000014A0000}"/>
    <cellStyle name="20% - Accent1 3 2 3 2 5 4 2 2" xfId="19129" xr:uid="{00000000-0005-0000-0000-0000024A0000}"/>
    <cellStyle name="20% - Accent1 3 2 3 2 5 4 2 2 2" xfId="19130" xr:uid="{00000000-0005-0000-0000-0000034A0000}"/>
    <cellStyle name="20% - Accent1 3 2 3 2 5 4 2 3" xfId="19131" xr:uid="{00000000-0005-0000-0000-0000044A0000}"/>
    <cellStyle name="20% - Accent1 3 2 3 2 5 4 3" xfId="19132" xr:uid="{00000000-0005-0000-0000-0000054A0000}"/>
    <cellStyle name="20% - Accent1 3 2 3 2 5 4 3 2" xfId="19133" xr:uid="{00000000-0005-0000-0000-0000064A0000}"/>
    <cellStyle name="20% - Accent1 3 2 3 2 5 4 4" xfId="19134" xr:uid="{00000000-0005-0000-0000-0000074A0000}"/>
    <cellStyle name="20% - Accent1 3 2 3 2 5 5" xfId="19135" xr:uid="{00000000-0005-0000-0000-0000084A0000}"/>
    <cellStyle name="20% - Accent1 3 2 3 2 5 5 2" xfId="19136" xr:uid="{00000000-0005-0000-0000-0000094A0000}"/>
    <cellStyle name="20% - Accent1 3 2 3 2 5 5 2 2" xfId="19137" xr:uid="{00000000-0005-0000-0000-00000A4A0000}"/>
    <cellStyle name="20% - Accent1 3 2 3 2 5 5 2 2 2" xfId="19138" xr:uid="{00000000-0005-0000-0000-00000B4A0000}"/>
    <cellStyle name="20% - Accent1 3 2 3 2 5 5 2 3" xfId="19139" xr:uid="{00000000-0005-0000-0000-00000C4A0000}"/>
    <cellStyle name="20% - Accent1 3 2 3 2 5 5 3" xfId="19140" xr:uid="{00000000-0005-0000-0000-00000D4A0000}"/>
    <cellStyle name="20% - Accent1 3 2 3 2 5 5 3 2" xfId="19141" xr:uid="{00000000-0005-0000-0000-00000E4A0000}"/>
    <cellStyle name="20% - Accent1 3 2 3 2 5 5 4" xfId="19142" xr:uid="{00000000-0005-0000-0000-00000F4A0000}"/>
    <cellStyle name="20% - Accent1 3 2 3 2 5 6" xfId="19143" xr:uid="{00000000-0005-0000-0000-0000104A0000}"/>
    <cellStyle name="20% - Accent1 3 2 3 2 5 6 2" xfId="19144" xr:uid="{00000000-0005-0000-0000-0000114A0000}"/>
    <cellStyle name="20% - Accent1 3 2 3 2 5 6 2 2" xfId="19145" xr:uid="{00000000-0005-0000-0000-0000124A0000}"/>
    <cellStyle name="20% - Accent1 3 2 3 2 5 6 2 2 2" xfId="19146" xr:uid="{00000000-0005-0000-0000-0000134A0000}"/>
    <cellStyle name="20% - Accent1 3 2 3 2 5 6 2 3" xfId="19147" xr:uid="{00000000-0005-0000-0000-0000144A0000}"/>
    <cellStyle name="20% - Accent1 3 2 3 2 5 6 3" xfId="19148" xr:uid="{00000000-0005-0000-0000-0000154A0000}"/>
    <cellStyle name="20% - Accent1 3 2 3 2 5 6 3 2" xfId="19149" xr:uid="{00000000-0005-0000-0000-0000164A0000}"/>
    <cellStyle name="20% - Accent1 3 2 3 2 5 6 4" xfId="19150" xr:uid="{00000000-0005-0000-0000-0000174A0000}"/>
    <cellStyle name="20% - Accent1 3 2 3 2 5 7" xfId="19151" xr:uid="{00000000-0005-0000-0000-0000184A0000}"/>
    <cellStyle name="20% - Accent1 3 2 3 2 5 7 2" xfId="19152" xr:uid="{00000000-0005-0000-0000-0000194A0000}"/>
    <cellStyle name="20% - Accent1 3 2 3 2 5 7 2 2" xfId="19153" xr:uid="{00000000-0005-0000-0000-00001A4A0000}"/>
    <cellStyle name="20% - Accent1 3 2 3 2 5 7 3" xfId="19154" xr:uid="{00000000-0005-0000-0000-00001B4A0000}"/>
    <cellStyle name="20% - Accent1 3 2 3 2 5 8" xfId="19155" xr:uid="{00000000-0005-0000-0000-00001C4A0000}"/>
    <cellStyle name="20% - Accent1 3 2 3 2 5 8 2" xfId="19156" xr:uid="{00000000-0005-0000-0000-00001D4A0000}"/>
    <cellStyle name="20% - Accent1 3 2 3 2 5 8 2 2" xfId="19157" xr:uid="{00000000-0005-0000-0000-00001E4A0000}"/>
    <cellStyle name="20% - Accent1 3 2 3 2 5 8 3" xfId="19158" xr:uid="{00000000-0005-0000-0000-00001F4A0000}"/>
    <cellStyle name="20% - Accent1 3 2 3 2 5 9" xfId="19159" xr:uid="{00000000-0005-0000-0000-0000204A0000}"/>
    <cellStyle name="20% - Accent1 3 2 3 2 5 9 2" xfId="19160" xr:uid="{00000000-0005-0000-0000-0000214A0000}"/>
    <cellStyle name="20% - Accent1 3 2 3 2 6" xfId="19161" xr:uid="{00000000-0005-0000-0000-0000224A0000}"/>
    <cellStyle name="20% - Accent1 3 2 3 2 6 2" xfId="19162" xr:uid="{00000000-0005-0000-0000-0000234A0000}"/>
    <cellStyle name="20% - Accent1 3 2 3 2 6 2 2" xfId="19163" xr:uid="{00000000-0005-0000-0000-0000244A0000}"/>
    <cellStyle name="20% - Accent1 3 2 3 2 6 2 2 2" xfId="19164" xr:uid="{00000000-0005-0000-0000-0000254A0000}"/>
    <cellStyle name="20% - Accent1 3 2 3 2 6 2 2 2 2" xfId="19165" xr:uid="{00000000-0005-0000-0000-0000264A0000}"/>
    <cellStyle name="20% - Accent1 3 2 3 2 6 2 2 3" xfId="19166" xr:uid="{00000000-0005-0000-0000-0000274A0000}"/>
    <cellStyle name="20% - Accent1 3 2 3 2 6 2 3" xfId="19167" xr:uid="{00000000-0005-0000-0000-0000284A0000}"/>
    <cellStyle name="20% - Accent1 3 2 3 2 6 2 3 2" xfId="19168" xr:uid="{00000000-0005-0000-0000-0000294A0000}"/>
    <cellStyle name="20% - Accent1 3 2 3 2 6 2 4" xfId="19169" xr:uid="{00000000-0005-0000-0000-00002A4A0000}"/>
    <cellStyle name="20% - Accent1 3 2 3 2 6 3" xfId="19170" xr:uid="{00000000-0005-0000-0000-00002B4A0000}"/>
    <cellStyle name="20% - Accent1 3 2 3 2 6 3 2" xfId="19171" xr:uid="{00000000-0005-0000-0000-00002C4A0000}"/>
    <cellStyle name="20% - Accent1 3 2 3 2 6 3 2 2" xfId="19172" xr:uid="{00000000-0005-0000-0000-00002D4A0000}"/>
    <cellStyle name="20% - Accent1 3 2 3 2 6 3 2 2 2" xfId="19173" xr:uid="{00000000-0005-0000-0000-00002E4A0000}"/>
    <cellStyle name="20% - Accent1 3 2 3 2 6 3 2 3" xfId="19174" xr:uid="{00000000-0005-0000-0000-00002F4A0000}"/>
    <cellStyle name="20% - Accent1 3 2 3 2 6 3 3" xfId="19175" xr:uid="{00000000-0005-0000-0000-0000304A0000}"/>
    <cellStyle name="20% - Accent1 3 2 3 2 6 3 3 2" xfId="19176" xr:uid="{00000000-0005-0000-0000-0000314A0000}"/>
    <cellStyle name="20% - Accent1 3 2 3 2 6 3 4" xfId="19177" xr:uid="{00000000-0005-0000-0000-0000324A0000}"/>
    <cellStyle name="20% - Accent1 3 2 3 2 6 4" xfId="19178" xr:uid="{00000000-0005-0000-0000-0000334A0000}"/>
    <cellStyle name="20% - Accent1 3 2 3 2 6 4 2" xfId="19179" xr:uid="{00000000-0005-0000-0000-0000344A0000}"/>
    <cellStyle name="20% - Accent1 3 2 3 2 6 4 2 2" xfId="19180" xr:uid="{00000000-0005-0000-0000-0000354A0000}"/>
    <cellStyle name="20% - Accent1 3 2 3 2 6 4 2 2 2" xfId="19181" xr:uid="{00000000-0005-0000-0000-0000364A0000}"/>
    <cellStyle name="20% - Accent1 3 2 3 2 6 4 2 3" xfId="19182" xr:uid="{00000000-0005-0000-0000-0000374A0000}"/>
    <cellStyle name="20% - Accent1 3 2 3 2 6 4 3" xfId="19183" xr:uid="{00000000-0005-0000-0000-0000384A0000}"/>
    <cellStyle name="20% - Accent1 3 2 3 2 6 4 3 2" xfId="19184" xr:uid="{00000000-0005-0000-0000-0000394A0000}"/>
    <cellStyle name="20% - Accent1 3 2 3 2 6 4 4" xfId="19185" xr:uid="{00000000-0005-0000-0000-00003A4A0000}"/>
    <cellStyle name="20% - Accent1 3 2 3 2 6 5" xfId="19186" xr:uid="{00000000-0005-0000-0000-00003B4A0000}"/>
    <cellStyle name="20% - Accent1 3 2 3 2 6 5 2" xfId="19187" xr:uid="{00000000-0005-0000-0000-00003C4A0000}"/>
    <cellStyle name="20% - Accent1 3 2 3 2 6 5 2 2" xfId="19188" xr:uid="{00000000-0005-0000-0000-00003D4A0000}"/>
    <cellStyle name="20% - Accent1 3 2 3 2 6 5 3" xfId="19189" xr:uid="{00000000-0005-0000-0000-00003E4A0000}"/>
    <cellStyle name="20% - Accent1 3 2 3 2 6 6" xfId="19190" xr:uid="{00000000-0005-0000-0000-00003F4A0000}"/>
    <cellStyle name="20% - Accent1 3 2 3 2 6 6 2" xfId="19191" xr:uid="{00000000-0005-0000-0000-0000404A0000}"/>
    <cellStyle name="20% - Accent1 3 2 3 2 6 6 2 2" xfId="19192" xr:uid="{00000000-0005-0000-0000-0000414A0000}"/>
    <cellStyle name="20% - Accent1 3 2 3 2 6 6 3" xfId="19193" xr:uid="{00000000-0005-0000-0000-0000424A0000}"/>
    <cellStyle name="20% - Accent1 3 2 3 2 6 7" xfId="19194" xr:uid="{00000000-0005-0000-0000-0000434A0000}"/>
    <cellStyle name="20% - Accent1 3 2 3 2 6 7 2" xfId="19195" xr:uid="{00000000-0005-0000-0000-0000444A0000}"/>
    <cellStyle name="20% - Accent1 3 2 3 2 6 8" xfId="19196" xr:uid="{00000000-0005-0000-0000-0000454A0000}"/>
    <cellStyle name="20% - Accent1 3 2 3 2 6 8 2" xfId="19197" xr:uid="{00000000-0005-0000-0000-0000464A0000}"/>
    <cellStyle name="20% - Accent1 3 2 3 2 6 9" xfId="19198" xr:uid="{00000000-0005-0000-0000-0000474A0000}"/>
    <cellStyle name="20% - Accent1 3 2 3 2 7" xfId="19199" xr:uid="{00000000-0005-0000-0000-0000484A0000}"/>
    <cellStyle name="20% - Accent1 3 2 3 2 7 2" xfId="19200" xr:uid="{00000000-0005-0000-0000-0000494A0000}"/>
    <cellStyle name="20% - Accent1 3 2 3 2 7 2 2" xfId="19201" xr:uid="{00000000-0005-0000-0000-00004A4A0000}"/>
    <cellStyle name="20% - Accent1 3 2 3 2 7 2 2 2" xfId="19202" xr:uid="{00000000-0005-0000-0000-00004B4A0000}"/>
    <cellStyle name="20% - Accent1 3 2 3 2 7 2 2 2 2" xfId="19203" xr:uid="{00000000-0005-0000-0000-00004C4A0000}"/>
    <cellStyle name="20% - Accent1 3 2 3 2 7 2 2 3" xfId="19204" xr:uid="{00000000-0005-0000-0000-00004D4A0000}"/>
    <cellStyle name="20% - Accent1 3 2 3 2 7 2 3" xfId="19205" xr:uid="{00000000-0005-0000-0000-00004E4A0000}"/>
    <cellStyle name="20% - Accent1 3 2 3 2 7 2 3 2" xfId="19206" xr:uid="{00000000-0005-0000-0000-00004F4A0000}"/>
    <cellStyle name="20% - Accent1 3 2 3 2 7 2 4" xfId="19207" xr:uid="{00000000-0005-0000-0000-0000504A0000}"/>
    <cellStyle name="20% - Accent1 3 2 3 2 7 3" xfId="19208" xr:uid="{00000000-0005-0000-0000-0000514A0000}"/>
    <cellStyle name="20% - Accent1 3 2 3 2 7 3 2" xfId="19209" xr:uid="{00000000-0005-0000-0000-0000524A0000}"/>
    <cellStyle name="20% - Accent1 3 2 3 2 7 3 2 2" xfId="19210" xr:uid="{00000000-0005-0000-0000-0000534A0000}"/>
    <cellStyle name="20% - Accent1 3 2 3 2 7 3 2 2 2" xfId="19211" xr:uid="{00000000-0005-0000-0000-0000544A0000}"/>
    <cellStyle name="20% - Accent1 3 2 3 2 7 3 2 3" xfId="19212" xr:uid="{00000000-0005-0000-0000-0000554A0000}"/>
    <cellStyle name="20% - Accent1 3 2 3 2 7 3 3" xfId="19213" xr:uid="{00000000-0005-0000-0000-0000564A0000}"/>
    <cellStyle name="20% - Accent1 3 2 3 2 7 3 3 2" xfId="19214" xr:uid="{00000000-0005-0000-0000-0000574A0000}"/>
    <cellStyle name="20% - Accent1 3 2 3 2 7 3 4" xfId="19215" xr:uid="{00000000-0005-0000-0000-0000584A0000}"/>
    <cellStyle name="20% - Accent1 3 2 3 2 7 4" xfId="19216" xr:uid="{00000000-0005-0000-0000-0000594A0000}"/>
    <cellStyle name="20% - Accent1 3 2 3 2 7 4 2" xfId="19217" xr:uid="{00000000-0005-0000-0000-00005A4A0000}"/>
    <cellStyle name="20% - Accent1 3 2 3 2 7 4 2 2" xfId="19218" xr:uid="{00000000-0005-0000-0000-00005B4A0000}"/>
    <cellStyle name="20% - Accent1 3 2 3 2 7 4 2 2 2" xfId="19219" xr:uid="{00000000-0005-0000-0000-00005C4A0000}"/>
    <cellStyle name="20% - Accent1 3 2 3 2 7 4 2 3" xfId="19220" xr:uid="{00000000-0005-0000-0000-00005D4A0000}"/>
    <cellStyle name="20% - Accent1 3 2 3 2 7 4 3" xfId="19221" xr:uid="{00000000-0005-0000-0000-00005E4A0000}"/>
    <cellStyle name="20% - Accent1 3 2 3 2 7 4 3 2" xfId="19222" xr:uid="{00000000-0005-0000-0000-00005F4A0000}"/>
    <cellStyle name="20% - Accent1 3 2 3 2 7 4 4" xfId="19223" xr:uid="{00000000-0005-0000-0000-0000604A0000}"/>
    <cellStyle name="20% - Accent1 3 2 3 2 7 5" xfId="19224" xr:uid="{00000000-0005-0000-0000-0000614A0000}"/>
    <cellStyle name="20% - Accent1 3 2 3 2 7 5 2" xfId="19225" xr:uid="{00000000-0005-0000-0000-0000624A0000}"/>
    <cellStyle name="20% - Accent1 3 2 3 2 7 5 2 2" xfId="19226" xr:uid="{00000000-0005-0000-0000-0000634A0000}"/>
    <cellStyle name="20% - Accent1 3 2 3 2 7 5 3" xfId="19227" xr:uid="{00000000-0005-0000-0000-0000644A0000}"/>
    <cellStyle name="20% - Accent1 3 2 3 2 7 6" xfId="19228" xr:uid="{00000000-0005-0000-0000-0000654A0000}"/>
    <cellStyle name="20% - Accent1 3 2 3 2 7 6 2" xfId="19229" xr:uid="{00000000-0005-0000-0000-0000664A0000}"/>
    <cellStyle name="20% - Accent1 3 2 3 2 7 6 2 2" xfId="19230" xr:uid="{00000000-0005-0000-0000-0000674A0000}"/>
    <cellStyle name="20% - Accent1 3 2 3 2 7 6 3" xfId="19231" xr:uid="{00000000-0005-0000-0000-0000684A0000}"/>
    <cellStyle name="20% - Accent1 3 2 3 2 7 7" xfId="19232" xr:uid="{00000000-0005-0000-0000-0000694A0000}"/>
    <cellStyle name="20% - Accent1 3 2 3 2 7 7 2" xfId="19233" xr:uid="{00000000-0005-0000-0000-00006A4A0000}"/>
    <cellStyle name="20% - Accent1 3 2 3 2 7 8" xfId="19234" xr:uid="{00000000-0005-0000-0000-00006B4A0000}"/>
    <cellStyle name="20% - Accent1 3 2 3 2 7 8 2" xfId="19235" xr:uid="{00000000-0005-0000-0000-00006C4A0000}"/>
    <cellStyle name="20% - Accent1 3 2 3 2 7 9" xfId="19236" xr:uid="{00000000-0005-0000-0000-00006D4A0000}"/>
    <cellStyle name="20% - Accent1 3 2 3 2 8" xfId="19237" xr:uid="{00000000-0005-0000-0000-00006E4A0000}"/>
    <cellStyle name="20% - Accent1 3 2 3 2 8 2" xfId="19238" xr:uid="{00000000-0005-0000-0000-00006F4A0000}"/>
    <cellStyle name="20% - Accent1 3 2 3 2 8 2 2" xfId="19239" xr:uid="{00000000-0005-0000-0000-0000704A0000}"/>
    <cellStyle name="20% - Accent1 3 2 3 2 8 2 2 2" xfId="19240" xr:uid="{00000000-0005-0000-0000-0000714A0000}"/>
    <cellStyle name="20% - Accent1 3 2 3 2 8 2 3" xfId="19241" xr:uid="{00000000-0005-0000-0000-0000724A0000}"/>
    <cellStyle name="20% - Accent1 3 2 3 2 8 3" xfId="19242" xr:uid="{00000000-0005-0000-0000-0000734A0000}"/>
    <cellStyle name="20% - Accent1 3 2 3 2 8 3 2" xfId="19243" xr:uid="{00000000-0005-0000-0000-0000744A0000}"/>
    <cellStyle name="20% - Accent1 3 2 3 2 8 4" xfId="19244" xr:uid="{00000000-0005-0000-0000-0000754A0000}"/>
    <cellStyle name="20% - Accent1 3 2 3 2 9" xfId="19245" xr:uid="{00000000-0005-0000-0000-0000764A0000}"/>
    <cellStyle name="20% - Accent1 3 2 3 2 9 2" xfId="19246" xr:uid="{00000000-0005-0000-0000-0000774A0000}"/>
    <cellStyle name="20% - Accent1 3 2 3 2 9 2 2" xfId="19247" xr:uid="{00000000-0005-0000-0000-0000784A0000}"/>
    <cellStyle name="20% - Accent1 3 2 3 2 9 2 2 2" xfId="19248" xr:uid="{00000000-0005-0000-0000-0000794A0000}"/>
    <cellStyle name="20% - Accent1 3 2 3 2 9 2 3" xfId="19249" xr:uid="{00000000-0005-0000-0000-00007A4A0000}"/>
    <cellStyle name="20% - Accent1 3 2 3 2 9 3" xfId="19250" xr:uid="{00000000-0005-0000-0000-00007B4A0000}"/>
    <cellStyle name="20% - Accent1 3 2 3 2 9 3 2" xfId="19251" xr:uid="{00000000-0005-0000-0000-00007C4A0000}"/>
    <cellStyle name="20% - Accent1 3 2 3 2 9 4" xfId="19252" xr:uid="{00000000-0005-0000-0000-00007D4A0000}"/>
    <cellStyle name="20% - Accent1 3 2 3 3" xfId="19253" xr:uid="{00000000-0005-0000-0000-00007E4A0000}"/>
    <cellStyle name="20% - Accent1 3 2 3 3 10" xfId="19254" xr:uid="{00000000-0005-0000-0000-00007F4A0000}"/>
    <cellStyle name="20% - Accent1 3 2 3 3 10 2" xfId="19255" xr:uid="{00000000-0005-0000-0000-0000804A0000}"/>
    <cellStyle name="20% - Accent1 3 2 3 3 10 2 2" xfId="19256" xr:uid="{00000000-0005-0000-0000-0000814A0000}"/>
    <cellStyle name="20% - Accent1 3 2 3 3 10 3" xfId="19257" xr:uid="{00000000-0005-0000-0000-0000824A0000}"/>
    <cellStyle name="20% - Accent1 3 2 3 3 11" xfId="19258" xr:uid="{00000000-0005-0000-0000-0000834A0000}"/>
    <cellStyle name="20% - Accent1 3 2 3 3 11 2" xfId="19259" xr:uid="{00000000-0005-0000-0000-0000844A0000}"/>
    <cellStyle name="20% - Accent1 3 2 3 3 11 2 2" xfId="19260" xr:uid="{00000000-0005-0000-0000-0000854A0000}"/>
    <cellStyle name="20% - Accent1 3 2 3 3 11 3" xfId="19261" xr:uid="{00000000-0005-0000-0000-0000864A0000}"/>
    <cellStyle name="20% - Accent1 3 2 3 3 12" xfId="19262" xr:uid="{00000000-0005-0000-0000-0000874A0000}"/>
    <cellStyle name="20% - Accent1 3 2 3 3 12 2" xfId="19263" xr:uid="{00000000-0005-0000-0000-0000884A0000}"/>
    <cellStyle name="20% - Accent1 3 2 3 3 13" xfId="19264" xr:uid="{00000000-0005-0000-0000-0000894A0000}"/>
    <cellStyle name="20% - Accent1 3 2 3 3 13 2" xfId="19265" xr:uid="{00000000-0005-0000-0000-00008A4A0000}"/>
    <cellStyle name="20% - Accent1 3 2 3 3 14" xfId="19266" xr:uid="{00000000-0005-0000-0000-00008B4A0000}"/>
    <cellStyle name="20% - Accent1 3 2 3 3 2" xfId="19267" xr:uid="{00000000-0005-0000-0000-00008C4A0000}"/>
    <cellStyle name="20% - Accent1 3 2 3 3 2 10" xfId="19268" xr:uid="{00000000-0005-0000-0000-00008D4A0000}"/>
    <cellStyle name="20% - Accent1 3 2 3 3 2 10 2" xfId="19269" xr:uid="{00000000-0005-0000-0000-00008E4A0000}"/>
    <cellStyle name="20% - Accent1 3 2 3 3 2 11" xfId="19270" xr:uid="{00000000-0005-0000-0000-00008F4A0000}"/>
    <cellStyle name="20% - Accent1 3 2 3 3 2 2" xfId="19271" xr:uid="{00000000-0005-0000-0000-0000904A0000}"/>
    <cellStyle name="20% - Accent1 3 2 3 3 2 2 2" xfId="19272" xr:uid="{00000000-0005-0000-0000-0000914A0000}"/>
    <cellStyle name="20% - Accent1 3 2 3 3 2 2 2 2" xfId="19273" xr:uid="{00000000-0005-0000-0000-0000924A0000}"/>
    <cellStyle name="20% - Accent1 3 2 3 3 2 2 2 2 2" xfId="19274" xr:uid="{00000000-0005-0000-0000-0000934A0000}"/>
    <cellStyle name="20% - Accent1 3 2 3 3 2 2 2 2 2 2" xfId="19275" xr:uid="{00000000-0005-0000-0000-0000944A0000}"/>
    <cellStyle name="20% - Accent1 3 2 3 3 2 2 2 2 3" xfId="19276" xr:uid="{00000000-0005-0000-0000-0000954A0000}"/>
    <cellStyle name="20% - Accent1 3 2 3 3 2 2 2 3" xfId="19277" xr:uid="{00000000-0005-0000-0000-0000964A0000}"/>
    <cellStyle name="20% - Accent1 3 2 3 3 2 2 2 3 2" xfId="19278" xr:uid="{00000000-0005-0000-0000-0000974A0000}"/>
    <cellStyle name="20% - Accent1 3 2 3 3 2 2 2 4" xfId="19279" xr:uid="{00000000-0005-0000-0000-0000984A0000}"/>
    <cellStyle name="20% - Accent1 3 2 3 3 2 2 3" xfId="19280" xr:uid="{00000000-0005-0000-0000-0000994A0000}"/>
    <cellStyle name="20% - Accent1 3 2 3 3 2 2 3 2" xfId="19281" xr:uid="{00000000-0005-0000-0000-00009A4A0000}"/>
    <cellStyle name="20% - Accent1 3 2 3 3 2 2 3 2 2" xfId="19282" xr:uid="{00000000-0005-0000-0000-00009B4A0000}"/>
    <cellStyle name="20% - Accent1 3 2 3 3 2 2 3 2 2 2" xfId="19283" xr:uid="{00000000-0005-0000-0000-00009C4A0000}"/>
    <cellStyle name="20% - Accent1 3 2 3 3 2 2 3 2 3" xfId="19284" xr:uid="{00000000-0005-0000-0000-00009D4A0000}"/>
    <cellStyle name="20% - Accent1 3 2 3 3 2 2 3 3" xfId="19285" xr:uid="{00000000-0005-0000-0000-00009E4A0000}"/>
    <cellStyle name="20% - Accent1 3 2 3 3 2 2 3 3 2" xfId="19286" xr:uid="{00000000-0005-0000-0000-00009F4A0000}"/>
    <cellStyle name="20% - Accent1 3 2 3 3 2 2 3 4" xfId="19287" xr:uid="{00000000-0005-0000-0000-0000A04A0000}"/>
    <cellStyle name="20% - Accent1 3 2 3 3 2 2 4" xfId="19288" xr:uid="{00000000-0005-0000-0000-0000A14A0000}"/>
    <cellStyle name="20% - Accent1 3 2 3 3 2 2 4 2" xfId="19289" xr:uid="{00000000-0005-0000-0000-0000A24A0000}"/>
    <cellStyle name="20% - Accent1 3 2 3 3 2 2 4 2 2" xfId="19290" xr:uid="{00000000-0005-0000-0000-0000A34A0000}"/>
    <cellStyle name="20% - Accent1 3 2 3 3 2 2 4 2 2 2" xfId="19291" xr:uid="{00000000-0005-0000-0000-0000A44A0000}"/>
    <cellStyle name="20% - Accent1 3 2 3 3 2 2 4 2 3" xfId="19292" xr:uid="{00000000-0005-0000-0000-0000A54A0000}"/>
    <cellStyle name="20% - Accent1 3 2 3 3 2 2 4 3" xfId="19293" xr:uid="{00000000-0005-0000-0000-0000A64A0000}"/>
    <cellStyle name="20% - Accent1 3 2 3 3 2 2 4 3 2" xfId="19294" xr:uid="{00000000-0005-0000-0000-0000A74A0000}"/>
    <cellStyle name="20% - Accent1 3 2 3 3 2 2 4 4" xfId="19295" xr:uid="{00000000-0005-0000-0000-0000A84A0000}"/>
    <cellStyle name="20% - Accent1 3 2 3 3 2 2 5" xfId="19296" xr:uid="{00000000-0005-0000-0000-0000A94A0000}"/>
    <cellStyle name="20% - Accent1 3 2 3 3 2 2 5 2" xfId="19297" xr:uid="{00000000-0005-0000-0000-0000AA4A0000}"/>
    <cellStyle name="20% - Accent1 3 2 3 3 2 2 5 2 2" xfId="19298" xr:uid="{00000000-0005-0000-0000-0000AB4A0000}"/>
    <cellStyle name="20% - Accent1 3 2 3 3 2 2 5 3" xfId="19299" xr:uid="{00000000-0005-0000-0000-0000AC4A0000}"/>
    <cellStyle name="20% - Accent1 3 2 3 3 2 2 6" xfId="19300" xr:uid="{00000000-0005-0000-0000-0000AD4A0000}"/>
    <cellStyle name="20% - Accent1 3 2 3 3 2 2 6 2" xfId="19301" xr:uid="{00000000-0005-0000-0000-0000AE4A0000}"/>
    <cellStyle name="20% - Accent1 3 2 3 3 2 2 6 2 2" xfId="19302" xr:uid="{00000000-0005-0000-0000-0000AF4A0000}"/>
    <cellStyle name="20% - Accent1 3 2 3 3 2 2 6 3" xfId="19303" xr:uid="{00000000-0005-0000-0000-0000B04A0000}"/>
    <cellStyle name="20% - Accent1 3 2 3 3 2 2 7" xfId="19304" xr:uid="{00000000-0005-0000-0000-0000B14A0000}"/>
    <cellStyle name="20% - Accent1 3 2 3 3 2 2 7 2" xfId="19305" xr:uid="{00000000-0005-0000-0000-0000B24A0000}"/>
    <cellStyle name="20% - Accent1 3 2 3 3 2 2 8" xfId="19306" xr:uid="{00000000-0005-0000-0000-0000B34A0000}"/>
    <cellStyle name="20% - Accent1 3 2 3 3 2 2 8 2" xfId="19307" xr:uid="{00000000-0005-0000-0000-0000B44A0000}"/>
    <cellStyle name="20% - Accent1 3 2 3 3 2 2 9" xfId="19308" xr:uid="{00000000-0005-0000-0000-0000B54A0000}"/>
    <cellStyle name="20% - Accent1 3 2 3 3 2 3" xfId="19309" xr:uid="{00000000-0005-0000-0000-0000B64A0000}"/>
    <cellStyle name="20% - Accent1 3 2 3 3 2 3 2" xfId="19310" xr:uid="{00000000-0005-0000-0000-0000B74A0000}"/>
    <cellStyle name="20% - Accent1 3 2 3 3 2 3 2 2" xfId="19311" xr:uid="{00000000-0005-0000-0000-0000B84A0000}"/>
    <cellStyle name="20% - Accent1 3 2 3 3 2 3 2 2 2" xfId="19312" xr:uid="{00000000-0005-0000-0000-0000B94A0000}"/>
    <cellStyle name="20% - Accent1 3 2 3 3 2 3 2 2 2 2" xfId="19313" xr:uid="{00000000-0005-0000-0000-0000BA4A0000}"/>
    <cellStyle name="20% - Accent1 3 2 3 3 2 3 2 2 3" xfId="19314" xr:uid="{00000000-0005-0000-0000-0000BB4A0000}"/>
    <cellStyle name="20% - Accent1 3 2 3 3 2 3 2 3" xfId="19315" xr:uid="{00000000-0005-0000-0000-0000BC4A0000}"/>
    <cellStyle name="20% - Accent1 3 2 3 3 2 3 2 3 2" xfId="19316" xr:uid="{00000000-0005-0000-0000-0000BD4A0000}"/>
    <cellStyle name="20% - Accent1 3 2 3 3 2 3 2 4" xfId="19317" xr:uid="{00000000-0005-0000-0000-0000BE4A0000}"/>
    <cellStyle name="20% - Accent1 3 2 3 3 2 3 3" xfId="19318" xr:uid="{00000000-0005-0000-0000-0000BF4A0000}"/>
    <cellStyle name="20% - Accent1 3 2 3 3 2 3 3 2" xfId="19319" xr:uid="{00000000-0005-0000-0000-0000C04A0000}"/>
    <cellStyle name="20% - Accent1 3 2 3 3 2 3 3 2 2" xfId="19320" xr:uid="{00000000-0005-0000-0000-0000C14A0000}"/>
    <cellStyle name="20% - Accent1 3 2 3 3 2 3 3 2 2 2" xfId="19321" xr:uid="{00000000-0005-0000-0000-0000C24A0000}"/>
    <cellStyle name="20% - Accent1 3 2 3 3 2 3 3 2 3" xfId="19322" xr:uid="{00000000-0005-0000-0000-0000C34A0000}"/>
    <cellStyle name="20% - Accent1 3 2 3 3 2 3 3 3" xfId="19323" xr:uid="{00000000-0005-0000-0000-0000C44A0000}"/>
    <cellStyle name="20% - Accent1 3 2 3 3 2 3 3 3 2" xfId="19324" xr:uid="{00000000-0005-0000-0000-0000C54A0000}"/>
    <cellStyle name="20% - Accent1 3 2 3 3 2 3 3 4" xfId="19325" xr:uid="{00000000-0005-0000-0000-0000C64A0000}"/>
    <cellStyle name="20% - Accent1 3 2 3 3 2 3 4" xfId="19326" xr:uid="{00000000-0005-0000-0000-0000C74A0000}"/>
    <cellStyle name="20% - Accent1 3 2 3 3 2 3 4 2" xfId="19327" xr:uid="{00000000-0005-0000-0000-0000C84A0000}"/>
    <cellStyle name="20% - Accent1 3 2 3 3 2 3 4 2 2" xfId="19328" xr:uid="{00000000-0005-0000-0000-0000C94A0000}"/>
    <cellStyle name="20% - Accent1 3 2 3 3 2 3 4 2 2 2" xfId="19329" xr:uid="{00000000-0005-0000-0000-0000CA4A0000}"/>
    <cellStyle name="20% - Accent1 3 2 3 3 2 3 4 2 3" xfId="19330" xr:uid="{00000000-0005-0000-0000-0000CB4A0000}"/>
    <cellStyle name="20% - Accent1 3 2 3 3 2 3 4 3" xfId="19331" xr:uid="{00000000-0005-0000-0000-0000CC4A0000}"/>
    <cellStyle name="20% - Accent1 3 2 3 3 2 3 4 3 2" xfId="19332" xr:uid="{00000000-0005-0000-0000-0000CD4A0000}"/>
    <cellStyle name="20% - Accent1 3 2 3 3 2 3 4 4" xfId="19333" xr:uid="{00000000-0005-0000-0000-0000CE4A0000}"/>
    <cellStyle name="20% - Accent1 3 2 3 3 2 3 5" xfId="19334" xr:uid="{00000000-0005-0000-0000-0000CF4A0000}"/>
    <cellStyle name="20% - Accent1 3 2 3 3 2 3 5 2" xfId="19335" xr:uid="{00000000-0005-0000-0000-0000D04A0000}"/>
    <cellStyle name="20% - Accent1 3 2 3 3 2 3 5 2 2" xfId="19336" xr:uid="{00000000-0005-0000-0000-0000D14A0000}"/>
    <cellStyle name="20% - Accent1 3 2 3 3 2 3 5 3" xfId="19337" xr:uid="{00000000-0005-0000-0000-0000D24A0000}"/>
    <cellStyle name="20% - Accent1 3 2 3 3 2 3 6" xfId="19338" xr:uid="{00000000-0005-0000-0000-0000D34A0000}"/>
    <cellStyle name="20% - Accent1 3 2 3 3 2 3 6 2" xfId="19339" xr:uid="{00000000-0005-0000-0000-0000D44A0000}"/>
    <cellStyle name="20% - Accent1 3 2 3 3 2 3 6 2 2" xfId="19340" xr:uid="{00000000-0005-0000-0000-0000D54A0000}"/>
    <cellStyle name="20% - Accent1 3 2 3 3 2 3 6 3" xfId="19341" xr:uid="{00000000-0005-0000-0000-0000D64A0000}"/>
    <cellStyle name="20% - Accent1 3 2 3 3 2 3 7" xfId="19342" xr:uid="{00000000-0005-0000-0000-0000D74A0000}"/>
    <cellStyle name="20% - Accent1 3 2 3 3 2 3 7 2" xfId="19343" xr:uid="{00000000-0005-0000-0000-0000D84A0000}"/>
    <cellStyle name="20% - Accent1 3 2 3 3 2 3 8" xfId="19344" xr:uid="{00000000-0005-0000-0000-0000D94A0000}"/>
    <cellStyle name="20% - Accent1 3 2 3 3 2 3 8 2" xfId="19345" xr:uid="{00000000-0005-0000-0000-0000DA4A0000}"/>
    <cellStyle name="20% - Accent1 3 2 3 3 2 3 9" xfId="19346" xr:uid="{00000000-0005-0000-0000-0000DB4A0000}"/>
    <cellStyle name="20% - Accent1 3 2 3 3 2 4" xfId="19347" xr:uid="{00000000-0005-0000-0000-0000DC4A0000}"/>
    <cellStyle name="20% - Accent1 3 2 3 3 2 4 2" xfId="19348" xr:uid="{00000000-0005-0000-0000-0000DD4A0000}"/>
    <cellStyle name="20% - Accent1 3 2 3 3 2 4 2 2" xfId="19349" xr:uid="{00000000-0005-0000-0000-0000DE4A0000}"/>
    <cellStyle name="20% - Accent1 3 2 3 3 2 4 2 2 2" xfId="19350" xr:uid="{00000000-0005-0000-0000-0000DF4A0000}"/>
    <cellStyle name="20% - Accent1 3 2 3 3 2 4 2 3" xfId="19351" xr:uid="{00000000-0005-0000-0000-0000E04A0000}"/>
    <cellStyle name="20% - Accent1 3 2 3 3 2 4 3" xfId="19352" xr:uid="{00000000-0005-0000-0000-0000E14A0000}"/>
    <cellStyle name="20% - Accent1 3 2 3 3 2 4 3 2" xfId="19353" xr:uid="{00000000-0005-0000-0000-0000E24A0000}"/>
    <cellStyle name="20% - Accent1 3 2 3 3 2 4 4" xfId="19354" xr:uid="{00000000-0005-0000-0000-0000E34A0000}"/>
    <cellStyle name="20% - Accent1 3 2 3 3 2 5" xfId="19355" xr:uid="{00000000-0005-0000-0000-0000E44A0000}"/>
    <cellStyle name="20% - Accent1 3 2 3 3 2 5 2" xfId="19356" xr:uid="{00000000-0005-0000-0000-0000E54A0000}"/>
    <cellStyle name="20% - Accent1 3 2 3 3 2 5 2 2" xfId="19357" xr:uid="{00000000-0005-0000-0000-0000E64A0000}"/>
    <cellStyle name="20% - Accent1 3 2 3 3 2 5 2 2 2" xfId="19358" xr:uid="{00000000-0005-0000-0000-0000E74A0000}"/>
    <cellStyle name="20% - Accent1 3 2 3 3 2 5 2 3" xfId="19359" xr:uid="{00000000-0005-0000-0000-0000E84A0000}"/>
    <cellStyle name="20% - Accent1 3 2 3 3 2 5 3" xfId="19360" xr:uid="{00000000-0005-0000-0000-0000E94A0000}"/>
    <cellStyle name="20% - Accent1 3 2 3 3 2 5 3 2" xfId="19361" xr:uid="{00000000-0005-0000-0000-0000EA4A0000}"/>
    <cellStyle name="20% - Accent1 3 2 3 3 2 5 4" xfId="19362" xr:uid="{00000000-0005-0000-0000-0000EB4A0000}"/>
    <cellStyle name="20% - Accent1 3 2 3 3 2 6" xfId="19363" xr:uid="{00000000-0005-0000-0000-0000EC4A0000}"/>
    <cellStyle name="20% - Accent1 3 2 3 3 2 6 2" xfId="19364" xr:uid="{00000000-0005-0000-0000-0000ED4A0000}"/>
    <cellStyle name="20% - Accent1 3 2 3 3 2 6 2 2" xfId="19365" xr:uid="{00000000-0005-0000-0000-0000EE4A0000}"/>
    <cellStyle name="20% - Accent1 3 2 3 3 2 6 2 2 2" xfId="19366" xr:uid="{00000000-0005-0000-0000-0000EF4A0000}"/>
    <cellStyle name="20% - Accent1 3 2 3 3 2 6 2 3" xfId="19367" xr:uid="{00000000-0005-0000-0000-0000F04A0000}"/>
    <cellStyle name="20% - Accent1 3 2 3 3 2 6 3" xfId="19368" xr:uid="{00000000-0005-0000-0000-0000F14A0000}"/>
    <cellStyle name="20% - Accent1 3 2 3 3 2 6 3 2" xfId="19369" xr:uid="{00000000-0005-0000-0000-0000F24A0000}"/>
    <cellStyle name="20% - Accent1 3 2 3 3 2 6 4" xfId="19370" xr:uid="{00000000-0005-0000-0000-0000F34A0000}"/>
    <cellStyle name="20% - Accent1 3 2 3 3 2 7" xfId="19371" xr:uid="{00000000-0005-0000-0000-0000F44A0000}"/>
    <cellStyle name="20% - Accent1 3 2 3 3 2 7 2" xfId="19372" xr:uid="{00000000-0005-0000-0000-0000F54A0000}"/>
    <cellStyle name="20% - Accent1 3 2 3 3 2 7 2 2" xfId="19373" xr:uid="{00000000-0005-0000-0000-0000F64A0000}"/>
    <cellStyle name="20% - Accent1 3 2 3 3 2 7 3" xfId="19374" xr:uid="{00000000-0005-0000-0000-0000F74A0000}"/>
    <cellStyle name="20% - Accent1 3 2 3 3 2 8" xfId="19375" xr:uid="{00000000-0005-0000-0000-0000F84A0000}"/>
    <cellStyle name="20% - Accent1 3 2 3 3 2 8 2" xfId="19376" xr:uid="{00000000-0005-0000-0000-0000F94A0000}"/>
    <cellStyle name="20% - Accent1 3 2 3 3 2 8 2 2" xfId="19377" xr:uid="{00000000-0005-0000-0000-0000FA4A0000}"/>
    <cellStyle name="20% - Accent1 3 2 3 3 2 8 3" xfId="19378" xr:uid="{00000000-0005-0000-0000-0000FB4A0000}"/>
    <cellStyle name="20% - Accent1 3 2 3 3 2 9" xfId="19379" xr:uid="{00000000-0005-0000-0000-0000FC4A0000}"/>
    <cellStyle name="20% - Accent1 3 2 3 3 2 9 2" xfId="19380" xr:uid="{00000000-0005-0000-0000-0000FD4A0000}"/>
    <cellStyle name="20% - Accent1 3 2 3 3 3" xfId="19381" xr:uid="{00000000-0005-0000-0000-0000FE4A0000}"/>
    <cellStyle name="20% - Accent1 3 2 3 3 3 10" xfId="19382" xr:uid="{00000000-0005-0000-0000-0000FF4A0000}"/>
    <cellStyle name="20% - Accent1 3 2 3 3 3 10 2" xfId="19383" xr:uid="{00000000-0005-0000-0000-0000004B0000}"/>
    <cellStyle name="20% - Accent1 3 2 3 3 3 11" xfId="19384" xr:uid="{00000000-0005-0000-0000-0000014B0000}"/>
    <cellStyle name="20% - Accent1 3 2 3 3 3 2" xfId="19385" xr:uid="{00000000-0005-0000-0000-0000024B0000}"/>
    <cellStyle name="20% - Accent1 3 2 3 3 3 2 2" xfId="19386" xr:uid="{00000000-0005-0000-0000-0000034B0000}"/>
    <cellStyle name="20% - Accent1 3 2 3 3 3 2 2 2" xfId="19387" xr:uid="{00000000-0005-0000-0000-0000044B0000}"/>
    <cellStyle name="20% - Accent1 3 2 3 3 3 2 2 2 2" xfId="19388" xr:uid="{00000000-0005-0000-0000-0000054B0000}"/>
    <cellStyle name="20% - Accent1 3 2 3 3 3 2 2 2 2 2" xfId="19389" xr:uid="{00000000-0005-0000-0000-0000064B0000}"/>
    <cellStyle name="20% - Accent1 3 2 3 3 3 2 2 2 3" xfId="19390" xr:uid="{00000000-0005-0000-0000-0000074B0000}"/>
    <cellStyle name="20% - Accent1 3 2 3 3 3 2 2 3" xfId="19391" xr:uid="{00000000-0005-0000-0000-0000084B0000}"/>
    <cellStyle name="20% - Accent1 3 2 3 3 3 2 2 3 2" xfId="19392" xr:uid="{00000000-0005-0000-0000-0000094B0000}"/>
    <cellStyle name="20% - Accent1 3 2 3 3 3 2 2 4" xfId="19393" xr:uid="{00000000-0005-0000-0000-00000A4B0000}"/>
    <cellStyle name="20% - Accent1 3 2 3 3 3 2 3" xfId="19394" xr:uid="{00000000-0005-0000-0000-00000B4B0000}"/>
    <cellStyle name="20% - Accent1 3 2 3 3 3 2 3 2" xfId="19395" xr:uid="{00000000-0005-0000-0000-00000C4B0000}"/>
    <cellStyle name="20% - Accent1 3 2 3 3 3 2 3 2 2" xfId="19396" xr:uid="{00000000-0005-0000-0000-00000D4B0000}"/>
    <cellStyle name="20% - Accent1 3 2 3 3 3 2 3 2 2 2" xfId="19397" xr:uid="{00000000-0005-0000-0000-00000E4B0000}"/>
    <cellStyle name="20% - Accent1 3 2 3 3 3 2 3 2 3" xfId="19398" xr:uid="{00000000-0005-0000-0000-00000F4B0000}"/>
    <cellStyle name="20% - Accent1 3 2 3 3 3 2 3 3" xfId="19399" xr:uid="{00000000-0005-0000-0000-0000104B0000}"/>
    <cellStyle name="20% - Accent1 3 2 3 3 3 2 3 3 2" xfId="19400" xr:uid="{00000000-0005-0000-0000-0000114B0000}"/>
    <cellStyle name="20% - Accent1 3 2 3 3 3 2 3 4" xfId="19401" xr:uid="{00000000-0005-0000-0000-0000124B0000}"/>
    <cellStyle name="20% - Accent1 3 2 3 3 3 2 4" xfId="19402" xr:uid="{00000000-0005-0000-0000-0000134B0000}"/>
    <cellStyle name="20% - Accent1 3 2 3 3 3 2 4 2" xfId="19403" xr:uid="{00000000-0005-0000-0000-0000144B0000}"/>
    <cellStyle name="20% - Accent1 3 2 3 3 3 2 4 2 2" xfId="19404" xr:uid="{00000000-0005-0000-0000-0000154B0000}"/>
    <cellStyle name="20% - Accent1 3 2 3 3 3 2 4 2 2 2" xfId="19405" xr:uid="{00000000-0005-0000-0000-0000164B0000}"/>
    <cellStyle name="20% - Accent1 3 2 3 3 3 2 4 2 3" xfId="19406" xr:uid="{00000000-0005-0000-0000-0000174B0000}"/>
    <cellStyle name="20% - Accent1 3 2 3 3 3 2 4 3" xfId="19407" xr:uid="{00000000-0005-0000-0000-0000184B0000}"/>
    <cellStyle name="20% - Accent1 3 2 3 3 3 2 4 3 2" xfId="19408" xr:uid="{00000000-0005-0000-0000-0000194B0000}"/>
    <cellStyle name="20% - Accent1 3 2 3 3 3 2 4 4" xfId="19409" xr:uid="{00000000-0005-0000-0000-00001A4B0000}"/>
    <cellStyle name="20% - Accent1 3 2 3 3 3 2 5" xfId="19410" xr:uid="{00000000-0005-0000-0000-00001B4B0000}"/>
    <cellStyle name="20% - Accent1 3 2 3 3 3 2 5 2" xfId="19411" xr:uid="{00000000-0005-0000-0000-00001C4B0000}"/>
    <cellStyle name="20% - Accent1 3 2 3 3 3 2 5 2 2" xfId="19412" xr:uid="{00000000-0005-0000-0000-00001D4B0000}"/>
    <cellStyle name="20% - Accent1 3 2 3 3 3 2 5 3" xfId="19413" xr:uid="{00000000-0005-0000-0000-00001E4B0000}"/>
    <cellStyle name="20% - Accent1 3 2 3 3 3 2 6" xfId="19414" xr:uid="{00000000-0005-0000-0000-00001F4B0000}"/>
    <cellStyle name="20% - Accent1 3 2 3 3 3 2 6 2" xfId="19415" xr:uid="{00000000-0005-0000-0000-0000204B0000}"/>
    <cellStyle name="20% - Accent1 3 2 3 3 3 2 6 2 2" xfId="19416" xr:uid="{00000000-0005-0000-0000-0000214B0000}"/>
    <cellStyle name="20% - Accent1 3 2 3 3 3 2 6 3" xfId="19417" xr:uid="{00000000-0005-0000-0000-0000224B0000}"/>
    <cellStyle name="20% - Accent1 3 2 3 3 3 2 7" xfId="19418" xr:uid="{00000000-0005-0000-0000-0000234B0000}"/>
    <cellStyle name="20% - Accent1 3 2 3 3 3 2 7 2" xfId="19419" xr:uid="{00000000-0005-0000-0000-0000244B0000}"/>
    <cellStyle name="20% - Accent1 3 2 3 3 3 2 8" xfId="19420" xr:uid="{00000000-0005-0000-0000-0000254B0000}"/>
    <cellStyle name="20% - Accent1 3 2 3 3 3 2 8 2" xfId="19421" xr:uid="{00000000-0005-0000-0000-0000264B0000}"/>
    <cellStyle name="20% - Accent1 3 2 3 3 3 2 9" xfId="19422" xr:uid="{00000000-0005-0000-0000-0000274B0000}"/>
    <cellStyle name="20% - Accent1 3 2 3 3 3 3" xfId="19423" xr:uid="{00000000-0005-0000-0000-0000284B0000}"/>
    <cellStyle name="20% - Accent1 3 2 3 3 3 3 2" xfId="19424" xr:uid="{00000000-0005-0000-0000-0000294B0000}"/>
    <cellStyle name="20% - Accent1 3 2 3 3 3 3 2 2" xfId="19425" xr:uid="{00000000-0005-0000-0000-00002A4B0000}"/>
    <cellStyle name="20% - Accent1 3 2 3 3 3 3 2 2 2" xfId="19426" xr:uid="{00000000-0005-0000-0000-00002B4B0000}"/>
    <cellStyle name="20% - Accent1 3 2 3 3 3 3 2 2 2 2" xfId="19427" xr:uid="{00000000-0005-0000-0000-00002C4B0000}"/>
    <cellStyle name="20% - Accent1 3 2 3 3 3 3 2 2 3" xfId="19428" xr:uid="{00000000-0005-0000-0000-00002D4B0000}"/>
    <cellStyle name="20% - Accent1 3 2 3 3 3 3 2 3" xfId="19429" xr:uid="{00000000-0005-0000-0000-00002E4B0000}"/>
    <cellStyle name="20% - Accent1 3 2 3 3 3 3 2 3 2" xfId="19430" xr:uid="{00000000-0005-0000-0000-00002F4B0000}"/>
    <cellStyle name="20% - Accent1 3 2 3 3 3 3 2 4" xfId="19431" xr:uid="{00000000-0005-0000-0000-0000304B0000}"/>
    <cellStyle name="20% - Accent1 3 2 3 3 3 3 3" xfId="19432" xr:uid="{00000000-0005-0000-0000-0000314B0000}"/>
    <cellStyle name="20% - Accent1 3 2 3 3 3 3 3 2" xfId="19433" xr:uid="{00000000-0005-0000-0000-0000324B0000}"/>
    <cellStyle name="20% - Accent1 3 2 3 3 3 3 3 2 2" xfId="19434" xr:uid="{00000000-0005-0000-0000-0000334B0000}"/>
    <cellStyle name="20% - Accent1 3 2 3 3 3 3 3 2 2 2" xfId="19435" xr:uid="{00000000-0005-0000-0000-0000344B0000}"/>
    <cellStyle name="20% - Accent1 3 2 3 3 3 3 3 2 3" xfId="19436" xr:uid="{00000000-0005-0000-0000-0000354B0000}"/>
    <cellStyle name="20% - Accent1 3 2 3 3 3 3 3 3" xfId="19437" xr:uid="{00000000-0005-0000-0000-0000364B0000}"/>
    <cellStyle name="20% - Accent1 3 2 3 3 3 3 3 3 2" xfId="19438" xr:uid="{00000000-0005-0000-0000-0000374B0000}"/>
    <cellStyle name="20% - Accent1 3 2 3 3 3 3 3 4" xfId="19439" xr:uid="{00000000-0005-0000-0000-0000384B0000}"/>
    <cellStyle name="20% - Accent1 3 2 3 3 3 3 4" xfId="19440" xr:uid="{00000000-0005-0000-0000-0000394B0000}"/>
    <cellStyle name="20% - Accent1 3 2 3 3 3 3 4 2" xfId="19441" xr:uid="{00000000-0005-0000-0000-00003A4B0000}"/>
    <cellStyle name="20% - Accent1 3 2 3 3 3 3 4 2 2" xfId="19442" xr:uid="{00000000-0005-0000-0000-00003B4B0000}"/>
    <cellStyle name="20% - Accent1 3 2 3 3 3 3 4 2 2 2" xfId="19443" xr:uid="{00000000-0005-0000-0000-00003C4B0000}"/>
    <cellStyle name="20% - Accent1 3 2 3 3 3 3 4 2 3" xfId="19444" xr:uid="{00000000-0005-0000-0000-00003D4B0000}"/>
    <cellStyle name="20% - Accent1 3 2 3 3 3 3 4 3" xfId="19445" xr:uid="{00000000-0005-0000-0000-00003E4B0000}"/>
    <cellStyle name="20% - Accent1 3 2 3 3 3 3 4 3 2" xfId="19446" xr:uid="{00000000-0005-0000-0000-00003F4B0000}"/>
    <cellStyle name="20% - Accent1 3 2 3 3 3 3 4 4" xfId="19447" xr:uid="{00000000-0005-0000-0000-0000404B0000}"/>
    <cellStyle name="20% - Accent1 3 2 3 3 3 3 5" xfId="19448" xr:uid="{00000000-0005-0000-0000-0000414B0000}"/>
    <cellStyle name="20% - Accent1 3 2 3 3 3 3 5 2" xfId="19449" xr:uid="{00000000-0005-0000-0000-0000424B0000}"/>
    <cellStyle name="20% - Accent1 3 2 3 3 3 3 5 2 2" xfId="19450" xr:uid="{00000000-0005-0000-0000-0000434B0000}"/>
    <cellStyle name="20% - Accent1 3 2 3 3 3 3 5 3" xfId="19451" xr:uid="{00000000-0005-0000-0000-0000444B0000}"/>
    <cellStyle name="20% - Accent1 3 2 3 3 3 3 6" xfId="19452" xr:uid="{00000000-0005-0000-0000-0000454B0000}"/>
    <cellStyle name="20% - Accent1 3 2 3 3 3 3 6 2" xfId="19453" xr:uid="{00000000-0005-0000-0000-0000464B0000}"/>
    <cellStyle name="20% - Accent1 3 2 3 3 3 3 6 2 2" xfId="19454" xr:uid="{00000000-0005-0000-0000-0000474B0000}"/>
    <cellStyle name="20% - Accent1 3 2 3 3 3 3 6 3" xfId="19455" xr:uid="{00000000-0005-0000-0000-0000484B0000}"/>
    <cellStyle name="20% - Accent1 3 2 3 3 3 3 7" xfId="19456" xr:uid="{00000000-0005-0000-0000-0000494B0000}"/>
    <cellStyle name="20% - Accent1 3 2 3 3 3 3 7 2" xfId="19457" xr:uid="{00000000-0005-0000-0000-00004A4B0000}"/>
    <cellStyle name="20% - Accent1 3 2 3 3 3 3 8" xfId="19458" xr:uid="{00000000-0005-0000-0000-00004B4B0000}"/>
    <cellStyle name="20% - Accent1 3 2 3 3 3 3 8 2" xfId="19459" xr:uid="{00000000-0005-0000-0000-00004C4B0000}"/>
    <cellStyle name="20% - Accent1 3 2 3 3 3 3 9" xfId="19460" xr:uid="{00000000-0005-0000-0000-00004D4B0000}"/>
    <cellStyle name="20% - Accent1 3 2 3 3 3 4" xfId="19461" xr:uid="{00000000-0005-0000-0000-00004E4B0000}"/>
    <cellStyle name="20% - Accent1 3 2 3 3 3 4 2" xfId="19462" xr:uid="{00000000-0005-0000-0000-00004F4B0000}"/>
    <cellStyle name="20% - Accent1 3 2 3 3 3 4 2 2" xfId="19463" xr:uid="{00000000-0005-0000-0000-0000504B0000}"/>
    <cellStyle name="20% - Accent1 3 2 3 3 3 4 2 2 2" xfId="19464" xr:uid="{00000000-0005-0000-0000-0000514B0000}"/>
    <cellStyle name="20% - Accent1 3 2 3 3 3 4 2 3" xfId="19465" xr:uid="{00000000-0005-0000-0000-0000524B0000}"/>
    <cellStyle name="20% - Accent1 3 2 3 3 3 4 3" xfId="19466" xr:uid="{00000000-0005-0000-0000-0000534B0000}"/>
    <cellStyle name="20% - Accent1 3 2 3 3 3 4 3 2" xfId="19467" xr:uid="{00000000-0005-0000-0000-0000544B0000}"/>
    <cellStyle name="20% - Accent1 3 2 3 3 3 4 4" xfId="19468" xr:uid="{00000000-0005-0000-0000-0000554B0000}"/>
    <cellStyle name="20% - Accent1 3 2 3 3 3 5" xfId="19469" xr:uid="{00000000-0005-0000-0000-0000564B0000}"/>
    <cellStyle name="20% - Accent1 3 2 3 3 3 5 2" xfId="19470" xr:uid="{00000000-0005-0000-0000-0000574B0000}"/>
    <cellStyle name="20% - Accent1 3 2 3 3 3 5 2 2" xfId="19471" xr:uid="{00000000-0005-0000-0000-0000584B0000}"/>
    <cellStyle name="20% - Accent1 3 2 3 3 3 5 2 2 2" xfId="19472" xr:uid="{00000000-0005-0000-0000-0000594B0000}"/>
    <cellStyle name="20% - Accent1 3 2 3 3 3 5 2 3" xfId="19473" xr:uid="{00000000-0005-0000-0000-00005A4B0000}"/>
    <cellStyle name="20% - Accent1 3 2 3 3 3 5 3" xfId="19474" xr:uid="{00000000-0005-0000-0000-00005B4B0000}"/>
    <cellStyle name="20% - Accent1 3 2 3 3 3 5 3 2" xfId="19475" xr:uid="{00000000-0005-0000-0000-00005C4B0000}"/>
    <cellStyle name="20% - Accent1 3 2 3 3 3 5 4" xfId="19476" xr:uid="{00000000-0005-0000-0000-00005D4B0000}"/>
    <cellStyle name="20% - Accent1 3 2 3 3 3 6" xfId="19477" xr:uid="{00000000-0005-0000-0000-00005E4B0000}"/>
    <cellStyle name="20% - Accent1 3 2 3 3 3 6 2" xfId="19478" xr:uid="{00000000-0005-0000-0000-00005F4B0000}"/>
    <cellStyle name="20% - Accent1 3 2 3 3 3 6 2 2" xfId="19479" xr:uid="{00000000-0005-0000-0000-0000604B0000}"/>
    <cellStyle name="20% - Accent1 3 2 3 3 3 6 2 2 2" xfId="19480" xr:uid="{00000000-0005-0000-0000-0000614B0000}"/>
    <cellStyle name="20% - Accent1 3 2 3 3 3 6 2 3" xfId="19481" xr:uid="{00000000-0005-0000-0000-0000624B0000}"/>
    <cellStyle name="20% - Accent1 3 2 3 3 3 6 3" xfId="19482" xr:uid="{00000000-0005-0000-0000-0000634B0000}"/>
    <cellStyle name="20% - Accent1 3 2 3 3 3 6 3 2" xfId="19483" xr:uid="{00000000-0005-0000-0000-0000644B0000}"/>
    <cellStyle name="20% - Accent1 3 2 3 3 3 6 4" xfId="19484" xr:uid="{00000000-0005-0000-0000-0000654B0000}"/>
    <cellStyle name="20% - Accent1 3 2 3 3 3 7" xfId="19485" xr:uid="{00000000-0005-0000-0000-0000664B0000}"/>
    <cellStyle name="20% - Accent1 3 2 3 3 3 7 2" xfId="19486" xr:uid="{00000000-0005-0000-0000-0000674B0000}"/>
    <cellStyle name="20% - Accent1 3 2 3 3 3 7 2 2" xfId="19487" xr:uid="{00000000-0005-0000-0000-0000684B0000}"/>
    <cellStyle name="20% - Accent1 3 2 3 3 3 7 3" xfId="19488" xr:uid="{00000000-0005-0000-0000-0000694B0000}"/>
    <cellStyle name="20% - Accent1 3 2 3 3 3 8" xfId="19489" xr:uid="{00000000-0005-0000-0000-00006A4B0000}"/>
    <cellStyle name="20% - Accent1 3 2 3 3 3 8 2" xfId="19490" xr:uid="{00000000-0005-0000-0000-00006B4B0000}"/>
    <cellStyle name="20% - Accent1 3 2 3 3 3 8 2 2" xfId="19491" xr:uid="{00000000-0005-0000-0000-00006C4B0000}"/>
    <cellStyle name="20% - Accent1 3 2 3 3 3 8 3" xfId="19492" xr:uid="{00000000-0005-0000-0000-00006D4B0000}"/>
    <cellStyle name="20% - Accent1 3 2 3 3 3 9" xfId="19493" xr:uid="{00000000-0005-0000-0000-00006E4B0000}"/>
    <cellStyle name="20% - Accent1 3 2 3 3 3 9 2" xfId="19494" xr:uid="{00000000-0005-0000-0000-00006F4B0000}"/>
    <cellStyle name="20% - Accent1 3 2 3 3 4" xfId="19495" xr:uid="{00000000-0005-0000-0000-0000704B0000}"/>
    <cellStyle name="20% - Accent1 3 2 3 3 4 10" xfId="19496" xr:uid="{00000000-0005-0000-0000-0000714B0000}"/>
    <cellStyle name="20% - Accent1 3 2 3 3 4 10 2" xfId="19497" xr:uid="{00000000-0005-0000-0000-0000724B0000}"/>
    <cellStyle name="20% - Accent1 3 2 3 3 4 11" xfId="19498" xr:uid="{00000000-0005-0000-0000-0000734B0000}"/>
    <cellStyle name="20% - Accent1 3 2 3 3 4 2" xfId="19499" xr:uid="{00000000-0005-0000-0000-0000744B0000}"/>
    <cellStyle name="20% - Accent1 3 2 3 3 4 2 2" xfId="19500" xr:uid="{00000000-0005-0000-0000-0000754B0000}"/>
    <cellStyle name="20% - Accent1 3 2 3 3 4 2 2 2" xfId="19501" xr:uid="{00000000-0005-0000-0000-0000764B0000}"/>
    <cellStyle name="20% - Accent1 3 2 3 3 4 2 2 2 2" xfId="19502" xr:uid="{00000000-0005-0000-0000-0000774B0000}"/>
    <cellStyle name="20% - Accent1 3 2 3 3 4 2 2 2 2 2" xfId="19503" xr:uid="{00000000-0005-0000-0000-0000784B0000}"/>
    <cellStyle name="20% - Accent1 3 2 3 3 4 2 2 2 3" xfId="19504" xr:uid="{00000000-0005-0000-0000-0000794B0000}"/>
    <cellStyle name="20% - Accent1 3 2 3 3 4 2 2 3" xfId="19505" xr:uid="{00000000-0005-0000-0000-00007A4B0000}"/>
    <cellStyle name="20% - Accent1 3 2 3 3 4 2 2 3 2" xfId="19506" xr:uid="{00000000-0005-0000-0000-00007B4B0000}"/>
    <cellStyle name="20% - Accent1 3 2 3 3 4 2 2 4" xfId="19507" xr:uid="{00000000-0005-0000-0000-00007C4B0000}"/>
    <cellStyle name="20% - Accent1 3 2 3 3 4 2 3" xfId="19508" xr:uid="{00000000-0005-0000-0000-00007D4B0000}"/>
    <cellStyle name="20% - Accent1 3 2 3 3 4 2 3 2" xfId="19509" xr:uid="{00000000-0005-0000-0000-00007E4B0000}"/>
    <cellStyle name="20% - Accent1 3 2 3 3 4 2 3 2 2" xfId="19510" xr:uid="{00000000-0005-0000-0000-00007F4B0000}"/>
    <cellStyle name="20% - Accent1 3 2 3 3 4 2 3 2 2 2" xfId="19511" xr:uid="{00000000-0005-0000-0000-0000804B0000}"/>
    <cellStyle name="20% - Accent1 3 2 3 3 4 2 3 2 3" xfId="19512" xr:uid="{00000000-0005-0000-0000-0000814B0000}"/>
    <cellStyle name="20% - Accent1 3 2 3 3 4 2 3 3" xfId="19513" xr:uid="{00000000-0005-0000-0000-0000824B0000}"/>
    <cellStyle name="20% - Accent1 3 2 3 3 4 2 3 3 2" xfId="19514" xr:uid="{00000000-0005-0000-0000-0000834B0000}"/>
    <cellStyle name="20% - Accent1 3 2 3 3 4 2 3 4" xfId="19515" xr:uid="{00000000-0005-0000-0000-0000844B0000}"/>
    <cellStyle name="20% - Accent1 3 2 3 3 4 2 4" xfId="19516" xr:uid="{00000000-0005-0000-0000-0000854B0000}"/>
    <cellStyle name="20% - Accent1 3 2 3 3 4 2 4 2" xfId="19517" xr:uid="{00000000-0005-0000-0000-0000864B0000}"/>
    <cellStyle name="20% - Accent1 3 2 3 3 4 2 4 2 2" xfId="19518" xr:uid="{00000000-0005-0000-0000-0000874B0000}"/>
    <cellStyle name="20% - Accent1 3 2 3 3 4 2 4 2 2 2" xfId="19519" xr:uid="{00000000-0005-0000-0000-0000884B0000}"/>
    <cellStyle name="20% - Accent1 3 2 3 3 4 2 4 2 3" xfId="19520" xr:uid="{00000000-0005-0000-0000-0000894B0000}"/>
    <cellStyle name="20% - Accent1 3 2 3 3 4 2 4 3" xfId="19521" xr:uid="{00000000-0005-0000-0000-00008A4B0000}"/>
    <cellStyle name="20% - Accent1 3 2 3 3 4 2 4 3 2" xfId="19522" xr:uid="{00000000-0005-0000-0000-00008B4B0000}"/>
    <cellStyle name="20% - Accent1 3 2 3 3 4 2 4 4" xfId="19523" xr:uid="{00000000-0005-0000-0000-00008C4B0000}"/>
    <cellStyle name="20% - Accent1 3 2 3 3 4 2 5" xfId="19524" xr:uid="{00000000-0005-0000-0000-00008D4B0000}"/>
    <cellStyle name="20% - Accent1 3 2 3 3 4 2 5 2" xfId="19525" xr:uid="{00000000-0005-0000-0000-00008E4B0000}"/>
    <cellStyle name="20% - Accent1 3 2 3 3 4 2 5 2 2" xfId="19526" xr:uid="{00000000-0005-0000-0000-00008F4B0000}"/>
    <cellStyle name="20% - Accent1 3 2 3 3 4 2 5 3" xfId="19527" xr:uid="{00000000-0005-0000-0000-0000904B0000}"/>
    <cellStyle name="20% - Accent1 3 2 3 3 4 2 6" xfId="19528" xr:uid="{00000000-0005-0000-0000-0000914B0000}"/>
    <cellStyle name="20% - Accent1 3 2 3 3 4 2 6 2" xfId="19529" xr:uid="{00000000-0005-0000-0000-0000924B0000}"/>
    <cellStyle name="20% - Accent1 3 2 3 3 4 2 6 2 2" xfId="19530" xr:uid="{00000000-0005-0000-0000-0000934B0000}"/>
    <cellStyle name="20% - Accent1 3 2 3 3 4 2 6 3" xfId="19531" xr:uid="{00000000-0005-0000-0000-0000944B0000}"/>
    <cellStyle name="20% - Accent1 3 2 3 3 4 2 7" xfId="19532" xr:uid="{00000000-0005-0000-0000-0000954B0000}"/>
    <cellStyle name="20% - Accent1 3 2 3 3 4 2 7 2" xfId="19533" xr:uid="{00000000-0005-0000-0000-0000964B0000}"/>
    <cellStyle name="20% - Accent1 3 2 3 3 4 2 8" xfId="19534" xr:uid="{00000000-0005-0000-0000-0000974B0000}"/>
    <cellStyle name="20% - Accent1 3 2 3 3 4 2 8 2" xfId="19535" xr:uid="{00000000-0005-0000-0000-0000984B0000}"/>
    <cellStyle name="20% - Accent1 3 2 3 3 4 2 9" xfId="19536" xr:uid="{00000000-0005-0000-0000-0000994B0000}"/>
    <cellStyle name="20% - Accent1 3 2 3 3 4 3" xfId="19537" xr:uid="{00000000-0005-0000-0000-00009A4B0000}"/>
    <cellStyle name="20% - Accent1 3 2 3 3 4 3 2" xfId="19538" xr:uid="{00000000-0005-0000-0000-00009B4B0000}"/>
    <cellStyle name="20% - Accent1 3 2 3 3 4 3 2 2" xfId="19539" xr:uid="{00000000-0005-0000-0000-00009C4B0000}"/>
    <cellStyle name="20% - Accent1 3 2 3 3 4 3 2 2 2" xfId="19540" xr:uid="{00000000-0005-0000-0000-00009D4B0000}"/>
    <cellStyle name="20% - Accent1 3 2 3 3 4 3 2 2 2 2" xfId="19541" xr:uid="{00000000-0005-0000-0000-00009E4B0000}"/>
    <cellStyle name="20% - Accent1 3 2 3 3 4 3 2 2 3" xfId="19542" xr:uid="{00000000-0005-0000-0000-00009F4B0000}"/>
    <cellStyle name="20% - Accent1 3 2 3 3 4 3 2 3" xfId="19543" xr:uid="{00000000-0005-0000-0000-0000A04B0000}"/>
    <cellStyle name="20% - Accent1 3 2 3 3 4 3 2 3 2" xfId="19544" xr:uid="{00000000-0005-0000-0000-0000A14B0000}"/>
    <cellStyle name="20% - Accent1 3 2 3 3 4 3 2 4" xfId="19545" xr:uid="{00000000-0005-0000-0000-0000A24B0000}"/>
    <cellStyle name="20% - Accent1 3 2 3 3 4 3 3" xfId="19546" xr:uid="{00000000-0005-0000-0000-0000A34B0000}"/>
    <cellStyle name="20% - Accent1 3 2 3 3 4 3 3 2" xfId="19547" xr:uid="{00000000-0005-0000-0000-0000A44B0000}"/>
    <cellStyle name="20% - Accent1 3 2 3 3 4 3 3 2 2" xfId="19548" xr:uid="{00000000-0005-0000-0000-0000A54B0000}"/>
    <cellStyle name="20% - Accent1 3 2 3 3 4 3 3 2 2 2" xfId="19549" xr:uid="{00000000-0005-0000-0000-0000A64B0000}"/>
    <cellStyle name="20% - Accent1 3 2 3 3 4 3 3 2 3" xfId="19550" xr:uid="{00000000-0005-0000-0000-0000A74B0000}"/>
    <cellStyle name="20% - Accent1 3 2 3 3 4 3 3 3" xfId="19551" xr:uid="{00000000-0005-0000-0000-0000A84B0000}"/>
    <cellStyle name="20% - Accent1 3 2 3 3 4 3 3 3 2" xfId="19552" xr:uid="{00000000-0005-0000-0000-0000A94B0000}"/>
    <cellStyle name="20% - Accent1 3 2 3 3 4 3 3 4" xfId="19553" xr:uid="{00000000-0005-0000-0000-0000AA4B0000}"/>
    <cellStyle name="20% - Accent1 3 2 3 3 4 3 4" xfId="19554" xr:uid="{00000000-0005-0000-0000-0000AB4B0000}"/>
    <cellStyle name="20% - Accent1 3 2 3 3 4 3 4 2" xfId="19555" xr:uid="{00000000-0005-0000-0000-0000AC4B0000}"/>
    <cellStyle name="20% - Accent1 3 2 3 3 4 3 4 2 2" xfId="19556" xr:uid="{00000000-0005-0000-0000-0000AD4B0000}"/>
    <cellStyle name="20% - Accent1 3 2 3 3 4 3 4 2 2 2" xfId="19557" xr:uid="{00000000-0005-0000-0000-0000AE4B0000}"/>
    <cellStyle name="20% - Accent1 3 2 3 3 4 3 4 2 3" xfId="19558" xr:uid="{00000000-0005-0000-0000-0000AF4B0000}"/>
    <cellStyle name="20% - Accent1 3 2 3 3 4 3 4 3" xfId="19559" xr:uid="{00000000-0005-0000-0000-0000B04B0000}"/>
    <cellStyle name="20% - Accent1 3 2 3 3 4 3 4 3 2" xfId="19560" xr:uid="{00000000-0005-0000-0000-0000B14B0000}"/>
    <cellStyle name="20% - Accent1 3 2 3 3 4 3 4 4" xfId="19561" xr:uid="{00000000-0005-0000-0000-0000B24B0000}"/>
    <cellStyle name="20% - Accent1 3 2 3 3 4 3 5" xfId="19562" xr:uid="{00000000-0005-0000-0000-0000B34B0000}"/>
    <cellStyle name="20% - Accent1 3 2 3 3 4 3 5 2" xfId="19563" xr:uid="{00000000-0005-0000-0000-0000B44B0000}"/>
    <cellStyle name="20% - Accent1 3 2 3 3 4 3 5 2 2" xfId="19564" xr:uid="{00000000-0005-0000-0000-0000B54B0000}"/>
    <cellStyle name="20% - Accent1 3 2 3 3 4 3 5 3" xfId="19565" xr:uid="{00000000-0005-0000-0000-0000B64B0000}"/>
    <cellStyle name="20% - Accent1 3 2 3 3 4 3 6" xfId="19566" xr:uid="{00000000-0005-0000-0000-0000B74B0000}"/>
    <cellStyle name="20% - Accent1 3 2 3 3 4 3 6 2" xfId="19567" xr:uid="{00000000-0005-0000-0000-0000B84B0000}"/>
    <cellStyle name="20% - Accent1 3 2 3 3 4 3 6 2 2" xfId="19568" xr:uid="{00000000-0005-0000-0000-0000B94B0000}"/>
    <cellStyle name="20% - Accent1 3 2 3 3 4 3 6 3" xfId="19569" xr:uid="{00000000-0005-0000-0000-0000BA4B0000}"/>
    <cellStyle name="20% - Accent1 3 2 3 3 4 3 7" xfId="19570" xr:uid="{00000000-0005-0000-0000-0000BB4B0000}"/>
    <cellStyle name="20% - Accent1 3 2 3 3 4 3 7 2" xfId="19571" xr:uid="{00000000-0005-0000-0000-0000BC4B0000}"/>
    <cellStyle name="20% - Accent1 3 2 3 3 4 3 8" xfId="19572" xr:uid="{00000000-0005-0000-0000-0000BD4B0000}"/>
    <cellStyle name="20% - Accent1 3 2 3 3 4 3 8 2" xfId="19573" xr:uid="{00000000-0005-0000-0000-0000BE4B0000}"/>
    <cellStyle name="20% - Accent1 3 2 3 3 4 3 9" xfId="19574" xr:uid="{00000000-0005-0000-0000-0000BF4B0000}"/>
    <cellStyle name="20% - Accent1 3 2 3 3 4 4" xfId="19575" xr:uid="{00000000-0005-0000-0000-0000C04B0000}"/>
    <cellStyle name="20% - Accent1 3 2 3 3 4 4 2" xfId="19576" xr:uid="{00000000-0005-0000-0000-0000C14B0000}"/>
    <cellStyle name="20% - Accent1 3 2 3 3 4 4 2 2" xfId="19577" xr:uid="{00000000-0005-0000-0000-0000C24B0000}"/>
    <cellStyle name="20% - Accent1 3 2 3 3 4 4 2 2 2" xfId="19578" xr:uid="{00000000-0005-0000-0000-0000C34B0000}"/>
    <cellStyle name="20% - Accent1 3 2 3 3 4 4 2 3" xfId="19579" xr:uid="{00000000-0005-0000-0000-0000C44B0000}"/>
    <cellStyle name="20% - Accent1 3 2 3 3 4 4 3" xfId="19580" xr:uid="{00000000-0005-0000-0000-0000C54B0000}"/>
    <cellStyle name="20% - Accent1 3 2 3 3 4 4 3 2" xfId="19581" xr:uid="{00000000-0005-0000-0000-0000C64B0000}"/>
    <cellStyle name="20% - Accent1 3 2 3 3 4 4 4" xfId="19582" xr:uid="{00000000-0005-0000-0000-0000C74B0000}"/>
    <cellStyle name="20% - Accent1 3 2 3 3 4 5" xfId="19583" xr:uid="{00000000-0005-0000-0000-0000C84B0000}"/>
    <cellStyle name="20% - Accent1 3 2 3 3 4 5 2" xfId="19584" xr:uid="{00000000-0005-0000-0000-0000C94B0000}"/>
    <cellStyle name="20% - Accent1 3 2 3 3 4 5 2 2" xfId="19585" xr:uid="{00000000-0005-0000-0000-0000CA4B0000}"/>
    <cellStyle name="20% - Accent1 3 2 3 3 4 5 2 2 2" xfId="19586" xr:uid="{00000000-0005-0000-0000-0000CB4B0000}"/>
    <cellStyle name="20% - Accent1 3 2 3 3 4 5 2 3" xfId="19587" xr:uid="{00000000-0005-0000-0000-0000CC4B0000}"/>
    <cellStyle name="20% - Accent1 3 2 3 3 4 5 3" xfId="19588" xr:uid="{00000000-0005-0000-0000-0000CD4B0000}"/>
    <cellStyle name="20% - Accent1 3 2 3 3 4 5 3 2" xfId="19589" xr:uid="{00000000-0005-0000-0000-0000CE4B0000}"/>
    <cellStyle name="20% - Accent1 3 2 3 3 4 5 4" xfId="19590" xr:uid="{00000000-0005-0000-0000-0000CF4B0000}"/>
    <cellStyle name="20% - Accent1 3 2 3 3 4 6" xfId="19591" xr:uid="{00000000-0005-0000-0000-0000D04B0000}"/>
    <cellStyle name="20% - Accent1 3 2 3 3 4 6 2" xfId="19592" xr:uid="{00000000-0005-0000-0000-0000D14B0000}"/>
    <cellStyle name="20% - Accent1 3 2 3 3 4 6 2 2" xfId="19593" xr:uid="{00000000-0005-0000-0000-0000D24B0000}"/>
    <cellStyle name="20% - Accent1 3 2 3 3 4 6 2 2 2" xfId="19594" xr:uid="{00000000-0005-0000-0000-0000D34B0000}"/>
    <cellStyle name="20% - Accent1 3 2 3 3 4 6 2 3" xfId="19595" xr:uid="{00000000-0005-0000-0000-0000D44B0000}"/>
    <cellStyle name="20% - Accent1 3 2 3 3 4 6 3" xfId="19596" xr:uid="{00000000-0005-0000-0000-0000D54B0000}"/>
    <cellStyle name="20% - Accent1 3 2 3 3 4 6 3 2" xfId="19597" xr:uid="{00000000-0005-0000-0000-0000D64B0000}"/>
    <cellStyle name="20% - Accent1 3 2 3 3 4 6 4" xfId="19598" xr:uid="{00000000-0005-0000-0000-0000D74B0000}"/>
    <cellStyle name="20% - Accent1 3 2 3 3 4 7" xfId="19599" xr:uid="{00000000-0005-0000-0000-0000D84B0000}"/>
    <cellStyle name="20% - Accent1 3 2 3 3 4 7 2" xfId="19600" xr:uid="{00000000-0005-0000-0000-0000D94B0000}"/>
    <cellStyle name="20% - Accent1 3 2 3 3 4 7 2 2" xfId="19601" xr:uid="{00000000-0005-0000-0000-0000DA4B0000}"/>
    <cellStyle name="20% - Accent1 3 2 3 3 4 7 3" xfId="19602" xr:uid="{00000000-0005-0000-0000-0000DB4B0000}"/>
    <cellStyle name="20% - Accent1 3 2 3 3 4 8" xfId="19603" xr:uid="{00000000-0005-0000-0000-0000DC4B0000}"/>
    <cellStyle name="20% - Accent1 3 2 3 3 4 8 2" xfId="19604" xr:uid="{00000000-0005-0000-0000-0000DD4B0000}"/>
    <cellStyle name="20% - Accent1 3 2 3 3 4 8 2 2" xfId="19605" xr:uid="{00000000-0005-0000-0000-0000DE4B0000}"/>
    <cellStyle name="20% - Accent1 3 2 3 3 4 8 3" xfId="19606" xr:uid="{00000000-0005-0000-0000-0000DF4B0000}"/>
    <cellStyle name="20% - Accent1 3 2 3 3 4 9" xfId="19607" xr:uid="{00000000-0005-0000-0000-0000E04B0000}"/>
    <cellStyle name="20% - Accent1 3 2 3 3 4 9 2" xfId="19608" xr:uid="{00000000-0005-0000-0000-0000E14B0000}"/>
    <cellStyle name="20% - Accent1 3 2 3 3 5" xfId="19609" xr:uid="{00000000-0005-0000-0000-0000E24B0000}"/>
    <cellStyle name="20% - Accent1 3 2 3 3 5 2" xfId="19610" xr:uid="{00000000-0005-0000-0000-0000E34B0000}"/>
    <cellStyle name="20% - Accent1 3 2 3 3 5 2 2" xfId="19611" xr:uid="{00000000-0005-0000-0000-0000E44B0000}"/>
    <cellStyle name="20% - Accent1 3 2 3 3 5 2 2 2" xfId="19612" xr:uid="{00000000-0005-0000-0000-0000E54B0000}"/>
    <cellStyle name="20% - Accent1 3 2 3 3 5 2 2 2 2" xfId="19613" xr:uid="{00000000-0005-0000-0000-0000E64B0000}"/>
    <cellStyle name="20% - Accent1 3 2 3 3 5 2 2 3" xfId="19614" xr:uid="{00000000-0005-0000-0000-0000E74B0000}"/>
    <cellStyle name="20% - Accent1 3 2 3 3 5 2 3" xfId="19615" xr:uid="{00000000-0005-0000-0000-0000E84B0000}"/>
    <cellStyle name="20% - Accent1 3 2 3 3 5 2 3 2" xfId="19616" xr:uid="{00000000-0005-0000-0000-0000E94B0000}"/>
    <cellStyle name="20% - Accent1 3 2 3 3 5 2 4" xfId="19617" xr:uid="{00000000-0005-0000-0000-0000EA4B0000}"/>
    <cellStyle name="20% - Accent1 3 2 3 3 5 3" xfId="19618" xr:uid="{00000000-0005-0000-0000-0000EB4B0000}"/>
    <cellStyle name="20% - Accent1 3 2 3 3 5 3 2" xfId="19619" xr:uid="{00000000-0005-0000-0000-0000EC4B0000}"/>
    <cellStyle name="20% - Accent1 3 2 3 3 5 3 2 2" xfId="19620" xr:uid="{00000000-0005-0000-0000-0000ED4B0000}"/>
    <cellStyle name="20% - Accent1 3 2 3 3 5 3 2 2 2" xfId="19621" xr:uid="{00000000-0005-0000-0000-0000EE4B0000}"/>
    <cellStyle name="20% - Accent1 3 2 3 3 5 3 2 3" xfId="19622" xr:uid="{00000000-0005-0000-0000-0000EF4B0000}"/>
    <cellStyle name="20% - Accent1 3 2 3 3 5 3 3" xfId="19623" xr:uid="{00000000-0005-0000-0000-0000F04B0000}"/>
    <cellStyle name="20% - Accent1 3 2 3 3 5 3 3 2" xfId="19624" xr:uid="{00000000-0005-0000-0000-0000F14B0000}"/>
    <cellStyle name="20% - Accent1 3 2 3 3 5 3 4" xfId="19625" xr:uid="{00000000-0005-0000-0000-0000F24B0000}"/>
    <cellStyle name="20% - Accent1 3 2 3 3 5 4" xfId="19626" xr:uid="{00000000-0005-0000-0000-0000F34B0000}"/>
    <cellStyle name="20% - Accent1 3 2 3 3 5 4 2" xfId="19627" xr:uid="{00000000-0005-0000-0000-0000F44B0000}"/>
    <cellStyle name="20% - Accent1 3 2 3 3 5 4 2 2" xfId="19628" xr:uid="{00000000-0005-0000-0000-0000F54B0000}"/>
    <cellStyle name="20% - Accent1 3 2 3 3 5 4 2 2 2" xfId="19629" xr:uid="{00000000-0005-0000-0000-0000F64B0000}"/>
    <cellStyle name="20% - Accent1 3 2 3 3 5 4 2 3" xfId="19630" xr:uid="{00000000-0005-0000-0000-0000F74B0000}"/>
    <cellStyle name="20% - Accent1 3 2 3 3 5 4 3" xfId="19631" xr:uid="{00000000-0005-0000-0000-0000F84B0000}"/>
    <cellStyle name="20% - Accent1 3 2 3 3 5 4 3 2" xfId="19632" xr:uid="{00000000-0005-0000-0000-0000F94B0000}"/>
    <cellStyle name="20% - Accent1 3 2 3 3 5 4 4" xfId="19633" xr:uid="{00000000-0005-0000-0000-0000FA4B0000}"/>
    <cellStyle name="20% - Accent1 3 2 3 3 5 5" xfId="19634" xr:uid="{00000000-0005-0000-0000-0000FB4B0000}"/>
    <cellStyle name="20% - Accent1 3 2 3 3 5 5 2" xfId="19635" xr:uid="{00000000-0005-0000-0000-0000FC4B0000}"/>
    <cellStyle name="20% - Accent1 3 2 3 3 5 5 2 2" xfId="19636" xr:uid="{00000000-0005-0000-0000-0000FD4B0000}"/>
    <cellStyle name="20% - Accent1 3 2 3 3 5 5 3" xfId="19637" xr:uid="{00000000-0005-0000-0000-0000FE4B0000}"/>
    <cellStyle name="20% - Accent1 3 2 3 3 5 6" xfId="19638" xr:uid="{00000000-0005-0000-0000-0000FF4B0000}"/>
    <cellStyle name="20% - Accent1 3 2 3 3 5 6 2" xfId="19639" xr:uid="{00000000-0005-0000-0000-0000004C0000}"/>
    <cellStyle name="20% - Accent1 3 2 3 3 5 6 2 2" xfId="19640" xr:uid="{00000000-0005-0000-0000-0000014C0000}"/>
    <cellStyle name="20% - Accent1 3 2 3 3 5 6 3" xfId="19641" xr:uid="{00000000-0005-0000-0000-0000024C0000}"/>
    <cellStyle name="20% - Accent1 3 2 3 3 5 7" xfId="19642" xr:uid="{00000000-0005-0000-0000-0000034C0000}"/>
    <cellStyle name="20% - Accent1 3 2 3 3 5 7 2" xfId="19643" xr:uid="{00000000-0005-0000-0000-0000044C0000}"/>
    <cellStyle name="20% - Accent1 3 2 3 3 5 8" xfId="19644" xr:uid="{00000000-0005-0000-0000-0000054C0000}"/>
    <cellStyle name="20% - Accent1 3 2 3 3 5 8 2" xfId="19645" xr:uid="{00000000-0005-0000-0000-0000064C0000}"/>
    <cellStyle name="20% - Accent1 3 2 3 3 5 9" xfId="19646" xr:uid="{00000000-0005-0000-0000-0000074C0000}"/>
    <cellStyle name="20% - Accent1 3 2 3 3 6" xfId="19647" xr:uid="{00000000-0005-0000-0000-0000084C0000}"/>
    <cellStyle name="20% - Accent1 3 2 3 3 6 2" xfId="19648" xr:uid="{00000000-0005-0000-0000-0000094C0000}"/>
    <cellStyle name="20% - Accent1 3 2 3 3 6 2 2" xfId="19649" xr:uid="{00000000-0005-0000-0000-00000A4C0000}"/>
    <cellStyle name="20% - Accent1 3 2 3 3 6 2 2 2" xfId="19650" xr:uid="{00000000-0005-0000-0000-00000B4C0000}"/>
    <cellStyle name="20% - Accent1 3 2 3 3 6 2 2 2 2" xfId="19651" xr:uid="{00000000-0005-0000-0000-00000C4C0000}"/>
    <cellStyle name="20% - Accent1 3 2 3 3 6 2 2 3" xfId="19652" xr:uid="{00000000-0005-0000-0000-00000D4C0000}"/>
    <cellStyle name="20% - Accent1 3 2 3 3 6 2 3" xfId="19653" xr:uid="{00000000-0005-0000-0000-00000E4C0000}"/>
    <cellStyle name="20% - Accent1 3 2 3 3 6 2 3 2" xfId="19654" xr:uid="{00000000-0005-0000-0000-00000F4C0000}"/>
    <cellStyle name="20% - Accent1 3 2 3 3 6 2 4" xfId="19655" xr:uid="{00000000-0005-0000-0000-0000104C0000}"/>
    <cellStyle name="20% - Accent1 3 2 3 3 6 3" xfId="19656" xr:uid="{00000000-0005-0000-0000-0000114C0000}"/>
    <cellStyle name="20% - Accent1 3 2 3 3 6 3 2" xfId="19657" xr:uid="{00000000-0005-0000-0000-0000124C0000}"/>
    <cellStyle name="20% - Accent1 3 2 3 3 6 3 2 2" xfId="19658" xr:uid="{00000000-0005-0000-0000-0000134C0000}"/>
    <cellStyle name="20% - Accent1 3 2 3 3 6 3 2 2 2" xfId="19659" xr:uid="{00000000-0005-0000-0000-0000144C0000}"/>
    <cellStyle name="20% - Accent1 3 2 3 3 6 3 2 3" xfId="19660" xr:uid="{00000000-0005-0000-0000-0000154C0000}"/>
    <cellStyle name="20% - Accent1 3 2 3 3 6 3 3" xfId="19661" xr:uid="{00000000-0005-0000-0000-0000164C0000}"/>
    <cellStyle name="20% - Accent1 3 2 3 3 6 3 3 2" xfId="19662" xr:uid="{00000000-0005-0000-0000-0000174C0000}"/>
    <cellStyle name="20% - Accent1 3 2 3 3 6 3 4" xfId="19663" xr:uid="{00000000-0005-0000-0000-0000184C0000}"/>
    <cellStyle name="20% - Accent1 3 2 3 3 6 4" xfId="19664" xr:uid="{00000000-0005-0000-0000-0000194C0000}"/>
    <cellStyle name="20% - Accent1 3 2 3 3 6 4 2" xfId="19665" xr:uid="{00000000-0005-0000-0000-00001A4C0000}"/>
    <cellStyle name="20% - Accent1 3 2 3 3 6 4 2 2" xfId="19666" xr:uid="{00000000-0005-0000-0000-00001B4C0000}"/>
    <cellStyle name="20% - Accent1 3 2 3 3 6 4 2 2 2" xfId="19667" xr:uid="{00000000-0005-0000-0000-00001C4C0000}"/>
    <cellStyle name="20% - Accent1 3 2 3 3 6 4 2 3" xfId="19668" xr:uid="{00000000-0005-0000-0000-00001D4C0000}"/>
    <cellStyle name="20% - Accent1 3 2 3 3 6 4 3" xfId="19669" xr:uid="{00000000-0005-0000-0000-00001E4C0000}"/>
    <cellStyle name="20% - Accent1 3 2 3 3 6 4 3 2" xfId="19670" xr:uid="{00000000-0005-0000-0000-00001F4C0000}"/>
    <cellStyle name="20% - Accent1 3 2 3 3 6 4 4" xfId="19671" xr:uid="{00000000-0005-0000-0000-0000204C0000}"/>
    <cellStyle name="20% - Accent1 3 2 3 3 6 5" xfId="19672" xr:uid="{00000000-0005-0000-0000-0000214C0000}"/>
    <cellStyle name="20% - Accent1 3 2 3 3 6 5 2" xfId="19673" xr:uid="{00000000-0005-0000-0000-0000224C0000}"/>
    <cellStyle name="20% - Accent1 3 2 3 3 6 5 2 2" xfId="19674" xr:uid="{00000000-0005-0000-0000-0000234C0000}"/>
    <cellStyle name="20% - Accent1 3 2 3 3 6 5 3" xfId="19675" xr:uid="{00000000-0005-0000-0000-0000244C0000}"/>
    <cellStyle name="20% - Accent1 3 2 3 3 6 6" xfId="19676" xr:uid="{00000000-0005-0000-0000-0000254C0000}"/>
    <cellStyle name="20% - Accent1 3 2 3 3 6 6 2" xfId="19677" xr:uid="{00000000-0005-0000-0000-0000264C0000}"/>
    <cellStyle name="20% - Accent1 3 2 3 3 6 6 2 2" xfId="19678" xr:uid="{00000000-0005-0000-0000-0000274C0000}"/>
    <cellStyle name="20% - Accent1 3 2 3 3 6 6 3" xfId="19679" xr:uid="{00000000-0005-0000-0000-0000284C0000}"/>
    <cellStyle name="20% - Accent1 3 2 3 3 6 7" xfId="19680" xr:uid="{00000000-0005-0000-0000-0000294C0000}"/>
    <cellStyle name="20% - Accent1 3 2 3 3 6 7 2" xfId="19681" xr:uid="{00000000-0005-0000-0000-00002A4C0000}"/>
    <cellStyle name="20% - Accent1 3 2 3 3 6 8" xfId="19682" xr:uid="{00000000-0005-0000-0000-00002B4C0000}"/>
    <cellStyle name="20% - Accent1 3 2 3 3 6 8 2" xfId="19683" xr:uid="{00000000-0005-0000-0000-00002C4C0000}"/>
    <cellStyle name="20% - Accent1 3 2 3 3 6 9" xfId="19684" xr:uid="{00000000-0005-0000-0000-00002D4C0000}"/>
    <cellStyle name="20% - Accent1 3 2 3 3 7" xfId="19685" xr:uid="{00000000-0005-0000-0000-00002E4C0000}"/>
    <cellStyle name="20% - Accent1 3 2 3 3 7 2" xfId="19686" xr:uid="{00000000-0005-0000-0000-00002F4C0000}"/>
    <cellStyle name="20% - Accent1 3 2 3 3 7 2 2" xfId="19687" xr:uid="{00000000-0005-0000-0000-0000304C0000}"/>
    <cellStyle name="20% - Accent1 3 2 3 3 7 2 2 2" xfId="19688" xr:uid="{00000000-0005-0000-0000-0000314C0000}"/>
    <cellStyle name="20% - Accent1 3 2 3 3 7 2 3" xfId="19689" xr:uid="{00000000-0005-0000-0000-0000324C0000}"/>
    <cellStyle name="20% - Accent1 3 2 3 3 7 3" xfId="19690" xr:uid="{00000000-0005-0000-0000-0000334C0000}"/>
    <cellStyle name="20% - Accent1 3 2 3 3 7 3 2" xfId="19691" xr:uid="{00000000-0005-0000-0000-0000344C0000}"/>
    <cellStyle name="20% - Accent1 3 2 3 3 7 4" xfId="19692" xr:uid="{00000000-0005-0000-0000-0000354C0000}"/>
    <cellStyle name="20% - Accent1 3 2 3 3 8" xfId="19693" xr:uid="{00000000-0005-0000-0000-0000364C0000}"/>
    <cellStyle name="20% - Accent1 3 2 3 3 8 2" xfId="19694" xr:uid="{00000000-0005-0000-0000-0000374C0000}"/>
    <cellStyle name="20% - Accent1 3 2 3 3 8 2 2" xfId="19695" xr:uid="{00000000-0005-0000-0000-0000384C0000}"/>
    <cellStyle name="20% - Accent1 3 2 3 3 8 2 2 2" xfId="19696" xr:uid="{00000000-0005-0000-0000-0000394C0000}"/>
    <cellStyle name="20% - Accent1 3 2 3 3 8 2 3" xfId="19697" xr:uid="{00000000-0005-0000-0000-00003A4C0000}"/>
    <cellStyle name="20% - Accent1 3 2 3 3 8 3" xfId="19698" xr:uid="{00000000-0005-0000-0000-00003B4C0000}"/>
    <cellStyle name="20% - Accent1 3 2 3 3 8 3 2" xfId="19699" xr:uid="{00000000-0005-0000-0000-00003C4C0000}"/>
    <cellStyle name="20% - Accent1 3 2 3 3 8 4" xfId="19700" xr:uid="{00000000-0005-0000-0000-00003D4C0000}"/>
    <cellStyle name="20% - Accent1 3 2 3 3 9" xfId="19701" xr:uid="{00000000-0005-0000-0000-00003E4C0000}"/>
    <cellStyle name="20% - Accent1 3 2 3 3 9 2" xfId="19702" xr:uid="{00000000-0005-0000-0000-00003F4C0000}"/>
    <cellStyle name="20% - Accent1 3 2 3 3 9 2 2" xfId="19703" xr:uid="{00000000-0005-0000-0000-0000404C0000}"/>
    <cellStyle name="20% - Accent1 3 2 3 3 9 2 2 2" xfId="19704" xr:uid="{00000000-0005-0000-0000-0000414C0000}"/>
    <cellStyle name="20% - Accent1 3 2 3 3 9 2 3" xfId="19705" xr:uid="{00000000-0005-0000-0000-0000424C0000}"/>
    <cellStyle name="20% - Accent1 3 2 3 3 9 3" xfId="19706" xr:uid="{00000000-0005-0000-0000-0000434C0000}"/>
    <cellStyle name="20% - Accent1 3 2 3 3 9 3 2" xfId="19707" xr:uid="{00000000-0005-0000-0000-0000444C0000}"/>
    <cellStyle name="20% - Accent1 3 2 3 3 9 4" xfId="19708" xr:uid="{00000000-0005-0000-0000-0000454C0000}"/>
    <cellStyle name="20% - Accent1 3 2 3 4" xfId="19709" xr:uid="{00000000-0005-0000-0000-0000464C0000}"/>
    <cellStyle name="20% - Accent1 3 2 3 4 10" xfId="19710" xr:uid="{00000000-0005-0000-0000-0000474C0000}"/>
    <cellStyle name="20% - Accent1 3 2 3 4 10 2" xfId="19711" xr:uid="{00000000-0005-0000-0000-0000484C0000}"/>
    <cellStyle name="20% - Accent1 3 2 3 4 11" xfId="19712" xr:uid="{00000000-0005-0000-0000-0000494C0000}"/>
    <cellStyle name="20% - Accent1 3 2 3 4 2" xfId="19713" xr:uid="{00000000-0005-0000-0000-00004A4C0000}"/>
    <cellStyle name="20% - Accent1 3 2 3 4 2 2" xfId="19714" xr:uid="{00000000-0005-0000-0000-00004B4C0000}"/>
    <cellStyle name="20% - Accent1 3 2 3 4 2 2 2" xfId="19715" xr:uid="{00000000-0005-0000-0000-00004C4C0000}"/>
    <cellStyle name="20% - Accent1 3 2 3 4 2 2 2 2" xfId="19716" xr:uid="{00000000-0005-0000-0000-00004D4C0000}"/>
    <cellStyle name="20% - Accent1 3 2 3 4 2 2 2 2 2" xfId="19717" xr:uid="{00000000-0005-0000-0000-00004E4C0000}"/>
    <cellStyle name="20% - Accent1 3 2 3 4 2 2 2 3" xfId="19718" xr:uid="{00000000-0005-0000-0000-00004F4C0000}"/>
    <cellStyle name="20% - Accent1 3 2 3 4 2 2 3" xfId="19719" xr:uid="{00000000-0005-0000-0000-0000504C0000}"/>
    <cellStyle name="20% - Accent1 3 2 3 4 2 2 3 2" xfId="19720" xr:uid="{00000000-0005-0000-0000-0000514C0000}"/>
    <cellStyle name="20% - Accent1 3 2 3 4 2 2 4" xfId="19721" xr:uid="{00000000-0005-0000-0000-0000524C0000}"/>
    <cellStyle name="20% - Accent1 3 2 3 4 2 3" xfId="19722" xr:uid="{00000000-0005-0000-0000-0000534C0000}"/>
    <cellStyle name="20% - Accent1 3 2 3 4 2 3 2" xfId="19723" xr:uid="{00000000-0005-0000-0000-0000544C0000}"/>
    <cellStyle name="20% - Accent1 3 2 3 4 2 3 2 2" xfId="19724" xr:uid="{00000000-0005-0000-0000-0000554C0000}"/>
    <cellStyle name="20% - Accent1 3 2 3 4 2 3 2 2 2" xfId="19725" xr:uid="{00000000-0005-0000-0000-0000564C0000}"/>
    <cellStyle name="20% - Accent1 3 2 3 4 2 3 2 3" xfId="19726" xr:uid="{00000000-0005-0000-0000-0000574C0000}"/>
    <cellStyle name="20% - Accent1 3 2 3 4 2 3 3" xfId="19727" xr:uid="{00000000-0005-0000-0000-0000584C0000}"/>
    <cellStyle name="20% - Accent1 3 2 3 4 2 3 3 2" xfId="19728" xr:uid="{00000000-0005-0000-0000-0000594C0000}"/>
    <cellStyle name="20% - Accent1 3 2 3 4 2 3 4" xfId="19729" xr:uid="{00000000-0005-0000-0000-00005A4C0000}"/>
    <cellStyle name="20% - Accent1 3 2 3 4 2 4" xfId="19730" xr:uid="{00000000-0005-0000-0000-00005B4C0000}"/>
    <cellStyle name="20% - Accent1 3 2 3 4 2 4 2" xfId="19731" xr:uid="{00000000-0005-0000-0000-00005C4C0000}"/>
    <cellStyle name="20% - Accent1 3 2 3 4 2 4 2 2" xfId="19732" xr:uid="{00000000-0005-0000-0000-00005D4C0000}"/>
    <cellStyle name="20% - Accent1 3 2 3 4 2 4 2 2 2" xfId="19733" xr:uid="{00000000-0005-0000-0000-00005E4C0000}"/>
    <cellStyle name="20% - Accent1 3 2 3 4 2 4 2 3" xfId="19734" xr:uid="{00000000-0005-0000-0000-00005F4C0000}"/>
    <cellStyle name="20% - Accent1 3 2 3 4 2 4 3" xfId="19735" xr:uid="{00000000-0005-0000-0000-0000604C0000}"/>
    <cellStyle name="20% - Accent1 3 2 3 4 2 4 3 2" xfId="19736" xr:uid="{00000000-0005-0000-0000-0000614C0000}"/>
    <cellStyle name="20% - Accent1 3 2 3 4 2 4 4" xfId="19737" xr:uid="{00000000-0005-0000-0000-0000624C0000}"/>
    <cellStyle name="20% - Accent1 3 2 3 4 2 5" xfId="19738" xr:uid="{00000000-0005-0000-0000-0000634C0000}"/>
    <cellStyle name="20% - Accent1 3 2 3 4 2 5 2" xfId="19739" xr:uid="{00000000-0005-0000-0000-0000644C0000}"/>
    <cellStyle name="20% - Accent1 3 2 3 4 2 5 2 2" xfId="19740" xr:uid="{00000000-0005-0000-0000-0000654C0000}"/>
    <cellStyle name="20% - Accent1 3 2 3 4 2 5 3" xfId="19741" xr:uid="{00000000-0005-0000-0000-0000664C0000}"/>
    <cellStyle name="20% - Accent1 3 2 3 4 2 6" xfId="19742" xr:uid="{00000000-0005-0000-0000-0000674C0000}"/>
    <cellStyle name="20% - Accent1 3 2 3 4 2 6 2" xfId="19743" xr:uid="{00000000-0005-0000-0000-0000684C0000}"/>
    <cellStyle name="20% - Accent1 3 2 3 4 2 6 2 2" xfId="19744" xr:uid="{00000000-0005-0000-0000-0000694C0000}"/>
    <cellStyle name="20% - Accent1 3 2 3 4 2 6 3" xfId="19745" xr:uid="{00000000-0005-0000-0000-00006A4C0000}"/>
    <cellStyle name="20% - Accent1 3 2 3 4 2 7" xfId="19746" xr:uid="{00000000-0005-0000-0000-00006B4C0000}"/>
    <cellStyle name="20% - Accent1 3 2 3 4 2 7 2" xfId="19747" xr:uid="{00000000-0005-0000-0000-00006C4C0000}"/>
    <cellStyle name="20% - Accent1 3 2 3 4 2 8" xfId="19748" xr:uid="{00000000-0005-0000-0000-00006D4C0000}"/>
    <cellStyle name="20% - Accent1 3 2 3 4 2 8 2" xfId="19749" xr:uid="{00000000-0005-0000-0000-00006E4C0000}"/>
    <cellStyle name="20% - Accent1 3 2 3 4 2 9" xfId="19750" xr:uid="{00000000-0005-0000-0000-00006F4C0000}"/>
    <cellStyle name="20% - Accent1 3 2 3 4 3" xfId="19751" xr:uid="{00000000-0005-0000-0000-0000704C0000}"/>
    <cellStyle name="20% - Accent1 3 2 3 4 3 2" xfId="19752" xr:uid="{00000000-0005-0000-0000-0000714C0000}"/>
    <cellStyle name="20% - Accent1 3 2 3 4 3 2 2" xfId="19753" xr:uid="{00000000-0005-0000-0000-0000724C0000}"/>
    <cellStyle name="20% - Accent1 3 2 3 4 3 2 2 2" xfId="19754" xr:uid="{00000000-0005-0000-0000-0000734C0000}"/>
    <cellStyle name="20% - Accent1 3 2 3 4 3 2 2 2 2" xfId="19755" xr:uid="{00000000-0005-0000-0000-0000744C0000}"/>
    <cellStyle name="20% - Accent1 3 2 3 4 3 2 2 3" xfId="19756" xr:uid="{00000000-0005-0000-0000-0000754C0000}"/>
    <cellStyle name="20% - Accent1 3 2 3 4 3 2 3" xfId="19757" xr:uid="{00000000-0005-0000-0000-0000764C0000}"/>
    <cellStyle name="20% - Accent1 3 2 3 4 3 2 3 2" xfId="19758" xr:uid="{00000000-0005-0000-0000-0000774C0000}"/>
    <cellStyle name="20% - Accent1 3 2 3 4 3 2 4" xfId="19759" xr:uid="{00000000-0005-0000-0000-0000784C0000}"/>
    <cellStyle name="20% - Accent1 3 2 3 4 3 3" xfId="19760" xr:uid="{00000000-0005-0000-0000-0000794C0000}"/>
    <cellStyle name="20% - Accent1 3 2 3 4 3 3 2" xfId="19761" xr:uid="{00000000-0005-0000-0000-00007A4C0000}"/>
    <cellStyle name="20% - Accent1 3 2 3 4 3 3 2 2" xfId="19762" xr:uid="{00000000-0005-0000-0000-00007B4C0000}"/>
    <cellStyle name="20% - Accent1 3 2 3 4 3 3 2 2 2" xfId="19763" xr:uid="{00000000-0005-0000-0000-00007C4C0000}"/>
    <cellStyle name="20% - Accent1 3 2 3 4 3 3 2 3" xfId="19764" xr:uid="{00000000-0005-0000-0000-00007D4C0000}"/>
    <cellStyle name="20% - Accent1 3 2 3 4 3 3 3" xfId="19765" xr:uid="{00000000-0005-0000-0000-00007E4C0000}"/>
    <cellStyle name="20% - Accent1 3 2 3 4 3 3 3 2" xfId="19766" xr:uid="{00000000-0005-0000-0000-00007F4C0000}"/>
    <cellStyle name="20% - Accent1 3 2 3 4 3 3 4" xfId="19767" xr:uid="{00000000-0005-0000-0000-0000804C0000}"/>
    <cellStyle name="20% - Accent1 3 2 3 4 3 4" xfId="19768" xr:uid="{00000000-0005-0000-0000-0000814C0000}"/>
    <cellStyle name="20% - Accent1 3 2 3 4 3 4 2" xfId="19769" xr:uid="{00000000-0005-0000-0000-0000824C0000}"/>
    <cellStyle name="20% - Accent1 3 2 3 4 3 4 2 2" xfId="19770" xr:uid="{00000000-0005-0000-0000-0000834C0000}"/>
    <cellStyle name="20% - Accent1 3 2 3 4 3 4 2 2 2" xfId="19771" xr:uid="{00000000-0005-0000-0000-0000844C0000}"/>
    <cellStyle name="20% - Accent1 3 2 3 4 3 4 2 3" xfId="19772" xr:uid="{00000000-0005-0000-0000-0000854C0000}"/>
    <cellStyle name="20% - Accent1 3 2 3 4 3 4 3" xfId="19773" xr:uid="{00000000-0005-0000-0000-0000864C0000}"/>
    <cellStyle name="20% - Accent1 3 2 3 4 3 4 3 2" xfId="19774" xr:uid="{00000000-0005-0000-0000-0000874C0000}"/>
    <cellStyle name="20% - Accent1 3 2 3 4 3 4 4" xfId="19775" xr:uid="{00000000-0005-0000-0000-0000884C0000}"/>
    <cellStyle name="20% - Accent1 3 2 3 4 3 5" xfId="19776" xr:uid="{00000000-0005-0000-0000-0000894C0000}"/>
    <cellStyle name="20% - Accent1 3 2 3 4 3 5 2" xfId="19777" xr:uid="{00000000-0005-0000-0000-00008A4C0000}"/>
    <cellStyle name="20% - Accent1 3 2 3 4 3 5 2 2" xfId="19778" xr:uid="{00000000-0005-0000-0000-00008B4C0000}"/>
    <cellStyle name="20% - Accent1 3 2 3 4 3 5 3" xfId="19779" xr:uid="{00000000-0005-0000-0000-00008C4C0000}"/>
    <cellStyle name="20% - Accent1 3 2 3 4 3 6" xfId="19780" xr:uid="{00000000-0005-0000-0000-00008D4C0000}"/>
    <cellStyle name="20% - Accent1 3 2 3 4 3 6 2" xfId="19781" xr:uid="{00000000-0005-0000-0000-00008E4C0000}"/>
    <cellStyle name="20% - Accent1 3 2 3 4 3 6 2 2" xfId="19782" xr:uid="{00000000-0005-0000-0000-00008F4C0000}"/>
    <cellStyle name="20% - Accent1 3 2 3 4 3 6 3" xfId="19783" xr:uid="{00000000-0005-0000-0000-0000904C0000}"/>
    <cellStyle name="20% - Accent1 3 2 3 4 3 7" xfId="19784" xr:uid="{00000000-0005-0000-0000-0000914C0000}"/>
    <cellStyle name="20% - Accent1 3 2 3 4 3 7 2" xfId="19785" xr:uid="{00000000-0005-0000-0000-0000924C0000}"/>
    <cellStyle name="20% - Accent1 3 2 3 4 3 8" xfId="19786" xr:uid="{00000000-0005-0000-0000-0000934C0000}"/>
    <cellStyle name="20% - Accent1 3 2 3 4 3 8 2" xfId="19787" xr:uid="{00000000-0005-0000-0000-0000944C0000}"/>
    <cellStyle name="20% - Accent1 3 2 3 4 3 9" xfId="19788" xr:uid="{00000000-0005-0000-0000-0000954C0000}"/>
    <cellStyle name="20% - Accent1 3 2 3 4 4" xfId="19789" xr:uid="{00000000-0005-0000-0000-0000964C0000}"/>
    <cellStyle name="20% - Accent1 3 2 3 4 4 2" xfId="19790" xr:uid="{00000000-0005-0000-0000-0000974C0000}"/>
    <cellStyle name="20% - Accent1 3 2 3 4 4 2 2" xfId="19791" xr:uid="{00000000-0005-0000-0000-0000984C0000}"/>
    <cellStyle name="20% - Accent1 3 2 3 4 4 2 2 2" xfId="19792" xr:uid="{00000000-0005-0000-0000-0000994C0000}"/>
    <cellStyle name="20% - Accent1 3 2 3 4 4 2 3" xfId="19793" xr:uid="{00000000-0005-0000-0000-00009A4C0000}"/>
    <cellStyle name="20% - Accent1 3 2 3 4 4 3" xfId="19794" xr:uid="{00000000-0005-0000-0000-00009B4C0000}"/>
    <cellStyle name="20% - Accent1 3 2 3 4 4 3 2" xfId="19795" xr:uid="{00000000-0005-0000-0000-00009C4C0000}"/>
    <cellStyle name="20% - Accent1 3 2 3 4 4 4" xfId="19796" xr:uid="{00000000-0005-0000-0000-00009D4C0000}"/>
    <cellStyle name="20% - Accent1 3 2 3 4 5" xfId="19797" xr:uid="{00000000-0005-0000-0000-00009E4C0000}"/>
    <cellStyle name="20% - Accent1 3 2 3 4 5 2" xfId="19798" xr:uid="{00000000-0005-0000-0000-00009F4C0000}"/>
    <cellStyle name="20% - Accent1 3 2 3 4 5 2 2" xfId="19799" xr:uid="{00000000-0005-0000-0000-0000A04C0000}"/>
    <cellStyle name="20% - Accent1 3 2 3 4 5 2 2 2" xfId="19800" xr:uid="{00000000-0005-0000-0000-0000A14C0000}"/>
    <cellStyle name="20% - Accent1 3 2 3 4 5 2 3" xfId="19801" xr:uid="{00000000-0005-0000-0000-0000A24C0000}"/>
    <cellStyle name="20% - Accent1 3 2 3 4 5 3" xfId="19802" xr:uid="{00000000-0005-0000-0000-0000A34C0000}"/>
    <cellStyle name="20% - Accent1 3 2 3 4 5 3 2" xfId="19803" xr:uid="{00000000-0005-0000-0000-0000A44C0000}"/>
    <cellStyle name="20% - Accent1 3 2 3 4 5 4" xfId="19804" xr:uid="{00000000-0005-0000-0000-0000A54C0000}"/>
    <cellStyle name="20% - Accent1 3 2 3 4 6" xfId="19805" xr:uid="{00000000-0005-0000-0000-0000A64C0000}"/>
    <cellStyle name="20% - Accent1 3 2 3 4 6 2" xfId="19806" xr:uid="{00000000-0005-0000-0000-0000A74C0000}"/>
    <cellStyle name="20% - Accent1 3 2 3 4 6 2 2" xfId="19807" xr:uid="{00000000-0005-0000-0000-0000A84C0000}"/>
    <cellStyle name="20% - Accent1 3 2 3 4 6 2 2 2" xfId="19808" xr:uid="{00000000-0005-0000-0000-0000A94C0000}"/>
    <cellStyle name="20% - Accent1 3 2 3 4 6 2 3" xfId="19809" xr:uid="{00000000-0005-0000-0000-0000AA4C0000}"/>
    <cellStyle name="20% - Accent1 3 2 3 4 6 3" xfId="19810" xr:uid="{00000000-0005-0000-0000-0000AB4C0000}"/>
    <cellStyle name="20% - Accent1 3 2 3 4 6 3 2" xfId="19811" xr:uid="{00000000-0005-0000-0000-0000AC4C0000}"/>
    <cellStyle name="20% - Accent1 3 2 3 4 6 4" xfId="19812" xr:uid="{00000000-0005-0000-0000-0000AD4C0000}"/>
    <cellStyle name="20% - Accent1 3 2 3 4 7" xfId="19813" xr:uid="{00000000-0005-0000-0000-0000AE4C0000}"/>
    <cellStyle name="20% - Accent1 3 2 3 4 7 2" xfId="19814" xr:uid="{00000000-0005-0000-0000-0000AF4C0000}"/>
    <cellStyle name="20% - Accent1 3 2 3 4 7 2 2" xfId="19815" xr:uid="{00000000-0005-0000-0000-0000B04C0000}"/>
    <cellStyle name="20% - Accent1 3 2 3 4 7 3" xfId="19816" xr:uid="{00000000-0005-0000-0000-0000B14C0000}"/>
    <cellStyle name="20% - Accent1 3 2 3 4 8" xfId="19817" xr:uid="{00000000-0005-0000-0000-0000B24C0000}"/>
    <cellStyle name="20% - Accent1 3 2 3 4 8 2" xfId="19818" xr:uid="{00000000-0005-0000-0000-0000B34C0000}"/>
    <cellStyle name="20% - Accent1 3 2 3 4 8 2 2" xfId="19819" xr:uid="{00000000-0005-0000-0000-0000B44C0000}"/>
    <cellStyle name="20% - Accent1 3 2 3 4 8 3" xfId="19820" xr:uid="{00000000-0005-0000-0000-0000B54C0000}"/>
    <cellStyle name="20% - Accent1 3 2 3 4 9" xfId="19821" xr:uid="{00000000-0005-0000-0000-0000B64C0000}"/>
    <cellStyle name="20% - Accent1 3 2 3 4 9 2" xfId="19822" xr:uid="{00000000-0005-0000-0000-0000B74C0000}"/>
    <cellStyle name="20% - Accent1 3 2 3 5" xfId="19823" xr:uid="{00000000-0005-0000-0000-0000B84C0000}"/>
    <cellStyle name="20% - Accent1 3 2 3 5 10" xfId="19824" xr:uid="{00000000-0005-0000-0000-0000B94C0000}"/>
    <cellStyle name="20% - Accent1 3 2 3 5 10 2" xfId="19825" xr:uid="{00000000-0005-0000-0000-0000BA4C0000}"/>
    <cellStyle name="20% - Accent1 3 2 3 5 11" xfId="19826" xr:uid="{00000000-0005-0000-0000-0000BB4C0000}"/>
    <cellStyle name="20% - Accent1 3 2 3 5 2" xfId="19827" xr:uid="{00000000-0005-0000-0000-0000BC4C0000}"/>
    <cellStyle name="20% - Accent1 3 2 3 5 2 2" xfId="19828" xr:uid="{00000000-0005-0000-0000-0000BD4C0000}"/>
    <cellStyle name="20% - Accent1 3 2 3 5 2 2 2" xfId="19829" xr:uid="{00000000-0005-0000-0000-0000BE4C0000}"/>
    <cellStyle name="20% - Accent1 3 2 3 5 2 2 2 2" xfId="19830" xr:uid="{00000000-0005-0000-0000-0000BF4C0000}"/>
    <cellStyle name="20% - Accent1 3 2 3 5 2 2 2 2 2" xfId="19831" xr:uid="{00000000-0005-0000-0000-0000C04C0000}"/>
    <cellStyle name="20% - Accent1 3 2 3 5 2 2 2 3" xfId="19832" xr:uid="{00000000-0005-0000-0000-0000C14C0000}"/>
    <cellStyle name="20% - Accent1 3 2 3 5 2 2 3" xfId="19833" xr:uid="{00000000-0005-0000-0000-0000C24C0000}"/>
    <cellStyle name="20% - Accent1 3 2 3 5 2 2 3 2" xfId="19834" xr:uid="{00000000-0005-0000-0000-0000C34C0000}"/>
    <cellStyle name="20% - Accent1 3 2 3 5 2 2 4" xfId="19835" xr:uid="{00000000-0005-0000-0000-0000C44C0000}"/>
    <cellStyle name="20% - Accent1 3 2 3 5 2 3" xfId="19836" xr:uid="{00000000-0005-0000-0000-0000C54C0000}"/>
    <cellStyle name="20% - Accent1 3 2 3 5 2 3 2" xfId="19837" xr:uid="{00000000-0005-0000-0000-0000C64C0000}"/>
    <cellStyle name="20% - Accent1 3 2 3 5 2 3 2 2" xfId="19838" xr:uid="{00000000-0005-0000-0000-0000C74C0000}"/>
    <cellStyle name="20% - Accent1 3 2 3 5 2 3 2 2 2" xfId="19839" xr:uid="{00000000-0005-0000-0000-0000C84C0000}"/>
    <cellStyle name="20% - Accent1 3 2 3 5 2 3 2 3" xfId="19840" xr:uid="{00000000-0005-0000-0000-0000C94C0000}"/>
    <cellStyle name="20% - Accent1 3 2 3 5 2 3 3" xfId="19841" xr:uid="{00000000-0005-0000-0000-0000CA4C0000}"/>
    <cellStyle name="20% - Accent1 3 2 3 5 2 3 3 2" xfId="19842" xr:uid="{00000000-0005-0000-0000-0000CB4C0000}"/>
    <cellStyle name="20% - Accent1 3 2 3 5 2 3 4" xfId="19843" xr:uid="{00000000-0005-0000-0000-0000CC4C0000}"/>
    <cellStyle name="20% - Accent1 3 2 3 5 2 4" xfId="19844" xr:uid="{00000000-0005-0000-0000-0000CD4C0000}"/>
    <cellStyle name="20% - Accent1 3 2 3 5 2 4 2" xfId="19845" xr:uid="{00000000-0005-0000-0000-0000CE4C0000}"/>
    <cellStyle name="20% - Accent1 3 2 3 5 2 4 2 2" xfId="19846" xr:uid="{00000000-0005-0000-0000-0000CF4C0000}"/>
    <cellStyle name="20% - Accent1 3 2 3 5 2 4 2 2 2" xfId="19847" xr:uid="{00000000-0005-0000-0000-0000D04C0000}"/>
    <cellStyle name="20% - Accent1 3 2 3 5 2 4 2 3" xfId="19848" xr:uid="{00000000-0005-0000-0000-0000D14C0000}"/>
    <cellStyle name="20% - Accent1 3 2 3 5 2 4 3" xfId="19849" xr:uid="{00000000-0005-0000-0000-0000D24C0000}"/>
    <cellStyle name="20% - Accent1 3 2 3 5 2 4 3 2" xfId="19850" xr:uid="{00000000-0005-0000-0000-0000D34C0000}"/>
    <cellStyle name="20% - Accent1 3 2 3 5 2 4 4" xfId="19851" xr:uid="{00000000-0005-0000-0000-0000D44C0000}"/>
    <cellStyle name="20% - Accent1 3 2 3 5 2 5" xfId="19852" xr:uid="{00000000-0005-0000-0000-0000D54C0000}"/>
    <cellStyle name="20% - Accent1 3 2 3 5 2 5 2" xfId="19853" xr:uid="{00000000-0005-0000-0000-0000D64C0000}"/>
    <cellStyle name="20% - Accent1 3 2 3 5 2 5 2 2" xfId="19854" xr:uid="{00000000-0005-0000-0000-0000D74C0000}"/>
    <cellStyle name="20% - Accent1 3 2 3 5 2 5 3" xfId="19855" xr:uid="{00000000-0005-0000-0000-0000D84C0000}"/>
    <cellStyle name="20% - Accent1 3 2 3 5 2 6" xfId="19856" xr:uid="{00000000-0005-0000-0000-0000D94C0000}"/>
    <cellStyle name="20% - Accent1 3 2 3 5 2 6 2" xfId="19857" xr:uid="{00000000-0005-0000-0000-0000DA4C0000}"/>
    <cellStyle name="20% - Accent1 3 2 3 5 2 6 2 2" xfId="19858" xr:uid="{00000000-0005-0000-0000-0000DB4C0000}"/>
    <cellStyle name="20% - Accent1 3 2 3 5 2 6 3" xfId="19859" xr:uid="{00000000-0005-0000-0000-0000DC4C0000}"/>
    <cellStyle name="20% - Accent1 3 2 3 5 2 7" xfId="19860" xr:uid="{00000000-0005-0000-0000-0000DD4C0000}"/>
    <cellStyle name="20% - Accent1 3 2 3 5 2 7 2" xfId="19861" xr:uid="{00000000-0005-0000-0000-0000DE4C0000}"/>
    <cellStyle name="20% - Accent1 3 2 3 5 2 8" xfId="19862" xr:uid="{00000000-0005-0000-0000-0000DF4C0000}"/>
    <cellStyle name="20% - Accent1 3 2 3 5 2 8 2" xfId="19863" xr:uid="{00000000-0005-0000-0000-0000E04C0000}"/>
    <cellStyle name="20% - Accent1 3 2 3 5 2 9" xfId="19864" xr:uid="{00000000-0005-0000-0000-0000E14C0000}"/>
    <cellStyle name="20% - Accent1 3 2 3 5 3" xfId="19865" xr:uid="{00000000-0005-0000-0000-0000E24C0000}"/>
    <cellStyle name="20% - Accent1 3 2 3 5 3 2" xfId="19866" xr:uid="{00000000-0005-0000-0000-0000E34C0000}"/>
    <cellStyle name="20% - Accent1 3 2 3 5 3 2 2" xfId="19867" xr:uid="{00000000-0005-0000-0000-0000E44C0000}"/>
    <cellStyle name="20% - Accent1 3 2 3 5 3 2 2 2" xfId="19868" xr:uid="{00000000-0005-0000-0000-0000E54C0000}"/>
    <cellStyle name="20% - Accent1 3 2 3 5 3 2 2 2 2" xfId="19869" xr:uid="{00000000-0005-0000-0000-0000E64C0000}"/>
    <cellStyle name="20% - Accent1 3 2 3 5 3 2 2 3" xfId="19870" xr:uid="{00000000-0005-0000-0000-0000E74C0000}"/>
    <cellStyle name="20% - Accent1 3 2 3 5 3 2 3" xfId="19871" xr:uid="{00000000-0005-0000-0000-0000E84C0000}"/>
    <cellStyle name="20% - Accent1 3 2 3 5 3 2 3 2" xfId="19872" xr:uid="{00000000-0005-0000-0000-0000E94C0000}"/>
    <cellStyle name="20% - Accent1 3 2 3 5 3 2 4" xfId="19873" xr:uid="{00000000-0005-0000-0000-0000EA4C0000}"/>
    <cellStyle name="20% - Accent1 3 2 3 5 3 3" xfId="19874" xr:uid="{00000000-0005-0000-0000-0000EB4C0000}"/>
    <cellStyle name="20% - Accent1 3 2 3 5 3 3 2" xfId="19875" xr:uid="{00000000-0005-0000-0000-0000EC4C0000}"/>
    <cellStyle name="20% - Accent1 3 2 3 5 3 3 2 2" xfId="19876" xr:uid="{00000000-0005-0000-0000-0000ED4C0000}"/>
    <cellStyle name="20% - Accent1 3 2 3 5 3 3 2 2 2" xfId="19877" xr:uid="{00000000-0005-0000-0000-0000EE4C0000}"/>
    <cellStyle name="20% - Accent1 3 2 3 5 3 3 2 3" xfId="19878" xr:uid="{00000000-0005-0000-0000-0000EF4C0000}"/>
    <cellStyle name="20% - Accent1 3 2 3 5 3 3 3" xfId="19879" xr:uid="{00000000-0005-0000-0000-0000F04C0000}"/>
    <cellStyle name="20% - Accent1 3 2 3 5 3 3 3 2" xfId="19880" xr:uid="{00000000-0005-0000-0000-0000F14C0000}"/>
    <cellStyle name="20% - Accent1 3 2 3 5 3 3 4" xfId="19881" xr:uid="{00000000-0005-0000-0000-0000F24C0000}"/>
    <cellStyle name="20% - Accent1 3 2 3 5 3 4" xfId="19882" xr:uid="{00000000-0005-0000-0000-0000F34C0000}"/>
    <cellStyle name="20% - Accent1 3 2 3 5 3 4 2" xfId="19883" xr:uid="{00000000-0005-0000-0000-0000F44C0000}"/>
    <cellStyle name="20% - Accent1 3 2 3 5 3 4 2 2" xfId="19884" xr:uid="{00000000-0005-0000-0000-0000F54C0000}"/>
    <cellStyle name="20% - Accent1 3 2 3 5 3 4 2 2 2" xfId="19885" xr:uid="{00000000-0005-0000-0000-0000F64C0000}"/>
    <cellStyle name="20% - Accent1 3 2 3 5 3 4 2 3" xfId="19886" xr:uid="{00000000-0005-0000-0000-0000F74C0000}"/>
    <cellStyle name="20% - Accent1 3 2 3 5 3 4 3" xfId="19887" xr:uid="{00000000-0005-0000-0000-0000F84C0000}"/>
    <cellStyle name="20% - Accent1 3 2 3 5 3 4 3 2" xfId="19888" xr:uid="{00000000-0005-0000-0000-0000F94C0000}"/>
    <cellStyle name="20% - Accent1 3 2 3 5 3 4 4" xfId="19889" xr:uid="{00000000-0005-0000-0000-0000FA4C0000}"/>
    <cellStyle name="20% - Accent1 3 2 3 5 3 5" xfId="19890" xr:uid="{00000000-0005-0000-0000-0000FB4C0000}"/>
    <cellStyle name="20% - Accent1 3 2 3 5 3 5 2" xfId="19891" xr:uid="{00000000-0005-0000-0000-0000FC4C0000}"/>
    <cellStyle name="20% - Accent1 3 2 3 5 3 5 2 2" xfId="19892" xr:uid="{00000000-0005-0000-0000-0000FD4C0000}"/>
    <cellStyle name="20% - Accent1 3 2 3 5 3 5 3" xfId="19893" xr:uid="{00000000-0005-0000-0000-0000FE4C0000}"/>
    <cellStyle name="20% - Accent1 3 2 3 5 3 6" xfId="19894" xr:uid="{00000000-0005-0000-0000-0000FF4C0000}"/>
    <cellStyle name="20% - Accent1 3 2 3 5 3 6 2" xfId="19895" xr:uid="{00000000-0005-0000-0000-0000004D0000}"/>
    <cellStyle name="20% - Accent1 3 2 3 5 3 6 2 2" xfId="19896" xr:uid="{00000000-0005-0000-0000-0000014D0000}"/>
    <cellStyle name="20% - Accent1 3 2 3 5 3 6 3" xfId="19897" xr:uid="{00000000-0005-0000-0000-0000024D0000}"/>
    <cellStyle name="20% - Accent1 3 2 3 5 3 7" xfId="19898" xr:uid="{00000000-0005-0000-0000-0000034D0000}"/>
    <cellStyle name="20% - Accent1 3 2 3 5 3 7 2" xfId="19899" xr:uid="{00000000-0005-0000-0000-0000044D0000}"/>
    <cellStyle name="20% - Accent1 3 2 3 5 3 8" xfId="19900" xr:uid="{00000000-0005-0000-0000-0000054D0000}"/>
    <cellStyle name="20% - Accent1 3 2 3 5 3 8 2" xfId="19901" xr:uid="{00000000-0005-0000-0000-0000064D0000}"/>
    <cellStyle name="20% - Accent1 3 2 3 5 3 9" xfId="19902" xr:uid="{00000000-0005-0000-0000-0000074D0000}"/>
    <cellStyle name="20% - Accent1 3 2 3 5 4" xfId="19903" xr:uid="{00000000-0005-0000-0000-0000084D0000}"/>
    <cellStyle name="20% - Accent1 3 2 3 5 4 2" xfId="19904" xr:uid="{00000000-0005-0000-0000-0000094D0000}"/>
    <cellStyle name="20% - Accent1 3 2 3 5 4 2 2" xfId="19905" xr:uid="{00000000-0005-0000-0000-00000A4D0000}"/>
    <cellStyle name="20% - Accent1 3 2 3 5 4 2 2 2" xfId="19906" xr:uid="{00000000-0005-0000-0000-00000B4D0000}"/>
    <cellStyle name="20% - Accent1 3 2 3 5 4 2 3" xfId="19907" xr:uid="{00000000-0005-0000-0000-00000C4D0000}"/>
    <cellStyle name="20% - Accent1 3 2 3 5 4 3" xfId="19908" xr:uid="{00000000-0005-0000-0000-00000D4D0000}"/>
    <cellStyle name="20% - Accent1 3 2 3 5 4 3 2" xfId="19909" xr:uid="{00000000-0005-0000-0000-00000E4D0000}"/>
    <cellStyle name="20% - Accent1 3 2 3 5 4 4" xfId="19910" xr:uid="{00000000-0005-0000-0000-00000F4D0000}"/>
    <cellStyle name="20% - Accent1 3 2 3 5 5" xfId="19911" xr:uid="{00000000-0005-0000-0000-0000104D0000}"/>
    <cellStyle name="20% - Accent1 3 2 3 5 5 2" xfId="19912" xr:uid="{00000000-0005-0000-0000-0000114D0000}"/>
    <cellStyle name="20% - Accent1 3 2 3 5 5 2 2" xfId="19913" xr:uid="{00000000-0005-0000-0000-0000124D0000}"/>
    <cellStyle name="20% - Accent1 3 2 3 5 5 2 2 2" xfId="19914" xr:uid="{00000000-0005-0000-0000-0000134D0000}"/>
    <cellStyle name="20% - Accent1 3 2 3 5 5 2 3" xfId="19915" xr:uid="{00000000-0005-0000-0000-0000144D0000}"/>
    <cellStyle name="20% - Accent1 3 2 3 5 5 3" xfId="19916" xr:uid="{00000000-0005-0000-0000-0000154D0000}"/>
    <cellStyle name="20% - Accent1 3 2 3 5 5 3 2" xfId="19917" xr:uid="{00000000-0005-0000-0000-0000164D0000}"/>
    <cellStyle name="20% - Accent1 3 2 3 5 5 4" xfId="19918" xr:uid="{00000000-0005-0000-0000-0000174D0000}"/>
    <cellStyle name="20% - Accent1 3 2 3 5 6" xfId="19919" xr:uid="{00000000-0005-0000-0000-0000184D0000}"/>
    <cellStyle name="20% - Accent1 3 2 3 5 6 2" xfId="19920" xr:uid="{00000000-0005-0000-0000-0000194D0000}"/>
    <cellStyle name="20% - Accent1 3 2 3 5 6 2 2" xfId="19921" xr:uid="{00000000-0005-0000-0000-00001A4D0000}"/>
    <cellStyle name="20% - Accent1 3 2 3 5 6 2 2 2" xfId="19922" xr:uid="{00000000-0005-0000-0000-00001B4D0000}"/>
    <cellStyle name="20% - Accent1 3 2 3 5 6 2 3" xfId="19923" xr:uid="{00000000-0005-0000-0000-00001C4D0000}"/>
    <cellStyle name="20% - Accent1 3 2 3 5 6 3" xfId="19924" xr:uid="{00000000-0005-0000-0000-00001D4D0000}"/>
    <cellStyle name="20% - Accent1 3 2 3 5 6 3 2" xfId="19925" xr:uid="{00000000-0005-0000-0000-00001E4D0000}"/>
    <cellStyle name="20% - Accent1 3 2 3 5 6 4" xfId="19926" xr:uid="{00000000-0005-0000-0000-00001F4D0000}"/>
    <cellStyle name="20% - Accent1 3 2 3 5 7" xfId="19927" xr:uid="{00000000-0005-0000-0000-0000204D0000}"/>
    <cellStyle name="20% - Accent1 3 2 3 5 7 2" xfId="19928" xr:uid="{00000000-0005-0000-0000-0000214D0000}"/>
    <cellStyle name="20% - Accent1 3 2 3 5 7 2 2" xfId="19929" xr:uid="{00000000-0005-0000-0000-0000224D0000}"/>
    <cellStyle name="20% - Accent1 3 2 3 5 7 3" xfId="19930" xr:uid="{00000000-0005-0000-0000-0000234D0000}"/>
    <cellStyle name="20% - Accent1 3 2 3 5 8" xfId="19931" xr:uid="{00000000-0005-0000-0000-0000244D0000}"/>
    <cellStyle name="20% - Accent1 3 2 3 5 8 2" xfId="19932" xr:uid="{00000000-0005-0000-0000-0000254D0000}"/>
    <cellStyle name="20% - Accent1 3 2 3 5 8 2 2" xfId="19933" xr:uid="{00000000-0005-0000-0000-0000264D0000}"/>
    <cellStyle name="20% - Accent1 3 2 3 5 8 3" xfId="19934" xr:uid="{00000000-0005-0000-0000-0000274D0000}"/>
    <cellStyle name="20% - Accent1 3 2 3 5 9" xfId="19935" xr:uid="{00000000-0005-0000-0000-0000284D0000}"/>
    <cellStyle name="20% - Accent1 3 2 3 5 9 2" xfId="19936" xr:uid="{00000000-0005-0000-0000-0000294D0000}"/>
    <cellStyle name="20% - Accent1 3 2 3 6" xfId="19937" xr:uid="{00000000-0005-0000-0000-00002A4D0000}"/>
    <cellStyle name="20% - Accent1 3 2 3 6 10" xfId="19938" xr:uid="{00000000-0005-0000-0000-00002B4D0000}"/>
    <cellStyle name="20% - Accent1 3 2 3 6 10 2" xfId="19939" xr:uid="{00000000-0005-0000-0000-00002C4D0000}"/>
    <cellStyle name="20% - Accent1 3 2 3 6 11" xfId="19940" xr:uid="{00000000-0005-0000-0000-00002D4D0000}"/>
    <cellStyle name="20% - Accent1 3 2 3 6 2" xfId="19941" xr:uid="{00000000-0005-0000-0000-00002E4D0000}"/>
    <cellStyle name="20% - Accent1 3 2 3 6 2 2" xfId="19942" xr:uid="{00000000-0005-0000-0000-00002F4D0000}"/>
    <cellStyle name="20% - Accent1 3 2 3 6 2 2 2" xfId="19943" xr:uid="{00000000-0005-0000-0000-0000304D0000}"/>
    <cellStyle name="20% - Accent1 3 2 3 6 2 2 2 2" xfId="19944" xr:uid="{00000000-0005-0000-0000-0000314D0000}"/>
    <cellStyle name="20% - Accent1 3 2 3 6 2 2 2 2 2" xfId="19945" xr:uid="{00000000-0005-0000-0000-0000324D0000}"/>
    <cellStyle name="20% - Accent1 3 2 3 6 2 2 2 3" xfId="19946" xr:uid="{00000000-0005-0000-0000-0000334D0000}"/>
    <cellStyle name="20% - Accent1 3 2 3 6 2 2 3" xfId="19947" xr:uid="{00000000-0005-0000-0000-0000344D0000}"/>
    <cellStyle name="20% - Accent1 3 2 3 6 2 2 3 2" xfId="19948" xr:uid="{00000000-0005-0000-0000-0000354D0000}"/>
    <cellStyle name="20% - Accent1 3 2 3 6 2 2 4" xfId="19949" xr:uid="{00000000-0005-0000-0000-0000364D0000}"/>
    <cellStyle name="20% - Accent1 3 2 3 6 2 3" xfId="19950" xr:uid="{00000000-0005-0000-0000-0000374D0000}"/>
    <cellStyle name="20% - Accent1 3 2 3 6 2 3 2" xfId="19951" xr:uid="{00000000-0005-0000-0000-0000384D0000}"/>
    <cellStyle name="20% - Accent1 3 2 3 6 2 3 2 2" xfId="19952" xr:uid="{00000000-0005-0000-0000-0000394D0000}"/>
    <cellStyle name="20% - Accent1 3 2 3 6 2 3 2 2 2" xfId="19953" xr:uid="{00000000-0005-0000-0000-00003A4D0000}"/>
    <cellStyle name="20% - Accent1 3 2 3 6 2 3 2 3" xfId="19954" xr:uid="{00000000-0005-0000-0000-00003B4D0000}"/>
    <cellStyle name="20% - Accent1 3 2 3 6 2 3 3" xfId="19955" xr:uid="{00000000-0005-0000-0000-00003C4D0000}"/>
    <cellStyle name="20% - Accent1 3 2 3 6 2 3 3 2" xfId="19956" xr:uid="{00000000-0005-0000-0000-00003D4D0000}"/>
    <cellStyle name="20% - Accent1 3 2 3 6 2 3 4" xfId="19957" xr:uid="{00000000-0005-0000-0000-00003E4D0000}"/>
    <cellStyle name="20% - Accent1 3 2 3 6 2 4" xfId="19958" xr:uid="{00000000-0005-0000-0000-00003F4D0000}"/>
    <cellStyle name="20% - Accent1 3 2 3 6 2 4 2" xfId="19959" xr:uid="{00000000-0005-0000-0000-0000404D0000}"/>
    <cellStyle name="20% - Accent1 3 2 3 6 2 4 2 2" xfId="19960" xr:uid="{00000000-0005-0000-0000-0000414D0000}"/>
    <cellStyle name="20% - Accent1 3 2 3 6 2 4 2 2 2" xfId="19961" xr:uid="{00000000-0005-0000-0000-0000424D0000}"/>
    <cellStyle name="20% - Accent1 3 2 3 6 2 4 2 3" xfId="19962" xr:uid="{00000000-0005-0000-0000-0000434D0000}"/>
    <cellStyle name="20% - Accent1 3 2 3 6 2 4 3" xfId="19963" xr:uid="{00000000-0005-0000-0000-0000444D0000}"/>
    <cellStyle name="20% - Accent1 3 2 3 6 2 4 3 2" xfId="19964" xr:uid="{00000000-0005-0000-0000-0000454D0000}"/>
    <cellStyle name="20% - Accent1 3 2 3 6 2 4 4" xfId="19965" xr:uid="{00000000-0005-0000-0000-0000464D0000}"/>
    <cellStyle name="20% - Accent1 3 2 3 6 2 5" xfId="19966" xr:uid="{00000000-0005-0000-0000-0000474D0000}"/>
    <cellStyle name="20% - Accent1 3 2 3 6 2 5 2" xfId="19967" xr:uid="{00000000-0005-0000-0000-0000484D0000}"/>
    <cellStyle name="20% - Accent1 3 2 3 6 2 5 2 2" xfId="19968" xr:uid="{00000000-0005-0000-0000-0000494D0000}"/>
    <cellStyle name="20% - Accent1 3 2 3 6 2 5 3" xfId="19969" xr:uid="{00000000-0005-0000-0000-00004A4D0000}"/>
    <cellStyle name="20% - Accent1 3 2 3 6 2 6" xfId="19970" xr:uid="{00000000-0005-0000-0000-00004B4D0000}"/>
    <cellStyle name="20% - Accent1 3 2 3 6 2 6 2" xfId="19971" xr:uid="{00000000-0005-0000-0000-00004C4D0000}"/>
    <cellStyle name="20% - Accent1 3 2 3 6 2 6 2 2" xfId="19972" xr:uid="{00000000-0005-0000-0000-00004D4D0000}"/>
    <cellStyle name="20% - Accent1 3 2 3 6 2 6 3" xfId="19973" xr:uid="{00000000-0005-0000-0000-00004E4D0000}"/>
    <cellStyle name="20% - Accent1 3 2 3 6 2 7" xfId="19974" xr:uid="{00000000-0005-0000-0000-00004F4D0000}"/>
    <cellStyle name="20% - Accent1 3 2 3 6 2 7 2" xfId="19975" xr:uid="{00000000-0005-0000-0000-0000504D0000}"/>
    <cellStyle name="20% - Accent1 3 2 3 6 2 8" xfId="19976" xr:uid="{00000000-0005-0000-0000-0000514D0000}"/>
    <cellStyle name="20% - Accent1 3 2 3 6 2 8 2" xfId="19977" xr:uid="{00000000-0005-0000-0000-0000524D0000}"/>
    <cellStyle name="20% - Accent1 3 2 3 6 2 9" xfId="19978" xr:uid="{00000000-0005-0000-0000-0000534D0000}"/>
    <cellStyle name="20% - Accent1 3 2 3 6 3" xfId="19979" xr:uid="{00000000-0005-0000-0000-0000544D0000}"/>
    <cellStyle name="20% - Accent1 3 2 3 6 3 2" xfId="19980" xr:uid="{00000000-0005-0000-0000-0000554D0000}"/>
    <cellStyle name="20% - Accent1 3 2 3 6 3 2 2" xfId="19981" xr:uid="{00000000-0005-0000-0000-0000564D0000}"/>
    <cellStyle name="20% - Accent1 3 2 3 6 3 2 2 2" xfId="19982" xr:uid="{00000000-0005-0000-0000-0000574D0000}"/>
    <cellStyle name="20% - Accent1 3 2 3 6 3 2 2 2 2" xfId="19983" xr:uid="{00000000-0005-0000-0000-0000584D0000}"/>
    <cellStyle name="20% - Accent1 3 2 3 6 3 2 2 3" xfId="19984" xr:uid="{00000000-0005-0000-0000-0000594D0000}"/>
    <cellStyle name="20% - Accent1 3 2 3 6 3 2 3" xfId="19985" xr:uid="{00000000-0005-0000-0000-00005A4D0000}"/>
    <cellStyle name="20% - Accent1 3 2 3 6 3 2 3 2" xfId="19986" xr:uid="{00000000-0005-0000-0000-00005B4D0000}"/>
    <cellStyle name="20% - Accent1 3 2 3 6 3 2 4" xfId="19987" xr:uid="{00000000-0005-0000-0000-00005C4D0000}"/>
    <cellStyle name="20% - Accent1 3 2 3 6 3 3" xfId="19988" xr:uid="{00000000-0005-0000-0000-00005D4D0000}"/>
    <cellStyle name="20% - Accent1 3 2 3 6 3 3 2" xfId="19989" xr:uid="{00000000-0005-0000-0000-00005E4D0000}"/>
    <cellStyle name="20% - Accent1 3 2 3 6 3 3 2 2" xfId="19990" xr:uid="{00000000-0005-0000-0000-00005F4D0000}"/>
    <cellStyle name="20% - Accent1 3 2 3 6 3 3 2 2 2" xfId="19991" xr:uid="{00000000-0005-0000-0000-0000604D0000}"/>
    <cellStyle name="20% - Accent1 3 2 3 6 3 3 2 3" xfId="19992" xr:uid="{00000000-0005-0000-0000-0000614D0000}"/>
    <cellStyle name="20% - Accent1 3 2 3 6 3 3 3" xfId="19993" xr:uid="{00000000-0005-0000-0000-0000624D0000}"/>
    <cellStyle name="20% - Accent1 3 2 3 6 3 3 3 2" xfId="19994" xr:uid="{00000000-0005-0000-0000-0000634D0000}"/>
    <cellStyle name="20% - Accent1 3 2 3 6 3 3 4" xfId="19995" xr:uid="{00000000-0005-0000-0000-0000644D0000}"/>
    <cellStyle name="20% - Accent1 3 2 3 6 3 4" xfId="19996" xr:uid="{00000000-0005-0000-0000-0000654D0000}"/>
    <cellStyle name="20% - Accent1 3 2 3 6 3 4 2" xfId="19997" xr:uid="{00000000-0005-0000-0000-0000664D0000}"/>
    <cellStyle name="20% - Accent1 3 2 3 6 3 4 2 2" xfId="19998" xr:uid="{00000000-0005-0000-0000-0000674D0000}"/>
    <cellStyle name="20% - Accent1 3 2 3 6 3 4 2 2 2" xfId="19999" xr:uid="{00000000-0005-0000-0000-0000684D0000}"/>
    <cellStyle name="20% - Accent1 3 2 3 6 3 4 2 3" xfId="20000" xr:uid="{00000000-0005-0000-0000-0000694D0000}"/>
    <cellStyle name="20% - Accent1 3 2 3 6 3 4 3" xfId="20001" xr:uid="{00000000-0005-0000-0000-00006A4D0000}"/>
    <cellStyle name="20% - Accent1 3 2 3 6 3 4 3 2" xfId="20002" xr:uid="{00000000-0005-0000-0000-00006B4D0000}"/>
    <cellStyle name="20% - Accent1 3 2 3 6 3 4 4" xfId="20003" xr:uid="{00000000-0005-0000-0000-00006C4D0000}"/>
    <cellStyle name="20% - Accent1 3 2 3 6 3 5" xfId="20004" xr:uid="{00000000-0005-0000-0000-00006D4D0000}"/>
    <cellStyle name="20% - Accent1 3 2 3 6 3 5 2" xfId="20005" xr:uid="{00000000-0005-0000-0000-00006E4D0000}"/>
    <cellStyle name="20% - Accent1 3 2 3 6 3 5 2 2" xfId="20006" xr:uid="{00000000-0005-0000-0000-00006F4D0000}"/>
    <cellStyle name="20% - Accent1 3 2 3 6 3 5 3" xfId="20007" xr:uid="{00000000-0005-0000-0000-0000704D0000}"/>
    <cellStyle name="20% - Accent1 3 2 3 6 3 6" xfId="20008" xr:uid="{00000000-0005-0000-0000-0000714D0000}"/>
    <cellStyle name="20% - Accent1 3 2 3 6 3 6 2" xfId="20009" xr:uid="{00000000-0005-0000-0000-0000724D0000}"/>
    <cellStyle name="20% - Accent1 3 2 3 6 3 6 2 2" xfId="20010" xr:uid="{00000000-0005-0000-0000-0000734D0000}"/>
    <cellStyle name="20% - Accent1 3 2 3 6 3 6 3" xfId="20011" xr:uid="{00000000-0005-0000-0000-0000744D0000}"/>
    <cellStyle name="20% - Accent1 3 2 3 6 3 7" xfId="20012" xr:uid="{00000000-0005-0000-0000-0000754D0000}"/>
    <cellStyle name="20% - Accent1 3 2 3 6 3 7 2" xfId="20013" xr:uid="{00000000-0005-0000-0000-0000764D0000}"/>
    <cellStyle name="20% - Accent1 3 2 3 6 3 8" xfId="20014" xr:uid="{00000000-0005-0000-0000-0000774D0000}"/>
    <cellStyle name="20% - Accent1 3 2 3 6 3 8 2" xfId="20015" xr:uid="{00000000-0005-0000-0000-0000784D0000}"/>
    <cellStyle name="20% - Accent1 3 2 3 6 3 9" xfId="20016" xr:uid="{00000000-0005-0000-0000-0000794D0000}"/>
    <cellStyle name="20% - Accent1 3 2 3 6 4" xfId="20017" xr:uid="{00000000-0005-0000-0000-00007A4D0000}"/>
    <cellStyle name="20% - Accent1 3 2 3 6 4 2" xfId="20018" xr:uid="{00000000-0005-0000-0000-00007B4D0000}"/>
    <cellStyle name="20% - Accent1 3 2 3 6 4 2 2" xfId="20019" xr:uid="{00000000-0005-0000-0000-00007C4D0000}"/>
    <cellStyle name="20% - Accent1 3 2 3 6 4 2 2 2" xfId="20020" xr:uid="{00000000-0005-0000-0000-00007D4D0000}"/>
    <cellStyle name="20% - Accent1 3 2 3 6 4 2 3" xfId="20021" xr:uid="{00000000-0005-0000-0000-00007E4D0000}"/>
    <cellStyle name="20% - Accent1 3 2 3 6 4 3" xfId="20022" xr:uid="{00000000-0005-0000-0000-00007F4D0000}"/>
    <cellStyle name="20% - Accent1 3 2 3 6 4 3 2" xfId="20023" xr:uid="{00000000-0005-0000-0000-0000804D0000}"/>
    <cellStyle name="20% - Accent1 3 2 3 6 4 4" xfId="20024" xr:uid="{00000000-0005-0000-0000-0000814D0000}"/>
    <cellStyle name="20% - Accent1 3 2 3 6 5" xfId="20025" xr:uid="{00000000-0005-0000-0000-0000824D0000}"/>
    <cellStyle name="20% - Accent1 3 2 3 6 5 2" xfId="20026" xr:uid="{00000000-0005-0000-0000-0000834D0000}"/>
    <cellStyle name="20% - Accent1 3 2 3 6 5 2 2" xfId="20027" xr:uid="{00000000-0005-0000-0000-0000844D0000}"/>
    <cellStyle name="20% - Accent1 3 2 3 6 5 2 2 2" xfId="20028" xr:uid="{00000000-0005-0000-0000-0000854D0000}"/>
    <cellStyle name="20% - Accent1 3 2 3 6 5 2 3" xfId="20029" xr:uid="{00000000-0005-0000-0000-0000864D0000}"/>
    <cellStyle name="20% - Accent1 3 2 3 6 5 3" xfId="20030" xr:uid="{00000000-0005-0000-0000-0000874D0000}"/>
    <cellStyle name="20% - Accent1 3 2 3 6 5 3 2" xfId="20031" xr:uid="{00000000-0005-0000-0000-0000884D0000}"/>
    <cellStyle name="20% - Accent1 3 2 3 6 5 4" xfId="20032" xr:uid="{00000000-0005-0000-0000-0000894D0000}"/>
    <cellStyle name="20% - Accent1 3 2 3 6 6" xfId="20033" xr:uid="{00000000-0005-0000-0000-00008A4D0000}"/>
    <cellStyle name="20% - Accent1 3 2 3 6 6 2" xfId="20034" xr:uid="{00000000-0005-0000-0000-00008B4D0000}"/>
    <cellStyle name="20% - Accent1 3 2 3 6 6 2 2" xfId="20035" xr:uid="{00000000-0005-0000-0000-00008C4D0000}"/>
    <cellStyle name="20% - Accent1 3 2 3 6 6 2 2 2" xfId="20036" xr:uid="{00000000-0005-0000-0000-00008D4D0000}"/>
    <cellStyle name="20% - Accent1 3 2 3 6 6 2 3" xfId="20037" xr:uid="{00000000-0005-0000-0000-00008E4D0000}"/>
    <cellStyle name="20% - Accent1 3 2 3 6 6 3" xfId="20038" xr:uid="{00000000-0005-0000-0000-00008F4D0000}"/>
    <cellStyle name="20% - Accent1 3 2 3 6 6 3 2" xfId="20039" xr:uid="{00000000-0005-0000-0000-0000904D0000}"/>
    <cellStyle name="20% - Accent1 3 2 3 6 6 4" xfId="20040" xr:uid="{00000000-0005-0000-0000-0000914D0000}"/>
    <cellStyle name="20% - Accent1 3 2 3 6 7" xfId="20041" xr:uid="{00000000-0005-0000-0000-0000924D0000}"/>
    <cellStyle name="20% - Accent1 3 2 3 6 7 2" xfId="20042" xr:uid="{00000000-0005-0000-0000-0000934D0000}"/>
    <cellStyle name="20% - Accent1 3 2 3 6 7 2 2" xfId="20043" xr:uid="{00000000-0005-0000-0000-0000944D0000}"/>
    <cellStyle name="20% - Accent1 3 2 3 6 7 3" xfId="20044" xr:uid="{00000000-0005-0000-0000-0000954D0000}"/>
    <cellStyle name="20% - Accent1 3 2 3 6 8" xfId="20045" xr:uid="{00000000-0005-0000-0000-0000964D0000}"/>
    <cellStyle name="20% - Accent1 3 2 3 6 8 2" xfId="20046" xr:uid="{00000000-0005-0000-0000-0000974D0000}"/>
    <cellStyle name="20% - Accent1 3 2 3 6 8 2 2" xfId="20047" xr:uid="{00000000-0005-0000-0000-0000984D0000}"/>
    <cellStyle name="20% - Accent1 3 2 3 6 8 3" xfId="20048" xr:uid="{00000000-0005-0000-0000-0000994D0000}"/>
    <cellStyle name="20% - Accent1 3 2 3 6 9" xfId="20049" xr:uid="{00000000-0005-0000-0000-00009A4D0000}"/>
    <cellStyle name="20% - Accent1 3 2 3 6 9 2" xfId="20050" xr:uid="{00000000-0005-0000-0000-00009B4D0000}"/>
    <cellStyle name="20% - Accent1 3 2 3 7" xfId="20051" xr:uid="{00000000-0005-0000-0000-00009C4D0000}"/>
    <cellStyle name="20% - Accent1 3 2 3 7 2" xfId="20052" xr:uid="{00000000-0005-0000-0000-00009D4D0000}"/>
    <cellStyle name="20% - Accent1 3 2 3 7 2 2" xfId="20053" xr:uid="{00000000-0005-0000-0000-00009E4D0000}"/>
    <cellStyle name="20% - Accent1 3 2 3 7 2 2 2" xfId="20054" xr:uid="{00000000-0005-0000-0000-00009F4D0000}"/>
    <cellStyle name="20% - Accent1 3 2 3 7 2 2 2 2" xfId="20055" xr:uid="{00000000-0005-0000-0000-0000A04D0000}"/>
    <cellStyle name="20% - Accent1 3 2 3 7 2 2 3" xfId="20056" xr:uid="{00000000-0005-0000-0000-0000A14D0000}"/>
    <cellStyle name="20% - Accent1 3 2 3 7 2 3" xfId="20057" xr:uid="{00000000-0005-0000-0000-0000A24D0000}"/>
    <cellStyle name="20% - Accent1 3 2 3 7 2 3 2" xfId="20058" xr:uid="{00000000-0005-0000-0000-0000A34D0000}"/>
    <cellStyle name="20% - Accent1 3 2 3 7 2 4" xfId="20059" xr:uid="{00000000-0005-0000-0000-0000A44D0000}"/>
    <cellStyle name="20% - Accent1 3 2 3 7 3" xfId="20060" xr:uid="{00000000-0005-0000-0000-0000A54D0000}"/>
    <cellStyle name="20% - Accent1 3 2 3 7 3 2" xfId="20061" xr:uid="{00000000-0005-0000-0000-0000A64D0000}"/>
    <cellStyle name="20% - Accent1 3 2 3 7 3 2 2" xfId="20062" xr:uid="{00000000-0005-0000-0000-0000A74D0000}"/>
    <cellStyle name="20% - Accent1 3 2 3 7 3 2 2 2" xfId="20063" xr:uid="{00000000-0005-0000-0000-0000A84D0000}"/>
    <cellStyle name="20% - Accent1 3 2 3 7 3 2 3" xfId="20064" xr:uid="{00000000-0005-0000-0000-0000A94D0000}"/>
    <cellStyle name="20% - Accent1 3 2 3 7 3 3" xfId="20065" xr:uid="{00000000-0005-0000-0000-0000AA4D0000}"/>
    <cellStyle name="20% - Accent1 3 2 3 7 3 3 2" xfId="20066" xr:uid="{00000000-0005-0000-0000-0000AB4D0000}"/>
    <cellStyle name="20% - Accent1 3 2 3 7 3 4" xfId="20067" xr:uid="{00000000-0005-0000-0000-0000AC4D0000}"/>
    <cellStyle name="20% - Accent1 3 2 3 7 4" xfId="20068" xr:uid="{00000000-0005-0000-0000-0000AD4D0000}"/>
    <cellStyle name="20% - Accent1 3 2 3 7 4 2" xfId="20069" xr:uid="{00000000-0005-0000-0000-0000AE4D0000}"/>
    <cellStyle name="20% - Accent1 3 2 3 7 4 2 2" xfId="20070" xr:uid="{00000000-0005-0000-0000-0000AF4D0000}"/>
    <cellStyle name="20% - Accent1 3 2 3 7 4 2 2 2" xfId="20071" xr:uid="{00000000-0005-0000-0000-0000B04D0000}"/>
    <cellStyle name="20% - Accent1 3 2 3 7 4 2 3" xfId="20072" xr:uid="{00000000-0005-0000-0000-0000B14D0000}"/>
    <cellStyle name="20% - Accent1 3 2 3 7 4 3" xfId="20073" xr:uid="{00000000-0005-0000-0000-0000B24D0000}"/>
    <cellStyle name="20% - Accent1 3 2 3 7 4 3 2" xfId="20074" xr:uid="{00000000-0005-0000-0000-0000B34D0000}"/>
    <cellStyle name="20% - Accent1 3 2 3 7 4 4" xfId="20075" xr:uid="{00000000-0005-0000-0000-0000B44D0000}"/>
    <cellStyle name="20% - Accent1 3 2 3 7 5" xfId="20076" xr:uid="{00000000-0005-0000-0000-0000B54D0000}"/>
    <cellStyle name="20% - Accent1 3 2 3 7 5 2" xfId="20077" xr:uid="{00000000-0005-0000-0000-0000B64D0000}"/>
    <cellStyle name="20% - Accent1 3 2 3 7 5 2 2" xfId="20078" xr:uid="{00000000-0005-0000-0000-0000B74D0000}"/>
    <cellStyle name="20% - Accent1 3 2 3 7 5 3" xfId="20079" xr:uid="{00000000-0005-0000-0000-0000B84D0000}"/>
    <cellStyle name="20% - Accent1 3 2 3 7 6" xfId="20080" xr:uid="{00000000-0005-0000-0000-0000B94D0000}"/>
    <cellStyle name="20% - Accent1 3 2 3 7 6 2" xfId="20081" xr:uid="{00000000-0005-0000-0000-0000BA4D0000}"/>
    <cellStyle name="20% - Accent1 3 2 3 7 6 2 2" xfId="20082" xr:uid="{00000000-0005-0000-0000-0000BB4D0000}"/>
    <cellStyle name="20% - Accent1 3 2 3 7 6 3" xfId="20083" xr:uid="{00000000-0005-0000-0000-0000BC4D0000}"/>
    <cellStyle name="20% - Accent1 3 2 3 7 7" xfId="20084" xr:uid="{00000000-0005-0000-0000-0000BD4D0000}"/>
    <cellStyle name="20% - Accent1 3 2 3 7 7 2" xfId="20085" xr:uid="{00000000-0005-0000-0000-0000BE4D0000}"/>
    <cellStyle name="20% - Accent1 3 2 3 7 8" xfId="20086" xr:uid="{00000000-0005-0000-0000-0000BF4D0000}"/>
    <cellStyle name="20% - Accent1 3 2 3 7 8 2" xfId="20087" xr:uid="{00000000-0005-0000-0000-0000C04D0000}"/>
    <cellStyle name="20% - Accent1 3 2 3 7 9" xfId="20088" xr:uid="{00000000-0005-0000-0000-0000C14D0000}"/>
    <cellStyle name="20% - Accent1 3 2 3 8" xfId="20089" xr:uid="{00000000-0005-0000-0000-0000C24D0000}"/>
    <cellStyle name="20% - Accent1 3 2 3 8 2" xfId="20090" xr:uid="{00000000-0005-0000-0000-0000C34D0000}"/>
    <cellStyle name="20% - Accent1 3 2 3 8 2 2" xfId="20091" xr:uid="{00000000-0005-0000-0000-0000C44D0000}"/>
    <cellStyle name="20% - Accent1 3 2 3 8 2 2 2" xfId="20092" xr:uid="{00000000-0005-0000-0000-0000C54D0000}"/>
    <cellStyle name="20% - Accent1 3 2 3 8 2 2 2 2" xfId="20093" xr:uid="{00000000-0005-0000-0000-0000C64D0000}"/>
    <cellStyle name="20% - Accent1 3 2 3 8 2 2 3" xfId="20094" xr:uid="{00000000-0005-0000-0000-0000C74D0000}"/>
    <cellStyle name="20% - Accent1 3 2 3 8 2 3" xfId="20095" xr:uid="{00000000-0005-0000-0000-0000C84D0000}"/>
    <cellStyle name="20% - Accent1 3 2 3 8 2 3 2" xfId="20096" xr:uid="{00000000-0005-0000-0000-0000C94D0000}"/>
    <cellStyle name="20% - Accent1 3 2 3 8 2 4" xfId="20097" xr:uid="{00000000-0005-0000-0000-0000CA4D0000}"/>
    <cellStyle name="20% - Accent1 3 2 3 8 3" xfId="20098" xr:uid="{00000000-0005-0000-0000-0000CB4D0000}"/>
    <cellStyle name="20% - Accent1 3 2 3 8 3 2" xfId="20099" xr:uid="{00000000-0005-0000-0000-0000CC4D0000}"/>
    <cellStyle name="20% - Accent1 3 2 3 8 3 2 2" xfId="20100" xr:uid="{00000000-0005-0000-0000-0000CD4D0000}"/>
    <cellStyle name="20% - Accent1 3 2 3 8 3 2 2 2" xfId="20101" xr:uid="{00000000-0005-0000-0000-0000CE4D0000}"/>
    <cellStyle name="20% - Accent1 3 2 3 8 3 2 3" xfId="20102" xr:uid="{00000000-0005-0000-0000-0000CF4D0000}"/>
    <cellStyle name="20% - Accent1 3 2 3 8 3 3" xfId="20103" xr:uid="{00000000-0005-0000-0000-0000D04D0000}"/>
    <cellStyle name="20% - Accent1 3 2 3 8 3 3 2" xfId="20104" xr:uid="{00000000-0005-0000-0000-0000D14D0000}"/>
    <cellStyle name="20% - Accent1 3 2 3 8 3 4" xfId="20105" xr:uid="{00000000-0005-0000-0000-0000D24D0000}"/>
    <cellStyle name="20% - Accent1 3 2 3 8 4" xfId="20106" xr:uid="{00000000-0005-0000-0000-0000D34D0000}"/>
    <cellStyle name="20% - Accent1 3 2 3 8 4 2" xfId="20107" xr:uid="{00000000-0005-0000-0000-0000D44D0000}"/>
    <cellStyle name="20% - Accent1 3 2 3 8 4 2 2" xfId="20108" xr:uid="{00000000-0005-0000-0000-0000D54D0000}"/>
    <cellStyle name="20% - Accent1 3 2 3 8 4 2 2 2" xfId="20109" xr:uid="{00000000-0005-0000-0000-0000D64D0000}"/>
    <cellStyle name="20% - Accent1 3 2 3 8 4 2 3" xfId="20110" xr:uid="{00000000-0005-0000-0000-0000D74D0000}"/>
    <cellStyle name="20% - Accent1 3 2 3 8 4 3" xfId="20111" xr:uid="{00000000-0005-0000-0000-0000D84D0000}"/>
    <cellStyle name="20% - Accent1 3 2 3 8 4 3 2" xfId="20112" xr:uid="{00000000-0005-0000-0000-0000D94D0000}"/>
    <cellStyle name="20% - Accent1 3 2 3 8 4 4" xfId="20113" xr:uid="{00000000-0005-0000-0000-0000DA4D0000}"/>
    <cellStyle name="20% - Accent1 3 2 3 8 5" xfId="20114" xr:uid="{00000000-0005-0000-0000-0000DB4D0000}"/>
    <cellStyle name="20% - Accent1 3 2 3 8 5 2" xfId="20115" xr:uid="{00000000-0005-0000-0000-0000DC4D0000}"/>
    <cellStyle name="20% - Accent1 3 2 3 8 5 2 2" xfId="20116" xr:uid="{00000000-0005-0000-0000-0000DD4D0000}"/>
    <cellStyle name="20% - Accent1 3 2 3 8 5 3" xfId="20117" xr:uid="{00000000-0005-0000-0000-0000DE4D0000}"/>
    <cellStyle name="20% - Accent1 3 2 3 8 6" xfId="20118" xr:uid="{00000000-0005-0000-0000-0000DF4D0000}"/>
    <cellStyle name="20% - Accent1 3 2 3 8 6 2" xfId="20119" xr:uid="{00000000-0005-0000-0000-0000E04D0000}"/>
    <cellStyle name="20% - Accent1 3 2 3 8 6 2 2" xfId="20120" xr:uid="{00000000-0005-0000-0000-0000E14D0000}"/>
    <cellStyle name="20% - Accent1 3 2 3 8 6 3" xfId="20121" xr:uid="{00000000-0005-0000-0000-0000E24D0000}"/>
    <cellStyle name="20% - Accent1 3 2 3 8 7" xfId="20122" xr:uid="{00000000-0005-0000-0000-0000E34D0000}"/>
    <cellStyle name="20% - Accent1 3 2 3 8 7 2" xfId="20123" xr:uid="{00000000-0005-0000-0000-0000E44D0000}"/>
    <cellStyle name="20% - Accent1 3 2 3 8 8" xfId="20124" xr:uid="{00000000-0005-0000-0000-0000E54D0000}"/>
    <cellStyle name="20% - Accent1 3 2 3 8 8 2" xfId="20125" xr:uid="{00000000-0005-0000-0000-0000E64D0000}"/>
    <cellStyle name="20% - Accent1 3 2 3 8 9" xfId="20126" xr:uid="{00000000-0005-0000-0000-0000E74D0000}"/>
    <cellStyle name="20% - Accent1 3 2 3 9" xfId="20127" xr:uid="{00000000-0005-0000-0000-0000E84D0000}"/>
    <cellStyle name="20% - Accent1 3 2 3 9 2" xfId="20128" xr:uid="{00000000-0005-0000-0000-0000E94D0000}"/>
    <cellStyle name="20% - Accent1 3 2 3 9 2 2" xfId="20129" xr:uid="{00000000-0005-0000-0000-0000EA4D0000}"/>
    <cellStyle name="20% - Accent1 3 2 3 9 2 2 2" xfId="20130" xr:uid="{00000000-0005-0000-0000-0000EB4D0000}"/>
    <cellStyle name="20% - Accent1 3 2 3 9 2 3" xfId="20131" xr:uid="{00000000-0005-0000-0000-0000EC4D0000}"/>
    <cellStyle name="20% - Accent1 3 2 3 9 3" xfId="20132" xr:uid="{00000000-0005-0000-0000-0000ED4D0000}"/>
    <cellStyle name="20% - Accent1 3 2 3 9 3 2" xfId="20133" xr:uid="{00000000-0005-0000-0000-0000EE4D0000}"/>
    <cellStyle name="20% - Accent1 3 2 3 9 4" xfId="20134" xr:uid="{00000000-0005-0000-0000-0000EF4D0000}"/>
    <cellStyle name="20% - Accent1 3 2 4" xfId="20135" xr:uid="{00000000-0005-0000-0000-0000F04D0000}"/>
    <cellStyle name="20% - Accent1 3 2 4 10" xfId="20136" xr:uid="{00000000-0005-0000-0000-0000F14D0000}"/>
    <cellStyle name="20% - Accent1 3 2 4 10 2" xfId="20137" xr:uid="{00000000-0005-0000-0000-0000F24D0000}"/>
    <cellStyle name="20% - Accent1 3 2 4 10 2 2" xfId="20138" xr:uid="{00000000-0005-0000-0000-0000F34D0000}"/>
    <cellStyle name="20% - Accent1 3 2 4 10 2 2 2" xfId="20139" xr:uid="{00000000-0005-0000-0000-0000F44D0000}"/>
    <cellStyle name="20% - Accent1 3 2 4 10 2 3" xfId="20140" xr:uid="{00000000-0005-0000-0000-0000F54D0000}"/>
    <cellStyle name="20% - Accent1 3 2 4 10 3" xfId="20141" xr:uid="{00000000-0005-0000-0000-0000F64D0000}"/>
    <cellStyle name="20% - Accent1 3 2 4 10 3 2" xfId="20142" xr:uid="{00000000-0005-0000-0000-0000F74D0000}"/>
    <cellStyle name="20% - Accent1 3 2 4 10 4" xfId="20143" xr:uid="{00000000-0005-0000-0000-0000F84D0000}"/>
    <cellStyle name="20% - Accent1 3 2 4 11" xfId="20144" xr:uid="{00000000-0005-0000-0000-0000F94D0000}"/>
    <cellStyle name="20% - Accent1 3 2 4 11 2" xfId="20145" xr:uid="{00000000-0005-0000-0000-0000FA4D0000}"/>
    <cellStyle name="20% - Accent1 3 2 4 11 2 2" xfId="20146" xr:uid="{00000000-0005-0000-0000-0000FB4D0000}"/>
    <cellStyle name="20% - Accent1 3 2 4 11 2 2 2" xfId="20147" xr:uid="{00000000-0005-0000-0000-0000FC4D0000}"/>
    <cellStyle name="20% - Accent1 3 2 4 11 2 3" xfId="20148" xr:uid="{00000000-0005-0000-0000-0000FD4D0000}"/>
    <cellStyle name="20% - Accent1 3 2 4 11 3" xfId="20149" xr:uid="{00000000-0005-0000-0000-0000FE4D0000}"/>
    <cellStyle name="20% - Accent1 3 2 4 11 3 2" xfId="20150" xr:uid="{00000000-0005-0000-0000-0000FF4D0000}"/>
    <cellStyle name="20% - Accent1 3 2 4 11 4" xfId="20151" xr:uid="{00000000-0005-0000-0000-0000004E0000}"/>
    <cellStyle name="20% - Accent1 3 2 4 12" xfId="20152" xr:uid="{00000000-0005-0000-0000-0000014E0000}"/>
    <cellStyle name="20% - Accent1 3 2 4 12 2" xfId="20153" xr:uid="{00000000-0005-0000-0000-0000024E0000}"/>
    <cellStyle name="20% - Accent1 3 2 4 12 2 2" xfId="20154" xr:uid="{00000000-0005-0000-0000-0000034E0000}"/>
    <cellStyle name="20% - Accent1 3 2 4 12 3" xfId="20155" xr:uid="{00000000-0005-0000-0000-0000044E0000}"/>
    <cellStyle name="20% - Accent1 3 2 4 13" xfId="20156" xr:uid="{00000000-0005-0000-0000-0000054E0000}"/>
    <cellStyle name="20% - Accent1 3 2 4 13 2" xfId="20157" xr:uid="{00000000-0005-0000-0000-0000064E0000}"/>
    <cellStyle name="20% - Accent1 3 2 4 13 2 2" xfId="20158" xr:uid="{00000000-0005-0000-0000-0000074E0000}"/>
    <cellStyle name="20% - Accent1 3 2 4 13 3" xfId="20159" xr:uid="{00000000-0005-0000-0000-0000084E0000}"/>
    <cellStyle name="20% - Accent1 3 2 4 14" xfId="20160" xr:uid="{00000000-0005-0000-0000-0000094E0000}"/>
    <cellStyle name="20% - Accent1 3 2 4 14 2" xfId="20161" xr:uid="{00000000-0005-0000-0000-00000A4E0000}"/>
    <cellStyle name="20% - Accent1 3 2 4 15" xfId="20162" xr:uid="{00000000-0005-0000-0000-00000B4E0000}"/>
    <cellStyle name="20% - Accent1 3 2 4 15 2" xfId="20163" xr:uid="{00000000-0005-0000-0000-00000C4E0000}"/>
    <cellStyle name="20% - Accent1 3 2 4 16" xfId="20164" xr:uid="{00000000-0005-0000-0000-00000D4E0000}"/>
    <cellStyle name="20% - Accent1 3 2 4 2" xfId="20165" xr:uid="{00000000-0005-0000-0000-00000E4E0000}"/>
    <cellStyle name="20% - Accent1 3 2 4 2 10" xfId="20166" xr:uid="{00000000-0005-0000-0000-00000F4E0000}"/>
    <cellStyle name="20% - Accent1 3 2 4 2 10 2" xfId="20167" xr:uid="{00000000-0005-0000-0000-0000104E0000}"/>
    <cellStyle name="20% - Accent1 3 2 4 2 10 2 2" xfId="20168" xr:uid="{00000000-0005-0000-0000-0000114E0000}"/>
    <cellStyle name="20% - Accent1 3 2 4 2 10 2 2 2" xfId="20169" xr:uid="{00000000-0005-0000-0000-0000124E0000}"/>
    <cellStyle name="20% - Accent1 3 2 4 2 10 2 3" xfId="20170" xr:uid="{00000000-0005-0000-0000-0000134E0000}"/>
    <cellStyle name="20% - Accent1 3 2 4 2 10 3" xfId="20171" xr:uid="{00000000-0005-0000-0000-0000144E0000}"/>
    <cellStyle name="20% - Accent1 3 2 4 2 10 3 2" xfId="20172" xr:uid="{00000000-0005-0000-0000-0000154E0000}"/>
    <cellStyle name="20% - Accent1 3 2 4 2 10 4" xfId="20173" xr:uid="{00000000-0005-0000-0000-0000164E0000}"/>
    <cellStyle name="20% - Accent1 3 2 4 2 11" xfId="20174" xr:uid="{00000000-0005-0000-0000-0000174E0000}"/>
    <cellStyle name="20% - Accent1 3 2 4 2 11 2" xfId="20175" xr:uid="{00000000-0005-0000-0000-0000184E0000}"/>
    <cellStyle name="20% - Accent1 3 2 4 2 11 2 2" xfId="20176" xr:uid="{00000000-0005-0000-0000-0000194E0000}"/>
    <cellStyle name="20% - Accent1 3 2 4 2 11 3" xfId="20177" xr:uid="{00000000-0005-0000-0000-00001A4E0000}"/>
    <cellStyle name="20% - Accent1 3 2 4 2 12" xfId="20178" xr:uid="{00000000-0005-0000-0000-00001B4E0000}"/>
    <cellStyle name="20% - Accent1 3 2 4 2 12 2" xfId="20179" xr:uid="{00000000-0005-0000-0000-00001C4E0000}"/>
    <cellStyle name="20% - Accent1 3 2 4 2 12 2 2" xfId="20180" xr:uid="{00000000-0005-0000-0000-00001D4E0000}"/>
    <cellStyle name="20% - Accent1 3 2 4 2 12 3" xfId="20181" xr:uid="{00000000-0005-0000-0000-00001E4E0000}"/>
    <cellStyle name="20% - Accent1 3 2 4 2 13" xfId="20182" xr:uid="{00000000-0005-0000-0000-00001F4E0000}"/>
    <cellStyle name="20% - Accent1 3 2 4 2 13 2" xfId="20183" xr:uid="{00000000-0005-0000-0000-0000204E0000}"/>
    <cellStyle name="20% - Accent1 3 2 4 2 14" xfId="20184" xr:uid="{00000000-0005-0000-0000-0000214E0000}"/>
    <cellStyle name="20% - Accent1 3 2 4 2 14 2" xfId="20185" xr:uid="{00000000-0005-0000-0000-0000224E0000}"/>
    <cellStyle name="20% - Accent1 3 2 4 2 15" xfId="20186" xr:uid="{00000000-0005-0000-0000-0000234E0000}"/>
    <cellStyle name="20% - Accent1 3 2 4 2 2" xfId="20187" xr:uid="{00000000-0005-0000-0000-0000244E0000}"/>
    <cellStyle name="20% - Accent1 3 2 4 2 2 10" xfId="20188" xr:uid="{00000000-0005-0000-0000-0000254E0000}"/>
    <cellStyle name="20% - Accent1 3 2 4 2 2 10 2" xfId="20189" xr:uid="{00000000-0005-0000-0000-0000264E0000}"/>
    <cellStyle name="20% - Accent1 3 2 4 2 2 10 2 2" xfId="20190" xr:uid="{00000000-0005-0000-0000-0000274E0000}"/>
    <cellStyle name="20% - Accent1 3 2 4 2 2 10 3" xfId="20191" xr:uid="{00000000-0005-0000-0000-0000284E0000}"/>
    <cellStyle name="20% - Accent1 3 2 4 2 2 11" xfId="20192" xr:uid="{00000000-0005-0000-0000-0000294E0000}"/>
    <cellStyle name="20% - Accent1 3 2 4 2 2 11 2" xfId="20193" xr:uid="{00000000-0005-0000-0000-00002A4E0000}"/>
    <cellStyle name="20% - Accent1 3 2 4 2 2 11 2 2" xfId="20194" xr:uid="{00000000-0005-0000-0000-00002B4E0000}"/>
    <cellStyle name="20% - Accent1 3 2 4 2 2 11 3" xfId="20195" xr:uid="{00000000-0005-0000-0000-00002C4E0000}"/>
    <cellStyle name="20% - Accent1 3 2 4 2 2 12" xfId="20196" xr:uid="{00000000-0005-0000-0000-00002D4E0000}"/>
    <cellStyle name="20% - Accent1 3 2 4 2 2 12 2" xfId="20197" xr:uid="{00000000-0005-0000-0000-00002E4E0000}"/>
    <cellStyle name="20% - Accent1 3 2 4 2 2 13" xfId="20198" xr:uid="{00000000-0005-0000-0000-00002F4E0000}"/>
    <cellStyle name="20% - Accent1 3 2 4 2 2 13 2" xfId="20199" xr:uid="{00000000-0005-0000-0000-0000304E0000}"/>
    <cellStyle name="20% - Accent1 3 2 4 2 2 14" xfId="20200" xr:uid="{00000000-0005-0000-0000-0000314E0000}"/>
    <cellStyle name="20% - Accent1 3 2 4 2 2 2" xfId="20201" xr:uid="{00000000-0005-0000-0000-0000324E0000}"/>
    <cellStyle name="20% - Accent1 3 2 4 2 2 2 10" xfId="20202" xr:uid="{00000000-0005-0000-0000-0000334E0000}"/>
    <cellStyle name="20% - Accent1 3 2 4 2 2 2 10 2" xfId="20203" xr:uid="{00000000-0005-0000-0000-0000344E0000}"/>
    <cellStyle name="20% - Accent1 3 2 4 2 2 2 11" xfId="20204" xr:uid="{00000000-0005-0000-0000-0000354E0000}"/>
    <cellStyle name="20% - Accent1 3 2 4 2 2 2 2" xfId="20205" xr:uid="{00000000-0005-0000-0000-0000364E0000}"/>
    <cellStyle name="20% - Accent1 3 2 4 2 2 2 2 2" xfId="20206" xr:uid="{00000000-0005-0000-0000-0000374E0000}"/>
    <cellStyle name="20% - Accent1 3 2 4 2 2 2 2 2 2" xfId="20207" xr:uid="{00000000-0005-0000-0000-0000384E0000}"/>
    <cellStyle name="20% - Accent1 3 2 4 2 2 2 2 2 2 2" xfId="20208" xr:uid="{00000000-0005-0000-0000-0000394E0000}"/>
    <cellStyle name="20% - Accent1 3 2 4 2 2 2 2 2 2 2 2" xfId="20209" xr:uid="{00000000-0005-0000-0000-00003A4E0000}"/>
    <cellStyle name="20% - Accent1 3 2 4 2 2 2 2 2 2 3" xfId="20210" xr:uid="{00000000-0005-0000-0000-00003B4E0000}"/>
    <cellStyle name="20% - Accent1 3 2 4 2 2 2 2 2 3" xfId="20211" xr:uid="{00000000-0005-0000-0000-00003C4E0000}"/>
    <cellStyle name="20% - Accent1 3 2 4 2 2 2 2 2 3 2" xfId="20212" xr:uid="{00000000-0005-0000-0000-00003D4E0000}"/>
    <cellStyle name="20% - Accent1 3 2 4 2 2 2 2 2 4" xfId="20213" xr:uid="{00000000-0005-0000-0000-00003E4E0000}"/>
    <cellStyle name="20% - Accent1 3 2 4 2 2 2 2 3" xfId="20214" xr:uid="{00000000-0005-0000-0000-00003F4E0000}"/>
    <cellStyle name="20% - Accent1 3 2 4 2 2 2 2 3 2" xfId="20215" xr:uid="{00000000-0005-0000-0000-0000404E0000}"/>
    <cellStyle name="20% - Accent1 3 2 4 2 2 2 2 3 2 2" xfId="20216" xr:uid="{00000000-0005-0000-0000-0000414E0000}"/>
    <cellStyle name="20% - Accent1 3 2 4 2 2 2 2 3 2 2 2" xfId="20217" xr:uid="{00000000-0005-0000-0000-0000424E0000}"/>
    <cellStyle name="20% - Accent1 3 2 4 2 2 2 2 3 2 3" xfId="20218" xr:uid="{00000000-0005-0000-0000-0000434E0000}"/>
    <cellStyle name="20% - Accent1 3 2 4 2 2 2 2 3 3" xfId="20219" xr:uid="{00000000-0005-0000-0000-0000444E0000}"/>
    <cellStyle name="20% - Accent1 3 2 4 2 2 2 2 3 3 2" xfId="20220" xr:uid="{00000000-0005-0000-0000-0000454E0000}"/>
    <cellStyle name="20% - Accent1 3 2 4 2 2 2 2 3 4" xfId="20221" xr:uid="{00000000-0005-0000-0000-0000464E0000}"/>
    <cellStyle name="20% - Accent1 3 2 4 2 2 2 2 4" xfId="20222" xr:uid="{00000000-0005-0000-0000-0000474E0000}"/>
    <cellStyle name="20% - Accent1 3 2 4 2 2 2 2 4 2" xfId="20223" xr:uid="{00000000-0005-0000-0000-0000484E0000}"/>
    <cellStyle name="20% - Accent1 3 2 4 2 2 2 2 4 2 2" xfId="20224" xr:uid="{00000000-0005-0000-0000-0000494E0000}"/>
    <cellStyle name="20% - Accent1 3 2 4 2 2 2 2 4 2 2 2" xfId="20225" xr:uid="{00000000-0005-0000-0000-00004A4E0000}"/>
    <cellStyle name="20% - Accent1 3 2 4 2 2 2 2 4 2 3" xfId="20226" xr:uid="{00000000-0005-0000-0000-00004B4E0000}"/>
    <cellStyle name="20% - Accent1 3 2 4 2 2 2 2 4 3" xfId="20227" xr:uid="{00000000-0005-0000-0000-00004C4E0000}"/>
    <cellStyle name="20% - Accent1 3 2 4 2 2 2 2 4 3 2" xfId="20228" xr:uid="{00000000-0005-0000-0000-00004D4E0000}"/>
    <cellStyle name="20% - Accent1 3 2 4 2 2 2 2 4 4" xfId="20229" xr:uid="{00000000-0005-0000-0000-00004E4E0000}"/>
    <cellStyle name="20% - Accent1 3 2 4 2 2 2 2 5" xfId="20230" xr:uid="{00000000-0005-0000-0000-00004F4E0000}"/>
    <cellStyle name="20% - Accent1 3 2 4 2 2 2 2 5 2" xfId="20231" xr:uid="{00000000-0005-0000-0000-0000504E0000}"/>
    <cellStyle name="20% - Accent1 3 2 4 2 2 2 2 5 2 2" xfId="20232" xr:uid="{00000000-0005-0000-0000-0000514E0000}"/>
    <cellStyle name="20% - Accent1 3 2 4 2 2 2 2 5 3" xfId="20233" xr:uid="{00000000-0005-0000-0000-0000524E0000}"/>
    <cellStyle name="20% - Accent1 3 2 4 2 2 2 2 6" xfId="20234" xr:uid="{00000000-0005-0000-0000-0000534E0000}"/>
    <cellStyle name="20% - Accent1 3 2 4 2 2 2 2 6 2" xfId="20235" xr:uid="{00000000-0005-0000-0000-0000544E0000}"/>
    <cellStyle name="20% - Accent1 3 2 4 2 2 2 2 6 2 2" xfId="20236" xr:uid="{00000000-0005-0000-0000-0000554E0000}"/>
    <cellStyle name="20% - Accent1 3 2 4 2 2 2 2 6 3" xfId="20237" xr:uid="{00000000-0005-0000-0000-0000564E0000}"/>
    <cellStyle name="20% - Accent1 3 2 4 2 2 2 2 7" xfId="20238" xr:uid="{00000000-0005-0000-0000-0000574E0000}"/>
    <cellStyle name="20% - Accent1 3 2 4 2 2 2 2 7 2" xfId="20239" xr:uid="{00000000-0005-0000-0000-0000584E0000}"/>
    <cellStyle name="20% - Accent1 3 2 4 2 2 2 2 8" xfId="20240" xr:uid="{00000000-0005-0000-0000-0000594E0000}"/>
    <cellStyle name="20% - Accent1 3 2 4 2 2 2 2 8 2" xfId="20241" xr:uid="{00000000-0005-0000-0000-00005A4E0000}"/>
    <cellStyle name="20% - Accent1 3 2 4 2 2 2 2 9" xfId="20242" xr:uid="{00000000-0005-0000-0000-00005B4E0000}"/>
    <cellStyle name="20% - Accent1 3 2 4 2 2 2 3" xfId="20243" xr:uid="{00000000-0005-0000-0000-00005C4E0000}"/>
    <cellStyle name="20% - Accent1 3 2 4 2 2 2 3 2" xfId="20244" xr:uid="{00000000-0005-0000-0000-00005D4E0000}"/>
    <cellStyle name="20% - Accent1 3 2 4 2 2 2 3 2 2" xfId="20245" xr:uid="{00000000-0005-0000-0000-00005E4E0000}"/>
    <cellStyle name="20% - Accent1 3 2 4 2 2 2 3 2 2 2" xfId="20246" xr:uid="{00000000-0005-0000-0000-00005F4E0000}"/>
    <cellStyle name="20% - Accent1 3 2 4 2 2 2 3 2 2 2 2" xfId="20247" xr:uid="{00000000-0005-0000-0000-0000604E0000}"/>
    <cellStyle name="20% - Accent1 3 2 4 2 2 2 3 2 2 3" xfId="20248" xr:uid="{00000000-0005-0000-0000-0000614E0000}"/>
    <cellStyle name="20% - Accent1 3 2 4 2 2 2 3 2 3" xfId="20249" xr:uid="{00000000-0005-0000-0000-0000624E0000}"/>
    <cellStyle name="20% - Accent1 3 2 4 2 2 2 3 2 3 2" xfId="20250" xr:uid="{00000000-0005-0000-0000-0000634E0000}"/>
    <cellStyle name="20% - Accent1 3 2 4 2 2 2 3 2 4" xfId="20251" xr:uid="{00000000-0005-0000-0000-0000644E0000}"/>
    <cellStyle name="20% - Accent1 3 2 4 2 2 2 3 3" xfId="20252" xr:uid="{00000000-0005-0000-0000-0000654E0000}"/>
    <cellStyle name="20% - Accent1 3 2 4 2 2 2 3 3 2" xfId="20253" xr:uid="{00000000-0005-0000-0000-0000664E0000}"/>
    <cellStyle name="20% - Accent1 3 2 4 2 2 2 3 3 2 2" xfId="20254" xr:uid="{00000000-0005-0000-0000-0000674E0000}"/>
    <cellStyle name="20% - Accent1 3 2 4 2 2 2 3 3 2 2 2" xfId="20255" xr:uid="{00000000-0005-0000-0000-0000684E0000}"/>
    <cellStyle name="20% - Accent1 3 2 4 2 2 2 3 3 2 3" xfId="20256" xr:uid="{00000000-0005-0000-0000-0000694E0000}"/>
    <cellStyle name="20% - Accent1 3 2 4 2 2 2 3 3 3" xfId="20257" xr:uid="{00000000-0005-0000-0000-00006A4E0000}"/>
    <cellStyle name="20% - Accent1 3 2 4 2 2 2 3 3 3 2" xfId="20258" xr:uid="{00000000-0005-0000-0000-00006B4E0000}"/>
    <cellStyle name="20% - Accent1 3 2 4 2 2 2 3 3 4" xfId="20259" xr:uid="{00000000-0005-0000-0000-00006C4E0000}"/>
    <cellStyle name="20% - Accent1 3 2 4 2 2 2 3 4" xfId="20260" xr:uid="{00000000-0005-0000-0000-00006D4E0000}"/>
    <cellStyle name="20% - Accent1 3 2 4 2 2 2 3 4 2" xfId="20261" xr:uid="{00000000-0005-0000-0000-00006E4E0000}"/>
    <cellStyle name="20% - Accent1 3 2 4 2 2 2 3 4 2 2" xfId="20262" xr:uid="{00000000-0005-0000-0000-00006F4E0000}"/>
    <cellStyle name="20% - Accent1 3 2 4 2 2 2 3 4 2 2 2" xfId="20263" xr:uid="{00000000-0005-0000-0000-0000704E0000}"/>
    <cellStyle name="20% - Accent1 3 2 4 2 2 2 3 4 2 3" xfId="20264" xr:uid="{00000000-0005-0000-0000-0000714E0000}"/>
    <cellStyle name="20% - Accent1 3 2 4 2 2 2 3 4 3" xfId="20265" xr:uid="{00000000-0005-0000-0000-0000724E0000}"/>
    <cellStyle name="20% - Accent1 3 2 4 2 2 2 3 4 3 2" xfId="20266" xr:uid="{00000000-0005-0000-0000-0000734E0000}"/>
    <cellStyle name="20% - Accent1 3 2 4 2 2 2 3 4 4" xfId="20267" xr:uid="{00000000-0005-0000-0000-0000744E0000}"/>
    <cellStyle name="20% - Accent1 3 2 4 2 2 2 3 5" xfId="20268" xr:uid="{00000000-0005-0000-0000-0000754E0000}"/>
    <cellStyle name="20% - Accent1 3 2 4 2 2 2 3 5 2" xfId="20269" xr:uid="{00000000-0005-0000-0000-0000764E0000}"/>
    <cellStyle name="20% - Accent1 3 2 4 2 2 2 3 5 2 2" xfId="20270" xr:uid="{00000000-0005-0000-0000-0000774E0000}"/>
    <cellStyle name="20% - Accent1 3 2 4 2 2 2 3 5 3" xfId="20271" xr:uid="{00000000-0005-0000-0000-0000784E0000}"/>
    <cellStyle name="20% - Accent1 3 2 4 2 2 2 3 6" xfId="20272" xr:uid="{00000000-0005-0000-0000-0000794E0000}"/>
    <cellStyle name="20% - Accent1 3 2 4 2 2 2 3 6 2" xfId="20273" xr:uid="{00000000-0005-0000-0000-00007A4E0000}"/>
    <cellStyle name="20% - Accent1 3 2 4 2 2 2 3 6 2 2" xfId="20274" xr:uid="{00000000-0005-0000-0000-00007B4E0000}"/>
    <cellStyle name="20% - Accent1 3 2 4 2 2 2 3 6 3" xfId="20275" xr:uid="{00000000-0005-0000-0000-00007C4E0000}"/>
    <cellStyle name="20% - Accent1 3 2 4 2 2 2 3 7" xfId="20276" xr:uid="{00000000-0005-0000-0000-00007D4E0000}"/>
    <cellStyle name="20% - Accent1 3 2 4 2 2 2 3 7 2" xfId="20277" xr:uid="{00000000-0005-0000-0000-00007E4E0000}"/>
    <cellStyle name="20% - Accent1 3 2 4 2 2 2 3 8" xfId="20278" xr:uid="{00000000-0005-0000-0000-00007F4E0000}"/>
    <cellStyle name="20% - Accent1 3 2 4 2 2 2 3 8 2" xfId="20279" xr:uid="{00000000-0005-0000-0000-0000804E0000}"/>
    <cellStyle name="20% - Accent1 3 2 4 2 2 2 3 9" xfId="20280" xr:uid="{00000000-0005-0000-0000-0000814E0000}"/>
    <cellStyle name="20% - Accent1 3 2 4 2 2 2 4" xfId="20281" xr:uid="{00000000-0005-0000-0000-0000824E0000}"/>
    <cellStyle name="20% - Accent1 3 2 4 2 2 2 4 2" xfId="20282" xr:uid="{00000000-0005-0000-0000-0000834E0000}"/>
    <cellStyle name="20% - Accent1 3 2 4 2 2 2 4 2 2" xfId="20283" xr:uid="{00000000-0005-0000-0000-0000844E0000}"/>
    <cellStyle name="20% - Accent1 3 2 4 2 2 2 4 2 2 2" xfId="20284" xr:uid="{00000000-0005-0000-0000-0000854E0000}"/>
    <cellStyle name="20% - Accent1 3 2 4 2 2 2 4 2 3" xfId="20285" xr:uid="{00000000-0005-0000-0000-0000864E0000}"/>
    <cellStyle name="20% - Accent1 3 2 4 2 2 2 4 3" xfId="20286" xr:uid="{00000000-0005-0000-0000-0000874E0000}"/>
    <cellStyle name="20% - Accent1 3 2 4 2 2 2 4 3 2" xfId="20287" xr:uid="{00000000-0005-0000-0000-0000884E0000}"/>
    <cellStyle name="20% - Accent1 3 2 4 2 2 2 4 4" xfId="20288" xr:uid="{00000000-0005-0000-0000-0000894E0000}"/>
    <cellStyle name="20% - Accent1 3 2 4 2 2 2 5" xfId="20289" xr:uid="{00000000-0005-0000-0000-00008A4E0000}"/>
    <cellStyle name="20% - Accent1 3 2 4 2 2 2 5 2" xfId="20290" xr:uid="{00000000-0005-0000-0000-00008B4E0000}"/>
    <cellStyle name="20% - Accent1 3 2 4 2 2 2 5 2 2" xfId="20291" xr:uid="{00000000-0005-0000-0000-00008C4E0000}"/>
    <cellStyle name="20% - Accent1 3 2 4 2 2 2 5 2 2 2" xfId="20292" xr:uid="{00000000-0005-0000-0000-00008D4E0000}"/>
    <cellStyle name="20% - Accent1 3 2 4 2 2 2 5 2 3" xfId="20293" xr:uid="{00000000-0005-0000-0000-00008E4E0000}"/>
    <cellStyle name="20% - Accent1 3 2 4 2 2 2 5 3" xfId="20294" xr:uid="{00000000-0005-0000-0000-00008F4E0000}"/>
    <cellStyle name="20% - Accent1 3 2 4 2 2 2 5 3 2" xfId="20295" xr:uid="{00000000-0005-0000-0000-0000904E0000}"/>
    <cellStyle name="20% - Accent1 3 2 4 2 2 2 5 4" xfId="20296" xr:uid="{00000000-0005-0000-0000-0000914E0000}"/>
    <cellStyle name="20% - Accent1 3 2 4 2 2 2 6" xfId="20297" xr:uid="{00000000-0005-0000-0000-0000924E0000}"/>
    <cellStyle name="20% - Accent1 3 2 4 2 2 2 6 2" xfId="20298" xr:uid="{00000000-0005-0000-0000-0000934E0000}"/>
    <cellStyle name="20% - Accent1 3 2 4 2 2 2 6 2 2" xfId="20299" xr:uid="{00000000-0005-0000-0000-0000944E0000}"/>
    <cellStyle name="20% - Accent1 3 2 4 2 2 2 6 2 2 2" xfId="20300" xr:uid="{00000000-0005-0000-0000-0000954E0000}"/>
    <cellStyle name="20% - Accent1 3 2 4 2 2 2 6 2 3" xfId="20301" xr:uid="{00000000-0005-0000-0000-0000964E0000}"/>
    <cellStyle name="20% - Accent1 3 2 4 2 2 2 6 3" xfId="20302" xr:uid="{00000000-0005-0000-0000-0000974E0000}"/>
    <cellStyle name="20% - Accent1 3 2 4 2 2 2 6 3 2" xfId="20303" xr:uid="{00000000-0005-0000-0000-0000984E0000}"/>
    <cellStyle name="20% - Accent1 3 2 4 2 2 2 6 4" xfId="20304" xr:uid="{00000000-0005-0000-0000-0000994E0000}"/>
    <cellStyle name="20% - Accent1 3 2 4 2 2 2 7" xfId="20305" xr:uid="{00000000-0005-0000-0000-00009A4E0000}"/>
    <cellStyle name="20% - Accent1 3 2 4 2 2 2 7 2" xfId="20306" xr:uid="{00000000-0005-0000-0000-00009B4E0000}"/>
    <cellStyle name="20% - Accent1 3 2 4 2 2 2 7 2 2" xfId="20307" xr:uid="{00000000-0005-0000-0000-00009C4E0000}"/>
    <cellStyle name="20% - Accent1 3 2 4 2 2 2 7 3" xfId="20308" xr:uid="{00000000-0005-0000-0000-00009D4E0000}"/>
    <cellStyle name="20% - Accent1 3 2 4 2 2 2 8" xfId="20309" xr:uid="{00000000-0005-0000-0000-00009E4E0000}"/>
    <cellStyle name="20% - Accent1 3 2 4 2 2 2 8 2" xfId="20310" xr:uid="{00000000-0005-0000-0000-00009F4E0000}"/>
    <cellStyle name="20% - Accent1 3 2 4 2 2 2 8 2 2" xfId="20311" xr:uid="{00000000-0005-0000-0000-0000A04E0000}"/>
    <cellStyle name="20% - Accent1 3 2 4 2 2 2 8 3" xfId="20312" xr:uid="{00000000-0005-0000-0000-0000A14E0000}"/>
    <cellStyle name="20% - Accent1 3 2 4 2 2 2 9" xfId="20313" xr:uid="{00000000-0005-0000-0000-0000A24E0000}"/>
    <cellStyle name="20% - Accent1 3 2 4 2 2 2 9 2" xfId="20314" xr:uid="{00000000-0005-0000-0000-0000A34E0000}"/>
    <cellStyle name="20% - Accent1 3 2 4 2 2 3" xfId="20315" xr:uid="{00000000-0005-0000-0000-0000A44E0000}"/>
    <cellStyle name="20% - Accent1 3 2 4 2 2 3 10" xfId="20316" xr:uid="{00000000-0005-0000-0000-0000A54E0000}"/>
    <cellStyle name="20% - Accent1 3 2 4 2 2 3 10 2" xfId="20317" xr:uid="{00000000-0005-0000-0000-0000A64E0000}"/>
    <cellStyle name="20% - Accent1 3 2 4 2 2 3 11" xfId="20318" xr:uid="{00000000-0005-0000-0000-0000A74E0000}"/>
    <cellStyle name="20% - Accent1 3 2 4 2 2 3 2" xfId="20319" xr:uid="{00000000-0005-0000-0000-0000A84E0000}"/>
    <cellStyle name="20% - Accent1 3 2 4 2 2 3 2 2" xfId="20320" xr:uid="{00000000-0005-0000-0000-0000A94E0000}"/>
    <cellStyle name="20% - Accent1 3 2 4 2 2 3 2 2 2" xfId="20321" xr:uid="{00000000-0005-0000-0000-0000AA4E0000}"/>
    <cellStyle name="20% - Accent1 3 2 4 2 2 3 2 2 2 2" xfId="20322" xr:uid="{00000000-0005-0000-0000-0000AB4E0000}"/>
    <cellStyle name="20% - Accent1 3 2 4 2 2 3 2 2 2 2 2" xfId="20323" xr:uid="{00000000-0005-0000-0000-0000AC4E0000}"/>
    <cellStyle name="20% - Accent1 3 2 4 2 2 3 2 2 2 3" xfId="20324" xr:uid="{00000000-0005-0000-0000-0000AD4E0000}"/>
    <cellStyle name="20% - Accent1 3 2 4 2 2 3 2 2 3" xfId="20325" xr:uid="{00000000-0005-0000-0000-0000AE4E0000}"/>
    <cellStyle name="20% - Accent1 3 2 4 2 2 3 2 2 3 2" xfId="20326" xr:uid="{00000000-0005-0000-0000-0000AF4E0000}"/>
    <cellStyle name="20% - Accent1 3 2 4 2 2 3 2 2 4" xfId="20327" xr:uid="{00000000-0005-0000-0000-0000B04E0000}"/>
    <cellStyle name="20% - Accent1 3 2 4 2 2 3 2 3" xfId="20328" xr:uid="{00000000-0005-0000-0000-0000B14E0000}"/>
    <cellStyle name="20% - Accent1 3 2 4 2 2 3 2 3 2" xfId="20329" xr:uid="{00000000-0005-0000-0000-0000B24E0000}"/>
    <cellStyle name="20% - Accent1 3 2 4 2 2 3 2 3 2 2" xfId="20330" xr:uid="{00000000-0005-0000-0000-0000B34E0000}"/>
    <cellStyle name="20% - Accent1 3 2 4 2 2 3 2 3 2 2 2" xfId="20331" xr:uid="{00000000-0005-0000-0000-0000B44E0000}"/>
    <cellStyle name="20% - Accent1 3 2 4 2 2 3 2 3 2 3" xfId="20332" xr:uid="{00000000-0005-0000-0000-0000B54E0000}"/>
    <cellStyle name="20% - Accent1 3 2 4 2 2 3 2 3 3" xfId="20333" xr:uid="{00000000-0005-0000-0000-0000B64E0000}"/>
    <cellStyle name="20% - Accent1 3 2 4 2 2 3 2 3 3 2" xfId="20334" xr:uid="{00000000-0005-0000-0000-0000B74E0000}"/>
    <cellStyle name="20% - Accent1 3 2 4 2 2 3 2 3 4" xfId="20335" xr:uid="{00000000-0005-0000-0000-0000B84E0000}"/>
    <cellStyle name="20% - Accent1 3 2 4 2 2 3 2 4" xfId="20336" xr:uid="{00000000-0005-0000-0000-0000B94E0000}"/>
    <cellStyle name="20% - Accent1 3 2 4 2 2 3 2 4 2" xfId="20337" xr:uid="{00000000-0005-0000-0000-0000BA4E0000}"/>
    <cellStyle name="20% - Accent1 3 2 4 2 2 3 2 4 2 2" xfId="20338" xr:uid="{00000000-0005-0000-0000-0000BB4E0000}"/>
    <cellStyle name="20% - Accent1 3 2 4 2 2 3 2 4 2 2 2" xfId="20339" xr:uid="{00000000-0005-0000-0000-0000BC4E0000}"/>
    <cellStyle name="20% - Accent1 3 2 4 2 2 3 2 4 2 3" xfId="20340" xr:uid="{00000000-0005-0000-0000-0000BD4E0000}"/>
    <cellStyle name="20% - Accent1 3 2 4 2 2 3 2 4 3" xfId="20341" xr:uid="{00000000-0005-0000-0000-0000BE4E0000}"/>
    <cellStyle name="20% - Accent1 3 2 4 2 2 3 2 4 3 2" xfId="20342" xr:uid="{00000000-0005-0000-0000-0000BF4E0000}"/>
    <cellStyle name="20% - Accent1 3 2 4 2 2 3 2 4 4" xfId="20343" xr:uid="{00000000-0005-0000-0000-0000C04E0000}"/>
    <cellStyle name="20% - Accent1 3 2 4 2 2 3 2 5" xfId="20344" xr:uid="{00000000-0005-0000-0000-0000C14E0000}"/>
    <cellStyle name="20% - Accent1 3 2 4 2 2 3 2 5 2" xfId="20345" xr:uid="{00000000-0005-0000-0000-0000C24E0000}"/>
    <cellStyle name="20% - Accent1 3 2 4 2 2 3 2 5 2 2" xfId="20346" xr:uid="{00000000-0005-0000-0000-0000C34E0000}"/>
    <cellStyle name="20% - Accent1 3 2 4 2 2 3 2 5 3" xfId="20347" xr:uid="{00000000-0005-0000-0000-0000C44E0000}"/>
    <cellStyle name="20% - Accent1 3 2 4 2 2 3 2 6" xfId="20348" xr:uid="{00000000-0005-0000-0000-0000C54E0000}"/>
    <cellStyle name="20% - Accent1 3 2 4 2 2 3 2 6 2" xfId="20349" xr:uid="{00000000-0005-0000-0000-0000C64E0000}"/>
    <cellStyle name="20% - Accent1 3 2 4 2 2 3 2 6 2 2" xfId="20350" xr:uid="{00000000-0005-0000-0000-0000C74E0000}"/>
    <cellStyle name="20% - Accent1 3 2 4 2 2 3 2 6 3" xfId="20351" xr:uid="{00000000-0005-0000-0000-0000C84E0000}"/>
    <cellStyle name="20% - Accent1 3 2 4 2 2 3 2 7" xfId="20352" xr:uid="{00000000-0005-0000-0000-0000C94E0000}"/>
    <cellStyle name="20% - Accent1 3 2 4 2 2 3 2 7 2" xfId="20353" xr:uid="{00000000-0005-0000-0000-0000CA4E0000}"/>
    <cellStyle name="20% - Accent1 3 2 4 2 2 3 2 8" xfId="20354" xr:uid="{00000000-0005-0000-0000-0000CB4E0000}"/>
    <cellStyle name="20% - Accent1 3 2 4 2 2 3 2 8 2" xfId="20355" xr:uid="{00000000-0005-0000-0000-0000CC4E0000}"/>
    <cellStyle name="20% - Accent1 3 2 4 2 2 3 2 9" xfId="20356" xr:uid="{00000000-0005-0000-0000-0000CD4E0000}"/>
    <cellStyle name="20% - Accent1 3 2 4 2 2 3 3" xfId="20357" xr:uid="{00000000-0005-0000-0000-0000CE4E0000}"/>
    <cellStyle name="20% - Accent1 3 2 4 2 2 3 3 2" xfId="20358" xr:uid="{00000000-0005-0000-0000-0000CF4E0000}"/>
    <cellStyle name="20% - Accent1 3 2 4 2 2 3 3 2 2" xfId="20359" xr:uid="{00000000-0005-0000-0000-0000D04E0000}"/>
    <cellStyle name="20% - Accent1 3 2 4 2 2 3 3 2 2 2" xfId="20360" xr:uid="{00000000-0005-0000-0000-0000D14E0000}"/>
    <cellStyle name="20% - Accent1 3 2 4 2 2 3 3 2 2 2 2" xfId="20361" xr:uid="{00000000-0005-0000-0000-0000D24E0000}"/>
    <cellStyle name="20% - Accent1 3 2 4 2 2 3 3 2 2 3" xfId="20362" xr:uid="{00000000-0005-0000-0000-0000D34E0000}"/>
    <cellStyle name="20% - Accent1 3 2 4 2 2 3 3 2 3" xfId="20363" xr:uid="{00000000-0005-0000-0000-0000D44E0000}"/>
    <cellStyle name="20% - Accent1 3 2 4 2 2 3 3 2 3 2" xfId="20364" xr:uid="{00000000-0005-0000-0000-0000D54E0000}"/>
    <cellStyle name="20% - Accent1 3 2 4 2 2 3 3 2 4" xfId="20365" xr:uid="{00000000-0005-0000-0000-0000D64E0000}"/>
    <cellStyle name="20% - Accent1 3 2 4 2 2 3 3 3" xfId="20366" xr:uid="{00000000-0005-0000-0000-0000D74E0000}"/>
    <cellStyle name="20% - Accent1 3 2 4 2 2 3 3 3 2" xfId="20367" xr:uid="{00000000-0005-0000-0000-0000D84E0000}"/>
    <cellStyle name="20% - Accent1 3 2 4 2 2 3 3 3 2 2" xfId="20368" xr:uid="{00000000-0005-0000-0000-0000D94E0000}"/>
    <cellStyle name="20% - Accent1 3 2 4 2 2 3 3 3 2 2 2" xfId="20369" xr:uid="{00000000-0005-0000-0000-0000DA4E0000}"/>
    <cellStyle name="20% - Accent1 3 2 4 2 2 3 3 3 2 3" xfId="20370" xr:uid="{00000000-0005-0000-0000-0000DB4E0000}"/>
    <cellStyle name="20% - Accent1 3 2 4 2 2 3 3 3 3" xfId="20371" xr:uid="{00000000-0005-0000-0000-0000DC4E0000}"/>
    <cellStyle name="20% - Accent1 3 2 4 2 2 3 3 3 3 2" xfId="20372" xr:uid="{00000000-0005-0000-0000-0000DD4E0000}"/>
    <cellStyle name="20% - Accent1 3 2 4 2 2 3 3 3 4" xfId="20373" xr:uid="{00000000-0005-0000-0000-0000DE4E0000}"/>
    <cellStyle name="20% - Accent1 3 2 4 2 2 3 3 4" xfId="20374" xr:uid="{00000000-0005-0000-0000-0000DF4E0000}"/>
    <cellStyle name="20% - Accent1 3 2 4 2 2 3 3 4 2" xfId="20375" xr:uid="{00000000-0005-0000-0000-0000E04E0000}"/>
    <cellStyle name="20% - Accent1 3 2 4 2 2 3 3 4 2 2" xfId="20376" xr:uid="{00000000-0005-0000-0000-0000E14E0000}"/>
    <cellStyle name="20% - Accent1 3 2 4 2 2 3 3 4 2 2 2" xfId="20377" xr:uid="{00000000-0005-0000-0000-0000E24E0000}"/>
    <cellStyle name="20% - Accent1 3 2 4 2 2 3 3 4 2 3" xfId="20378" xr:uid="{00000000-0005-0000-0000-0000E34E0000}"/>
    <cellStyle name="20% - Accent1 3 2 4 2 2 3 3 4 3" xfId="20379" xr:uid="{00000000-0005-0000-0000-0000E44E0000}"/>
    <cellStyle name="20% - Accent1 3 2 4 2 2 3 3 4 3 2" xfId="20380" xr:uid="{00000000-0005-0000-0000-0000E54E0000}"/>
    <cellStyle name="20% - Accent1 3 2 4 2 2 3 3 4 4" xfId="20381" xr:uid="{00000000-0005-0000-0000-0000E64E0000}"/>
    <cellStyle name="20% - Accent1 3 2 4 2 2 3 3 5" xfId="20382" xr:uid="{00000000-0005-0000-0000-0000E74E0000}"/>
    <cellStyle name="20% - Accent1 3 2 4 2 2 3 3 5 2" xfId="20383" xr:uid="{00000000-0005-0000-0000-0000E84E0000}"/>
    <cellStyle name="20% - Accent1 3 2 4 2 2 3 3 5 2 2" xfId="20384" xr:uid="{00000000-0005-0000-0000-0000E94E0000}"/>
    <cellStyle name="20% - Accent1 3 2 4 2 2 3 3 5 3" xfId="20385" xr:uid="{00000000-0005-0000-0000-0000EA4E0000}"/>
    <cellStyle name="20% - Accent1 3 2 4 2 2 3 3 6" xfId="20386" xr:uid="{00000000-0005-0000-0000-0000EB4E0000}"/>
    <cellStyle name="20% - Accent1 3 2 4 2 2 3 3 6 2" xfId="20387" xr:uid="{00000000-0005-0000-0000-0000EC4E0000}"/>
    <cellStyle name="20% - Accent1 3 2 4 2 2 3 3 6 2 2" xfId="20388" xr:uid="{00000000-0005-0000-0000-0000ED4E0000}"/>
    <cellStyle name="20% - Accent1 3 2 4 2 2 3 3 6 3" xfId="20389" xr:uid="{00000000-0005-0000-0000-0000EE4E0000}"/>
    <cellStyle name="20% - Accent1 3 2 4 2 2 3 3 7" xfId="20390" xr:uid="{00000000-0005-0000-0000-0000EF4E0000}"/>
    <cellStyle name="20% - Accent1 3 2 4 2 2 3 3 7 2" xfId="20391" xr:uid="{00000000-0005-0000-0000-0000F04E0000}"/>
    <cellStyle name="20% - Accent1 3 2 4 2 2 3 3 8" xfId="20392" xr:uid="{00000000-0005-0000-0000-0000F14E0000}"/>
    <cellStyle name="20% - Accent1 3 2 4 2 2 3 3 8 2" xfId="20393" xr:uid="{00000000-0005-0000-0000-0000F24E0000}"/>
    <cellStyle name="20% - Accent1 3 2 4 2 2 3 3 9" xfId="20394" xr:uid="{00000000-0005-0000-0000-0000F34E0000}"/>
    <cellStyle name="20% - Accent1 3 2 4 2 2 3 4" xfId="20395" xr:uid="{00000000-0005-0000-0000-0000F44E0000}"/>
    <cellStyle name="20% - Accent1 3 2 4 2 2 3 4 2" xfId="20396" xr:uid="{00000000-0005-0000-0000-0000F54E0000}"/>
    <cellStyle name="20% - Accent1 3 2 4 2 2 3 4 2 2" xfId="20397" xr:uid="{00000000-0005-0000-0000-0000F64E0000}"/>
    <cellStyle name="20% - Accent1 3 2 4 2 2 3 4 2 2 2" xfId="20398" xr:uid="{00000000-0005-0000-0000-0000F74E0000}"/>
    <cellStyle name="20% - Accent1 3 2 4 2 2 3 4 2 3" xfId="20399" xr:uid="{00000000-0005-0000-0000-0000F84E0000}"/>
    <cellStyle name="20% - Accent1 3 2 4 2 2 3 4 3" xfId="20400" xr:uid="{00000000-0005-0000-0000-0000F94E0000}"/>
    <cellStyle name="20% - Accent1 3 2 4 2 2 3 4 3 2" xfId="20401" xr:uid="{00000000-0005-0000-0000-0000FA4E0000}"/>
    <cellStyle name="20% - Accent1 3 2 4 2 2 3 4 4" xfId="20402" xr:uid="{00000000-0005-0000-0000-0000FB4E0000}"/>
    <cellStyle name="20% - Accent1 3 2 4 2 2 3 5" xfId="20403" xr:uid="{00000000-0005-0000-0000-0000FC4E0000}"/>
    <cellStyle name="20% - Accent1 3 2 4 2 2 3 5 2" xfId="20404" xr:uid="{00000000-0005-0000-0000-0000FD4E0000}"/>
    <cellStyle name="20% - Accent1 3 2 4 2 2 3 5 2 2" xfId="20405" xr:uid="{00000000-0005-0000-0000-0000FE4E0000}"/>
    <cellStyle name="20% - Accent1 3 2 4 2 2 3 5 2 2 2" xfId="20406" xr:uid="{00000000-0005-0000-0000-0000FF4E0000}"/>
    <cellStyle name="20% - Accent1 3 2 4 2 2 3 5 2 3" xfId="20407" xr:uid="{00000000-0005-0000-0000-0000004F0000}"/>
    <cellStyle name="20% - Accent1 3 2 4 2 2 3 5 3" xfId="20408" xr:uid="{00000000-0005-0000-0000-0000014F0000}"/>
    <cellStyle name="20% - Accent1 3 2 4 2 2 3 5 3 2" xfId="20409" xr:uid="{00000000-0005-0000-0000-0000024F0000}"/>
    <cellStyle name="20% - Accent1 3 2 4 2 2 3 5 4" xfId="20410" xr:uid="{00000000-0005-0000-0000-0000034F0000}"/>
    <cellStyle name="20% - Accent1 3 2 4 2 2 3 6" xfId="20411" xr:uid="{00000000-0005-0000-0000-0000044F0000}"/>
    <cellStyle name="20% - Accent1 3 2 4 2 2 3 6 2" xfId="20412" xr:uid="{00000000-0005-0000-0000-0000054F0000}"/>
    <cellStyle name="20% - Accent1 3 2 4 2 2 3 6 2 2" xfId="20413" xr:uid="{00000000-0005-0000-0000-0000064F0000}"/>
    <cellStyle name="20% - Accent1 3 2 4 2 2 3 6 2 2 2" xfId="20414" xr:uid="{00000000-0005-0000-0000-0000074F0000}"/>
    <cellStyle name="20% - Accent1 3 2 4 2 2 3 6 2 3" xfId="20415" xr:uid="{00000000-0005-0000-0000-0000084F0000}"/>
    <cellStyle name="20% - Accent1 3 2 4 2 2 3 6 3" xfId="20416" xr:uid="{00000000-0005-0000-0000-0000094F0000}"/>
    <cellStyle name="20% - Accent1 3 2 4 2 2 3 6 3 2" xfId="20417" xr:uid="{00000000-0005-0000-0000-00000A4F0000}"/>
    <cellStyle name="20% - Accent1 3 2 4 2 2 3 6 4" xfId="20418" xr:uid="{00000000-0005-0000-0000-00000B4F0000}"/>
    <cellStyle name="20% - Accent1 3 2 4 2 2 3 7" xfId="20419" xr:uid="{00000000-0005-0000-0000-00000C4F0000}"/>
    <cellStyle name="20% - Accent1 3 2 4 2 2 3 7 2" xfId="20420" xr:uid="{00000000-0005-0000-0000-00000D4F0000}"/>
    <cellStyle name="20% - Accent1 3 2 4 2 2 3 7 2 2" xfId="20421" xr:uid="{00000000-0005-0000-0000-00000E4F0000}"/>
    <cellStyle name="20% - Accent1 3 2 4 2 2 3 7 3" xfId="20422" xr:uid="{00000000-0005-0000-0000-00000F4F0000}"/>
    <cellStyle name="20% - Accent1 3 2 4 2 2 3 8" xfId="20423" xr:uid="{00000000-0005-0000-0000-0000104F0000}"/>
    <cellStyle name="20% - Accent1 3 2 4 2 2 3 8 2" xfId="20424" xr:uid="{00000000-0005-0000-0000-0000114F0000}"/>
    <cellStyle name="20% - Accent1 3 2 4 2 2 3 8 2 2" xfId="20425" xr:uid="{00000000-0005-0000-0000-0000124F0000}"/>
    <cellStyle name="20% - Accent1 3 2 4 2 2 3 8 3" xfId="20426" xr:uid="{00000000-0005-0000-0000-0000134F0000}"/>
    <cellStyle name="20% - Accent1 3 2 4 2 2 3 9" xfId="20427" xr:uid="{00000000-0005-0000-0000-0000144F0000}"/>
    <cellStyle name="20% - Accent1 3 2 4 2 2 3 9 2" xfId="20428" xr:uid="{00000000-0005-0000-0000-0000154F0000}"/>
    <cellStyle name="20% - Accent1 3 2 4 2 2 4" xfId="20429" xr:uid="{00000000-0005-0000-0000-0000164F0000}"/>
    <cellStyle name="20% - Accent1 3 2 4 2 2 4 10" xfId="20430" xr:uid="{00000000-0005-0000-0000-0000174F0000}"/>
    <cellStyle name="20% - Accent1 3 2 4 2 2 4 10 2" xfId="20431" xr:uid="{00000000-0005-0000-0000-0000184F0000}"/>
    <cellStyle name="20% - Accent1 3 2 4 2 2 4 11" xfId="20432" xr:uid="{00000000-0005-0000-0000-0000194F0000}"/>
    <cellStyle name="20% - Accent1 3 2 4 2 2 4 2" xfId="20433" xr:uid="{00000000-0005-0000-0000-00001A4F0000}"/>
    <cellStyle name="20% - Accent1 3 2 4 2 2 4 2 2" xfId="20434" xr:uid="{00000000-0005-0000-0000-00001B4F0000}"/>
    <cellStyle name="20% - Accent1 3 2 4 2 2 4 2 2 2" xfId="20435" xr:uid="{00000000-0005-0000-0000-00001C4F0000}"/>
    <cellStyle name="20% - Accent1 3 2 4 2 2 4 2 2 2 2" xfId="20436" xr:uid="{00000000-0005-0000-0000-00001D4F0000}"/>
    <cellStyle name="20% - Accent1 3 2 4 2 2 4 2 2 2 2 2" xfId="20437" xr:uid="{00000000-0005-0000-0000-00001E4F0000}"/>
    <cellStyle name="20% - Accent1 3 2 4 2 2 4 2 2 2 3" xfId="20438" xr:uid="{00000000-0005-0000-0000-00001F4F0000}"/>
    <cellStyle name="20% - Accent1 3 2 4 2 2 4 2 2 3" xfId="20439" xr:uid="{00000000-0005-0000-0000-0000204F0000}"/>
    <cellStyle name="20% - Accent1 3 2 4 2 2 4 2 2 3 2" xfId="20440" xr:uid="{00000000-0005-0000-0000-0000214F0000}"/>
    <cellStyle name="20% - Accent1 3 2 4 2 2 4 2 2 4" xfId="20441" xr:uid="{00000000-0005-0000-0000-0000224F0000}"/>
    <cellStyle name="20% - Accent1 3 2 4 2 2 4 2 3" xfId="20442" xr:uid="{00000000-0005-0000-0000-0000234F0000}"/>
    <cellStyle name="20% - Accent1 3 2 4 2 2 4 2 3 2" xfId="20443" xr:uid="{00000000-0005-0000-0000-0000244F0000}"/>
    <cellStyle name="20% - Accent1 3 2 4 2 2 4 2 3 2 2" xfId="20444" xr:uid="{00000000-0005-0000-0000-0000254F0000}"/>
    <cellStyle name="20% - Accent1 3 2 4 2 2 4 2 3 2 2 2" xfId="20445" xr:uid="{00000000-0005-0000-0000-0000264F0000}"/>
    <cellStyle name="20% - Accent1 3 2 4 2 2 4 2 3 2 3" xfId="20446" xr:uid="{00000000-0005-0000-0000-0000274F0000}"/>
    <cellStyle name="20% - Accent1 3 2 4 2 2 4 2 3 3" xfId="20447" xr:uid="{00000000-0005-0000-0000-0000284F0000}"/>
    <cellStyle name="20% - Accent1 3 2 4 2 2 4 2 3 3 2" xfId="20448" xr:uid="{00000000-0005-0000-0000-0000294F0000}"/>
    <cellStyle name="20% - Accent1 3 2 4 2 2 4 2 3 4" xfId="20449" xr:uid="{00000000-0005-0000-0000-00002A4F0000}"/>
    <cellStyle name="20% - Accent1 3 2 4 2 2 4 2 4" xfId="20450" xr:uid="{00000000-0005-0000-0000-00002B4F0000}"/>
    <cellStyle name="20% - Accent1 3 2 4 2 2 4 2 4 2" xfId="20451" xr:uid="{00000000-0005-0000-0000-00002C4F0000}"/>
    <cellStyle name="20% - Accent1 3 2 4 2 2 4 2 4 2 2" xfId="20452" xr:uid="{00000000-0005-0000-0000-00002D4F0000}"/>
    <cellStyle name="20% - Accent1 3 2 4 2 2 4 2 4 2 2 2" xfId="20453" xr:uid="{00000000-0005-0000-0000-00002E4F0000}"/>
    <cellStyle name="20% - Accent1 3 2 4 2 2 4 2 4 2 3" xfId="20454" xr:uid="{00000000-0005-0000-0000-00002F4F0000}"/>
    <cellStyle name="20% - Accent1 3 2 4 2 2 4 2 4 3" xfId="20455" xr:uid="{00000000-0005-0000-0000-0000304F0000}"/>
    <cellStyle name="20% - Accent1 3 2 4 2 2 4 2 4 3 2" xfId="20456" xr:uid="{00000000-0005-0000-0000-0000314F0000}"/>
    <cellStyle name="20% - Accent1 3 2 4 2 2 4 2 4 4" xfId="20457" xr:uid="{00000000-0005-0000-0000-0000324F0000}"/>
    <cellStyle name="20% - Accent1 3 2 4 2 2 4 2 5" xfId="20458" xr:uid="{00000000-0005-0000-0000-0000334F0000}"/>
    <cellStyle name="20% - Accent1 3 2 4 2 2 4 2 5 2" xfId="20459" xr:uid="{00000000-0005-0000-0000-0000344F0000}"/>
    <cellStyle name="20% - Accent1 3 2 4 2 2 4 2 5 2 2" xfId="20460" xr:uid="{00000000-0005-0000-0000-0000354F0000}"/>
    <cellStyle name="20% - Accent1 3 2 4 2 2 4 2 5 3" xfId="20461" xr:uid="{00000000-0005-0000-0000-0000364F0000}"/>
    <cellStyle name="20% - Accent1 3 2 4 2 2 4 2 6" xfId="20462" xr:uid="{00000000-0005-0000-0000-0000374F0000}"/>
    <cellStyle name="20% - Accent1 3 2 4 2 2 4 2 6 2" xfId="20463" xr:uid="{00000000-0005-0000-0000-0000384F0000}"/>
    <cellStyle name="20% - Accent1 3 2 4 2 2 4 2 6 2 2" xfId="20464" xr:uid="{00000000-0005-0000-0000-0000394F0000}"/>
    <cellStyle name="20% - Accent1 3 2 4 2 2 4 2 6 3" xfId="20465" xr:uid="{00000000-0005-0000-0000-00003A4F0000}"/>
    <cellStyle name="20% - Accent1 3 2 4 2 2 4 2 7" xfId="20466" xr:uid="{00000000-0005-0000-0000-00003B4F0000}"/>
    <cellStyle name="20% - Accent1 3 2 4 2 2 4 2 7 2" xfId="20467" xr:uid="{00000000-0005-0000-0000-00003C4F0000}"/>
    <cellStyle name="20% - Accent1 3 2 4 2 2 4 2 8" xfId="20468" xr:uid="{00000000-0005-0000-0000-00003D4F0000}"/>
    <cellStyle name="20% - Accent1 3 2 4 2 2 4 2 8 2" xfId="20469" xr:uid="{00000000-0005-0000-0000-00003E4F0000}"/>
    <cellStyle name="20% - Accent1 3 2 4 2 2 4 2 9" xfId="20470" xr:uid="{00000000-0005-0000-0000-00003F4F0000}"/>
    <cellStyle name="20% - Accent1 3 2 4 2 2 4 3" xfId="20471" xr:uid="{00000000-0005-0000-0000-0000404F0000}"/>
    <cellStyle name="20% - Accent1 3 2 4 2 2 4 3 2" xfId="20472" xr:uid="{00000000-0005-0000-0000-0000414F0000}"/>
    <cellStyle name="20% - Accent1 3 2 4 2 2 4 3 2 2" xfId="20473" xr:uid="{00000000-0005-0000-0000-0000424F0000}"/>
    <cellStyle name="20% - Accent1 3 2 4 2 2 4 3 2 2 2" xfId="20474" xr:uid="{00000000-0005-0000-0000-0000434F0000}"/>
    <cellStyle name="20% - Accent1 3 2 4 2 2 4 3 2 2 2 2" xfId="20475" xr:uid="{00000000-0005-0000-0000-0000444F0000}"/>
    <cellStyle name="20% - Accent1 3 2 4 2 2 4 3 2 2 3" xfId="20476" xr:uid="{00000000-0005-0000-0000-0000454F0000}"/>
    <cellStyle name="20% - Accent1 3 2 4 2 2 4 3 2 3" xfId="20477" xr:uid="{00000000-0005-0000-0000-0000464F0000}"/>
    <cellStyle name="20% - Accent1 3 2 4 2 2 4 3 2 3 2" xfId="20478" xr:uid="{00000000-0005-0000-0000-0000474F0000}"/>
    <cellStyle name="20% - Accent1 3 2 4 2 2 4 3 2 4" xfId="20479" xr:uid="{00000000-0005-0000-0000-0000484F0000}"/>
    <cellStyle name="20% - Accent1 3 2 4 2 2 4 3 3" xfId="20480" xr:uid="{00000000-0005-0000-0000-0000494F0000}"/>
    <cellStyle name="20% - Accent1 3 2 4 2 2 4 3 3 2" xfId="20481" xr:uid="{00000000-0005-0000-0000-00004A4F0000}"/>
    <cellStyle name="20% - Accent1 3 2 4 2 2 4 3 3 2 2" xfId="20482" xr:uid="{00000000-0005-0000-0000-00004B4F0000}"/>
    <cellStyle name="20% - Accent1 3 2 4 2 2 4 3 3 2 2 2" xfId="20483" xr:uid="{00000000-0005-0000-0000-00004C4F0000}"/>
    <cellStyle name="20% - Accent1 3 2 4 2 2 4 3 3 2 3" xfId="20484" xr:uid="{00000000-0005-0000-0000-00004D4F0000}"/>
    <cellStyle name="20% - Accent1 3 2 4 2 2 4 3 3 3" xfId="20485" xr:uid="{00000000-0005-0000-0000-00004E4F0000}"/>
    <cellStyle name="20% - Accent1 3 2 4 2 2 4 3 3 3 2" xfId="20486" xr:uid="{00000000-0005-0000-0000-00004F4F0000}"/>
    <cellStyle name="20% - Accent1 3 2 4 2 2 4 3 3 4" xfId="20487" xr:uid="{00000000-0005-0000-0000-0000504F0000}"/>
    <cellStyle name="20% - Accent1 3 2 4 2 2 4 3 4" xfId="20488" xr:uid="{00000000-0005-0000-0000-0000514F0000}"/>
    <cellStyle name="20% - Accent1 3 2 4 2 2 4 3 4 2" xfId="20489" xr:uid="{00000000-0005-0000-0000-0000524F0000}"/>
    <cellStyle name="20% - Accent1 3 2 4 2 2 4 3 4 2 2" xfId="20490" xr:uid="{00000000-0005-0000-0000-0000534F0000}"/>
    <cellStyle name="20% - Accent1 3 2 4 2 2 4 3 4 2 2 2" xfId="20491" xr:uid="{00000000-0005-0000-0000-0000544F0000}"/>
    <cellStyle name="20% - Accent1 3 2 4 2 2 4 3 4 2 3" xfId="20492" xr:uid="{00000000-0005-0000-0000-0000554F0000}"/>
    <cellStyle name="20% - Accent1 3 2 4 2 2 4 3 4 3" xfId="20493" xr:uid="{00000000-0005-0000-0000-0000564F0000}"/>
    <cellStyle name="20% - Accent1 3 2 4 2 2 4 3 4 3 2" xfId="20494" xr:uid="{00000000-0005-0000-0000-0000574F0000}"/>
    <cellStyle name="20% - Accent1 3 2 4 2 2 4 3 4 4" xfId="20495" xr:uid="{00000000-0005-0000-0000-0000584F0000}"/>
    <cellStyle name="20% - Accent1 3 2 4 2 2 4 3 5" xfId="20496" xr:uid="{00000000-0005-0000-0000-0000594F0000}"/>
    <cellStyle name="20% - Accent1 3 2 4 2 2 4 3 5 2" xfId="20497" xr:uid="{00000000-0005-0000-0000-00005A4F0000}"/>
    <cellStyle name="20% - Accent1 3 2 4 2 2 4 3 5 2 2" xfId="20498" xr:uid="{00000000-0005-0000-0000-00005B4F0000}"/>
    <cellStyle name="20% - Accent1 3 2 4 2 2 4 3 5 3" xfId="20499" xr:uid="{00000000-0005-0000-0000-00005C4F0000}"/>
    <cellStyle name="20% - Accent1 3 2 4 2 2 4 3 6" xfId="20500" xr:uid="{00000000-0005-0000-0000-00005D4F0000}"/>
    <cellStyle name="20% - Accent1 3 2 4 2 2 4 3 6 2" xfId="20501" xr:uid="{00000000-0005-0000-0000-00005E4F0000}"/>
    <cellStyle name="20% - Accent1 3 2 4 2 2 4 3 6 2 2" xfId="20502" xr:uid="{00000000-0005-0000-0000-00005F4F0000}"/>
    <cellStyle name="20% - Accent1 3 2 4 2 2 4 3 6 3" xfId="20503" xr:uid="{00000000-0005-0000-0000-0000604F0000}"/>
    <cellStyle name="20% - Accent1 3 2 4 2 2 4 3 7" xfId="20504" xr:uid="{00000000-0005-0000-0000-0000614F0000}"/>
    <cellStyle name="20% - Accent1 3 2 4 2 2 4 3 7 2" xfId="20505" xr:uid="{00000000-0005-0000-0000-0000624F0000}"/>
    <cellStyle name="20% - Accent1 3 2 4 2 2 4 3 8" xfId="20506" xr:uid="{00000000-0005-0000-0000-0000634F0000}"/>
    <cellStyle name="20% - Accent1 3 2 4 2 2 4 3 8 2" xfId="20507" xr:uid="{00000000-0005-0000-0000-0000644F0000}"/>
    <cellStyle name="20% - Accent1 3 2 4 2 2 4 3 9" xfId="20508" xr:uid="{00000000-0005-0000-0000-0000654F0000}"/>
    <cellStyle name="20% - Accent1 3 2 4 2 2 4 4" xfId="20509" xr:uid="{00000000-0005-0000-0000-0000664F0000}"/>
    <cellStyle name="20% - Accent1 3 2 4 2 2 4 4 2" xfId="20510" xr:uid="{00000000-0005-0000-0000-0000674F0000}"/>
    <cellStyle name="20% - Accent1 3 2 4 2 2 4 4 2 2" xfId="20511" xr:uid="{00000000-0005-0000-0000-0000684F0000}"/>
    <cellStyle name="20% - Accent1 3 2 4 2 2 4 4 2 2 2" xfId="20512" xr:uid="{00000000-0005-0000-0000-0000694F0000}"/>
    <cellStyle name="20% - Accent1 3 2 4 2 2 4 4 2 3" xfId="20513" xr:uid="{00000000-0005-0000-0000-00006A4F0000}"/>
    <cellStyle name="20% - Accent1 3 2 4 2 2 4 4 3" xfId="20514" xr:uid="{00000000-0005-0000-0000-00006B4F0000}"/>
    <cellStyle name="20% - Accent1 3 2 4 2 2 4 4 3 2" xfId="20515" xr:uid="{00000000-0005-0000-0000-00006C4F0000}"/>
    <cellStyle name="20% - Accent1 3 2 4 2 2 4 4 4" xfId="20516" xr:uid="{00000000-0005-0000-0000-00006D4F0000}"/>
    <cellStyle name="20% - Accent1 3 2 4 2 2 4 5" xfId="20517" xr:uid="{00000000-0005-0000-0000-00006E4F0000}"/>
    <cellStyle name="20% - Accent1 3 2 4 2 2 4 5 2" xfId="20518" xr:uid="{00000000-0005-0000-0000-00006F4F0000}"/>
    <cellStyle name="20% - Accent1 3 2 4 2 2 4 5 2 2" xfId="20519" xr:uid="{00000000-0005-0000-0000-0000704F0000}"/>
    <cellStyle name="20% - Accent1 3 2 4 2 2 4 5 2 2 2" xfId="20520" xr:uid="{00000000-0005-0000-0000-0000714F0000}"/>
    <cellStyle name="20% - Accent1 3 2 4 2 2 4 5 2 3" xfId="20521" xr:uid="{00000000-0005-0000-0000-0000724F0000}"/>
    <cellStyle name="20% - Accent1 3 2 4 2 2 4 5 3" xfId="20522" xr:uid="{00000000-0005-0000-0000-0000734F0000}"/>
    <cellStyle name="20% - Accent1 3 2 4 2 2 4 5 3 2" xfId="20523" xr:uid="{00000000-0005-0000-0000-0000744F0000}"/>
    <cellStyle name="20% - Accent1 3 2 4 2 2 4 5 4" xfId="20524" xr:uid="{00000000-0005-0000-0000-0000754F0000}"/>
    <cellStyle name="20% - Accent1 3 2 4 2 2 4 6" xfId="20525" xr:uid="{00000000-0005-0000-0000-0000764F0000}"/>
    <cellStyle name="20% - Accent1 3 2 4 2 2 4 6 2" xfId="20526" xr:uid="{00000000-0005-0000-0000-0000774F0000}"/>
    <cellStyle name="20% - Accent1 3 2 4 2 2 4 6 2 2" xfId="20527" xr:uid="{00000000-0005-0000-0000-0000784F0000}"/>
    <cellStyle name="20% - Accent1 3 2 4 2 2 4 6 2 2 2" xfId="20528" xr:uid="{00000000-0005-0000-0000-0000794F0000}"/>
    <cellStyle name="20% - Accent1 3 2 4 2 2 4 6 2 3" xfId="20529" xr:uid="{00000000-0005-0000-0000-00007A4F0000}"/>
    <cellStyle name="20% - Accent1 3 2 4 2 2 4 6 3" xfId="20530" xr:uid="{00000000-0005-0000-0000-00007B4F0000}"/>
    <cellStyle name="20% - Accent1 3 2 4 2 2 4 6 3 2" xfId="20531" xr:uid="{00000000-0005-0000-0000-00007C4F0000}"/>
    <cellStyle name="20% - Accent1 3 2 4 2 2 4 6 4" xfId="20532" xr:uid="{00000000-0005-0000-0000-00007D4F0000}"/>
    <cellStyle name="20% - Accent1 3 2 4 2 2 4 7" xfId="20533" xr:uid="{00000000-0005-0000-0000-00007E4F0000}"/>
    <cellStyle name="20% - Accent1 3 2 4 2 2 4 7 2" xfId="20534" xr:uid="{00000000-0005-0000-0000-00007F4F0000}"/>
    <cellStyle name="20% - Accent1 3 2 4 2 2 4 7 2 2" xfId="20535" xr:uid="{00000000-0005-0000-0000-0000804F0000}"/>
    <cellStyle name="20% - Accent1 3 2 4 2 2 4 7 3" xfId="20536" xr:uid="{00000000-0005-0000-0000-0000814F0000}"/>
    <cellStyle name="20% - Accent1 3 2 4 2 2 4 8" xfId="20537" xr:uid="{00000000-0005-0000-0000-0000824F0000}"/>
    <cellStyle name="20% - Accent1 3 2 4 2 2 4 8 2" xfId="20538" xr:uid="{00000000-0005-0000-0000-0000834F0000}"/>
    <cellStyle name="20% - Accent1 3 2 4 2 2 4 8 2 2" xfId="20539" xr:uid="{00000000-0005-0000-0000-0000844F0000}"/>
    <cellStyle name="20% - Accent1 3 2 4 2 2 4 8 3" xfId="20540" xr:uid="{00000000-0005-0000-0000-0000854F0000}"/>
    <cellStyle name="20% - Accent1 3 2 4 2 2 4 9" xfId="20541" xr:uid="{00000000-0005-0000-0000-0000864F0000}"/>
    <cellStyle name="20% - Accent1 3 2 4 2 2 4 9 2" xfId="20542" xr:uid="{00000000-0005-0000-0000-0000874F0000}"/>
    <cellStyle name="20% - Accent1 3 2 4 2 2 5" xfId="20543" xr:uid="{00000000-0005-0000-0000-0000884F0000}"/>
    <cellStyle name="20% - Accent1 3 2 4 2 2 5 2" xfId="20544" xr:uid="{00000000-0005-0000-0000-0000894F0000}"/>
    <cellStyle name="20% - Accent1 3 2 4 2 2 5 2 2" xfId="20545" xr:uid="{00000000-0005-0000-0000-00008A4F0000}"/>
    <cellStyle name="20% - Accent1 3 2 4 2 2 5 2 2 2" xfId="20546" xr:uid="{00000000-0005-0000-0000-00008B4F0000}"/>
    <cellStyle name="20% - Accent1 3 2 4 2 2 5 2 2 2 2" xfId="20547" xr:uid="{00000000-0005-0000-0000-00008C4F0000}"/>
    <cellStyle name="20% - Accent1 3 2 4 2 2 5 2 2 3" xfId="20548" xr:uid="{00000000-0005-0000-0000-00008D4F0000}"/>
    <cellStyle name="20% - Accent1 3 2 4 2 2 5 2 3" xfId="20549" xr:uid="{00000000-0005-0000-0000-00008E4F0000}"/>
    <cellStyle name="20% - Accent1 3 2 4 2 2 5 2 3 2" xfId="20550" xr:uid="{00000000-0005-0000-0000-00008F4F0000}"/>
    <cellStyle name="20% - Accent1 3 2 4 2 2 5 2 4" xfId="20551" xr:uid="{00000000-0005-0000-0000-0000904F0000}"/>
    <cellStyle name="20% - Accent1 3 2 4 2 2 5 3" xfId="20552" xr:uid="{00000000-0005-0000-0000-0000914F0000}"/>
    <cellStyle name="20% - Accent1 3 2 4 2 2 5 3 2" xfId="20553" xr:uid="{00000000-0005-0000-0000-0000924F0000}"/>
    <cellStyle name="20% - Accent1 3 2 4 2 2 5 3 2 2" xfId="20554" xr:uid="{00000000-0005-0000-0000-0000934F0000}"/>
    <cellStyle name="20% - Accent1 3 2 4 2 2 5 3 2 2 2" xfId="20555" xr:uid="{00000000-0005-0000-0000-0000944F0000}"/>
    <cellStyle name="20% - Accent1 3 2 4 2 2 5 3 2 3" xfId="20556" xr:uid="{00000000-0005-0000-0000-0000954F0000}"/>
    <cellStyle name="20% - Accent1 3 2 4 2 2 5 3 3" xfId="20557" xr:uid="{00000000-0005-0000-0000-0000964F0000}"/>
    <cellStyle name="20% - Accent1 3 2 4 2 2 5 3 3 2" xfId="20558" xr:uid="{00000000-0005-0000-0000-0000974F0000}"/>
    <cellStyle name="20% - Accent1 3 2 4 2 2 5 3 4" xfId="20559" xr:uid="{00000000-0005-0000-0000-0000984F0000}"/>
    <cellStyle name="20% - Accent1 3 2 4 2 2 5 4" xfId="20560" xr:uid="{00000000-0005-0000-0000-0000994F0000}"/>
    <cellStyle name="20% - Accent1 3 2 4 2 2 5 4 2" xfId="20561" xr:uid="{00000000-0005-0000-0000-00009A4F0000}"/>
    <cellStyle name="20% - Accent1 3 2 4 2 2 5 4 2 2" xfId="20562" xr:uid="{00000000-0005-0000-0000-00009B4F0000}"/>
    <cellStyle name="20% - Accent1 3 2 4 2 2 5 4 2 2 2" xfId="20563" xr:uid="{00000000-0005-0000-0000-00009C4F0000}"/>
    <cellStyle name="20% - Accent1 3 2 4 2 2 5 4 2 3" xfId="20564" xr:uid="{00000000-0005-0000-0000-00009D4F0000}"/>
    <cellStyle name="20% - Accent1 3 2 4 2 2 5 4 3" xfId="20565" xr:uid="{00000000-0005-0000-0000-00009E4F0000}"/>
    <cellStyle name="20% - Accent1 3 2 4 2 2 5 4 3 2" xfId="20566" xr:uid="{00000000-0005-0000-0000-00009F4F0000}"/>
    <cellStyle name="20% - Accent1 3 2 4 2 2 5 4 4" xfId="20567" xr:uid="{00000000-0005-0000-0000-0000A04F0000}"/>
    <cellStyle name="20% - Accent1 3 2 4 2 2 5 5" xfId="20568" xr:uid="{00000000-0005-0000-0000-0000A14F0000}"/>
    <cellStyle name="20% - Accent1 3 2 4 2 2 5 5 2" xfId="20569" xr:uid="{00000000-0005-0000-0000-0000A24F0000}"/>
    <cellStyle name="20% - Accent1 3 2 4 2 2 5 5 2 2" xfId="20570" xr:uid="{00000000-0005-0000-0000-0000A34F0000}"/>
    <cellStyle name="20% - Accent1 3 2 4 2 2 5 5 3" xfId="20571" xr:uid="{00000000-0005-0000-0000-0000A44F0000}"/>
    <cellStyle name="20% - Accent1 3 2 4 2 2 5 6" xfId="20572" xr:uid="{00000000-0005-0000-0000-0000A54F0000}"/>
    <cellStyle name="20% - Accent1 3 2 4 2 2 5 6 2" xfId="20573" xr:uid="{00000000-0005-0000-0000-0000A64F0000}"/>
    <cellStyle name="20% - Accent1 3 2 4 2 2 5 6 2 2" xfId="20574" xr:uid="{00000000-0005-0000-0000-0000A74F0000}"/>
    <cellStyle name="20% - Accent1 3 2 4 2 2 5 6 3" xfId="20575" xr:uid="{00000000-0005-0000-0000-0000A84F0000}"/>
    <cellStyle name="20% - Accent1 3 2 4 2 2 5 7" xfId="20576" xr:uid="{00000000-0005-0000-0000-0000A94F0000}"/>
    <cellStyle name="20% - Accent1 3 2 4 2 2 5 7 2" xfId="20577" xr:uid="{00000000-0005-0000-0000-0000AA4F0000}"/>
    <cellStyle name="20% - Accent1 3 2 4 2 2 5 8" xfId="20578" xr:uid="{00000000-0005-0000-0000-0000AB4F0000}"/>
    <cellStyle name="20% - Accent1 3 2 4 2 2 5 8 2" xfId="20579" xr:uid="{00000000-0005-0000-0000-0000AC4F0000}"/>
    <cellStyle name="20% - Accent1 3 2 4 2 2 5 9" xfId="20580" xr:uid="{00000000-0005-0000-0000-0000AD4F0000}"/>
    <cellStyle name="20% - Accent1 3 2 4 2 2 6" xfId="20581" xr:uid="{00000000-0005-0000-0000-0000AE4F0000}"/>
    <cellStyle name="20% - Accent1 3 2 4 2 2 6 2" xfId="20582" xr:uid="{00000000-0005-0000-0000-0000AF4F0000}"/>
    <cellStyle name="20% - Accent1 3 2 4 2 2 6 2 2" xfId="20583" xr:uid="{00000000-0005-0000-0000-0000B04F0000}"/>
    <cellStyle name="20% - Accent1 3 2 4 2 2 6 2 2 2" xfId="20584" xr:uid="{00000000-0005-0000-0000-0000B14F0000}"/>
    <cellStyle name="20% - Accent1 3 2 4 2 2 6 2 2 2 2" xfId="20585" xr:uid="{00000000-0005-0000-0000-0000B24F0000}"/>
    <cellStyle name="20% - Accent1 3 2 4 2 2 6 2 2 3" xfId="20586" xr:uid="{00000000-0005-0000-0000-0000B34F0000}"/>
    <cellStyle name="20% - Accent1 3 2 4 2 2 6 2 3" xfId="20587" xr:uid="{00000000-0005-0000-0000-0000B44F0000}"/>
    <cellStyle name="20% - Accent1 3 2 4 2 2 6 2 3 2" xfId="20588" xr:uid="{00000000-0005-0000-0000-0000B54F0000}"/>
    <cellStyle name="20% - Accent1 3 2 4 2 2 6 2 4" xfId="20589" xr:uid="{00000000-0005-0000-0000-0000B64F0000}"/>
    <cellStyle name="20% - Accent1 3 2 4 2 2 6 3" xfId="20590" xr:uid="{00000000-0005-0000-0000-0000B74F0000}"/>
    <cellStyle name="20% - Accent1 3 2 4 2 2 6 3 2" xfId="20591" xr:uid="{00000000-0005-0000-0000-0000B84F0000}"/>
    <cellStyle name="20% - Accent1 3 2 4 2 2 6 3 2 2" xfId="20592" xr:uid="{00000000-0005-0000-0000-0000B94F0000}"/>
    <cellStyle name="20% - Accent1 3 2 4 2 2 6 3 2 2 2" xfId="20593" xr:uid="{00000000-0005-0000-0000-0000BA4F0000}"/>
    <cellStyle name="20% - Accent1 3 2 4 2 2 6 3 2 3" xfId="20594" xr:uid="{00000000-0005-0000-0000-0000BB4F0000}"/>
    <cellStyle name="20% - Accent1 3 2 4 2 2 6 3 3" xfId="20595" xr:uid="{00000000-0005-0000-0000-0000BC4F0000}"/>
    <cellStyle name="20% - Accent1 3 2 4 2 2 6 3 3 2" xfId="20596" xr:uid="{00000000-0005-0000-0000-0000BD4F0000}"/>
    <cellStyle name="20% - Accent1 3 2 4 2 2 6 3 4" xfId="20597" xr:uid="{00000000-0005-0000-0000-0000BE4F0000}"/>
    <cellStyle name="20% - Accent1 3 2 4 2 2 6 4" xfId="20598" xr:uid="{00000000-0005-0000-0000-0000BF4F0000}"/>
    <cellStyle name="20% - Accent1 3 2 4 2 2 6 4 2" xfId="20599" xr:uid="{00000000-0005-0000-0000-0000C04F0000}"/>
    <cellStyle name="20% - Accent1 3 2 4 2 2 6 4 2 2" xfId="20600" xr:uid="{00000000-0005-0000-0000-0000C14F0000}"/>
    <cellStyle name="20% - Accent1 3 2 4 2 2 6 4 2 2 2" xfId="20601" xr:uid="{00000000-0005-0000-0000-0000C24F0000}"/>
    <cellStyle name="20% - Accent1 3 2 4 2 2 6 4 2 3" xfId="20602" xr:uid="{00000000-0005-0000-0000-0000C34F0000}"/>
    <cellStyle name="20% - Accent1 3 2 4 2 2 6 4 3" xfId="20603" xr:uid="{00000000-0005-0000-0000-0000C44F0000}"/>
    <cellStyle name="20% - Accent1 3 2 4 2 2 6 4 3 2" xfId="20604" xr:uid="{00000000-0005-0000-0000-0000C54F0000}"/>
    <cellStyle name="20% - Accent1 3 2 4 2 2 6 4 4" xfId="20605" xr:uid="{00000000-0005-0000-0000-0000C64F0000}"/>
    <cellStyle name="20% - Accent1 3 2 4 2 2 6 5" xfId="20606" xr:uid="{00000000-0005-0000-0000-0000C74F0000}"/>
    <cellStyle name="20% - Accent1 3 2 4 2 2 6 5 2" xfId="20607" xr:uid="{00000000-0005-0000-0000-0000C84F0000}"/>
    <cellStyle name="20% - Accent1 3 2 4 2 2 6 5 2 2" xfId="20608" xr:uid="{00000000-0005-0000-0000-0000C94F0000}"/>
    <cellStyle name="20% - Accent1 3 2 4 2 2 6 5 3" xfId="20609" xr:uid="{00000000-0005-0000-0000-0000CA4F0000}"/>
    <cellStyle name="20% - Accent1 3 2 4 2 2 6 6" xfId="20610" xr:uid="{00000000-0005-0000-0000-0000CB4F0000}"/>
    <cellStyle name="20% - Accent1 3 2 4 2 2 6 6 2" xfId="20611" xr:uid="{00000000-0005-0000-0000-0000CC4F0000}"/>
    <cellStyle name="20% - Accent1 3 2 4 2 2 6 6 2 2" xfId="20612" xr:uid="{00000000-0005-0000-0000-0000CD4F0000}"/>
    <cellStyle name="20% - Accent1 3 2 4 2 2 6 6 3" xfId="20613" xr:uid="{00000000-0005-0000-0000-0000CE4F0000}"/>
    <cellStyle name="20% - Accent1 3 2 4 2 2 6 7" xfId="20614" xr:uid="{00000000-0005-0000-0000-0000CF4F0000}"/>
    <cellStyle name="20% - Accent1 3 2 4 2 2 6 7 2" xfId="20615" xr:uid="{00000000-0005-0000-0000-0000D04F0000}"/>
    <cellStyle name="20% - Accent1 3 2 4 2 2 6 8" xfId="20616" xr:uid="{00000000-0005-0000-0000-0000D14F0000}"/>
    <cellStyle name="20% - Accent1 3 2 4 2 2 6 8 2" xfId="20617" xr:uid="{00000000-0005-0000-0000-0000D24F0000}"/>
    <cellStyle name="20% - Accent1 3 2 4 2 2 6 9" xfId="20618" xr:uid="{00000000-0005-0000-0000-0000D34F0000}"/>
    <cellStyle name="20% - Accent1 3 2 4 2 2 7" xfId="20619" xr:uid="{00000000-0005-0000-0000-0000D44F0000}"/>
    <cellStyle name="20% - Accent1 3 2 4 2 2 7 2" xfId="20620" xr:uid="{00000000-0005-0000-0000-0000D54F0000}"/>
    <cellStyle name="20% - Accent1 3 2 4 2 2 7 2 2" xfId="20621" xr:uid="{00000000-0005-0000-0000-0000D64F0000}"/>
    <cellStyle name="20% - Accent1 3 2 4 2 2 7 2 2 2" xfId="20622" xr:uid="{00000000-0005-0000-0000-0000D74F0000}"/>
    <cellStyle name="20% - Accent1 3 2 4 2 2 7 2 3" xfId="20623" xr:uid="{00000000-0005-0000-0000-0000D84F0000}"/>
    <cellStyle name="20% - Accent1 3 2 4 2 2 7 3" xfId="20624" xr:uid="{00000000-0005-0000-0000-0000D94F0000}"/>
    <cellStyle name="20% - Accent1 3 2 4 2 2 7 3 2" xfId="20625" xr:uid="{00000000-0005-0000-0000-0000DA4F0000}"/>
    <cellStyle name="20% - Accent1 3 2 4 2 2 7 4" xfId="20626" xr:uid="{00000000-0005-0000-0000-0000DB4F0000}"/>
    <cellStyle name="20% - Accent1 3 2 4 2 2 8" xfId="20627" xr:uid="{00000000-0005-0000-0000-0000DC4F0000}"/>
    <cellStyle name="20% - Accent1 3 2 4 2 2 8 2" xfId="20628" xr:uid="{00000000-0005-0000-0000-0000DD4F0000}"/>
    <cellStyle name="20% - Accent1 3 2 4 2 2 8 2 2" xfId="20629" xr:uid="{00000000-0005-0000-0000-0000DE4F0000}"/>
    <cellStyle name="20% - Accent1 3 2 4 2 2 8 2 2 2" xfId="20630" xr:uid="{00000000-0005-0000-0000-0000DF4F0000}"/>
    <cellStyle name="20% - Accent1 3 2 4 2 2 8 2 3" xfId="20631" xr:uid="{00000000-0005-0000-0000-0000E04F0000}"/>
    <cellStyle name="20% - Accent1 3 2 4 2 2 8 3" xfId="20632" xr:uid="{00000000-0005-0000-0000-0000E14F0000}"/>
    <cellStyle name="20% - Accent1 3 2 4 2 2 8 3 2" xfId="20633" xr:uid="{00000000-0005-0000-0000-0000E24F0000}"/>
    <cellStyle name="20% - Accent1 3 2 4 2 2 8 4" xfId="20634" xr:uid="{00000000-0005-0000-0000-0000E34F0000}"/>
    <cellStyle name="20% - Accent1 3 2 4 2 2 9" xfId="20635" xr:uid="{00000000-0005-0000-0000-0000E44F0000}"/>
    <cellStyle name="20% - Accent1 3 2 4 2 2 9 2" xfId="20636" xr:uid="{00000000-0005-0000-0000-0000E54F0000}"/>
    <cellStyle name="20% - Accent1 3 2 4 2 2 9 2 2" xfId="20637" xr:uid="{00000000-0005-0000-0000-0000E64F0000}"/>
    <cellStyle name="20% - Accent1 3 2 4 2 2 9 2 2 2" xfId="20638" xr:uid="{00000000-0005-0000-0000-0000E74F0000}"/>
    <cellStyle name="20% - Accent1 3 2 4 2 2 9 2 3" xfId="20639" xr:uid="{00000000-0005-0000-0000-0000E84F0000}"/>
    <cellStyle name="20% - Accent1 3 2 4 2 2 9 3" xfId="20640" xr:uid="{00000000-0005-0000-0000-0000E94F0000}"/>
    <cellStyle name="20% - Accent1 3 2 4 2 2 9 3 2" xfId="20641" xr:uid="{00000000-0005-0000-0000-0000EA4F0000}"/>
    <cellStyle name="20% - Accent1 3 2 4 2 2 9 4" xfId="20642" xr:uid="{00000000-0005-0000-0000-0000EB4F0000}"/>
    <cellStyle name="20% - Accent1 3 2 4 2 3" xfId="20643" xr:uid="{00000000-0005-0000-0000-0000EC4F0000}"/>
    <cellStyle name="20% - Accent1 3 2 4 2 3 10" xfId="20644" xr:uid="{00000000-0005-0000-0000-0000ED4F0000}"/>
    <cellStyle name="20% - Accent1 3 2 4 2 3 10 2" xfId="20645" xr:uid="{00000000-0005-0000-0000-0000EE4F0000}"/>
    <cellStyle name="20% - Accent1 3 2 4 2 3 11" xfId="20646" xr:uid="{00000000-0005-0000-0000-0000EF4F0000}"/>
    <cellStyle name="20% - Accent1 3 2 4 2 3 2" xfId="20647" xr:uid="{00000000-0005-0000-0000-0000F04F0000}"/>
    <cellStyle name="20% - Accent1 3 2 4 2 3 2 2" xfId="20648" xr:uid="{00000000-0005-0000-0000-0000F14F0000}"/>
    <cellStyle name="20% - Accent1 3 2 4 2 3 2 2 2" xfId="20649" xr:uid="{00000000-0005-0000-0000-0000F24F0000}"/>
    <cellStyle name="20% - Accent1 3 2 4 2 3 2 2 2 2" xfId="20650" xr:uid="{00000000-0005-0000-0000-0000F34F0000}"/>
    <cellStyle name="20% - Accent1 3 2 4 2 3 2 2 2 2 2" xfId="20651" xr:uid="{00000000-0005-0000-0000-0000F44F0000}"/>
    <cellStyle name="20% - Accent1 3 2 4 2 3 2 2 2 3" xfId="20652" xr:uid="{00000000-0005-0000-0000-0000F54F0000}"/>
    <cellStyle name="20% - Accent1 3 2 4 2 3 2 2 3" xfId="20653" xr:uid="{00000000-0005-0000-0000-0000F64F0000}"/>
    <cellStyle name="20% - Accent1 3 2 4 2 3 2 2 3 2" xfId="20654" xr:uid="{00000000-0005-0000-0000-0000F74F0000}"/>
    <cellStyle name="20% - Accent1 3 2 4 2 3 2 2 4" xfId="20655" xr:uid="{00000000-0005-0000-0000-0000F84F0000}"/>
    <cellStyle name="20% - Accent1 3 2 4 2 3 2 3" xfId="20656" xr:uid="{00000000-0005-0000-0000-0000F94F0000}"/>
    <cellStyle name="20% - Accent1 3 2 4 2 3 2 3 2" xfId="20657" xr:uid="{00000000-0005-0000-0000-0000FA4F0000}"/>
    <cellStyle name="20% - Accent1 3 2 4 2 3 2 3 2 2" xfId="20658" xr:uid="{00000000-0005-0000-0000-0000FB4F0000}"/>
    <cellStyle name="20% - Accent1 3 2 4 2 3 2 3 2 2 2" xfId="20659" xr:uid="{00000000-0005-0000-0000-0000FC4F0000}"/>
    <cellStyle name="20% - Accent1 3 2 4 2 3 2 3 2 3" xfId="20660" xr:uid="{00000000-0005-0000-0000-0000FD4F0000}"/>
    <cellStyle name="20% - Accent1 3 2 4 2 3 2 3 3" xfId="20661" xr:uid="{00000000-0005-0000-0000-0000FE4F0000}"/>
    <cellStyle name="20% - Accent1 3 2 4 2 3 2 3 3 2" xfId="20662" xr:uid="{00000000-0005-0000-0000-0000FF4F0000}"/>
    <cellStyle name="20% - Accent1 3 2 4 2 3 2 3 4" xfId="20663" xr:uid="{00000000-0005-0000-0000-000000500000}"/>
    <cellStyle name="20% - Accent1 3 2 4 2 3 2 4" xfId="20664" xr:uid="{00000000-0005-0000-0000-000001500000}"/>
    <cellStyle name="20% - Accent1 3 2 4 2 3 2 4 2" xfId="20665" xr:uid="{00000000-0005-0000-0000-000002500000}"/>
    <cellStyle name="20% - Accent1 3 2 4 2 3 2 4 2 2" xfId="20666" xr:uid="{00000000-0005-0000-0000-000003500000}"/>
    <cellStyle name="20% - Accent1 3 2 4 2 3 2 4 2 2 2" xfId="20667" xr:uid="{00000000-0005-0000-0000-000004500000}"/>
    <cellStyle name="20% - Accent1 3 2 4 2 3 2 4 2 3" xfId="20668" xr:uid="{00000000-0005-0000-0000-000005500000}"/>
    <cellStyle name="20% - Accent1 3 2 4 2 3 2 4 3" xfId="20669" xr:uid="{00000000-0005-0000-0000-000006500000}"/>
    <cellStyle name="20% - Accent1 3 2 4 2 3 2 4 3 2" xfId="20670" xr:uid="{00000000-0005-0000-0000-000007500000}"/>
    <cellStyle name="20% - Accent1 3 2 4 2 3 2 4 4" xfId="20671" xr:uid="{00000000-0005-0000-0000-000008500000}"/>
    <cellStyle name="20% - Accent1 3 2 4 2 3 2 5" xfId="20672" xr:uid="{00000000-0005-0000-0000-000009500000}"/>
    <cellStyle name="20% - Accent1 3 2 4 2 3 2 5 2" xfId="20673" xr:uid="{00000000-0005-0000-0000-00000A500000}"/>
    <cellStyle name="20% - Accent1 3 2 4 2 3 2 5 2 2" xfId="20674" xr:uid="{00000000-0005-0000-0000-00000B500000}"/>
    <cellStyle name="20% - Accent1 3 2 4 2 3 2 5 3" xfId="20675" xr:uid="{00000000-0005-0000-0000-00000C500000}"/>
    <cellStyle name="20% - Accent1 3 2 4 2 3 2 6" xfId="20676" xr:uid="{00000000-0005-0000-0000-00000D500000}"/>
    <cellStyle name="20% - Accent1 3 2 4 2 3 2 6 2" xfId="20677" xr:uid="{00000000-0005-0000-0000-00000E500000}"/>
    <cellStyle name="20% - Accent1 3 2 4 2 3 2 6 2 2" xfId="20678" xr:uid="{00000000-0005-0000-0000-00000F500000}"/>
    <cellStyle name="20% - Accent1 3 2 4 2 3 2 6 3" xfId="20679" xr:uid="{00000000-0005-0000-0000-000010500000}"/>
    <cellStyle name="20% - Accent1 3 2 4 2 3 2 7" xfId="20680" xr:uid="{00000000-0005-0000-0000-000011500000}"/>
    <cellStyle name="20% - Accent1 3 2 4 2 3 2 7 2" xfId="20681" xr:uid="{00000000-0005-0000-0000-000012500000}"/>
    <cellStyle name="20% - Accent1 3 2 4 2 3 2 8" xfId="20682" xr:uid="{00000000-0005-0000-0000-000013500000}"/>
    <cellStyle name="20% - Accent1 3 2 4 2 3 2 8 2" xfId="20683" xr:uid="{00000000-0005-0000-0000-000014500000}"/>
    <cellStyle name="20% - Accent1 3 2 4 2 3 2 9" xfId="20684" xr:uid="{00000000-0005-0000-0000-000015500000}"/>
    <cellStyle name="20% - Accent1 3 2 4 2 3 3" xfId="20685" xr:uid="{00000000-0005-0000-0000-000016500000}"/>
    <cellStyle name="20% - Accent1 3 2 4 2 3 3 2" xfId="20686" xr:uid="{00000000-0005-0000-0000-000017500000}"/>
    <cellStyle name="20% - Accent1 3 2 4 2 3 3 2 2" xfId="20687" xr:uid="{00000000-0005-0000-0000-000018500000}"/>
    <cellStyle name="20% - Accent1 3 2 4 2 3 3 2 2 2" xfId="20688" xr:uid="{00000000-0005-0000-0000-000019500000}"/>
    <cellStyle name="20% - Accent1 3 2 4 2 3 3 2 2 2 2" xfId="20689" xr:uid="{00000000-0005-0000-0000-00001A500000}"/>
    <cellStyle name="20% - Accent1 3 2 4 2 3 3 2 2 3" xfId="20690" xr:uid="{00000000-0005-0000-0000-00001B500000}"/>
    <cellStyle name="20% - Accent1 3 2 4 2 3 3 2 3" xfId="20691" xr:uid="{00000000-0005-0000-0000-00001C500000}"/>
    <cellStyle name="20% - Accent1 3 2 4 2 3 3 2 3 2" xfId="20692" xr:uid="{00000000-0005-0000-0000-00001D500000}"/>
    <cellStyle name="20% - Accent1 3 2 4 2 3 3 2 4" xfId="20693" xr:uid="{00000000-0005-0000-0000-00001E500000}"/>
    <cellStyle name="20% - Accent1 3 2 4 2 3 3 3" xfId="20694" xr:uid="{00000000-0005-0000-0000-00001F500000}"/>
    <cellStyle name="20% - Accent1 3 2 4 2 3 3 3 2" xfId="20695" xr:uid="{00000000-0005-0000-0000-000020500000}"/>
    <cellStyle name="20% - Accent1 3 2 4 2 3 3 3 2 2" xfId="20696" xr:uid="{00000000-0005-0000-0000-000021500000}"/>
    <cellStyle name="20% - Accent1 3 2 4 2 3 3 3 2 2 2" xfId="20697" xr:uid="{00000000-0005-0000-0000-000022500000}"/>
    <cellStyle name="20% - Accent1 3 2 4 2 3 3 3 2 3" xfId="20698" xr:uid="{00000000-0005-0000-0000-000023500000}"/>
    <cellStyle name="20% - Accent1 3 2 4 2 3 3 3 3" xfId="20699" xr:uid="{00000000-0005-0000-0000-000024500000}"/>
    <cellStyle name="20% - Accent1 3 2 4 2 3 3 3 3 2" xfId="20700" xr:uid="{00000000-0005-0000-0000-000025500000}"/>
    <cellStyle name="20% - Accent1 3 2 4 2 3 3 3 4" xfId="20701" xr:uid="{00000000-0005-0000-0000-000026500000}"/>
    <cellStyle name="20% - Accent1 3 2 4 2 3 3 4" xfId="20702" xr:uid="{00000000-0005-0000-0000-000027500000}"/>
    <cellStyle name="20% - Accent1 3 2 4 2 3 3 4 2" xfId="20703" xr:uid="{00000000-0005-0000-0000-000028500000}"/>
    <cellStyle name="20% - Accent1 3 2 4 2 3 3 4 2 2" xfId="20704" xr:uid="{00000000-0005-0000-0000-000029500000}"/>
    <cellStyle name="20% - Accent1 3 2 4 2 3 3 4 2 2 2" xfId="20705" xr:uid="{00000000-0005-0000-0000-00002A500000}"/>
    <cellStyle name="20% - Accent1 3 2 4 2 3 3 4 2 3" xfId="20706" xr:uid="{00000000-0005-0000-0000-00002B500000}"/>
    <cellStyle name="20% - Accent1 3 2 4 2 3 3 4 3" xfId="20707" xr:uid="{00000000-0005-0000-0000-00002C500000}"/>
    <cellStyle name="20% - Accent1 3 2 4 2 3 3 4 3 2" xfId="20708" xr:uid="{00000000-0005-0000-0000-00002D500000}"/>
    <cellStyle name="20% - Accent1 3 2 4 2 3 3 4 4" xfId="20709" xr:uid="{00000000-0005-0000-0000-00002E500000}"/>
    <cellStyle name="20% - Accent1 3 2 4 2 3 3 5" xfId="20710" xr:uid="{00000000-0005-0000-0000-00002F500000}"/>
    <cellStyle name="20% - Accent1 3 2 4 2 3 3 5 2" xfId="20711" xr:uid="{00000000-0005-0000-0000-000030500000}"/>
    <cellStyle name="20% - Accent1 3 2 4 2 3 3 5 2 2" xfId="20712" xr:uid="{00000000-0005-0000-0000-000031500000}"/>
    <cellStyle name="20% - Accent1 3 2 4 2 3 3 5 3" xfId="20713" xr:uid="{00000000-0005-0000-0000-000032500000}"/>
    <cellStyle name="20% - Accent1 3 2 4 2 3 3 6" xfId="20714" xr:uid="{00000000-0005-0000-0000-000033500000}"/>
    <cellStyle name="20% - Accent1 3 2 4 2 3 3 6 2" xfId="20715" xr:uid="{00000000-0005-0000-0000-000034500000}"/>
    <cellStyle name="20% - Accent1 3 2 4 2 3 3 6 2 2" xfId="20716" xr:uid="{00000000-0005-0000-0000-000035500000}"/>
    <cellStyle name="20% - Accent1 3 2 4 2 3 3 6 3" xfId="20717" xr:uid="{00000000-0005-0000-0000-000036500000}"/>
    <cellStyle name="20% - Accent1 3 2 4 2 3 3 7" xfId="20718" xr:uid="{00000000-0005-0000-0000-000037500000}"/>
    <cellStyle name="20% - Accent1 3 2 4 2 3 3 7 2" xfId="20719" xr:uid="{00000000-0005-0000-0000-000038500000}"/>
    <cellStyle name="20% - Accent1 3 2 4 2 3 3 8" xfId="20720" xr:uid="{00000000-0005-0000-0000-000039500000}"/>
    <cellStyle name="20% - Accent1 3 2 4 2 3 3 8 2" xfId="20721" xr:uid="{00000000-0005-0000-0000-00003A500000}"/>
    <cellStyle name="20% - Accent1 3 2 4 2 3 3 9" xfId="20722" xr:uid="{00000000-0005-0000-0000-00003B500000}"/>
    <cellStyle name="20% - Accent1 3 2 4 2 3 4" xfId="20723" xr:uid="{00000000-0005-0000-0000-00003C500000}"/>
    <cellStyle name="20% - Accent1 3 2 4 2 3 4 2" xfId="20724" xr:uid="{00000000-0005-0000-0000-00003D500000}"/>
    <cellStyle name="20% - Accent1 3 2 4 2 3 4 2 2" xfId="20725" xr:uid="{00000000-0005-0000-0000-00003E500000}"/>
    <cellStyle name="20% - Accent1 3 2 4 2 3 4 2 2 2" xfId="20726" xr:uid="{00000000-0005-0000-0000-00003F500000}"/>
    <cellStyle name="20% - Accent1 3 2 4 2 3 4 2 3" xfId="20727" xr:uid="{00000000-0005-0000-0000-000040500000}"/>
    <cellStyle name="20% - Accent1 3 2 4 2 3 4 3" xfId="20728" xr:uid="{00000000-0005-0000-0000-000041500000}"/>
    <cellStyle name="20% - Accent1 3 2 4 2 3 4 3 2" xfId="20729" xr:uid="{00000000-0005-0000-0000-000042500000}"/>
    <cellStyle name="20% - Accent1 3 2 4 2 3 4 4" xfId="20730" xr:uid="{00000000-0005-0000-0000-000043500000}"/>
    <cellStyle name="20% - Accent1 3 2 4 2 3 5" xfId="20731" xr:uid="{00000000-0005-0000-0000-000044500000}"/>
    <cellStyle name="20% - Accent1 3 2 4 2 3 5 2" xfId="20732" xr:uid="{00000000-0005-0000-0000-000045500000}"/>
    <cellStyle name="20% - Accent1 3 2 4 2 3 5 2 2" xfId="20733" xr:uid="{00000000-0005-0000-0000-000046500000}"/>
    <cellStyle name="20% - Accent1 3 2 4 2 3 5 2 2 2" xfId="20734" xr:uid="{00000000-0005-0000-0000-000047500000}"/>
    <cellStyle name="20% - Accent1 3 2 4 2 3 5 2 3" xfId="20735" xr:uid="{00000000-0005-0000-0000-000048500000}"/>
    <cellStyle name="20% - Accent1 3 2 4 2 3 5 3" xfId="20736" xr:uid="{00000000-0005-0000-0000-000049500000}"/>
    <cellStyle name="20% - Accent1 3 2 4 2 3 5 3 2" xfId="20737" xr:uid="{00000000-0005-0000-0000-00004A500000}"/>
    <cellStyle name="20% - Accent1 3 2 4 2 3 5 4" xfId="20738" xr:uid="{00000000-0005-0000-0000-00004B500000}"/>
    <cellStyle name="20% - Accent1 3 2 4 2 3 6" xfId="20739" xr:uid="{00000000-0005-0000-0000-00004C500000}"/>
    <cellStyle name="20% - Accent1 3 2 4 2 3 6 2" xfId="20740" xr:uid="{00000000-0005-0000-0000-00004D500000}"/>
    <cellStyle name="20% - Accent1 3 2 4 2 3 6 2 2" xfId="20741" xr:uid="{00000000-0005-0000-0000-00004E500000}"/>
    <cellStyle name="20% - Accent1 3 2 4 2 3 6 2 2 2" xfId="20742" xr:uid="{00000000-0005-0000-0000-00004F500000}"/>
    <cellStyle name="20% - Accent1 3 2 4 2 3 6 2 3" xfId="20743" xr:uid="{00000000-0005-0000-0000-000050500000}"/>
    <cellStyle name="20% - Accent1 3 2 4 2 3 6 3" xfId="20744" xr:uid="{00000000-0005-0000-0000-000051500000}"/>
    <cellStyle name="20% - Accent1 3 2 4 2 3 6 3 2" xfId="20745" xr:uid="{00000000-0005-0000-0000-000052500000}"/>
    <cellStyle name="20% - Accent1 3 2 4 2 3 6 4" xfId="20746" xr:uid="{00000000-0005-0000-0000-000053500000}"/>
    <cellStyle name="20% - Accent1 3 2 4 2 3 7" xfId="20747" xr:uid="{00000000-0005-0000-0000-000054500000}"/>
    <cellStyle name="20% - Accent1 3 2 4 2 3 7 2" xfId="20748" xr:uid="{00000000-0005-0000-0000-000055500000}"/>
    <cellStyle name="20% - Accent1 3 2 4 2 3 7 2 2" xfId="20749" xr:uid="{00000000-0005-0000-0000-000056500000}"/>
    <cellStyle name="20% - Accent1 3 2 4 2 3 7 3" xfId="20750" xr:uid="{00000000-0005-0000-0000-000057500000}"/>
    <cellStyle name="20% - Accent1 3 2 4 2 3 8" xfId="20751" xr:uid="{00000000-0005-0000-0000-000058500000}"/>
    <cellStyle name="20% - Accent1 3 2 4 2 3 8 2" xfId="20752" xr:uid="{00000000-0005-0000-0000-000059500000}"/>
    <cellStyle name="20% - Accent1 3 2 4 2 3 8 2 2" xfId="20753" xr:uid="{00000000-0005-0000-0000-00005A500000}"/>
    <cellStyle name="20% - Accent1 3 2 4 2 3 8 3" xfId="20754" xr:uid="{00000000-0005-0000-0000-00005B500000}"/>
    <cellStyle name="20% - Accent1 3 2 4 2 3 9" xfId="20755" xr:uid="{00000000-0005-0000-0000-00005C500000}"/>
    <cellStyle name="20% - Accent1 3 2 4 2 3 9 2" xfId="20756" xr:uid="{00000000-0005-0000-0000-00005D500000}"/>
    <cellStyle name="20% - Accent1 3 2 4 2 4" xfId="20757" xr:uid="{00000000-0005-0000-0000-00005E500000}"/>
    <cellStyle name="20% - Accent1 3 2 4 2 4 10" xfId="20758" xr:uid="{00000000-0005-0000-0000-00005F500000}"/>
    <cellStyle name="20% - Accent1 3 2 4 2 4 10 2" xfId="20759" xr:uid="{00000000-0005-0000-0000-000060500000}"/>
    <cellStyle name="20% - Accent1 3 2 4 2 4 11" xfId="20760" xr:uid="{00000000-0005-0000-0000-000061500000}"/>
    <cellStyle name="20% - Accent1 3 2 4 2 4 2" xfId="20761" xr:uid="{00000000-0005-0000-0000-000062500000}"/>
    <cellStyle name="20% - Accent1 3 2 4 2 4 2 2" xfId="20762" xr:uid="{00000000-0005-0000-0000-000063500000}"/>
    <cellStyle name="20% - Accent1 3 2 4 2 4 2 2 2" xfId="20763" xr:uid="{00000000-0005-0000-0000-000064500000}"/>
    <cellStyle name="20% - Accent1 3 2 4 2 4 2 2 2 2" xfId="20764" xr:uid="{00000000-0005-0000-0000-000065500000}"/>
    <cellStyle name="20% - Accent1 3 2 4 2 4 2 2 2 2 2" xfId="20765" xr:uid="{00000000-0005-0000-0000-000066500000}"/>
    <cellStyle name="20% - Accent1 3 2 4 2 4 2 2 2 3" xfId="20766" xr:uid="{00000000-0005-0000-0000-000067500000}"/>
    <cellStyle name="20% - Accent1 3 2 4 2 4 2 2 3" xfId="20767" xr:uid="{00000000-0005-0000-0000-000068500000}"/>
    <cellStyle name="20% - Accent1 3 2 4 2 4 2 2 3 2" xfId="20768" xr:uid="{00000000-0005-0000-0000-000069500000}"/>
    <cellStyle name="20% - Accent1 3 2 4 2 4 2 2 4" xfId="20769" xr:uid="{00000000-0005-0000-0000-00006A500000}"/>
    <cellStyle name="20% - Accent1 3 2 4 2 4 2 3" xfId="20770" xr:uid="{00000000-0005-0000-0000-00006B500000}"/>
    <cellStyle name="20% - Accent1 3 2 4 2 4 2 3 2" xfId="20771" xr:uid="{00000000-0005-0000-0000-00006C500000}"/>
    <cellStyle name="20% - Accent1 3 2 4 2 4 2 3 2 2" xfId="20772" xr:uid="{00000000-0005-0000-0000-00006D500000}"/>
    <cellStyle name="20% - Accent1 3 2 4 2 4 2 3 2 2 2" xfId="20773" xr:uid="{00000000-0005-0000-0000-00006E500000}"/>
    <cellStyle name="20% - Accent1 3 2 4 2 4 2 3 2 3" xfId="20774" xr:uid="{00000000-0005-0000-0000-00006F500000}"/>
    <cellStyle name="20% - Accent1 3 2 4 2 4 2 3 3" xfId="20775" xr:uid="{00000000-0005-0000-0000-000070500000}"/>
    <cellStyle name="20% - Accent1 3 2 4 2 4 2 3 3 2" xfId="20776" xr:uid="{00000000-0005-0000-0000-000071500000}"/>
    <cellStyle name="20% - Accent1 3 2 4 2 4 2 3 4" xfId="20777" xr:uid="{00000000-0005-0000-0000-000072500000}"/>
    <cellStyle name="20% - Accent1 3 2 4 2 4 2 4" xfId="20778" xr:uid="{00000000-0005-0000-0000-000073500000}"/>
    <cellStyle name="20% - Accent1 3 2 4 2 4 2 4 2" xfId="20779" xr:uid="{00000000-0005-0000-0000-000074500000}"/>
    <cellStyle name="20% - Accent1 3 2 4 2 4 2 4 2 2" xfId="20780" xr:uid="{00000000-0005-0000-0000-000075500000}"/>
    <cellStyle name="20% - Accent1 3 2 4 2 4 2 4 2 2 2" xfId="20781" xr:uid="{00000000-0005-0000-0000-000076500000}"/>
    <cellStyle name="20% - Accent1 3 2 4 2 4 2 4 2 3" xfId="20782" xr:uid="{00000000-0005-0000-0000-000077500000}"/>
    <cellStyle name="20% - Accent1 3 2 4 2 4 2 4 3" xfId="20783" xr:uid="{00000000-0005-0000-0000-000078500000}"/>
    <cellStyle name="20% - Accent1 3 2 4 2 4 2 4 3 2" xfId="20784" xr:uid="{00000000-0005-0000-0000-000079500000}"/>
    <cellStyle name="20% - Accent1 3 2 4 2 4 2 4 4" xfId="20785" xr:uid="{00000000-0005-0000-0000-00007A500000}"/>
    <cellStyle name="20% - Accent1 3 2 4 2 4 2 5" xfId="20786" xr:uid="{00000000-0005-0000-0000-00007B500000}"/>
    <cellStyle name="20% - Accent1 3 2 4 2 4 2 5 2" xfId="20787" xr:uid="{00000000-0005-0000-0000-00007C500000}"/>
    <cellStyle name="20% - Accent1 3 2 4 2 4 2 5 2 2" xfId="20788" xr:uid="{00000000-0005-0000-0000-00007D500000}"/>
    <cellStyle name="20% - Accent1 3 2 4 2 4 2 5 3" xfId="20789" xr:uid="{00000000-0005-0000-0000-00007E500000}"/>
    <cellStyle name="20% - Accent1 3 2 4 2 4 2 6" xfId="20790" xr:uid="{00000000-0005-0000-0000-00007F500000}"/>
    <cellStyle name="20% - Accent1 3 2 4 2 4 2 6 2" xfId="20791" xr:uid="{00000000-0005-0000-0000-000080500000}"/>
    <cellStyle name="20% - Accent1 3 2 4 2 4 2 6 2 2" xfId="20792" xr:uid="{00000000-0005-0000-0000-000081500000}"/>
    <cellStyle name="20% - Accent1 3 2 4 2 4 2 6 3" xfId="20793" xr:uid="{00000000-0005-0000-0000-000082500000}"/>
    <cellStyle name="20% - Accent1 3 2 4 2 4 2 7" xfId="20794" xr:uid="{00000000-0005-0000-0000-000083500000}"/>
    <cellStyle name="20% - Accent1 3 2 4 2 4 2 7 2" xfId="20795" xr:uid="{00000000-0005-0000-0000-000084500000}"/>
    <cellStyle name="20% - Accent1 3 2 4 2 4 2 8" xfId="20796" xr:uid="{00000000-0005-0000-0000-000085500000}"/>
    <cellStyle name="20% - Accent1 3 2 4 2 4 2 8 2" xfId="20797" xr:uid="{00000000-0005-0000-0000-000086500000}"/>
    <cellStyle name="20% - Accent1 3 2 4 2 4 2 9" xfId="20798" xr:uid="{00000000-0005-0000-0000-000087500000}"/>
    <cellStyle name="20% - Accent1 3 2 4 2 4 3" xfId="20799" xr:uid="{00000000-0005-0000-0000-000088500000}"/>
    <cellStyle name="20% - Accent1 3 2 4 2 4 3 2" xfId="20800" xr:uid="{00000000-0005-0000-0000-000089500000}"/>
    <cellStyle name="20% - Accent1 3 2 4 2 4 3 2 2" xfId="20801" xr:uid="{00000000-0005-0000-0000-00008A500000}"/>
    <cellStyle name="20% - Accent1 3 2 4 2 4 3 2 2 2" xfId="20802" xr:uid="{00000000-0005-0000-0000-00008B500000}"/>
    <cellStyle name="20% - Accent1 3 2 4 2 4 3 2 2 2 2" xfId="20803" xr:uid="{00000000-0005-0000-0000-00008C500000}"/>
    <cellStyle name="20% - Accent1 3 2 4 2 4 3 2 2 3" xfId="20804" xr:uid="{00000000-0005-0000-0000-00008D500000}"/>
    <cellStyle name="20% - Accent1 3 2 4 2 4 3 2 3" xfId="20805" xr:uid="{00000000-0005-0000-0000-00008E500000}"/>
    <cellStyle name="20% - Accent1 3 2 4 2 4 3 2 3 2" xfId="20806" xr:uid="{00000000-0005-0000-0000-00008F500000}"/>
    <cellStyle name="20% - Accent1 3 2 4 2 4 3 2 4" xfId="20807" xr:uid="{00000000-0005-0000-0000-000090500000}"/>
    <cellStyle name="20% - Accent1 3 2 4 2 4 3 3" xfId="20808" xr:uid="{00000000-0005-0000-0000-000091500000}"/>
    <cellStyle name="20% - Accent1 3 2 4 2 4 3 3 2" xfId="20809" xr:uid="{00000000-0005-0000-0000-000092500000}"/>
    <cellStyle name="20% - Accent1 3 2 4 2 4 3 3 2 2" xfId="20810" xr:uid="{00000000-0005-0000-0000-000093500000}"/>
    <cellStyle name="20% - Accent1 3 2 4 2 4 3 3 2 2 2" xfId="20811" xr:uid="{00000000-0005-0000-0000-000094500000}"/>
    <cellStyle name="20% - Accent1 3 2 4 2 4 3 3 2 3" xfId="20812" xr:uid="{00000000-0005-0000-0000-000095500000}"/>
    <cellStyle name="20% - Accent1 3 2 4 2 4 3 3 3" xfId="20813" xr:uid="{00000000-0005-0000-0000-000096500000}"/>
    <cellStyle name="20% - Accent1 3 2 4 2 4 3 3 3 2" xfId="20814" xr:uid="{00000000-0005-0000-0000-000097500000}"/>
    <cellStyle name="20% - Accent1 3 2 4 2 4 3 3 4" xfId="20815" xr:uid="{00000000-0005-0000-0000-000098500000}"/>
    <cellStyle name="20% - Accent1 3 2 4 2 4 3 4" xfId="20816" xr:uid="{00000000-0005-0000-0000-000099500000}"/>
    <cellStyle name="20% - Accent1 3 2 4 2 4 3 4 2" xfId="20817" xr:uid="{00000000-0005-0000-0000-00009A500000}"/>
    <cellStyle name="20% - Accent1 3 2 4 2 4 3 4 2 2" xfId="20818" xr:uid="{00000000-0005-0000-0000-00009B500000}"/>
    <cellStyle name="20% - Accent1 3 2 4 2 4 3 4 2 2 2" xfId="20819" xr:uid="{00000000-0005-0000-0000-00009C500000}"/>
    <cellStyle name="20% - Accent1 3 2 4 2 4 3 4 2 3" xfId="20820" xr:uid="{00000000-0005-0000-0000-00009D500000}"/>
    <cellStyle name="20% - Accent1 3 2 4 2 4 3 4 3" xfId="20821" xr:uid="{00000000-0005-0000-0000-00009E500000}"/>
    <cellStyle name="20% - Accent1 3 2 4 2 4 3 4 3 2" xfId="20822" xr:uid="{00000000-0005-0000-0000-00009F500000}"/>
    <cellStyle name="20% - Accent1 3 2 4 2 4 3 4 4" xfId="20823" xr:uid="{00000000-0005-0000-0000-0000A0500000}"/>
    <cellStyle name="20% - Accent1 3 2 4 2 4 3 5" xfId="20824" xr:uid="{00000000-0005-0000-0000-0000A1500000}"/>
    <cellStyle name="20% - Accent1 3 2 4 2 4 3 5 2" xfId="20825" xr:uid="{00000000-0005-0000-0000-0000A2500000}"/>
    <cellStyle name="20% - Accent1 3 2 4 2 4 3 5 2 2" xfId="20826" xr:uid="{00000000-0005-0000-0000-0000A3500000}"/>
    <cellStyle name="20% - Accent1 3 2 4 2 4 3 5 3" xfId="20827" xr:uid="{00000000-0005-0000-0000-0000A4500000}"/>
    <cellStyle name="20% - Accent1 3 2 4 2 4 3 6" xfId="20828" xr:uid="{00000000-0005-0000-0000-0000A5500000}"/>
    <cellStyle name="20% - Accent1 3 2 4 2 4 3 6 2" xfId="20829" xr:uid="{00000000-0005-0000-0000-0000A6500000}"/>
    <cellStyle name="20% - Accent1 3 2 4 2 4 3 6 2 2" xfId="20830" xr:uid="{00000000-0005-0000-0000-0000A7500000}"/>
    <cellStyle name="20% - Accent1 3 2 4 2 4 3 6 3" xfId="20831" xr:uid="{00000000-0005-0000-0000-0000A8500000}"/>
    <cellStyle name="20% - Accent1 3 2 4 2 4 3 7" xfId="20832" xr:uid="{00000000-0005-0000-0000-0000A9500000}"/>
    <cellStyle name="20% - Accent1 3 2 4 2 4 3 7 2" xfId="20833" xr:uid="{00000000-0005-0000-0000-0000AA500000}"/>
    <cellStyle name="20% - Accent1 3 2 4 2 4 3 8" xfId="20834" xr:uid="{00000000-0005-0000-0000-0000AB500000}"/>
    <cellStyle name="20% - Accent1 3 2 4 2 4 3 8 2" xfId="20835" xr:uid="{00000000-0005-0000-0000-0000AC500000}"/>
    <cellStyle name="20% - Accent1 3 2 4 2 4 3 9" xfId="20836" xr:uid="{00000000-0005-0000-0000-0000AD500000}"/>
    <cellStyle name="20% - Accent1 3 2 4 2 4 4" xfId="20837" xr:uid="{00000000-0005-0000-0000-0000AE500000}"/>
    <cellStyle name="20% - Accent1 3 2 4 2 4 4 2" xfId="20838" xr:uid="{00000000-0005-0000-0000-0000AF500000}"/>
    <cellStyle name="20% - Accent1 3 2 4 2 4 4 2 2" xfId="20839" xr:uid="{00000000-0005-0000-0000-0000B0500000}"/>
    <cellStyle name="20% - Accent1 3 2 4 2 4 4 2 2 2" xfId="20840" xr:uid="{00000000-0005-0000-0000-0000B1500000}"/>
    <cellStyle name="20% - Accent1 3 2 4 2 4 4 2 3" xfId="20841" xr:uid="{00000000-0005-0000-0000-0000B2500000}"/>
    <cellStyle name="20% - Accent1 3 2 4 2 4 4 3" xfId="20842" xr:uid="{00000000-0005-0000-0000-0000B3500000}"/>
    <cellStyle name="20% - Accent1 3 2 4 2 4 4 3 2" xfId="20843" xr:uid="{00000000-0005-0000-0000-0000B4500000}"/>
    <cellStyle name="20% - Accent1 3 2 4 2 4 4 4" xfId="20844" xr:uid="{00000000-0005-0000-0000-0000B5500000}"/>
    <cellStyle name="20% - Accent1 3 2 4 2 4 5" xfId="20845" xr:uid="{00000000-0005-0000-0000-0000B6500000}"/>
    <cellStyle name="20% - Accent1 3 2 4 2 4 5 2" xfId="20846" xr:uid="{00000000-0005-0000-0000-0000B7500000}"/>
    <cellStyle name="20% - Accent1 3 2 4 2 4 5 2 2" xfId="20847" xr:uid="{00000000-0005-0000-0000-0000B8500000}"/>
    <cellStyle name="20% - Accent1 3 2 4 2 4 5 2 2 2" xfId="20848" xr:uid="{00000000-0005-0000-0000-0000B9500000}"/>
    <cellStyle name="20% - Accent1 3 2 4 2 4 5 2 3" xfId="20849" xr:uid="{00000000-0005-0000-0000-0000BA500000}"/>
    <cellStyle name="20% - Accent1 3 2 4 2 4 5 3" xfId="20850" xr:uid="{00000000-0005-0000-0000-0000BB500000}"/>
    <cellStyle name="20% - Accent1 3 2 4 2 4 5 3 2" xfId="20851" xr:uid="{00000000-0005-0000-0000-0000BC500000}"/>
    <cellStyle name="20% - Accent1 3 2 4 2 4 5 4" xfId="20852" xr:uid="{00000000-0005-0000-0000-0000BD500000}"/>
    <cellStyle name="20% - Accent1 3 2 4 2 4 6" xfId="20853" xr:uid="{00000000-0005-0000-0000-0000BE500000}"/>
    <cellStyle name="20% - Accent1 3 2 4 2 4 6 2" xfId="20854" xr:uid="{00000000-0005-0000-0000-0000BF500000}"/>
    <cellStyle name="20% - Accent1 3 2 4 2 4 6 2 2" xfId="20855" xr:uid="{00000000-0005-0000-0000-0000C0500000}"/>
    <cellStyle name="20% - Accent1 3 2 4 2 4 6 2 2 2" xfId="20856" xr:uid="{00000000-0005-0000-0000-0000C1500000}"/>
    <cellStyle name="20% - Accent1 3 2 4 2 4 6 2 3" xfId="20857" xr:uid="{00000000-0005-0000-0000-0000C2500000}"/>
    <cellStyle name="20% - Accent1 3 2 4 2 4 6 3" xfId="20858" xr:uid="{00000000-0005-0000-0000-0000C3500000}"/>
    <cellStyle name="20% - Accent1 3 2 4 2 4 6 3 2" xfId="20859" xr:uid="{00000000-0005-0000-0000-0000C4500000}"/>
    <cellStyle name="20% - Accent1 3 2 4 2 4 6 4" xfId="20860" xr:uid="{00000000-0005-0000-0000-0000C5500000}"/>
    <cellStyle name="20% - Accent1 3 2 4 2 4 7" xfId="20861" xr:uid="{00000000-0005-0000-0000-0000C6500000}"/>
    <cellStyle name="20% - Accent1 3 2 4 2 4 7 2" xfId="20862" xr:uid="{00000000-0005-0000-0000-0000C7500000}"/>
    <cellStyle name="20% - Accent1 3 2 4 2 4 7 2 2" xfId="20863" xr:uid="{00000000-0005-0000-0000-0000C8500000}"/>
    <cellStyle name="20% - Accent1 3 2 4 2 4 7 3" xfId="20864" xr:uid="{00000000-0005-0000-0000-0000C9500000}"/>
    <cellStyle name="20% - Accent1 3 2 4 2 4 8" xfId="20865" xr:uid="{00000000-0005-0000-0000-0000CA500000}"/>
    <cellStyle name="20% - Accent1 3 2 4 2 4 8 2" xfId="20866" xr:uid="{00000000-0005-0000-0000-0000CB500000}"/>
    <cellStyle name="20% - Accent1 3 2 4 2 4 8 2 2" xfId="20867" xr:uid="{00000000-0005-0000-0000-0000CC500000}"/>
    <cellStyle name="20% - Accent1 3 2 4 2 4 8 3" xfId="20868" xr:uid="{00000000-0005-0000-0000-0000CD500000}"/>
    <cellStyle name="20% - Accent1 3 2 4 2 4 9" xfId="20869" xr:uid="{00000000-0005-0000-0000-0000CE500000}"/>
    <cellStyle name="20% - Accent1 3 2 4 2 4 9 2" xfId="20870" xr:uid="{00000000-0005-0000-0000-0000CF500000}"/>
    <cellStyle name="20% - Accent1 3 2 4 2 5" xfId="20871" xr:uid="{00000000-0005-0000-0000-0000D0500000}"/>
    <cellStyle name="20% - Accent1 3 2 4 2 5 10" xfId="20872" xr:uid="{00000000-0005-0000-0000-0000D1500000}"/>
    <cellStyle name="20% - Accent1 3 2 4 2 5 10 2" xfId="20873" xr:uid="{00000000-0005-0000-0000-0000D2500000}"/>
    <cellStyle name="20% - Accent1 3 2 4 2 5 11" xfId="20874" xr:uid="{00000000-0005-0000-0000-0000D3500000}"/>
    <cellStyle name="20% - Accent1 3 2 4 2 5 2" xfId="20875" xr:uid="{00000000-0005-0000-0000-0000D4500000}"/>
    <cellStyle name="20% - Accent1 3 2 4 2 5 2 2" xfId="20876" xr:uid="{00000000-0005-0000-0000-0000D5500000}"/>
    <cellStyle name="20% - Accent1 3 2 4 2 5 2 2 2" xfId="20877" xr:uid="{00000000-0005-0000-0000-0000D6500000}"/>
    <cellStyle name="20% - Accent1 3 2 4 2 5 2 2 2 2" xfId="20878" xr:uid="{00000000-0005-0000-0000-0000D7500000}"/>
    <cellStyle name="20% - Accent1 3 2 4 2 5 2 2 2 2 2" xfId="20879" xr:uid="{00000000-0005-0000-0000-0000D8500000}"/>
    <cellStyle name="20% - Accent1 3 2 4 2 5 2 2 2 3" xfId="20880" xr:uid="{00000000-0005-0000-0000-0000D9500000}"/>
    <cellStyle name="20% - Accent1 3 2 4 2 5 2 2 3" xfId="20881" xr:uid="{00000000-0005-0000-0000-0000DA500000}"/>
    <cellStyle name="20% - Accent1 3 2 4 2 5 2 2 3 2" xfId="20882" xr:uid="{00000000-0005-0000-0000-0000DB500000}"/>
    <cellStyle name="20% - Accent1 3 2 4 2 5 2 2 4" xfId="20883" xr:uid="{00000000-0005-0000-0000-0000DC500000}"/>
    <cellStyle name="20% - Accent1 3 2 4 2 5 2 3" xfId="20884" xr:uid="{00000000-0005-0000-0000-0000DD500000}"/>
    <cellStyle name="20% - Accent1 3 2 4 2 5 2 3 2" xfId="20885" xr:uid="{00000000-0005-0000-0000-0000DE500000}"/>
    <cellStyle name="20% - Accent1 3 2 4 2 5 2 3 2 2" xfId="20886" xr:uid="{00000000-0005-0000-0000-0000DF500000}"/>
    <cellStyle name="20% - Accent1 3 2 4 2 5 2 3 2 2 2" xfId="20887" xr:uid="{00000000-0005-0000-0000-0000E0500000}"/>
    <cellStyle name="20% - Accent1 3 2 4 2 5 2 3 2 3" xfId="20888" xr:uid="{00000000-0005-0000-0000-0000E1500000}"/>
    <cellStyle name="20% - Accent1 3 2 4 2 5 2 3 3" xfId="20889" xr:uid="{00000000-0005-0000-0000-0000E2500000}"/>
    <cellStyle name="20% - Accent1 3 2 4 2 5 2 3 3 2" xfId="20890" xr:uid="{00000000-0005-0000-0000-0000E3500000}"/>
    <cellStyle name="20% - Accent1 3 2 4 2 5 2 3 4" xfId="20891" xr:uid="{00000000-0005-0000-0000-0000E4500000}"/>
    <cellStyle name="20% - Accent1 3 2 4 2 5 2 4" xfId="20892" xr:uid="{00000000-0005-0000-0000-0000E5500000}"/>
    <cellStyle name="20% - Accent1 3 2 4 2 5 2 4 2" xfId="20893" xr:uid="{00000000-0005-0000-0000-0000E6500000}"/>
    <cellStyle name="20% - Accent1 3 2 4 2 5 2 4 2 2" xfId="20894" xr:uid="{00000000-0005-0000-0000-0000E7500000}"/>
    <cellStyle name="20% - Accent1 3 2 4 2 5 2 4 2 2 2" xfId="20895" xr:uid="{00000000-0005-0000-0000-0000E8500000}"/>
    <cellStyle name="20% - Accent1 3 2 4 2 5 2 4 2 3" xfId="20896" xr:uid="{00000000-0005-0000-0000-0000E9500000}"/>
    <cellStyle name="20% - Accent1 3 2 4 2 5 2 4 3" xfId="20897" xr:uid="{00000000-0005-0000-0000-0000EA500000}"/>
    <cellStyle name="20% - Accent1 3 2 4 2 5 2 4 3 2" xfId="20898" xr:uid="{00000000-0005-0000-0000-0000EB500000}"/>
    <cellStyle name="20% - Accent1 3 2 4 2 5 2 4 4" xfId="20899" xr:uid="{00000000-0005-0000-0000-0000EC500000}"/>
    <cellStyle name="20% - Accent1 3 2 4 2 5 2 5" xfId="20900" xr:uid="{00000000-0005-0000-0000-0000ED500000}"/>
    <cellStyle name="20% - Accent1 3 2 4 2 5 2 5 2" xfId="20901" xr:uid="{00000000-0005-0000-0000-0000EE500000}"/>
    <cellStyle name="20% - Accent1 3 2 4 2 5 2 5 2 2" xfId="20902" xr:uid="{00000000-0005-0000-0000-0000EF500000}"/>
    <cellStyle name="20% - Accent1 3 2 4 2 5 2 5 3" xfId="20903" xr:uid="{00000000-0005-0000-0000-0000F0500000}"/>
    <cellStyle name="20% - Accent1 3 2 4 2 5 2 6" xfId="20904" xr:uid="{00000000-0005-0000-0000-0000F1500000}"/>
    <cellStyle name="20% - Accent1 3 2 4 2 5 2 6 2" xfId="20905" xr:uid="{00000000-0005-0000-0000-0000F2500000}"/>
    <cellStyle name="20% - Accent1 3 2 4 2 5 2 6 2 2" xfId="20906" xr:uid="{00000000-0005-0000-0000-0000F3500000}"/>
    <cellStyle name="20% - Accent1 3 2 4 2 5 2 6 3" xfId="20907" xr:uid="{00000000-0005-0000-0000-0000F4500000}"/>
    <cellStyle name="20% - Accent1 3 2 4 2 5 2 7" xfId="20908" xr:uid="{00000000-0005-0000-0000-0000F5500000}"/>
    <cellStyle name="20% - Accent1 3 2 4 2 5 2 7 2" xfId="20909" xr:uid="{00000000-0005-0000-0000-0000F6500000}"/>
    <cellStyle name="20% - Accent1 3 2 4 2 5 2 8" xfId="20910" xr:uid="{00000000-0005-0000-0000-0000F7500000}"/>
    <cellStyle name="20% - Accent1 3 2 4 2 5 2 8 2" xfId="20911" xr:uid="{00000000-0005-0000-0000-0000F8500000}"/>
    <cellStyle name="20% - Accent1 3 2 4 2 5 2 9" xfId="20912" xr:uid="{00000000-0005-0000-0000-0000F9500000}"/>
    <cellStyle name="20% - Accent1 3 2 4 2 5 3" xfId="20913" xr:uid="{00000000-0005-0000-0000-0000FA500000}"/>
    <cellStyle name="20% - Accent1 3 2 4 2 5 3 2" xfId="20914" xr:uid="{00000000-0005-0000-0000-0000FB500000}"/>
    <cellStyle name="20% - Accent1 3 2 4 2 5 3 2 2" xfId="20915" xr:uid="{00000000-0005-0000-0000-0000FC500000}"/>
    <cellStyle name="20% - Accent1 3 2 4 2 5 3 2 2 2" xfId="20916" xr:uid="{00000000-0005-0000-0000-0000FD500000}"/>
    <cellStyle name="20% - Accent1 3 2 4 2 5 3 2 2 2 2" xfId="20917" xr:uid="{00000000-0005-0000-0000-0000FE500000}"/>
    <cellStyle name="20% - Accent1 3 2 4 2 5 3 2 2 3" xfId="20918" xr:uid="{00000000-0005-0000-0000-0000FF500000}"/>
    <cellStyle name="20% - Accent1 3 2 4 2 5 3 2 3" xfId="20919" xr:uid="{00000000-0005-0000-0000-000000510000}"/>
    <cellStyle name="20% - Accent1 3 2 4 2 5 3 2 3 2" xfId="20920" xr:uid="{00000000-0005-0000-0000-000001510000}"/>
    <cellStyle name="20% - Accent1 3 2 4 2 5 3 2 4" xfId="20921" xr:uid="{00000000-0005-0000-0000-000002510000}"/>
    <cellStyle name="20% - Accent1 3 2 4 2 5 3 3" xfId="20922" xr:uid="{00000000-0005-0000-0000-000003510000}"/>
    <cellStyle name="20% - Accent1 3 2 4 2 5 3 3 2" xfId="20923" xr:uid="{00000000-0005-0000-0000-000004510000}"/>
    <cellStyle name="20% - Accent1 3 2 4 2 5 3 3 2 2" xfId="20924" xr:uid="{00000000-0005-0000-0000-000005510000}"/>
    <cellStyle name="20% - Accent1 3 2 4 2 5 3 3 2 2 2" xfId="20925" xr:uid="{00000000-0005-0000-0000-000006510000}"/>
    <cellStyle name="20% - Accent1 3 2 4 2 5 3 3 2 3" xfId="20926" xr:uid="{00000000-0005-0000-0000-000007510000}"/>
    <cellStyle name="20% - Accent1 3 2 4 2 5 3 3 3" xfId="20927" xr:uid="{00000000-0005-0000-0000-000008510000}"/>
    <cellStyle name="20% - Accent1 3 2 4 2 5 3 3 3 2" xfId="20928" xr:uid="{00000000-0005-0000-0000-000009510000}"/>
    <cellStyle name="20% - Accent1 3 2 4 2 5 3 3 4" xfId="20929" xr:uid="{00000000-0005-0000-0000-00000A510000}"/>
    <cellStyle name="20% - Accent1 3 2 4 2 5 3 4" xfId="20930" xr:uid="{00000000-0005-0000-0000-00000B510000}"/>
    <cellStyle name="20% - Accent1 3 2 4 2 5 3 4 2" xfId="20931" xr:uid="{00000000-0005-0000-0000-00000C510000}"/>
    <cellStyle name="20% - Accent1 3 2 4 2 5 3 4 2 2" xfId="20932" xr:uid="{00000000-0005-0000-0000-00000D510000}"/>
    <cellStyle name="20% - Accent1 3 2 4 2 5 3 4 2 2 2" xfId="20933" xr:uid="{00000000-0005-0000-0000-00000E510000}"/>
    <cellStyle name="20% - Accent1 3 2 4 2 5 3 4 2 3" xfId="20934" xr:uid="{00000000-0005-0000-0000-00000F510000}"/>
    <cellStyle name="20% - Accent1 3 2 4 2 5 3 4 3" xfId="20935" xr:uid="{00000000-0005-0000-0000-000010510000}"/>
    <cellStyle name="20% - Accent1 3 2 4 2 5 3 4 3 2" xfId="20936" xr:uid="{00000000-0005-0000-0000-000011510000}"/>
    <cellStyle name="20% - Accent1 3 2 4 2 5 3 4 4" xfId="20937" xr:uid="{00000000-0005-0000-0000-000012510000}"/>
    <cellStyle name="20% - Accent1 3 2 4 2 5 3 5" xfId="20938" xr:uid="{00000000-0005-0000-0000-000013510000}"/>
    <cellStyle name="20% - Accent1 3 2 4 2 5 3 5 2" xfId="20939" xr:uid="{00000000-0005-0000-0000-000014510000}"/>
    <cellStyle name="20% - Accent1 3 2 4 2 5 3 5 2 2" xfId="20940" xr:uid="{00000000-0005-0000-0000-000015510000}"/>
    <cellStyle name="20% - Accent1 3 2 4 2 5 3 5 3" xfId="20941" xr:uid="{00000000-0005-0000-0000-000016510000}"/>
    <cellStyle name="20% - Accent1 3 2 4 2 5 3 6" xfId="20942" xr:uid="{00000000-0005-0000-0000-000017510000}"/>
    <cellStyle name="20% - Accent1 3 2 4 2 5 3 6 2" xfId="20943" xr:uid="{00000000-0005-0000-0000-000018510000}"/>
    <cellStyle name="20% - Accent1 3 2 4 2 5 3 6 2 2" xfId="20944" xr:uid="{00000000-0005-0000-0000-000019510000}"/>
    <cellStyle name="20% - Accent1 3 2 4 2 5 3 6 3" xfId="20945" xr:uid="{00000000-0005-0000-0000-00001A510000}"/>
    <cellStyle name="20% - Accent1 3 2 4 2 5 3 7" xfId="20946" xr:uid="{00000000-0005-0000-0000-00001B510000}"/>
    <cellStyle name="20% - Accent1 3 2 4 2 5 3 7 2" xfId="20947" xr:uid="{00000000-0005-0000-0000-00001C510000}"/>
    <cellStyle name="20% - Accent1 3 2 4 2 5 3 8" xfId="20948" xr:uid="{00000000-0005-0000-0000-00001D510000}"/>
    <cellStyle name="20% - Accent1 3 2 4 2 5 3 8 2" xfId="20949" xr:uid="{00000000-0005-0000-0000-00001E510000}"/>
    <cellStyle name="20% - Accent1 3 2 4 2 5 3 9" xfId="20950" xr:uid="{00000000-0005-0000-0000-00001F510000}"/>
    <cellStyle name="20% - Accent1 3 2 4 2 5 4" xfId="20951" xr:uid="{00000000-0005-0000-0000-000020510000}"/>
    <cellStyle name="20% - Accent1 3 2 4 2 5 4 2" xfId="20952" xr:uid="{00000000-0005-0000-0000-000021510000}"/>
    <cellStyle name="20% - Accent1 3 2 4 2 5 4 2 2" xfId="20953" xr:uid="{00000000-0005-0000-0000-000022510000}"/>
    <cellStyle name="20% - Accent1 3 2 4 2 5 4 2 2 2" xfId="20954" xr:uid="{00000000-0005-0000-0000-000023510000}"/>
    <cellStyle name="20% - Accent1 3 2 4 2 5 4 2 3" xfId="20955" xr:uid="{00000000-0005-0000-0000-000024510000}"/>
    <cellStyle name="20% - Accent1 3 2 4 2 5 4 3" xfId="20956" xr:uid="{00000000-0005-0000-0000-000025510000}"/>
    <cellStyle name="20% - Accent1 3 2 4 2 5 4 3 2" xfId="20957" xr:uid="{00000000-0005-0000-0000-000026510000}"/>
    <cellStyle name="20% - Accent1 3 2 4 2 5 4 4" xfId="20958" xr:uid="{00000000-0005-0000-0000-000027510000}"/>
    <cellStyle name="20% - Accent1 3 2 4 2 5 5" xfId="20959" xr:uid="{00000000-0005-0000-0000-000028510000}"/>
    <cellStyle name="20% - Accent1 3 2 4 2 5 5 2" xfId="20960" xr:uid="{00000000-0005-0000-0000-000029510000}"/>
    <cellStyle name="20% - Accent1 3 2 4 2 5 5 2 2" xfId="20961" xr:uid="{00000000-0005-0000-0000-00002A510000}"/>
    <cellStyle name="20% - Accent1 3 2 4 2 5 5 2 2 2" xfId="20962" xr:uid="{00000000-0005-0000-0000-00002B510000}"/>
    <cellStyle name="20% - Accent1 3 2 4 2 5 5 2 3" xfId="20963" xr:uid="{00000000-0005-0000-0000-00002C510000}"/>
    <cellStyle name="20% - Accent1 3 2 4 2 5 5 3" xfId="20964" xr:uid="{00000000-0005-0000-0000-00002D510000}"/>
    <cellStyle name="20% - Accent1 3 2 4 2 5 5 3 2" xfId="20965" xr:uid="{00000000-0005-0000-0000-00002E510000}"/>
    <cellStyle name="20% - Accent1 3 2 4 2 5 5 4" xfId="20966" xr:uid="{00000000-0005-0000-0000-00002F510000}"/>
    <cellStyle name="20% - Accent1 3 2 4 2 5 6" xfId="20967" xr:uid="{00000000-0005-0000-0000-000030510000}"/>
    <cellStyle name="20% - Accent1 3 2 4 2 5 6 2" xfId="20968" xr:uid="{00000000-0005-0000-0000-000031510000}"/>
    <cellStyle name="20% - Accent1 3 2 4 2 5 6 2 2" xfId="20969" xr:uid="{00000000-0005-0000-0000-000032510000}"/>
    <cellStyle name="20% - Accent1 3 2 4 2 5 6 2 2 2" xfId="20970" xr:uid="{00000000-0005-0000-0000-000033510000}"/>
    <cellStyle name="20% - Accent1 3 2 4 2 5 6 2 3" xfId="20971" xr:uid="{00000000-0005-0000-0000-000034510000}"/>
    <cellStyle name="20% - Accent1 3 2 4 2 5 6 3" xfId="20972" xr:uid="{00000000-0005-0000-0000-000035510000}"/>
    <cellStyle name="20% - Accent1 3 2 4 2 5 6 3 2" xfId="20973" xr:uid="{00000000-0005-0000-0000-000036510000}"/>
    <cellStyle name="20% - Accent1 3 2 4 2 5 6 4" xfId="20974" xr:uid="{00000000-0005-0000-0000-000037510000}"/>
    <cellStyle name="20% - Accent1 3 2 4 2 5 7" xfId="20975" xr:uid="{00000000-0005-0000-0000-000038510000}"/>
    <cellStyle name="20% - Accent1 3 2 4 2 5 7 2" xfId="20976" xr:uid="{00000000-0005-0000-0000-000039510000}"/>
    <cellStyle name="20% - Accent1 3 2 4 2 5 7 2 2" xfId="20977" xr:uid="{00000000-0005-0000-0000-00003A510000}"/>
    <cellStyle name="20% - Accent1 3 2 4 2 5 7 3" xfId="20978" xr:uid="{00000000-0005-0000-0000-00003B510000}"/>
    <cellStyle name="20% - Accent1 3 2 4 2 5 8" xfId="20979" xr:uid="{00000000-0005-0000-0000-00003C510000}"/>
    <cellStyle name="20% - Accent1 3 2 4 2 5 8 2" xfId="20980" xr:uid="{00000000-0005-0000-0000-00003D510000}"/>
    <cellStyle name="20% - Accent1 3 2 4 2 5 8 2 2" xfId="20981" xr:uid="{00000000-0005-0000-0000-00003E510000}"/>
    <cellStyle name="20% - Accent1 3 2 4 2 5 8 3" xfId="20982" xr:uid="{00000000-0005-0000-0000-00003F510000}"/>
    <cellStyle name="20% - Accent1 3 2 4 2 5 9" xfId="20983" xr:uid="{00000000-0005-0000-0000-000040510000}"/>
    <cellStyle name="20% - Accent1 3 2 4 2 5 9 2" xfId="20984" xr:uid="{00000000-0005-0000-0000-000041510000}"/>
    <cellStyle name="20% - Accent1 3 2 4 2 6" xfId="20985" xr:uid="{00000000-0005-0000-0000-000042510000}"/>
    <cellStyle name="20% - Accent1 3 2 4 2 6 2" xfId="20986" xr:uid="{00000000-0005-0000-0000-000043510000}"/>
    <cellStyle name="20% - Accent1 3 2 4 2 6 2 2" xfId="20987" xr:uid="{00000000-0005-0000-0000-000044510000}"/>
    <cellStyle name="20% - Accent1 3 2 4 2 6 2 2 2" xfId="20988" xr:uid="{00000000-0005-0000-0000-000045510000}"/>
    <cellStyle name="20% - Accent1 3 2 4 2 6 2 2 2 2" xfId="20989" xr:uid="{00000000-0005-0000-0000-000046510000}"/>
    <cellStyle name="20% - Accent1 3 2 4 2 6 2 2 3" xfId="20990" xr:uid="{00000000-0005-0000-0000-000047510000}"/>
    <cellStyle name="20% - Accent1 3 2 4 2 6 2 3" xfId="20991" xr:uid="{00000000-0005-0000-0000-000048510000}"/>
    <cellStyle name="20% - Accent1 3 2 4 2 6 2 3 2" xfId="20992" xr:uid="{00000000-0005-0000-0000-000049510000}"/>
    <cellStyle name="20% - Accent1 3 2 4 2 6 2 4" xfId="20993" xr:uid="{00000000-0005-0000-0000-00004A510000}"/>
    <cellStyle name="20% - Accent1 3 2 4 2 6 3" xfId="20994" xr:uid="{00000000-0005-0000-0000-00004B510000}"/>
    <cellStyle name="20% - Accent1 3 2 4 2 6 3 2" xfId="20995" xr:uid="{00000000-0005-0000-0000-00004C510000}"/>
    <cellStyle name="20% - Accent1 3 2 4 2 6 3 2 2" xfId="20996" xr:uid="{00000000-0005-0000-0000-00004D510000}"/>
    <cellStyle name="20% - Accent1 3 2 4 2 6 3 2 2 2" xfId="20997" xr:uid="{00000000-0005-0000-0000-00004E510000}"/>
    <cellStyle name="20% - Accent1 3 2 4 2 6 3 2 3" xfId="20998" xr:uid="{00000000-0005-0000-0000-00004F510000}"/>
    <cellStyle name="20% - Accent1 3 2 4 2 6 3 3" xfId="20999" xr:uid="{00000000-0005-0000-0000-000050510000}"/>
    <cellStyle name="20% - Accent1 3 2 4 2 6 3 3 2" xfId="21000" xr:uid="{00000000-0005-0000-0000-000051510000}"/>
    <cellStyle name="20% - Accent1 3 2 4 2 6 3 4" xfId="21001" xr:uid="{00000000-0005-0000-0000-000052510000}"/>
    <cellStyle name="20% - Accent1 3 2 4 2 6 4" xfId="21002" xr:uid="{00000000-0005-0000-0000-000053510000}"/>
    <cellStyle name="20% - Accent1 3 2 4 2 6 4 2" xfId="21003" xr:uid="{00000000-0005-0000-0000-000054510000}"/>
    <cellStyle name="20% - Accent1 3 2 4 2 6 4 2 2" xfId="21004" xr:uid="{00000000-0005-0000-0000-000055510000}"/>
    <cellStyle name="20% - Accent1 3 2 4 2 6 4 2 2 2" xfId="21005" xr:uid="{00000000-0005-0000-0000-000056510000}"/>
    <cellStyle name="20% - Accent1 3 2 4 2 6 4 2 3" xfId="21006" xr:uid="{00000000-0005-0000-0000-000057510000}"/>
    <cellStyle name="20% - Accent1 3 2 4 2 6 4 3" xfId="21007" xr:uid="{00000000-0005-0000-0000-000058510000}"/>
    <cellStyle name="20% - Accent1 3 2 4 2 6 4 3 2" xfId="21008" xr:uid="{00000000-0005-0000-0000-000059510000}"/>
    <cellStyle name="20% - Accent1 3 2 4 2 6 4 4" xfId="21009" xr:uid="{00000000-0005-0000-0000-00005A510000}"/>
    <cellStyle name="20% - Accent1 3 2 4 2 6 5" xfId="21010" xr:uid="{00000000-0005-0000-0000-00005B510000}"/>
    <cellStyle name="20% - Accent1 3 2 4 2 6 5 2" xfId="21011" xr:uid="{00000000-0005-0000-0000-00005C510000}"/>
    <cellStyle name="20% - Accent1 3 2 4 2 6 5 2 2" xfId="21012" xr:uid="{00000000-0005-0000-0000-00005D510000}"/>
    <cellStyle name="20% - Accent1 3 2 4 2 6 5 3" xfId="21013" xr:uid="{00000000-0005-0000-0000-00005E510000}"/>
    <cellStyle name="20% - Accent1 3 2 4 2 6 6" xfId="21014" xr:uid="{00000000-0005-0000-0000-00005F510000}"/>
    <cellStyle name="20% - Accent1 3 2 4 2 6 6 2" xfId="21015" xr:uid="{00000000-0005-0000-0000-000060510000}"/>
    <cellStyle name="20% - Accent1 3 2 4 2 6 6 2 2" xfId="21016" xr:uid="{00000000-0005-0000-0000-000061510000}"/>
    <cellStyle name="20% - Accent1 3 2 4 2 6 6 3" xfId="21017" xr:uid="{00000000-0005-0000-0000-000062510000}"/>
    <cellStyle name="20% - Accent1 3 2 4 2 6 7" xfId="21018" xr:uid="{00000000-0005-0000-0000-000063510000}"/>
    <cellStyle name="20% - Accent1 3 2 4 2 6 7 2" xfId="21019" xr:uid="{00000000-0005-0000-0000-000064510000}"/>
    <cellStyle name="20% - Accent1 3 2 4 2 6 8" xfId="21020" xr:uid="{00000000-0005-0000-0000-000065510000}"/>
    <cellStyle name="20% - Accent1 3 2 4 2 6 8 2" xfId="21021" xr:uid="{00000000-0005-0000-0000-000066510000}"/>
    <cellStyle name="20% - Accent1 3 2 4 2 6 9" xfId="21022" xr:uid="{00000000-0005-0000-0000-000067510000}"/>
    <cellStyle name="20% - Accent1 3 2 4 2 7" xfId="21023" xr:uid="{00000000-0005-0000-0000-000068510000}"/>
    <cellStyle name="20% - Accent1 3 2 4 2 7 2" xfId="21024" xr:uid="{00000000-0005-0000-0000-000069510000}"/>
    <cellStyle name="20% - Accent1 3 2 4 2 7 2 2" xfId="21025" xr:uid="{00000000-0005-0000-0000-00006A510000}"/>
    <cellStyle name="20% - Accent1 3 2 4 2 7 2 2 2" xfId="21026" xr:uid="{00000000-0005-0000-0000-00006B510000}"/>
    <cellStyle name="20% - Accent1 3 2 4 2 7 2 2 2 2" xfId="21027" xr:uid="{00000000-0005-0000-0000-00006C510000}"/>
    <cellStyle name="20% - Accent1 3 2 4 2 7 2 2 3" xfId="21028" xr:uid="{00000000-0005-0000-0000-00006D510000}"/>
    <cellStyle name="20% - Accent1 3 2 4 2 7 2 3" xfId="21029" xr:uid="{00000000-0005-0000-0000-00006E510000}"/>
    <cellStyle name="20% - Accent1 3 2 4 2 7 2 3 2" xfId="21030" xr:uid="{00000000-0005-0000-0000-00006F510000}"/>
    <cellStyle name="20% - Accent1 3 2 4 2 7 2 4" xfId="21031" xr:uid="{00000000-0005-0000-0000-000070510000}"/>
    <cellStyle name="20% - Accent1 3 2 4 2 7 3" xfId="21032" xr:uid="{00000000-0005-0000-0000-000071510000}"/>
    <cellStyle name="20% - Accent1 3 2 4 2 7 3 2" xfId="21033" xr:uid="{00000000-0005-0000-0000-000072510000}"/>
    <cellStyle name="20% - Accent1 3 2 4 2 7 3 2 2" xfId="21034" xr:uid="{00000000-0005-0000-0000-000073510000}"/>
    <cellStyle name="20% - Accent1 3 2 4 2 7 3 2 2 2" xfId="21035" xr:uid="{00000000-0005-0000-0000-000074510000}"/>
    <cellStyle name="20% - Accent1 3 2 4 2 7 3 2 3" xfId="21036" xr:uid="{00000000-0005-0000-0000-000075510000}"/>
    <cellStyle name="20% - Accent1 3 2 4 2 7 3 3" xfId="21037" xr:uid="{00000000-0005-0000-0000-000076510000}"/>
    <cellStyle name="20% - Accent1 3 2 4 2 7 3 3 2" xfId="21038" xr:uid="{00000000-0005-0000-0000-000077510000}"/>
    <cellStyle name="20% - Accent1 3 2 4 2 7 3 4" xfId="21039" xr:uid="{00000000-0005-0000-0000-000078510000}"/>
    <cellStyle name="20% - Accent1 3 2 4 2 7 4" xfId="21040" xr:uid="{00000000-0005-0000-0000-000079510000}"/>
    <cellStyle name="20% - Accent1 3 2 4 2 7 4 2" xfId="21041" xr:uid="{00000000-0005-0000-0000-00007A510000}"/>
    <cellStyle name="20% - Accent1 3 2 4 2 7 4 2 2" xfId="21042" xr:uid="{00000000-0005-0000-0000-00007B510000}"/>
    <cellStyle name="20% - Accent1 3 2 4 2 7 4 2 2 2" xfId="21043" xr:uid="{00000000-0005-0000-0000-00007C510000}"/>
    <cellStyle name="20% - Accent1 3 2 4 2 7 4 2 3" xfId="21044" xr:uid="{00000000-0005-0000-0000-00007D510000}"/>
    <cellStyle name="20% - Accent1 3 2 4 2 7 4 3" xfId="21045" xr:uid="{00000000-0005-0000-0000-00007E510000}"/>
    <cellStyle name="20% - Accent1 3 2 4 2 7 4 3 2" xfId="21046" xr:uid="{00000000-0005-0000-0000-00007F510000}"/>
    <cellStyle name="20% - Accent1 3 2 4 2 7 4 4" xfId="21047" xr:uid="{00000000-0005-0000-0000-000080510000}"/>
    <cellStyle name="20% - Accent1 3 2 4 2 7 5" xfId="21048" xr:uid="{00000000-0005-0000-0000-000081510000}"/>
    <cellStyle name="20% - Accent1 3 2 4 2 7 5 2" xfId="21049" xr:uid="{00000000-0005-0000-0000-000082510000}"/>
    <cellStyle name="20% - Accent1 3 2 4 2 7 5 2 2" xfId="21050" xr:uid="{00000000-0005-0000-0000-000083510000}"/>
    <cellStyle name="20% - Accent1 3 2 4 2 7 5 3" xfId="21051" xr:uid="{00000000-0005-0000-0000-000084510000}"/>
    <cellStyle name="20% - Accent1 3 2 4 2 7 6" xfId="21052" xr:uid="{00000000-0005-0000-0000-000085510000}"/>
    <cellStyle name="20% - Accent1 3 2 4 2 7 6 2" xfId="21053" xr:uid="{00000000-0005-0000-0000-000086510000}"/>
    <cellStyle name="20% - Accent1 3 2 4 2 7 6 2 2" xfId="21054" xr:uid="{00000000-0005-0000-0000-000087510000}"/>
    <cellStyle name="20% - Accent1 3 2 4 2 7 6 3" xfId="21055" xr:uid="{00000000-0005-0000-0000-000088510000}"/>
    <cellStyle name="20% - Accent1 3 2 4 2 7 7" xfId="21056" xr:uid="{00000000-0005-0000-0000-000089510000}"/>
    <cellStyle name="20% - Accent1 3 2 4 2 7 7 2" xfId="21057" xr:uid="{00000000-0005-0000-0000-00008A510000}"/>
    <cellStyle name="20% - Accent1 3 2 4 2 7 8" xfId="21058" xr:uid="{00000000-0005-0000-0000-00008B510000}"/>
    <cellStyle name="20% - Accent1 3 2 4 2 7 8 2" xfId="21059" xr:uid="{00000000-0005-0000-0000-00008C510000}"/>
    <cellStyle name="20% - Accent1 3 2 4 2 7 9" xfId="21060" xr:uid="{00000000-0005-0000-0000-00008D510000}"/>
    <cellStyle name="20% - Accent1 3 2 4 2 8" xfId="21061" xr:uid="{00000000-0005-0000-0000-00008E510000}"/>
    <cellStyle name="20% - Accent1 3 2 4 2 8 2" xfId="21062" xr:uid="{00000000-0005-0000-0000-00008F510000}"/>
    <cellStyle name="20% - Accent1 3 2 4 2 8 2 2" xfId="21063" xr:uid="{00000000-0005-0000-0000-000090510000}"/>
    <cellStyle name="20% - Accent1 3 2 4 2 8 2 2 2" xfId="21064" xr:uid="{00000000-0005-0000-0000-000091510000}"/>
    <cellStyle name="20% - Accent1 3 2 4 2 8 2 3" xfId="21065" xr:uid="{00000000-0005-0000-0000-000092510000}"/>
    <cellStyle name="20% - Accent1 3 2 4 2 8 3" xfId="21066" xr:uid="{00000000-0005-0000-0000-000093510000}"/>
    <cellStyle name="20% - Accent1 3 2 4 2 8 3 2" xfId="21067" xr:uid="{00000000-0005-0000-0000-000094510000}"/>
    <cellStyle name="20% - Accent1 3 2 4 2 8 4" xfId="21068" xr:uid="{00000000-0005-0000-0000-000095510000}"/>
    <cellStyle name="20% - Accent1 3 2 4 2 9" xfId="21069" xr:uid="{00000000-0005-0000-0000-000096510000}"/>
    <cellStyle name="20% - Accent1 3 2 4 2 9 2" xfId="21070" xr:uid="{00000000-0005-0000-0000-000097510000}"/>
    <cellStyle name="20% - Accent1 3 2 4 2 9 2 2" xfId="21071" xr:uid="{00000000-0005-0000-0000-000098510000}"/>
    <cellStyle name="20% - Accent1 3 2 4 2 9 2 2 2" xfId="21072" xr:uid="{00000000-0005-0000-0000-000099510000}"/>
    <cellStyle name="20% - Accent1 3 2 4 2 9 2 3" xfId="21073" xr:uid="{00000000-0005-0000-0000-00009A510000}"/>
    <cellStyle name="20% - Accent1 3 2 4 2 9 3" xfId="21074" xr:uid="{00000000-0005-0000-0000-00009B510000}"/>
    <cellStyle name="20% - Accent1 3 2 4 2 9 3 2" xfId="21075" xr:uid="{00000000-0005-0000-0000-00009C510000}"/>
    <cellStyle name="20% - Accent1 3 2 4 2 9 4" xfId="21076" xr:uid="{00000000-0005-0000-0000-00009D510000}"/>
    <cellStyle name="20% - Accent1 3 2 4 3" xfId="21077" xr:uid="{00000000-0005-0000-0000-00009E510000}"/>
    <cellStyle name="20% - Accent1 3 2 4 3 10" xfId="21078" xr:uid="{00000000-0005-0000-0000-00009F510000}"/>
    <cellStyle name="20% - Accent1 3 2 4 3 10 2" xfId="21079" xr:uid="{00000000-0005-0000-0000-0000A0510000}"/>
    <cellStyle name="20% - Accent1 3 2 4 3 10 2 2" xfId="21080" xr:uid="{00000000-0005-0000-0000-0000A1510000}"/>
    <cellStyle name="20% - Accent1 3 2 4 3 10 3" xfId="21081" xr:uid="{00000000-0005-0000-0000-0000A2510000}"/>
    <cellStyle name="20% - Accent1 3 2 4 3 11" xfId="21082" xr:uid="{00000000-0005-0000-0000-0000A3510000}"/>
    <cellStyle name="20% - Accent1 3 2 4 3 11 2" xfId="21083" xr:uid="{00000000-0005-0000-0000-0000A4510000}"/>
    <cellStyle name="20% - Accent1 3 2 4 3 11 2 2" xfId="21084" xr:uid="{00000000-0005-0000-0000-0000A5510000}"/>
    <cellStyle name="20% - Accent1 3 2 4 3 11 3" xfId="21085" xr:uid="{00000000-0005-0000-0000-0000A6510000}"/>
    <cellStyle name="20% - Accent1 3 2 4 3 12" xfId="21086" xr:uid="{00000000-0005-0000-0000-0000A7510000}"/>
    <cellStyle name="20% - Accent1 3 2 4 3 12 2" xfId="21087" xr:uid="{00000000-0005-0000-0000-0000A8510000}"/>
    <cellStyle name="20% - Accent1 3 2 4 3 13" xfId="21088" xr:uid="{00000000-0005-0000-0000-0000A9510000}"/>
    <cellStyle name="20% - Accent1 3 2 4 3 13 2" xfId="21089" xr:uid="{00000000-0005-0000-0000-0000AA510000}"/>
    <cellStyle name="20% - Accent1 3 2 4 3 14" xfId="21090" xr:uid="{00000000-0005-0000-0000-0000AB510000}"/>
    <cellStyle name="20% - Accent1 3 2 4 3 2" xfId="21091" xr:uid="{00000000-0005-0000-0000-0000AC510000}"/>
    <cellStyle name="20% - Accent1 3 2 4 3 2 10" xfId="21092" xr:uid="{00000000-0005-0000-0000-0000AD510000}"/>
    <cellStyle name="20% - Accent1 3 2 4 3 2 10 2" xfId="21093" xr:uid="{00000000-0005-0000-0000-0000AE510000}"/>
    <cellStyle name="20% - Accent1 3 2 4 3 2 11" xfId="21094" xr:uid="{00000000-0005-0000-0000-0000AF510000}"/>
    <cellStyle name="20% - Accent1 3 2 4 3 2 2" xfId="21095" xr:uid="{00000000-0005-0000-0000-0000B0510000}"/>
    <cellStyle name="20% - Accent1 3 2 4 3 2 2 2" xfId="21096" xr:uid="{00000000-0005-0000-0000-0000B1510000}"/>
    <cellStyle name="20% - Accent1 3 2 4 3 2 2 2 2" xfId="21097" xr:uid="{00000000-0005-0000-0000-0000B2510000}"/>
    <cellStyle name="20% - Accent1 3 2 4 3 2 2 2 2 2" xfId="21098" xr:uid="{00000000-0005-0000-0000-0000B3510000}"/>
    <cellStyle name="20% - Accent1 3 2 4 3 2 2 2 2 2 2" xfId="21099" xr:uid="{00000000-0005-0000-0000-0000B4510000}"/>
    <cellStyle name="20% - Accent1 3 2 4 3 2 2 2 2 3" xfId="21100" xr:uid="{00000000-0005-0000-0000-0000B5510000}"/>
    <cellStyle name="20% - Accent1 3 2 4 3 2 2 2 3" xfId="21101" xr:uid="{00000000-0005-0000-0000-0000B6510000}"/>
    <cellStyle name="20% - Accent1 3 2 4 3 2 2 2 3 2" xfId="21102" xr:uid="{00000000-0005-0000-0000-0000B7510000}"/>
    <cellStyle name="20% - Accent1 3 2 4 3 2 2 2 4" xfId="21103" xr:uid="{00000000-0005-0000-0000-0000B8510000}"/>
    <cellStyle name="20% - Accent1 3 2 4 3 2 2 3" xfId="21104" xr:uid="{00000000-0005-0000-0000-0000B9510000}"/>
    <cellStyle name="20% - Accent1 3 2 4 3 2 2 3 2" xfId="21105" xr:uid="{00000000-0005-0000-0000-0000BA510000}"/>
    <cellStyle name="20% - Accent1 3 2 4 3 2 2 3 2 2" xfId="21106" xr:uid="{00000000-0005-0000-0000-0000BB510000}"/>
    <cellStyle name="20% - Accent1 3 2 4 3 2 2 3 2 2 2" xfId="21107" xr:uid="{00000000-0005-0000-0000-0000BC510000}"/>
    <cellStyle name="20% - Accent1 3 2 4 3 2 2 3 2 3" xfId="21108" xr:uid="{00000000-0005-0000-0000-0000BD510000}"/>
    <cellStyle name="20% - Accent1 3 2 4 3 2 2 3 3" xfId="21109" xr:uid="{00000000-0005-0000-0000-0000BE510000}"/>
    <cellStyle name="20% - Accent1 3 2 4 3 2 2 3 3 2" xfId="21110" xr:uid="{00000000-0005-0000-0000-0000BF510000}"/>
    <cellStyle name="20% - Accent1 3 2 4 3 2 2 3 4" xfId="21111" xr:uid="{00000000-0005-0000-0000-0000C0510000}"/>
    <cellStyle name="20% - Accent1 3 2 4 3 2 2 4" xfId="21112" xr:uid="{00000000-0005-0000-0000-0000C1510000}"/>
    <cellStyle name="20% - Accent1 3 2 4 3 2 2 4 2" xfId="21113" xr:uid="{00000000-0005-0000-0000-0000C2510000}"/>
    <cellStyle name="20% - Accent1 3 2 4 3 2 2 4 2 2" xfId="21114" xr:uid="{00000000-0005-0000-0000-0000C3510000}"/>
    <cellStyle name="20% - Accent1 3 2 4 3 2 2 4 2 2 2" xfId="21115" xr:uid="{00000000-0005-0000-0000-0000C4510000}"/>
    <cellStyle name="20% - Accent1 3 2 4 3 2 2 4 2 3" xfId="21116" xr:uid="{00000000-0005-0000-0000-0000C5510000}"/>
    <cellStyle name="20% - Accent1 3 2 4 3 2 2 4 3" xfId="21117" xr:uid="{00000000-0005-0000-0000-0000C6510000}"/>
    <cellStyle name="20% - Accent1 3 2 4 3 2 2 4 3 2" xfId="21118" xr:uid="{00000000-0005-0000-0000-0000C7510000}"/>
    <cellStyle name="20% - Accent1 3 2 4 3 2 2 4 4" xfId="21119" xr:uid="{00000000-0005-0000-0000-0000C8510000}"/>
    <cellStyle name="20% - Accent1 3 2 4 3 2 2 5" xfId="21120" xr:uid="{00000000-0005-0000-0000-0000C9510000}"/>
    <cellStyle name="20% - Accent1 3 2 4 3 2 2 5 2" xfId="21121" xr:uid="{00000000-0005-0000-0000-0000CA510000}"/>
    <cellStyle name="20% - Accent1 3 2 4 3 2 2 5 2 2" xfId="21122" xr:uid="{00000000-0005-0000-0000-0000CB510000}"/>
    <cellStyle name="20% - Accent1 3 2 4 3 2 2 5 3" xfId="21123" xr:uid="{00000000-0005-0000-0000-0000CC510000}"/>
    <cellStyle name="20% - Accent1 3 2 4 3 2 2 6" xfId="21124" xr:uid="{00000000-0005-0000-0000-0000CD510000}"/>
    <cellStyle name="20% - Accent1 3 2 4 3 2 2 6 2" xfId="21125" xr:uid="{00000000-0005-0000-0000-0000CE510000}"/>
    <cellStyle name="20% - Accent1 3 2 4 3 2 2 6 2 2" xfId="21126" xr:uid="{00000000-0005-0000-0000-0000CF510000}"/>
    <cellStyle name="20% - Accent1 3 2 4 3 2 2 6 3" xfId="21127" xr:uid="{00000000-0005-0000-0000-0000D0510000}"/>
    <cellStyle name="20% - Accent1 3 2 4 3 2 2 7" xfId="21128" xr:uid="{00000000-0005-0000-0000-0000D1510000}"/>
    <cellStyle name="20% - Accent1 3 2 4 3 2 2 7 2" xfId="21129" xr:uid="{00000000-0005-0000-0000-0000D2510000}"/>
    <cellStyle name="20% - Accent1 3 2 4 3 2 2 8" xfId="21130" xr:uid="{00000000-0005-0000-0000-0000D3510000}"/>
    <cellStyle name="20% - Accent1 3 2 4 3 2 2 8 2" xfId="21131" xr:uid="{00000000-0005-0000-0000-0000D4510000}"/>
    <cellStyle name="20% - Accent1 3 2 4 3 2 2 9" xfId="21132" xr:uid="{00000000-0005-0000-0000-0000D5510000}"/>
    <cellStyle name="20% - Accent1 3 2 4 3 2 3" xfId="21133" xr:uid="{00000000-0005-0000-0000-0000D6510000}"/>
    <cellStyle name="20% - Accent1 3 2 4 3 2 3 2" xfId="21134" xr:uid="{00000000-0005-0000-0000-0000D7510000}"/>
    <cellStyle name="20% - Accent1 3 2 4 3 2 3 2 2" xfId="21135" xr:uid="{00000000-0005-0000-0000-0000D8510000}"/>
    <cellStyle name="20% - Accent1 3 2 4 3 2 3 2 2 2" xfId="21136" xr:uid="{00000000-0005-0000-0000-0000D9510000}"/>
    <cellStyle name="20% - Accent1 3 2 4 3 2 3 2 2 2 2" xfId="21137" xr:uid="{00000000-0005-0000-0000-0000DA510000}"/>
    <cellStyle name="20% - Accent1 3 2 4 3 2 3 2 2 3" xfId="21138" xr:uid="{00000000-0005-0000-0000-0000DB510000}"/>
    <cellStyle name="20% - Accent1 3 2 4 3 2 3 2 3" xfId="21139" xr:uid="{00000000-0005-0000-0000-0000DC510000}"/>
    <cellStyle name="20% - Accent1 3 2 4 3 2 3 2 3 2" xfId="21140" xr:uid="{00000000-0005-0000-0000-0000DD510000}"/>
    <cellStyle name="20% - Accent1 3 2 4 3 2 3 2 4" xfId="21141" xr:uid="{00000000-0005-0000-0000-0000DE510000}"/>
    <cellStyle name="20% - Accent1 3 2 4 3 2 3 3" xfId="21142" xr:uid="{00000000-0005-0000-0000-0000DF510000}"/>
    <cellStyle name="20% - Accent1 3 2 4 3 2 3 3 2" xfId="21143" xr:uid="{00000000-0005-0000-0000-0000E0510000}"/>
    <cellStyle name="20% - Accent1 3 2 4 3 2 3 3 2 2" xfId="21144" xr:uid="{00000000-0005-0000-0000-0000E1510000}"/>
    <cellStyle name="20% - Accent1 3 2 4 3 2 3 3 2 2 2" xfId="21145" xr:uid="{00000000-0005-0000-0000-0000E2510000}"/>
    <cellStyle name="20% - Accent1 3 2 4 3 2 3 3 2 3" xfId="21146" xr:uid="{00000000-0005-0000-0000-0000E3510000}"/>
    <cellStyle name="20% - Accent1 3 2 4 3 2 3 3 3" xfId="21147" xr:uid="{00000000-0005-0000-0000-0000E4510000}"/>
    <cellStyle name="20% - Accent1 3 2 4 3 2 3 3 3 2" xfId="21148" xr:uid="{00000000-0005-0000-0000-0000E5510000}"/>
    <cellStyle name="20% - Accent1 3 2 4 3 2 3 3 4" xfId="21149" xr:uid="{00000000-0005-0000-0000-0000E6510000}"/>
    <cellStyle name="20% - Accent1 3 2 4 3 2 3 4" xfId="21150" xr:uid="{00000000-0005-0000-0000-0000E7510000}"/>
    <cellStyle name="20% - Accent1 3 2 4 3 2 3 4 2" xfId="21151" xr:uid="{00000000-0005-0000-0000-0000E8510000}"/>
    <cellStyle name="20% - Accent1 3 2 4 3 2 3 4 2 2" xfId="21152" xr:uid="{00000000-0005-0000-0000-0000E9510000}"/>
    <cellStyle name="20% - Accent1 3 2 4 3 2 3 4 2 2 2" xfId="21153" xr:uid="{00000000-0005-0000-0000-0000EA510000}"/>
    <cellStyle name="20% - Accent1 3 2 4 3 2 3 4 2 3" xfId="21154" xr:uid="{00000000-0005-0000-0000-0000EB510000}"/>
    <cellStyle name="20% - Accent1 3 2 4 3 2 3 4 3" xfId="21155" xr:uid="{00000000-0005-0000-0000-0000EC510000}"/>
    <cellStyle name="20% - Accent1 3 2 4 3 2 3 4 3 2" xfId="21156" xr:uid="{00000000-0005-0000-0000-0000ED510000}"/>
    <cellStyle name="20% - Accent1 3 2 4 3 2 3 4 4" xfId="21157" xr:uid="{00000000-0005-0000-0000-0000EE510000}"/>
    <cellStyle name="20% - Accent1 3 2 4 3 2 3 5" xfId="21158" xr:uid="{00000000-0005-0000-0000-0000EF510000}"/>
    <cellStyle name="20% - Accent1 3 2 4 3 2 3 5 2" xfId="21159" xr:uid="{00000000-0005-0000-0000-0000F0510000}"/>
    <cellStyle name="20% - Accent1 3 2 4 3 2 3 5 2 2" xfId="21160" xr:uid="{00000000-0005-0000-0000-0000F1510000}"/>
    <cellStyle name="20% - Accent1 3 2 4 3 2 3 5 3" xfId="21161" xr:uid="{00000000-0005-0000-0000-0000F2510000}"/>
    <cellStyle name="20% - Accent1 3 2 4 3 2 3 6" xfId="21162" xr:uid="{00000000-0005-0000-0000-0000F3510000}"/>
    <cellStyle name="20% - Accent1 3 2 4 3 2 3 6 2" xfId="21163" xr:uid="{00000000-0005-0000-0000-0000F4510000}"/>
    <cellStyle name="20% - Accent1 3 2 4 3 2 3 6 2 2" xfId="21164" xr:uid="{00000000-0005-0000-0000-0000F5510000}"/>
    <cellStyle name="20% - Accent1 3 2 4 3 2 3 6 3" xfId="21165" xr:uid="{00000000-0005-0000-0000-0000F6510000}"/>
    <cellStyle name="20% - Accent1 3 2 4 3 2 3 7" xfId="21166" xr:uid="{00000000-0005-0000-0000-0000F7510000}"/>
    <cellStyle name="20% - Accent1 3 2 4 3 2 3 7 2" xfId="21167" xr:uid="{00000000-0005-0000-0000-0000F8510000}"/>
    <cellStyle name="20% - Accent1 3 2 4 3 2 3 8" xfId="21168" xr:uid="{00000000-0005-0000-0000-0000F9510000}"/>
    <cellStyle name="20% - Accent1 3 2 4 3 2 3 8 2" xfId="21169" xr:uid="{00000000-0005-0000-0000-0000FA510000}"/>
    <cellStyle name="20% - Accent1 3 2 4 3 2 3 9" xfId="21170" xr:uid="{00000000-0005-0000-0000-0000FB510000}"/>
    <cellStyle name="20% - Accent1 3 2 4 3 2 4" xfId="21171" xr:uid="{00000000-0005-0000-0000-0000FC510000}"/>
    <cellStyle name="20% - Accent1 3 2 4 3 2 4 2" xfId="21172" xr:uid="{00000000-0005-0000-0000-0000FD510000}"/>
    <cellStyle name="20% - Accent1 3 2 4 3 2 4 2 2" xfId="21173" xr:uid="{00000000-0005-0000-0000-0000FE510000}"/>
    <cellStyle name="20% - Accent1 3 2 4 3 2 4 2 2 2" xfId="21174" xr:uid="{00000000-0005-0000-0000-0000FF510000}"/>
    <cellStyle name="20% - Accent1 3 2 4 3 2 4 2 3" xfId="21175" xr:uid="{00000000-0005-0000-0000-000000520000}"/>
    <cellStyle name="20% - Accent1 3 2 4 3 2 4 3" xfId="21176" xr:uid="{00000000-0005-0000-0000-000001520000}"/>
    <cellStyle name="20% - Accent1 3 2 4 3 2 4 3 2" xfId="21177" xr:uid="{00000000-0005-0000-0000-000002520000}"/>
    <cellStyle name="20% - Accent1 3 2 4 3 2 4 4" xfId="21178" xr:uid="{00000000-0005-0000-0000-000003520000}"/>
    <cellStyle name="20% - Accent1 3 2 4 3 2 5" xfId="21179" xr:uid="{00000000-0005-0000-0000-000004520000}"/>
    <cellStyle name="20% - Accent1 3 2 4 3 2 5 2" xfId="21180" xr:uid="{00000000-0005-0000-0000-000005520000}"/>
    <cellStyle name="20% - Accent1 3 2 4 3 2 5 2 2" xfId="21181" xr:uid="{00000000-0005-0000-0000-000006520000}"/>
    <cellStyle name="20% - Accent1 3 2 4 3 2 5 2 2 2" xfId="21182" xr:uid="{00000000-0005-0000-0000-000007520000}"/>
    <cellStyle name="20% - Accent1 3 2 4 3 2 5 2 3" xfId="21183" xr:uid="{00000000-0005-0000-0000-000008520000}"/>
    <cellStyle name="20% - Accent1 3 2 4 3 2 5 3" xfId="21184" xr:uid="{00000000-0005-0000-0000-000009520000}"/>
    <cellStyle name="20% - Accent1 3 2 4 3 2 5 3 2" xfId="21185" xr:uid="{00000000-0005-0000-0000-00000A520000}"/>
    <cellStyle name="20% - Accent1 3 2 4 3 2 5 4" xfId="21186" xr:uid="{00000000-0005-0000-0000-00000B520000}"/>
    <cellStyle name="20% - Accent1 3 2 4 3 2 6" xfId="21187" xr:uid="{00000000-0005-0000-0000-00000C520000}"/>
    <cellStyle name="20% - Accent1 3 2 4 3 2 6 2" xfId="21188" xr:uid="{00000000-0005-0000-0000-00000D520000}"/>
    <cellStyle name="20% - Accent1 3 2 4 3 2 6 2 2" xfId="21189" xr:uid="{00000000-0005-0000-0000-00000E520000}"/>
    <cellStyle name="20% - Accent1 3 2 4 3 2 6 2 2 2" xfId="21190" xr:uid="{00000000-0005-0000-0000-00000F520000}"/>
    <cellStyle name="20% - Accent1 3 2 4 3 2 6 2 3" xfId="21191" xr:uid="{00000000-0005-0000-0000-000010520000}"/>
    <cellStyle name="20% - Accent1 3 2 4 3 2 6 3" xfId="21192" xr:uid="{00000000-0005-0000-0000-000011520000}"/>
    <cellStyle name="20% - Accent1 3 2 4 3 2 6 3 2" xfId="21193" xr:uid="{00000000-0005-0000-0000-000012520000}"/>
    <cellStyle name="20% - Accent1 3 2 4 3 2 6 4" xfId="21194" xr:uid="{00000000-0005-0000-0000-000013520000}"/>
    <cellStyle name="20% - Accent1 3 2 4 3 2 7" xfId="21195" xr:uid="{00000000-0005-0000-0000-000014520000}"/>
    <cellStyle name="20% - Accent1 3 2 4 3 2 7 2" xfId="21196" xr:uid="{00000000-0005-0000-0000-000015520000}"/>
    <cellStyle name="20% - Accent1 3 2 4 3 2 7 2 2" xfId="21197" xr:uid="{00000000-0005-0000-0000-000016520000}"/>
    <cellStyle name="20% - Accent1 3 2 4 3 2 7 3" xfId="21198" xr:uid="{00000000-0005-0000-0000-000017520000}"/>
    <cellStyle name="20% - Accent1 3 2 4 3 2 8" xfId="21199" xr:uid="{00000000-0005-0000-0000-000018520000}"/>
    <cellStyle name="20% - Accent1 3 2 4 3 2 8 2" xfId="21200" xr:uid="{00000000-0005-0000-0000-000019520000}"/>
    <cellStyle name="20% - Accent1 3 2 4 3 2 8 2 2" xfId="21201" xr:uid="{00000000-0005-0000-0000-00001A520000}"/>
    <cellStyle name="20% - Accent1 3 2 4 3 2 8 3" xfId="21202" xr:uid="{00000000-0005-0000-0000-00001B520000}"/>
    <cellStyle name="20% - Accent1 3 2 4 3 2 9" xfId="21203" xr:uid="{00000000-0005-0000-0000-00001C520000}"/>
    <cellStyle name="20% - Accent1 3 2 4 3 2 9 2" xfId="21204" xr:uid="{00000000-0005-0000-0000-00001D520000}"/>
    <cellStyle name="20% - Accent1 3 2 4 3 3" xfId="21205" xr:uid="{00000000-0005-0000-0000-00001E520000}"/>
    <cellStyle name="20% - Accent1 3 2 4 3 3 10" xfId="21206" xr:uid="{00000000-0005-0000-0000-00001F520000}"/>
    <cellStyle name="20% - Accent1 3 2 4 3 3 10 2" xfId="21207" xr:uid="{00000000-0005-0000-0000-000020520000}"/>
    <cellStyle name="20% - Accent1 3 2 4 3 3 11" xfId="21208" xr:uid="{00000000-0005-0000-0000-000021520000}"/>
    <cellStyle name="20% - Accent1 3 2 4 3 3 2" xfId="21209" xr:uid="{00000000-0005-0000-0000-000022520000}"/>
    <cellStyle name="20% - Accent1 3 2 4 3 3 2 2" xfId="21210" xr:uid="{00000000-0005-0000-0000-000023520000}"/>
    <cellStyle name="20% - Accent1 3 2 4 3 3 2 2 2" xfId="21211" xr:uid="{00000000-0005-0000-0000-000024520000}"/>
    <cellStyle name="20% - Accent1 3 2 4 3 3 2 2 2 2" xfId="21212" xr:uid="{00000000-0005-0000-0000-000025520000}"/>
    <cellStyle name="20% - Accent1 3 2 4 3 3 2 2 2 2 2" xfId="21213" xr:uid="{00000000-0005-0000-0000-000026520000}"/>
    <cellStyle name="20% - Accent1 3 2 4 3 3 2 2 2 3" xfId="21214" xr:uid="{00000000-0005-0000-0000-000027520000}"/>
    <cellStyle name="20% - Accent1 3 2 4 3 3 2 2 3" xfId="21215" xr:uid="{00000000-0005-0000-0000-000028520000}"/>
    <cellStyle name="20% - Accent1 3 2 4 3 3 2 2 3 2" xfId="21216" xr:uid="{00000000-0005-0000-0000-000029520000}"/>
    <cellStyle name="20% - Accent1 3 2 4 3 3 2 2 4" xfId="21217" xr:uid="{00000000-0005-0000-0000-00002A520000}"/>
    <cellStyle name="20% - Accent1 3 2 4 3 3 2 3" xfId="21218" xr:uid="{00000000-0005-0000-0000-00002B520000}"/>
    <cellStyle name="20% - Accent1 3 2 4 3 3 2 3 2" xfId="21219" xr:uid="{00000000-0005-0000-0000-00002C520000}"/>
    <cellStyle name="20% - Accent1 3 2 4 3 3 2 3 2 2" xfId="21220" xr:uid="{00000000-0005-0000-0000-00002D520000}"/>
    <cellStyle name="20% - Accent1 3 2 4 3 3 2 3 2 2 2" xfId="21221" xr:uid="{00000000-0005-0000-0000-00002E520000}"/>
    <cellStyle name="20% - Accent1 3 2 4 3 3 2 3 2 3" xfId="21222" xr:uid="{00000000-0005-0000-0000-00002F520000}"/>
    <cellStyle name="20% - Accent1 3 2 4 3 3 2 3 3" xfId="21223" xr:uid="{00000000-0005-0000-0000-000030520000}"/>
    <cellStyle name="20% - Accent1 3 2 4 3 3 2 3 3 2" xfId="21224" xr:uid="{00000000-0005-0000-0000-000031520000}"/>
    <cellStyle name="20% - Accent1 3 2 4 3 3 2 3 4" xfId="21225" xr:uid="{00000000-0005-0000-0000-000032520000}"/>
    <cellStyle name="20% - Accent1 3 2 4 3 3 2 4" xfId="21226" xr:uid="{00000000-0005-0000-0000-000033520000}"/>
    <cellStyle name="20% - Accent1 3 2 4 3 3 2 4 2" xfId="21227" xr:uid="{00000000-0005-0000-0000-000034520000}"/>
    <cellStyle name="20% - Accent1 3 2 4 3 3 2 4 2 2" xfId="21228" xr:uid="{00000000-0005-0000-0000-000035520000}"/>
    <cellStyle name="20% - Accent1 3 2 4 3 3 2 4 2 2 2" xfId="21229" xr:uid="{00000000-0005-0000-0000-000036520000}"/>
    <cellStyle name="20% - Accent1 3 2 4 3 3 2 4 2 3" xfId="21230" xr:uid="{00000000-0005-0000-0000-000037520000}"/>
    <cellStyle name="20% - Accent1 3 2 4 3 3 2 4 3" xfId="21231" xr:uid="{00000000-0005-0000-0000-000038520000}"/>
    <cellStyle name="20% - Accent1 3 2 4 3 3 2 4 3 2" xfId="21232" xr:uid="{00000000-0005-0000-0000-000039520000}"/>
    <cellStyle name="20% - Accent1 3 2 4 3 3 2 4 4" xfId="21233" xr:uid="{00000000-0005-0000-0000-00003A520000}"/>
    <cellStyle name="20% - Accent1 3 2 4 3 3 2 5" xfId="21234" xr:uid="{00000000-0005-0000-0000-00003B520000}"/>
    <cellStyle name="20% - Accent1 3 2 4 3 3 2 5 2" xfId="21235" xr:uid="{00000000-0005-0000-0000-00003C520000}"/>
    <cellStyle name="20% - Accent1 3 2 4 3 3 2 5 2 2" xfId="21236" xr:uid="{00000000-0005-0000-0000-00003D520000}"/>
    <cellStyle name="20% - Accent1 3 2 4 3 3 2 5 3" xfId="21237" xr:uid="{00000000-0005-0000-0000-00003E520000}"/>
    <cellStyle name="20% - Accent1 3 2 4 3 3 2 6" xfId="21238" xr:uid="{00000000-0005-0000-0000-00003F520000}"/>
    <cellStyle name="20% - Accent1 3 2 4 3 3 2 6 2" xfId="21239" xr:uid="{00000000-0005-0000-0000-000040520000}"/>
    <cellStyle name="20% - Accent1 3 2 4 3 3 2 6 2 2" xfId="21240" xr:uid="{00000000-0005-0000-0000-000041520000}"/>
    <cellStyle name="20% - Accent1 3 2 4 3 3 2 6 3" xfId="21241" xr:uid="{00000000-0005-0000-0000-000042520000}"/>
    <cellStyle name="20% - Accent1 3 2 4 3 3 2 7" xfId="21242" xr:uid="{00000000-0005-0000-0000-000043520000}"/>
    <cellStyle name="20% - Accent1 3 2 4 3 3 2 7 2" xfId="21243" xr:uid="{00000000-0005-0000-0000-000044520000}"/>
    <cellStyle name="20% - Accent1 3 2 4 3 3 2 8" xfId="21244" xr:uid="{00000000-0005-0000-0000-000045520000}"/>
    <cellStyle name="20% - Accent1 3 2 4 3 3 2 8 2" xfId="21245" xr:uid="{00000000-0005-0000-0000-000046520000}"/>
    <cellStyle name="20% - Accent1 3 2 4 3 3 2 9" xfId="21246" xr:uid="{00000000-0005-0000-0000-000047520000}"/>
    <cellStyle name="20% - Accent1 3 2 4 3 3 3" xfId="21247" xr:uid="{00000000-0005-0000-0000-000048520000}"/>
    <cellStyle name="20% - Accent1 3 2 4 3 3 3 2" xfId="21248" xr:uid="{00000000-0005-0000-0000-000049520000}"/>
    <cellStyle name="20% - Accent1 3 2 4 3 3 3 2 2" xfId="21249" xr:uid="{00000000-0005-0000-0000-00004A520000}"/>
    <cellStyle name="20% - Accent1 3 2 4 3 3 3 2 2 2" xfId="21250" xr:uid="{00000000-0005-0000-0000-00004B520000}"/>
    <cellStyle name="20% - Accent1 3 2 4 3 3 3 2 2 2 2" xfId="21251" xr:uid="{00000000-0005-0000-0000-00004C520000}"/>
    <cellStyle name="20% - Accent1 3 2 4 3 3 3 2 2 3" xfId="21252" xr:uid="{00000000-0005-0000-0000-00004D520000}"/>
    <cellStyle name="20% - Accent1 3 2 4 3 3 3 2 3" xfId="21253" xr:uid="{00000000-0005-0000-0000-00004E520000}"/>
    <cellStyle name="20% - Accent1 3 2 4 3 3 3 2 3 2" xfId="21254" xr:uid="{00000000-0005-0000-0000-00004F520000}"/>
    <cellStyle name="20% - Accent1 3 2 4 3 3 3 2 4" xfId="21255" xr:uid="{00000000-0005-0000-0000-000050520000}"/>
    <cellStyle name="20% - Accent1 3 2 4 3 3 3 3" xfId="21256" xr:uid="{00000000-0005-0000-0000-000051520000}"/>
    <cellStyle name="20% - Accent1 3 2 4 3 3 3 3 2" xfId="21257" xr:uid="{00000000-0005-0000-0000-000052520000}"/>
    <cellStyle name="20% - Accent1 3 2 4 3 3 3 3 2 2" xfId="21258" xr:uid="{00000000-0005-0000-0000-000053520000}"/>
    <cellStyle name="20% - Accent1 3 2 4 3 3 3 3 2 2 2" xfId="21259" xr:uid="{00000000-0005-0000-0000-000054520000}"/>
    <cellStyle name="20% - Accent1 3 2 4 3 3 3 3 2 3" xfId="21260" xr:uid="{00000000-0005-0000-0000-000055520000}"/>
    <cellStyle name="20% - Accent1 3 2 4 3 3 3 3 3" xfId="21261" xr:uid="{00000000-0005-0000-0000-000056520000}"/>
    <cellStyle name="20% - Accent1 3 2 4 3 3 3 3 3 2" xfId="21262" xr:uid="{00000000-0005-0000-0000-000057520000}"/>
    <cellStyle name="20% - Accent1 3 2 4 3 3 3 3 4" xfId="21263" xr:uid="{00000000-0005-0000-0000-000058520000}"/>
    <cellStyle name="20% - Accent1 3 2 4 3 3 3 4" xfId="21264" xr:uid="{00000000-0005-0000-0000-000059520000}"/>
    <cellStyle name="20% - Accent1 3 2 4 3 3 3 4 2" xfId="21265" xr:uid="{00000000-0005-0000-0000-00005A520000}"/>
    <cellStyle name="20% - Accent1 3 2 4 3 3 3 4 2 2" xfId="21266" xr:uid="{00000000-0005-0000-0000-00005B520000}"/>
    <cellStyle name="20% - Accent1 3 2 4 3 3 3 4 2 2 2" xfId="21267" xr:uid="{00000000-0005-0000-0000-00005C520000}"/>
    <cellStyle name="20% - Accent1 3 2 4 3 3 3 4 2 3" xfId="21268" xr:uid="{00000000-0005-0000-0000-00005D520000}"/>
    <cellStyle name="20% - Accent1 3 2 4 3 3 3 4 3" xfId="21269" xr:uid="{00000000-0005-0000-0000-00005E520000}"/>
    <cellStyle name="20% - Accent1 3 2 4 3 3 3 4 3 2" xfId="21270" xr:uid="{00000000-0005-0000-0000-00005F520000}"/>
    <cellStyle name="20% - Accent1 3 2 4 3 3 3 4 4" xfId="21271" xr:uid="{00000000-0005-0000-0000-000060520000}"/>
    <cellStyle name="20% - Accent1 3 2 4 3 3 3 5" xfId="21272" xr:uid="{00000000-0005-0000-0000-000061520000}"/>
    <cellStyle name="20% - Accent1 3 2 4 3 3 3 5 2" xfId="21273" xr:uid="{00000000-0005-0000-0000-000062520000}"/>
    <cellStyle name="20% - Accent1 3 2 4 3 3 3 5 2 2" xfId="21274" xr:uid="{00000000-0005-0000-0000-000063520000}"/>
    <cellStyle name="20% - Accent1 3 2 4 3 3 3 5 3" xfId="21275" xr:uid="{00000000-0005-0000-0000-000064520000}"/>
    <cellStyle name="20% - Accent1 3 2 4 3 3 3 6" xfId="21276" xr:uid="{00000000-0005-0000-0000-000065520000}"/>
    <cellStyle name="20% - Accent1 3 2 4 3 3 3 6 2" xfId="21277" xr:uid="{00000000-0005-0000-0000-000066520000}"/>
    <cellStyle name="20% - Accent1 3 2 4 3 3 3 6 2 2" xfId="21278" xr:uid="{00000000-0005-0000-0000-000067520000}"/>
    <cellStyle name="20% - Accent1 3 2 4 3 3 3 6 3" xfId="21279" xr:uid="{00000000-0005-0000-0000-000068520000}"/>
    <cellStyle name="20% - Accent1 3 2 4 3 3 3 7" xfId="21280" xr:uid="{00000000-0005-0000-0000-000069520000}"/>
    <cellStyle name="20% - Accent1 3 2 4 3 3 3 7 2" xfId="21281" xr:uid="{00000000-0005-0000-0000-00006A520000}"/>
    <cellStyle name="20% - Accent1 3 2 4 3 3 3 8" xfId="21282" xr:uid="{00000000-0005-0000-0000-00006B520000}"/>
    <cellStyle name="20% - Accent1 3 2 4 3 3 3 8 2" xfId="21283" xr:uid="{00000000-0005-0000-0000-00006C520000}"/>
    <cellStyle name="20% - Accent1 3 2 4 3 3 3 9" xfId="21284" xr:uid="{00000000-0005-0000-0000-00006D520000}"/>
    <cellStyle name="20% - Accent1 3 2 4 3 3 4" xfId="21285" xr:uid="{00000000-0005-0000-0000-00006E520000}"/>
    <cellStyle name="20% - Accent1 3 2 4 3 3 4 2" xfId="21286" xr:uid="{00000000-0005-0000-0000-00006F520000}"/>
    <cellStyle name="20% - Accent1 3 2 4 3 3 4 2 2" xfId="21287" xr:uid="{00000000-0005-0000-0000-000070520000}"/>
    <cellStyle name="20% - Accent1 3 2 4 3 3 4 2 2 2" xfId="21288" xr:uid="{00000000-0005-0000-0000-000071520000}"/>
    <cellStyle name="20% - Accent1 3 2 4 3 3 4 2 3" xfId="21289" xr:uid="{00000000-0005-0000-0000-000072520000}"/>
    <cellStyle name="20% - Accent1 3 2 4 3 3 4 3" xfId="21290" xr:uid="{00000000-0005-0000-0000-000073520000}"/>
    <cellStyle name="20% - Accent1 3 2 4 3 3 4 3 2" xfId="21291" xr:uid="{00000000-0005-0000-0000-000074520000}"/>
    <cellStyle name="20% - Accent1 3 2 4 3 3 4 4" xfId="21292" xr:uid="{00000000-0005-0000-0000-000075520000}"/>
    <cellStyle name="20% - Accent1 3 2 4 3 3 5" xfId="21293" xr:uid="{00000000-0005-0000-0000-000076520000}"/>
    <cellStyle name="20% - Accent1 3 2 4 3 3 5 2" xfId="21294" xr:uid="{00000000-0005-0000-0000-000077520000}"/>
    <cellStyle name="20% - Accent1 3 2 4 3 3 5 2 2" xfId="21295" xr:uid="{00000000-0005-0000-0000-000078520000}"/>
    <cellStyle name="20% - Accent1 3 2 4 3 3 5 2 2 2" xfId="21296" xr:uid="{00000000-0005-0000-0000-000079520000}"/>
    <cellStyle name="20% - Accent1 3 2 4 3 3 5 2 3" xfId="21297" xr:uid="{00000000-0005-0000-0000-00007A520000}"/>
    <cellStyle name="20% - Accent1 3 2 4 3 3 5 3" xfId="21298" xr:uid="{00000000-0005-0000-0000-00007B520000}"/>
    <cellStyle name="20% - Accent1 3 2 4 3 3 5 3 2" xfId="21299" xr:uid="{00000000-0005-0000-0000-00007C520000}"/>
    <cellStyle name="20% - Accent1 3 2 4 3 3 5 4" xfId="21300" xr:uid="{00000000-0005-0000-0000-00007D520000}"/>
    <cellStyle name="20% - Accent1 3 2 4 3 3 6" xfId="21301" xr:uid="{00000000-0005-0000-0000-00007E520000}"/>
    <cellStyle name="20% - Accent1 3 2 4 3 3 6 2" xfId="21302" xr:uid="{00000000-0005-0000-0000-00007F520000}"/>
    <cellStyle name="20% - Accent1 3 2 4 3 3 6 2 2" xfId="21303" xr:uid="{00000000-0005-0000-0000-000080520000}"/>
    <cellStyle name="20% - Accent1 3 2 4 3 3 6 2 2 2" xfId="21304" xr:uid="{00000000-0005-0000-0000-000081520000}"/>
    <cellStyle name="20% - Accent1 3 2 4 3 3 6 2 3" xfId="21305" xr:uid="{00000000-0005-0000-0000-000082520000}"/>
    <cellStyle name="20% - Accent1 3 2 4 3 3 6 3" xfId="21306" xr:uid="{00000000-0005-0000-0000-000083520000}"/>
    <cellStyle name="20% - Accent1 3 2 4 3 3 6 3 2" xfId="21307" xr:uid="{00000000-0005-0000-0000-000084520000}"/>
    <cellStyle name="20% - Accent1 3 2 4 3 3 6 4" xfId="21308" xr:uid="{00000000-0005-0000-0000-000085520000}"/>
    <cellStyle name="20% - Accent1 3 2 4 3 3 7" xfId="21309" xr:uid="{00000000-0005-0000-0000-000086520000}"/>
    <cellStyle name="20% - Accent1 3 2 4 3 3 7 2" xfId="21310" xr:uid="{00000000-0005-0000-0000-000087520000}"/>
    <cellStyle name="20% - Accent1 3 2 4 3 3 7 2 2" xfId="21311" xr:uid="{00000000-0005-0000-0000-000088520000}"/>
    <cellStyle name="20% - Accent1 3 2 4 3 3 7 3" xfId="21312" xr:uid="{00000000-0005-0000-0000-000089520000}"/>
    <cellStyle name="20% - Accent1 3 2 4 3 3 8" xfId="21313" xr:uid="{00000000-0005-0000-0000-00008A520000}"/>
    <cellStyle name="20% - Accent1 3 2 4 3 3 8 2" xfId="21314" xr:uid="{00000000-0005-0000-0000-00008B520000}"/>
    <cellStyle name="20% - Accent1 3 2 4 3 3 8 2 2" xfId="21315" xr:uid="{00000000-0005-0000-0000-00008C520000}"/>
    <cellStyle name="20% - Accent1 3 2 4 3 3 8 3" xfId="21316" xr:uid="{00000000-0005-0000-0000-00008D520000}"/>
    <cellStyle name="20% - Accent1 3 2 4 3 3 9" xfId="21317" xr:uid="{00000000-0005-0000-0000-00008E520000}"/>
    <cellStyle name="20% - Accent1 3 2 4 3 3 9 2" xfId="21318" xr:uid="{00000000-0005-0000-0000-00008F520000}"/>
    <cellStyle name="20% - Accent1 3 2 4 3 4" xfId="21319" xr:uid="{00000000-0005-0000-0000-000090520000}"/>
    <cellStyle name="20% - Accent1 3 2 4 3 4 10" xfId="21320" xr:uid="{00000000-0005-0000-0000-000091520000}"/>
    <cellStyle name="20% - Accent1 3 2 4 3 4 10 2" xfId="21321" xr:uid="{00000000-0005-0000-0000-000092520000}"/>
    <cellStyle name="20% - Accent1 3 2 4 3 4 11" xfId="21322" xr:uid="{00000000-0005-0000-0000-000093520000}"/>
    <cellStyle name="20% - Accent1 3 2 4 3 4 2" xfId="21323" xr:uid="{00000000-0005-0000-0000-000094520000}"/>
    <cellStyle name="20% - Accent1 3 2 4 3 4 2 2" xfId="21324" xr:uid="{00000000-0005-0000-0000-000095520000}"/>
    <cellStyle name="20% - Accent1 3 2 4 3 4 2 2 2" xfId="21325" xr:uid="{00000000-0005-0000-0000-000096520000}"/>
    <cellStyle name="20% - Accent1 3 2 4 3 4 2 2 2 2" xfId="21326" xr:uid="{00000000-0005-0000-0000-000097520000}"/>
    <cellStyle name="20% - Accent1 3 2 4 3 4 2 2 2 2 2" xfId="21327" xr:uid="{00000000-0005-0000-0000-000098520000}"/>
    <cellStyle name="20% - Accent1 3 2 4 3 4 2 2 2 3" xfId="21328" xr:uid="{00000000-0005-0000-0000-000099520000}"/>
    <cellStyle name="20% - Accent1 3 2 4 3 4 2 2 3" xfId="21329" xr:uid="{00000000-0005-0000-0000-00009A520000}"/>
    <cellStyle name="20% - Accent1 3 2 4 3 4 2 2 3 2" xfId="21330" xr:uid="{00000000-0005-0000-0000-00009B520000}"/>
    <cellStyle name="20% - Accent1 3 2 4 3 4 2 2 4" xfId="21331" xr:uid="{00000000-0005-0000-0000-00009C520000}"/>
    <cellStyle name="20% - Accent1 3 2 4 3 4 2 3" xfId="21332" xr:uid="{00000000-0005-0000-0000-00009D520000}"/>
    <cellStyle name="20% - Accent1 3 2 4 3 4 2 3 2" xfId="21333" xr:uid="{00000000-0005-0000-0000-00009E520000}"/>
    <cellStyle name="20% - Accent1 3 2 4 3 4 2 3 2 2" xfId="21334" xr:uid="{00000000-0005-0000-0000-00009F520000}"/>
    <cellStyle name="20% - Accent1 3 2 4 3 4 2 3 2 2 2" xfId="21335" xr:uid="{00000000-0005-0000-0000-0000A0520000}"/>
    <cellStyle name="20% - Accent1 3 2 4 3 4 2 3 2 3" xfId="21336" xr:uid="{00000000-0005-0000-0000-0000A1520000}"/>
    <cellStyle name="20% - Accent1 3 2 4 3 4 2 3 3" xfId="21337" xr:uid="{00000000-0005-0000-0000-0000A2520000}"/>
    <cellStyle name="20% - Accent1 3 2 4 3 4 2 3 3 2" xfId="21338" xr:uid="{00000000-0005-0000-0000-0000A3520000}"/>
    <cellStyle name="20% - Accent1 3 2 4 3 4 2 3 4" xfId="21339" xr:uid="{00000000-0005-0000-0000-0000A4520000}"/>
    <cellStyle name="20% - Accent1 3 2 4 3 4 2 4" xfId="21340" xr:uid="{00000000-0005-0000-0000-0000A5520000}"/>
    <cellStyle name="20% - Accent1 3 2 4 3 4 2 4 2" xfId="21341" xr:uid="{00000000-0005-0000-0000-0000A6520000}"/>
    <cellStyle name="20% - Accent1 3 2 4 3 4 2 4 2 2" xfId="21342" xr:uid="{00000000-0005-0000-0000-0000A7520000}"/>
    <cellStyle name="20% - Accent1 3 2 4 3 4 2 4 2 2 2" xfId="21343" xr:uid="{00000000-0005-0000-0000-0000A8520000}"/>
    <cellStyle name="20% - Accent1 3 2 4 3 4 2 4 2 3" xfId="21344" xr:uid="{00000000-0005-0000-0000-0000A9520000}"/>
    <cellStyle name="20% - Accent1 3 2 4 3 4 2 4 3" xfId="21345" xr:uid="{00000000-0005-0000-0000-0000AA520000}"/>
    <cellStyle name="20% - Accent1 3 2 4 3 4 2 4 3 2" xfId="21346" xr:uid="{00000000-0005-0000-0000-0000AB520000}"/>
    <cellStyle name="20% - Accent1 3 2 4 3 4 2 4 4" xfId="21347" xr:uid="{00000000-0005-0000-0000-0000AC520000}"/>
    <cellStyle name="20% - Accent1 3 2 4 3 4 2 5" xfId="21348" xr:uid="{00000000-0005-0000-0000-0000AD520000}"/>
    <cellStyle name="20% - Accent1 3 2 4 3 4 2 5 2" xfId="21349" xr:uid="{00000000-0005-0000-0000-0000AE520000}"/>
    <cellStyle name="20% - Accent1 3 2 4 3 4 2 5 2 2" xfId="21350" xr:uid="{00000000-0005-0000-0000-0000AF520000}"/>
    <cellStyle name="20% - Accent1 3 2 4 3 4 2 5 3" xfId="21351" xr:uid="{00000000-0005-0000-0000-0000B0520000}"/>
    <cellStyle name="20% - Accent1 3 2 4 3 4 2 6" xfId="21352" xr:uid="{00000000-0005-0000-0000-0000B1520000}"/>
    <cellStyle name="20% - Accent1 3 2 4 3 4 2 6 2" xfId="21353" xr:uid="{00000000-0005-0000-0000-0000B2520000}"/>
    <cellStyle name="20% - Accent1 3 2 4 3 4 2 6 2 2" xfId="21354" xr:uid="{00000000-0005-0000-0000-0000B3520000}"/>
    <cellStyle name="20% - Accent1 3 2 4 3 4 2 6 3" xfId="21355" xr:uid="{00000000-0005-0000-0000-0000B4520000}"/>
    <cellStyle name="20% - Accent1 3 2 4 3 4 2 7" xfId="21356" xr:uid="{00000000-0005-0000-0000-0000B5520000}"/>
    <cellStyle name="20% - Accent1 3 2 4 3 4 2 7 2" xfId="21357" xr:uid="{00000000-0005-0000-0000-0000B6520000}"/>
    <cellStyle name="20% - Accent1 3 2 4 3 4 2 8" xfId="21358" xr:uid="{00000000-0005-0000-0000-0000B7520000}"/>
    <cellStyle name="20% - Accent1 3 2 4 3 4 2 8 2" xfId="21359" xr:uid="{00000000-0005-0000-0000-0000B8520000}"/>
    <cellStyle name="20% - Accent1 3 2 4 3 4 2 9" xfId="21360" xr:uid="{00000000-0005-0000-0000-0000B9520000}"/>
    <cellStyle name="20% - Accent1 3 2 4 3 4 3" xfId="21361" xr:uid="{00000000-0005-0000-0000-0000BA520000}"/>
    <cellStyle name="20% - Accent1 3 2 4 3 4 3 2" xfId="21362" xr:uid="{00000000-0005-0000-0000-0000BB520000}"/>
    <cellStyle name="20% - Accent1 3 2 4 3 4 3 2 2" xfId="21363" xr:uid="{00000000-0005-0000-0000-0000BC520000}"/>
    <cellStyle name="20% - Accent1 3 2 4 3 4 3 2 2 2" xfId="21364" xr:uid="{00000000-0005-0000-0000-0000BD520000}"/>
    <cellStyle name="20% - Accent1 3 2 4 3 4 3 2 2 2 2" xfId="21365" xr:uid="{00000000-0005-0000-0000-0000BE520000}"/>
    <cellStyle name="20% - Accent1 3 2 4 3 4 3 2 2 3" xfId="21366" xr:uid="{00000000-0005-0000-0000-0000BF520000}"/>
    <cellStyle name="20% - Accent1 3 2 4 3 4 3 2 3" xfId="21367" xr:uid="{00000000-0005-0000-0000-0000C0520000}"/>
    <cellStyle name="20% - Accent1 3 2 4 3 4 3 2 3 2" xfId="21368" xr:uid="{00000000-0005-0000-0000-0000C1520000}"/>
    <cellStyle name="20% - Accent1 3 2 4 3 4 3 2 4" xfId="21369" xr:uid="{00000000-0005-0000-0000-0000C2520000}"/>
    <cellStyle name="20% - Accent1 3 2 4 3 4 3 3" xfId="21370" xr:uid="{00000000-0005-0000-0000-0000C3520000}"/>
    <cellStyle name="20% - Accent1 3 2 4 3 4 3 3 2" xfId="21371" xr:uid="{00000000-0005-0000-0000-0000C4520000}"/>
    <cellStyle name="20% - Accent1 3 2 4 3 4 3 3 2 2" xfId="21372" xr:uid="{00000000-0005-0000-0000-0000C5520000}"/>
    <cellStyle name="20% - Accent1 3 2 4 3 4 3 3 2 2 2" xfId="21373" xr:uid="{00000000-0005-0000-0000-0000C6520000}"/>
    <cellStyle name="20% - Accent1 3 2 4 3 4 3 3 2 3" xfId="21374" xr:uid="{00000000-0005-0000-0000-0000C7520000}"/>
    <cellStyle name="20% - Accent1 3 2 4 3 4 3 3 3" xfId="21375" xr:uid="{00000000-0005-0000-0000-0000C8520000}"/>
    <cellStyle name="20% - Accent1 3 2 4 3 4 3 3 3 2" xfId="21376" xr:uid="{00000000-0005-0000-0000-0000C9520000}"/>
    <cellStyle name="20% - Accent1 3 2 4 3 4 3 3 4" xfId="21377" xr:uid="{00000000-0005-0000-0000-0000CA520000}"/>
    <cellStyle name="20% - Accent1 3 2 4 3 4 3 4" xfId="21378" xr:uid="{00000000-0005-0000-0000-0000CB520000}"/>
    <cellStyle name="20% - Accent1 3 2 4 3 4 3 4 2" xfId="21379" xr:uid="{00000000-0005-0000-0000-0000CC520000}"/>
    <cellStyle name="20% - Accent1 3 2 4 3 4 3 4 2 2" xfId="21380" xr:uid="{00000000-0005-0000-0000-0000CD520000}"/>
    <cellStyle name="20% - Accent1 3 2 4 3 4 3 4 2 2 2" xfId="21381" xr:uid="{00000000-0005-0000-0000-0000CE520000}"/>
    <cellStyle name="20% - Accent1 3 2 4 3 4 3 4 2 3" xfId="21382" xr:uid="{00000000-0005-0000-0000-0000CF520000}"/>
    <cellStyle name="20% - Accent1 3 2 4 3 4 3 4 3" xfId="21383" xr:uid="{00000000-0005-0000-0000-0000D0520000}"/>
    <cellStyle name="20% - Accent1 3 2 4 3 4 3 4 3 2" xfId="21384" xr:uid="{00000000-0005-0000-0000-0000D1520000}"/>
    <cellStyle name="20% - Accent1 3 2 4 3 4 3 4 4" xfId="21385" xr:uid="{00000000-0005-0000-0000-0000D2520000}"/>
    <cellStyle name="20% - Accent1 3 2 4 3 4 3 5" xfId="21386" xr:uid="{00000000-0005-0000-0000-0000D3520000}"/>
    <cellStyle name="20% - Accent1 3 2 4 3 4 3 5 2" xfId="21387" xr:uid="{00000000-0005-0000-0000-0000D4520000}"/>
    <cellStyle name="20% - Accent1 3 2 4 3 4 3 5 2 2" xfId="21388" xr:uid="{00000000-0005-0000-0000-0000D5520000}"/>
    <cellStyle name="20% - Accent1 3 2 4 3 4 3 5 3" xfId="21389" xr:uid="{00000000-0005-0000-0000-0000D6520000}"/>
    <cellStyle name="20% - Accent1 3 2 4 3 4 3 6" xfId="21390" xr:uid="{00000000-0005-0000-0000-0000D7520000}"/>
    <cellStyle name="20% - Accent1 3 2 4 3 4 3 6 2" xfId="21391" xr:uid="{00000000-0005-0000-0000-0000D8520000}"/>
    <cellStyle name="20% - Accent1 3 2 4 3 4 3 6 2 2" xfId="21392" xr:uid="{00000000-0005-0000-0000-0000D9520000}"/>
    <cellStyle name="20% - Accent1 3 2 4 3 4 3 6 3" xfId="21393" xr:uid="{00000000-0005-0000-0000-0000DA520000}"/>
    <cellStyle name="20% - Accent1 3 2 4 3 4 3 7" xfId="21394" xr:uid="{00000000-0005-0000-0000-0000DB520000}"/>
    <cellStyle name="20% - Accent1 3 2 4 3 4 3 7 2" xfId="21395" xr:uid="{00000000-0005-0000-0000-0000DC520000}"/>
    <cellStyle name="20% - Accent1 3 2 4 3 4 3 8" xfId="21396" xr:uid="{00000000-0005-0000-0000-0000DD520000}"/>
    <cellStyle name="20% - Accent1 3 2 4 3 4 3 8 2" xfId="21397" xr:uid="{00000000-0005-0000-0000-0000DE520000}"/>
    <cellStyle name="20% - Accent1 3 2 4 3 4 3 9" xfId="21398" xr:uid="{00000000-0005-0000-0000-0000DF520000}"/>
    <cellStyle name="20% - Accent1 3 2 4 3 4 4" xfId="21399" xr:uid="{00000000-0005-0000-0000-0000E0520000}"/>
    <cellStyle name="20% - Accent1 3 2 4 3 4 4 2" xfId="21400" xr:uid="{00000000-0005-0000-0000-0000E1520000}"/>
    <cellStyle name="20% - Accent1 3 2 4 3 4 4 2 2" xfId="21401" xr:uid="{00000000-0005-0000-0000-0000E2520000}"/>
    <cellStyle name="20% - Accent1 3 2 4 3 4 4 2 2 2" xfId="21402" xr:uid="{00000000-0005-0000-0000-0000E3520000}"/>
    <cellStyle name="20% - Accent1 3 2 4 3 4 4 2 3" xfId="21403" xr:uid="{00000000-0005-0000-0000-0000E4520000}"/>
    <cellStyle name="20% - Accent1 3 2 4 3 4 4 3" xfId="21404" xr:uid="{00000000-0005-0000-0000-0000E5520000}"/>
    <cellStyle name="20% - Accent1 3 2 4 3 4 4 3 2" xfId="21405" xr:uid="{00000000-0005-0000-0000-0000E6520000}"/>
    <cellStyle name="20% - Accent1 3 2 4 3 4 4 4" xfId="21406" xr:uid="{00000000-0005-0000-0000-0000E7520000}"/>
    <cellStyle name="20% - Accent1 3 2 4 3 4 5" xfId="21407" xr:uid="{00000000-0005-0000-0000-0000E8520000}"/>
    <cellStyle name="20% - Accent1 3 2 4 3 4 5 2" xfId="21408" xr:uid="{00000000-0005-0000-0000-0000E9520000}"/>
    <cellStyle name="20% - Accent1 3 2 4 3 4 5 2 2" xfId="21409" xr:uid="{00000000-0005-0000-0000-0000EA520000}"/>
    <cellStyle name="20% - Accent1 3 2 4 3 4 5 2 2 2" xfId="21410" xr:uid="{00000000-0005-0000-0000-0000EB520000}"/>
    <cellStyle name="20% - Accent1 3 2 4 3 4 5 2 3" xfId="21411" xr:uid="{00000000-0005-0000-0000-0000EC520000}"/>
    <cellStyle name="20% - Accent1 3 2 4 3 4 5 3" xfId="21412" xr:uid="{00000000-0005-0000-0000-0000ED520000}"/>
    <cellStyle name="20% - Accent1 3 2 4 3 4 5 3 2" xfId="21413" xr:uid="{00000000-0005-0000-0000-0000EE520000}"/>
    <cellStyle name="20% - Accent1 3 2 4 3 4 5 4" xfId="21414" xr:uid="{00000000-0005-0000-0000-0000EF520000}"/>
    <cellStyle name="20% - Accent1 3 2 4 3 4 6" xfId="21415" xr:uid="{00000000-0005-0000-0000-0000F0520000}"/>
    <cellStyle name="20% - Accent1 3 2 4 3 4 6 2" xfId="21416" xr:uid="{00000000-0005-0000-0000-0000F1520000}"/>
    <cellStyle name="20% - Accent1 3 2 4 3 4 6 2 2" xfId="21417" xr:uid="{00000000-0005-0000-0000-0000F2520000}"/>
    <cellStyle name="20% - Accent1 3 2 4 3 4 6 2 2 2" xfId="21418" xr:uid="{00000000-0005-0000-0000-0000F3520000}"/>
    <cellStyle name="20% - Accent1 3 2 4 3 4 6 2 3" xfId="21419" xr:uid="{00000000-0005-0000-0000-0000F4520000}"/>
    <cellStyle name="20% - Accent1 3 2 4 3 4 6 3" xfId="21420" xr:uid="{00000000-0005-0000-0000-0000F5520000}"/>
    <cellStyle name="20% - Accent1 3 2 4 3 4 6 3 2" xfId="21421" xr:uid="{00000000-0005-0000-0000-0000F6520000}"/>
    <cellStyle name="20% - Accent1 3 2 4 3 4 6 4" xfId="21422" xr:uid="{00000000-0005-0000-0000-0000F7520000}"/>
    <cellStyle name="20% - Accent1 3 2 4 3 4 7" xfId="21423" xr:uid="{00000000-0005-0000-0000-0000F8520000}"/>
    <cellStyle name="20% - Accent1 3 2 4 3 4 7 2" xfId="21424" xr:uid="{00000000-0005-0000-0000-0000F9520000}"/>
    <cellStyle name="20% - Accent1 3 2 4 3 4 7 2 2" xfId="21425" xr:uid="{00000000-0005-0000-0000-0000FA520000}"/>
    <cellStyle name="20% - Accent1 3 2 4 3 4 7 3" xfId="21426" xr:uid="{00000000-0005-0000-0000-0000FB520000}"/>
    <cellStyle name="20% - Accent1 3 2 4 3 4 8" xfId="21427" xr:uid="{00000000-0005-0000-0000-0000FC520000}"/>
    <cellStyle name="20% - Accent1 3 2 4 3 4 8 2" xfId="21428" xr:uid="{00000000-0005-0000-0000-0000FD520000}"/>
    <cellStyle name="20% - Accent1 3 2 4 3 4 8 2 2" xfId="21429" xr:uid="{00000000-0005-0000-0000-0000FE520000}"/>
    <cellStyle name="20% - Accent1 3 2 4 3 4 8 3" xfId="21430" xr:uid="{00000000-0005-0000-0000-0000FF520000}"/>
    <cellStyle name="20% - Accent1 3 2 4 3 4 9" xfId="21431" xr:uid="{00000000-0005-0000-0000-000000530000}"/>
    <cellStyle name="20% - Accent1 3 2 4 3 4 9 2" xfId="21432" xr:uid="{00000000-0005-0000-0000-000001530000}"/>
    <cellStyle name="20% - Accent1 3 2 4 3 5" xfId="21433" xr:uid="{00000000-0005-0000-0000-000002530000}"/>
    <cellStyle name="20% - Accent1 3 2 4 3 5 2" xfId="21434" xr:uid="{00000000-0005-0000-0000-000003530000}"/>
    <cellStyle name="20% - Accent1 3 2 4 3 5 2 2" xfId="21435" xr:uid="{00000000-0005-0000-0000-000004530000}"/>
    <cellStyle name="20% - Accent1 3 2 4 3 5 2 2 2" xfId="21436" xr:uid="{00000000-0005-0000-0000-000005530000}"/>
    <cellStyle name="20% - Accent1 3 2 4 3 5 2 2 2 2" xfId="21437" xr:uid="{00000000-0005-0000-0000-000006530000}"/>
    <cellStyle name="20% - Accent1 3 2 4 3 5 2 2 3" xfId="21438" xr:uid="{00000000-0005-0000-0000-000007530000}"/>
    <cellStyle name="20% - Accent1 3 2 4 3 5 2 3" xfId="21439" xr:uid="{00000000-0005-0000-0000-000008530000}"/>
    <cellStyle name="20% - Accent1 3 2 4 3 5 2 3 2" xfId="21440" xr:uid="{00000000-0005-0000-0000-000009530000}"/>
    <cellStyle name="20% - Accent1 3 2 4 3 5 2 4" xfId="21441" xr:uid="{00000000-0005-0000-0000-00000A530000}"/>
    <cellStyle name="20% - Accent1 3 2 4 3 5 3" xfId="21442" xr:uid="{00000000-0005-0000-0000-00000B530000}"/>
    <cellStyle name="20% - Accent1 3 2 4 3 5 3 2" xfId="21443" xr:uid="{00000000-0005-0000-0000-00000C530000}"/>
    <cellStyle name="20% - Accent1 3 2 4 3 5 3 2 2" xfId="21444" xr:uid="{00000000-0005-0000-0000-00000D530000}"/>
    <cellStyle name="20% - Accent1 3 2 4 3 5 3 2 2 2" xfId="21445" xr:uid="{00000000-0005-0000-0000-00000E530000}"/>
    <cellStyle name="20% - Accent1 3 2 4 3 5 3 2 3" xfId="21446" xr:uid="{00000000-0005-0000-0000-00000F530000}"/>
    <cellStyle name="20% - Accent1 3 2 4 3 5 3 3" xfId="21447" xr:uid="{00000000-0005-0000-0000-000010530000}"/>
    <cellStyle name="20% - Accent1 3 2 4 3 5 3 3 2" xfId="21448" xr:uid="{00000000-0005-0000-0000-000011530000}"/>
    <cellStyle name="20% - Accent1 3 2 4 3 5 3 4" xfId="21449" xr:uid="{00000000-0005-0000-0000-000012530000}"/>
    <cellStyle name="20% - Accent1 3 2 4 3 5 4" xfId="21450" xr:uid="{00000000-0005-0000-0000-000013530000}"/>
    <cellStyle name="20% - Accent1 3 2 4 3 5 4 2" xfId="21451" xr:uid="{00000000-0005-0000-0000-000014530000}"/>
    <cellStyle name="20% - Accent1 3 2 4 3 5 4 2 2" xfId="21452" xr:uid="{00000000-0005-0000-0000-000015530000}"/>
    <cellStyle name="20% - Accent1 3 2 4 3 5 4 2 2 2" xfId="21453" xr:uid="{00000000-0005-0000-0000-000016530000}"/>
    <cellStyle name="20% - Accent1 3 2 4 3 5 4 2 3" xfId="21454" xr:uid="{00000000-0005-0000-0000-000017530000}"/>
    <cellStyle name="20% - Accent1 3 2 4 3 5 4 3" xfId="21455" xr:uid="{00000000-0005-0000-0000-000018530000}"/>
    <cellStyle name="20% - Accent1 3 2 4 3 5 4 3 2" xfId="21456" xr:uid="{00000000-0005-0000-0000-000019530000}"/>
    <cellStyle name="20% - Accent1 3 2 4 3 5 4 4" xfId="21457" xr:uid="{00000000-0005-0000-0000-00001A530000}"/>
    <cellStyle name="20% - Accent1 3 2 4 3 5 5" xfId="21458" xr:uid="{00000000-0005-0000-0000-00001B530000}"/>
    <cellStyle name="20% - Accent1 3 2 4 3 5 5 2" xfId="21459" xr:uid="{00000000-0005-0000-0000-00001C530000}"/>
    <cellStyle name="20% - Accent1 3 2 4 3 5 5 2 2" xfId="21460" xr:uid="{00000000-0005-0000-0000-00001D530000}"/>
    <cellStyle name="20% - Accent1 3 2 4 3 5 5 3" xfId="21461" xr:uid="{00000000-0005-0000-0000-00001E530000}"/>
    <cellStyle name="20% - Accent1 3 2 4 3 5 6" xfId="21462" xr:uid="{00000000-0005-0000-0000-00001F530000}"/>
    <cellStyle name="20% - Accent1 3 2 4 3 5 6 2" xfId="21463" xr:uid="{00000000-0005-0000-0000-000020530000}"/>
    <cellStyle name="20% - Accent1 3 2 4 3 5 6 2 2" xfId="21464" xr:uid="{00000000-0005-0000-0000-000021530000}"/>
    <cellStyle name="20% - Accent1 3 2 4 3 5 6 3" xfId="21465" xr:uid="{00000000-0005-0000-0000-000022530000}"/>
    <cellStyle name="20% - Accent1 3 2 4 3 5 7" xfId="21466" xr:uid="{00000000-0005-0000-0000-000023530000}"/>
    <cellStyle name="20% - Accent1 3 2 4 3 5 7 2" xfId="21467" xr:uid="{00000000-0005-0000-0000-000024530000}"/>
    <cellStyle name="20% - Accent1 3 2 4 3 5 8" xfId="21468" xr:uid="{00000000-0005-0000-0000-000025530000}"/>
    <cellStyle name="20% - Accent1 3 2 4 3 5 8 2" xfId="21469" xr:uid="{00000000-0005-0000-0000-000026530000}"/>
    <cellStyle name="20% - Accent1 3 2 4 3 5 9" xfId="21470" xr:uid="{00000000-0005-0000-0000-000027530000}"/>
    <cellStyle name="20% - Accent1 3 2 4 3 6" xfId="21471" xr:uid="{00000000-0005-0000-0000-000028530000}"/>
    <cellStyle name="20% - Accent1 3 2 4 3 6 2" xfId="21472" xr:uid="{00000000-0005-0000-0000-000029530000}"/>
    <cellStyle name="20% - Accent1 3 2 4 3 6 2 2" xfId="21473" xr:uid="{00000000-0005-0000-0000-00002A530000}"/>
    <cellStyle name="20% - Accent1 3 2 4 3 6 2 2 2" xfId="21474" xr:uid="{00000000-0005-0000-0000-00002B530000}"/>
    <cellStyle name="20% - Accent1 3 2 4 3 6 2 2 2 2" xfId="21475" xr:uid="{00000000-0005-0000-0000-00002C530000}"/>
    <cellStyle name="20% - Accent1 3 2 4 3 6 2 2 3" xfId="21476" xr:uid="{00000000-0005-0000-0000-00002D530000}"/>
    <cellStyle name="20% - Accent1 3 2 4 3 6 2 3" xfId="21477" xr:uid="{00000000-0005-0000-0000-00002E530000}"/>
    <cellStyle name="20% - Accent1 3 2 4 3 6 2 3 2" xfId="21478" xr:uid="{00000000-0005-0000-0000-00002F530000}"/>
    <cellStyle name="20% - Accent1 3 2 4 3 6 2 4" xfId="21479" xr:uid="{00000000-0005-0000-0000-000030530000}"/>
    <cellStyle name="20% - Accent1 3 2 4 3 6 3" xfId="21480" xr:uid="{00000000-0005-0000-0000-000031530000}"/>
    <cellStyle name="20% - Accent1 3 2 4 3 6 3 2" xfId="21481" xr:uid="{00000000-0005-0000-0000-000032530000}"/>
    <cellStyle name="20% - Accent1 3 2 4 3 6 3 2 2" xfId="21482" xr:uid="{00000000-0005-0000-0000-000033530000}"/>
    <cellStyle name="20% - Accent1 3 2 4 3 6 3 2 2 2" xfId="21483" xr:uid="{00000000-0005-0000-0000-000034530000}"/>
    <cellStyle name="20% - Accent1 3 2 4 3 6 3 2 3" xfId="21484" xr:uid="{00000000-0005-0000-0000-000035530000}"/>
    <cellStyle name="20% - Accent1 3 2 4 3 6 3 3" xfId="21485" xr:uid="{00000000-0005-0000-0000-000036530000}"/>
    <cellStyle name="20% - Accent1 3 2 4 3 6 3 3 2" xfId="21486" xr:uid="{00000000-0005-0000-0000-000037530000}"/>
    <cellStyle name="20% - Accent1 3 2 4 3 6 3 4" xfId="21487" xr:uid="{00000000-0005-0000-0000-000038530000}"/>
    <cellStyle name="20% - Accent1 3 2 4 3 6 4" xfId="21488" xr:uid="{00000000-0005-0000-0000-000039530000}"/>
    <cellStyle name="20% - Accent1 3 2 4 3 6 4 2" xfId="21489" xr:uid="{00000000-0005-0000-0000-00003A530000}"/>
    <cellStyle name="20% - Accent1 3 2 4 3 6 4 2 2" xfId="21490" xr:uid="{00000000-0005-0000-0000-00003B530000}"/>
    <cellStyle name="20% - Accent1 3 2 4 3 6 4 2 2 2" xfId="21491" xr:uid="{00000000-0005-0000-0000-00003C530000}"/>
    <cellStyle name="20% - Accent1 3 2 4 3 6 4 2 3" xfId="21492" xr:uid="{00000000-0005-0000-0000-00003D530000}"/>
    <cellStyle name="20% - Accent1 3 2 4 3 6 4 3" xfId="21493" xr:uid="{00000000-0005-0000-0000-00003E530000}"/>
    <cellStyle name="20% - Accent1 3 2 4 3 6 4 3 2" xfId="21494" xr:uid="{00000000-0005-0000-0000-00003F530000}"/>
    <cellStyle name="20% - Accent1 3 2 4 3 6 4 4" xfId="21495" xr:uid="{00000000-0005-0000-0000-000040530000}"/>
    <cellStyle name="20% - Accent1 3 2 4 3 6 5" xfId="21496" xr:uid="{00000000-0005-0000-0000-000041530000}"/>
    <cellStyle name="20% - Accent1 3 2 4 3 6 5 2" xfId="21497" xr:uid="{00000000-0005-0000-0000-000042530000}"/>
    <cellStyle name="20% - Accent1 3 2 4 3 6 5 2 2" xfId="21498" xr:uid="{00000000-0005-0000-0000-000043530000}"/>
    <cellStyle name="20% - Accent1 3 2 4 3 6 5 3" xfId="21499" xr:uid="{00000000-0005-0000-0000-000044530000}"/>
    <cellStyle name="20% - Accent1 3 2 4 3 6 6" xfId="21500" xr:uid="{00000000-0005-0000-0000-000045530000}"/>
    <cellStyle name="20% - Accent1 3 2 4 3 6 6 2" xfId="21501" xr:uid="{00000000-0005-0000-0000-000046530000}"/>
    <cellStyle name="20% - Accent1 3 2 4 3 6 6 2 2" xfId="21502" xr:uid="{00000000-0005-0000-0000-000047530000}"/>
    <cellStyle name="20% - Accent1 3 2 4 3 6 6 3" xfId="21503" xr:uid="{00000000-0005-0000-0000-000048530000}"/>
    <cellStyle name="20% - Accent1 3 2 4 3 6 7" xfId="21504" xr:uid="{00000000-0005-0000-0000-000049530000}"/>
    <cellStyle name="20% - Accent1 3 2 4 3 6 7 2" xfId="21505" xr:uid="{00000000-0005-0000-0000-00004A530000}"/>
    <cellStyle name="20% - Accent1 3 2 4 3 6 8" xfId="21506" xr:uid="{00000000-0005-0000-0000-00004B530000}"/>
    <cellStyle name="20% - Accent1 3 2 4 3 6 8 2" xfId="21507" xr:uid="{00000000-0005-0000-0000-00004C530000}"/>
    <cellStyle name="20% - Accent1 3 2 4 3 6 9" xfId="21508" xr:uid="{00000000-0005-0000-0000-00004D530000}"/>
    <cellStyle name="20% - Accent1 3 2 4 3 7" xfId="21509" xr:uid="{00000000-0005-0000-0000-00004E530000}"/>
    <cellStyle name="20% - Accent1 3 2 4 3 7 2" xfId="21510" xr:uid="{00000000-0005-0000-0000-00004F530000}"/>
    <cellStyle name="20% - Accent1 3 2 4 3 7 2 2" xfId="21511" xr:uid="{00000000-0005-0000-0000-000050530000}"/>
    <cellStyle name="20% - Accent1 3 2 4 3 7 2 2 2" xfId="21512" xr:uid="{00000000-0005-0000-0000-000051530000}"/>
    <cellStyle name="20% - Accent1 3 2 4 3 7 2 3" xfId="21513" xr:uid="{00000000-0005-0000-0000-000052530000}"/>
    <cellStyle name="20% - Accent1 3 2 4 3 7 3" xfId="21514" xr:uid="{00000000-0005-0000-0000-000053530000}"/>
    <cellStyle name="20% - Accent1 3 2 4 3 7 3 2" xfId="21515" xr:uid="{00000000-0005-0000-0000-000054530000}"/>
    <cellStyle name="20% - Accent1 3 2 4 3 7 4" xfId="21516" xr:uid="{00000000-0005-0000-0000-000055530000}"/>
    <cellStyle name="20% - Accent1 3 2 4 3 8" xfId="21517" xr:uid="{00000000-0005-0000-0000-000056530000}"/>
    <cellStyle name="20% - Accent1 3 2 4 3 8 2" xfId="21518" xr:uid="{00000000-0005-0000-0000-000057530000}"/>
    <cellStyle name="20% - Accent1 3 2 4 3 8 2 2" xfId="21519" xr:uid="{00000000-0005-0000-0000-000058530000}"/>
    <cellStyle name="20% - Accent1 3 2 4 3 8 2 2 2" xfId="21520" xr:uid="{00000000-0005-0000-0000-000059530000}"/>
    <cellStyle name="20% - Accent1 3 2 4 3 8 2 3" xfId="21521" xr:uid="{00000000-0005-0000-0000-00005A530000}"/>
    <cellStyle name="20% - Accent1 3 2 4 3 8 3" xfId="21522" xr:uid="{00000000-0005-0000-0000-00005B530000}"/>
    <cellStyle name="20% - Accent1 3 2 4 3 8 3 2" xfId="21523" xr:uid="{00000000-0005-0000-0000-00005C530000}"/>
    <cellStyle name="20% - Accent1 3 2 4 3 8 4" xfId="21524" xr:uid="{00000000-0005-0000-0000-00005D530000}"/>
    <cellStyle name="20% - Accent1 3 2 4 3 9" xfId="21525" xr:uid="{00000000-0005-0000-0000-00005E530000}"/>
    <cellStyle name="20% - Accent1 3 2 4 3 9 2" xfId="21526" xr:uid="{00000000-0005-0000-0000-00005F530000}"/>
    <cellStyle name="20% - Accent1 3 2 4 3 9 2 2" xfId="21527" xr:uid="{00000000-0005-0000-0000-000060530000}"/>
    <cellStyle name="20% - Accent1 3 2 4 3 9 2 2 2" xfId="21528" xr:uid="{00000000-0005-0000-0000-000061530000}"/>
    <cellStyle name="20% - Accent1 3 2 4 3 9 2 3" xfId="21529" xr:uid="{00000000-0005-0000-0000-000062530000}"/>
    <cellStyle name="20% - Accent1 3 2 4 3 9 3" xfId="21530" xr:uid="{00000000-0005-0000-0000-000063530000}"/>
    <cellStyle name="20% - Accent1 3 2 4 3 9 3 2" xfId="21531" xr:uid="{00000000-0005-0000-0000-000064530000}"/>
    <cellStyle name="20% - Accent1 3 2 4 3 9 4" xfId="21532" xr:uid="{00000000-0005-0000-0000-000065530000}"/>
    <cellStyle name="20% - Accent1 3 2 4 4" xfId="21533" xr:uid="{00000000-0005-0000-0000-000066530000}"/>
    <cellStyle name="20% - Accent1 3 2 4 4 10" xfId="21534" xr:uid="{00000000-0005-0000-0000-000067530000}"/>
    <cellStyle name="20% - Accent1 3 2 4 4 10 2" xfId="21535" xr:uid="{00000000-0005-0000-0000-000068530000}"/>
    <cellStyle name="20% - Accent1 3 2 4 4 11" xfId="21536" xr:uid="{00000000-0005-0000-0000-000069530000}"/>
    <cellStyle name="20% - Accent1 3 2 4 4 2" xfId="21537" xr:uid="{00000000-0005-0000-0000-00006A530000}"/>
    <cellStyle name="20% - Accent1 3 2 4 4 2 2" xfId="21538" xr:uid="{00000000-0005-0000-0000-00006B530000}"/>
    <cellStyle name="20% - Accent1 3 2 4 4 2 2 2" xfId="21539" xr:uid="{00000000-0005-0000-0000-00006C530000}"/>
    <cellStyle name="20% - Accent1 3 2 4 4 2 2 2 2" xfId="21540" xr:uid="{00000000-0005-0000-0000-00006D530000}"/>
    <cellStyle name="20% - Accent1 3 2 4 4 2 2 2 2 2" xfId="21541" xr:uid="{00000000-0005-0000-0000-00006E530000}"/>
    <cellStyle name="20% - Accent1 3 2 4 4 2 2 2 3" xfId="21542" xr:uid="{00000000-0005-0000-0000-00006F530000}"/>
    <cellStyle name="20% - Accent1 3 2 4 4 2 2 3" xfId="21543" xr:uid="{00000000-0005-0000-0000-000070530000}"/>
    <cellStyle name="20% - Accent1 3 2 4 4 2 2 3 2" xfId="21544" xr:uid="{00000000-0005-0000-0000-000071530000}"/>
    <cellStyle name="20% - Accent1 3 2 4 4 2 2 4" xfId="21545" xr:uid="{00000000-0005-0000-0000-000072530000}"/>
    <cellStyle name="20% - Accent1 3 2 4 4 2 3" xfId="21546" xr:uid="{00000000-0005-0000-0000-000073530000}"/>
    <cellStyle name="20% - Accent1 3 2 4 4 2 3 2" xfId="21547" xr:uid="{00000000-0005-0000-0000-000074530000}"/>
    <cellStyle name="20% - Accent1 3 2 4 4 2 3 2 2" xfId="21548" xr:uid="{00000000-0005-0000-0000-000075530000}"/>
    <cellStyle name="20% - Accent1 3 2 4 4 2 3 2 2 2" xfId="21549" xr:uid="{00000000-0005-0000-0000-000076530000}"/>
    <cellStyle name="20% - Accent1 3 2 4 4 2 3 2 3" xfId="21550" xr:uid="{00000000-0005-0000-0000-000077530000}"/>
    <cellStyle name="20% - Accent1 3 2 4 4 2 3 3" xfId="21551" xr:uid="{00000000-0005-0000-0000-000078530000}"/>
    <cellStyle name="20% - Accent1 3 2 4 4 2 3 3 2" xfId="21552" xr:uid="{00000000-0005-0000-0000-000079530000}"/>
    <cellStyle name="20% - Accent1 3 2 4 4 2 3 4" xfId="21553" xr:uid="{00000000-0005-0000-0000-00007A530000}"/>
    <cellStyle name="20% - Accent1 3 2 4 4 2 4" xfId="21554" xr:uid="{00000000-0005-0000-0000-00007B530000}"/>
    <cellStyle name="20% - Accent1 3 2 4 4 2 4 2" xfId="21555" xr:uid="{00000000-0005-0000-0000-00007C530000}"/>
    <cellStyle name="20% - Accent1 3 2 4 4 2 4 2 2" xfId="21556" xr:uid="{00000000-0005-0000-0000-00007D530000}"/>
    <cellStyle name="20% - Accent1 3 2 4 4 2 4 2 2 2" xfId="21557" xr:uid="{00000000-0005-0000-0000-00007E530000}"/>
    <cellStyle name="20% - Accent1 3 2 4 4 2 4 2 3" xfId="21558" xr:uid="{00000000-0005-0000-0000-00007F530000}"/>
    <cellStyle name="20% - Accent1 3 2 4 4 2 4 3" xfId="21559" xr:uid="{00000000-0005-0000-0000-000080530000}"/>
    <cellStyle name="20% - Accent1 3 2 4 4 2 4 3 2" xfId="21560" xr:uid="{00000000-0005-0000-0000-000081530000}"/>
    <cellStyle name="20% - Accent1 3 2 4 4 2 4 4" xfId="21561" xr:uid="{00000000-0005-0000-0000-000082530000}"/>
    <cellStyle name="20% - Accent1 3 2 4 4 2 5" xfId="21562" xr:uid="{00000000-0005-0000-0000-000083530000}"/>
    <cellStyle name="20% - Accent1 3 2 4 4 2 5 2" xfId="21563" xr:uid="{00000000-0005-0000-0000-000084530000}"/>
    <cellStyle name="20% - Accent1 3 2 4 4 2 5 2 2" xfId="21564" xr:uid="{00000000-0005-0000-0000-000085530000}"/>
    <cellStyle name="20% - Accent1 3 2 4 4 2 5 3" xfId="21565" xr:uid="{00000000-0005-0000-0000-000086530000}"/>
    <cellStyle name="20% - Accent1 3 2 4 4 2 6" xfId="21566" xr:uid="{00000000-0005-0000-0000-000087530000}"/>
    <cellStyle name="20% - Accent1 3 2 4 4 2 6 2" xfId="21567" xr:uid="{00000000-0005-0000-0000-000088530000}"/>
    <cellStyle name="20% - Accent1 3 2 4 4 2 6 2 2" xfId="21568" xr:uid="{00000000-0005-0000-0000-000089530000}"/>
    <cellStyle name="20% - Accent1 3 2 4 4 2 6 3" xfId="21569" xr:uid="{00000000-0005-0000-0000-00008A530000}"/>
    <cellStyle name="20% - Accent1 3 2 4 4 2 7" xfId="21570" xr:uid="{00000000-0005-0000-0000-00008B530000}"/>
    <cellStyle name="20% - Accent1 3 2 4 4 2 7 2" xfId="21571" xr:uid="{00000000-0005-0000-0000-00008C530000}"/>
    <cellStyle name="20% - Accent1 3 2 4 4 2 8" xfId="21572" xr:uid="{00000000-0005-0000-0000-00008D530000}"/>
    <cellStyle name="20% - Accent1 3 2 4 4 2 8 2" xfId="21573" xr:uid="{00000000-0005-0000-0000-00008E530000}"/>
    <cellStyle name="20% - Accent1 3 2 4 4 2 9" xfId="21574" xr:uid="{00000000-0005-0000-0000-00008F530000}"/>
    <cellStyle name="20% - Accent1 3 2 4 4 3" xfId="21575" xr:uid="{00000000-0005-0000-0000-000090530000}"/>
    <cellStyle name="20% - Accent1 3 2 4 4 3 2" xfId="21576" xr:uid="{00000000-0005-0000-0000-000091530000}"/>
    <cellStyle name="20% - Accent1 3 2 4 4 3 2 2" xfId="21577" xr:uid="{00000000-0005-0000-0000-000092530000}"/>
    <cellStyle name="20% - Accent1 3 2 4 4 3 2 2 2" xfId="21578" xr:uid="{00000000-0005-0000-0000-000093530000}"/>
    <cellStyle name="20% - Accent1 3 2 4 4 3 2 2 2 2" xfId="21579" xr:uid="{00000000-0005-0000-0000-000094530000}"/>
    <cellStyle name="20% - Accent1 3 2 4 4 3 2 2 3" xfId="21580" xr:uid="{00000000-0005-0000-0000-000095530000}"/>
    <cellStyle name="20% - Accent1 3 2 4 4 3 2 3" xfId="21581" xr:uid="{00000000-0005-0000-0000-000096530000}"/>
    <cellStyle name="20% - Accent1 3 2 4 4 3 2 3 2" xfId="21582" xr:uid="{00000000-0005-0000-0000-000097530000}"/>
    <cellStyle name="20% - Accent1 3 2 4 4 3 2 4" xfId="21583" xr:uid="{00000000-0005-0000-0000-000098530000}"/>
    <cellStyle name="20% - Accent1 3 2 4 4 3 3" xfId="21584" xr:uid="{00000000-0005-0000-0000-000099530000}"/>
    <cellStyle name="20% - Accent1 3 2 4 4 3 3 2" xfId="21585" xr:uid="{00000000-0005-0000-0000-00009A530000}"/>
    <cellStyle name="20% - Accent1 3 2 4 4 3 3 2 2" xfId="21586" xr:uid="{00000000-0005-0000-0000-00009B530000}"/>
    <cellStyle name="20% - Accent1 3 2 4 4 3 3 2 2 2" xfId="21587" xr:uid="{00000000-0005-0000-0000-00009C530000}"/>
    <cellStyle name="20% - Accent1 3 2 4 4 3 3 2 3" xfId="21588" xr:uid="{00000000-0005-0000-0000-00009D530000}"/>
    <cellStyle name="20% - Accent1 3 2 4 4 3 3 3" xfId="21589" xr:uid="{00000000-0005-0000-0000-00009E530000}"/>
    <cellStyle name="20% - Accent1 3 2 4 4 3 3 3 2" xfId="21590" xr:uid="{00000000-0005-0000-0000-00009F530000}"/>
    <cellStyle name="20% - Accent1 3 2 4 4 3 3 4" xfId="21591" xr:uid="{00000000-0005-0000-0000-0000A0530000}"/>
    <cellStyle name="20% - Accent1 3 2 4 4 3 4" xfId="21592" xr:uid="{00000000-0005-0000-0000-0000A1530000}"/>
    <cellStyle name="20% - Accent1 3 2 4 4 3 4 2" xfId="21593" xr:uid="{00000000-0005-0000-0000-0000A2530000}"/>
    <cellStyle name="20% - Accent1 3 2 4 4 3 4 2 2" xfId="21594" xr:uid="{00000000-0005-0000-0000-0000A3530000}"/>
    <cellStyle name="20% - Accent1 3 2 4 4 3 4 2 2 2" xfId="21595" xr:uid="{00000000-0005-0000-0000-0000A4530000}"/>
    <cellStyle name="20% - Accent1 3 2 4 4 3 4 2 3" xfId="21596" xr:uid="{00000000-0005-0000-0000-0000A5530000}"/>
    <cellStyle name="20% - Accent1 3 2 4 4 3 4 3" xfId="21597" xr:uid="{00000000-0005-0000-0000-0000A6530000}"/>
    <cellStyle name="20% - Accent1 3 2 4 4 3 4 3 2" xfId="21598" xr:uid="{00000000-0005-0000-0000-0000A7530000}"/>
    <cellStyle name="20% - Accent1 3 2 4 4 3 4 4" xfId="21599" xr:uid="{00000000-0005-0000-0000-0000A8530000}"/>
    <cellStyle name="20% - Accent1 3 2 4 4 3 5" xfId="21600" xr:uid="{00000000-0005-0000-0000-0000A9530000}"/>
    <cellStyle name="20% - Accent1 3 2 4 4 3 5 2" xfId="21601" xr:uid="{00000000-0005-0000-0000-0000AA530000}"/>
    <cellStyle name="20% - Accent1 3 2 4 4 3 5 2 2" xfId="21602" xr:uid="{00000000-0005-0000-0000-0000AB530000}"/>
    <cellStyle name="20% - Accent1 3 2 4 4 3 5 3" xfId="21603" xr:uid="{00000000-0005-0000-0000-0000AC530000}"/>
    <cellStyle name="20% - Accent1 3 2 4 4 3 6" xfId="21604" xr:uid="{00000000-0005-0000-0000-0000AD530000}"/>
    <cellStyle name="20% - Accent1 3 2 4 4 3 6 2" xfId="21605" xr:uid="{00000000-0005-0000-0000-0000AE530000}"/>
    <cellStyle name="20% - Accent1 3 2 4 4 3 6 2 2" xfId="21606" xr:uid="{00000000-0005-0000-0000-0000AF530000}"/>
    <cellStyle name="20% - Accent1 3 2 4 4 3 6 3" xfId="21607" xr:uid="{00000000-0005-0000-0000-0000B0530000}"/>
    <cellStyle name="20% - Accent1 3 2 4 4 3 7" xfId="21608" xr:uid="{00000000-0005-0000-0000-0000B1530000}"/>
    <cellStyle name="20% - Accent1 3 2 4 4 3 7 2" xfId="21609" xr:uid="{00000000-0005-0000-0000-0000B2530000}"/>
    <cellStyle name="20% - Accent1 3 2 4 4 3 8" xfId="21610" xr:uid="{00000000-0005-0000-0000-0000B3530000}"/>
    <cellStyle name="20% - Accent1 3 2 4 4 3 8 2" xfId="21611" xr:uid="{00000000-0005-0000-0000-0000B4530000}"/>
    <cellStyle name="20% - Accent1 3 2 4 4 3 9" xfId="21612" xr:uid="{00000000-0005-0000-0000-0000B5530000}"/>
    <cellStyle name="20% - Accent1 3 2 4 4 4" xfId="21613" xr:uid="{00000000-0005-0000-0000-0000B6530000}"/>
    <cellStyle name="20% - Accent1 3 2 4 4 4 2" xfId="21614" xr:uid="{00000000-0005-0000-0000-0000B7530000}"/>
    <cellStyle name="20% - Accent1 3 2 4 4 4 2 2" xfId="21615" xr:uid="{00000000-0005-0000-0000-0000B8530000}"/>
    <cellStyle name="20% - Accent1 3 2 4 4 4 2 2 2" xfId="21616" xr:uid="{00000000-0005-0000-0000-0000B9530000}"/>
    <cellStyle name="20% - Accent1 3 2 4 4 4 2 3" xfId="21617" xr:uid="{00000000-0005-0000-0000-0000BA530000}"/>
    <cellStyle name="20% - Accent1 3 2 4 4 4 3" xfId="21618" xr:uid="{00000000-0005-0000-0000-0000BB530000}"/>
    <cellStyle name="20% - Accent1 3 2 4 4 4 3 2" xfId="21619" xr:uid="{00000000-0005-0000-0000-0000BC530000}"/>
    <cellStyle name="20% - Accent1 3 2 4 4 4 4" xfId="21620" xr:uid="{00000000-0005-0000-0000-0000BD530000}"/>
    <cellStyle name="20% - Accent1 3 2 4 4 5" xfId="21621" xr:uid="{00000000-0005-0000-0000-0000BE530000}"/>
    <cellStyle name="20% - Accent1 3 2 4 4 5 2" xfId="21622" xr:uid="{00000000-0005-0000-0000-0000BF530000}"/>
    <cellStyle name="20% - Accent1 3 2 4 4 5 2 2" xfId="21623" xr:uid="{00000000-0005-0000-0000-0000C0530000}"/>
    <cellStyle name="20% - Accent1 3 2 4 4 5 2 2 2" xfId="21624" xr:uid="{00000000-0005-0000-0000-0000C1530000}"/>
    <cellStyle name="20% - Accent1 3 2 4 4 5 2 3" xfId="21625" xr:uid="{00000000-0005-0000-0000-0000C2530000}"/>
    <cellStyle name="20% - Accent1 3 2 4 4 5 3" xfId="21626" xr:uid="{00000000-0005-0000-0000-0000C3530000}"/>
    <cellStyle name="20% - Accent1 3 2 4 4 5 3 2" xfId="21627" xr:uid="{00000000-0005-0000-0000-0000C4530000}"/>
    <cellStyle name="20% - Accent1 3 2 4 4 5 4" xfId="21628" xr:uid="{00000000-0005-0000-0000-0000C5530000}"/>
    <cellStyle name="20% - Accent1 3 2 4 4 6" xfId="21629" xr:uid="{00000000-0005-0000-0000-0000C6530000}"/>
    <cellStyle name="20% - Accent1 3 2 4 4 6 2" xfId="21630" xr:uid="{00000000-0005-0000-0000-0000C7530000}"/>
    <cellStyle name="20% - Accent1 3 2 4 4 6 2 2" xfId="21631" xr:uid="{00000000-0005-0000-0000-0000C8530000}"/>
    <cellStyle name="20% - Accent1 3 2 4 4 6 2 2 2" xfId="21632" xr:uid="{00000000-0005-0000-0000-0000C9530000}"/>
    <cellStyle name="20% - Accent1 3 2 4 4 6 2 3" xfId="21633" xr:uid="{00000000-0005-0000-0000-0000CA530000}"/>
    <cellStyle name="20% - Accent1 3 2 4 4 6 3" xfId="21634" xr:uid="{00000000-0005-0000-0000-0000CB530000}"/>
    <cellStyle name="20% - Accent1 3 2 4 4 6 3 2" xfId="21635" xr:uid="{00000000-0005-0000-0000-0000CC530000}"/>
    <cellStyle name="20% - Accent1 3 2 4 4 6 4" xfId="21636" xr:uid="{00000000-0005-0000-0000-0000CD530000}"/>
    <cellStyle name="20% - Accent1 3 2 4 4 7" xfId="21637" xr:uid="{00000000-0005-0000-0000-0000CE530000}"/>
    <cellStyle name="20% - Accent1 3 2 4 4 7 2" xfId="21638" xr:uid="{00000000-0005-0000-0000-0000CF530000}"/>
    <cellStyle name="20% - Accent1 3 2 4 4 7 2 2" xfId="21639" xr:uid="{00000000-0005-0000-0000-0000D0530000}"/>
    <cellStyle name="20% - Accent1 3 2 4 4 7 3" xfId="21640" xr:uid="{00000000-0005-0000-0000-0000D1530000}"/>
    <cellStyle name="20% - Accent1 3 2 4 4 8" xfId="21641" xr:uid="{00000000-0005-0000-0000-0000D2530000}"/>
    <cellStyle name="20% - Accent1 3 2 4 4 8 2" xfId="21642" xr:uid="{00000000-0005-0000-0000-0000D3530000}"/>
    <cellStyle name="20% - Accent1 3 2 4 4 8 2 2" xfId="21643" xr:uid="{00000000-0005-0000-0000-0000D4530000}"/>
    <cellStyle name="20% - Accent1 3 2 4 4 8 3" xfId="21644" xr:uid="{00000000-0005-0000-0000-0000D5530000}"/>
    <cellStyle name="20% - Accent1 3 2 4 4 9" xfId="21645" xr:uid="{00000000-0005-0000-0000-0000D6530000}"/>
    <cellStyle name="20% - Accent1 3 2 4 4 9 2" xfId="21646" xr:uid="{00000000-0005-0000-0000-0000D7530000}"/>
    <cellStyle name="20% - Accent1 3 2 4 5" xfId="21647" xr:uid="{00000000-0005-0000-0000-0000D8530000}"/>
    <cellStyle name="20% - Accent1 3 2 4 5 10" xfId="21648" xr:uid="{00000000-0005-0000-0000-0000D9530000}"/>
    <cellStyle name="20% - Accent1 3 2 4 5 10 2" xfId="21649" xr:uid="{00000000-0005-0000-0000-0000DA530000}"/>
    <cellStyle name="20% - Accent1 3 2 4 5 11" xfId="21650" xr:uid="{00000000-0005-0000-0000-0000DB530000}"/>
    <cellStyle name="20% - Accent1 3 2 4 5 2" xfId="21651" xr:uid="{00000000-0005-0000-0000-0000DC530000}"/>
    <cellStyle name="20% - Accent1 3 2 4 5 2 2" xfId="21652" xr:uid="{00000000-0005-0000-0000-0000DD530000}"/>
    <cellStyle name="20% - Accent1 3 2 4 5 2 2 2" xfId="21653" xr:uid="{00000000-0005-0000-0000-0000DE530000}"/>
    <cellStyle name="20% - Accent1 3 2 4 5 2 2 2 2" xfId="21654" xr:uid="{00000000-0005-0000-0000-0000DF530000}"/>
    <cellStyle name="20% - Accent1 3 2 4 5 2 2 2 2 2" xfId="21655" xr:uid="{00000000-0005-0000-0000-0000E0530000}"/>
    <cellStyle name="20% - Accent1 3 2 4 5 2 2 2 3" xfId="21656" xr:uid="{00000000-0005-0000-0000-0000E1530000}"/>
    <cellStyle name="20% - Accent1 3 2 4 5 2 2 3" xfId="21657" xr:uid="{00000000-0005-0000-0000-0000E2530000}"/>
    <cellStyle name="20% - Accent1 3 2 4 5 2 2 3 2" xfId="21658" xr:uid="{00000000-0005-0000-0000-0000E3530000}"/>
    <cellStyle name="20% - Accent1 3 2 4 5 2 2 4" xfId="21659" xr:uid="{00000000-0005-0000-0000-0000E4530000}"/>
    <cellStyle name="20% - Accent1 3 2 4 5 2 3" xfId="21660" xr:uid="{00000000-0005-0000-0000-0000E5530000}"/>
    <cellStyle name="20% - Accent1 3 2 4 5 2 3 2" xfId="21661" xr:uid="{00000000-0005-0000-0000-0000E6530000}"/>
    <cellStyle name="20% - Accent1 3 2 4 5 2 3 2 2" xfId="21662" xr:uid="{00000000-0005-0000-0000-0000E7530000}"/>
    <cellStyle name="20% - Accent1 3 2 4 5 2 3 2 2 2" xfId="21663" xr:uid="{00000000-0005-0000-0000-0000E8530000}"/>
    <cellStyle name="20% - Accent1 3 2 4 5 2 3 2 3" xfId="21664" xr:uid="{00000000-0005-0000-0000-0000E9530000}"/>
    <cellStyle name="20% - Accent1 3 2 4 5 2 3 3" xfId="21665" xr:uid="{00000000-0005-0000-0000-0000EA530000}"/>
    <cellStyle name="20% - Accent1 3 2 4 5 2 3 3 2" xfId="21666" xr:uid="{00000000-0005-0000-0000-0000EB530000}"/>
    <cellStyle name="20% - Accent1 3 2 4 5 2 3 4" xfId="21667" xr:uid="{00000000-0005-0000-0000-0000EC530000}"/>
    <cellStyle name="20% - Accent1 3 2 4 5 2 4" xfId="21668" xr:uid="{00000000-0005-0000-0000-0000ED530000}"/>
    <cellStyle name="20% - Accent1 3 2 4 5 2 4 2" xfId="21669" xr:uid="{00000000-0005-0000-0000-0000EE530000}"/>
    <cellStyle name="20% - Accent1 3 2 4 5 2 4 2 2" xfId="21670" xr:uid="{00000000-0005-0000-0000-0000EF530000}"/>
    <cellStyle name="20% - Accent1 3 2 4 5 2 4 2 2 2" xfId="21671" xr:uid="{00000000-0005-0000-0000-0000F0530000}"/>
    <cellStyle name="20% - Accent1 3 2 4 5 2 4 2 3" xfId="21672" xr:uid="{00000000-0005-0000-0000-0000F1530000}"/>
    <cellStyle name="20% - Accent1 3 2 4 5 2 4 3" xfId="21673" xr:uid="{00000000-0005-0000-0000-0000F2530000}"/>
    <cellStyle name="20% - Accent1 3 2 4 5 2 4 3 2" xfId="21674" xr:uid="{00000000-0005-0000-0000-0000F3530000}"/>
    <cellStyle name="20% - Accent1 3 2 4 5 2 4 4" xfId="21675" xr:uid="{00000000-0005-0000-0000-0000F4530000}"/>
    <cellStyle name="20% - Accent1 3 2 4 5 2 5" xfId="21676" xr:uid="{00000000-0005-0000-0000-0000F5530000}"/>
    <cellStyle name="20% - Accent1 3 2 4 5 2 5 2" xfId="21677" xr:uid="{00000000-0005-0000-0000-0000F6530000}"/>
    <cellStyle name="20% - Accent1 3 2 4 5 2 5 2 2" xfId="21678" xr:uid="{00000000-0005-0000-0000-0000F7530000}"/>
    <cellStyle name="20% - Accent1 3 2 4 5 2 5 3" xfId="21679" xr:uid="{00000000-0005-0000-0000-0000F8530000}"/>
    <cellStyle name="20% - Accent1 3 2 4 5 2 6" xfId="21680" xr:uid="{00000000-0005-0000-0000-0000F9530000}"/>
    <cellStyle name="20% - Accent1 3 2 4 5 2 6 2" xfId="21681" xr:uid="{00000000-0005-0000-0000-0000FA530000}"/>
    <cellStyle name="20% - Accent1 3 2 4 5 2 6 2 2" xfId="21682" xr:uid="{00000000-0005-0000-0000-0000FB530000}"/>
    <cellStyle name="20% - Accent1 3 2 4 5 2 6 3" xfId="21683" xr:uid="{00000000-0005-0000-0000-0000FC530000}"/>
    <cellStyle name="20% - Accent1 3 2 4 5 2 7" xfId="21684" xr:uid="{00000000-0005-0000-0000-0000FD530000}"/>
    <cellStyle name="20% - Accent1 3 2 4 5 2 7 2" xfId="21685" xr:uid="{00000000-0005-0000-0000-0000FE530000}"/>
    <cellStyle name="20% - Accent1 3 2 4 5 2 8" xfId="21686" xr:uid="{00000000-0005-0000-0000-0000FF530000}"/>
    <cellStyle name="20% - Accent1 3 2 4 5 2 8 2" xfId="21687" xr:uid="{00000000-0005-0000-0000-000000540000}"/>
    <cellStyle name="20% - Accent1 3 2 4 5 2 9" xfId="21688" xr:uid="{00000000-0005-0000-0000-000001540000}"/>
    <cellStyle name="20% - Accent1 3 2 4 5 3" xfId="21689" xr:uid="{00000000-0005-0000-0000-000002540000}"/>
    <cellStyle name="20% - Accent1 3 2 4 5 3 2" xfId="21690" xr:uid="{00000000-0005-0000-0000-000003540000}"/>
    <cellStyle name="20% - Accent1 3 2 4 5 3 2 2" xfId="21691" xr:uid="{00000000-0005-0000-0000-000004540000}"/>
    <cellStyle name="20% - Accent1 3 2 4 5 3 2 2 2" xfId="21692" xr:uid="{00000000-0005-0000-0000-000005540000}"/>
    <cellStyle name="20% - Accent1 3 2 4 5 3 2 2 2 2" xfId="21693" xr:uid="{00000000-0005-0000-0000-000006540000}"/>
    <cellStyle name="20% - Accent1 3 2 4 5 3 2 2 3" xfId="21694" xr:uid="{00000000-0005-0000-0000-000007540000}"/>
    <cellStyle name="20% - Accent1 3 2 4 5 3 2 3" xfId="21695" xr:uid="{00000000-0005-0000-0000-000008540000}"/>
    <cellStyle name="20% - Accent1 3 2 4 5 3 2 3 2" xfId="21696" xr:uid="{00000000-0005-0000-0000-000009540000}"/>
    <cellStyle name="20% - Accent1 3 2 4 5 3 2 4" xfId="21697" xr:uid="{00000000-0005-0000-0000-00000A540000}"/>
    <cellStyle name="20% - Accent1 3 2 4 5 3 3" xfId="21698" xr:uid="{00000000-0005-0000-0000-00000B540000}"/>
    <cellStyle name="20% - Accent1 3 2 4 5 3 3 2" xfId="21699" xr:uid="{00000000-0005-0000-0000-00000C540000}"/>
    <cellStyle name="20% - Accent1 3 2 4 5 3 3 2 2" xfId="21700" xr:uid="{00000000-0005-0000-0000-00000D540000}"/>
    <cellStyle name="20% - Accent1 3 2 4 5 3 3 2 2 2" xfId="21701" xr:uid="{00000000-0005-0000-0000-00000E540000}"/>
    <cellStyle name="20% - Accent1 3 2 4 5 3 3 2 3" xfId="21702" xr:uid="{00000000-0005-0000-0000-00000F540000}"/>
    <cellStyle name="20% - Accent1 3 2 4 5 3 3 3" xfId="21703" xr:uid="{00000000-0005-0000-0000-000010540000}"/>
    <cellStyle name="20% - Accent1 3 2 4 5 3 3 3 2" xfId="21704" xr:uid="{00000000-0005-0000-0000-000011540000}"/>
    <cellStyle name="20% - Accent1 3 2 4 5 3 3 4" xfId="21705" xr:uid="{00000000-0005-0000-0000-000012540000}"/>
    <cellStyle name="20% - Accent1 3 2 4 5 3 4" xfId="21706" xr:uid="{00000000-0005-0000-0000-000013540000}"/>
    <cellStyle name="20% - Accent1 3 2 4 5 3 4 2" xfId="21707" xr:uid="{00000000-0005-0000-0000-000014540000}"/>
    <cellStyle name="20% - Accent1 3 2 4 5 3 4 2 2" xfId="21708" xr:uid="{00000000-0005-0000-0000-000015540000}"/>
    <cellStyle name="20% - Accent1 3 2 4 5 3 4 2 2 2" xfId="21709" xr:uid="{00000000-0005-0000-0000-000016540000}"/>
    <cellStyle name="20% - Accent1 3 2 4 5 3 4 2 3" xfId="21710" xr:uid="{00000000-0005-0000-0000-000017540000}"/>
    <cellStyle name="20% - Accent1 3 2 4 5 3 4 3" xfId="21711" xr:uid="{00000000-0005-0000-0000-000018540000}"/>
    <cellStyle name="20% - Accent1 3 2 4 5 3 4 3 2" xfId="21712" xr:uid="{00000000-0005-0000-0000-000019540000}"/>
    <cellStyle name="20% - Accent1 3 2 4 5 3 4 4" xfId="21713" xr:uid="{00000000-0005-0000-0000-00001A540000}"/>
    <cellStyle name="20% - Accent1 3 2 4 5 3 5" xfId="21714" xr:uid="{00000000-0005-0000-0000-00001B540000}"/>
    <cellStyle name="20% - Accent1 3 2 4 5 3 5 2" xfId="21715" xr:uid="{00000000-0005-0000-0000-00001C540000}"/>
    <cellStyle name="20% - Accent1 3 2 4 5 3 5 2 2" xfId="21716" xr:uid="{00000000-0005-0000-0000-00001D540000}"/>
    <cellStyle name="20% - Accent1 3 2 4 5 3 5 3" xfId="21717" xr:uid="{00000000-0005-0000-0000-00001E540000}"/>
    <cellStyle name="20% - Accent1 3 2 4 5 3 6" xfId="21718" xr:uid="{00000000-0005-0000-0000-00001F540000}"/>
    <cellStyle name="20% - Accent1 3 2 4 5 3 6 2" xfId="21719" xr:uid="{00000000-0005-0000-0000-000020540000}"/>
    <cellStyle name="20% - Accent1 3 2 4 5 3 6 2 2" xfId="21720" xr:uid="{00000000-0005-0000-0000-000021540000}"/>
    <cellStyle name="20% - Accent1 3 2 4 5 3 6 3" xfId="21721" xr:uid="{00000000-0005-0000-0000-000022540000}"/>
    <cellStyle name="20% - Accent1 3 2 4 5 3 7" xfId="21722" xr:uid="{00000000-0005-0000-0000-000023540000}"/>
    <cellStyle name="20% - Accent1 3 2 4 5 3 7 2" xfId="21723" xr:uid="{00000000-0005-0000-0000-000024540000}"/>
    <cellStyle name="20% - Accent1 3 2 4 5 3 8" xfId="21724" xr:uid="{00000000-0005-0000-0000-000025540000}"/>
    <cellStyle name="20% - Accent1 3 2 4 5 3 8 2" xfId="21725" xr:uid="{00000000-0005-0000-0000-000026540000}"/>
    <cellStyle name="20% - Accent1 3 2 4 5 3 9" xfId="21726" xr:uid="{00000000-0005-0000-0000-000027540000}"/>
    <cellStyle name="20% - Accent1 3 2 4 5 4" xfId="21727" xr:uid="{00000000-0005-0000-0000-000028540000}"/>
    <cellStyle name="20% - Accent1 3 2 4 5 4 2" xfId="21728" xr:uid="{00000000-0005-0000-0000-000029540000}"/>
    <cellStyle name="20% - Accent1 3 2 4 5 4 2 2" xfId="21729" xr:uid="{00000000-0005-0000-0000-00002A540000}"/>
    <cellStyle name="20% - Accent1 3 2 4 5 4 2 2 2" xfId="21730" xr:uid="{00000000-0005-0000-0000-00002B540000}"/>
    <cellStyle name="20% - Accent1 3 2 4 5 4 2 3" xfId="21731" xr:uid="{00000000-0005-0000-0000-00002C540000}"/>
    <cellStyle name="20% - Accent1 3 2 4 5 4 3" xfId="21732" xr:uid="{00000000-0005-0000-0000-00002D540000}"/>
    <cellStyle name="20% - Accent1 3 2 4 5 4 3 2" xfId="21733" xr:uid="{00000000-0005-0000-0000-00002E540000}"/>
    <cellStyle name="20% - Accent1 3 2 4 5 4 4" xfId="21734" xr:uid="{00000000-0005-0000-0000-00002F540000}"/>
    <cellStyle name="20% - Accent1 3 2 4 5 5" xfId="21735" xr:uid="{00000000-0005-0000-0000-000030540000}"/>
    <cellStyle name="20% - Accent1 3 2 4 5 5 2" xfId="21736" xr:uid="{00000000-0005-0000-0000-000031540000}"/>
    <cellStyle name="20% - Accent1 3 2 4 5 5 2 2" xfId="21737" xr:uid="{00000000-0005-0000-0000-000032540000}"/>
    <cellStyle name="20% - Accent1 3 2 4 5 5 2 2 2" xfId="21738" xr:uid="{00000000-0005-0000-0000-000033540000}"/>
    <cellStyle name="20% - Accent1 3 2 4 5 5 2 3" xfId="21739" xr:uid="{00000000-0005-0000-0000-000034540000}"/>
    <cellStyle name="20% - Accent1 3 2 4 5 5 3" xfId="21740" xr:uid="{00000000-0005-0000-0000-000035540000}"/>
    <cellStyle name="20% - Accent1 3 2 4 5 5 3 2" xfId="21741" xr:uid="{00000000-0005-0000-0000-000036540000}"/>
    <cellStyle name="20% - Accent1 3 2 4 5 5 4" xfId="21742" xr:uid="{00000000-0005-0000-0000-000037540000}"/>
    <cellStyle name="20% - Accent1 3 2 4 5 6" xfId="21743" xr:uid="{00000000-0005-0000-0000-000038540000}"/>
    <cellStyle name="20% - Accent1 3 2 4 5 6 2" xfId="21744" xr:uid="{00000000-0005-0000-0000-000039540000}"/>
    <cellStyle name="20% - Accent1 3 2 4 5 6 2 2" xfId="21745" xr:uid="{00000000-0005-0000-0000-00003A540000}"/>
    <cellStyle name="20% - Accent1 3 2 4 5 6 2 2 2" xfId="21746" xr:uid="{00000000-0005-0000-0000-00003B540000}"/>
    <cellStyle name="20% - Accent1 3 2 4 5 6 2 3" xfId="21747" xr:uid="{00000000-0005-0000-0000-00003C540000}"/>
    <cellStyle name="20% - Accent1 3 2 4 5 6 3" xfId="21748" xr:uid="{00000000-0005-0000-0000-00003D540000}"/>
    <cellStyle name="20% - Accent1 3 2 4 5 6 3 2" xfId="21749" xr:uid="{00000000-0005-0000-0000-00003E540000}"/>
    <cellStyle name="20% - Accent1 3 2 4 5 6 4" xfId="21750" xr:uid="{00000000-0005-0000-0000-00003F540000}"/>
    <cellStyle name="20% - Accent1 3 2 4 5 7" xfId="21751" xr:uid="{00000000-0005-0000-0000-000040540000}"/>
    <cellStyle name="20% - Accent1 3 2 4 5 7 2" xfId="21752" xr:uid="{00000000-0005-0000-0000-000041540000}"/>
    <cellStyle name="20% - Accent1 3 2 4 5 7 2 2" xfId="21753" xr:uid="{00000000-0005-0000-0000-000042540000}"/>
    <cellStyle name="20% - Accent1 3 2 4 5 7 3" xfId="21754" xr:uid="{00000000-0005-0000-0000-000043540000}"/>
    <cellStyle name="20% - Accent1 3 2 4 5 8" xfId="21755" xr:uid="{00000000-0005-0000-0000-000044540000}"/>
    <cellStyle name="20% - Accent1 3 2 4 5 8 2" xfId="21756" xr:uid="{00000000-0005-0000-0000-000045540000}"/>
    <cellStyle name="20% - Accent1 3 2 4 5 8 2 2" xfId="21757" xr:uid="{00000000-0005-0000-0000-000046540000}"/>
    <cellStyle name="20% - Accent1 3 2 4 5 8 3" xfId="21758" xr:uid="{00000000-0005-0000-0000-000047540000}"/>
    <cellStyle name="20% - Accent1 3 2 4 5 9" xfId="21759" xr:uid="{00000000-0005-0000-0000-000048540000}"/>
    <cellStyle name="20% - Accent1 3 2 4 5 9 2" xfId="21760" xr:uid="{00000000-0005-0000-0000-000049540000}"/>
    <cellStyle name="20% - Accent1 3 2 4 6" xfId="21761" xr:uid="{00000000-0005-0000-0000-00004A540000}"/>
    <cellStyle name="20% - Accent1 3 2 4 6 10" xfId="21762" xr:uid="{00000000-0005-0000-0000-00004B540000}"/>
    <cellStyle name="20% - Accent1 3 2 4 6 10 2" xfId="21763" xr:uid="{00000000-0005-0000-0000-00004C540000}"/>
    <cellStyle name="20% - Accent1 3 2 4 6 11" xfId="21764" xr:uid="{00000000-0005-0000-0000-00004D540000}"/>
    <cellStyle name="20% - Accent1 3 2 4 6 2" xfId="21765" xr:uid="{00000000-0005-0000-0000-00004E540000}"/>
    <cellStyle name="20% - Accent1 3 2 4 6 2 2" xfId="21766" xr:uid="{00000000-0005-0000-0000-00004F540000}"/>
    <cellStyle name="20% - Accent1 3 2 4 6 2 2 2" xfId="21767" xr:uid="{00000000-0005-0000-0000-000050540000}"/>
    <cellStyle name="20% - Accent1 3 2 4 6 2 2 2 2" xfId="21768" xr:uid="{00000000-0005-0000-0000-000051540000}"/>
    <cellStyle name="20% - Accent1 3 2 4 6 2 2 2 2 2" xfId="21769" xr:uid="{00000000-0005-0000-0000-000052540000}"/>
    <cellStyle name="20% - Accent1 3 2 4 6 2 2 2 3" xfId="21770" xr:uid="{00000000-0005-0000-0000-000053540000}"/>
    <cellStyle name="20% - Accent1 3 2 4 6 2 2 3" xfId="21771" xr:uid="{00000000-0005-0000-0000-000054540000}"/>
    <cellStyle name="20% - Accent1 3 2 4 6 2 2 3 2" xfId="21772" xr:uid="{00000000-0005-0000-0000-000055540000}"/>
    <cellStyle name="20% - Accent1 3 2 4 6 2 2 4" xfId="21773" xr:uid="{00000000-0005-0000-0000-000056540000}"/>
    <cellStyle name="20% - Accent1 3 2 4 6 2 3" xfId="21774" xr:uid="{00000000-0005-0000-0000-000057540000}"/>
    <cellStyle name="20% - Accent1 3 2 4 6 2 3 2" xfId="21775" xr:uid="{00000000-0005-0000-0000-000058540000}"/>
    <cellStyle name="20% - Accent1 3 2 4 6 2 3 2 2" xfId="21776" xr:uid="{00000000-0005-0000-0000-000059540000}"/>
    <cellStyle name="20% - Accent1 3 2 4 6 2 3 2 2 2" xfId="21777" xr:uid="{00000000-0005-0000-0000-00005A540000}"/>
    <cellStyle name="20% - Accent1 3 2 4 6 2 3 2 3" xfId="21778" xr:uid="{00000000-0005-0000-0000-00005B540000}"/>
    <cellStyle name="20% - Accent1 3 2 4 6 2 3 3" xfId="21779" xr:uid="{00000000-0005-0000-0000-00005C540000}"/>
    <cellStyle name="20% - Accent1 3 2 4 6 2 3 3 2" xfId="21780" xr:uid="{00000000-0005-0000-0000-00005D540000}"/>
    <cellStyle name="20% - Accent1 3 2 4 6 2 3 4" xfId="21781" xr:uid="{00000000-0005-0000-0000-00005E540000}"/>
    <cellStyle name="20% - Accent1 3 2 4 6 2 4" xfId="21782" xr:uid="{00000000-0005-0000-0000-00005F540000}"/>
    <cellStyle name="20% - Accent1 3 2 4 6 2 4 2" xfId="21783" xr:uid="{00000000-0005-0000-0000-000060540000}"/>
    <cellStyle name="20% - Accent1 3 2 4 6 2 4 2 2" xfId="21784" xr:uid="{00000000-0005-0000-0000-000061540000}"/>
    <cellStyle name="20% - Accent1 3 2 4 6 2 4 2 2 2" xfId="21785" xr:uid="{00000000-0005-0000-0000-000062540000}"/>
    <cellStyle name="20% - Accent1 3 2 4 6 2 4 2 3" xfId="21786" xr:uid="{00000000-0005-0000-0000-000063540000}"/>
    <cellStyle name="20% - Accent1 3 2 4 6 2 4 3" xfId="21787" xr:uid="{00000000-0005-0000-0000-000064540000}"/>
    <cellStyle name="20% - Accent1 3 2 4 6 2 4 3 2" xfId="21788" xr:uid="{00000000-0005-0000-0000-000065540000}"/>
    <cellStyle name="20% - Accent1 3 2 4 6 2 4 4" xfId="21789" xr:uid="{00000000-0005-0000-0000-000066540000}"/>
    <cellStyle name="20% - Accent1 3 2 4 6 2 5" xfId="21790" xr:uid="{00000000-0005-0000-0000-000067540000}"/>
    <cellStyle name="20% - Accent1 3 2 4 6 2 5 2" xfId="21791" xr:uid="{00000000-0005-0000-0000-000068540000}"/>
    <cellStyle name="20% - Accent1 3 2 4 6 2 5 2 2" xfId="21792" xr:uid="{00000000-0005-0000-0000-000069540000}"/>
    <cellStyle name="20% - Accent1 3 2 4 6 2 5 3" xfId="21793" xr:uid="{00000000-0005-0000-0000-00006A540000}"/>
    <cellStyle name="20% - Accent1 3 2 4 6 2 6" xfId="21794" xr:uid="{00000000-0005-0000-0000-00006B540000}"/>
    <cellStyle name="20% - Accent1 3 2 4 6 2 6 2" xfId="21795" xr:uid="{00000000-0005-0000-0000-00006C540000}"/>
    <cellStyle name="20% - Accent1 3 2 4 6 2 6 2 2" xfId="21796" xr:uid="{00000000-0005-0000-0000-00006D540000}"/>
    <cellStyle name="20% - Accent1 3 2 4 6 2 6 3" xfId="21797" xr:uid="{00000000-0005-0000-0000-00006E540000}"/>
    <cellStyle name="20% - Accent1 3 2 4 6 2 7" xfId="21798" xr:uid="{00000000-0005-0000-0000-00006F540000}"/>
    <cellStyle name="20% - Accent1 3 2 4 6 2 7 2" xfId="21799" xr:uid="{00000000-0005-0000-0000-000070540000}"/>
    <cellStyle name="20% - Accent1 3 2 4 6 2 8" xfId="21800" xr:uid="{00000000-0005-0000-0000-000071540000}"/>
    <cellStyle name="20% - Accent1 3 2 4 6 2 8 2" xfId="21801" xr:uid="{00000000-0005-0000-0000-000072540000}"/>
    <cellStyle name="20% - Accent1 3 2 4 6 2 9" xfId="21802" xr:uid="{00000000-0005-0000-0000-000073540000}"/>
    <cellStyle name="20% - Accent1 3 2 4 6 3" xfId="21803" xr:uid="{00000000-0005-0000-0000-000074540000}"/>
    <cellStyle name="20% - Accent1 3 2 4 6 3 2" xfId="21804" xr:uid="{00000000-0005-0000-0000-000075540000}"/>
    <cellStyle name="20% - Accent1 3 2 4 6 3 2 2" xfId="21805" xr:uid="{00000000-0005-0000-0000-000076540000}"/>
    <cellStyle name="20% - Accent1 3 2 4 6 3 2 2 2" xfId="21806" xr:uid="{00000000-0005-0000-0000-000077540000}"/>
    <cellStyle name="20% - Accent1 3 2 4 6 3 2 2 2 2" xfId="21807" xr:uid="{00000000-0005-0000-0000-000078540000}"/>
    <cellStyle name="20% - Accent1 3 2 4 6 3 2 2 3" xfId="21808" xr:uid="{00000000-0005-0000-0000-000079540000}"/>
    <cellStyle name="20% - Accent1 3 2 4 6 3 2 3" xfId="21809" xr:uid="{00000000-0005-0000-0000-00007A540000}"/>
    <cellStyle name="20% - Accent1 3 2 4 6 3 2 3 2" xfId="21810" xr:uid="{00000000-0005-0000-0000-00007B540000}"/>
    <cellStyle name="20% - Accent1 3 2 4 6 3 2 4" xfId="21811" xr:uid="{00000000-0005-0000-0000-00007C540000}"/>
    <cellStyle name="20% - Accent1 3 2 4 6 3 3" xfId="21812" xr:uid="{00000000-0005-0000-0000-00007D540000}"/>
    <cellStyle name="20% - Accent1 3 2 4 6 3 3 2" xfId="21813" xr:uid="{00000000-0005-0000-0000-00007E540000}"/>
    <cellStyle name="20% - Accent1 3 2 4 6 3 3 2 2" xfId="21814" xr:uid="{00000000-0005-0000-0000-00007F540000}"/>
    <cellStyle name="20% - Accent1 3 2 4 6 3 3 2 2 2" xfId="21815" xr:uid="{00000000-0005-0000-0000-000080540000}"/>
    <cellStyle name="20% - Accent1 3 2 4 6 3 3 2 3" xfId="21816" xr:uid="{00000000-0005-0000-0000-000081540000}"/>
    <cellStyle name="20% - Accent1 3 2 4 6 3 3 3" xfId="21817" xr:uid="{00000000-0005-0000-0000-000082540000}"/>
    <cellStyle name="20% - Accent1 3 2 4 6 3 3 3 2" xfId="21818" xr:uid="{00000000-0005-0000-0000-000083540000}"/>
    <cellStyle name="20% - Accent1 3 2 4 6 3 3 4" xfId="21819" xr:uid="{00000000-0005-0000-0000-000084540000}"/>
    <cellStyle name="20% - Accent1 3 2 4 6 3 4" xfId="21820" xr:uid="{00000000-0005-0000-0000-000085540000}"/>
    <cellStyle name="20% - Accent1 3 2 4 6 3 4 2" xfId="21821" xr:uid="{00000000-0005-0000-0000-000086540000}"/>
    <cellStyle name="20% - Accent1 3 2 4 6 3 4 2 2" xfId="21822" xr:uid="{00000000-0005-0000-0000-000087540000}"/>
    <cellStyle name="20% - Accent1 3 2 4 6 3 4 2 2 2" xfId="21823" xr:uid="{00000000-0005-0000-0000-000088540000}"/>
    <cellStyle name="20% - Accent1 3 2 4 6 3 4 2 3" xfId="21824" xr:uid="{00000000-0005-0000-0000-000089540000}"/>
    <cellStyle name="20% - Accent1 3 2 4 6 3 4 3" xfId="21825" xr:uid="{00000000-0005-0000-0000-00008A540000}"/>
    <cellStyle name="20% - Accent1 3 2 4 6 3 4 3 2" xfId="21826" xr:uid="{00000000-0005-0000-0000-00008B540000}"/>
    <cellStyle name="20% - Accent1 3 2 4 6 3 4 4" xfId="21827" xr:uid="{00000000-0005-0000-0000-00008C540000}"/>
    <cellStyle name="20% - Accent1 3 2 4 6 3 5" xfId="21828" xr:uid="{00000000-0005-0000-0000-00008D540000}"/>
    <cellStyle name="20% - Accent1 3 2 4 6 3 5 2" xfId="21829" xr:uid="{00000000-0005-0000-0000-00008E540000}"/>
    <cellStyle name="20% - Accent1 3 2 4 6 3 5 2 2" xfId="21830" xr:uid="{00000000-0005-0000-0000-00008F540000}"/>
    <cellStyle name="20% - Accent1 3 2 4 6 3 5 3" xfId="21831" xr:uid="{00000000-0005-0000-0000-000090540000}"/>
    <cellStyle name="20% - Accent1 3 2 4 6 3 6" xfId="21832" xr:uid="{00000000-0005-0000-0000-000091540000}"/>
    <cellStyle name="20% - Accent1 3 2 4 6 3 6 2" xfId="21833" xr:uid="{00000000-0005-0000-0000-000092540000}"/>
    <cellStyle name="20% - Accent1 3 2 4 6 3 6 2 2" xfId="21834" xr:uid="{00000000-0005-0000-0000-000093540000}"/>
    <cellStyle name="20% - Accent1 3 2 4 6 3 6 3" xfId="21835" xr:uid="{00000000-0005-0000-0000-000094540000}"/>
    <cellStyle name="20% - Accent1 3 2 4 6 3 7" xfId="21836" xr:uid="{00000000-0005-0000-0000-000095540000}"/>
    <cellStyle name="20% - Accent1 3 2 4 6 3 7 2" xfId="21837" xr:uid="{00000000-0005-0000-0000-000096540000}"/>
    <cellStyle name="20% - Accent1 3 2 4 6 3 8" xfId="21838" xr:uid="{00000000-0005-0000-0000-000097540000}"/>
    <cellStyle name="20% - Accent1 3 2 4 6 3 8 2" xfId="21839" xr:uid="{00000000-0005-0000-0000-000098540000}"/>
    <cellStyle name="20% - Accent1 3 2 4 6 3 9" xfId="21840" xr:uid="{00000000-0005-0000-0000-000099540000}"/>
    <cellStyle name="20% - Accent1 3 2 4 6 4" xfId="21841" xr:uid="{00000000-0005-0000-0000-00009A540000}"/>
    <cellStyle name="20% - Accent1 3 2 4 6 4 2" xfId="21842" xr:uid="{00000000-0005-0000-0000-00009B540000}"/>
    <cellStyle name="20% - Accent1 3 2 4 6 4 2 2" xfId="21843" xr:uid="{00000000-0005-0000-0000-00009C540000}"/>
    <cellStyle name="20% - Accent1 3 2 4 6 4 2 2 2" xfId="21844" xr:uid="{00000000-0005-0000-0000-00009D540000}"/>
    <cellStyle name="20% - Accent1 3 2 4 6 4 2 3" xfId="21845" xr:uid="{00000000-0005-0000-0000-00009E540000}"/>
    <cellStyle name="20% - Accent1 3 2 4 6 4 3" xfId="21846" xr:uid="{00000000-0005-0000-0000-00009F540000}"/>
    <cellStyle name="20% - Accent1 3 2 4 6 4 3 2" xfId="21847" xr:uid="{00000000-0005-0000-0000-0000A0540000}"/>
    <cellStyle name="20% - Accent1 3 2 4 6 4 4" xfId="21848" xr:uid="{00000000-0005-0000-0000-0000A1540000}"/>
    <cellStyle name="20% - Accent1 3 2 4 6 5" xfId="21849" xr:uid="{00000000-0005-0000-0000-0000A2540000}"/>
    <cellStyle name="20% - Accent1 3 2 4 6 5 2" xfId="21850" xr:uid="{00000000-0005-0000-0000-0000A3540000}"/>
    <cellStyle name="20% - Accent1 3 2 4 6 5 2 2" xfId="21851" xr:uid="{00000000-0005-0000-0000-0000A4540000}"/>
    <cellStyle name="20% - Accent1 3 2 4 6 5 2 2 2" xfId="21852" xr:uid="{00000000-0005-0000-0000-0000A5540000}"/>
    <cellStyle name="20% - Accent1 3 2 4 6 5 2 3" xfId="21853" xr:uid="{00000000-0005-0000-0000-0000A6540000}"/>
    <cellStyle name="20% - Accent1 3 2 4 6 5 3" xfId="21854" xr:uid="{00000000-0005-0000-0000-0000A7540000}"/>
    <cellStyle name="20% - Accent1 3 2 4 6 5 3 2" xfId="21855" xr:uid="{00000000-0005-0000-0000-0000A8540000}"/>
    <cellStyle name="20% - Accent1 3 2 4 6 5 4" xfId="21856" xr:uid="{00000000-0005-0000-0000-0000A9540000}"/>
    <cellStyle name="20% - Accent1 3 2 4 6 6" xfId="21857" xr:uid="{00000000-0005-0000-0000-0000AA540000}"/>
    <cellStyle name="20% - Accent1 3 2 4 6 6 2" xfId="21858" xr:uid="{00000000-0005-0000-0000-0000AB540000}"/>
    <cellStyle name="20% - Accent1 3 2 4 6 6 2 2" xfId="21859" xr:uid="{00000000-0005-0000-0000-0000AC540000}"/>
    <cellStyle name="20% - Accent1 3 2 4 6 6 2 2 2" xfId="21860" xr:uid="{00000000-0005-0000-0000-0000AD540000}"/>
    <cellStyle name="20% - Accent1 3 2 4 6 6 2 3" xfId="21861" xr:uid="{00000000-0005-0000-0000-0000AE540000}"/>
    <cellStyle name="20% - Accent1 3 2 4 6 6 3" xfId="21862" xr:uid="{00000000-0005-0000-0000-0000AF540000}"/>
    <cellStyle name="20% - Accent1 3 2 4 6 6 3 2" xfId="21863" xr:uid="{00000000-0005-0000-0000-0000B0540000}"/>
    <cellStyle name="20% - Accent1 3 2 4 6 6 4" xfId="21864" xr:uid="{00000000-0005-0000-0000-0000B1540000}"/>
    <cellStyle name="20% - Accent1 3 2 4 6 7" xfId="21865" xr:uid="{00000000-0005-0000-0000-0000B2540000}"/>
    <cellStyle name="20% - Accent1 3 2 4 6 7 2" xfId="21866" xr:uid="{00000000-0005-0000-0000-0000B3540000}"/>
    <cellStyle name="20% - Accent1 3 2 4 6 7 2 2" xfId="21867" xr:uid="{00000000-0005-0000-0000-0000B4540000}"/>
    <cellStyle name="20% - Accent1 3 2 4 6 7 3" xfId="21868" xr:uid="{00000000-0005-0000-0000-0000B5540000}"/>
    <cellStyle name="20% - Accent1 3 2 4 6 8" xfId="21869" xr:uid="{00000000-0005-0000-0000-0000B6540000}"/>
    <cellStyle name="20% - Accent1 3 2 4 6 8 2" xfId="21870" xr:uid="{00000000-0005-0000-0000-0000B7540000}"/>
    <cellStyle name="20% - Accent1 3 2 4 6 8 2 2" xfId="21871" xr:uid="{00000000-0005-0000-0000-0000B8540000}"/>
    <cellStyle name="20% - Accent1 3 2 4 6 8 3" xfId="21872" xr:uid="{00000000-0005-0000-0000-0000B9540000}"/>
    <cellStyle name="20% - Accent1 3 2 4 6 9" xfId="21873" xr:uid="{00000000-0005-0000-0000-0000BA540000}"/>
    <cellStyle name="20% - Accent1 3 2 4 6 9 2" xfId="21874" xr:uid="{00000000-0005-0000-0000-0000BB540000}"/>
    <cellStyle name="20% - Accent1 3 2 4 7" xfId="21875" xr:uid="{00000000-0005-0000-0000-0000BC540000}"/>
    <cellStyle name="20% - Accent1 3 2 4 7 2" xfId="21876" xr:uid="{00000000-0005-0000-0000-0000BD540000}"/>
    <cellStyle name="20% - Accent1 3 2 4 7 2 2" xfId="21877" xr:uid="{00000000-0005-0000-0000-0000BE540000}"/>
    <cellStyle name="20% - Accent1 3 2 4 7 2 2 2" xfId="21878" xr:uid="{00000000-0005-0000-0000-0000BF540000}"/>
    <cellStyle name="20% - Accent1 3 2 4 7 2 2 2 2" xfId="21879" xr:uid="{00000000-0005-0000-0000-0000C0540000}"/>
    <cellStyle name="20% - Accent1 3 2 4 7 2 2 3" xfId="21880" xr:uid="{00000000-0005-0000-0000-0000C1540000}"/>
    <cellStyle name="20% - Accent1 3 2 4 7 2 3" xfId="21881" xr:uid="{00000000-0005-0000-0000-0000C2540000}"/>
    <cellStyle name="20% - Accent1 3 2 4 7 2 3 2" xfId="21882" xr:uid="{00000000-0005-0000-0000-0000C3540000}"/>
    <cellStyle name="20% - Accent1 3 2 4 7 2 4" xfId="21883" xr:uid="{00000000-0005-0000-0000-0000C4540000}"/>
    <cellStyle name="20% - Accent1 3 2 4 7 3" xfId="21884" xr:uid="{00000000-0005-0000-0000-0000C5540000}"/>
    <cellStyle name="20% - Accent1 3 2 4 7 3 2" xfId="21885" xr:uid="{00000000-0005-0000-0000-0000C6540000}"/>
    <cellStyle name="20% - Accent1 3 2 4 7 3 2 2" xfId="21886" xr:uid="{00000000-0005-0000-0000-0000C7540000}"/>
    <cellStyle name="20% - Accent1 3 2 4 7 3 2 2 2" xfId="21887" xr:uid="{00000000-0005-0000-0000-0000C8540000}"/>
    <cellStyle name="20% - Accent1 3 2 4 7 3 2 3" xfId="21888" xr:uid="{00000000-0005-0000-0000-0000C9540000}"/>
    <cellStyle name="20% - Accent1 3 2 4 7 3 3" xfId="21889" xr:uid="{00000000-0005-0000-0000-0000CA540000}"/>
    <cellStyle name="20% - Accent1 3 2 4 7 3 3 2" xfId="21890" xr:uid="{00000000-0005-0000-0000-0000CB540000}"/>
    <cellStyle name="20% - Accent1 3 2 4 7 3 4" xfId="21891" xr:uid="{00000000-0005-0000-0000-0000CC540000}"/>
    <cellStyle name="20% - Accent1 3 2 4 7 4" xfId="21892" xr:uid="{00000000-0005-0000-0000-0000CD540000}"/>
    <cellStyle name="20% - Accent1 3 2 4 7 4 2" xfId="21893" xr:uid="{00000000-0005-0000-0000-0000CE540000}"/>
    <cellStyle name="20% - Accent1 3 2 4 7 4 2 2" xfId="21894" xr:uid="{00000000-0005-0000-0000-0000CF540000}"/>
    <cellStyle name="20% - Accent1 3 2 4 7 4 2 2 2" xfId="21895" xr:uid="{00000000-0005-0000-0000-0000D0540000}"/>
    <cellStyle name="20% - Accent1 3 2 4 7 4 2 3" xfId="21896" xr:uid="{00000000-0005-0000-0000-0000D1540000}"/>
    <cellStyle name="20% - Accent1 3 2 4 7 4 3" xfId="21897" xr:uid="{00000000-0005-0000-0000-0000D2540000}"/>
    <cellStyle name="20% - Accent1 3 2 4 7 4 3 2" xfId="21898" xr:uid="{00000000-0005-0000-0000-0000D3540000}"/>
    <cellStyle name="20% - Accent1 3 2 4 7 4 4" xfId="21899" xr:uid="{00000000-0005-0000-0000-0000D4540000}"/>
    <cellStyle name="20% - Accent1 3 2 4 7 5" xfId="21900" xr:uid="{00000000-0005-0000-0000-0000D5540000}"/>
    <cellStyle name="20% - Accent1 3 2 4 7 5 2" xfId="21901" xr:uid="{00000000-0005-0000-0000-0000D6540000}"/>
    <cellStyle name="20% - Accent1 3 2 4 7 5 2 2" xfId="21902" xr:uid="{00000000-0005-0000-0000-0000D7540000}"/>
    <cellStyle name="20% - Accent1 3 2 4 7 5 3" xfId="21903" xr:uid="{00000000-0005-0000-0000-0000D8540000}"/>
    <cellStyle name="20% - Accent1 3 2 4 7 6" xfId="21904" xr:uid="{00000000-0005-0000-0000-0000D9540000}"/>
    <cellStyle name="20% - Accent1 3 2 4 7 6 2" xfId="21905" xr:uid="{00000000-0005-0000-0000-0000DA540000}"/>
    <cellStyle name="20% - Accent1 3 2 4 7 6 2 2" xfId="21906" xr:uid="{00000000-0005-0000-0000-0000DB540000}"/>
    <cellStyle name="20% - Accent1 3 2 4 7 6 3" xfId="21907" xr:uid="{00000000-0005-0000-0000-0000DC540000}"/>
    <cellStyle name="20% - Accent1 3 2 4 7 7" xfId="21908" xr:uid="{00000000-0005-0000-0000-0000DD540000}"/>
    <cellStyle name="20% - Accent1 3 2 4 7 7 2" xfId="21909" xr:uid="{00000000-0005-0000-0000-0000DE540000}"/>
    <cellStyle name="20% - Accent1 3 2 4 7 8" xfId="21910" xr:uid="{00000000-0005-0000-0000-0000DF540000}"/>
    <cellStyle name="20% - Accent1 3 2 4 7 8 2" xfId="21911" xr:uid="{00000000-0005-0000-0000-0000E0540000}"/>
    <cellStyle name="20% - Accent1 3 2 4 7 9" xfId="21912" xr:uid="{00000000-0005-0000-0000-0000E1540000}"/>
    <cellStyle name="20% - Accent1 3 2 4 8" xfId="21913" xr:uid="{00000000-0005-0000-0000-0000E2540000}"/>
    <cellStyle name="20% - Accent1 3 2 4 8 2" xfId="21914" xr:uid="{00000000-0005-0000-0000-0000E3540000}"/>
    <cellStyle name="20% - Accent1 3 2 4 8 2 2" xfId="21915" xr:uid="{00000000-0005-0000-0000-0000E4540000}"/>
    <cellStyle name="20% - Accent1 3 2 4 8 2 2 2" xfId="21916" xr:uid="{00000000-0005-0000-0000-0000E5540000}"/>
    <cellStyle name="20% - Accent1 3 2 4 8 2 2 2 2" xfId="21917" xr:uid="{00000000-0005-0000-0000-0000E6540000}"/>
    <cellStyle name="20% - Accent1 3 2 4 8 2 2 3" xfId="21918" xr:uid="{00000000-0005-0000-0000-0000E7540000}"/>
    <cellStyle name="20% - Accent1 3 2 4 8 2 3" xfId="21919" xr:uid="{00000000-0005-0000-0000-0000E8540000}"/>
    <cellStyle name="20% - Accent1 3 2 4 8 2 3 2" xfId="21920" xr:uid="{00000000-0005-0000-0000-0000E9540000}"/>
    <cellStyle name="20% - Accent1 3 2 4 8 2 4" xfId="21921" xr:uid="{00000000-0005-0000-0000-0000EA540000}"/>
    <cellStyle name="20% - Accent1 3 2 4 8 3" xfId="21922" xr:uid="{00000000-0005-0000-0000-0000EB540000}"/>
    <cellStyle name="20% - Accent1 3 2 4 8 3 2" xfId="21923" xr:uid="{00000000-0005-0000-0000-0000EC540000}"/>
    <cellStyle name="20% - Accent1 3 2 4 8 3 2 2" xfId="21924" xr:uid="{00000000-0005-0000-0000-0000ED540000}"/>
    <cellStyle name="20% - Accent1 3 2 4 8 3 2 2 2" xfId="21925" xr:uid="{00000000-0005-0000-0000-0000EE540000}"/>
    <cellStyle name="20% - Accent1 3 2 4 8 3 2 3" xfId="21926" xr:uid="{00000000-0005-0000-0000-0000EF540000}"/>
    <cellStyle name="20% - Accent1 3 2 4 8 3 3" xfId="21927" xr:uid="{00000000-0005-0000-0000-0000F0540000}"/>
    <cellStyle name="20% - Accent1 3 2 4 8 3 3 2" xfId="21928" xr:uid="{00000000-0005-0000-0000-0000F1540000}"/>
    <cellStyle name="20% - Accent1 3 2 4 8 3 4" xfId="21929" xr:uid="{00000000-0005-0000-0000-0000F2540000}"/>
    <cellStyle name="20% - Accent1 3 2 4 8 4" xfId="21930" xr:uid="{00000000-0005-0000-0000-0000F3540000}"/>
    <cellStyle name="20% - Accent1 3 2 4 8 4 2" xfId="21931" xr:uid="{00000000-0005-0000-0000-0000F4540000}"/>
    <cellStyle name="20% - Accent1 3 2 4 8 4 2 2" xfId="21932" xr:uid="{00000000-0005-0000-0000-0000F5540000}"/>
    <cellStyle name="20% - Accent1 3 2 4 8 4 2 2 2" xfId="21933" xr:uid="{00000000-0005-0000-0000-0000F6540000}"/>
    <cellStyle name="20% - Accent1 3 2 4 8 4 2 3" xfId="21934" xr:uid="{00000000-0005-0000-0000-0000F7540000}"/>
    <cellStyle name="20% - Accent1 3 2 4 8 4 3" xfId="21935" xr:uid="{00000000-0005-0000-0000-0000F8540000}"/>
    <cellStyle name="20% - Accent1 3 2 4 8 4 3 2" xfId="21936" xr:uid="{00000000-0005-0000-0000-0000F9540000}"/>
    <cellStyle name="20% - Accent1 3 2 4 8 4 4" xfId="21937" xr:uid="{00000000-0005-0000-0000-0000FA540000}"/>
    <cellStyle name="20% - Accent1 3 2 4 8 5" xfId="21938" xr:uid="{00000000-0005-0000-0000-0000FB540000}"/>
    <cellStyle name="20% - Accent1 3 2 4 8 5 2" xfId="21939" xr:uid="{00000000-0005-0000-0000-0000FC540000}"/>
    <cellStyle name="20% - Accent1 3 2 4 8 5 2 2" xfId="21940" xr:uid="{00000000-0005-0000-0000-0000FD540000}"/>
    <cellStyle name="20% - Accent1 3 2 4 8 5 3" xfId="21941" xr:uid="{00000000-0005-0000-0000-0000FE540000}"/>
    <cellStyle name="20% - Accent1 3 2 4 8 6" xfId="21942" xr:uid="{00000000-0005-0000-0000-0000FF540000}"/>
    <cellStyle name="20% - Accent1 3 2 4 8 6 2" xfId="21943" xr:uid="{00000000-0005-0000-0000-000000550000}"/>
    <cellStyle name="20% - Accent1 3 2 4 8 6 2 2" xfId="21944" xr:uid="{00000000-0005-0000-0000-000001550000}"/>
    <cellStyle name="20% - Accent1 3 2 4 8 6 3" xfId="21945" xr:uid="{00000000-0005-0000-0000-000002550000}"/>
    <cellStyle name="20% - Accent1 3 2 4 8 7" xfId="21946" xr:uid="{00000000-0005-0000-0000-000003550000}"/>
    <cellStyle name="20% - Accent1 3 2 4 8 7 2" xfId="21947" xr:uid="{00000000-0005-0000-0000-000004550000}"/>
    <cellStyle name="20% - Accent1 3 2 4 8 8" xfId="21948" xr:uid="{00000000-0005-0000-0000-000005550000}"/>
    <cellStyle name="20% - Accent1 3 2 4 8 8 2" xfId="21949" xr:uid="{00000000-0005-0000-0000-000006550000}"/>
    <cellStyle name="20% - Accent1 3 2 4 8 9" xfId="21950" xr:uid="{00000000-0005-0000-0000-000007550000}"/>
    <cellStyle name="20% - Accent1 3 2 4 9" xfId="21951" xr:uid="{00000000-0005-0000-0000-000008550000}"/>
    <cellStyle name="20% - Accent1 3 2 4 9 2" xfId="21952" xr:uid="{00000000-0005-0000-0000-000009550000}"/>
    <cellStyle name="20% - Accent1 3 2 4 9 2 2" xfId="21953" xr:uid="{00000000-0005-0000-0000-00000A550000}"/>
    <cellStyle name="20% - Accent1 3 2 4 9 2 2 2" xfId="21954" xr:uid="{00000000-0005-0000-0000-00000B550000}"/>
    <cellStyle name="20% - Accent1 3 2 4 9 2 3" xfId="21955" xr:uid="{00000000-0005-0000-0000-00000C550000}"/>
    <cellStyle name="20% - Accent1 3 2 4 9 3" xfId="21956" xr:uid="{00000000-0005-0000-0000-00000D550000}"/>
    <cellStyle name="20% - Accent1 3 2 4 9 3 2" xfId="21957" xr:uid="{00000000-0005-0000-0000-00000E550000}"/>
    <cellStyle name="20% - Accent1 3 2 4 9 4" xfId="21958" xr:uid="{00000000-0005-0000-0000-00000F550000}"/>
    <cellStyle name="20% - Accent1 3 2 5" xfId="21959" xr:uid="{00000000-0005-0000-0000-000010550000}"/>
    <cellStyle name="20% - Accent1 3 2 5 10" xfId="21960" xr:uid="{00000000-0005-0000-0000-000011550000}"/>
    <cellStyle name="20% - Accent1 3 2 5 10 2" xfId="21961" xr:uid="{00000000-0005-0000-0000-000012550000}"/>
    <cellStyle name="20% - Accent1 3 2 5 10 2 2" xfId="21962" xr:uid="{00000000-0005-0000-0000-000013550000}"/>
    <cellStyle name="20% - Accent1 3 2 5 10 2 2 2" xfId="21963" xr:uid="{00000000-0005-0000-0000-000014550000}"/>
    <cellStyle name="20% - Accent1 3 2 5 10 2 3" xfId="21964" xr:uid="{00000000-0005-0000-0000-000015550000}"/>
    <cellStyle name="20% - Accent1 3 2 5 10 3" xfId="21965" xr:uid="{00000000-0005-0000-0000-000016550000}"/>
    <cellStyle name="20% - Accent1 3 2 5 10 3 2" xfId="21966" xr:uid="{00000000-0005-0000-0000-000017550000}"/>
    <cellStyle name="20% - Accent1 3 2 5 10 4" xfId="21967" xr:uid="{00000000-0005-0000-0000-000018550000}"/>
    <cellStyle name="20% - Accent1 3 2 5 11" xfId="21968" xr:uid="{00000000-0005-0000-0000-000019550000}"/>
    <cellStyle name="20% - Accent1 3 2 5 11 2" xfId="21969" xr:uid="{00000000-0005-0000-0000-00001A550000}"/>
    <cellStyle name="20% - Accent1 3 2 5 11 2 2" xfId="21970" xr:uid="{00000000-0005-0000-0000-00001B550000}"/>
    <cellStyle name="20% - Accent1 3 2 5 11 3" xfId="21971" xr:uid="{00000000-0005-0000-0000-00001C550000}"/>
    <cellStyle name="20% - Accent1 3 2 5 12" xfId="21972" xr:uid="{00000000-0005-0000-0000-00001D550000}"/>
    <cellStyle name="20% - Accent1 3 2 5 12 2" xfId="21973" xr:uid="{00000000-0005-0000-0000-00001E550000}"/>
    <cellStyle name="20% - Accent1 3 2 5 12 2 2" xfId="21974" xr:uid="{00000000-0005-0000-0000-00001F550000}"/>
    <cellStyle name="20% - Accent1 3 2 5 12 3" xfId="21975" xr:uid="{00000000-0005-0000-0000-000020550000}"/>
    <cellStyle name="20% - Accent1 3 2 5 13" xfId="21976" xr:uid="{00000000-0005-0000-0000-000021550000}"/>
    <cellStyle name="20% - Accent1 3 2 5 13 2" xfId="21977" xr:uid="{00000000-0005-0000-0000-000022550000}"/>
    <cellStyle name="20% - Accent1 3 2 5 14" xfId="21978" xr:uid="{00000000-0005-0000-0000-000023550000}"/>
    <cellStyle name="20% - Accent1 3 2 5 14 2" xfId="21979" xr:uid="{00000000-0005-0000-0000-000024550000}"/>
    <cellStyle name="20% - Accent1 3 2 5 15" xfId="21980" xr:uid="{00000000-0005-0000-0000-000025550000}"/>
    <cellStyle name="20% - Accent1 3 2 5 2" xfId="21981" xr:uid="{00000000-0005-0000-0000-000026550000}"/>
    <cellStyle name="20% - Accent1 3 2 5 2 10" xfId="21982" xr:uid="{00000000-0005-0000-0000-000027550000}"/>
    <cellStyle name="20% - Accent1 3 2 5 2 10 2" xfId="21983" xr:uid="{00000000-0005-0000-0000-000028550000}"/>
    <cellStyle name="20% - Accent1 3 2 5 2 10 2 2" xfId="21984" xr:uid="{00000000-0005-0000-0000-000029550000}"/>
    <cellStyle name="20% - Accent1 3 2 5 2 10 3" xfId="21985" xr:uid="{00000000-0005-0000-0000-00002A550000}"/>
    <cellStyle name="20% - Accent1 3 2 5 2 11" xfId="21986" xr:uid="{00000000-0005-0000-0000-00002B550000}"/>
    <cellStyle name="20% - Accent1 3 2 5 2 11 2" xfId="21987" xr:uid="{00000000-0005-0000-0000-00002C550000}"/>
    <cellStyle name="20% - Accent1 3 2 5 2 11 2 2" xfId="21988" xr:uid="{00000000-0005-0000-0000-00002D550000}"/>
    <cellStyle name="20% - Accent1 3 2 5 2 11 3" xfId="21989" xr:uid="{00000000-0005-0000-0000-00002E550000}"/>
    <cellStyle name="20% - Accent1 3 2 5 2 12" xfId="21990" xr:uid="{00000000-0005-0000-0000-00002F550000}"/>
    <cellStyle name="20% - Accent1 3 2 5 2 12 2" xfId="21991" xr:uid="{00000000-0005-0000-0000-000030550000}"/>
    <cellStyle name="20% - Accent1 3 2 5 2 13" xfId="21992" xr:uid="{00000000-0005-0000-0000-000031550000}"/>
    <cellStyle name="20% - Accent1 3 2 5 2 13 2" xfId="21993" xr:uid="{00000000-0005-0000-0000-000032550000}"/>
    <cellStyle name="20% - Accent1 3 2 5 2 14" xfId="21994" xr:uid="{00000000-0005-0000-0000-000033550000}"/>
    <cellStyle name="20% - Accent1 3 2 5 2 2" xfId="21995" xr:uid="{00000000-0005-0000-0000-000034550000}"/>
    <cellStyle name="20% - Accent1 3 2 5 2 2 10" xfId="21996" xr:uid="{00000000-0005-0000-0000-000035550000}"/>
    <cellStyle name="20% - Accent1 3 2 5 2 2 10 2" xfId="21997" xr:uid="{00000000-0005-0000-0000-000036550000}"/>
    <cellStyle name="20% - Accent1 3 2 5 2 2 11" xfId="21998" xr:uid="{00000000-0005-0000-0000-000037550000}"/>
    <cellStyle name="20% - Accent1 3 2 5 2 2 2" xfId="21999" xr:uid="{00000000-0005-0000-0000-000038550000}"/>
    <cellStyle name="20% - Accent1 3 2 5 2 2 2 2" xfId="22000" xr:uid="{00000000-0005-0000-0000-000039550000}"/>
    <cellStyle name="20% - Accent1 3 2 5 2 2 2 2 2" xfId="22001" xr:uid="{00000000-0005-0000-0000-00003A550000}"/>
    <cellStyle name="20% - Accent1 3 2 5 2 2 2 2 2 2" xfId="22002" xr:uid="{00000000-0005-0000-0000-00003B550000}"/>
    <cellStyle name="20% - Accent1 3 2 5 2 2 2 2 2 2 2" xfId="22003" xr:uid="{00000000-0005-0000-0000-00003C550000}"/>
    <cellStyle name="20% - Accent1 3 2 5 2 2 2 2 2 3" xfId="22004" xr:uid="{00000000-0005-0000-0000-00003D550000}"/>
    <cellStyle name="20% - Accent1 3 2 5 2 2 2 2 3" xfId="22005" xr:uid="{00000000-0005-0000-0000-00003E550000}"/>
    <cellStyle name="20% - Accent1 3 2 5 2 2 2 2 3 2" xfId="22006" xr:uid="{00000000-0005-0000-0000-00003F550000}"/>
    <cellStyle name="20% - Accent1 3 2 5 2 2 2 2 4" xfId="22007" xr:uid="{00000000-0005-0000-0000-000040550000}"/>
    <cellStyle name="20% - Accent1 3 2 5 2 2 2 3" xfId="22008" xr:uid="{00000000-0005-0000-0000-000041550000}"/>
    <cellStyle name="20% - Accent1 3 2 5 2 2 2 3 2" xfId="22009" xr:uid="{00000000-0005-0000-0000-000042550000}"/>
    <cellStyle name="20% - Accent1 3 2 5 2 2 2 3 2 2" xfId="22010" xr:uid="{00000000-0005-0000-0000-000043550000}"/>
    <cellStyle name="20% - Accent1 3 2 5 2 2 2 3 2 2 2" xfId="22011" xr:uid="{00000000-0005-0000-0000-000044550000}"/>
    <cellStyle name="20% - Accent1 3 2 5 2 2 2 3 2 3" xfId="22012" xr:uid="{00000000-0005-0000-0000-000045550000}"/>
    <cellStyle name="20% - Accent1 3 2 5 2 2 2 3 3" xfId="22013" xr:uid="{00000000-0005-0000-0000-000046550000}"/>
    <cellStyle name="20% - Accent1 3 2 5 2 2 2 3 3 2" xfId="22014" xr:uid="{00000000-0005-0000-0000-000047550000}"/>
    <cellStyle name="20% - Accent1 3 2 5 2 2 2 3 4" xfId="22015" xr:uid="{00000000-0005-0000-0000-000048550000}"/>
    <cellStyle name="20% - Accent1 3 2 5 2 2 2 4" xfId="22016" xr:uid="{00000000-0005-0000-0000-000049550000}"/>
    <cellStyle name="20% - Accent1 3 2 5 2 2 2 4 2" xfId="22017" xr:uid="{00000000-0005-0000-0000-00004A550000}"/>
    <cellStyle name="20% - Accent1 3 2 5 2 2 2 4 2 2" xfId="22018" xr:uid="{00000000-0005-0000-0000-00004B550000}"/>
    <cellStyle name="20% - Accent1 3 2 5 2 2 2 4 2 2 2" xfId="22019" xr:uid="{00000000-0005-0000-0000-00004C550000}"/>
    <cellStyle name="20% - Accent1 3 2 5 2 2 2 4 2 3" xfId="22020" xr:uid="{00000000-0005-0000-0000-00004D550000}"/>
    <cellStyle name="20% - Accent1 3 2 5 2 2 2 4 3" xfId="22021" xr:uid="{00000000-0005-0000-0000-00004E550000}"/>
    <cellStyle name="20% - Accent1 3 2 5 2 2 2 4 3 2" xfId="22022" xr:uid="{00000000-0005-0000-0000-00004F550000}"/>
    <cellStyle name="20% - Accent1 3 2 5 2 2 2 4 4" xfId="22023" xr:uid="{00000000-0005-0000-0000-000050550000}"/>
    <cellStyle name="20% - Accent1 3 2 5 2 2 2 5" xfId="22024" xr:uid="{00000000-0005-0000-0000-000051550000}"/>
    <cellStyle name="20% - Accent1 3 2 5 2 2 2 5 2" xfId="22025" xr:uid="{00000000-0005-0000-0000-000052550000}"/>
    <cellStyle name="20% - Accent1 3 2 5 2 2 2 5 2 2" xfId="22026" xr:uid="{00000000-0005-0000-0000-000053550000}"/>
    <cellStyle name="20% - Accent1 3 2 5 2 2 2 5 3" xfId="22027" xr:uid="{00000000-0005-0000-0000-000054550000}"/>
    <cellStyle name="20% - Accent1 3 2 5 2 2 2 6" xfId="22028" xr:uid="{00000000-0005-0000-0000-000055550000}"/>
    <cellStyle name="20% - Accent1 3 2 5 2 2 2 6 2" xfId="22029" xr:uid="{00000000-0005-0000-0000-000056550000}"/>
    <cellStyle name="20% - Accent1 3 2 5 2 2 2 6 2 2" xfId="22030" xr:uid="{00000000-0005-0000-0000-000057550000}"/>
    <cellStyle name="20% - Accent1 3 2 5 2 2 2 6 3" xfId="22031" xr:uid="{00000000-0005-0000-0000-000058550000}"/>
    <cellStyle name="20% - Accent1 3 2 5 2 2 2 7" xfId="22032" xr:uid="{00000000-0005-0000-0000-000059550000}"/>
    <cellStyle name="20% - Accent1 3 2 5 2 2 2 7 2" xfId="22033" xr:uid="{00000000-0005-0000-0000-00005A550000}"/>
    <cellStyle name="20% - Accent1 3 2 5 2 2 2 8" xfId="22034" xr:uid="{00000000-0005-0000-0000-00005B550000}"/>
    <cellStyle name="20% - Accent1 3 2 5 2 2 2 8 2" xfId="22035" xr:uid="{00000000-0005-0000-0000-00005C550000}"/>
    <cellStyle name="20% - Accent1 3 2 5 2 2 2 9" xfId="22036" xr:uid="{00000000-0005-0000-0000-00005D550000}"/>
    <cellStyle name="20% - Accent1 3 2 5 2 2 3" xfId="22037" xr:uid="{00000000-0005-0000-0000-00005E550000}"/>
    <cellStyle name="20% - Accent1 3 2 5 2 2 3 2" xfId="22038" xr:uid="{00000000-0005-0000-0000-00005F550000}"/>
    <cellStyle name="20% - Accent1 3 2 5 2 2 3 2 2" xfId="22039" xr:uid="{00000000-0005-0000-0000-000060550000}"/>
    <cellStyle name="20% - Accent1 3 2 5 2 2 3 2 2 2" xfId="22040" xr:uid="{00000000-0005-0000-0000-000061550000}"/>
    <cellStyle name="20% - Accent1 3 2 5 2 2 3 2 2 2 2" xfId="22041" xr:uid="{00000000-0005-0000-0000-000062550000}"/>
    <cellStyle name="20% - Accent1 3 2 5 2 2 3 2 2 3" xfId="22042" xr:uid="{00000000-0005-0000-0000-000063550000}"/>
    <cellStyle name="20% - Accent1 3 2 5 2 2 3 2 3" xfId="22043" xr:uid="{00000000-0005-0000-0000-000064550000}"/>
    <cellStyle name="20% - Accent1 3 2 5 2 2 3 2 3 2" xfId="22044" xr:uid="{00000000-0005-0000-0000-000065550000}"/>
    <cellStyle name="20% - Accent1 3 2 5 2 2 3 2 4" xfId="22045" xr:uid="{00000000-0005-0000-0000-000066550000}"/>
    <cellStyle name="20% - Accent1 3 2 5 2 2 3 3" xfId="22046" xr:uid="{00000000-0005-0000-0000-000067550000}"/>
    <cellStyle name="20% - Accent1 3 2 5 2 2 3 3 2" xfId="22047" xr:uid="{00000000-0005-0000-0000-000068550000}"/>
    <cellStyle name="20% - Accent1 3 2 5 2 2 3 3 2 2" xfId="22048" xr:uid="{00000000-0005-0000-0000-000069550000}"/>
    <cellStyle name="20% - Accent1 3 2 5 2 2 3 3 2 2 2" xfId="22049" xr:uid="{00000000-0005-0000-0000-00006A550000}"/>
    <cellStyle name="20% - Accent1 3 2 5 2 2 3 3 2 3" xfId="22050" xr:uid="{00000000-0005-0000-0000-00006B550000}"/>
    <cellStyle name="20% - Accent1 3 2 5 2 2 3 3 3" xfId="22051" xr:uid="{00000000-0005-0000-0000-00006C550000}"/>
    <cellStyle name="20% - Accent1 3 2 5 2 2 3 3 3 2" xfId="22052" xr:uid="{00000000-0005-0000-0000-00006D550000}"/>
    <cellStyle name="20% - Accent1 3 2 5 2 2 3 3 4" xfId="22053" xr:uid="{00000000-0005-0000-0000-00006E550000}"/>
    <cellStyle name="20% - Accent1 3 2 5 2 2 3 4" xfId="22054" xr:uid="{00000000-0005-0000-0000-00006F550000}"/>
    <cellStyle name="20% - Accent1 3 2 5 2 2 3 4 2" xfId="22055" xr:uid="{00000000-0005-0000-0000-000070550000}"/>
    <cellStyle name="20% - Accent1 3 2 5 2 2 3 4 2 2" xfId="22056" xr:uid="{00000000-0005-0000-0000-000071550000}"/>
    <cellStyle name="20% - Accent1 3 2 5 2 2 3 4 2 2 2" xfId="22057" xr:uid="{00000000-0005-0000-0000-000072550000}"/>
    <cellStyle name="20% - Accent1 3 2 5 2 2 3 4 2 3" xfId="22058" xr:uid="{00000000-0005-0000-0000-000073550000}"/>
    <cellStyle name="20% - Accent1 3 2 5 2 2 3 4 3" xfId="22059" xr:uid="{00000000-0005-0000-0000-000074550000}"/>
    <cellStyle name="20% - Accent1 3 2 5 2 2 3 4 3 2" xfId="22060" xr:uid="{00000000-0005-0000-0000-000075550000}"/>
    <cellStyle name="20% - Accent1 3 2 5 2 2 3 4 4" xfId="22061" xr:uid="{00000000-0005-0000-0000-000076550000}"/>
    <cellStyle name="20% - Accent1 3 2 5 2 2 3 5" xfId="22062" xr:uid="{00000000-0005-0000-0000-000077550000}"/>
    <cellStyle name="20% - Accent1 3 2 5 2 2 3 5 2" xfId="22063" xr:uid="{00000000-0005-0000-0000-000078550000}"/>
    <cellStyle name="20% - Accent1 3 2 5 2 2 3 5 2 2" xfId="22064" xr:uid="{00000000-0005-0000-0000-000079550000}"/>
    <cellStyle name="20% - Accent1 3 2 5 2 2 3 5 3" xfId="22065" xr:uid="{00000000-0005-0000-0000-00007A550000}"/>
    <cellStyle name="20% - Accent1 3 2 5 2 2 3 6" xfId="22066" xr:uid="{00000000-0005-0000-0000-00007B550000}"/>
    <cellStyle name="20% - Accent1 3 2 5 2 2 3 6 2" xfId="22067" xr:uid="{00000000-0005-0000-0000-00007C550000}"/>
    <cellStyle name="20% - Accent1 3 2 5 2 2 3 6 2 2" xfId="22068" xr:uid="{00000000-0005-0000-0000-00007D550000}"/>
    <cellStyle name="20% - Accent1 3 2 5 2 2 3 6 3" xfId="22069" xr:uid="{00000000-0005-0000-0000-00007E550000}"/>
    <cellStyle name="20% - Accent1 3 2 5 2 2 3 7" xfId="22070" xr:uid="{00000000-0005-0000-0000-00007F550000}"/>
    <cellStyle name="20% - Accent1 3 2 5 2 2 3 7 2" xfId="22071" xr:uid="{00000000-0005-0000-0000-000080550000}"/>
    <cellStyle name="20% - Accent1 3 2 5 2 2 3 8" xfId="22072" xr:uid="{00000000-0005-0000-0000-000081550000}"/>
    <cellStyle name="20% - Accent1 3 2 5 2 2 3 8 2" xfId="22073" xr:uid="{00000000-0005-0000-0000-000082550000}"/>
    <cellStyle name="20% - Accent1 3 2 5 2 2 3 9" xfId="22074" xr:uid="{00000000-0005-0000-0000-000083550000}"/>
    <cellStyle name="20% - Accent1 3 2 5 2 2 4" xfId="22075" xr:uid="{00000000-0005-0000-0000-000084550000}"/>
    <cellStyle name="20% - Accent1 3 2 5 2 2 4 2" xfId="22076" xr:uid="{00000000-0005-0000-0000-000085550000}"/>
    <cellStyle name="20% - Accent1 3 2 5 2 2 4 2 2" xfId="22077" xr:uid="{00000000-0005-0000-0000-000086550000}"/>
    <cellStyle name="20% - Accent1 3 2 5 2 2 4 2 2 2" xfId="22078" xr:uid="{00000000-0005-0000-0000-000087550000}"/>
    <cellStyle name="20% - Accent1 3 2 5 2 2 4 2 3" xfId="22079" xr:uid="{00000000-0005-0000-0000-000088550000}"/>
    <cellStyle name="20% - Accent1 3 2 5 2 2 4 3" xfId="22080" xr:uid="{00000000-0005-0000-0000-000089550000}"/>
    <cellStyle name="20% - Accent1 3 2 5 2 2 4 3 2" xfId="22081" xr:uid="{00000000-0005-0000-0000-00008A550000}"/>
    <cellStyle name="20% - Accent1 3 2 5 2 2 4 4" xfId="22082" xr:uid="{00000000-0005-0000-0000-00008B550000}"/>
    <cellStyle name="20% - Accent1 3 2 5 2 2 5" xfId="22083" xr:uid="{00000000-0005-0000-0000-00008C550000}"/>
    <cellStyle name="20% - Accent1 3 2 5 2 2 5 2" xfId="22084" xr:uid="{00000000-0005-0000-0000-00008D550000}"/>
    <cellStyle name="20% - Accent1 3 2 5 2 2 5 2 2" xfId="22085" xr:uid="{00000000-0005-0000-0000-00008E550000}"/>
    <cellStyle name="20% - Accent1 3 2 5 2 2 5 2 2 2" xfId="22086" xr:uid="{00000000-0005-0000-0000-00008F550000}"/>
    <cellStyle name="20% - Accent1 3 2 5 2 2 5 2 3" xfId="22087" xr:uid="{00000000-0005-0000-0000-000090550000}"/>
    <cellStyle name="20% - Accent1 3 2 5 2 2 5 3" xfId="22088" xr:uid="{00000000-0005-0000-0000-000091550000}"/>
    <cellStyle name="20% - Accent1 3 2 5 2 2 5 3 2" xfId="22089" xr:uid="{00000000-0005-0000-0000-000092550000}"/>
    <cellStyle name="20% - Accent1 3 2 5 2 2 5 4" xfId="22090" xr:uid="{00000000-0005-0000-0000-000093550000}"/>
    <cellStyle name="20% - Accent1 3 2 5 2 2 6" xfId="22091" xr:uid="{00000000-0005-0000-0000-000094550000}"/>
    <cellStyle name="20% - Accent1 3 2 5 2 2 6 2" xfId="22092" xr:uid="{00000000-0005-0000-0000-000095550000}"/>
    <cellStyle name="20% - Accent1 3 2 5 2 2 6 2 2" xfId="22093" xr:uid="{00000000-0005-0000-0000-000096550000}"/>
    <cellStyle name="20% - Accent1 3 2 5 2 2 6 2 2 2" xfId="22094" xr:uid="{00000000-0005-0000-0000-000097550000}"/>
    <cellStyle name="20% - Accent1 3 2 5 2 2 6 2 3" xfId="22095" xr:uid="{00000000-0005-0000-0000-000098550000}"/>
    <cellStyle name="20% - Accent1 3 2 5 2 2 6 3" xfId="22096" xr:uid="{00000000-0005-0000-0000-000099550000}"/>
    <cellStyle name="20% - Accent1 3 2 5 2 2 6 3 2" xfId="22097" xr:uid="{00000000-0005-0000-0000-00009A550000}"/>
    <cellStyle name="20% - Accent1 3 2 5 2 2 6 4" xfId="22098" xr:uid="{00000000-0005-0000-0000-00009B550000}"/>
    <cellStyle name="20% - Accent1 3 2 5 2 2 7" xfId="22099" xr:uid="{00000000-0005-0000-0000-00009C550000}"/>
    <cellStyle name="20% - Accent1 3 2 5 2 2 7 2" xfId="22100" xr:uid="{00000000-0005-0000-0000-00009D550000}"/>
    <cellStyle name="20% - Accent1 3 2 5 2 2 7 2 2" xfId="22101" xr:uid="{00000000-0005-0000-0000-00009E550000}"/>
    <cellStyle name="20% - Accent1 3 2 5 2 2 7 3" xfId="22102" xr:uid="{00000000-0005-0000-0000-00009F550000}"/>
    <cellStyle name="20% - Accent1 3 2 5 2 2 8" xfId="22103" xr:uid="{00000000-0005-0000-0000-0000A0550000}"/>
    <cellStyle name="20% - Accent1 3 2 5 2 2 8 2" xfId="22104" xr:uid="{00000000-0005-0000-0000-0000A1550000}"/>
    <cellStyle name="20% - Accent1 3 2 5 2 2 8 2 2" xfId="22105" xr:uid="{00000000-0005-0000-0000-0000A2550000}"/>
    <cellStyle name="20% - Accent1 3 2 5 2 2 8 3" xfId="22106" xr:uid="{00000000-0005-0000-0000-0000A3550000}"/>
    <cellStyle name="20% - Accent1 3 2 5 2 2 9" xfId="22107" xr:uid="{00000000-0005-0000-0000-0000A4550000}"/>
    <cellStyle name="20% - Accent1 3 2 5 2 2 9 2" xfId="22108" xr:uid="{00000000-0005-0000-0000-0000A5550000}"/>
    <cellStyle name="20% - Accent1 3 2 5 2 3" xfId="22109" xr:uid="{00000000-0005-0000-0000-0000A6550000}"/>
    <cellStyle name="20% - Accent1 3 2 5 2 3 10" xfId="22110" xr:uid="{00000000-0005-0000-0000-0000A7550000}"/>
    <cellStyle name="20% - Accent1 3 2 5 2 3 10 2" xfId="22111" xr:uid="{00000000-0005-0000-0000-0000A8550000}"/>
    <cellStyle name="20% - Accent1 3 2 5 2 3 11" xfId="22112" xr:uid="{00000000-0005-0000-0000-0000A9550000}"/>
    <cellStyle name="20% - Accent1 3 2 5 2 3 2" xfId="22113" xr:uid="{00000000-0005-0000-0000-0000AA550000}"/>
    <cellStyle name="20% - Accent1 3 2 5 2 3 2 2" xfId="22114" xr:uid="{00000000-0005-0000-0000-0000AB550000}"/>
    <cellStyle name="20% - Accent1 3 2 5 2 3 2 2 2" xfId="22115" xr:uid="{00000000-0005-0000-0000-0000AC550000}"/>
    <cellStyle name="20% - Accent1 3 2 5 2 3 2 2 2 2" xfId="22116" xr:uid="{00000000-0005-0000-0000-0000AD550000}"/>
    <cellStyle name="20% - Accent1 3 2 5 2 3 2 2 2 2 2" xfId="22117" xr:uid="{00000000-0005-0000-0000-0000AE550000}"/>
    <cellStyle name="20% - Accent1 3 2 5 2 3 2 2 2 3" xfId="22118" xr:uid="{00000000-0005-0000-0000-0000AF550000}"/>
    <cellStyle name="20% - Accent1 3 2 5 2 3 2 2 3" xfId="22119" xr:uid="{00000000-0005-0000-0000-0000B0550000}"/>
    <cellStyle name="20% - Accent1 3 2 5 2 3 2 2 3 2" xfId="22120" xr:uid="{00000000-0005-0000-0000-0000B1550000}"/>
    <cellStyle name="20% - Accent1 3 2 5 2 3 2 2 4" xfId="22121" xr:uid="{00000000-0005-0000-0000-0000B2550000}"/>
    <cellStyle name="20% - Accent1 3 2 5 2 3 2 3" xfId="22122" xr:uid="{00000000-0005-0000-0000-0000B3550000}"/>
    <cellStyle name="20% - Accent1 3 2 5 2 3 2 3 2" xfId="22123" xr:uid="{00000000-0005-0000-0000-0000B4550000}"/>
    <cellStyle name="20% - Accent1 3 2 5 2 3 2 3 2 2" xfId="22124" xr:uid="{00000000-0005-0000-0000-0000B5550000}"/>
    <cellStyle name="20% - Accent1 3 2 5 2 3 2 3 2 2 2" xfId="22125" xr:uid="{00000000-0005-0000-0000-0000B6550000}"/>
    <cellStyle name="20% - Accent1 3 2 5 2 3 2 3 2 3" xfId="22126" xr:uid="{00000000-0005-0000-0000-0000B7550000}"/>
    <cellStyle name="20% - Accent1 3 2 5 2 3 2 3 3" xfId="22127" xr:uid="{00000000-0005-0000-0000-0000B8550000}"/>
    <cellStyle name="20% - Accent1 3 2 5 2 3 2 3 3 2" xfId="22128" xr:uid="{00000000-0005-0000-0000-0000B9550000}"/>
    <cellStyle name="20% - Accent1 3 2 5 2 3 2 3 4" xfId="22129" xr:uid="{00000000-0005-0000-0000-0000BA550000}"/>
    <cellStyle name="20% - Accent1 3 2 5 2 3 2 4" xfId="22130" xr:uid="{00000000-0005-0000-0000-0000BB550000}"/>
    <cellStyle name="20% - Accent1 3 2 5 2 3 2 4 2" xfId="22131" xr:uid="{00000000-0005-0000-0000-0000BC550000}"/>
    <cellStyle name="20% - Accent1 3 2 5 2 3 2 4 2 2" xfId="22132" xr:uid="{00000000-0005-0000-0000-0000BD550000}"/>
    <cellStyle name="20% - Accent1 3 2 5 2 3 2 4 2 2 2" xfId="22133" xr:uid="{00000000-0005-0000-0000-0000BE550000}"/>
    <cellStyle name="20% - Accent1 3 2 5 2 3 2 4 2 3" xfId="22134" xr:uid="{00000000-0005-0000-0000-0000BF550000}"/>
    <cellStyle name="20% - Accent1 3 2 5 2 3 2 4 3" xfId="22135" xr:uid="{00000000-0005-0000-0000-0000C0550000}"/>
    <cellStyle name="20% - Accent1 3 2 5 2 3 2 4 3 2" xfId="22136" xr:uid="{00000000-0005-0000-0000-0000C1550000}"/>
    <cellStyle name="20% - Accent1 3 2 5 2 3 2 4 4" xfId="22137" xr:uid="{00000000-0005-0000-0000-0000C2550000}"/>
    <cellStyle name="20% - Accent1 3 2 5 2 3 2 5" xfId="22138" xr:uid="{00000000-0005-0000-0000-0000C3550000}"/>
    <cellStyle name="20% - Accent1 3 2 5 2 3 2 5 2" xfId="22139" xr:uid="{00000000-0005-0000-0000-0000C4550000}"/>
    <cellStyle name="20% - Accent1 3 2 5 2 3 2 5 2 2" xfId="22140" xr:uid="{00000000-0005-0000-0000-0000C5550000}"/>
    <cellStyle name="20% - Accent1 3 2 5 2 3 2 5 3" xfId="22141" xr:uid="{00000000-0005-0000-0000-0000C6550000}"/>
    <cellStyle name="20% - Accent1 3 2 5 2 3 2 6" xfId="22142" xr:uid="{00000000-0005-0000-0000-0000C7550000}"/>
    <cellStyle name="20% - Accent1 3 2 5 2 3 2 6 2" xfId="22143" xr:uid="{00000000-0005-0000-0000-0000C8550000}"/>
    <cellStyle name="20% - Accent1 3 2 5 2 3 2 6 2 2" xfId="22144" xr:uid="{00000000-0005-0000-0000-0000C9550000}"/>
    <cellStyle name="20% - Accent1 3 2 5 2 3 2 6 3" xfId="22145" xr:uid="{00000000-0005-0000-0000-0000CA550000}"/>
    <cellStyle name="20% - Accent1 3 2 5 2 3 2 7" xfId="22146" xr:uid="{00000000-0005-0000-0000-0000CB550000}"/>
    <cellStyle name="20% - Accent1 3 2 5 2 3 2 7 2" xfId="22147" xr:uid="{00000000-0005-0000-0000-0000CC550000}"/>
    <cellStyle name="20% - Accent1 3 2 5 2 3 2 8" xfId="22148" xr:uid="{00000000-0005-0000-0000-0000CD550000}"/>
    <cellStyle name="20% - Accent1 3 2 5 2 3 2 8 2" xfId="22149" xr:uid="{00000000-0005-0000-0000-0000CE550000}"/>
    <cellStyle name="20% - Accent1 3 2 5 2 3 2 9" xfId="22150" xr:uid="{00000000-0005-0000-0000-0000CF550000}"/>
    <cellStyle name="20% - Accent1 3 2 5 2 3 3" xfId="22151" xr:uid="{00000000-0005-0000-0000-0000D0550000}"/>
    <cellStyle name="20% - Accent1 3 2 5 2 3 3 2" xfId="22152" xr:uid="{00000000-0005-0000-0000-0000D1550000}"/>
    <cellStyle name="20% - Accent1 3 2 5 2 3 3 2 2" xfId="22153" xr:uid="{00000000-0005-0000-0000-0000D2550000}"/>
    <cellStyle name="20% - Accent1 3 2 5 2 3 3 2 2 2" xfId="22154" xr:uid="{00000000-0005-0000-0000-0000D3550000}"/>
    <cellStyle name="20% - Accent1 3 2 5 2 3 3 2 2 2 2" xfId="22155" xr:uid="{00000000-0005-0000-0000-0000D4550000}"/>
    <cellStyle name="20% - Accent1 3 2 5 2 3 3 2 2 3" xfId="22156" xr:uid="{00000000-0005-0000-0000-0000D5550000}"/>
    <cellStyle name="20% - Accent1 3 2 5 2 3 3 2 3" xfId="22157" xr:uid="{00000000-0005-0000-0000-0000D6550000}"/>
    <cellStyle name="20% - Accent1 3 2 5 2 3 3 2 3 2" xfId="22158" xr:uid="{00000000-0005-0000-0000-0000D7550000}"/>
    <cellStyle name="20% - Accent1 3 2 5 2 3 3 2 4" xfId="22159" xr:uid="{00000000-0005-0000-0000-0000D8550000}"/>
    <cellStyle name="20% - Accent1 3 2 5 2 3 3 3" xfId="22160" xr:uid="{00000000-0005-0000-0000-0000D9550000}"/>
    <cellStyle name="20% - Accent1 3 2 5 2 3 3 3 2" xfId="22161" xr:uid="{00000000-0005-0000-0000-0000DA550000}"/>
    <cellStyle name="20% - Accent1 3 2 5 2 3 3 3 2 2" xfId="22162" xr:uid="{00000000-0005-0000-0000-0000DB550000}"/>
    <cellStyle name="20% - Accent1 3 2 5 2 3 3 3 2 2 2" xfId="22163" xr:uid="{00000000-0005-0000-0000-0000DC550000}"/>
    <cellStyle name="20% - Accent1 3 2 5 2 3 3 3 2 3" xfId="22164" xr:uid="{00000000-0005-0000-0000-0000DD550000}"/>
    <cellStyle name="20% - Accent1 3 2 5 2 3 3 3 3" xfId="22165" xr:uid="{00000000-0005-0000-0000-0000DE550000}"/>
    <cellStyle name="20% - Accent1 3 2 5 2 3 3 3 3 2" xfId="22166" xr:uid="{00000000-0005-0000-0000-0000DF550000}"/>
    <cellStyle name="20% - Accent1 3 2 5 2 3 3 3 4" xfId="22167" xr:uid="{00000000-0005-0000-0000-0000E0550000}"/>
    <cellStyle name="20% - Accent1 3 2 5 2 3 3 4" xfId="22168" xr:uid="{00000000-0005-0000-0000-0000E1550000}"/>
    <cellStyle name="20% - Accent1 3 2 5 2 3 3 4 2" xfId="22169" xr:uid="{00000000-0005-0000-0000-0000E2550000}"/>
    <cellStyle name="20% - Accent1 3 2 5 2 3 3 4 2 2" xfId="22170" xr:uid="{00000000-0005-0000-0000-0000E3550000}"/>
    <cellStyle name="20% - Accent1 3 2 5 2 3 3 4 2 2 2" xfId="22171" xr:uid="{00000000-0005-0000-0000-0000E4550000}"/>
    <cellStyle name="20% - Accent1 3 2 5 2 3 3 4 2 3" xfId="22172" xr:uid="{00000000-0005-0000-0000-0000E5550000}"/>
    <cellStyle name="20% - Accent1 3 2 5 2 3 3 4 3" xfId="22173" xr:uid="{00000000-0005-0000-0000-0000E6550000}"/>
    <cellStyle name="20% - Accent1 3 2 5 2 3 3 4 3 2" xfId="22174" xr:uid="{00000000-0005-0000-0000-0000E7550000}"/>
    <cellStyle name="20% - Accent1 3 2 5 2 3 3 4 4" xfId="22175" xr:uid="{00000000-0005-0000-0000-0000E8550000}"/>
    <cellStyle name="20% - Accent1 3 2 5 2 3 3 5" xfId="22176" xr:uid="{00000000-0005-0000-0000-0000E9550000}"/>
    <cellStyle name="20% - Accent1 3 2 5 2 3 3 5 2" xfId="22177" xr:uid="{00000000-0005-0000-0000-0000EA550000}"/>
    <cellStyle name="20% - Accent1 3 2 5 2 3 3 5 2 2" xfId="22178" xr:uid="{00000000-0005-0000-0000-0000EB550000}"/>
    <cellStyle name="20% - Accent1 3 2 5 2 3 3 5 3" xfId="22179" xr:uid="{00000000-0005-0000-0000-0000EC550000}"/>
    <cellStyle name="20% - Accent1 3 2 5 2 3 3 6" xfId="22180" xr:uid="{00000000-0005-0000-0000-0000ED550000}"/>
    <cellStyle name="20% - Accent1 3 2 5 2 3 3 6 2" xfId="22181" xr:uid="{00000000-0005-0000-0000-0000EE550000}"/>
    <cellStyle name="20% - Accent1 3 2 5 2 3 3 6 2 2" xfId="22182" xr:uid="{00000000-0005-0000-0000-0000EF550000}"/>
    <cellStyle name="20% - Accent1 3 2 5 2 3 3 6 3" xfId="22183" xr:uid="{00000000-0005-0000-0000-0000F0550000}"/>
    <cellStyle name="20% - Accent1 3 2 5 2 3 3 7" xfId="22184" xr:uid="{00000000-0005-0000-0000-0000F1550000}"/>
    <cellStyle name="20% - Accent1 3 2 5 2 3 3 7 2" xfId="22185" xr:uid="{00000000-0005-0000-0000-0000F2550000}"/>
    <cellStyle name="20% - Accent1 3 2 5 2 3 3 8" xfId="22186" xr:uid="{00000000-0005-0000-0000-0000F3550000}"/>
    <cellStyle name="20% - Accent1 3 2 5 2 3 3 8 2" xfId="22187" xr:uid="{00000000-0005-0000-0000-0000F4550000}"/>
    <cellStyle name="20% - Accent1 3 2 5 2 3 3 9" xfId="22188" xr:uid="{00000000-0005-0000-0000-0000F5550000}"/>
    <cellStyle name="20% - Accent1 3 2 5 2 3 4" xfId="22189" xr:uid="{00000000-0005-0000-0000-0000F6550000}"/>
    <cellStyle name="20% - Accent1 3 2 5 2 3 4 2" xfId="22190" xr:uid="{00000000-0005-0000-0000-0000F7550000}"/>
    <cellStyle name="20% - Accent1 3 2 5 2 3 4 2 2" xfId="22191" xr:uid="{00000000-0005-0000-0000-0000F8550000}"/>
    <cellStyle name="20% - Accent1 3 2 5 2 3 4 2 2 2" xfId="22192" xr:uid="{00000000-0005-0000-0000-0000F9550000}"/>
    <cellStyle name="20% - Accent1 3 2 5 2 3 4 2 3" xfId="22193" xr:uid="{00000000-0005-0000-0000-0000FA550000}"/>
    <cellStyle name="20% - Accent1 3 2 5 2 3 4 3" xfId="22194" xr:uid="{00000000-0005-0000-0000-0000FB550000}"/>
    <cellStyle name="20% - Accent1 3 2 5 2 3 4 3 2" xfId="22195" xr:uid="{00000000-0005-0000-0000-0000FC550000}"/>
    <cellStyle name="20% - Accent1 3 2 5 2 3 4 4" xfId="22196" xr:uid="{00000000-0005-0000-0000-0000FD550000}"/>
    <cellStyle name="20% - Accent1 3 2 5 2 3 5" xfId="22197" xr:uid="{00000000-0005-0000-0000-0000FE550000}"/>
    <cellStyle name="20% - Accent1 3 2 5 2 3 5 2" xfId="22198" xr:uid="{00000000-0005-0000-0000-0000FF550000}"/>
    <cellStyle name="20% - Accent1 3 2 5 2 3 5 2 2" xfId="22199" xr:uid="{00000000-0005-0000-0000-000000560000}"/>
    <cellStyle name="20% - Accent1 3 2 5 2 3 5 2 2 2" xfId="22200" xr:uid="{00000000-0005-0000-0000-000001560000}"/>
    <cellStyle name="20% - Accent1 3 2 5 2 3 5 2 3" xfId="22201" xr:uid="{00000000-0005-0000-0000-000002560000}"/>
    <cellStyle name="20% - Accent1 3 2 5 2 3 5 3" xfId="22202" xr:uid="{00000000-0005-0000-0000-000003560000}"/>
    <cellStyle name="20% - Accent1 3 2 5 2 3 5 3 2" xfId="22203" xr:uid="{00000000-0005-0000-0000-000004560000}"/>
    <cellStyle name="20% - Accent1 3 2 5 2 3 5 4" xfId="22204" xr:uid="{00000000-0005-0000-0000-000005560000}"/>
    <cellStyle name="20% - Accent1 3 2 5 2 3 6" xfId="22205" xr:uid="{00000000-0005-0000-0000-000006560000}"/>
    <cellStyle name="20% - Accent1 3 2 5 2 3 6 2" xfId="22206" xr:uid="{00000000-0005-0000-0000-000007560000}"/>
    <cellStyle name="20% - Accent1 3 2 5 2 3 6 2 2" xfId="22207" xr:uid="{00000000-0005-0000-0000-000008560000}"/>
    <cellStyle name="20% - Accent1 3 2 5 2 3 6 2 2 2" xfId="22208" xr:uid="{00000000-0005-0000-0000-000009560000}"/>
    <cellStyle name="20% - Accent1 3 2 5 2 3 6 2 3" xfId="22209" xr:uid="{00000000-0005-0000-0000-00000A560000}"/>
    <cellStyle name="20% - Accent1 3 2 5 2 3 6 3" xfId="22210" xr:uid="{00000000-0005-0000-0000-00000B560000}"/>
    <cellStyle name="20% - Accent1 3 2 5 2 3 6 3 2" xfId="22211" xr:uid="{00000000-0005-0000-0000-00000C560000}"/>
    <cellStyle name="20% - Accent1 3 2 5 2 3 6 4" xfId="22212" xr:uid="{00000000-0005-0000-0000-00000D560000}"/>
    <cellStyle name="20% - Accent1 3 2 5 2 3 7" xfId="22213" xr:uid="{00000000-0005-0000-0000-00000E560000}"/>
    <cellStyle name="20% - Accent1 3 2 5 2 3 7 2" xfId="22214" xr:uid="{00000000-0005-0000-0000-00000F560000}"/>
    <cellStyle name="20% - Accent1 3 2 5 2 3 7 2 2" xfId="22215" xr:uid="{00000000-0005-0000-0000-000010560000}"/>
    <cellStyle name="20% - Accent1 3 2 5 2 3 7 3" xfId="22216" xr:uid="{00000000-0005-0000-0000-000011560000}"/>
    <cellStyle name="20% - Accent1 3 2 5 2 3 8" xfId="22217" xr:uid="{00000000-0005-0000-0000-000012560000}"/>
    <cellStyle name="20% - Accent1 3 2 5 2 3 8 2" xfId="22218" xr:uid="{00000000-0005-0000-0000-000013560000}"/>
    <cellStyle name="20% - Accent1 3 2 5 2 3 8 2 2" xfId="22219" xr:uid="{00000000-0005-0000-0000-000014560000}"/>
    <cellStyle name="20% - Accent1 3 2 5 2 3 8 3" xfId="22220" xr:uid="{00000000-0005-0000-0000-000015560000}"/>
    <cellStyle name="20% - Accent1 3 2 5 2 3 9" xfId="22221" xr:uid="{00000000-0005-0000-0000-000016560000}"/>
    <cellStyle name="20% - Accent1 3 2 5 2 3 9 2" xfId="22222" xr:uid="{00000000-0005-0000-0000-000017560000}"/>
    <cellStyle name="20% - Accent1 3 2 5 2 4" xfId="22223" xr:uid="{00000000-0005-0000-0000-000018560000}"/>
    <cellStyle name="20% - Accent1 3 2 5 2 4 10" xfId="22224" xr:uid="{00000000-0005-0000-0000-000019560000}"/>
    <cellStyle name="20% - Accent1 3 2 5 2 4 10 2" xfId="22225" xr:uid="{00000000-0005-0000-0000-00001A560000}"/>
    <cellStyle name="20% - Accent1 3 2 5 2 4 11" xfId="22226" xr:uid="{00000000-0005-0000-0000-00001B560000}"/>
    <cellStyle name="20% - Accent1 3 2 5 2 4 2" xfId="22227" xr:uid="{00000000-0005-0000-0000-00001C560000}"/>
    <cellStyle name="20% - Accent1 3 2 5 2 4 2 2" xfId="22228" xr:uid="{00000000-0005-0000-0000-00001D560000}"/>
    <cellStyle name="20% - Accent1 3 2 5 2 4 2 2 2" xfId="22229" xr:uid="{00000000-0005-0000-0000-00001E560000}"/>
    <cellStyle name="20% - Accent1 3 2 5 2 4 2 2 2 2" xfId="22230" xr:uid="{00000000-0005-0000-0000-00001F560000}"/>
    <cellStyle name="20% - Accent1 3 2 5 2 4 2 2 2 2 2" xfId="22231" xr:uid="{00000000-0005-0000-0000-000020560000}"/>
    <cellStyle name="20% - Accent1 3 2 5 2 4 2 2 2 3" xfId="22232" xr:uid="{00000000-0005-0000-0000-000021560000}"/>
    <cellStyle name="20% - Accent1 3 2 5 2 4 2 2 3" xfId="22233" xr:uid="{00000000-0005-0000-0000-000022560000}"/>
    <cellStyle name="20% - Accent1 3 2 5 2 4 2 2 3 2" xfId="22234" xr:uid="{00000000-0005-0000-0000-000023560000}"/>
    <cellStyle name="20% - Accent1 3 2 5 2 4 2 2 4" xfId="22235" xr:uid="{00000000-0005-0000-0000-000024560000}"/>
    <cellStyle name="20% - Accent1 3 2 5 2 4 2 3" xfId="22236" xr:uid="{00000000-0005-0000-0000-000025560000}"/>
    <cellStyle name="20% - Accent1 3 2 5 2 4 2 3 2" xfId="22237" xr:uid="{00000000-0005-0000-0000-000026560000}"/>
    <cellStyle name="20% - Accent1 3 2 5 2 4 2 3 2 2" xfId="22238" xr:uid="{00000000-0005-0000-0000-000027560000}"/>
    <cellStyle name="20% - Accent1 3 2 5 2 4 2 3 2 2 2" xfId="22239" xr:uid="{00000000-0005-0000-0000-000028560000}"/>
    <cellStyle name="20% - Accent1 3 2 5 2 4 2 3 2 3" xfId="22240" xr:uid="{00000000-0005-0000-0000-000029560000}"/>
    <cellStyle name="20% - Accent1 3 2 5 2 4 2 3 3" xfId="22241" xr:uid="{00000000-0005-0000-0000-00002A560000}"/>
    <cellStyle name="20% - Accent1 3 2 5 2 4 2 3 3 2" xfId="22242" xr:uid="{00000000-0005-0000-0000-00002B560000}"/>
    <cellStyle name="20% - Accent1 3 2 5 2 4 2 3 4" xfId="22243" xr:uid="{00000000-0005-0000-0000-00002C560000}"/>
    <cellStyle name="20% - Accent1 3 2 5 2 4 2 4" xfId="22244" xr:uid="{00000000-0005-0000-0000-00002D560000}"/>
    <cellStyle name="20% - Accent1 3 2 5 2 4 2 4 2" xfId="22245" xr:uid="{00000000-0005-0000-0000-00002E560000}"/>
    <cellStyle name="20% - Accent1 3 2 5 2 4 2 4 2 2" xfId="22246" xr:uid="{00000000-0005-0000-0000-00002F560000}"/>
    <cellStyle name="20% - Accent1 3 2 5 2 4 2 4 2 2 2" xfId="22247" xr:uid="{00000000-0005-0000-0000-000030560000}"/>
    <cellStyle name="20% - Accent1 3 2 5 2 4 2 4 2 3" xfId="22248" xr:uid="{00000000-0005-0000-0000-000031560000}"/>
    <cellStyle name="20% - Accent1 3 2 5 2 4 2 4 3" xfId="22249" xr:uid="{00000000-0005-0000-0000-000032560000}"/>
    <cellStyle name="20% - Accent1 3 2 5 2 4 2 4 3 2" xfId="22250" xr:uid="{00000000-0005-0000-0000-000033560000}"/>
    <cellStyle name="20% - Accent1 3 2 5 2 4 2 4 4" xfId="22251" xr:uid="{00000000-0005-0000-0000-000034560000}"/>
    <cellStyle name="20% - Accent1 3 2 5 2 4 2 5" xfId="22252" xr:uid="{00000000-0005-0000-0000-000035560000}"/>
    <cellStyle name="20% - Accent1 3 2 5 2 4 2 5 2" xfId="22253" xr:uid="{00000000-0005-0000-0000-000036560000}"/>
    <cellStyle name="20% - Accent1 3 2 5 2 4 2 5 2 2" xfId="22254" xr:uid="{00000000-0005-0000-0000-000037560000}"/>
    <cellStyle name="20% - Accent1 3 2 5 2 4 2 5 3" xfId="22255" xr:uid="{00000000-0005-0000-0000-000038560000}"/>
    <cellStyle name="20% - Accent1 3 2 5 2 4 2 6" xfId="22256" xr:uid="{00000000-0005-0000-0000-000039560000}"/>
    <cellStyle name="20% - Accent1 3 2 5 2 4 2 6 2" xfId="22257" xr:uid="{00000000-0005-0000-0000-00003A560000}"/>
    <cellStyle name="20% - Accent1 3 2 5 2 4 2 6 2 2" xfId="22258" xr:uid="{00000000-0005-0000-0000-00003B560000}"/>
    <cellStyle name="20% - Accent1 3 2 5 2 4 2 6 3" xfId="22259" xr:uid="{00000000-0005-0000-0000-00003C560000}"/>
    <cellStyle name="20% - Accent1 3 2 5 2 4 2 7" xfId="22260" xr:uid="{00000000-0005-0000-0000-00003D560000}"/>
    <cellStyle name="20% - Accent1 3 2 5 2 4 2 7 2" xfId="22261" xr:uid="{00000000-0005-0000-0000-00003E560000}"/>
    <cellStyle name="20% - Accent1 3 2 5 2 4 2 8" xfId="22262" xr:uid="{00000000-0005-0000-0000-00003F560000}"/>
    <cellStyle name="20% - Accent1 3 2 5 2 4 2 8 2" xfId="22263" xr:uid="{00000000-0005-0000-0000-000040560000}"/>
    <cellStyle name="20% - Accent1 3 2 5 2 4 2 9" xfId="22264" xr:uid="{00000000-0005-0000-0000-000041560000}"/>
    <cellStyle name="20% - Accent1 3 2 5 2 4 3" xfId="22265" xr:uid="{00000000-0005-0000-0000-000042560000}"/>
    <cellStyle name="20% - Accent1 3 2 5 2 4 3 2" xfId="22266" xr:uid="{00000000-0005-0000-0000-000043560000}"/>
    <cellStyle name="20% - Accent1 3 2 5 2 4 3 2 2" xfId="22267" xr:uid="{00000000-0005-0000-0000-000044560000}"/>
    <cellStyle name="20% - Accent1 3 2 5 2 4 3 2 2 2" xfId="22268" xr:uid="{00000000-0005-0000-0000-000045560000}"/>
    <cellStyle name="20% - Accent1 3 2 5 2 4 3 2 2 2 2" xfId="22269" xr:uid="{00000000-0005-0000-0000-000046560000}"/>
    <cellStyle name="20% - Accent1 3 2 5 2 4 3 2 2 3" xfId="22270" xr:uid="{00000000-0005-0000-0000-000047560000}"/>
    <cellStyle name="20% - Accent1 3 2 5 2 4 3 2 3" xfId="22271" xr:uid="{00000000-0005-0000-0000-000048560000}"/>
    <cellStyle name="20% - Accent1 3 2 5 2 4 3 2 3 2" xfId="22272" xr:uid="{00000000-0005-0000-0000-000049560000}"/>
    <cellStyle name="20% - Accent1 3 2 5 2 4 3 2 4" xfId="22273" xr:uid="{00000000-0005-0000-0000-00004A560000}"/>
    <cellStyle name="20% - Accent1 3 2 5 2 4 3 3" xfId="22274" xr:uid="{00000000-0005-0000-0000-00004B560000}"/>
    <cellStyle name="20% - Accent1 3 2 5 2 4 3 3 2" xfId="22275" xr:uid="{00000000-0005-0000-0000-00004C560000}"/>
    <cellStyle name="20% - Accent1 3 2 5 2 4 3 3 2 2" xfId="22276" xr:uid="{00000000-0005-0000-0000-00004D560000}"/>
    <cellStyle name="20% - Accent1 3 2 5 2 4 3 3 2 2 2" xfId="22277" xr:uid="{00000000-0005-0000-0000-00004E560000}"/>
    <cellStyle name="20% - Accent1 3 2 5 2 4 3 3 2 3" xfId="22278" xr:uid="{00000000-0005-0000-0000-00004F560000}"/>
    <cellStyle name="20% - Accent1 3 2 5 2 4 3 3 3" xfId="22279" xr:uid="{00000000-0005-0000-0000-000050560000}"/>
    <cellStyle name="20% - Accent1 3 2 5 2 4 3 3 3 2" xfId="22280" xr:uid="{00000000-0005-0000-0000-000051560000}"/>
    <cellStyle name="20% - Accent1 3 2 5 2 4 3 3 4" xfId="22281" xr:uid="{00000000-0005-0000-0000-000052560000}"/>
    <cellStyle name="20% - Accent1 3 2 5 2 4 3 4" xfId="22282" xr:uid="{00000000-0005-0000-0000-000053560000}"/>
    <cellStyle name="20% - Accent1 3 2 5 2 4 3 4 2" xfId="22283" xr:uid="{00000000-0005-0000-0000-000054560000}"/>
    <cellStyle name="20% - Accent1 3 2 5 2 4 3 4 2 2" xfId="22284" xr:uid="{00000000-0005-0000-0000-000055560000}"/>
    <cellStyle name="20% - Accent1 3 2 5 2 4 3 4 2 2 2" xfId="22285" xr:uid="{00000000-0005-0000-0000-000056560000}"/>
    <cellStyle name="20% - Accent1 3 2 5 2 4 3 4 2 3" xfId="22286" xr:uid="{00000000-0005-0000-0000-000057560000}"/>
    <cellStyle name="20% - Accent1 3 2 5 2 4 3 4 3" xfId="22287" xr:uid="{00000000-0005-0000-0000-000058560000}"/>
    <cellStyle name="20% - Accent1 3 2 5 2 4 3 4 3 2" xfId="22288" xr:uid="{00000000-0005-0000-0000-000059560000}"/>
    <cellStyle name="20% - Accent1 3 2 5 2 4 3 4 4" xfId="22289" xr:uid="{00000000-0005-0000-0000-00005A560000}"/>
    <cellStyle name="20% - Accent1 3 2 5 2 4 3 5" xfId="22290" xr:uid="{00000000-0005-0000-0000-00005B560000}"/>
    <cellStyle name="20% - Accent1 3 2 5 2 4 3 5 2" xfId="22291" xr:uid="{00000000-0005-0000-0000-00005C560000}"/>
    <cellStyle name="20% - Accent1 3 2 5 2 4 3 5 2 2" xfId="22292" xr:uid="{00000000-0005-0000-0000-00005D560000}"/>
    <cellStyle name="20% - Accent1 3 2 5 2 4 3 5 3" xfId="22293" xr:uid="{00000000-0005-0000-0000-00005E560000}"/>
    <cellStyle name="20% - Accent1 3 2 5 2 4 3 6" xfId="22294" xr:uid="{00000000-0005-0000-0000-00005F560000}"/>
    <cellStyle name="20% - Accent1 3 2 5 2 4 3 6 2" xfId="22295" xr:uid="{00000000-0005-0000-0000-000060560000}"/>
    <cellStyle name="20% - Accent1 3 2 5 2 4 3 6 2 2" xfId="22296" xr:uid="{00000000-0005-0000-0000-000061560000}"/>
    <cellStyle name="20% - Accent1 3 2 5 2 4 3 6 3" xfId="22297" xr:uid="{00000000-0005-0000-0000-000062560000}"/>
    <cellStyle name="20% - Accent1 3 2 5 2 4 3 7" xfId="22298" xr:uid="{00000000-0005-0000-0000-000063560000}"/>
    <cellStyle name="20% - Accent1 3 2 5 2 4 3 7 2" xfId="22299" xr:uid="{00000000-0005-0000-0000-000064560000}"/>
    <cellStyle name="20% - Accent1 3 2 5 2 4 3 8" xfId="22300" xr:uid="{00000000-0005-0000-0000-000065560000}"/>
    <cellStyle name="20% - Accent1 3 2 5 2 4 3 8 2" xfId="22301" xr:uid="{00000000-0005-0000-0000-000066560000}"/>
    <cellStyle name="20% - Accent1 3 2 5 2 4 3 9" xfId="22302" xr:uid="{00000000-0005-0000-0000-000067560000}"/>
    <cellStyle name="20% - Accent1 3 2 5 2 4 4" xfId="22303" xr:uid="{00000000-0005-0000-0000-000068560000}"/>
    <cellStyle name="20% - Accent1 3 2 5 2 4 4 2" xfId="22304" xr:uid="{00000000-0005-0000-0000-000069560000}"/>
    <cellStyle name="20% - Accent1 3 2 5 2 4 4 2 2" xfId="22305" xr:uid="{00000000-0005-0000-0000-00006A560000}"/>
    <cellStyle name="20% - Accent1 3 2 5 2 4 4 2 2 2" xfId="22306" xr:uid="{00000000-0005-0000-0000-00006B560000}"/>
    <cellStyle name="20% - Accent1 3 2 5 2 4 4 2 3" xfId="22307" xr:uid="{00000000-0005-0000-0000-00006C560000}"/>
    <cellStyle name="20% - Accent1 3 2 5 2 4 4 3" xfId="22308" xr:uid="{00000000-0005-0000-0000-00006D560000}"/>
    <cellStyle name="20% - Accent1 3 2 5 2 4 4 3 2" xfId="22309" xr:uid="{00000000-0005-0000-0000-00006E560000}"/>
    <cellStyle name="20% - Accent1 3 2 5 2 4 4 4" xfId="22310" xr:uid="{00000000-0005-0000-0000-00006F560000}"/>
    <cellStyle name="20% - Accent1 3 2 5 2 4 5" xfId="22311" xr:uid="{00000000-0005-0000-0000-000070560000}"/>
    <cellStyle name="20% - Accent1 3 2 5 2 4 5 2" xfId="22312" xr:uid="{00000000-0005-0000-0000-000071560000}"/>
    <cellStyle name="20% - Accent1 3 2 5 2 4 5 2 2" xfId="22313" xr:uid="{00000000-0005-0000-0000-000072560000}"/>
    <cellStyle name="20% - Accent1 3 2 5 2 4 5 2 2 2" xfId="22314" xr:uid="{00000000-0005-0000-0000-000073560000}"/>
    <cellStyle name="20% - Accent1 3 2 5 2 4 5 2 3" xfId="22315" xr:uid="{00000000-0005-0000-0000-000074560000}"/>
    <cellStyle name="20% - Accent1 3 2 5 2 4 5 3" xfId="22316" xr:uid="{00000000-0005-0000-0000-000075560000}"/>
    <cellStyle name="20% - Accent1 3 2 5 2 4 5 3 2" xfId="22317" xr:uid="{00000000-0005-0000-0000-000076560000}"/>
    <cellStyle name="20% - Accent1 3 2 5 2 4 5 4" xfId="22318" xr:uid="{00000000-0005-0000-0000-000077560000}"/>
    <cellStyle name="20% - Accent1 3 2 5 2 4 6" xfId="22319" xr:uid="{00000000-0005-0000-0000-000078560000}"/>
    <cellStyle name="20% - Accent1 3 2 5 2 4 6 2" xfId="22320" xr:uid="{00000000-0005-0000-0000-000079560000}"/>
    <cellStyle name="20% - Accent1 3 2 5 2 4 6 2 2" xfId="22321" xr:uid="{00000000-0005-0000-0000-00007A560000}"/>
    <cellStyle name="20% - Accent1 3 2 5 2 4 6 2 2 2" xfId="22322" xr:uid="{00000000-0005-0000-0000-00007B560000}"/>
    <cellStyle name="20% - Accent1 3 2 5 2 4 6 2 3" xfId="22323" xr:uid="{00000000-0005-0000-0000-00007C560000}"/>
    <cellStyle name="20% - Accent1 3 2 5 2 4 6 3" xfId="22324" xr:uid="{00000000-0005-0000-0000-00007D560000}"/>
    <cellStyle name="20% - Accent1 3 2 5 2 4 6 3 2" xfId="22325" xr:uid="{00000000-0005-0000-0000-00007E560000}"/>
    <cellStyle name="20% - Accent1 3 2 5 2 4 6 4" xfId="22326" xr:uid="{00000000-0005-0000-0000-00007F560000}"/>
    <cellStyle name="20% - Accent1 3 2 5 2 4 7" xfId="22327" xr:uid="{00000000-0005-0000-0000-000080560000}"/>
    <cellStyle name="20% - Accent1 3 2 5 2 4 7 2" xfId="22328" xr:uid="{00000000-0005-0000-0000-000081560000}"/>
    <cellStyle name="20% - Accent1 3 2 5 2 4 7 2 2" xfId="22329" xr:uid="{00000000-0005-0000-0000-000082560000}"/>
    <cellStyle name="20% - Accent1 3 2 5 2 4 7 3" xfId="22330" xr:uid="{00000000-0005-0000-0000-000083560000}"/>
    <cellStyle name="20% - Accent1 3 2 5 2 4 8" xfId="22331" xr:uid="{00000000-0005-0000-0000-000084560000}"/>
    <cellStyle name="20% - Accent1 3 2 5 2 4 8 2" xfId="22332" xr:uid="{00000000-0005-0000-0000-000085560000}"/>
    <cellStyle name="20% - Accent1 3 2 5 2 4 8 2 2" xfId="22333" xr:uid="{00000000-0005-0000-0000-000086560000}"/>
    <cellStyle name="20% - Accent1 3 2 5 2 4 8 3" xfId="22334" xr:uid="{00000000-0005-0000-0000-000087560000}"/>
    <cellStyle name="20% - Accent1 3 2 5 2 4 9" xfId="22335" xr:uid="{00000000-0005-0000-0000-000088560000}"/>
    <cellStyle name="20% - Accent1 3 2 5 2 4 9 2" xfId="22336" xr:uid="{00000000-0005-0000-0000-000089560000}"/>
    <cellStyle name="20% - Accent1 3 2 5 2 5" xfId="22337" xr:uid="{00000000-0005-0000-0000-00008A560000}"/>
    <cellStyle name="20% - Accent1 3 2 5 2 5 2" xfId="22338" xr:uid="{00000000-0005-0000-0000-00008B560000}"/>
    <cellStyle name="20% - Accent1 3 2 5 2 5 2 2" xfId="22339" xr:uid="{00000000-0005-0000-0000-00008C560000}"/>
    <cellStyle name="20% - Accent1 3 2 5 2 5 2 2 2" xfId="22340" xr:uid="{00000000-0005-0000-0000-00008D560000}"/>
    <cellStyle name="20% - Accent1 3 2 5 2 5 2 2 2 2" xfId="22341" xr:uid="{00000000-0005-0000-0000-00008E560000}"/>
    <cellStyle name="20% - Accent1 3 2 5 2 5 2 2 3" xfId="22342" xr:uid="{00000000-0005-0000-0000-00008F560000}"/>
    <cellStyle name="20% - Accent1 3 2 5 2 5 2 3" xfId="22343" xr:uid="{00000000-0005-0000-0000-000090560000}"/>
    <cellStyle name="20% - Accent1 3 2 5 2 5 2 3 2" xfId="22344" xr:uid="{00000000-0005-0000-0000-000091560000}"/>
    <cellStyle name="20% - Accent1 3 2 5 2 5 2 4" xfId="22345" xr:uid="{00000000-0005-0000-0000-000092560000}"/>
    <cellStyle name="20% - Accent1 3 2 5 2 5 3" xfId="22346" xr:uid="{00000000-0005-0000-0000-000093560000}"/>
    <cellStyle name="20% - Accent1 3 2 5 2 5 3 2" xfId="22347" xr:uid="{00000000-0005-0000-0000-000094560000}"/>
    <cellStyle name="20% - Accent1 3 2 5 2 5 3 2 2" xfId="22348" xr:uid="{00000000-0005-0000-0000-000095560000}"/>
    <cellStyle name="20% - Accent1 3 2 5 2 5 3 2 2 2" xfId="22349" xr:uid="{00000000-0005-0000-0000-000096560000}"/>
    <cellStyle name="20% - Accent1 3 2 5 2 5 3 2 3" xfId="22350" xr:uid="{00000000-0005-0000-0000-000097560000}"/>
    <cellStyle name="20% - Accent1 3 2 5 2 5 3 3" xfId="22351" xr:uid="{00000000-0005-0000-0000-000098560000}"/>
    <cellStyle name="20% - Accent1 3 2 5 2 5 3 3 2" xfId="22352" xr:uid="{00000000-0005-0000-0000-000099560000}"/>
    <cellStyle name="20% - Accent1 3 2 5 2 5 3 4" xfId="22353" xr:uid="{00000000-0005-0000-0000-00009A560000}"/>
    <cellStyle name="20% - Accent1 3 2 5 2 5 4" xfId="22354" xr:uid="{00000000-0005-0000-0000-00009B560000}"/>
    <cellStyle name="20% - Accent1 3 2 5 2 5 4 2" xfId="22355" xr:uid="{00000000-0005-0000-0000-00009C560000}"/>
    <cellStyle name="20% - Accent1 3 2 5 2 5 4 2 2" xfId="22356" xr:uid="{00000000-0005-0000-0000-00009D560000}"/>
    <cellStyle name="20% - Accent1 3 2 5 2 5 4 2 2 2" xfId="22357" xr:uid="{00000000-0005-0000-0000-00009E560000}"/>
    <cellStyle name="20% - Accent1 3 2 5 2 5 4 2 3" xfId="22358" xr:uid="{00000000-0005-0000-0000-00009F560000}"/>
    <cellStyle name="20% - Accent1 3 2 5 2 5 4 3" xfId="22359" xr:uid="{00000000-0005-0000-0000-0000A0560000}"/>
    <cellStyle name="20% - Accent1 3 2 5 2 5 4 3 2" xfId="22360" xr:uid="{00000000-0005-0000-0000-0000A1560000}"/>
    <cellStyle name="20% - Accent1 3 2 5 2 5 4 4" xfId="22361" xr:uid="{00000000-0005-0000-0000-0000A2560000}"/>
    <cellStyle name="20% - Accent1 3 2 5 2 5 5" xfId="22362" xr:uid="{00000000-0005-0000-0000-0000A3560000}"/>
    <cellStyle name="20% - Accent1 3 2 5 2 5 5 2" xfId="22363" xr:uid="{00000000-0005-0000-0000-0000A4560000}"/>
    <cellStyle name="20% - Accent1 3 2 5 2 5 5 2 2" xfId="22364" xr:uid="{00000000-0005-0000-0000-0000A5560000}"/>
    <cellStyle name="20% - Accent1 3 2 5 2 5 5 3" xfId="22365" xr:uid="{00000000-0005-0000-0000-0000A6560000}"/>
    <cellStyle name="20% - Accent1 3 2 5 2 5 6" xfId="22366" xr:uid="{00000000-0005-0000-0000-0000A7560000}"/>
    <cellStyle name="20% - Accent1 3 2 5 2 5 6 2" xfId="22367" xr:uid="{00000000-0005-0000-0000-0000A8560000}"/>
    <cellStyle name="20% - Accent1 3 2 5 2 5 6 2 2" xfId="22368" xr:uid="{00000000-0005-0000-0000-0000A9560000}"/>
    <cellStyle name="20% - Accent1 3 2 5 2 5 6 3" xfId="22369" xr:uid="{00000000-0005-0000-0000-0000AA560000}"/>
    <cellStyle name="20% - Accent1 3 2 5 2 5 7" xfId="22370" xr:uid="{00000000-0005-0000-0000-0000AB560000}"/>
    <cellStyle name="20% - Accent1 3 2 5 2 5 7 2" xfId="22371" xr:uid="{00000000-0005-0000-0000-0000AC560000}"/>
    <cellStyle name="20% - Accent1 3 2 5 2 5 8" xfId="22372" xr:uid="{00000000-0005-0000-0000-0000AD560000}"/>
    <cellStyle name="20% - Accent1 3 2 5 2 5 8 2" xfId="22373" xr:uid="{00000000-0005-0000-0000-0000AE560000}"/>
    <cellStyle name="20% - Accent1 3 2 5 2 5 9" xfId="22374" xr:uid="{00000000-0005-0000-0000-0000AF560000}"/>
    <cellStyle name="20% - Accent1 3 2 5 2 6" xfId="22375" xr:uid="{00000000-0005-0000-0000-0000B0560000}"/>
    <cellStyle name="20% - Accent1 3 2 5 2 6 2" xfId="22376" xr:uid="{00000000-0005-0000-0000-0000B1560000}"/>
    <cellStyle name="20% - Accent1 3 2 5 2 6 2 2" xfId="22377" xr:uid="{00000000-0005-0000-0000-0000B2560000}"/>
    <cellStyle name="20% - Accent1 3 2 5 2 6 2 2 2" xfId="22378" xr:uid="{00000000-0005-0000-0000-0000B3560000}"/>
    <cellStyle name="20% - Accent1 3 2 5 2 6 2 2 2 2" xfId="22379" xr:uid="{00000000-0005-0000-0000-0000B4560000}"/>
    <cellStyle name="20% - Accent1 3 2 5 2 6 2 2 3" xfId="22380" xr:uid="{00000000-0005-0000-0000-0000B5560000}"/>
    <cellStyle name="20% - Accent1 3 2 5 2 6 2 3" xfId="22381" xr:uid="{00000000-0005-0000-0000-0000B6560000}"/>
    <cellStyle name="20% - Accent1 3 2 5 2 6 2 3 2" xfId="22382" xr:uid="{00000000-0005-0000-0000-0000B7560000}"/>
    <cellStyle name="20% - Accent1 3 2 5 2 6 2 4" xfId="22383" xr:uid="{00000000-0005-0000-0000-0000B8560000}"/>
    <cellStyle name="20% - Accent1 3 2 5 2 6 3" xfId="22384" xr:uid="{00000000-0005-0000-0000-0000B9560000}"/>
    <cellStyle name="20% - Accent1 3 2 5 2 6 3 2" xfId="22385" xr:uid="{00000000-0005-0000-0000-0000BA560000}"/>
    <cellStyle name="20% - Accent1 3 2 5 2 6 3 2 2" xfId="22386" xr:uid="{00000000-0005-0000-0000-0000BB560000}"/>
    <cellStyle name="20% - Accent1 3 2 5 2 6 3 2 2 2" xfId="22387" xr:uid="{00000000-0005-0000-0000-0000BC560000}"/>
    <cellStyle name="20% - Accent1 3 2 5 2 6 3 2 3" xfId="22388" xr:uid="{00000000-0005-0000-0000-0000BD560000}"/>
    <cellStyle name="20% - Accent1 3 2 5 2 6 3 3" xfId="22389" xr:uid="{00000000-0005-0000-0000-0000BE560000}"/>
    <cellStyle name="20% - Accent1 3 2 5 2 6 3 3 2" xfId="22390" xr:uid="{00000000-0005-0000-0000-0000BF560000}"/>
    <cellStyle name="20% - Accent1 3 2 5 2 6 3 4" xfId="22391" xr:uid="{00000000-0005-0000-0000-0000C0560000}"/>
    <cellStyle name="20% - Accent1 3 2 5 2 6 4" xfId="22392" xr:uid="{00000000-0005-0000-0000-0000C1560000}"/>
    <cellStyle name="20% - Accent1 3 2 5 2 6 4 2" xfId="22393" xr:uid="{00000000-0005-0000-0000-0000C2560000}"/>
    <cellStyle name="20% - Accent1 3 2 5 2 6 4 2 2" xfId="22394" xr:uid="{00000000-0005-0000-0000-0000C3560000}"/>
    <cellStyle name="20% - Accent1 3 2 5 2 6 4 2 2 2" xfId="22395" xr:uid="{00000000-0005-0000-0000-0000C4560000}"/>
    <cellStyle name="20% - Accent1 3 2 5 2 6 4 2 3" xfId="22396" xr:uid="{00000000-0005-0000-0000-0000C5560000}"/>
    <cellStyle name="20% - Accent1 3 2 5 2 6 4 3" xfId="22397" xr:uid="{00000000-0005-0000-0000-0000C6560000}"/>
    <cellStyle name="20% - Accent1 3 2 5 2 6 4 3 2" xfId="22398" xr:uid="{00000000-0005-0000-0000-0000C7560000}"/>
    <cellStyle name="20% - Accent1 3 2 5 2 6 4 4" xfId="22399" xr:uid="{00000000-0005-0000-0000-0000C8560000}"/>
    <cellStyle name="20% - Accent1 3 2 5 2 6 5" xfId="22400" xr:uid="{00000000-0005-0000-0000-0000C9560000}"/>
    <cellStyle name="20% - Accent1 3 2 5 2 6 5 2" xfId="22401" xr:uid="{00000000-0005-0000-0000-0000CA560000}"/>
    <cellStyle name="20% - Accent1 3 2 5 2 6 5 2 2" xfId="22402" xr:uid="{00000000-0005-0000-0000-0000CB560000}"/>
    <cellStyle name="20% - Accent1 3 2 5 2 6 5 3" xfId="22403" xr:uid="{00000000-0005-0000-0000-0000CC560000}"/>
    <cellStyle name="20% - Accent1 3 2 5 2 6 6" xfId="22404" xr:uid="{00000000-0005-0000-0000-0000CD560000}"/>
    <cellStyle name="20% - Accent1 3 2 5 2 6 6 2" xfId="22405" xr:uid="{00000000-0005-0000-0000-0000CE560000}"/>
    <cellStyle name="20% - Accent1 3 2 5 2 6 6 2 2" xfId="22406" xr:uid="{00000000-0005-0000-0000-0000CF560000}"/>
    <cellStyle name="20% - Accent1 3 2 5 2 6 6 3" xfId="22407" xr:uid="{00000000-0005-0000-0000-0000D0560000}"/>
    <cellStyle name="20% - Accent1 3 2 5 2 6 7" xfId="22408" xr:uid="{00000000-0005-0000-0000-0000D1560000}"/>
    <cellStyle name="20% - Accent1 3 2 5 2 6 7 2" xfId="22409" xr:uid="{00000000-0005-0000-0000-0000D2560000}"/>
    <cellStyle name="20% - Accent1 3 2 5 2 6 8" xfId="22410" xr:uid="{00000000-0005-0000-0000-0000D3560000}"/>
    <cellStyle name="20% - Accent1 3 2 5 2 6 8 2" xfId="22411" xr:uid="{00000000-0005-0000-0000-0000D4560000}"/>
    <cellStyle name="20% - Accent1 3 2 5 2 6 9" xfId="22412" xr:uid="{00000000-0005-0000-0000-0000D5560000}"/>
    <cellStyle name="20% - Accent1 3 2 5 2 7" xfId="22413" xr:uid="{00000000-0005-0000-0000-0000D6560000}"/>
    <cellStyle name="20% - Accent1 3 2 5 2 7 2" xfId="22414" xr:uid="{00000000-0005-0000-0000-0000D7560000}"/>
    <cellStyle name="20% - Accent1 3 2 5 2 7 2 2" xfId="22415" xr:uid="{00000000-0005-0000-0000-0000D8560000}"/>
    <cellStyle name="20% - Accent1 3 2 5 2 7 2 2 2" xfId="22416" xr:uid="{00000000-0005-0000-0000-0000D9560000}"/>
    <cellStyle name="20% - Accent1 3 2 5 2 7 2 3" xfId="22417" xr:uid="{00000000-0005-0000-0000-0000DA560000}"/>
    <cellStyle name="20% - Accent1 3 2 5 2 7 3" xfId="22418" xr:uid="{00000000-0005-0000-0000-0000DB560000}"/>
    <cellStyle name="20% - Accent1 3 2 5 2 7 3 2" xfId="22419" xr:uid="{00000000-0005-0000-0000-0000DC560000}"/>
    <cellStyle name="20% - Accent1 3 2 5 2 7 4" xfId="22420" xr:uid="{00000000-0005-0000-0000-0000DD560000}"/>
    <cellStyle name="20% - Accent1 3 2 5 2 8" xfId="22421" xr:uid="{00000000-0005-0000-0000-0000DE560000}"/>
    <cellStyle name="20% - Accent1 3 2 5 2 8 2" xfId="22422" xr:uid="{00000000-0005-0000-0000-0000DF560000}"/>
    <cellStyle name="20% - Accent1 3 2 5 2 8 2 2" xfId="22423" xr:uid="{00000000-0005-0000-0000-0000E0560000}"/>
    <cellStyle name="20% - Accent1 3 2 5 2 8 2 2 2" xfId="22424" xr:uid="{00000000-0005-0000-0000-0000E1560000}"/>
    <cellStyle name="20% - Accent1 3 2 5 2 8 2 3" xfId="22425" xr:uid="{00000000-0005-0000-0000-0000E2560000}"/>
    <cellStyle name="20% - Accent1 3 2 5 2 8 3" xfId="22426" xr:uid="{00000000-0005-0000-0000-0000E3560000}"/>
    <cellStyle name="20% - Accent1 3 2 5 2 8 3 2" xfId="22427" xr:uid="{00000000-0005-0000-0000-0000E4560000}"/>
    <cellStyle name="20% - Accent1 3 2 5 2 8 4" xfId="22428" xr:uid="{00000000-0005-0000-0000-0000E5560000}"/>
    <cellStyle name="20% - Accent1 3 2 5 2 9" xfId="22429" xr:uid="{00000000-0005-0000-0000-0000E6560000}"/>
    <cellStyle name="20% - Accent1 3 2 5 2 9 2" xfId="22430" xr:uid="{00000000-0005-0000-0000-0000E7560000}"/>
    <cellStyle name="20% - Accent1 3 2 5 2 9 2 2" xfId="22431" xr:uid="{00000000-0005-0000-0000-0000E8560000}"/>
    <cellStyle name="20% - Accent1 3 2 5 2 9 2 2 2" xfId="22432" xr:uid="{00000000-0005-0000-0000-0000E9560000}"/>
    <cellStyle name="20% - Accent1 3 2 5 2 9 2 3" xfId="22433" xr:uid="{00000000-0005-0000-0000-0000EA560000}"/>
    <cellStyle name="20% - Accent1 3 2 5 2 9 3" xfId="22434" xr:uid="{00000000-0005-0000-0000-0000EB560000}"/>
    <cellStyle name="20% - Accent1 3 2 5 2 9 3 2" xfId="22435" xr:uid="{00000000-0005-0000-0000-0000EC560000}"/>
    <cellStyle name="20% - Accent1 3 2 5 2 9 4" xfId="22436" xr:uid="{00000000-0005-0000-0000-0000ED560000}"/>
    <cellStyle name="20% - Accent1 3 2 5 3" xfId="22437" xr:uid="{00000000-0005-0000-0000-0000EE560000}"/>
    <cellStyle name="20% - Accent1 3 2 5 3 10" xfId="22438" xr:uid="{00000000-0005-0000-0000-0000EF560000}"/>
    <cellStyle name="20% - Accent1 3 2 5 3 10 2" xfId="22439" xr:uid="{00000000-0005-0000-0000-0000F0560000}"/>
    <cellStyle name="20% - Accent1 3 2 5 3 11" xfId="22440" xr:uid="{00000000-0005-0000-0000-0000F1560000}"/>
    <cellStyle name="20% - Accent1 3 2 5 3 2" xfId="22441" xr:uid="{00000000-0005-0000-0000-0000F2560000}"/>
    <cellStyle name="20% - Accent1 3 2 5 3 2 2" xfId="22442" xr:uid="{00000000-0005-0000-0000-0000F3560000}"/>
    <cellStyle name="20% - Accent1 3 2 5 3 2 2 2" xfId="22443" xr:uid="{00000000-0005-0000-0000-0000F4560000}"/>
    <cellStyle name="20% - Accent1 3 2 5 3 2 2 2 2" xfId="22444" xr:uid="{00000000-0005-0000-0000-0000F5560000}"/>
    <cellStyle name="20% - Accent1 3 2 5 3 2 2 2 2 2" xfId="22445" xr:uid="{00000000-0005-0000-0000-0000F6560000}"/>
    <cellStyle name="20% - Accent1 3 2 5 3 2 2 2 3" xfId="22446" xr:uid="{00000000-0005-0000-0000-0000F7560000}"/>
    <cellStyle name="20% - Accent1 3 2 5 3 2 2 3" xfId="22447" xr:uid="{00000000-0005-0000-0000-0000F8560000}"/>
    <cellStyle name="20% - Accent1 3 2 5 3 2 2 3 2" xfId="22448" xr:uid="{00000000-0005-0000-0000-0000F9560000}"/>
    <cellStyle name="20% - Accent1 3 2 5 3 2 2 4" xfId="22449" xr:uid="{00000000-0005-0000-0000-0000FA560000}"/>
    <cellStyle name="20% - Accent1 3 2 5 3 2 3" xfId="22450" xr:uid="{00000000-0005-0000-0000-0000FB560000}"/>
    <cellStyle name="20% - Accent1 3 2 5 3 2 3 2" xfId="22451" xr:uid="{00000000-0005-0000-0000-0000FC560000}"/>
    <cellStyle name="20% - Accent1 3 2 5 3 2 3 2 2" xfId="22452" xr:uid="{00000000-0005-0000-0000-0000FD560000}"/>
    <cellStyle name="20% - Accent1 3 2 5 3 2 3 2 2 2" xfId="22453" xr:uid="{00000000-0005-0000-0000-0000FE560000}"/>
    <cellStyle name="20% - Accent1 3 2 5 3 2 3 2 3" xfId="22454" xr:uid="{00000000-0005-0000-0000-0000FF560000}"/>
    <cellStyle name="20% - Accent1 3 2 5 3 2 3 3" xfId="22455" xr:uid="{00000000-0005-0000-0000-000000570000}"/>
    <cellStyle name="20% - Accent1 3 2 5 3 2 3 3 2" xfId="22456" xr:uid="{00000000-0005-0000-0000-000001570000}"/>
    <cellStyle name="20% - Accent1 3 2 5 3 2 3 4" xfId="22457" xr:uid="{00000000-0005-0000-0000-000002570000}"/>
    <cellStyle name="20% - Accent1 3 2 5 3 2 4" xfId="22458" xr:uid="{00000000-0005-0000-0000-000003570000}"/>
    <cellStyle name="20% - Accent1 3 2 5 3 2 4 2" xfId="22459" xr:uid="{00000000-0005-0000-0000-000004570000}"/>
    <cellStyle name="20% - Accent1 3 2 5 3 2 4 2 2" xfId="22460" xr:uid="{00000000-0005-0000-0000-000005570000}"/>
    <cellStyle name="20% - Accent1 3 2 5 3 2 4 2 2 2" xfId="22461" xr:uid="{00000000-0005-0000-0000-000006570000}"/>
    <cellStyle name="20% - Accent1 3 2 5 3 2 4 2 3" xfId="22462" xr:uid="{00000000-0005-0000-0000-000007570000}"/>
    <cellStyle name="20% - Accent1 3 2 5 3 2 4 3" xfId="22463" xr:uid="{00000000-0005-0000-0000-000008570000}"/>
    <cellStyle name="20% - Accent1 3 2 5 3 2 4 3 2" xfId="22464" xr:uid="{00000000-0005-0000-0000-000009570000}"/>
    <cellStyle name="20% - Accent1 3 2 5 3 2 4 4" xfId="22465" xr:uid="{00000000-0005-0000-0000-00000A570000}"/>
    <cellStyle name="20% - Accent1 3 2 5 3 2 5" xfId="22466" xr:uid="{00000000-0005-0000-0000-00000B570000}"/>
    <cellStyle name="20% - Accent1 3 2 5 3 2 5 2" xfId="22467" xr:uid="{00000000-0005-0000-0000-00000C570000}"/>
    <cellStyle name="20% - Accent1 3 2 5 3 2 5 2 2" xfId="22468" xr:uid="{00000000-0005-0000-0000-00000D570000}"/>
    <cellStyle name="20% - Accent1 3 2 5 3 2 5 3" xfId="22469" xr:uid="{00000000-0005-0000-0000-00000E570000}"/>
    <cellStyle name="20% - Accent1 3 2 5 3 2 6" xfId="22470" xr:uid="{00000000-0005-0000-0000-00000F570000}"/>
    <cellStyle name="20% - Accent1 3 2 5 3 2 6 2" xfId="22471" xr:uid="{00000000-0005-0000-0000-000010570000}"/>
    <cellStyle name="20% - Accent1 3 2 5 3 2 6 2 2" xfId="22472" xr:uid="{00000000-0005-0000-0000-000011570000}"/>
    <cellStyle name="20% - Accent1 3 2 5 3 2 6 3" xfId="22473" xr:uid="{00000000-0005-0000-0000-000012570000}"/>
    <cellStyle name="20% - Accent1 3 2 5 3 2 7" xfId="22474" xr:uid="{00000000-0005-0000-0000-000013570000}"/>
    <cellStyle name="20% - Accent1 3 2 5 3 2 7 2" xfId="22475" xr:uid="{00000000-0005-0000-0000-000014570000}"/>
    <cellStyle name="20% - Accent1 3 2 5 3 2 8" xfId="22476" xr:uid="{00000000-0005-0000-0000-000015570000}"/>
    <cellStyle name="20% - Accent1 3 2 5 3 2 8 2" xfId="22477" xr:uid="{00000000-0005-0000-0000-000016570000}"/>
    <cellStyle name="20% - Accent1 3 2 5 3 2 9" xfId="22478" xr:uid="{00000000-0005-0000-0000-000017570000}"/>
    <cellStyle name="20% - Accent1 3 2 5 3 3" xfId="22479" xr:uid="{00000000-0005-0000-0000-000018570000}"/>
    <cellStyle name="20% - Accent1 3 2 5 3 3 2" xfId="22480" xr:uid="{00000000-0005-0000-0000-000019570000}"/>
    <cellStyle name="20% - Accent1 3 2 5 3 3 2 2" xfId="22481" xr:uid="{00000000-0005-0000-0000-00001A570000}"/>
    <cellStyle name="20% - Accent1 3 2 5 3 3 2 2 2" xfId="22482" xr:uid="{00000000-0005-0000-0000-00001B570000}"/>
    <cellStyle name="20% - Accent1 3 2 5 3 3 2 2 2 2" xfId="22483" xr:uid="{00000000-0005-0000-0000-00001C570000}"/>
    <cellStyle name="20% - Accent1 3 2 5 3 3 2 2 3" xfId="22484" xr:uid="{00000000-0005-0000-0000-00001D570000}"/>
    <cellStyle name="20% - Accent1 3 2 5 3 3 2 3" xfId="22485" xr:uid="{00000000-0005-0000-0000-00001E570000}"/>
    <cellStyle name="20% - Accent1 3 2 5 3 3 2 3 2" xfId="22486" xr:uid="{00000000-0005-0000-0000-00001F570000}"/>
    <cellStyle name="20% - Accent1 3 2 5 3 3 2 4" xfId="22487" xr:uid="{00000000-0005-0000-0000-000020570000}"/>
    <cellStyle name="20% - Accent1 3 2 5 3 3 3" xfId="22488" xr:uid="{00000000-0005-0000-0000-000021570000}"/>
    <cellStyle name="20% - Accent1 3 2 5 3 3 3 2" xfId="22489" xr:uid="{00000000-0005-0000-0000-000022570000}"/>
    <cellStyle name="20% - Accent1 3 2 5 3 3 3 2 2" xfId="22490" xr:uid="{00000000-0005-0000-0000-000023570000}"/>
    <cellStyle name="20% - Accent1 3 2 5 3 3 3 2 2 2" xfId="22491" xr:uid="{00000000-0005-0000-0000-000024570000}"/>
    <cellStyle name="20% - Accent1 3 2 5 3 3 3 2 3" xfId="22492" xr:uid="{00000000-0005-0000-0000-000025570000}"/>
    <cellStyle name="20% - Accent1 3 2 5 3 3 3 3" xfId="22493" xr:uid="{00000000-0005-0000-0000-000026570000}"/>
    <cellStyle name="20% - Accent1 3 2 5 3 3 3 3 2" xfId="22494" xr:uid="{00000000-0005-0000-0000-000027570000}"/>
    <cellStyle name="20% - Accent1 3 2 5 3 3 3 4" xfId="22495" xr:uid="{00000000-0005-0000-0000-000028570000}"/>
    <cellStyle name="20% - Accent1 3 2 5 3 3 4" xfId="22496" xr:uid="{00000000-0005-0000-0000-000029570000}"/>
    <cellStyle name="20% - Accent1 3 2 5 3 3 4 2" xfId="22497" xr:uid="{00000000-0005-0000-0000-00002A570000}"/>
    <cellStyle name="20% - Accent1 3 2 5 3 3 4 2 2" xfId="22498" xr:uid="{00000000-0005-0000-0000-00002B570000}"/>
    <cellStyle name="20% - Accent1 3 2 5 3 3 4 2 2 2" xfId="22499" xr:uid="{00000000-0005-0000-0000-00002C570000}"/>
    <cellStyle name="20% - Accent1 3 2 5 3 3 4 2 3" xfId="22500" xr:uid="{00000000-0005-0000-0000-00002D570000}"/>
    <cellStyle name="20% - Accent1 3 2 5 3 3 4 3" xfId="22501" xr:uid="{00000000-0005-0000-0000-00002E570000}"/>
    <cellStyle name="20% - Accent1 3 2 5 3 3 4 3 2" xfId="22502" xr:uid="{00000000-0005-0000-0000-00002F570000}"/>
    <cellStyle name="20% - Accent1 3 2 5 3 3 4 4" xfId="22503" xr:uid="{00000000-0005-0000-0000-000030570000}"/>
    <cellStyle name="20% - Accent1 3 2 5 3 3 5" xfId="22504" xr:uid="{00000000-0005-0000-0000-000031570000}"/>
    <cellStyle name="20% - Accent1 3 2 5 3 3 5 2" xfId="22505" xr:uid="{00000000-0005-0000-0000-000032570000}"/>
    <cellStyle name="20% - Accent1 3 2 5 3 3 5 2 2" xfId="22506" xr:uid="{00000000-0005-0000-0000-000033570000}"/>
    <cellStyle name="20% - Accent1 3 2 5 3 3 5 3" xfId="22507" xr:uid="{00000000-0005-0000-0000-000034570000}"/>
    <cellStyle name="20% - Accent1 3 2 5 3 3 6" xfId="22508" xr:uid="{00000000-0005-0000-0000-000035570000}"/>
    <cellStyle name="20% - Accent1 3 2 5 3 3 6 2" xfId="22509" xr:uid="{00000000-0005-0000-0000-000036570000}"/>
    <cellStyle name="20% - Accent1 3 2 5 3 3 6 2 2" xfId="22510" xr:uid="{00000000-0005-0000-0000-000037570000}"/>
    <cellStyle name="20% - Accent1 3 2 5 3 3 6 3" xfId="22511" xr:uid="{00000000-0005-0000-0000-000038570000}"/>
    <cellStyle name="20% - Accent1 3 2 5 3 3 7" xfId="22512" xr:uid="{00000000-0005-0000-0000-000039570000}"/>
    <cellStyle name="20% - Accent1 3 2 5 3 3 7 2" xfId="22513" xr:uid="{00000000-0005-0000-0000-00003A570000}"/>
    <cellStyle name="20% - Accent1 3 2 5 3 3 8" xfId="22514" xr:uid="{00000000-0005-0000-0000-00003B570000}"/>
    <cellStyle name="20% - Accent1 3 2 5 3 3 8 2" xfId="22515" xr:uid="{00000000-0005-0000-0000-00003C570000}"/>
    <cellStyle name="20% - Accent1 3 2 5 3 3 9" xfId="22516" xr:uid="{00000000-0005-0000-0000-00003D570000}"/>
    <cellStyle name="20% - Accent1 3 2 5 3 4" xfId="22517" xr:uid="{00000000-0005-0000-0000-00003E570000}"/>
    <cellStyle name="20% - Accent1 3 2 5 3 4 2" xfId="22518" xr:uid="{00000000-0005-0000-0000-00003F570000}"/>
    <cellStyle name="20% - Accent1 3 2 5 3 4 2 2" xfId="22519" xr:uid="{00000000-0005-0000-0000-000040570000}"/>
    <cellStyle name="20% - Accent1 3 2 5 3 4 2 2 2" xfId="22520" xr:uid="{00000000-0005-0000-0000-000041570000}"/>
    <cellStyle name="20% - Accent1 3 2 5 3 4 2 3" xfId="22521" xr:uid="{00000000-0005-0000-0000-000042570000}"/>
    <cellStyle name="20% - Accent1 3 2 5 3 4 3" xfId="22522" xr:uid="{00000000-0005-0000-0000-000043570000}"/>
    <cellStyle name="20% - Accent1 3 2 5 3 4 3 2" xfId="22523" xr:uid="{00000000-0005-0000-0000-000044570000}"/>
    <cellStyle name="20% - Accent1 3 2 5 3 4 4" xfId="22524" xr:uid="{00000000-0005-0000-0000-000045570000}"/>
    <cellStyle name="20% - Accent1 3 2 5 3 5" xfId="22525" xr:uid="{00000000-0005-0000-0000-000046570000}"/>
    <cellStyle name="20% - Accent1 3 2 5 3 5 2" xfId="22526" xr:uid="{00000000-0005-0000-0000-000047570000}"/>
    <cellStyle name="20% - Accent1 3 2 5 3 5 2 2" xfId="22527" xr:uid="{00000000-0005-0000-0000-000048570000}"/>
    <cellStyle name="20% - Accent1 3 2 5 3 5 2 2 2" xfId="22528" xr:uid="{00000000-0005-0000-0000-000049570000}"/>
    <cellStyle name="20% - Accent1 3 2 5 3 5 2 3" xfId="22529" xr:uid="{00000000-0005-0000-0000-00004A570000}"/>
    <cellStyle name="20% - Accent1 3 2 5 3 5 3" xfId="22530" xr:uid="{00000000-0005-0000-0000-00004B570000}"/>
    <cellStyle name="20% - Accent1 3 2 5 3 5 3 2" xfId="22531" xr:uid="{00000000-0005-0000-0000-00004C570000}"/>
    <cellStyle name="20% - Accent1 3 2 5 3 5 4" xfId="22532" xr:uid="{00000000-0005-0000-0000-00004D570000}"/>
    <cellStyle name="20% - Accent1 3 2 5 3 6" xfId="22533" xr:uid="{00000000-0005-0000-0000-00004E570000}"/>
    <cellStyle name="20% - Accent1 3 2 5 3 6 2" xfId="22534" xr:uid="{00000000-0005-0000-0000-00004F570000}"/>
    <cellStyle name="20% - Accent1 3 2 5 3 6 2 2" xfId="22535" xr:uid="{00000000-0005-0000-0000-000050570000}"/>
    <cellStyle name="20% - Accent1 3 2 5 3 6 2 2 2" xfId="22536" xr:uid="{00000000-0005-0000-0000-000051570000}"/>
    <cellStyle name="20% - Accent1 3 2 5 3 6 2 3" xfId="22537" xr:uid="{00000000-0005-0000-0000-000052570000}"/>
    <cellStyle name="20% - Accent1 3 2 5 3 6 3" xfId="22538" xr:uid="{00000000-0005-0000-0000-000053570000}"/>
    <cellStyle name="20% - Accent1 3 2 5 3 6 3 2" xfId="22539" xr:uid="{00000000-0005-0000-0000-000054570000}"/>
    <cellStyle name="20% - Accent1 3 2 5 3 6 4" xfId="22540" xr:uid="{00000000-0005-0000-0000-000055570000}"/>
    <cellStyle name="20% - Accent1 3 2 5 3 7" xfId="22541" xr:uid="{00000000-0005-0000-0000-000056570000}"/>
    <cellStyle name="20% - Accent1 3 2 5 3 7 2" xfId="22542" xr:uid="{00000000-0005-0000-0000-000057570000}"/>
    <cellStyle name="20% - Accent1 3 2 5 3 7 2 2" xfId="22543" xr:uid="{00000000-0005-0000-0000-000058570000}"/>
    <cellStyle name="20% - Accent1 3 2 5 3 7 3" xfId="22544" xr:uid="{00000000-0005-0000-0000-000059570000}"/>
    <cellStyle name="20% - Accent1 3 2 5 3 8" xfId="22545" xr:uid="{00000000-0005-0000-0000-00005A570000}"/>
    <cellStyle name="20% - Accent1 3 2 5 3 8 2" xfId="22546" xr:uid="{00000000-0005-0000-0000-00005B570000}"/>
    <cellStyle name="20% - Accent1 3 2 5 3 8 2 2" xfId="22547" xr:uid="{00000000-0005-0000-0000-00005C570000}"/>
    <cellStyle name="20% - Accent1 3 2 5 3 8 3" xfId="22548" xr:uid="{00000000-0005-0000-0000-00005D570000}"/>
    <cellStyle name="20% - Accent1 3 2 5 3 9" xfId="22549" xr:uid="{00000000-0005-0000-0000-00005E570000}"/>
    <cellStyle name="20% - Accent1 3 2 5 3 9 2" xfId="22550" xr:uid="{00000000-0005-0000-0000-00005F570000}"/>
    <cellStyle name="20% - Accent1 3 2 5 4" xfId="22551" xr:uid="{00000000-0005-0000-0000-000060570000}"/>
    <cellStyle name="20% - Accent1 3 2 5 4 10" xfId="22552" xr:uid="{00000000-0005-0000-0000-000061570000}"/>
    <cellStyle name="20% - Accent1 3 2 5 4 10 2" xfId="22553" xr:uid="{00000000-0005-0000-0000-000062570000}"/>
    <cellStyle name="20% - Accent1 3 2 5 4 11" xfId="22554" xr:uid="{00000000-0005-0000-0000-000063570000}"/>
    <cellStyle name="20% - Accent1 3 2 5 4 2" xfId="22555" xr:uid="{00000000-0005-0000-0000-000064570000}"/>
    <cellStyle name="20% - Accent1 3 2 5 4 2 2" xfId="22556" xr:uid="{00000000-0005-0000-0000-000065570000}"/>
    <cellStyle name="20% - Accent1 3 2 5 4 2 2 2" xfId="22557" xr:uid="{00000000-0005-0000-0000-000066570000}"/>
    <cellStyle name="20% - Accent1 3 2 5 4 2 2 2 2" xfId="22558" xr:uid="{00000000-0005-0000-0000-000067570000}"/>
    <cellStyle name="20% - Accent1 3 2 5 4 2 2 2 2 2" xfId="22559" xr:uid="{00000000-0005-0000-0000-000068570000}"/>
    <cellStyle name="20% - Accent1 3 2 5 4 2 2 2 3" xfId="22560" xr:uid="{00000000-0005-0000-0000-000069570000}"/>
    <cellStyle name="20% - Accent1 3 2 5 4 2 2 3" xfId="22561" xr:uid="{00000000-0005-0000-0000-00006A570000}"/>
    <cellStyle name="20% - Accent1 3 2 5 4 2 2 3 2" xfId="22562" xr:uid="{00000000-0005-0000-0000-00006B570000}"/>
    <cellStyle name="20% - Accent1 3 2 5 4 2 2 4" xfId="22563" xr:uid="{00000000-0005-0000-0000-00006C570000}"/>
    <cellStyle name="20% - Accent1 3 2 5 4 2 3" xfId="22564" xr:uid="{00000000-0005-0000-0000-00006D570000}"/>
    <cellStyle name="20% - Accent1 3 2 5 4 2 3 2" xfId="22565" xr:uid="{00000000-0005-0000-0000-00006E570000}"/>
    <cellStyle name="20% - Accent1 3 2 5 4 2 3 2 2" xfId="22566" xr:uid="{00000000-0005-0000-0000-00006F570000}"/>
    <cellStyle name="20% - Accent1 3 2 5 4 2 3 2 2 2" xfId="22567" xr:uid="{00000000-0005-0000-0000-000070570000}"/>
    <cellStyle name="20% - Accent1 3 2 5 4 2 3 2 3" xfId="22568" xr:uid="{00000000-0005-0000-0000-000071570000}"/>
    <cellStyle name="20% - Accent1 3 2 5 4 2 3 3" xfId="22569" xr:uid="{00000000-0005-0000-0000-000072570000}"/>
    <cellStyle name="20% - Accent1 3 2 5 4 2 3 3 2" xfId="22570" xr:uid="{00000000-0005-0000-0000-000073570000}"/>
    <cellStyle name="20% - Accent1 3 2 5 4 2 3 4" xfId="22571" xr:uid="{00000000-0005-0000-0000-000074570000}"/>
    <cellStyle name="20% - Accent1 3 2 5 4 2 4" xfId="22572" xr:uid="{00000000-0005-0000-0000-000075570000}"/>
    <cellStyle name="20% - Accent1 3 2 5 4 2 4 2" xfId="22573" xr:uid="{00000000-0005-0000-0000-000076570000}"/>
    <cellStyle name="20% - Accent1 3 2 5 4 2 4 2 2" xfId="22574" xr:uid="{00000000-0005-0000-0000-000077570000}"/>
    <cellStyle name="20% - Accent1 3 2 5 4 2 4 2 2 2" xfId="22575" xr:uid="{00000000-0005-0000-0000-000078570000}"/>
    <cellStyle name="20% - Accent1 3 2 5 4 2 4 2 3" xfId="22576" xr:uid="{00000000-0005-0000-0000-000079570000}"/>
    <cellStyle name="20% - Accent1 3 2 5 4 2 4 3" xfId="22577" xr:uid="{00000000-0005-0000-0000-00007A570000}"/>
    <cellStyle name="20% - Accent1 3 2 5 4 2 4 3 2" xfId="22578" xr:uid="{00000000-0005-0000-0000-00007B570000}"/>
    <cellStyle name="20% - Accent1 3 2 5 4 2 4 4" xfId="22579" xr:uid="{00000000-0005-0000-0000-00007C570000}"/>
    <cellStyle name="20% - Accent1 3 2 5 4 2 5" xfId="22580" xr:uid="{00000000-0005-0000-0000-00007D570000}"/>
    <cellStyle name="20% - Accent1 3 2 5 4 2 5 2" xfId="22581" xr:uid="{00000000-0005-0000-0000-00007E570000}"/>
    <cellStyle name="20% - Accent1 3 2 5 4 2 5 2 2" xfId="22582" xr:uid="{00000000-0005-0000-0000-00007F570000}"/>
    <cellStyle name="20% - Accent1 3 2 5 4 2 5 3" xfId="22583" xr:uid="{00000000-0005-0000-0000-000080570000}"/>
    <cellStyle name="20% - Accent1 3 2 5 4 2 6" xfId="22584" xr:uid="{00000000-0005-0000-0000-000081570000}"/>
    <cellStyle name="20% - Accent1 3 2 5 4 2 6 2" xfId="22585" xr:uid="{00000000-0005-0000-0000-000082570000}"/>
    <cellStyle name="20% - Accent1 3 2 5 4 2 6 2 2" xfId="22586" xr:uid="{00000000-0005-0000-0000-000083570000}"/>
    <cellStyle name="20% - Accent1 3 2 5 4 2 6 3" xfId="22587" xr:uid="{00000000-0005-0000-0000-000084570000}"/>
    <cellStyle name="20% - Accent1 3 2 5 4 2 7" xfId="22588" xr:uid="{00000000-0005-0000-0000-000085570000}"/>
    <cellStyle name="20% - Accent1 3 2 5 4 2 7 2" xfId="22589" xr:uid="{00000000-0005-0000-0000-000086570000}"/>
    <cellStyle name="20% - Accent1 3 2 5 4 2 8" xfId="22590" xr:uid="{00000000-0005-0000-0000-000087570000}"/>
    <cellStyle name="20% - Accent1 3 2 5 4 2 8 2" xfId="22591" xr:uid="{00000000-0005-0000-0000-000088570000}"/>
    <cellStyle name="20% - Accent1 3 2 5 4 2 9" xfId="22592" xr:uid="{00000000-0005-0000-0000-000089570000}"/>
    <cellStyle name="20% - Accent1 3 2 5 4 3" xfId="22593" xr:uid="{00000000-0005-0000-0000-00008A570000}"/>
    <cellStyle name="20% - Accent1 3 2 5 4 3 2" xfId="22594" xr:uid="{00000000-0005-0000-0000-00008B570000}"/>
    <cellStyle name="20% - Accent1 3 2 5 4 3 2 2" xfId="22595" xr:uid="{00000000-0005-0000-0000-00008C570000}"/>
    <cellStyle name="20% - Accent1 3 2 5 4 3 2 2 2" xfId="22596" xr:uid="{00000000-0005-0000-0000-00008D570000}"/>
    <cellStyle name="20% - Accent1 3 2 5 4 3 2 2 2 2" xfId="22597" xr:uid="{00000000-0005-0000-0000-00008E570000}"/>
    <cellStyle name="20% - Accent1 3 2 5 4 3 2 2 3" xfId="22598" xr:uid="{00000000-0005-0000-0000-00008F570000}"/>
    <cellStyle name="20% - Accent1 3 2 5 4 3 2 3" xfId="22599" xr:uid="{00000000-0005-0000-0000-000090570000}"/>
    <cellStyle name="20% - Accent1 3 2 5 4 3 2 3 2" xfId="22600" xr:uid="{00000000-0005-0000-0000-000091570000}"/>
    <cellStyle name="20% - Accent1 3 2 5 4 3 2 4" xfId="22601" xr:uid="{00000000-0005-0000-0000-000092570000}"/>
    <cellStyle name="20% - Accent1 3 2 5 4 3 3" xfId="22602" xr:uid="{00000000-0005-0000-0000-000093570000}"/>
    <cellStyle name="20% - Accent1 3 2 5 4 3 3 2" xfId="22603" xr:uid="{00000000-0005-0000-0000-000094570000}"/>
    <cellStyle name="20% - Accent1 3 2 5 4 3 3 2 2" xfId="22604" xr:uid="{00000000-0005-0000-0000-000095570000}"/>
    <cellStyle name="20% - Accent1 3 2 5 4 3 3 2 2 2" xfId="22605" xr:uid="{00000000-0005-0000-0000-000096570000}"/>
    <cellStyle name="20% - Accent1 3 2 5 4 3 3 2 3" xfId="22606" xr:uid="{00000000-0005-0000-0000-000097570000}"/>
    <cellStyle name="20% - Accent1 3 2 5 4 3 3 3" xfId="22607" xr:uid="{00000000-0005-0000-0000-000098570000}"/>
    <cellStyle name="20% - Accent1 3 2 5 4 3 3 3 2" xfId="22608" xr:uid="{00000000-0005-0000-0000-000099570000}"/>
    <cellStyle name="20% - Accent1 3 2 5 4 3 3 4" xfId="22609" xr:uid="{00000000-0005-0000-0000-00009A570000}"/>
    <cellStyle name="20% - Accent1 3 2 5 4 3 4" xfId="22610" xr:uid="{00000000-0005-0000-0000-00009B570000}"/>
    <cellStyle name="20% - Accent1 3 2 5 4 3 4 2" xfId="22611" xr:uid="{00000000-0005-0000-0000-00009C570000}"/>
    <cellStyle name="20% - Accent1 3 2 5 4 3 4 2 2" xfId="22612" xr:uid="{00000000-0005-0000-0000-00009D570000}"/>
    <cellStyle name="20% - Accent1 3 2 5 4 3 4 2 2 2" xfId="22613" xr:uid="{00000000-0005-0000-0000-00009E570000}"/>
    <cellStyle name="20% - Accent1 3 2 5 4 3 4 2 3" xfId="22614" xr:uid="{00000000-0005-0000-0000-00009F570000}"/>
    <cellStyle name="20% - Accent1 3 2 5 4 3 4 3" xfId="22615" xr:uid="{00000000-0005-0000-0000-0000A0570000}"/>
    <cellStyle name="20% - Accent1 3 2 5 4 3 4 3 2" xfId="22616" xr:uid="{00000000-0005-0000-0000-0000A1570000}"/>
    <cellStyle name="20% - Accent1 3 2 5 4 3 4 4" xfId="22617" xr:uid="{00000000-0005-0000-0000-0000A2570000}"/>
    <cellStyle name="20% - Accent1 3 2 5 4 3 5" xfId="22618" xr:uid="{00000000-0005-0000-0000-0000A3570000}"/>
    <cellStyle name="20% - Accent1 3 2 5 4 3 5 2" xfId="22619" xr:uid="{00000000-0005-0000-0000-0000A4570000}"/>
    <cellStyle name="20% - Accent1 3 2 5 4 3 5 2 2" xfId="22620" xr:uid="{00000000-0005-0000-0000-0000A5570000}"/>
    <cellStyle name="20% - Accent1 3 2 5 4 3 5 3" xfId="22621" xr:uid="{00000000-0005-0000-0000-0000A6570000}"/>
    <cellStyle name="20% - Accent1 3 2 5 4 3 6" xfId="22622" xr:uid="{00000000-0005-0000-0000-0000A7570000}"/>
    <cellStyle name="20% - Accent1 3 2 5 4 3 6 2" xfId="22623" xr:uid="{00000000-0005-0000-0000-0000A8570000}"/>
    <cellStyle name="20% - Accent1 3 2 5 4 3 6 2 2" xfId="22624" xr:uid="{00000000-0005-0000-0000-0000A9570000}"/>
    <cellStyle name="20% - Accent1 3 2 5 4 3 6 3" xfId="22625" xr:uid="{00000000-0005-0000-0000-0000AA570000}"/>
    <cellStyle name="20% - Accent1 3 2 5 4 3 7" xfId="22626" xr:uid="{00000000-0005-0000-0000-0000AB570000}"/>
    <cellStyle name="20% - Accent1 3 2 5 4 3 7 2" xfId="22627" xr:uid="{00000000-0005-0000-0000-0000AC570000}"/>
    <cellStyle name="20% - Accent1 3 2 5 4 3 8" xfId="22628" xr:uid="{00000000-0005-0000-0000-0000AD570000}"/>
    <cellStyle name="20% - Accent1 3 2 5 4 3 8 2" xfId="22629" xr:uid="{00000000-0005-0000-0000-0000AE570000}"/>
    <cellStyle name="20% - Accent1 3 2 5 4 3 9" xfId="22630" xr:uid="{00000000-0005-0000-0000-0000AF570000}"/>
    <cellStyle name="20% - Accent1 3 2 5 4 4" xfId="22631" xr:uid="{00000000-0005-0000-0000-0000B0570000}"/>
    <cellStyle name="20% - Accent1 3 2 5 4 4 2" xfId="22632" xr:uid="{00000000-0005-0000-0000-0000B1570000}"/>
    <cellStyle name="20% - Accent1 3 2 5 4 4 2 2" xfId="22633" xr:uid="{00000000-0005-0000-0000-0000B2570000}"/>
    <cellStyle name="20% - Accent1 3 2 5 4 4 2 2 2" xfId="22634" xr:uid="{00000000-0005-0000-0000-0000B3570000}"/>
    <cellStyle name="20% - Accent1 3 2 5 4 4 2 3" xfId="22635" xr:uid="{00000000-0005-0000-0000-0000B4570000}"/>
    <cellStyle name="20% - Accent1 3 2 5 4 4 3" xfId="22636" xr:uid="{00000000-0005-0000-0000-0000B5570000}"/>
    <cellStyle name="20% - Accent1 3 2 5 4 4 3 2" xfId="22637" xr:uid="{00000000-0005-0000-0000-0000B6570000}"/>
    <cellStyle name="20% - Accent1 3 2 5 4 4 4" xfId="22638" xr:uid="{00000000-0005-0000-0000-0000B7570000}"/>
    <cellStyle name="20% - Accent1 3 2 5 4 5" xfId="22639" xr:uid="{00000000-0005-0000-0000-0000B8570000}"/>
    <cellStyle name="20% - Accent1 3 2 5 4 5 2" xfId="22640" xr:uid="{00000000-0005-0000-0000-0000B9570000}"/>
    <cellStyle name="20% - Accent1 3 2 5 4 5 2 2" xfId="22641" xr:uid="{00000000-0005-0000-0000-0000BA570000}"/>
    <cellStyle name="20% - Accent1 3 2 5 4 5 2 2 2" xfId="22642" xr:uid="{00000000-0005-0000-0000-0000BB570000}"/>
    <cellStyle name="20% - Accent1 3 2 5 4 5 2 3" xfId="22643" xr:uid="{00000000-0005-0000-0000-0000BC570000}"/>
    <cellStyle name="20% - Accent1 3 2 5 4 5 3" xfId="22644" xr:uid="{00000000-0005-0000-0000-0000BD570000}"/>
    <cellStyle name="20% - Accent1 3 2 5 4 5 3 2" xfId="22645" xr:uid="{00000000-0005-0000-0000-0000BE570000}"/>
    <cellStyle name="20% - Accent1 3 2 5 4 5 4" xfId="22646" xr:uid="{00000000-0005-0000-0000-0000BF570000}"/>
    <cellStyle name="20% - Accent1 3 2 5 4 6" xfId="22647" xr:uid="{00000000-0005-0000-0000-0000C0570000}"/>
    <cellStyle name="20% - Accent1 3 2 5 4 6 2" xfId="22648" xr:uid="{00000000-0005-0000-0000-0000C1570000}"/>
    <cellStyle name="20% - Accent1 3 2 5 4 6 2 2" xfId="22649" xr:uid="{00000000-0005-0000-0000-0000C2570000}"/>
    <cellStyle name="20% - Accent1 3 2 5 4 6 2 2 2" xfId="22650" xr:uid="{00000000-0005-0000-0000-0000C3570000}"/>
    <cellStyle name="20% - Accent1 3 2 5 4 6 2 3" xfId="22651" xr:uid="{00000000-0005-0000-0000-0000C4570000}"/>
    <cellStyle name="20% - Accent1 3 2 5 4 6 3" xfId="22652" xr:uid="{00000000-0005-0000-0000-0000C5570000}"/>
    <cellStyle name="20% - Accent1 3 2 5 4 6 3 2" xfId="22653" xr:uid="{00000000-0005-0000-0000-0000C6570000}"/>
    <cellStyle name="20% - Accent1 3 2 5 4 6 4" xfId="22654" xr:uid="{00000000-0005-0000-0000-0000C7570000}"/>
    <cellStyle name="20% - Accent1 3 2 5 4 7" xfId="22655" xr:uid="{00000000-0005-0000-0000-0000C8570000}"/>
    <cellStyle name="20% - Accent1 3 2 5 4 7 2" xfId="22656" xr:uid="{00000000-0005-0000-0000-0000C9570000}"/>
    <cellStyle name="20% - Accent1 3 2 5 4 7 2 2" xfId="22657" xr:uid="{00000000-0005-0000-0000-0000CA570000}"/>
    <cellStyle name="20% - Accent1 3 2 5 4 7 3" xfId="22658" xr:uid="{00000000-0005-0000-0000-0000CB570000}"/>
    <cellStyle name="20% - Accent1 3 2 5 4 8" xfId="22659" xr:uid="{00000000-0005-0000-0000-0000CC570000}"/>
    <cellStyle name="20% - Accent1 3 2 5 4 8 2" xfId="22660" xr:uid="{00000000-0005-0000-0000-0000CD570000}"/>
    <cellStyle name="20% - Accent1 3 2 5 4 8 2 2" xfId="22661" xr:uid="{00000000-0005-0000-0000-0000CE570000}"/>
    <cellStyle name="20% - Accent1 3 2 5 4 8 3" xfId="22662" xr:uid="{00000000-0005-0000-0000-0000CF570000}"/>
    <cellStyle name="20% - Accent1 3 2 5 4 9" xfId="22663" xr:uid="{00000000-0005-0000-0000-0000D0570000}"/>
    <cellStyle name="20% - Accent1 3 2 5 4 9 2" xfId="22664" xr:uid="{00000000-0005-0000-0000-0000D1570000}"/>
    <cellStyle name="20% - Accent1 3 2 5 5" xfId="22665" xr:uid="{00000000-0005-0000-0000-0000D2570000}"/>
    <cellStyle name="20% - Accent1 3 2 5 5 10" xfId="22666" xr:uid="{00000000-0005-0000-0000-0000D3570000}"/>
    <cellStyle name="20% - Accent1 3 2 5 5 10 2" xfId="22667" xr:uid="{00000000-0005-0000-0000-0000D4570000}"/>
    <cellStyle name="20% - Accent1 3 2 5 5 11" xfId="22668" xr:uid="{00000000-0005-0000-0000-0000D5570000}"/>
    <cellStyle name="20% - Accent1 3 2 5 5 2" xfId="22669" xr:uid="{00000000-0005-0000-0000-0000D6570000}"/>
    <cellStyle name="20% - Accent1 3 2 5 5 2 2" xfId="22670" xr:uid="{00000000-0005-0000-0000-0000D7570000}"/>
    <cellStyle name="20% - Accent1 3 2 5 5 2 2 2" xfId="22671" xr:uid="{00000000-0005-0000-0000-0000D8570000}"/>
    <cellStyle name="20% - Accent1 3 2 5 5 2 2 2 2" xfId="22672" xr:uid="{00000000-0005-0000-0000-0000D9570000}"/>
    <cellStyle name="20% - Accent1 3 2 5 5 2 2 2 2 2" xfId="22673" xr:uid="{00000000-0005-0000-0000-0000DA570000}"/>
    <cellStyle name="20% - Accent1 3 2 5 5 2 2 2 3" xfId="22674" xr:uid="{00000000-0005-0000-0000-0000DB570000}"/>
    <cellStyle name="20% - Accent1 3 2 5 5 2 2 3" xfId="22675" xr:uid="{00000000-0005-0000-0000-0000DC570000}"/>
    <cellStyle name="20% - Accent1 3 2 5 5 2 2 3 2" xfId="22676" xr:uid="{00000000-0005-0000-0000-0000DD570000}"/>
    <cellStyle name="20% - Accent1 3 2 5 5 2 2 4" xfId="22677" xr:uid="{00000000-0005-0000-0000-0000DE570000}"/>
    <cellStyle name="20% - Accent1 3 2 5 5 2 3" xfId="22678" xr:uid="{00000000-0005-0000-0000-0000DF570000}"/>
    <cellStyle name="20% - Accent1 3 2 5 5 2 3 2" xfId="22679" xr:uid="{00000000-0005-0000-0000-0000E0570000}"/>
    <cellStyle name="20% - Accent1 3 2 5 5 2 3 2 2" xfId="22680" xr:uid="{00000000-0005-0000-0000-0000E1570000}"/>
    <cellStyle name="20% - Accent1 3 2 5 5 2 3 2 2 2" xfId="22681" xr:uid="{00000000-0005-0000-0000-0000E2570000}"/>
    <cellStyle name="20% - Accent1 3 2 5 5 2 3 2 3" xfId="22682" xr:uid="{00000000-0005-0000-0000-0000E3570000}"/>
    <cellStyle name="20% - Accent1 3 2 5 5 2 3 3" xfId="22683" xr:uid="{00000000-0005-0000-0000-0000E4570000}"/>
    <cellStyle name="20% - Accent1 3 2 5 5 2 3 3 2" xfId="22684" xr:uid="{00000000-0005-0000-0000-0000E5570000}"/>
    <cellStyle name="20% - Accent1 3 2 5 5 2 3 4" xfId="22685" xr:uid="{00000000-0005-0000-0000-0000E6570000}"/>
    <cellStyle name="20% - Accent1 3 2 5 5 2 4" xfId="22686" xr:uid="{00000000-0005-0000-0000-0000E7570000}"/>
    <cellStyle name="20% - Accent1 3 2 5 5 2 4 2" xfId="22687" xr:uid="{00000000-0005-0000-0000-0000E8570000}"/>
    <cellStyle name="20% - Accent1 3 2 5 5 2 4 2 2" xfId="22688" xr:uid="{00000000-0005-0000-0000-0000E9570000}"/>
    <cellStyle name="20% - Accent1 3 2 5 5 2 4 2 2 2" xfId="22689" xr:uid="{00000000-0005-0000-0000-0000EA570000}"/>
    <cellStyle name="20% - Accent1 3 2 5 5 2 4 2 3" xfId="22690" xr:uid="{00000000-0005-0000-0000-0000EB570000}"/>
    <cellStyle name="20% - Accent1 3 2 5 5 2 4 3" xfId="22691" xr:uid="{00000000-0005-0000-0000-0000EC570000}"/>
    <cellStyle name="20% - Accent1 3 2 5 5 2 4 3 2" xfId="22692" xr:uid="{00000000-0005-0000-0000-0000ED570000}"/>
    <cellStyle name="20% - Accent1 3 2 5 5 2 4 4" xfId="22693" xr:uid="{00000000-0005-0000-0000-0000EE570000}"/>
    <cellStyle name="20% - Accent1 3 2 5 5 2 5" xfId="22694" xr:uid="{00000000-0005-0000-0000-0000EF570000}"/>
    <cellStyle name="20% - Accent1 3 2 5 5 2 5 2" xfId="22695" xr:uid="{00000000-0005-0000-0000-0000F0570000}"/>
    <cellStyle name="20% - Accent1 3 2 5 5 2 5 2 2" xfId="22696" xr:uid="{00000000-0005-0000-0000-0000F1570000}"/>
    <cellStyle name="20% - Accent1 3 2 5 5 2 5 3" xfId="22697" xr:uid="{00000000-0005-0000-0000-0000F2570000}"/>
    <cellStyle name="20% - Accent1 3 2 5 5 2 6" xfId="22698" xr:uid="{00000000-0005-0000-0000-0000F3570000}"/>
    <cellStyle name="20% - Accent1 3 2 5 5 2 6 2" xfId="22699" xr:uid="{00000000-0005-0000-0000-0000F4570000}"/>
    <cellStyle name="20% - Accent1 3 2 5 5 2 6 2 2" xfId="22700" xr:uid="{00000000-0005-0000-0000-0000F5570000}"/>
    <cellStyle name="20% - Accent1 3 2 5 5 2 6 3" xfId="22701" xr:uid="{00000000-0005-0000-0000-0000F6570000}"/>
    <cellStyle name="20% - Accent1 3 2 5 5 2 7" xfId="22702" xr:uid="{00000000-0005-0000-0000-0000F7570000}"/>
    <cellStyle name="20% - Accent1 3 2 5 5 2 7 2" xfId="22703" xr:uid="{00000000-0005-0000-0000-0000F8570000}"/>
    <cellStyle name="20% - Accent1 3 2 5 5 2 8" xfId="22704" xr:uid="{00000000-0005-0000-0000-0000F9570000}"/>
    <cellStyle name="20% - Accent1 3 2 5 5 2 8 2" xfId="22705" xr:uid="{00000000-0005-0000-0000-0000FA570000}"/>
    <cellStyle name="20% - Accent1 3 2 5 5 2 9" xfId="22706" xr:uid="{00000000-0005-0000-0000-0000FB570000}"/>
    <cellStyle name="20% - Accent1 3 2 5 5 3" xfId="22707" xr:uid="{00000000-0005-0000-0000-0000FC570000}"/>
    <cellStyle name="20% - Accent1 3 2 5 5 3 2" xfId="22708" xr:uid="{00000000-0005-0000-0000-0000FD570000}"/>
    <cellStyle name="20% - Accent1 3 2 5 5 3 2 2" xfId="22709" xr:uid="{00000000-0005-0000-0000-0000FE570000}"/>
    <cellStyle name="20% - Accent1 3 2 5 5 3 2 2 2" xfId="22710" xr:uid="{00000000-0005-0000-0000-0000FF570000}"/>
    <cellStyle name="20% - Accent1 3 2 5 5 3 2 2 2 2" xfId="22711" xr:uid="{00000000-0005-0000-0000-000000580000}"/>
    <cellStyle name="20% - Accent1 3 2 5 5 3 2 2 3" xfId="22712" xr:uid="{00000000-0005-0000-0000-000001580000}"/>
    <cellStyle name="20% - Accent1 3 2 5 5 3 2 3" xfId="22713" xr:uid="{00000000-0005-0000-0000-000002580000}"/>
    <cellStyle name="20% - Accent1 3 2 5 5 3 2 3 2" xfId="22714" xr:uid="{00000000-0005-0000-0000-000003580000}"/>
    <cellStyle name="20% - Accent1 3 2 5 5 3 2 4" xfId="22715" xr:uid="{00000000-0005-0000-0000-000004580000}"/>
    <cellStyle name="20% - Accent1 3 2 5 5 3 3" xfId="22716" xr:uid="{00000000-0005-0000-0000-000005580000}"/>
    <cellStyle name="20% - Accent1 3 2 5 5 3 3 2" xfId="22717" xr:uid="{00000000-0005-0000-0000-000006580000}"/>
    <cellStyle name="20% - Accent1 3 2 5 5 3 3 2 2" xfId="22718" xr:uid="{00000000-0005-0000-0000-000007580000}"/>
    <cellStyle name="20% - Accent1 3 2 5 5 3 3 2 2 2" xfId="22719" xr:uid="{00000000-0005-0000-0000-000008580000}"/>
    <cellStyle name="20% - Accent1 3 2 5 5 3 3 2 3" xfId="22720" xr:uid="{00000000-0005-0000-0000-000009580000}"/>
    <cellStyle name="20% - Accent1 3 2 5 5 3 3 3" xfId="22721" xr:uid="{00000000-0005-0000-0000-00000A580000}"/>
    <cellStyle name="20% - Accent1 3 2 5 5 3 3 3 2" xfId="22722" xr:uid="{00000000-0005-0000-0000-00000B580000}"/>
    <cellStyle name="20% - Accent1 3 2 5 5 3 3 4" xfId="22723" xr:uid="{00000000-0005-0000-0000-00000C580000}"/>
    <cellStyle name="20% - Accent1 3 2 5 5 3 4" xfId="22724" xr:uid="{00000000-0005-0000-0000-00000D580000}"/>
    <cellStyle name="20% - Accent1 3 2 5 5 3 4 2" xfId="22725" xr:uid="{00000000-0005-0000-0000-00000E580000}"/>
    <cellStyle name="20% - Accent1 3 2 5 5 3 4 2 2" xfId="22726" xr:uid="{00000000-0005-0000-0000-00000F580000}"/>
    <cellStyle name="20% - Accent1 3 2 5 5 3 4 2 2 2" xfId="22727" xr:uid="{00000000-0005-0000-0000-000010580000}"/>
    <cellStyle name="20% - Accent1 3 2 5 5 3 4 2 3" xfId="22728" xr:uid="{00000000-0005-0000-0000-000011580000}"/>
    <cellStyle name="20% - Accent1 3 2 5 5 3 4 3" xfId="22729" xr:uid="{00000000-0005-0000-0000-000012580000}"/>
    <cellStyle name="20% - Accent1 3 2 5 5 3 4 3 2" xfId="22730" xr:uid="{00000000-0005-0000-0000-000013580000}"/>
    <cellStyle name="20% - Accent1 3 2 5 5 3 4 4" xfId="22731" xr:uid="{00000000-0005-0000-0000-000014580000}"/>
    <cellStyle name="20% - Accent1 3 2 5 5 3 5" xfId="22732" xr:uid="{00000000-0005-0000-0000-000015580000}"/>
    <cellStyle name="20% - Accent1 3 2 5 5 3 5 2" xfId="22733" xr:uid="{00000000-0005-0000-0000-000016580000}"/>
    <cellStyle name="20% - Accent1 3 2 5 5 3 5 2 2" xfId="22734" xr:uid="{00000000-0005-0000-0000-000017580000}"/>
    <cellStyle name="20% - Accent1 3 2 5 5 3 5 3" xfId="22735" xr:uid="{00000000-0005-0000-0000-000018580000}"/>
    <cellStyle name="20% - Accent1 3 2 5 5 3 6" xfId="22736" xr:uid="{00000000-0005-0000-0000-000019580000}"/>
    <cellStyle name="20% - Accent1 3 2 5 5 3 6 2" xfId="22737" xr:uid="{00000000-0005-0000-0000-00001A580000}"/>
    <cellStyle name="20% - Accent1 3 2 5 5 3 6 2 2" xfId="22738" xr:uid="{00000000-0005-0000-0000-00001B580000}"/>
    <cellStyle name="20% - Accent1 3 2 5 5 3 6 3" xfId="22739" xr:uid="{00000000-0005-0000-0000-00001C580000}"/>
    <cellStyle name="20% - Accent1 3 2 5 5 3 7" xfId="22740" xr:uid="{00000000-0005-0000-0000-00001D580000}"/>
    <cellStyle name="20% - Accent1 3 2 5 5 3 7 2" xfId="22741" xr:uid="{00000000-0005-0000-0000-00001E580000}"/>
    <cellStyle name="20% - Accent1 3 2 5 5 3 8" xfId="22742" xr:uid="{00000000-0005-0000-0000-00001F580000}"/>
    <cellStyle name="20% - Accent1 3 2 5 5 3 8 2" xfId="22743" xr:uid="{00000000-0005-0000-0000-000020580000}"/>
    <cellStyle name="20% - Accent1 3 2 5 5 3 9" xfId="22744" xr:uid="{00000000-0005-0000-0000-000021580000}"/>
    <cellStyle name="20% - Accent1 3 2 5 5 4" xfId="22745" xr:uid="{00000000-0005-0000-0000-000022580000}"/>
    <cellStyle name="20% - Accent1 3 2 5 5 4 2" xfId="22746" xr:uid="{00000000-0005-0000-0000-000023580000}"/>
    <cellStyle name="20% - Accent1 3 2 5 5 4 2 2" xfId="22747" xr:uid="{00000000-0005-0000-0000-000024580000}"/>
    <cellStyle name="20% - Accent1 3 2 5 5 4 2 2 2" xfId="22748" xr:uid="{00000000-0005-0000-0000-000025580000}"/>
    <cellStyle name="20% - Accent1 3 2 5 5 4 2 3" xfId="22749" xr:uid="{00000000-0005-0000-0000-000026580000}"/>
    <cellStyle name="20% - Accent1 3 2 5 5 4 3" xfId="22750" xr:uid="{00000000-0005-0000-0000-000027580000}"/>
    <cellStyle name="20% - Accent1 3 2 5 5 4 3 2" xfId="22751" xr:uid="{00000000-0005-0000-0000-000028580000}"/>
    <cellStyle name="20% - Accent1 3 2 5 5 4 4" xfId="22752" xr:uid="{00000000-0005-0000-0000-000029580000}"/>
    <cellStyle name="20% - Accent1 3 2 5 5 5" xfId="22753" xr:uid="{00000000-0005-0000-0000-00002A580000}"/>
    <cellStyle name="20% - Accent1 3 2 5 5 5 2" xfId="22754" xr:uid="{00000000-0005-0000-0000-00002B580000}"/>
    <cellStyle name="20% - Accent1 3 2 5 5 5 2 2" xfId="22755" xr:uid="{00000000-0005-0000-0000-00002C580000}"/>
    <cellStyle name="20% - Accent1 3 2 5 5 5 2 2 2" xfId="22756" xr:uid="{00000000-0005-0000-0000-00002D580000}"/>
    <cellStyle name="20% - Accent1 3 2 5 5 5 2 3" xfId="22757" xr:uid="{00000000-0005-0000-0000-00002E580000}"/>
    <cellStyle name="20% - Accent1 3 2 5 5 5 3" xfId="22758" xr:uid="{00000000-0005-0000-0000-00002F580000}"/>
    <cellStyle name="20% - Accent1 3 2 5 5 5 3 2" xfId="22759" xr:uid="{00000000-0005-0000-0000-000030580000}"/>
    <cellStyle name="20% - Accent1 3 2 5 5 5 4" xfId="22760" xr:uid="{00000000-0005-0000-0000-000031580000}"/>
    <cellStyle name="20% - Accent1 3 2 5 5 6" xfId="22761" xr:uid="{00000000-0005-0000-0000-000032580000}"/>
    <cellStyle name="20% - Accent1 3 2 5 5 6 2" xfId="22762" xr:uid="{00000000-0005-0000-0000-000033580000}"/>
    <cellStyle name="20% - Accent1 3 2 5 5 6 2 2" xfId="22763" xr:uid="{00000000-0005-0000-0000-000034580000}"/>
    <cellStyle name="20% - Accent1 3 2 5 5 6 2 2 2" xfId="22764" xr:uid="{00000000-0005-0000-0000-000035580000}"/>
    <cellStyle name="20% - Accent1 3 2 5 5 6 2 3" xfId="22765" xr:uid="{00000000-0005-0000-0000-000036580000}"/>
    <cellStyle name="20% - Accent1 3 2 5 5 6 3" xfId="22766" xr:uid="{00000000-0005-0000-0000-000037580000}"/>
    <cellStyle name="20% - Accent1 3 2 5 5 6 3 2" xfId="22767" xr:uid="{00000000-0005-0000-0000-000038580000}"/>
    <cellStyle name="20% - Accent1 3 2 5 5 6 4" xfId="22768" xr:uid="{00000000-0005-0000-0000-000039580000}"/>
    <cellStyle name="20% - Accent1 3 2 5 5 7" xfId="22769" xr:uid="{00000000-0005-0000-0000-00003A580000}"/>
    <cellStyle name="20% - Accent1 3 2 5 5 7 2" xfId="22770" xr:uid="{00000000-0005-0000-0000-00003B580000}"/>
    <cellStyle name="20% - Accent1 3 2 5 5 7 2 2" xfId="22771" xr:uid="{00000000-0005-0000-0000-00003C580000}"/>
    <cellStyle name="20% - Accent1 3 2 5 5 7 3" xfId="22772" xr:uid="{00000000-0005-0000-0000-00003D580000}"/>
    <cellStyle name="20% - Accent1 3 2 5 5 8" xfId="22773" xr:uid="{00000000-0005-0000-0000-00003E580000}"/>
    <cellStyle name="20% - Accent1 3 2 5 5 8 2" xfId="22774" xr:uid="{00000000-0005-0000-0000-00003F580000}"/>
    <cellStyle name="20% - Accent1 3 2 5 5 8 2 2" xfId="22775" xr:uid="{00000000-0005-0000-0000-000040580000}"/>
    <cellStyle name="20% - Accent1 3 2 5 5 8 3" xfId="22776" xr:uid="{00000000-0005-0000-0000-000041580000}"/>
    <cellStyle name="20% - Accent1 3 2 5 5 9" xfId="22777" xr:uid="{00000000-0005-0000-0000-000042580000}"/>
    <cellStyle name="20% - Accent1 3 2 5 5 9 2" xfId="22778" xr:uid="{00000000-0005-0000-0000-000043580000}"/>
    <cellStyle name="20% - Accent1 3 2 5 6" xfId="22779" xr:uid="{00000000-0005-0000-0000-000044580000}"/>
    <cellStyle name="20% - Accent1 3 2 5 6 2" xfId="22780" xr:uid="{00000000-0005-0000-0000-000045580000}"/>
    <cellStyle name="20% - Accent1 3 2 5 6 2 2" xfId="22781" xr:uid="{00000000-0005-0000-0000-000046580000}"/>
    <cellStyle name="20% - Accent1 3 2 5 6 2 2 2" xfId="22782" xr:uid="{00000000-0005-0000-0000-000047580000}"/>
    <cellStyle name="20% - Accent1 3 2 5 6 2 2 2 2" xfId="22783" xr:uid="{00000000-0005-0000-0000-000048580000}"/>
    <cellStyle name="20% - Accent1 3 2 5 6 2 2 3" xfId="22784" xr:uid="{00000000-0005-0000-0000-000049580000}"/>
    <cellStyle name="20% - Accent1 3 2 5 6 2 3" xfId="22785" xr:uid="{00000000-0005-0000-0000-00004A580000}"/>
    <cellStyle name="20% - Accent1 3 2 5 6 2 3 2" xfId="22786" xr:uid="{00000000-0005-0000-0000-00004B580000}"/>
    <cellStyle name="20% - Accent1 3 2 5 6 2 4" xfId="22787" xr:uid="{00000000-0005-0000-0000-00004C580000}"/>
    <cellStyle name="20% - Accent1 3 2 5 6 3" xfId="22788" xr:uid="{00000000-0005-0000-0000-00004D580000}"/>
    <cellStyle name="20% - Accent1 3 2 5 6 3 2" xfId="22789" xr:uid="{00000000-0005-0000-0000-00004E580000}"/>
    <cellStyle name="20% - Accent1 3 2 5 6 3 2 2" xfId="22790" xr:uid="{00000000-0005-0000-0000-00004F580000}"/>
    <cellStyle name="20% - Accent1 3 2 5 6 3 2 2 2" xfId="22791" xr:uid="{00000000-0005-0000-0000-000050580000}"/>
    <cellStyle name="20% - Accent1 3 2 5 6 3 2 3" xfId="22792" xr:uid="{00000000-0005-0000-0000-000051580000}"/>
    <cellStyle name="20% - Accent1 3 2 5 6 3 3" xfId="22793" xr:uid="{00000000-0005-0000-0000-000052580000}"/>
    <cellStyle name="20% - Accent1 3 2 5 6 3 3 2" xfId="22794" xr:uid="{00000000-0005-0000-0000-000053580000}"/>
    <cellStyle name="20% - Accent1 3 2 5 6 3 4" xfId="22795" xr:uid="{00000000-0005-0000-0000-000054580000}"/>
    <cellStyle name="20% - Accent1 3 2 5 6 4" xfId="22796" xr:uid="{00000000-0005-0000-0000-000055580000}"/>
    <cellStyle name="20% - Accent1 3 2 5 6 4 2" xfId="22797" xr:uid="{00000000-0005-0000-0000-000056580000}"/>
    <cellStyle name="20% - Accent1 3 2 5 6 4 2 2" xfId="22798" xr:uid="{00000000-0005-0000-0000-000057580000}"/>
    <cellStyle name="20% - Accent1 3 2 5 6 4 2 2 2" xfId="22799" xr:uid="{00000000-0005-0000-0000-000058580000}"/>
    <cellStyle name="20% - Accent1 3 2 5 6 4 2 3" xfId="22800" xr:uid="{00000000-0005-0000-0000-000059580000}"/>
    <cellStyle name="20% - Accent1 3 2 5 6 4 3" xfId="22801" xr:uid="{00000000-0005-0000-0000-00005A580000}"/>
    <cellStyle name="20% - Accent1 3 2 5 6 4 3 2" xfId="22802" xr:uid="{00000000-0005-0000-0000-00005B580000}"/>
    <cellStyle name="20% - Accent1 3 2 5 6 4 4" xfId="22803" xr:uid="{00000000-0005-0000-0000-00005C580000}"/>
    <cellStyle name="20% - Accent1 3 2 5 6 5" xfId="22804" xr:uid="{00000000-0005-0000-0000-00005D580000}"/>
    <cellStyle name="20% - Accent1 3 2 5 6 5 2" xfId="22805" xr:uid="{00000000-0005-0000-0000-00005E580000}"/>
    <cellStyle name="20% - Accent1 3 2 5 6 5 2 2" xfId="22806" xr:uid="{00000000-0005-0000-0000-00005F580000}"/>
    <cellStyle name="20% - Accent1 3 2 5 6 5 3" xfId="22807" xr:uid="{00000000-0005-0000-0000-000060580000}"/>
    <cellStyle name="20% - Accent1 3 2 5 6 6" xfId="22808" xr:uid="{00000000-0005-0000-0000-000061580000}"/>
    <cellStyle name="20% - Accent1 3 2 5 6 6 2" xfId="22809" xr:uid="{00000000-0005-0000-0000-000062580000}"/>
    <cellStyle name="20% - Accent1 3 2 5 6 6 2 2" xfId="22810" xr:uid="{00000000-0005-0000-0000-000063580000}"/>
    <cellStyle name="20% - Accent1 3 2 5 6 6 3" xfId="22811" xr:uid="{00000000-0005-0000-0000-000064580000}"/>
    <cellStyle name="20% - Accent1 3 2 5 6 7" xfId="22812" xr:uid="{00000000-0005-0000-0000-000065580000}"/>
    <cellStyle name="20% - Accent1 3 2 5 6 7 2" xfId="22813" xr:uid="{00000000-0005-0000-0000-000066580000}"/>
    <cellStyle name="20% - Accent1 3 2 5 6 8" xfId="22814" xr:uid="{00000000-0005-0000-0000-000067580000}"/>
    <cellStyle name="20% - Accent1 3 2 5 6 8 2" xfId="22815" xr:uid="{00000000-0005-0000-0000-000068580000}"/>
    <cellStyle name="20% - Accent1 3 2 5 6 9" xfId="22816" xr:uid="{00000000-0005-0000-0000-000069580000}"/>
    <cellStyle name="20% - Accent1 3 2 5 7" xfId="22817" xr:uid="{00000000-0005-0000-0000-00006A580000}"/>
    <cellStyle name="20% - Accent1 3 2 5 7 2" xfId="22818" xr:uid="{00000000-0005-0000-0000-00006B580000}"/>
    <cellStyle name="20% - Accent1 3 2 5 7 2 2" xfId="22819" xr:uid="{00000000-0005-0000-0000-00006C580000}"/>
    <cellStyle name="20% - Accent1 3 2 5 7 2 2 2" xfId="22820" xr:uid="{00000000-0005-0000-0000-00006D580000}"/>
    <cellStyle name="20% - Accent1 3 2 5 7 2 2 2 2" xfId="22821" xr:uid="{00000000-0005-0000-0000-00006E580000}"/>
    <cellStyle name="20% - Accent1 3 2 5 7 2 2 3" xfId="22822" xr:uid="{00000000-0005-0000-0000-00006F580000}"/>
    <cellStyle name="20% - Accent1 3 2 5 7 2 3" xfId="22823" xr:uid="{00000000-0005-0000-0000-000070580000}"/>
    <cellStyle name="20% - Accent1 3 2 5 7 2 3 2" xfId="22824" xr:uid="{00000000-0005-0000-0000-000071580000}"/>
    <cellStyle name="20% - Accent1 3 2 5 7 2 4" xfId="22825" xr:uid="{00000000-0005-0000-0000-000072580000}"/>
    <cellStyle name="20% - Accent1 3 2 5 7 3" xfId="22826" xr:uid="{00000000-0005-0000-0000-000073580000}"/>
    <cellStyle name="20% - Accent1 3 2 5 7 3 2" xfId="22827" xr:uid="{00000000-0005-0000-0000-000074580000}"/>
    <cellStyle name="20% - Accent1 3 2 5 7 3 2 2" xfId="22828" xr:uid="{00000000-0005-0000-0000-000075580000}"/>
    <cellStyle name="20% - Accent1 3 2 5 7 3 2 2 2" xfId="22829" xr:uid="{00000000-0005-0000-0000-000076580000}"/>
    <cellStyle name="20% - Accent1 3 2 5 7 3 2 3" xfId="22830" xr:uid="{00000000-0005-0000-0000-000077580000}"/>
    <cellStyle name="20% - Accent1 3 2 5 7 3 3" xfId="22831" xr:uid="{00000000-0005-0000-0000-000078580000}"/>
    <cellStyle name="20% - Accent1 3 2 5 7 3 3 2" xfId="22832" xr:uid="{00000000-0005-0000-0000-000079580000}"/>
    <cellStyle name="20% - Accent1 3 2 5 7 3 4" xfId="22833" xr:uid="{00000000-0005-0000-0000-00007A580000}"/>
    <cellStyle name="20% - Accent1 3 2 5 7 4" xfId="22834" xr:uid="{00000000-0005-0000-0000-00007B580000}"/>
    <cellStyle name="20% - Accent1 3 2 5 7 4 2" xfId="22835" xr:uid="{00000000-0005-0000-0000-00007C580000}"/>
    <cellStyle name="20% - Accent1 3 2 5 7 4 2 2" xfId="22836" xr:uid="{00000000-0005-0000-0000-00007D580000}"/>
    <cellStyle name="20% - Accent1 3 2 5 7 4 2 2 2" xfId="22837" xr:uid="{00000000-0005-0000-0000-00007E580000}"/>
    <cellStyle name="20% - Accent1 3 2 5 7 4 2 3" xfId="22838" xr:uid="{00000000-0005-0000-0000-00007F580000}"/>
    <cellStyle name="20% - Accent1 3 2 5 7 4 3" xfId="22839" xr:uid="{00000000-0005-0000-0000-000080580000}"/>
    <cellStyle name="20% - Accent1 3 2 5 7 4 3 2" xfId="22840" xr:uid="{00000000-0005-0000-0000-000081580000}"/>
    <cellStyle name="20% - Accent1 3 2 5 7 4 4" xfId="22841" xr:uid="{00000000-0005-0000-0000-000082580000}"/>
    <cellStyle name="20% - Accent1 3 2 5 7 5" xfId="22842" xr:uid="{00000000-0005-0000-0000-000083580000}"/>
    <cellStyle name="20% - Accent1 3 2 5 7 5 2" xfId="22843" xr:uid="{00000000-0005-0000-0000-000084580000}"/>
    <cellStyle name="20% - Accent1 3 2 5 7 5 2 2" xfId="22844" xr:uid="{00000000-0005-0000-0000-000085580000}"/>
    <cellStyle name="20% - Accent1 3 2 5 7 5 3" xfId="22845" xr:uid="{00000000-0005-0000-0000-000086580000}"/>
    <cellStyle name="20% - Accent1 3 2 5 7 6" xfId="22846" xr:uid="{00000000-0005-0000-0000-000087580000}"/>
    <cellStyle name="20% - Accent1 3 2 5 7 6 2" xfId="22847" xr:uid="{00000000-0005-0000-0000-000088580000}"/>
    <cellStyle name="20% - Accent1 3 2 5 7 6 2 2" xfId="22848" xr:uid="{00000000-0005-0000-0000-000089580000}"/>
    <cellStyle name="20% - Accent1 3 2 5 7 6 3" xfId="22849" xr:uid="{00000000-0005-0000-0000-00008A580000}"/>
    <cellStyle name="20% - Accent1 3 2 5 7 7" xfId="22850" xr:uid="{00000000-0005-0000-0000-00008B580000}"/>
    <cellStyle name="20% - Accent1 3 2 5 7 7 2" xfId="22851" xr:uid="{00000000-0005-0000-0000-00008C580000}"/>
    <cellStyle name="20% - Accent1 3 2 5 7 8" xfId="22852" xr:uid="{00000000-0005-0000-0000-00008D580000}"/>
    <cellStyle name="20% - Accent1 3 2 5 7 8 2" xfId="22853" xr:uid="{00000000-0005-0000-0000-00008E580000}"/>
    <cellStyle name="20% - Accent1 3 2 5 7 9" xfId="22854" xr:uid="{00000000-0005-0000-0000-00008F580000}"/>
    <cellStyle name="20% - Accent1 3 2 5 8" xfId="22855" xr:uid="{00000000-0005-0000-0000-000090580000}"/>
    <cellStyle name="20% - Accent1 3 2 5 8 2" xfId="22856" xr:uid="{00000000-0005-0000-0000-000091580000}"/>
    <cellStyle name="20% - Accent1 3 2 5 8 2 2" xfId="22857" xr:uid="{00000000-0005-0000-0000-000092580000}"/>
    <cellStyle name="20% - Accent1 3 2 5 8 2 2 2" xfId="22858" xr:uid="{00000000-0005-0000-0000-000093580000}"/>
    <cellStyle name="20% - Accent1 3 2 5 8 2 3" xfId="22859" xr:uid="{00000000-0005-0000-0000-000094580000}"/>
    <cellStyle name="20% - Accent1 3 2 5 8 3" xfId="22860" xr:uid="{00000000-0005-0000-0000-000095580000}"/>
    <cellStyle name="20% - Accent1 3 2 5 8 3 2" xfId="22861" xr:uid="{00000000-0005-0000-0000-000096580000}"/>
    <cellStyle name="20% - Accent1 3 2 5 8 4" xfId="22862" xr:uid="{00000000-0005-0000-0000-000097580000}"/>
    <cellStyle name="20% - Accent1 3 2 5 9" xfId="22863" xr:uid="{00000000-0005-0000-0000-000098580000}"/>
    <cellStyle name="20% - Accent1 3 2 5 9 2" xfId="22864" xr:uid="{00000000-0005-0000-0000-000099580000}"/>
    <cellStyle name="20% - Accent1 3 2 5 9 2 2" xfId="22865" xr:uid="{00000000-0005-0000-0000-00009A580000}"/>
    <cellStyle name="20% - Accent1 3 2 5 9 2 2 2" xfId="22866" xr:uid="{00000000-0005-0000-0000-00009B580000}"/>
    <cellStyle name="20% - Accent1 3 2 5 9 2 3" xfId="22867" xr:uid="{00000000-0005-0000-0000-00009C580000}"/>
    <cellStyle name="20% - Accent1 3 2 5 9 3" xfId="22868" xr:uid="{00000000-0005-0000-0000-00009D580000}"/>
    <cellStyle name="20% - Accent1 3 2 5 9 3 2" xfId="22869" xr:uid="{00000000-0005-0000-0000-00009E580000}"/>
    <cellStyle name="20% - Accent1 3 2 5 9 4" xfId="22870" xr:uid="{00000000-0005-0000-0000-00009F580000}"/>
    <cellStyle name="20% - Accent1 3 2 6" xfId="22871" xr:uid="{00000000-0005-0000-0000-0000A0580000}"/>
    <cellStyle name="20% - Accent1 3 2 6 10" xfId="22872" xr:uid="{00000000-0005-0000-0000-0000A1580000}"/>
    <cellStyle name="20% - Accent1 3 2 6 10 2" xfId="22873" xr:uid="{00000000-0005-0000-0000-0000A2580000}"/>
    <cellStyle name="20% - Accent1 3 2 6 10 2 2" xfId="22874" xr:uid="{00000000-0005-0000-0000-0000A3580000}"/>
    <cellStyle name="20% - Accent1 3 2 6 10 3" xfId="22875" xr:uid="{00000000-0005-0000-0000-0000A4580000}"/>
    <cellStyle name="20% - Accent1 3 2 6 11" xfId="22876" xr:uid="{00000000-0005-0000-0000-0000A5580000}"/>
    <cellStyle name="20% - Accent1 3 2 6 11 2" xfId="22877" xr:uid="{00000000-0005-0000-0000-0000A6580000}"/>
    <cellStyle name="20% - Accent1 3 2 6 11 2 2" xfId="22878" xr:uid="{00000000-0005-0000-0000-0000A7580000}"/>
    <cellStyle name="20% - Accent1 3 2 6 11 3" xfId="22879" xr:uid="{00000000-0005-0000-0000-0000A8580000}"/>
    <cellStyle name="20% - Accent1 3 2 6 12" xfId="22880" xr:uid="{00000000-0005-0000-0000-0000A9580000}"/>
    <cellStyle name="20% - Accent1 3 2 6 12 2" xfId="22881" xr:uid="{00000000-0005-0000-0000-0000AA580000}"/>
    <cellStyle name="20% - Accent1 3 2 6 13" xfId="22882" xr:uid="{00000000-0005-0000-0000-0000AB580000}"/>
    <cellStyle name="20% - Accent1 3 2 6 13 2" xfId="22883" xr:uid="{00000000-0005-0000-0000-0000AC580000}"/>
    <cellStyle name="20% - Accent1 3 2 6 14" xfId="22884" xr:uid="{00000000-0005-0000-0000-0000AD580000}"/>
    <cellStyle name="20% - Accent1 3 2 6 2" xfId="22885" xr:uid="{00000000-0005-0000-0000-0000AE580000}"/>
    <cellStyle name="20% - Accent1 3 2 6 2 10" xfId="22886" xr:uid="{00000000-0005-0000-0000-0000AF580000}"/>
    <cellStyle name="20% - Accent1 3 2 6 2 10 2" xfId="22887" xr:uid="{00000000-0005-0000-0000-0000B0580000}"/>
    <cellStyle name="20% - Accent1 3 2 6 2 11" xfId="22888" xr:uid="{00000000-0005-0000-0000-0000B1580000}"/>
    <cellStyle name="20% - Accent1 3 2 6 2 2" xfId="22889" xr:uid="{00000000-0005-0000-0000-0000B2580000}"/>
    <cellStyle name="20% - Accent1 3 2 6 2 2 2" xfId="22890" xr:uid="{00000000-0005-0000-0000-0000B3580000}"/>
    <cellStyle name="20% - Accent1 3 2 6 2 2 2 2" xfId="22891" xr:uid="{00000000-0005-0000-0000-0000B4580000}"/>
    <cellStyle name="20% - Accent1 3 2 6 2 2 2 2 2" xfId="22892" xr:uid="{00000000-0005-0000-0000-0000B5580000}"/>
    <cellStyle name="20% - Accent1 3 2 6 2 2 2 2 2 2" xfId="22893" xr:uid="{00000000-0005-0000-0000-0000B6580000}"/>
    <cellStyle name="20% - Accent1 3 2 6 2 2 2 2 3" xfId="22894" xr:uid="{00000000-0005-0000-0000-0000B7580000}"/>
    <cellStyle name="20% - Accent1 3 2 6 2 2 2 3" xfId="22895" xr:uid="{00000000-0005-0000-0000-0000B8580000}"/>
    <cellStyle name="20% - Accent1 3 2 6 2 2 2 3 2" xfId="22896" xr:uid="{00000000-0005-0000-0000-0000B9580000}"/>
    <cellStyle name="20% - Accent1 3 2 6 2 2 2 4" xfId="22897" xr:uid="{00000000-0005-0000-0000-0000BA580000}"/>
    <cellStyle name="20% - Accent1 3 2 6 2 2 3" xfId="22898" xr:uid="{00000000-0005-0000-0000-0000BB580000}"/>
    <cellStyle name="20% - Accent1 3 2 6 2 2 3 2" xfId="22899" xr:uid="{00000000-0005-0000-0000-0000BC580000}"/>
    <cellStyle name="20% - Accent1 3 2 6 2 2 3 2 2" xfId="22900" xr:uid="{00000000-0005-0000-0000-0000BD580000}"/>
    <cellStyle name="20% - Accent1 3 2 6 2 2 3 2 2 2" xfId="22901" xr:uid="{00000000-0005-0000-0000-0000BE580000}"/>
    <cellStyle name="20% - Accent1 3 2 6 2 2 3 2 3" xfId="22902" xr:uid="{00000000-0005-0000-0000-0000BF580000}"/>
    <cellStyle name="20% - Accent1 3 2 6 2 2 3 3" xfId="22903" xr:uid="{00000000-0005-0000-0000-0000C0580000}"/>
    <cellStyle name="20% - Accent1 3 2 6 2 2 3 3 2" xfId="22904" xr:uid="{00000000-0005-0000-0000-0000C1580000}"/>
    <cellStyle name="20% - Accent1 3 2 6 2 2 3 4" xfId="22905" xr:uid="{00000000-0005-0000-0000-0000C2580000}"/>
    <cellStyle name="20% - Accent1 3 2 6 2 2 4" xfId="22906" xr:uid="{00000000-0005-0000-0000-0000C3580000}"/>
    <cellStyle name="20% - Accent1 3 2 6 2 2 4 2" xfId="22907" xr:uid="{00000000-0005-0000-0000-0000C4580000}"/>
    <cellStyle name="20% - Accent1 3 2 6 2 2 4 2 2" xfId="22908" xr:uid="{00000000-0005-0000-0000-0000C5580000}"/>
    <cellStyle name="20% - Accent1 3 2 6 2 2 4 2 2 2" xfId="22909" xr:uid="{00000000-0005-0000-0000-0000C6580000}"/>
    <cellStyle name="20% - Accent1 3 2 6 2 2 4 2 3" xfId="22910" xr:uid="{00000000-0005-0000-0000-0000C7580000}"/>
    <cellStyle name="20% - Accent1 3 2 6 2 2 4 3" xfId="22911" xr:uid="{00000000-0005-0000-0000-0000C8580000}"/>
    <cellStyle name="20% - Accent1 3 2 6 2 2 4 3 2" xfId="22912" xr:uid="{00000000-0005-0000-0000-0000C9580000}"/>
    <cellStyle name="20% - Accent1 3 2 6 2 2 4 4" xfId="22913" xr:uid="{00000000-0005-0000-0000-0000CA580000}"/>
    <cellStyle name="20% - Accent1 3 2 6 2 2 5" xfId="22914" xr:uid="{00000000-0005-0000-0000-0000CB580000}"/>
    <cellStyle name="20% - Accent1 3 2 6 2 2 5 2" xfId="22915" xr:uid="{00000000-0005-0000-0000-0000CC580000}"/>
    <cellStyle name="20% - Accent1 3 2 6 2 2 5 2 2" xfId="22916" xr:uid="{00000000-0005-0000-0000-0000CD580000}"/>
    <cellStyle name="20% - Accent1 3 2 6 2 2 5 3" xfId="22917" xr:uid="{00000000-0005-0000-0000-0000CE580000}"/>
    <cellStyle name="20% - Accent1 3 2 6 2 2 6" xfId="22918" xr:uid="{00000000-0005-0000-0000-0000CF580000}"/>
    <cellStyle name="20% - Accent1 3 2 6 2 2 6 2" xfId="22919" xr:uid="{00000000-0005-0000-0000-0000D0580000}"/>
    <cellStyle name="20% - Accent1 3 2 6 2 2 6 2 2" xfId="22920" xr:uid="{00000000-0005-0000-0000-0000D1580000}"/>
    <cellStyle name="20% - Accent1 3 2 6 2 2 6 3" xfId="22921" xr:uid="{00000000-0005-0000-0000-0000D2580000}"/>
    <cellStyle name="20% - Accent1 3 2 6 2 2 7" xfId="22922" xr:uid="{00000000-0005-0000-0000-0000D3580000}"/>
    <cellStyle name="20% - Accent1 3 2 6 2 2 7 2" xfId="22923" xr:uid="{00000000-0005-0000-0000-0000D4580000}"/>
    <cellStyle name="20% - Accent1 3 2 6 2 2 8" xfId="22924" xr:uid="{00000000-0005-0000-0000-0000D5580000}"/>
    <cellStyle name="20% - Accent1 3 2 6 2 2 8 2" xfId="22925" xr:uid="{00000000-0005-0000-0000-0000D6580000}"/>
    <cellStyle name="20% - Accent1 3 2 6 2 2 9" xfId="22926" xr:uid="{00000000-0005-0000-0000-0000D7580000}"/>
    <cellStyle name="20% - Accent1 3 2 6 2 3" xfId="22927" xr:uid="{00000000-0005-0000-0000-0000D8580000}"/>
    <cellStyle name="20% - Accent1 3 2 6 2 3 2" xfId="22928" xr:uid="{00000000-0005-0000-0000-0000D9580000}"/>
    <cellStyle name="20% - Accent1 3 2 6 2 3 2 2" xfId="22929" xr:uid="{00000000-0005-0000-0000-0000DA580000}"/>
    <cellStyle name="20% - Accent1 3 2 6 2 3 2 2 2" xfId="22930" xr:uid="{00000000-0005-0000-0000-0000DB580000}"/>
    <cellStyle name="20% - Accent1 3 2 6 2 3 2 2 2 2" xfId="22931" xr:uid="{00000000-0005-0000-0000-0000DC580000}"/>
    <cellStyle name="20% - Accent1 3 2 6 2 3 2 2 3" xfId="22932" xr:uid="{00000000-0005-0000-0000-0000DD580000}"/>
    <cellStyle name="20% - Accent1 3 2 6 2 3 2 3" xfId="22933" xr:uid="{00000000-0005-0000-0000-0000DE580000}"/>
    <cellStyle name="20% - Accent1 3 2 6 2 3 2 3 2" xfId="22934" xr:uid="{00000000-0005-0000-0000-0000DF580000}"/>
    <cellStyle name="20% - Accent1 3 2 6 2 3 2 4" xfId="22935" xr:uid="{00000000-0005-0000-0000-0000E0580000}"/>
    <cellStyle name="20% - Accent1 3 2 6 2 3 3" xfId="22936" xr:uid="{00000000-0005-0000-0000-0000E1580000}"/>
    <cellStyle name="20% - Accent1 3 2 6 2 3 3 2" xfId="22937" xr:uid="{00000000-0005-0000-0000-0000E2580000}"/>
    <cellStyle name="20% - Accent1 3 2 6 2 3 3 2 2" xfId="22938" xr:uid="{00000000-0005-0000-0000-0000E3580000}"/>
    <cellStyle name="20% - Accent1 3 2 6 2 3 3 2 2 2" xfId="22939" xr:uid="{00000000-0005-0000-0000-0000E4580000}"/>
    <cellStyle name="20% - Accent1 3 2 6 2 3 3 2 3" xfId="22940" xr:uid="{00000000-0005-0000-0000-0000E5580000}"/>
    <cellStyle name="20% - Accent1 3 2 6 2 3 3 3" xfId="22941" xr:uid="{00000000-0005-0000-0000-0000E6580000}"/>
    <cellStyle name="20% - Accent1 3 2 6 2 3 3 3 2" xfId="22942" xr:uid="{00000000-0005-0000-0000-0000E7580000}"/>
    <cellStyle name="20% - Accent1 3 2 6 2 3 3 4" xfId="22943" xr:uid="{00000000-0005-0000-0000-0000E8580000}"/>
    <cellStyle name="20% - Accent1 3 2 6 2 3 4" xfId="22944" xr:uid="{00000000-0005-0000-0000-0000E9580000}"/>
    <cellStyle name="20% - Accent1 3 2 6 2 3 4 2" xfId="22945" xr:uid="{00000000-0005-0000-0000-0000EA580000}"/>
    <cellStyle name="20% - Accent1 3 2 6 2 3 4 2 2" xfId="22946" xr:uid="{00000000-0005-0000-0000-0000EB580000}"/>
    <cellStyle name="20% - Accent1 3 2 6 2 3 4 2 2 2" xfId="22947" xr:uid="{00000000-0005-0000-0000-0000EC580000}"/>
    <cellStyle name="20% - Accent1 3 2 6 2 3 4 2 3" xfId="22948" xr:uid="{00000000-0005-0000-0000-0000ED580000}"/>
    <cellStyle name="20% - Accent1 3 2 6 2 3 4 3" xfId="22949" xr:uid="{00000000-0005-0000-0000-0000EE580000}"/>
    <cellStyle name="20% - Accent1 3 2 6 2 3 4 3 2" xfId="22950" xr:uid="{00000000-0005-0000-0000-0000EF580000}"/>
    <cellStyle name="20% - Accent1 3 2 6 2 3 4 4" xfId="22951" xr:uid="{00000000-0005-0000-0000-0000F0580000}"/>
    <cellStyle name="20% - Accent1 3 2 6 2 3 5" xfId="22952" xr:uid="{00000000-0005-0000-0000-0000F1580000}"/>
    <cellStyle name="20% - Accent1 3 2 6 2 3 5 2" xfId="22953" xr:uid="{00000000-0005-0000-0000-0000F2580000}"/>
    <cellStyle name="20% - Accent1 3 2 6 2 3 5 2 2" xfId="22954" xr:uid="{00000000-0005-0000-0000-0000F3580000}"/>
    <cellStyle name="20% - Accent1 3 2 6 2 3 5 3" xfId="22955" xr:uid="{00000000-0005-0000-0000-0000F4580000}"/>
    <cellStyle name="20% - Accent1 3 2 6 2 3 6" xfId="22956" xr:uid="{00000000-0005-0000-0000-0000F5580000}"/>
    <cellStyle name="20% - Accent1 3 2 6 2 3 6 2" xfId="22957" xr:uid="{00000000-0005-0000-0000-0000F6580000}"/>
    <cellStyle name="20% - Accent1 3 2 6 2 3 6 2 2" xfId="22958" xr:uid="{00000000-0005-0000-0000-0000F7580000}"/>
    <cellStyle name="20% - Accent1 3 2 6 2 3 6 3" xfId="22959" xr:uid="{00000000-0005-0000-0000-0000F8580000}"/>
    <cellStyle name="20% - Accent1 3 2 6 2 3 7" xfId="22960" xr:uid="{00000000-0005-0000-0000-0000F9580000}"/>
    <cellStyle name="20% - Accent1 3 2 6 2 3 7 2" xfId="22961" xr:uid="{00000000-0005-0000-0000-0000FA580000}"/>
    <cellStyle name="20% - Accent1 3 2 6 2 3 8" xfId="22962" xr:uid="{00000000-0005-0000-0000-0000FB580000}"/>
    <cellStyle name="20% - Accent1 3 2 6 2 3 8 2" xfId="22963" xr:uid="{00000000-0005-0000-0000-0000FC580000}"/>
    <cellStyle name="20% - Accent1 3 2 6 2 3 9" xfId="22964" xr:uid="{00000000-0005-0000-0000-0000FD580000}"/>
    <cellStyle name="20% - Accent1 3 2 6 2 4" xfId="22965" xr:uid="{00000000-0005-0000-0000-0000FE580000}"/>
    <cellStyle name="20% - Accent1 3 2 6 2 4 2" xfId="22966" xr:uid="{00000000-0005-0000-0000-0000FF580000}"/>
    <cellStyle name="20% - Accent1 3 2 6 2 4 2 2" xfId="22967" xr:uid="{00000000-0005-0000-0000-000000590000}"/>
    <cellStyle name="20% - Accent1 3 2 6 2 4 2 2 2" xfId="22968" xr:uid="{00000000-0005-0000-0000-000001590000}"/>
    <cellStyle name="20% - Accent1 3 2 6 2 4 2 3" xfId="22969" xr:uid="{00000000-0005-0000-0000-000002590000}"/>
    <cellStyle name="20% - Accent1 3 2 6 2 4 3" xfId="22970" xr:uid="{00000000-0005-0000-0000-000003590000}"/>
    <cellStyle name="20% - Accent1 3 2 6 2 4 3 2" xfId="22971" xr:uid="{00000000-0005-0000-0000-000004590000}"/>
    <cellStyle name="20% - Accent1 3 2 6 2 4 4" xfId="22972" xr:uid="{00000000-0005-0000-0000-000005590000}"/>
    <cellStyle name="20% - Accent1 3 2 6 2 5" xfId="22973" xr:uid="{00000000-0005-0000-0000-000006590000}"/>
    <cellStyle name="20% - Accent1 3 2 6 2 5 2" xfId="22974" xr:uid="{00000000-0005-0000-0000-000007590000}"/>
    <cellStyle name="20% - Accent1 3 2 6 2 5 2 2" xfId="22975" xr:uid="{00000000-0005-0000-0000-000008590000}"/>
    <cellStyle name="20% - Accent1 3 2 6 2 5 2 2 2" xfId="22976" xr:uid="{00000000-0005-0000-0000-000009590000}"/>
    <cellStyle name="20% - Accent1 3 2 6 2 5 2 3" xfId="22977" xr:uid="{00000000-0005-0000-0000-00000A590000}"/>
    <cellStyle name="20% - Accent1 3 2 6 2 5 3" xfId="22978" xr:uid="{00000000-0005-0000-0000-00000B590000}"/>
    <cellStyle name="20% - Accent1 3 2 6 2 5 3 2" xfId="22979" xr:uid="{00000000-0005-0000-0000-00000C590000}"/>
    <cellStyle name="20% - Accent1 3 2 6 2 5 4" xfId="22980" xr:uid="{00000000-0005-0000-0000-00000D590000}"/>
    <cellStyle name="20% - Accent1 3 2 6 2 6" xfId="22981" xr:uid="{00000000-0005-0000-0000-00000E590000}"/>
    <cellStyle name="20% - Accent1 3 2 6 2 6 2" xfId="22982" xr:uid="{00000000-0005-0000-0000-00000F590000}"/>
    <cellStyle name="20% - Accent1 3 2 6 2 6 2 2" xfId="22983" xr:uid="{00000000-0005-0000-0000-000010590000}"/>
    <cellStyle name="20% - Accent1 3 2 6 2 6 2 2 2" xfId="22984" xr:uid="{00000000-0005-0000-0000-000011590000}"/>
    <cellStyle name="20% - Accent1 3 2 6 2 6 2 3" xfId="22985" xr:uid="{00000000-0005-0000-0000-000012590000}"/>
    <cellStyle name="20% - Accent1 3 2 6 2 6 3" xfId="22986" xr:uid="{00000000-0005-0000-0000-000013590000}"/>
    <cellStyle name="20% - Accent1 3 2 6 2 6 3 2" xfId="22987" xr:uid="{00000000-0005-0000-0000-000014590000}"/>
    <cellStyle name="20% - Accent1 3 2 6 2 6 4" xfId="22988" xr:uid="{00000000-0005-0000-0000-000015590000}"/>
    <cellStyle name="20% - Accent1 3 2 6 2 7" xfId="22989" xr:uid="{00000000-0005-0000-0000-000016590000}"/>
    <cellStyle name="20% - Accent1 3 2 6 2 7 2" xfId="22990" xr:uid="{00000000-0005-0000-0000-000017590000}"/>
    <cellStyle name="20% - Accent1 3 2 6 2 7 2 2" xfId="22991" xr:uid="{00000000-0005-0000-0000-000018590000}"/>
    <cellStyle name="20% - Accent1 3 2 6 2 7 3" xfId="22992" xr:uid="{00000000-0005-0000-0000-000019590000}"/>
    <cellStyle name="20% - Accent1 3 2 6 2 8" xfId="22993" xr:uid="{00000000-0005-0000-0000-00001A590000}"/>
    <cellStyle name="20% - Accent1 3 2 6 2 8 2" xfId="22994" xr:uid="{00000000-0005-0000-0000-00001B590000}"/>
    <cellStyle name="20% - Accent1 3 2 6 2 8 2 2" xfId="22995" xr:uid="{00000000-0005-0000-0000-00001C590000}"/>
    <cellStyle name="20% - Accent1 3 2 6 2 8 3" xfId="22996" xr:uid="{00000000-0005-0000-0000-00001D590000}"/>
    <cellStyle name="20% - Accent1 3 2 6 2 9" xfId="22997" xr:uid="{00000000-0005-0000-0000-00001E590000}"/>
    <cellStyle name="20% - Accent1 3 2 6 2 9 2" xfId="22998" xr:uid="{00000000-0005-0000-0000-00001F590000}"/>
    <cellStyle name="20% - Accent1 3 2 6 3" xfId="22999" xr:uid="{00000000-0005-0000-0000-000020590000}"/>
    <cellStyle name="20% - Accent1 3 2 6 3 10" xfId="23000" xr:uid="{00000000-0005-0000-0000-000021590000}"/>
    <cellStyle name="20% - Accent1 3 2 6 3 10 2" xfId="23001" xr:uid="{00000000-0005-0000-0000-000022590000}"/>
    <cellStyle name="20% - Accent1 3 2 6 3 11" xfId="23002" xr:uid="{00000000-0005-0000-0000-000023590000}"/>
    <cellStyle name="20% - Accent1 3 2 6 3 2" xfId="23003" xr:uid="{00000000-0005-0000-0000-000024590000}"/>
    <cellStyle name="20% - Accent1 3 2 6 3 2 2" xfId="23004" xr:uid="{00000000-0005-0000-0000-000025590000}"/>
    <cellStyle name="20% - Accent1 3 2 6 3 2 2 2" xfId="23005" xr:uid="{00000000-0005-0000-0000-000026590000}"/>
    <cellStyle name="20% - Accent1 3 2 6 3 2 2 2 2" xfId="23006" xr:uid="{00000000-0005-0000-0000-000027590000}"/>
    <cellStyle name="20% - Accent1 3 2 6 3 2 2 2 2 2" xfId="23007" xr:uid="{00000000-0005-0000-0000-000028590000}"/>
    <cellStyle name="20% - Accent1 3 2 6 3 2 2 2 3" xfId="23008" xr:uid="{00000000-0005-0000-0000-000029590000}"/>
    <cellStyle name="20% - Accent1 3 2 6 3 2 2 3" xfId="23009" xr:uid="{00000000-0005-0000-0000-00002A590000}"/>
    <cellStyle name="20% - Accent1 3 2 6 3 2 2 3 2" xfId="23010" xr:uid="{00000000-0005-0000-0000-00002B590000}"/>
    <cellStyle name="20% - Accent1 3 2 6 3 2 2 4" xfId="23011" xr:uid="{00000000-0005-0000-0000-00002C590000}"/>
    <cellStyle name="20% - Accent1 3 2 6 3 2 3" xfId="23012" xr:uid="{00000000-0005-0000-0000-00002D590000}"/>
    <cellStyle name="20% - Accent1 3 2 6 3 2 3 2" xfId="23013" xr:uid="{00000000-0005-0000-0000-00002E590000}"/>
    <cellStyle name="20% - Accent1 3 2 6 3 2 3 2 2" xfId="23014" xr:uid="{00000000-0005-0000-0000-00002F590000}"/>
    <cellStyle name="20% - Accent1 3 2 6 3 2 3 2 2 2" xfId="23015" xr:uid="{00000000-0005-0000-0000-000030590000}"/>
    <cellStyle name="20% - Accent1 3 2 6 3 2 3 2 3" xfId="23016" xr:uid="{00000000-0005-0000-0000-000031590000}"/>
    <cellStyle name="20% - Accent1 3 2 6 3 2 3 3" xfId="23017" xr:uid="{00000000-0005-0000-0000-000032590000}"/>
    <cellStyle name="20% - Accent1 3 2 6 3 2 3 3 2" xfId="23018" xr:uid="{00000000-0005-0000-0000-000033590000}"/>
    <cellStyle name="20% - Accent1 3 2 6 3 2 3 4" xfId="23019" xr:uid="{00000000-0005-0000-0000-000034590000}"/>
    <cellStyle name="20% - Accent1 3 2 6 3 2 4" xfId="23020" xr:uid="{00000000-0005-0000-0000-000035590000}"/>
    <cellStyle name="20% - Accent1 3 2 6 3 2 4 2" xfId="23021" xr:uid="{00000000-0005-0000-0000-000036590000}"/>
    <cellStyle name="20% - Accent1 3 2 6 3 2 4 2 2" xfId="23022" xr:uid="{00000000-0005-0000-0000-000037590000}"/>
    <cellStyle name="20% - Accent1 3 2 6 3 2 4 2 2 2" xfId="23023" xr:uid="{00000000-0005-0000-0000-000038590000}"/>
    <cellStyle name="20% - Accent1 3 2 6 3 2 4 2 3" xfId="23024" xr:uid="{00000000-0005-0000-0000-000039590000}"/>
    <cellStyle name="20% - Accent1 3 2 6 3 2 4 3" xfId="23025" xr:uid="{00000000-0005-0000-0000-00003A590000}"/>
    <cellStyle name="20% - Accent1 3 2 6 3 2 4 3 2" xfId="23026" xr:uid="{00000000-0005-0000-0000-00003B590000}"/>
    <cellStyle name="20% - Accent1 3 2 6 3 2 4 4" xfId="23027" xr:uid="{00000000-0005-0000-0000-00003C590000}"/>
    <cellStyle name="20% - Accent1 3 2 6 3 2 5" xfId="23028" xr:uid="{00000000-0005-0000-0000-00003D590000}"/>
    <cellStyle name="20% - Accent1 3 2 6 3 2 5 2" xfId="23029" xr:uid="{00000000-0005-0000-0000-00003E590000}"/>
    <cellStyle name="20% - Accent1 3 2 6 3 2 5 2 2" xfId="23030" xr:uid="{00000000-0005-0000-0000-00003F590000}"/>
    <cellStyle name="20% - Accent1 3 2 6 3 2 5 3" xfId="23031" xr:uid="{00000000-0005-0000-0000-000040590000}"/>
    <cellStyle name="20% - Accent1 3 2 6 3 2 6" xfId="23032" xr:uid="{00000000-0005-0000-0000-000041590000}"/>
    <cellStyle name="20% - Accent1 3 2 6 3 2 6 2" xfId="23033" xr:uid="{00000000-0005-0000-0000-000042590000}"/>
    <cellStyle name="20% - Accent1 3 2 6 3 2 6 2 2" xfId="23034" xr:uid="{00000000-0005-0000-0000-000043590000}"/>
    <cellStyle name="20% - Accent1 3 2 6 3 2 6 3" xfId="23035" xr:uid="{00000000-0005-0000-0000-000044590000}"/>
    <cellStyle name="20% - Accent1 3 2 6 3 2 7" xfId="23036" xr:uid="{00000000-0005-0000-0000-000045590000}"/>
    <cellStyle name="20% - Accent1 3 2 6 3 2 7 2" xfId="23037" xr:uid="{00000000-0005-0000-0000-000046590000}"/>
    <cellStyle name="20% - Accent1 3 2 6 3 2 8" xfId="23038" xr:uid="{00000000-0005-0000-0000-000047590000}"/>
    <cellStyle name="20% - Accent1 3 2 6 3 2 8 2" xfId="23039" xr:uid="{00000000-0005-0000-0000-000048590000}"/>
    <cellStyle name="20% - Accent1 3 2 6 3 2 9" xfId="23040" xr:uid="{00000000-0005-0000-0000-000049590000}"/>
    <cellStyle name="20% - Accent1 3 2 6 3 3" xfId="23041" xr:uid="{00000000-0005-0000-0000-00004A590000}"/>
    <cellStyle name="20% - Accent1 3 2 6 3 3 2" xfId="23042" xr:uid="{00000000-0005-0000-0000-00004B590000}"/>
    <cellStyle name="20% - Accent1 3 2 6 3 3 2 2" xfId="23043" xr:uid="{00000000-0005-0000-0000-00004C590000}"/>
    <cellStyle name="20% - Accent1 3 2 6 3 3 2 2 2" xfId="23044" xr:uid="{00000000-0005-0000-0000-00004D590000}"/>
    <cellStyle name="20% - Accent1 3 2 6 3 3 2 2 2 2" xfId="23045" xr:uid="{00000000-0005-0000-0000-00004E590000}"/>
    <cellStyle name="20% - Accent1 3 2 6 3 3 2 2 3" xfId="23046" xr:uid="{00000000-0005-0000-0000-00004F590000}"/>
    <cellStyle name="20% - Accent1 3 2 6 3 3 2 3" xfId="23047" xr:uid="{00000000-0005-0000-0000-000050590000}"/>
    <cellStyle name="20% - Accent1 3 2 6 3 3 2 3 2" xfId="23048" xr:uid="{00000000-0005-0000-0000-000051590000}"/>
    <cellStyle name="20% - Accent1 3 2 6 3 3 2 4" xfId="23049" xr:uid="{00000000-0005-0000-0000-000052590000}"/>
    <cellStyle name="20% - Accent1 3 2 6 3 3 3" xfId="23050" xr:uid="{00000000-0005-0000-0000-000053590000}"/>
    <cellStyle name="20% - Accent1 3 2 6 3 3 3 2" xfId="23051" xr:uid="{00000000-0005-0000-0000-000054590000}"/>
    <cellStyle name="20% - Accent1 3 2 6 3 3 3 2 2" xfId="23052" xr:uid="{00000000-0005-0000-0000-000055590000}"/>
    <cellStyle name="20% - Accent1 3 2 6 3 3 3 2 2 2" xfId="23053" xr:uid="{00000000-0005-0000-0000-000056590000}"/>
    <cellStyle name="20% - Accent1 3 2 6 3 3 3 2 3" xfId="23054" xr:uid="{00000000-0005-0000-0000-000057590000}"/>
    <cellStyle name="20% - Accent1 3 2 6 3 3 3 3" xfId="23055" xr:uid="{00000000-0005-0000-0000-000058590000}"/>
    <cellStyle name="20% - Accent1 3 2 6 3 3 3 3 2" xfId="23056" xr:uid="{00000000-0005-0000-0000-000059590000}"/>
    <cellStyle name="20% - Accent1 3 2 6 3 3 3 4" xfId="23057" xr:uid="{00000000-0005-0000-0000-00005A590000}"/>
    <cellStyle name="20% - Accent1 3 2 6 3 3 4" xfId="23058" xr:uid="{00000000-0005-0000-0000-00005B590000}"/>
    <cellStyle name="20% - Accent1 3 2 6 3 3 4 2" xfId="23059" xr:uid="{00000000-0005-0000-0000-00005C590000}"/>
    <cellStyle name="20% - Accent1 3 2 6 3 3 4 2 2" xfId="23060" xr:uid="{00000000-0005-0000-0000-00005D590000}"/>
    <cellStyle name="20% - Accent1 3 2 6 3 3 4 2 2 2" xfId="23061" xr:uid="{00000000-0005-0000-0000-00005E590000}"/>
    <cellStyle name="20% - Accent1 3 2 6 3 3 4 2 3" xfId="23062" xr:uid="{00000000-0005-0000-0000-00005F590000}"/>
    <cellStyle name="20% - Accent1 3 2 6 3 3 4 3" xfId="23063" xr:uid="{00000000-0005-0000-0000-000060590000}"/>
    <cellStyle name="20% - Accent1 3 2 6 3 3 4 3 2" xfId="23064" xr:uid="{00000000-0005-0000-0000-000061590000}"/>
    <cellStyle name="20% - Accent1 3 2 6 3 3 4 4" xfId="23065" xr:uid="{00000000-0005-0000-0000-000062590000}"/>
    <cellStyle name="20% - Accent1 3 2 6 3 3 5" xfId="23066" xr:uid="{00000000-0005-0000-0000-000063590000}"/>
    <cellStyle name="20% - Accent1 3 2 6 3 3 5 2" xfId="23067" xr:uid="{00000000-0005-0000-0000-000064590000}"/>
    <cellStyle name="20% - Accent1 3 2 6 3 3 5 2 2" xfId="23068" xr:uid="{00000000-0005-0000-0000-000065590000}"/>
    <cellStyle name="20% - Accent1 3 2 6 3 3 5 3" xfId="23069" xr:uid="{00000000-0005-0000-0000-000066590000}"/>
    <cellStyle name="20% - Accent1 3 2 6 3 3 6" xfId="23070" xr:uid="{00000000-0005-0000-0000-000067590000}"/>
    <cellStyle name="20% - Accent1 3 2 6 3 3 6 2" xfId="23071" xr:uid="{00000000-0005-0000-0000-000068590000}"/>
    <cellStyle name="20% - Accent1 3 2 6 3 3 6 2 2" xfId="23072" xr:uid="{00000000-0005-0000-0000-000069590000}"/>
    <cellStyle name="20% - Accent1 3 2 6 3 3 6 3" xfId="23073" xr:uid="{00000000-0005-0000-0000-00006A590000}"/>
    <cellStyle name="20% - Accent1 3 2 6 3 3 7" xfId="23074" xr:uid="{00000000-0005-0000-0000-00006B590000}"/>
    <cellStyle name="20% - Accent1 3 2 6 3 3 7 2" xfId="23075" xr:uid="{00000000-0005-0000-0000-00006C590000}"/>
    <cellStyle name="20% - Accent1 3 2 6 3 3 8" xfId="23076" xr:uid="{00000000-0005-0000-0000-00006D590000}"/>
    <cellStyle name="20% - Accent1 3 2 6 3 3 8 2" xfId="23077" xr:uid="{00000000-0005-0000-0000-00006E590000}"/>
    <cellStyle name="20% - Accent1 3 2 6 3 3 9" xfId="23078" xr:uid="{00000000-0005-0000-0000-00006F590000}"/>
    <cellStyle name="20% - Accent1 3 2 6 3 4" xfId="23079" xr:uid="{00000000-0005-0000-0000-000070590000}"/>
    <cellStyle name="20% - Accent1 3 2 6 3 4 2" xfId="23080" xr:uid="{00000000-0005-0000-0000-000071590000}"/>
    <cellStyle name="20% - Accent1 3 2 6 3 4 2 2" xfId="23081" xr:uid="{00000000-0005-0000-0000-000072590000}"/>
    <cellStyle name="20% - Accent1 3 2 6 3 4 2 2 2" xfId="23082" xr:uid="{00000000-0005-0000-0000-000073590000}"/>
    <cellStyle name="20% - Accent1 3 2 6 3 4 2 3" xfId="23083" xr:uid="{00000000-0005-0000-0000-000074590000}"/>
    <cellStyle name="20% - Accent1 3 2 6 3 4 3" xfId="23084" xr:uid="{00000000-0005-0000-0000-000075590000}"/>
    <cellStyle name="20% - Accent1 3 2 6 3 4 3 2" xfId="23085" xr:uid="{00000000-0005-0000-0000-000076590000}"/>
    <cellStyle name="20% - Accent1 3 2 6 3 4 4" xfId="23086" xr:uid="{00000000-0005-0000-0000-000077590000}"/>
    <cellStyle name="20% - Accent1 3 2 6 3 5" xfId="23087" xr:uid="{00000000-0005-0000-0000-000078590000}"/>
    <cellStyle name="20% - Accent1 3 2 6 3 5 2" xfId="23088" xr:uid="{00000000-0005-0000-0000-000079590000}"/>
    <cellStyle name="20% - Accent1 3 2 6 3 5 2 2" xfId="23089" xr:uid="{00000000-0005-0000-0000-00007A590000}"/>
    <cellStyle name="20% - Accent1 3 2 6 3 5 2 2 2" xfId="23090" xr:uid="{00000000-0005-0000-0000-00007B590000}"/>
    <cellStyle name="20% - Accent1 3 2 6 3 5 2 3" xfId="23091" xr:uid="{00000000-0005-0000-0000-00007C590000}"/>
    <cellStyle name="20% - Accent1 3 2 6 3 5 3" xfId="23092" xr:uid="{00000000-0005-0000-0000-00007D590000}"/>
    <cellStyle name="20% - Accent1 3 2 6 3 5 3 2" xfId="23093" xr:uid="{00000000-0005-0000-0000-00007E590000}"/>
    <cellStyle name="20% - Accent1 3 2 6 3 5 4" xfId="23094" xr:uid="{00000000-0005-0000-0000-00007F590000}"/>
    <cellStyle name="20% - Accent1 3 2 6 3 6" xfId="23095" xr:uid="{00000000-0005-0000-0000-000080590000}"/>
    <cellStyle name="20% - Accent1 3 2 6 3 6 2" xfId="23096" xr:uid="{00000000-0005-0000-0000-000081590000}"/>
    <cellStyle name="20% - Accent1 3 2 6 3 6 2 2" xfId="23097" xr:uid="{00000000-0005-0000-0000-000082590000}"/>
    <cellStyle name="20% - Accent1 3 2 6 3 6 2 2 2" xfId="23098" xr:uid="{00000000-0005-0000-0000-000083590000}"/>
    <cellStyle name="20% - Accent1 3 2 6 3 6 2 3" xfId="23099" xr:uid="{00000000-0005-0000-0000-000084590000}"/>
    <cellStyle name="20% - Accent1 3 2 6 3 6 3" xfId="23100" xr:uid="{00000000-0005-0000-0000-000085590000}"/>
    <cellStyle name="20% - Accent1 3 2 6 3 6 3 2" xfId="23101" xr:uid="{00000000-0005-0000-0000-000086590000}"/>
    <cellStyle name="20% - Accent1 3 2 6 3 6 4" xfId="23102" xr:uid="{00000000-0005-0000-0000-000087590000}"/>
    <cellStyle name="20% - Accent1 3 2 6 3 7" xfId="23103" xr:uid="{00000000-0005-0000-0000-000088590000}"/>
    <cellStyle name="20% - Accent1 3 2 6 3 7 2" xfId="23104" xr:uid="{00000000-0005-0000-0000-000089590000}"/>
    <cellStyle name="20% - Accent1 3 2 6 3 7 2 2" xfId="23105" xr:uid="{00000000-0005-0000-0000-00008A590000}"/>
    <cellStyle name="20% - Accent1 3 2 6 3 7 3" xfId="23106" xr:uid="{00000000-0005-0000-0000-00008B590000}"/>
    <cellStyle name="20% - Accent1 3 2 6 3 8" xfId="23107" xr:uid="{00000000-0005-0000-0000-00008C590000}"/>
    <cellStyle name="20% - Accent1 3 2 6 3 8 2" xfId="23108" xr:uid="{00000000-0005-0000-0000-00008D590000}"/>
    <cellStyle name="20% - Accent1 3 2 6 3 8 2 2" xfId="23109" xr:uid="{00000000-0005-0000-0000-00008E590000}"/>
    <cellStyle name="20% - Accent1 3 2 6 3 8 3" xfId="23110" xr:uid="{00000000-0005-0000-0000-00008F590000}"/>
    <cellStyle name="20% - Accent1 3 2 6 3 9" xfId="23111" xr:uid="{00000000-0005-0000-0000-000090590000}"/>
    <cellStyle name="20% - Accent1 3 2 6 3 9 2" xfId="23112" xr:uid="{00000000-0005-0000-0000-000091590000}"/>
    <cellStyle name="20% - Accent1 3 2 6 4" xfId="23113" xr:uid="{00000000-0005-0000-0000-000092590000}"/>
    <cellStyle name="20% - Accent1 3 2 6 4 10" xfId="23114" xr:uid="{00000000-0005-0000-0000-000093590000}"/>
    <cellStyle name="20% - Accent1 3 2 6 4 10 2" xfId="23115" xr:uid="{00000000-0005-0000-0000-000094590000}"/>
    <cellStyle name="20% - Accent1 3 2 6 4 11" xfId="23116" xr:uid="{00000000-0005-0000-0000-000095590000}"/>
    <cellStyle name="20% - Accent1 3 2 6 4 2" xfId="23117" xr:uid="{00000000-0005-0000-0000-000096590000}"/>
    <cellStyle name="20% - Accent1 3 2 6 4 2 2" xfId="23118" xr:uid="{00000000-0005-0000-0000-000097590000}"/>
    <cellStyle name="20% - Accent1 3 2 6 4 2 2 2" xfId="23119" xr:uid="{00000000-0005-0000-0000-000098590000}"/>
    <cellStyle name="20% - Accent1 3 2 6 4 2 2 2 2" xfId="23120" xr:uid="{00000000-0005-0000-0000-000099590000}"/>
    <cellStyle name="20% - Accent1 3 2 6 4 2 2 2 2 2" xfId="23121" xr:uid="{00000000-0005-0000-0000-00009A590000}"/>
    <cellStyle name="20% - Accent1 3 2 6 4 2 2 2 3" xfId="23122" xr:uid="{00000000-0005-0000-0000-00009B590000}"/>
    <cellStyle name="20% - Accent1 3 2 6 4 2 2 3" xfId="23123" xr:uid="{00000000-0005-0000-0000-00009C590000}"/>
    <cellStyle name="20% - Accent1 3 2 6 4 2 2 3 2" xfId="23124" xr:uid="{00000000-0005-0000-0000-00009D590000}"/>
    <cellStyle name="20% - Accent1 3 2 6 4 2 2 4" xfId="23125" xr:uid="{00000000-0005-0000-0000-00009E590000}"/>
    <cellStyle name="20% - Accent1 3 2 6 4 2 3" xfId="23126" xr:uid="{00000000-0005-0000-0000-00009F590000}"/>
    <cellStyle name="20% - Accent1 3 2 6 4 2 3 2" xfId="23127" xr:uid="{00000000-0005-0000-0000-0000A0590000}"/>
    <cellStyle name="20% - Accent1 3 2 6 4 2 3 2 2" xfId="23128" xr:uid="{00000000-0005-0000-0000-0000A1590000}"/>
    <cellStyle name="20% - Accent1 3 2 6 4 2 3 2 2 2" xfId="23129" xr:uid="{00000000-0005-0000-0000-0000A2590000}"/>
    <cellStyle name="20% - Accent1 3 2 6 4 2 3 2 3" xfId="23130" xr:uid="{00000000-0005-0000-0000-0000A3590000}"/>
    <cellStyle name="20% - Accent1 3 2 6 4 2 3 3" xfId="23131" xr:uid="{00000000-0005-0000-0000-0000A4590000}"/>
    <cellStyle name="20% - Accent1 3 2 6 4 2 3 3 2" xfId="23132" xr:uid="{00000000-0005-0000-0000-0000A5590000}"/>
    <cellStyle name="20% - Accent1 3 2 6 4 2 3 4" xfId="23133" xr:uid="{00000000-0005-0000-0000-0000A6590000}"/>
    <cellStyle name="20% - Accent1 3 2 6 4 2 4" xfId="23134" xr:uid="{00000000-0005-0000-0000-0000A7590000}"/>
    <cellStyle name="20% - Accent1 3 2 6 4 2 4 2" xfId="23135" xr:uid="{00000000-0005-0000-0000-0000A8590000}"/>
    <cellStyle name="20% - Accent1 3 2 6 4 2 4 2 2" xfId="23136" xr:uid="{00000000-0005-0000-0000-0000A9590000}"/>
    <cellStyle name="20% - Accent1 3 2 6 4 2 4 2 2 2" xfId="23137" xr:uid="{00000000-0005-0000-0000-0000AA590000}"/>
    <cellStyle name="20% - Accent1 3 2 6 4 2 4 2 3" xfId="23138" xr:uid="{00000000-0005-0000-0000-0000AB590000}"/>
    <cellStyle name="20% - Accent1 3 2 6 4 2 4 3" xfId="23139" xr:uid="{00000000-0005-0000-0000-0000AC590000}"/>
    <cellStyle name="20% - Accent1 3 2 6 4 2 4 3 2" xfId="23140" xr:uid="{00000000-0005-0000-0000-0000AD590000}"/>
    <cellStyle name="20% - Accent1 3 2 6 4 2 4 4" xfId="23141" xr:uid="{00000000-0005-0000-0000-0000AE590000}"/>
    <cellStyle name="20% - Accent1 3 2 6 4 2 5" xfId="23142" xr:uid="{00000000-0005-0000-0000-0000AF590000}"/>
    <cellStyle name="20% - Accent1 3 2 6 4 2 5 2" xfId="23143" xr:uid="{00000000-0005-0000-0000-0000B0590000}"/>
    <cellStyle name="20% - Accent1 3 2 6 4 2 5 2 2" xfId="23144" xr:uid="{00000000-0005-0000-0000-0000B1590000}"/>
    <cellStyle name="20% - Accent1 3 2 6 4 2 5 3" xfId="23145" xr:uid="{00000000-0005-0000-0000-0000B2590000}"/>
    <cellStyle name="20% - Accent1 3 2 6 4 2 6" xfId="23146" xr:uid="{00000000-0005-0000-0000-0000B3590000}"/>
    <cellStyle name="20% - Accent1 3 2 6 4 2 6 2" xfId="23147" xr:uid="{00000000-0005-0000-0000-0000B4590000}"/>
    <cellStyle name="20% - Accent1 3 2 6 4 2 6 2 2" xfId="23148" xr:uid="{00000000-0005-0000-0000-0000B5590000}"/>
    <cellStyle name="20% - Accent1 3 2 6 4 2 6 3" xfId="23149" xr:uid="{00000000-0005-0000-0000-0000B6590000}"/>
    <cellStyle name="20% - Accent1 3 2 6 4 2 7" xfId="23150" xr:uid="{00000000-0005-0000-0000-0000B7590000}"/>
    <cellStyle name="20% - Accent1 3 2 6 4 2 7 2" xfId="23151" xr:uid="{00000000-0005-0000-0000-0000B8590000}"/>
    <cellStyle name="20% - Accent1 3 2 6 4 2 8" xfId="23152" xr:uid="{00000000-0005-0000-0000-0000B9590000}"/>
    <cellStyle name="20% - Accent1 3 2 6 4 2 8 2" xfId="23153" xr:uid="{00000000-0005-0000-0000-0000BA590000}"/>
    <cellStyle name="20% - Accent1 3 2 6 4 2 9" xfId="23154" xr:uid="{00000000-0005-0000-0000-0000BB590000}"/>
    <cellStyle name="20% - Accent1 3 2 6 4 3" xfId="23155" xr:uid="{00000000-0005-0000-0000-0000BC590000}"/>
    <cellStyle name="20% - Accent1 3 2 6 4 3 2" xfId="23156" xr:uid="{00000000-0005-0000-0000-0000BD590000}"/>
    <cellStyle name="20% - Accent1 3 2 6 4 3 2 2" xfId="23157" xr:uid="{00000000-0005-0000-0000-0000BE590000}"/>
    <cellStyle name="20% - Accent1 3 2 6 4 3 2 2 2" xfId="23158" xr:uid="{00000000-0005-0000-0000-0000BF590000}"/>
    <cellStyle name="20% - Accent1 3 2 6 4 3 2 2 2 2" xfId="23159" xr:uid="{00000000-0005-0000-0000-0000C0590000}"/>
    <cellStyle name="20% - Accent1 3 2 6 4 3 2 2 3" xfId="23160" xr:uid="{00000000-0005-0000-0000-0000C1590000}"/>
    <cellStyle name="20% - Accent1 3 2 6 4 3 2 3" xfId="23161" xr:uid="{00000000-0005-0000-0000-0000C2590000}"/>
    <cellStyle name="20% - Accent1 3 2 6 4 3 2 3 2" xfId="23162" xr:uid="{00000000-0005-0000-0000-0000C3590000}"/>
    <cellStyle name="20% - Accent1 3 2 6 4 3 2 4" xfId="23163" xr:uid="{00000000-0005-0000-0000-0000C4590000}"/>
    <cellStyle name="20% - Accent1 3 2 6 4 3 3" xfId="23164" xr:uid="{00000000-0005-0000-0000-0000C5590000}"/>
    <cellStyle name="20% - Accent1 3 2 6 4 3 3 2" xfId="23165" xr:uid="{00000000-0005-0000-0000-0000C6590000}"/>
    <cellStyle name="20% - Accent1 3 2 6 4 3 3 2 2" xfId="23166" xr:uid="{00000000-0005-0000-0000-0000C7590000}"/>
    <cellStyle name="20% - Accent1 3 2 6 4 3 3 2 2 2" xfId="23167" xr:uid="{00000000-0005-0000-0000-0000C8590000}"/>
    <cellStyle name="20% - Accent1 3 2 6 4 3 3 2 3" xfId="23168" xr:uid="{00000000-0005-0000-0000-0000C9590000}"/>
    <cellStyle name="20% - Accent1 3 2 6 4 3 3 3" xfId="23169" xr:uid="{00000000-0005-0000-0000-0000CA590000}"/>
    <cellStyle name="20% - Accent1 3 2 6 4 3 3 3 2" xfId="23170" xr:uid="{00000000-0005-0000-0000-0000CB590000}"/>
    <cellStyle name="20% - Accent1 3 2 6 4 3 3 4" xfId="23171" xr:uid="{00000000-0005-0000-0000-0000CC590000}"/>
    <cellStyle name="20% - Accent1 3 2 6 4 3 4" xfId="23172" xr:uid="{00000000-0005-0000-0000-0000CD590000}"/>
    <cellStyle name="20% - Accent1 3 2 6 4 3 4 2" xfId="23173" xr:uid="{00000000-0005-0000-0000-0000CE590000}"/>
    <cellStyle name="20% - Accent1 3 2 6 4 3 4 2 2" xfId="23174" xr:uid="{00000000-0005-0000-0000-0000CF590000}"/>
    <cellStyle name="20% - Accent1 3 2 6 4 3 4 2 2 2" xfId="23175" xr:uid="{00000000-0005-0000-0000-0000D0590000}"/>
    <cellStyle name="20% - Accent1 3 2 6 4 3 4 2 3" xfId="23176" xr:uid="{00000000-0005-0000-0000-0000D1590000}"/>
    <cellStyle name="20% - Accent1 3 2 6 4 3 4 3" xfId="23177" xr:uid="{00000000-0005-0000-0000-0000D2590000}"/>
    <cellStyle name="20% - Accent1 3 2 6 4 3 4 3 2" xfId="23178" xr:uid="{00000000-0005-0000-0000-0000D3590000}"/>
    <cellStyle name="20% - Accent1 3 2 6 4 3 4 4" xfId="23179" xr:uid="{00000000-0005-0000-0000-0000D4590000}"/>
    <cellStyle name="20% - Accent1 3 2 6 4 3 5" xfId="23180" xr:uid="{00000000-0005-0000-0000-0000D5590000}"/>
    <cellStyle name="20% - Accent1 3 2 6 4 3 5 2" xfId="23181" xr:uid="{00000000-0005-0000-0000-0000D6590000}"/>
    <cellStyle name="20% - Accent1 3 2 6 4 3 5 2 2" xfId="23182" xr:uid="{00000000-0005-0000-0000-0000D7590000}"/>
    <cellStyle name="20% - Accent1 3 2 6 4 3 5 3" xfId="23183" xr:uid="{00000000-0005-0000-0000-0000D8590000}"/>
    <cellStyle name="20% - Accent1 3 2 6 4 3 6" xfId="23184" xr:uid="{00000000-0005-0000-0000-0000D9590000}"/>
    <cellStyle name="20% - Accent1 3 2 6 4 3 6 2" xfId="23185" xr:uid="{00000000-0005-0000-0000-0000DA590000}"/>
    <cellStyle name="20% - Accent1 3 2 6 4 3 6 2 2" xfId="23186" xr:uid="{00000000-0005-0000-0000-0000DB590000}"/>
    <cellStyle name="20% - Accent1 3 2 6 4 3 6 3" xfId="23187" xr:uid="{00000000-0005-0000-0000-0000DC590000}"/>
    <cellStyle name="20% - Accent1 3 2 6 4 3 7" xfId="23188" xr:uid="{00000000-0005-0000-0000-0000DD590000}"/>
    <cellStyle name="20% - Accent1 3 2 6 4 3 7 2" xfId="23189" xr:uid="{00000000-0005-0000-0000-0000DE590000}"/>
    <cellStyle name="20% - Accent1 3 2 6 4 3 8" xfId="23190" xr:uid="{00000000-0005-0000-0000-0000DF590000}"/>
    <cellStyle name="20% - Accent1 3 2 6 4 3 8 2" xfId="23191" xr:uid="{00000000-0005-0000-0000-0000E0590000}"/>
    <cellStyle name="20% - Accent1 3 2 6 4 3 9" xfId="23192" xr:uid="{00000000-0005-0000-0000-0000E1590000}"/>
    <cellStyle name="20% - Accent1 3 2 6 4 4" xfId="23193" xr:uid="{00000000-0005-0000-0000-0000E2590000}"/>
    <cellStyle name="20% - Accent1 3 2 6 4 4 2" xfId="23194" xr:uid="{00000000-0005-0000-0000-0000E3590000}"/>
    <cellStyle name="20% - Accent1 3 2 6 4 4 2 2" xfId="23195" xr:uid="{00000000-0005-0000-0000-0000E4590000}"/>
    <cellStyle name="20% - Accent1 3 2 6 4 4 2 2 2" xfId="23196" xr:uid="{00000000-0005-0000-0000-0000E5590000}"/>
    <cellStyle name="20% - Accent1 3 2 6 4 4 2 3" xfId="23197" xr:uid="{00000000-0005-0000-0000-0000E6590000}"/>
    <cellStyle name="20% - Accent1 3 2 6 4 4 3" xfId="23198" xr:uid="{00000000-0005-0000-0000-0000E7590000}"/>
    <cellStyle name="20% - Accent1 3 2 6 4 4 3 2" xfId="23199" xr:uid="{00000000-0005-0000-0000-0000E8590000}"/>
    <cellStyle name="20% - Accent1 3 2 6 4 4 4" xfId="23200" xr:uid="{00000000-0005-0000-0000-0000E9590000}"/>
    <cellStyle name="20% - Accent1 3 2 6 4 5" xfId="23201" xr:uid="{00000000-0005-0000-0000-0000EA590000}"/>
    <cellStyle name="20% - Accent1 3 2 6 4 5 2" xfId="23202" xr:uid="{00000000-0005-0000-0000-0000EB590000}"/>
    <cellStyle name="20% - Accent1 3 2 6 4 5 2 2" xfId="23203" xr:uid="{00000000-0005-0000-0000-0000EC590000}"/>
    <cellStyle name="20% - Accent1 3 2 6 4 5 2 2 2" xfId="23204" xr:uid="{00000000-0005-0000-0000-0000ED590000}"/>
    <cellStyle name="20% - Accent1 3 2 6 4 5 2 3" xfId="23205" xr:uid="{00000000-0005-0000-0000-0000EE590000}"/>
    <cellStyle name="20% - Accent1 3 2 6 4 5 3" xfId="23206" xr:uid="{00000000-0005-0000-0000-0000EF590000}"/>
    <cellStyle name="20% - Accent1 3 2 6 4 5 3 2" xfId="23207" xr:uid="{00000000-0005-0000-0000-0000F0590000}"/>
    <cellStyle name="20% - Accent1 3 2 6 4 5 4" xfId="23208" xr:uid="{00000000-0005-0000-0000-0000F1590000}"/>
    <cellStyle name="20% - Accent1 3 2 6 4 6" xfId="23209" xr:uid="{00000000-0005-0000-0000-0000F2590000}"/>
    <cellStyle name="20% - Accent1 3 2 6 4 6 2" xfId="23210" xr:uid="{00000000-0005-0000-0000-0000F3590000}"/>
    <cellStyle name="20% - Accent1 3 2 6 4 6 2 2" xfId="23211" xr:uid="{00000000-0005-0000-0000-0000F4590000}"/>
    <cellStyle name="20% - Accent1 3 2 6 4 6 2 2 2" xfId="23212" xr:uid="{00000000-0005-0000-0000-0000F5590000}"/>
    <cellStyle name="20% - Accent1 3 2 6 4 6 2 3" xfId="23213" xr:uid="{00000000-0005-0000-0000-0000F6590000}"/>
    <cellStyle name="20% - Accent1 3 2 6 4 6 3" xfId="23214" xr:uid="{00000000-0005-0000-0000-0000F7590000}"/>
    <cellStyle name="20% - Accent1 3 2 6 4 6 3 2" xfId="23215" xr:uid="{00000000-0005-0000-0000-0000F8590000}"/>
    <cellStyle name="20% - Accent1 3 2 6 4 6 4" xfId="23216" xr:uid="{00000000-0005-0000-0000-0000F9590000}"/>
    <cellStyle name="20% - Accent1 3 2 6 4 7" xfId="23217" xr:uid="{00000000-0005-0000-0000-0000FA590000}"/>
    <cellStyle name="20% - Accent1 3 2 6 4 7 2" xfId="23218" xr:uid="{00000000-0005-0000-0000-0000FB590000}"/>
    <cellStyle name="20% - Accent1 3 2 6 4 7 2 2" xfId="23219" xr:uid="{00000000-0005-0000-0000-0000FC590000}"/>
    <cellStyle name="20% - Accent1 3 2 6 4 7 3" xfId="23220" xr:uid="{00000000-0005-0000-0000-0000FD590000}"/>
    <cellStyle name="20% - Accent1 3 2 6 4 8" xfId="23221" xr:uid="{00000000-0005-0000-0000-0000FE590000}"/>
    <cellStyle name="20% - Accent1 3 2 6 4 8 2" xfId="23222" xr:uid="{00000000-0005-0000-0000-0000FF590000}"/>
    <cellStyle name="20% - Accent1 3 2 6 4 8 2 2" xfId="23223" xr:uid="{00000000-0005-0000-0000-0000005A0000}"/>
    <cellStyle name="20% - Accent1 3 2 6 4 8 3" xfId="23224" xr:uid="{00000000-0005-0000-0000-0000015A0000}"/>
    <cellStyle name="20% - Accent1 3 2 6 4 9" xfId="23225" xr:uid="{00000000-0005-0000-0000-0000025A0000}"/>
    <cellStyle name="20% - Accent1 3 2 6 4 9 2" xfId="23226" xr:uid="{00000000-0005-0000-0000-0000035A0000}"/>
    <cellStyle name="20% - Accent1 3 2 6 5" xfId="23227" xr:uid="{00000000-0005-0000-0000-0000045A0000}"/>
    <cellStyle name="20% - Accent1 3 2 6 5 2" xfId="23228" xr:uid="{00000000-0005-0000-0000-0000055A0000}"/>
    <cellStyle name="20% - Accent1 3 2 6 5 2 2" xfId="23229" xr:uid="{00000000-0005-0000-0000-0000065A0000}"/>
    <cellStyle name="20% - Accent1 3 2 6 5 2 2 2" xfId="23230" xr:uid="{00000000-0005-0000-0000-0000075A0000}"/>
    <cellStyle name="20% - Accent1 3 2 6 5 2 2 2 2" xfId="23231" xr:uid="{00000000-0005-0000-0000-0000085A0000}"/>
    <cellStyle name="20% - Accent1 3 2 6 5 2 2 3" xfId="23232" xr:uid="{00000000-0005-0000-0000-0000095A0000}"/>
    <cellStyle name="20% - Accent1 3 2 6 5 2 3" xfId="23233" xr:uid="{00000000-0005-0000-0000-00000A5A0000}"/>
    <cellStyle name="20% - Accent1 3 2 6 5 2 3 2" xfId="23234" xr:uid="{00000000-0005-0000-0000-00000B5A0000}"/>
    <cellStyle name="20% - Accent1 3 2 6 5 2 4" xfId="23235" xr:uid="{00000000-0005-0000-0000-00000C5A0000}"/>
    <cellStyle name="20% - Accent1 3 2 6 5 3" xfId="23236" xr:uid="{00000000-0005-0000-0000-00000D5A0000}"/>
    <cellStyle name="20% - Accent1 3 2 6 5 3 2" xfId="23237" xr:uid="{00000000-0005-0000-0000-00000E5A0000}"/>
    <cellStyle name="20% - Accent1 3 2 6 5 3 2 2" xfId="23238" xr:uid="{00000000-0005-0000-0000-00000F5A0000}"/>
    <cellStyle name="20% - Accent1 3 2 6 5 3 2 2 2" xfId="23239" xr:uid="{00000000-0005-0000-0000-0000105A0000}"/>
    <cellStyle name="20% - Accent1 3 2 6 5 3 2 3" xfId="23240" xr:uid="{00000000-0005-0000-0000-0000115A0000}"/>
    <cellStyle name="20% - Accent1 3 2 6 5 3 3" xfId="23241" xr:uid="{00000000-0005-0000-0000-0000125A0000}"/>
    <cellStyle name="20% - Accent1 3 2 6 5 3 3 2" xfId="23242" xr:uid="{00000000-0005-0000-0000-0000135A0000}"/>
    <cellStyle name="20% - Accent1 3 2 6 5 3 4" xfId="23243" xr:uid="{00000000-0005-0000-0000-0000145A0000}"/>
    <cellStyle name="20% - Accent1 3 2 6 5 4" xfId="23244" xr:uid="{00000000-0005-0000-0000-0000155A0000}"/>
    <cellStyle name="20% - Accent1 3 2 6 5 4 2" xfId="23245" xr:uid="{00000000-0005-0000-0000-0000165A0000}"/>
    <cellStyle name="20% - Accent1 3 2 6 5 4 2 2" xfId="23246" xr:uid="{00000000-0005-0000-0000-0000175A0000}"/>
    <cellStyle name="20% - Accent1 3 2 6 5 4 2 2 2" xfId="23247" xr:uid="{00000000-0005-0000-0000-0000185A0000}"/>
    <cellStyle name="20% - Accent1 3 2 6 5 4 2 3" xfId="23248" xr:uid="{00000000-0005-0000-0000-0000195A0000}"/>
    <cellStyle name="20% - Accent1 3 2 6 5 4 3" xfId="23249" xr:uid="{00000000-0005-0000-0000-00001A5A0000}"/>
    <cellStyle name="20% - Accent1 3 2 6 5 4 3 2" xfId="23250" xr:uid="{00000000-0005-0000-0000-00001B5A0000}"/>
    <cellStyle name="20% - Accent1 3 2 6 5 4 4" xfId="23251" xr:uid="{00000000-0005-0000-0000-00001C5A0000}"/>
    <cellStyle name="20% - Accent1 3 2 6 5 5" xfId="23252" xr:uid="{00000000-0005-0000-0000-00001D5A0000}"/>
    <cellStyle name="20% - Accent1 3 2 6 5 5 2" xfId="23253" xr:uid="{00000000-0005-0000-0000-00001E5A0000}"/>
    <cellStyle name="20% - Accent1 3 2 6 5 5 2 2" xfId="23254" xr:uid="{00000000-0005-0000-0000-00001F5A0000}"/>
    <cellStyle name="20% - Accent1 3 2 6 5 5 3" xfId="23255" xr:uid="{00000000-0005-0000-0000-0000205A0000}"/>
    <cellStyle name="20% - Accent1 3 2 6 5 6" xfId="23256" xr:uid="{00000000-0005-0000-0000-0000215A0000}"/>
    <cellStyle name="20% - Accent1 3 2 6 5 6 2" xfId="23257" xr:uid="{00000000-0005-0000-0000-0000225A0000}"/>
    <cellStyle name="20% - Accent1 3 2 6 5 6 2 2" xfId="23258" xr:uid="{00000000-0005-0000-0000-0000235A0000}"/>
    <cellStyle name="20% - Accent1 3 2 6 5 6 3" xfId="23259" xr:uid="{00000000-0005-0000-0000-0000245A0000}"/>
    <cellStyle name="20% - Accent1 3 2 6 5 7" xfId="23260" xr:uid="{00000000-0005-0000-0000-0000255A0000}"/>
    <cellStyle name="20% - Accent1 3 2 6 5 7 2" xfId="23261" xr:uid="{00000000-0005-0000-0000-0000265A0000}"/>
    <cellStyle name="20% - Accent1 3 2 6 5 8" xfId="23262" xr:uid="{00000000-0005-0000-0000-0000275A0000}"/>
    <cellStyle name="20% - Accent1 3 2 6 5 8 2" xfId="23263" xr:uid="{00000000-0005-0000-0000-0000285A0000}"/>
    <cellStyle name="20% - Accent1 3 2 6 5 9" xfId="23264" xr:uid="{00000000-0005-0000-0000-0000295A0000}"/>
    <cellStyle name="20% - Accent1 3 2 6 6" xfId="23265" xr:uid="{00000000-0005-0000-0000-00002A5A0000}"/>
    <cellStyle name="20% - Accent1 3 2 6 6 2" xfId="23266" xr:uid="{00000000-0005-0000-0000-00002B5A0000}"/>
    <cellStyle name="20% - Accent1 3 2 6 6 2 2" xfId="23267" xr:uid="{00000000-0005-0000-0000-00002C5A0000}"/>
    <cellStyle name="20% - Accent1 3 2 6 6 2 2 2" xfId="23268" xr:uid="{00000000-0005-0000-0000-00002D5A0000}"/>
    <cellStyle name="20% - Accent1 3 2 6 6 2 2 2 2" xfId="23269" xr:uid="{00000000-0005-0000-0000-00002E5A0000}"/>
    <cellStyle name="20% - Accent1 3 2 6 6 2 2 3" xfId="23270" xr:uid="{00000000-0005-0000-0000-00002F5A0000}"/>
    <cellStyle name="20% - Accent1 3 2 6 6 2 3" xfId="23271" xr:uid="{00000000-0005-0000-0000-0000305A0000}"/>
    <cellStyle name="20% - Accent1 3 2 6 6 2 3 2" xfId="23272" xr:uid="{00000000-0005-0000-0000-0000315A0000}"/>
    <cellStyle name="20% - Accent1 3 2 6 6 2 4" xfId="23273" xr:uid="{00000000-0005-0000-0000-0000325A0000}"/>
    <cellStyle name="20% - Accent1 3 2 6 6 3" xfId="23274" xr:uid="{00000000-0005-0000-0000-0000335A0000}"/>
    <cellStyle name="20% - Accent1 3 2 6 6 3 2" xfId="23275" xr:uid="{00000000-0005-0000-0000-0000345A0000}"/>
    <cellStyle name="20% - Accent1 3 2 6 6 3 2 2" xfId="23276" xr:uid="{00000000-0005-0000-0000-0000355A0000}"/>
    <cellStyle name="20% - Accent1 3 2 6 6 3 2 2 2" xfId="23277" xr:uid="{00000000-0005-0000-0000-0000365A0000}"/>
    <cellStyle name="20% - Accent1 3 2 6 6 3 2 3" xfId="23278" xr:uid="{00000000-0005-0000-0000-0000375A0000}"/>
    <cellStyle name="20% - Accent1 3 2 6 6 3 3" xfId="23279" xr:uid="{00000000-0005-0000-0000-0000385A0000}"/>
    <cellStyle name="20% - Accent1 3 2 6 6 3 3 2" xfId="23280" xr:uid="{00000000-0005-0000-0000-0000395A0000}"/>
    <cellStyle name="20% - Accent1 3 2 6 6 3 4" xfId="23281" xr:uid="{00000000-0005-0000-0000-00003A5A0000}"/>
    <cellStyle name="20% - Accent1 3 2 6 6 4" xfId="23282" xr:uid="{00000000-0005-0000-0000-00003B5A0000}"/>
    <cellStyle name="20% - Accent1 3 2 6 6 4 2" xfId="23283" xr:uid="{00000000-0005-0000-0000-00003C5A0000}"/>
    <cellStyle name="20% - Accent1 3 2 6 6 4 2 2" xfId="23284" xr:uid="{00000000-0005-0000-0000-00003D5A0000}"/>
    <cellStyle name="20% - Accent1 3 2 6 6 4 2 2 2" xfId="23285" xr:uid="{00000000-0005-0000-0000-00003E5A0000}"/>
    <cellStyle name="20% - Accent1 3 2 6 6 4 2 3" xfId="23286" xr:uid="{00000000-0005-0000-0000-00003F5A0000}"/>
    <cellStyle name="20% - Accent1 3 2 6 6 4 3" xfId="23287" xr:uid="{00000000-0005-0000-0000-0000405A0000}"/>
    <cellStyle name="20% - Accent1 3 2 6 6 4 3 2" xfId="23288" xr:uid="{00000000-0005-0000-0000-0000415A0000}"/>
    <cellStyle name="20% - Accent1 3 2 6 6 4 4" xfId="23289" xr:uid="{00000000-0005-0000-0000-0000425A0000}"/>
    <cellStyle name="20% - Accent1 3 2 6 6 5" xfId="23290" xr:uid="{00000000-0005-0000-0000-0000435A0000}"/>
    <cellStyle name="20% - Accent1 3 2 6 6 5 2" xfId="23291" xr:uid="{00000000-0005-0000-0000-0000445A0000}"/>
    <cellStyle name="20% - Accent1 3 2 6 6 5 2 2" xfId="23292" xr:uid="{00000000-0005-0000-0000-0000455A0000}"/>
    <cellStyle name="20% - Accent1 3 2 6 6 5 3" xfId="23293" xr:uid="{00000000-0005-0000-0000-0000465A0000}"/>
    <cellStyle name="20% - Accent1 3 2 6 6 6" xfId="23294" xr:uid="{00000000-0005-0000-0000-0000475A0000}"/>
    <cellStyle name="20% - Accent1 3 2 6 6 6 2" xfId="23295" xr:uid="{00000000-0005-0000-0000-0000485A0000}"/>
    <cellStyle name="20% - Accent1 3 2 6 6 6 2 2" xfId="23296" xr:uid="{00000000-0005-0000-0000-0000495A0000}"/>
    <cellStyle name="20% - Accent1 3 2 6 6 6 3" xfId="23297" xr:uid="{00000000-0005-0000-0000-00004A5A0000}"/>
    <cellStyle name="20% - Accent1 3 2 6 6 7" xfId="23298" xr:uid="{00000000-0005-0000-0000-00004B5A0000}"/>
    <cellStyle name="20% - Accent1 3 2 6 6 7 2" xfId="23299" xr:uid="{00000000-0005-0000-0000-00004C5A0000}"/>
    <cellStyle name="20% - Accent1 3 2 6 6 8" xfId="23300" xr:uid="{00000000-0005-0000-0000-00004D5A0000}"/>
    <cellStyle name="20% - Accent1 3 2 6 6 8 2" xfId="23301" xr:uid="{00000000-0005-0000-0000-00004E5A0000}"/>
    <cellStyle name="20% - Accent1 3 2 6 6 9" xfId="23302" xr:uid="{00000000-0005-0000-0000-00004F5A0000}"/>
    <cellStyle name="20% - Accent1 3 2 6 7" xfId="23303" xr:uid="{00000000-0005-0000-0000-0000505A0000}"/>
    <cellStyle name="20% - Accent1 3 2 6 7 2" xfId="23304" xr:uid="{00000000-0005-0000-0000-0000515A0000}"/>
    <cellStyle name="20% - Accent1 3 2 6 7 2 2" xfId="23305" xr:uid="{00000000-0005-0000-0000-0000525A0000}"/>
    <cellStyle name="20% - Accent1 3 2 6 7 2 2 2" xfId="23306" xr:uid="{00000000-0005-0000-0000-0000535A0000}"/>
    <cellStyle name="20% - Accent1 3 2 6 7 2 3" xfId="23307" xr:uid="{00000000-0005-0000-0000-0000545A0000}"/>
    <cellStyle name="20% - Accent1 3 2 6 7 3" xfId="23308" xr:uid="{00000000-0005-0000-0000-0000555A0000}"/>
    <cellStyle name="20% - Accent1 3 2 6 7 3 2" xfId="23309" xr:uid="{00000000-0005-0000-0000-0000565A0000}"/>
    <cellStyle name="20% - Accent1 3 2 6 7 4" xfId="23310" xr:uid="{00000000-0005-0000-0000-0000575A0000}"/>
    <cellStyle name="20% - Accent1 3 2 6 8" xfId="23311" xr:uid="{00000000-0005-0000-0000-0000585A0000}"/>
    <cellStyle name="20% - Accent1 3 2 6 8 2" xfId="23312" xr:uid="{00000000-0005-0000-0000-0000595A0000}"/>
    <cellStyle name="20% - Accent1 3 2 6 8 2 2" xfId="23313" xr:uid="{00000000-0005-0000-0000-00005A5A0000}"/>
    <cellStyle name="20% - Accent1 3 2 6 8 2 2 2" xfId="23314" xr:uid="{00000000-0005-0000-0000-00005B5A0000}"/>
    <cellStyle name="20% - Accent1 3 2 6 8 2 3" xfId="23315" xr:uid="{00000000-0005-0000-0000-00005C5A0000}"/>
    <cellStyle name="20% - Accent1 3 2 6 8 3" xfId="23316" xr:uid="{00000000-0005-0000-0000-00005D5A0000}"/>
    <cellStyle name="20% - Accent1 3 2 6 8 3 2" xfId="23317" xr:uid="{00000000-0005-0000-0000-00005E5A0000}"/>
    <cellStyle name="20% - Accent1 3 2 6 8 4" xfId="23318" xr:uid="{00000000-0005-0000-0000-00005F5A0000}"/>
    <cellStyle name="20% - Accent1 3 2 6 9" xfId="23319" xr:uid="{00000000-0005-0000-0000-0000605A0000}"/>
    <cellStyle name="20% - Accent1 3 2 6 9 2" xfId="23320" xr:uid="{00000000-0005-0000-0000-0000615A0000}"/>
    <cellStyle name="20% - Accent1 3 2 6 9 2 2" xfId="23321" xr:uid="{00000000-0005-0000-0000-0000625A0000}"/>
    <cellStyle name="20% - Accent1 3 2 6 9 2 2 2" xfId="23322" xr:uid="{00000000-0005-0000-0000-0000635A0000}"/>
    <cellStyle name="20% - Accent1 3 2 6 9 2 3" xfId="23323" xr:uid="{00000000-0005-0000-0000-0000645A0000}"/>
    <cellStyle name="20% - Accent1 3 2 6 9 3" xfId="23324" xr:uid="{00000000-0005-0000-0000-0000655A0000}"/>
    <cellStyle name="20% - Accent1 3 2 6 9 3 2" xfId="23325" xr:uid="{00000000-0005-0000-0000-0000665A0000}"/>
    <cellStyle name="20% - Accent1 3 2 6 9 4" xfId="23326" xr:uid="{00000000-0005-0000-0000-0000675A0000}"/>
    <cellStyle name="20% - Accent1 3 2 7" xfId="23327" xr:uid="{00000000-0005-0000-0000-0000685A0000}"/>
    <cellStyle name="20% - Accent1 3 2 7 10" xfId="23328" xr:uid="{00000000-0005-0000-0000-0000695A0000}"/>
    <cellStyle name="20% - Accent1 3 2 7 10 2" xfId="23329" xr:uid="{00000000-0005-0000-0000-00006A5A0000}"/>
    <cellStyle name="20% - Accent1 3 2 7 11" xfId="23330" xr:uid="{00000000-0005-0000-0000-00006B5A0000}"/>
    <cellStyle name="20% - Accent1 3 2 7 11 2" xfId="23331" xr:uid="{00000000-0005-0000-0000-00006C5A0000}"/>
    <cellStyle name="20% - Accent1 3 2 7 12" xfId="23332" xr:uid="{00000000-0005-0000-0000-00006D5A0000}"/>
    <cellStyle name="20% - Accent1 3 2 7 2" xfId="23333" xr:uid="{00000000-0005-0000-0000-00006E5A0000}"/>
    <cellStyle name="20% - Accent1 3 2 7 2 10" xfId="23334" xr:uid="{00000000-0005-0000-0000-00006F5A0000}"/>
    <cellStyle name="20% - Accent1 3 2 7 2 10 2" xfId="23335" xr:uid="{00000000-0005-0000-0000-0000705A0000}"/>
    <cellStyle name="20% - Accent1 3 2 7 2 11" xfId="23336" xr:uid="{00000000-0005-0000-0000-0000715A0000}"/>
    <cellStyle name="20% - Accent1 3 2 7 2 2" xfId="23337" xr:uid="{00000000-0005-0000-0000-0000725A0000}"/>
    <cellStyle name="20% - Accent1 3 2 7 2 2 2" xfId="23338" xr:uid="{00000000-0005-0000-0000-0000735A0000}"/>
    <cellStyle name="20% - Accent1 3 2 7 2 2 2 2" xfId="23339" xr:uid="{00000000-0005-0000-0000-0000745A0000}"/>
    <cellStyle name="20% - Accent1 3 2 7 2 2 2 2 2" xfId="23340" xr:uid="{00000000-0005-0000-0000-0000755A0000}"/>
    <cellStyle name="20% - Accent1 3 2 7 2 2 2 2 2 2" xfId="23341" xr:uid="{00000000-0005-0000-0000-0000765A0000}"/>
    <cellStyle name="20% - Accent1 3 2 7 2 2 2 2 3" xfId="23342" xr:uid="{00000000-0005-0000-0000-0000775A0000}"/>
    <cellStyle name="20% - Accent1 3 2 7 2 2 2 3" xfId="23343" xr:uid="{00000000-0005-0000-0000-0000785A0000}"/>
    <cellStyle name="20% - Accent1 3 2 7 2 2 2 3 2" xfId="23344" xr:uid="{00000000-0005-0000-0000-0000795A0000}"/>
    <cellStyle name="20% - Accent1 3 2 7 2 2 2 4" xfId="23345" xr:uid="{00000000-0005-0000-0000-00007A5A0000}"/>
    <cellStyle name="20% - Accent1 3 2 7 2 2 3" xfId="23346" xr:uid="{00000000-0005-0000-0000-00007B5A0000}"/>
    <cellStyle name="20% - Accent1 3 2 7 2 2 3 2" xfId="23347" xr:uid="{00000000-0005-0000-0000-00007C5A0000}"/>
    <cellStyle name="20% - Accent1 3 2 7 2 2 3 2 2" xfId="23348" xr:uid="{00000000-0005-0000-0000-00007D5A0000}"/>
    <cellStyle name="20% - Accent1 3 2 7 2 2 3 2 2 2" xfId="23349" xr:uid="{00000000-0005-0000-0000-00007E5A0000}"/>
    <cellStyle name="20% - Accent1 3 2 7 2 2 3 2 3" xfId="23350" xr:uid="{00000000-0005-0000-0000-00007F5A0000}"/>
    <cellStyle name="20% - Accent1 3 2 7 2 2 3 3" xfId="23351" xr:uid="{00000000-0005-0000-0000-0000805A0000}"/>
    <cellStyle name="20% - Accent1 3 2 7 2 2 3 3 2" xfId="23352" xr:uid="{00000000-0005-0000-0000-0000815A0000}"/>
    <cellStyle name="20% - Accent1 3 2 7 2 2 3 4" xfId="23353" xr:uid="{00000000-0005-0000-0000-0000825A0000}"/>
    <cellStyle name="20% - Accent1 3 2 7 2 2 4" xfId="23354" xr:uid="{00000000-0005-0000-0000-0000835A0000}"/>
    <cellStyle name="20% - Accent1 3 2 7 2 2 4 2" xfId="23355" xr:uid="{00000000-0005-0000-0000-0000845A0000}"/>
    <cellStyle name="20% - Accent1 3 2 7 2 2 4 2 2" xfId="23356" xr:uid="{00000000-0005-0000-0000-0000855A0000}"/>
    <cellStyle name="20% - Accent1 3 2 7 2 2 4 2 2 2" xfId="23357" xr:uid="{00000000-0005-0000-0000-0000865A0000}"/>
    <cellStyle name="20% - Accent1 3 2 7 2 2 4 2 3" xfId="23358" xr:uid="{00000000-0005-0000-0000-0000875A0000}"/>
    <cellStyle name="20% - Accent1 3 2 7 2 2 4 3" xfId="23359" xr:uid="{00000000-0005-0000-0000-0000885A0000}"/>
    <cellStyle name="20% - Accent1 3 2 7 2 2 4 3 2" xfId="23360" xr:uid="{00000000-0005-0000-0000-0000895A0000}"/>
    <cellStyle name="20% - Accent1 3 2 7 2 2 4 4" xfId="23361" xr:uid="{00000000-0005-0000-0000-00008A5A0000}"/>
    <cellStyle name="20% - Accent1 3 2 7 2 2 5" xfId="23362" xr:uid="{00000000-0005-0000-0000-00008B5A0000}"/>
    <cellStyle name="20% - Accent1 3 2 7 2 2 5 2" xfId="23363" xr:uid="{00000000-0005-0000-0000-00008C5A0000}"/>
    <cellStyle name="20% - Accent1 3 2 7 2 2 5 2 2" xfId="23364" xr:uid="{00000000-0005-0000-0000-00008D5A0000}"/>
    <cellStyle name="20% - Accent1 3 2 7 2 2 5 3" xfId="23365" xr:uid="{00000000-0005-0000-0000-00008E5A0000}"/>
    <cellStyle name="20% - Accent1 3 2 7 2 2 6" xfId="23366" xr:uid="{00000000-0005-0000-0000-00008F5A0000}"/>
    <cellStyle name="20% - Accent1 3 2 7 2 2 6 2" xfId="23367" xr:uid="{00000000-0005-0000-0000-0000905A0000}"/>
    <cellStyle name="20% - Accent1 3 2 7 2 2 6 2 2" xfId="23368" xr:uid="{00000000-0005-0000-0000-0000915A0000}"/>
    <cellStyle name="20% - Accent1 3 2 7 2 2 6 3" xfId="23369" xr:uid="{00000000-0005-0000-0000-0000925A0000}"/>
    <cellStyle name="20% - Accent1 3 2 7 2 2 7" xfId="23370" xr:uid="{00000000-0005-0000-0000-0000935A0000}"/>
    <cellStyle name="20% - Accent1 3 2 7 2 2 7 2" xfId="23371" xr:uid="{00000000-0005-0000-0000-0000945A0000}"/>
    <cellStyle name="20% - Accent1 3 2 7 2 2 8" xfId="23372" xr:uid="{00000000-0005-0000-0000-0000955A0000}"/>
    <cellStyle name="20% - Accent1 3 2 7 2 2 8 2" xfId="23373" xr:uid="{00000000-0005-0000-0000-0000965A0000}"/>
    <cellStyle name="20% - Accent1 3 2 7 2 2 9" xfId="23374" xr:uid="{00000000-0005-0000-0000-0000975A0000}"/>
    <cellStyle name="20% - Accent1 3 2 7 2 3" xfId="23375" xr:uid="{00000000-0005-0000-0000-0000985A0000}"/>
    <cellStyle name="20% - Accent1 3 2 7 2 3 2" xfId="23376" xr:uid="{00000000-0005-0000-0000-0000995A0000}"/>
    <cellStyle name="20% - Accent1 3 2 7 2 3 2 2" xfId="23377" xr:uid="{00000000-0005-0000-0000-00009A5A0000}"/>
    <cellStyle name="20% - Accent1 3 2 7 2 3 2 2 2" xfId="23378" xr:uid="{00000000-0005-0000-0000-00009B5A0000}"/>
    <cellStyle name="20% - Accent1 3 2 7 2 3 2 2 2 2" xfId="23379" xr:uid="{00000000-0005-0000-0000-00009C5A0000}"/>
    <cellStyle name="20% - Accent1 3 2 7 2 3 2 2 3" xfId="23380" xr:uid="{00000000-0005-0000-0000-00009D5A0000}"/>
    <cellStyle name="20% - Accent1 3 2 7 2 3 2 3" xfId="23381" xr:uid="{00000000-0005-0000-0000-00009E5A0000}"/>
    <cellStyle name="20% - Accent1 3 2 7 2 3 2 3 2" xfId="23382" xr:uid="{00000000-0005-0000-0000-00009F5A0000}"/>
    <cellStyle name="20% - Accent1 3 2 7 2 3 2 4" xfId="23383" xr:uid="{00000000-0005-0000-0000-0000A05A0000}"/>
    <cellStyle name="20% - Accent1 3 2 7 2 3 3" xfId="23384" xr:uid="{00000000-0005-0000-0000-0000A15A0000}"/>
    <cellStyle name="20% - Accent1 3 2 7 2 3 3 2" xfId="23385" xr:uid="{00000000-0005-0000-0000-0000A25A0000}"/>
    <cellStyle name="20% - Accent1 3 2 7 2 3 3 2 2" xfId="23386" xr:uid="{00000000-0005-0000-0000-0000A35A0000}"/>
    <cellStyle name="20% - Accent1 3 2 7 2 3 3 2 2 2" xfId="23387" xr:uid="{00000000-0005-0000-0000-0000A45A0000}"/>
    <cellStyle name="20% - Accent1 3 2 7 2 3 3 2 3" xfId="23388" xr:uid="{00000000-0005-0000-0000-0000A55A0000}"/>
    <cellStyle name="20% - Accent1 3 2 7 2 3 3 3" xfId="23389" xr:uid="{00000000-0005-0000-0000-0000A65A0000}"/>
    <cellStyle name="20% - Accent1 3 2 7 2 3 3 3 2" xfId="23390" xr:uid="{00000000-0005-0000-0000-0000A75A0000}"/>
    <cellStyle name="20% - Accent1 3 2 7 2 3 3 4" xfId="23391" xr:uid="{00000000-0005-0000-0000-0000A85A0000}"/>
    <cellStyle name="20% - Accent1 3 2 7 2 3 4" xfId="23392" xr:uid="{00000000-0005-0000-0000-0000A95A0000}"/>
    <cellStyle name="20% - Accent1 3 2 7 2 3 4 2" xfId="23393" xr:uid="{00000000-0005-0000-0000-0000AA5A0000}"/>
    <cellStyle name="20% - Accent1 3 2 7 2 3 4 2 2" xfId="23394" xr:uid="{00000000-0005-0000-0000-0000AB5A0000}"/>
    <cellStyle name="20% - Accent1 3 2 7 2 3 4 2 2 2" xfId="23395" xr:uid="{00000000-0005-0000-0000-0000AC5A0000}"/>
    <cellStyle name="20% - Accent1 3 2 7 2 3 4 2 3" xfId="23396" xr:uid="{00000000-0005-0000-0000-0000AD5A0000}"/>
    <cellStyle name="20% - Accent1 3 2 7 2 3 4 3" xfId="23397" xr:uid="{00000000-0005-0000-0000-0000AE5A0000}"/>
    <cellStyle name="20% - Accent1 3 2 7 2 3 4 3 2" xfId="23398" xr:uid="{00000000-0005-0000-0000-0000AF5A0000}"/>
    <cellStyle name="20% - Accent1 3 2 7 2 3 4 4" xfId="23399" xr:uid="{00000000-0005-0000-0000-0000B05A0000}"/>
    <cellStyle name="20% - Accent1 3 2 7 2 3 5" xfId="23400" xr:uid="{00000000-0005-0000-0000-0000B15A0000}"/>
    <cellStyle name="20% - Accent1 3 2 7 2 3 5 2" xfId="23401" xr:uid="{00000000-0005-0000-0000-0000B25A0000}"/>
    <cellStyle name="20% - Accent1 3 2 7 2 3 5 2 2" xfId="23402" xr:uid="{00000000-0005-0000-0000-0000B35A0000}"/>
    <cellStyle name="20% - Accent1 3 2 7 2 3 5 3" xfId="23403" xr:uid="{00000000-0005-0000-0000-0000B45A0000}"/>
    <cellStyle name="20% - Accent1 3 2 7 2 3 6" xfId="23404" xr:uid="{00000000-0005-0000-0000-0000B55A0000}"/>
    <cellStyle name="20% - Accent1 3 2 7 2 3 6 2" xfId="23405" xr:uid="{00000000-0005-0000-0000-0000B65A0000}"/>
    <cellStyle name="20% - Accent1 3 2 7 2 3 6 2 2" xfId="23406" xr:uid="{00000000-0005-0000-0000-0000B75A0000}"/>
    <cellStyle name="20% - Accent1 3 2 7 2 3 6 3" xfId="23407" xr:uid="{00000000-0005-0000-0000-0000B85A0000}"/>
    <cellStyle name="20% - Accent1 3 2 7 2 3 7" xfId="23408" xr:uid="{00000000-0005-0000-0000-0000B95A0000}"/>
    <cellStyle name="20% - Accent1 3 2 7 2 3 7 2" xfId="23409" xr:uid="{00000000-0005-0000-0000-0000BA5A0000}"/>
    <cellStyle name="20% - Accent1 3 2 7 2 3 8" xfId="23410" xr:uid="{00000000-0005-0000-0000-0000BB5A0000}"/>
    <cellStyle name="20% - Accent1 3 2 7 2 3 8 2" xfId="23411" xr:uid="{00000000-0005-0000-0000-0000BC5A0000}"/>
    <cellStyle name="20% - Accent1 3 2 7 2 3 9" xfId="23412" xr:uid="{00000000-0005-0000-0000-0000BD5A0000}"/>
    <cellStyle name="20% - Accent1 3 2 7 2 4" xfId="23413" xr:uid="{00000000-0005-0000-0000-0000BE5A0000}"/>
    <cellStyle name="20% - Accent1 3 2 7 2 4 2" xfId="23414" xr:uid="{00000000-0005-0000-0000-0000BF5A0000}"/>
    <cellStyle name="20% - Accent1 3 2 7 2 4 2 2" xfId="23415" xr:uid="{00000000-0005-0000-0000-0000C05A0000}"/>
    <cellStyle name="20% - Accent1 3 2 7 2 4 2 2 2" xfId="23416" xr:uid="{00000000-0005-0000-0000-0000C15A0000}"/>
    <cellStyle name="20% - Accent1 3 2 7 2 4 2 3" xfId="23417" xr:uid="{00000000-0005-0000-0000-0000C25A0000}"/>
    <cellStyle name="20% - Accent1 3 2 7 2 4 3" xfId="23418" xr:uid="{00000000-0005-0000-0000-0000C35A0000}"/>
    <cellStyle name="20% - Accent1 3 2 7 2 4 3 2" xfId="23419" xr:uid="{00000000-0005-0000-0000-0000C45A0000}"/>
    <cellStyle name="20% - Accent1 3 2 7 2 4 4" xfId="23420" xr:uid="{00000000-0005-0000-0000-0000C55A0000}"/>
    <cellStyle name="20% - Accent1 3 2 7 2 5" xfId="23421" xr:uid="{00000000-0005-0000-0000-0000C65A0000}"/>
    <cellStyle name="20% - Accent1 3 2 7 2 5 2" xfId="23422" xr:uid="{00000000-0005-0000-0000-0000C75A0000}"/>
    <cellStyle name="20% - Accent1 3 2 7 2 5 2 2" xfId="23423" xr:uid="{00000000-0005-0000-0000-0000C85A0000}"/>
    <cellStyle name="20% - Accent1 3 2 7 2 5 2 2 2" xfId="23424" xr:uid="{00000000-0005-0000-0000-0000C95A0000}"/>
    <cellStyle name="20% - Accent1 3 2 7 2 5 2 3" xfId="23425" xr:uid="{00000000-0005-0000-0000-0000CA5A0000}"/>
    <cellStyle name="20% - Accent1 3 2 7 2 5 3" xfId="23426" xr:uid="{00000000-0005-0000-0000-0000CB5A0000}"/>
    <cellStyle name="20% - Accent1 3 2 7 2 5 3 2" xfId="23427" xr:uid="{00000000-0005-0000-0000-0000CC5A0000}"/>
    <cellStyle name="20% - Accent1 3 2 7 2 5 4" xfId="23428" xr:uid="{00000000-0005-0000-0000-0000CD5A0000}"/>
    <cellStyle name="20% - Accent1 3 2 7 2 6" xfId="23429" xr:uid="{00000000-0005-0000-0000-0000CE5A0000}"/>
    <cellStyle name="20% - Accent1 3 2 7 2 6 2" xfId="23430" xr:uid="{00000000-0005-0000-0000-0000CF5A0000}"/>
    <cellStyle name="20% - Accent1 3 2 7 2 6 2 2" xfId="23431" xr:uid="{00000000-0005-0000-0000-0000D05A0000}"/>
    <cellStyle name="20% - Accent1 3 2 7 2 6 2 2 2" xfId="23432" xr:uid="{00000000-0005-0000-0000-0000D15A0000}"/>
    <cellStyle name="20% - Accent1 3 2 7 2 6 2 3" xfId="23433" xr:uid="{00000000-0005-0000-0000-0000D25A0000}"/>
    <cellStyle name="20% - Accent1 3 2 7 2 6 3" xfId="23434" xr:uid="{00000000-0005-0000-0000-0000D35A0000}"/>
    <cellStyle name="20% - Accent1 3 2 7 2 6 3 2" xfId="23435" xr:uid="{00000000-0005-0000-0000-0000D45A0000}"/>
    <cellStyle name="20% - Accent1 3 2 7 2 6 4" xfId="23436" xr:uid="{00000000-0005-0000-0000-0000D55A0000}"/>
    <cellStyle name="20% - Accent1 3 2 7 2 7" xfId="23437" xr:uid="{00000000-0005-0000-0000-0000D65A0000}"/>
    <cellStyle name="20% - Accent1 3 2 7 2 7 2" xfId="23438" xr:uid="{00000000-0005-0000-0000-0000D75A0000}"/>
    <cellStyle name="20% - Accent1 3 2 7 2 7 2 2" xfId="23439" xr:uid="{00000000-0005-0000-0000-0000D85A0000}"/>
    <cellStyle name="20% - Accent1 3 2 7 2 7 3" xfId="23440" xr:uid="{00000000-0005-0000-0000-0000D95A0000}"/>
    <cellStyle name="20% - Accent1 3 2 7 2 8" xfId="23441" xr:uid="{00000000-0005-0000-0000-0000DA5A0000}"/>
    <cellStyle name="20% - Accent1 3 2 7 2 8 2" xfId="23442" xr:uid="{00000000-0005-0000-0000-0000DB5A0000}"/>
    <cellStyle name="20% - Accent1 3 2 7 2 8 2 2" xfId="23443" xr:uid="{00000000-0005-0000-0000-0000DC5A0000}"/>
    <cellStyle name="20% - Accent1 3 2 7 2 8 3" xfId="23444" xr:uid="{00000000-0005-0000-0000-0000DD5A0000}"/>
    <cellStyle name="20% - Accent1 3 2 7 2 9" xfId="23445" xr:uid="{00000000-0005-0000-0000-0000DE5A0000}"/>
    <cellStyle name="20% - Accent1 3 2 7 2 9 2" xfId="23446" xr:uid="{00000000-0005-0000-0000-0000DF5A0000}"/>
    <cellStyle name="20% - Accent1 3 2 7 3" xfId="23447" xr:uid="{00000000-0005-0000-0000-0000E05A0000}"/>
    <cellStyle name="20% - Accent1 3 2 7 3 2" xfId="23448" xr:uid="{00000000-0005-0000-0000-0000E15A0000}"/>
    <cellStyle name="20% - Accent1 3 2 7 3 2 2" xfId="23449" xr:uid="{00000000-0005-0000-0000-0000E25A0000}"/>
    <cellStyle name="20% - Accent1 3 2 7 3 2 2 2" xfId="23450" xr:uid="{00000000-0005-0000-0000-0000E35A0000}"/>
    <cellStyle name="20% - Accent1 3 2 7 3 2 2 2 2" xfId="23451" xr:uid="{00000000-0005-0000-0000-0000E45A0000}"/>
    <cellStyle name="20% - Accent1 3 2 7 3 2 2 3" xfId="23452" xr:uid="{00000000-0005-0000-0000-0000E55A0000}"/>
    <cellStyle name="20% - Accent1 3 2 7 3 2 3" xfId="23453" xr:uid="{00000000-0005-0000-0000-0000E65A0000}"/>
    <cellStyle name="20% - Accent1 3 2 7 3 2 3 2" xfId="23454" xr:uid="{00000000-0005-0000-0000-0000E75A0000}"/>
    <cellStyle name="20% - Accent1 3 2 7 3 2 4" xfId="23455" xr:uid="{00000000-0005-0000-0000-0000E85A0000}"/>
    <cellStyle name="20% - Accent1 3 2 7 3 3" xfId="23456" xr:uid="{00000000-0005-0000-0000-0000E95A0000}"/>
    <cellStyle name="20% - Accent1 3 2 7 3 3 2" xfId="23457" xr:uid="{00000000-0005-0000-0000-0000EA5A0000}"/>
    <cellStyle name="20% - Accent1 3 2 7 3 3 2 2" xfId="23458" xr:uid="{00000000-0005-0000-0000-0000EB5A0000}"/>
    <cellStyle name="20% - Accent1 3 2 7 3 3 2 2 2" xfId="23459" xr:uid="{00000000-0005-0000-0000-0000EC5A0000}"/>
    <cellStyle name="20% - Accent1 3 2 7 3 3 2 3" xfId="23460" xr:uid="{00000000-0005-0000-0000-0000ED5A0000}"/>
    <cellStyle name="20% - Accent1 3 2 7 3 3 3" xfId="23461" xr:uid="{00000000-0005-0000-0000-0000EE5A0000}"/>
    <cellStyle name="20% - Accent1 3 2 7 3 3 3 2" xfId="23462" xr:uid="{00000000-0005-0000-0000-0000EF5A0000}"/>
    <cellStyle name="20% - Accent1 3 2 7 3 3 4" xfId="23463" xr:uid="{00000000-0005-0000-0000-0000F05A0000}"/>
    <cellStyle name="20% - Accent1 3 2 7 3 4" xfId="23464" xr:uid="{00000000-0005-0000-0000-0000F15A0000}"/>
    <cellStyle name="20% - Accent1 3 2 7 3 4 2" xfId="23465" xr:uid="{00000000-0005-0000-0000-0000F25A0000}"/>
    <cellStyle name="20% - Accent1 3 2 7 3 4 2 2" xfId="23466" xr:uid="{00000000-0005-0000-0000-0000F35A0000}"/>
    <cellStyle name="20% - Accent1 3 2 7 3 4 2 2 2" xfId="23467" xr:uid="{00000000-0005-0000-0000-0000F45A0000}"/>
    <cellStyle name="20% - Accent1 3 2 7 3 4 2 3" xfId="23468" xr:uid="{00000000-0005-0000-0000-0000F55A0000}"/>
    <cellStyle name="20% - Accent1 3 2 7 3 4 3" xfId="23469" xr:uid="{00000000-0005-0000-0000-0000F65A0000}"/>
    <cellStyle name="20% - Accent1 3 2 7 3 4 3 2" xfId="23470" xr:uid="{00000000-0005-0000-0000-0000F75A0000}"/>
    <cellStyle name="20% - Accent1 3 2 7 3 4 4" xfId="23471" xr:uid="{00000000-0005-0000-0000-0000F85A0000}"/>
    <cellStyle name="20% - Accent1 3 2 7 3 5" xfId="23472" xr:uid="{00000000-0005-0000-0000-0000F95A0000}"/>
    <cellStyle name="20% - Accent1 3 2 7 3 5 2" xfId="23473" xr:uid="{00000000-0005-0000-0000-0000FA5A0000}"/>
    <cellStyle name="20% - Accent1 3 2 7 3 5 2 2" xfId="23474" xr:uid="{00000000-0005-0000-0000-0000FB5A0000}"/>
    <cellStyle name="20% - Accent1 3 2 7 3 5 3" xfId="23475" xr:uid="{00000000-0005-0000-0000-0000FC5A0000}"/>
    <cellStyle name="20% - Accent1 3 2 7 3 6" xfId="23476" xr:uid="{00000000-0005-0000-0000-0000FD5A0000}"/>
    <cellStyle name="20% - Accent1 3 2 7 3 6 2" xfId="23477" xr:uid="{00000000-0005-0000-0000-0000FE5A0000}"/>
    <cellStyle name="20% - Accent1 3 2 7 3 6 2 2" xfId="23478" xr:uid="{00000000-0005-0000-0000-0000FF5A0000}"/>
    <cellStyle name="20% - Accent1 3 2 7 3 6 3" xfId="23479" xr:uid="{00000000-0005-0000-0000-0000005B0000}"/>
    <cellStyle name="20% - Accent1 3 2 7 3 7" xfId="23480" xr:uid="{00000000-0005-0000-0000-0000015B0000}"/>
    <cellStyle name="20% - Accent1 3 2 7 3 7 2" xfId="23481" xr:uid="{00000000-0005-0000-0000-0000025B0000}"/>
    <cellStyle name="20% - Accent1 3 2 7 3 8" xfId="23482" xr:uid="{00000000-0005-0000-0000-0000035B0000}"/>
    <cellStyle name="20% - Accent1 3 2 7 3 8 2" xfId="23483" xr:uid="{00000000-0005-0000-0000-0000045B0000}"/>
    <cellStyle name="20% - Accent1 3 2 7 3 9" xfId="23484" xr:uid="{00000000-0005-0000-0000-0000055B0000}"/>
    <cellStyle name="20% - Accent1 3 2 7 4" xfId="23485" xr:uid="{00000000-0005-0000-0000-0000065B0000}"/>
    <cellStyle name="20% - Accent1 3 2 7 4 2" xfId="23486" xr:uid="{00000000-0005-0000-0000-0000075B0000}"/>
    <cellStyle name="20% - Accent1 3 2 7 4 2 2" xfId="23487" xr:uid="{00000000-0005-0000-0000-0000085B0000}"/>
    <cellStyle name="20% - Accent1 3 2 7 4 2 2 2" xfId="23488" xr:uid="{00000000-0005-0000-0000-0000095B0000}"/>
    <cellStyle name="20% - Accent1 3 2 7 4 2 2 2 2" xfId="23489" xr:uid="{00000000-0005-0000-0000-00000A5B0000}"/>
    <cellStyle name="20% - Accent1 3 2 7 4 2 2 3" xfId="23490" xr:uid="{00000000-0005-0000-0000-00000B5B0000}"/>
    <cellStyle name="20% - Accent1 3 2 7 4 2 3" xfId="23491" xr:uid="{00000000-0005-0000-0000-00000C5B0000}"/>
    <cellStyle name="20% - Accent1 3 2 7 4 2 3 2" xfId="23492" xr:uid="{00000000-0005-0000-0000-00000D5B0000}"/>
    <cellStyle name="20% - Accent1 3 2 7 4 2 4" xfId="23493" xr:uid="{00000000-0005-0000-0000-00000E5B0000}"/>
    <cellStyle name="20% - Accent1 3 2 7 4 3" xfId="23494" xr:uid="{00000000-0005-0000-0000-00000F5B0000}"/>
    <cellStyle name="20% - Accent1 3 2 7 4 3 2" xfId="23495" xr:uid="{00000000-0005-0000-0000-0000105B0000}"/>
    <cellStyle name="20% - Accent1 3 2 7 4 3 2 2" xfId="23496" xr:uid="{00000000-0005-0000-0000-0000115B0000}"/>
    <cellStyle name="20% - Accent1 3 2 7 4 3 2 2 2" xfId="23497" xr:uid="{00000000-0005-0000-0000-0000125B0000}"/>
    <cellStyle name="20% - Accent1 3 2 7 4 3 2 3" xfId="23498" xr:uid="{00000000-0005-0000-0000-0000135B0000}"/>
    <cellStyle name="20% - Accent1 3 2 7 4 3 3" xfId="23499" xr:uid="{00000000-0005-0000-0000-0000145B0000}"/>
    <cellStyle name="20% - Accent1 3 2 7 4 3 3 2" xfId="23500" xr:uid="{00000000-0005-0000-0000-0000155B0000}"/>
    <cellStyle name="20% - Accent1 3 2 7 4 3 4" xfId="23501" xr:uid="{00000000-0005-0000-0000-0000165B0000}"/>
    <cellStyle name="20% - Accent1 3 2 7 4 4" xfId="23502" xr:uid="{00000000-0005-0000-0000-0000175B0000}"/>
    <cellStyle name="20% - Accent1 3 2 7 4 4 2" xfId="23503" xr:uid="{00000000-0005-0000-0000-0000185B0000}"/>
    <cellStyle name="20% - Accent1 3 2 7 4 4 2 2" xfId="23504" xr:uid="{00000000-0005-0000-0000-0000195B0000}"/>
    <cellStyle name="20% - Accent1 3 2 7 4 4 2 2 2" xfId="23505" xr:uid="{00000000-0005-0000-0000-00001A5B0000}"/>
    <cellStyle name="20% - Accent1 3 2 7 4 4 2 3" xfId="23506" xr:uid="{00000000-0005-0000-0000-00001B5B0000}"/>
    <cellStyle name="20% - Accent1 3 2 7 4 4 3" xfId="23507" xr:uid="{00000000-0005-0000-0000-00001C5B0000}"/>
    <cellStyle name="20% - Accent1 3 2 7 4 4 3 2" xfId="23508" xr:uid="{00000000-0005-0000-0000-00001D5B0000}"/>
    <cellStyle name="20% - Accent1 3 2 7 4 4 4" xfId="23509" xr:uid="{00000000-0005-0000-0000-00001E5B0000}"/>
    <cellStyle name="20% - Accent1 3 2 7 4 5" xfId="23510" xr:uid="{00000000-0005-0000-0000-00001F5B0000}"/>
    <cellStyle name="20% - Accent1 3 2 7 4 5 2" xfId="23511" xr:uid="{00000000-0005-0000-0000-0000205B0000}"/>
    <cellStyle name="20% - Accent1 3 2 7 4 5 2 2" xfId="23512" xr:uid="{00000000-0005-0000-0000-0000215B0000}"/>
    <cellStyle name="20% - Accent1 3 2 7 4 5 3" xfId="23513" xr:uid="{00000000-0005-0000-0000-0000225B0000}"/>
    <cellStyle name="20% - Accent1 3 2 7 4 6" xfId="23514" xr:uid="{00000000-0005-0000-0000-0000235B0000}"/>
    <cellStyle name="20% - Accent1 3 2 7 4 6 2" xfId="23515" xr:uid="{00000000-0005-0000-0000-0000245B0000}"/>
    <cellStyle name="20% - Accent1 3 2 7 4 6 2 2" xfId="23516" xr:uid="{00000000-0005-0000-0000-0000255B0000}"/>
    <cellStyle name="20% - Accent1 3 2 7 4 6 3" xfId="23517" xr:uid="{00000000-0005-0000-0000-0000265B0000}"/>
    <cellStyle name="20% - Accent1 3 2 7 4 7" xfId="23518" xr:uid="{00000000-0005-0000-0000-0000275B0000}"/>
    <cellStyle name="20% - Accent1 3 2 7 4 7 2" xfId="23519" xr:uid="{00000000-0005-0000-0000-0000285B0000}"/>
    <cellStyle name="20% - Accent1 3 2 7 4 8" xfId="23520" xr:uid="{00000000-0005-0000-0000-0000295B0000}"/>
    <cellStyle name="20% - Accent1 3 2 7 4 8 2" xfId="23521" xr:uid="{00000000-0005-0000-0000-00002A5B0000}"/>
    <cellStyle name="20% - Accent1 3 2 7 4 9" xfId="23522" xr:uid="{00000000-0005-0000-0000-00002B5B0000}"/>
    <cellStyle name="20% - Accent1 3 2 7 5" xfId="23523" xr:uid="{00000000-0005-0000-0000-00002C5B0000}"/>
    <cellStyle name="20% - Accent1 3 2 7 5 2" xfId="23524" xr:uid="{00000000-0005-0000-0000-00002D5B0000}"/>
    <cellStyle name="20% - Accent1 3 2 7 5 2 2" xfId="23525" xr:uid="{00000000-0005-0000-0000-00002E5B0000}"/>
    <cellStyle name="20% - Accent1 3 2 7 5 2 2 2" xfId="23526" xr:uid="{00000000-0005-0000-0000-00002F5B0000}"/>
    <cellStyle name="20% - Accent1 3 2 7 5 2 3" xfId="23527" xr:uid="{00000000-0005-0000-0000-0000305B0000}"/>
    <cellStyle name="20% - Accent1 3 2 7 5 3" xfId="23528" xr:uid="{00000000-0005-0000-0000-0000315B0000}"/>
    <cellStyle name="20% - Accent1 3 2 7 5 3 2" xfId="23529" xr:uid="{00000000-0005-0000-0000-0000325B0000}"/>
    <cellStyle name="20% - Accent1 3 2 7 5 4" xfId="23530" xr:uid="{00000000-0005-0000-0000-0000335B0000}"/>
    <cellStyle name="20% - Accent1 3 2 7 6" xfId="23531" xr:uid="{00000000-0005-0000-0000-0000345B0000}"/>
    <cellStyle name="20% - Accent1 3 2 7 6 2" xfId="23532" xr:uid="{00000000-0005-0000-0000-0000355B0000}"/>
    <cellStyle name="20% - Accent1 3 2 7 6 2 2" xfId="23533" xr:uid="{00000000-0005-0000-0000-0000365B0000}"/>
    <cellStyle name="20% - Accent1 3 2 7 6 2 2 2" xfId="23534" xr:uid="{00000000-0005-0000-0000-0000375B0000}"/>
    <cellStyle name="20% - Accent1 3 2 7 6 2 3" xfId="23535" xr:uid="{00000000-0005-0000-0000-0000385B0000}"/>
    <cellStyle name="20% - Accent1 3 2 7 6 3" xfId="23536" xr:uid="{00000000-0005-0000-0000-0000395B0000}"/>
    <cellStyle name="20% - Accent1 3 2 7 6 3 2" xfId="23537" xr:uid="{00000000-0005-0000-0000-00003A5B0000}"/>
    <cellStyle name="20% - Accent1 3 2 7 6 4" xfId="23538" xr:uid="{00000000-0005-0000-0000-00003B5B0000}"/>
    <cellStyle name="20% - Accent1 3 2 7 7" xfId="23539" xr:uid="{00000000-0005-0000-0000-00003C5B0000}"/>
    <cellStyle name="20% - Accent1 3 2 7 7 2" xfId="23540" xr:uid="{00000000-0005-0000-0000-00003D5B0000}"/>
    <cellStyle name="20% - Accent1 3 2 7 7 2 2" xfId="23541" xr:uid="{00000000-0005-0000-0000-00003E5B0000}"/>
    <cellStyle name="20% - Accent1 3 2 7 7 2 2 2" xfId="23542" xr:uid="{00000000-0005-0000-0000-00003F5B0000}"/>
    <cellStyle name="20% - Accent1 3 2 7 7 2 3" xfId="23543" xr:uid="{00000000-0005-0000-0000-0000405B0000}"/>
    <cellStyle name="20% - Accent1 3 2 7 7 3" xfId="23544" xr:uid="{00000000-0005-0000-0000-0000415B0000}"/>
    <cellStyle name="20% - Accent1 3 2 7 7 3 2" xfId="23545" xr:uid="{00000000-0005-0000-0000-0000425B0000}"/>
    <cellStyle name="20% - Accent1 3 2 7 7 4" xfId="23546" xr:uid="{00000000-0005-0000-0000-0000435B0000}"/>
    <cellStyle name="20% - Accent1 3 2 7 8" xfId="23547" xr:uid="{00000000-0005-0000-0000-0000445B0000}"/>
    <cellStyle name="20% - Accent1 3 2 7 8 2" xfId="23548" xr:uid="{00000000-0005-0000-0000-0000455B0000}"/>
    <cellStyle name="20% - Accent1 3 2 7 8 2 2" xfId="23549" xr:uid="{00000000-0005-0000-0000-0000465B0000}"/>
    <cellStyle name="20% - Accent1 3 2 7 8 3" xfId="23550" xr:uid="{00000000-0005-0000-0000-0000475B0000}"/>
    <cellStyle name="20% - Accent1 3 2 7 9" xfId="23551" xr:uid="{00000000-0005-0000-0000-0000485B0000}"/>
    <cellStyle name="20% - Accent1 3 2 7 9 2" xfId="23552" xr:uid="{00000000-0005-0000-0000-0000495B0000}"/>
    <cellStyle name="20% - Accent1 3 2 7 9 2 2" xfId="23553" xr:uid="{00000000-0005-0000-0000-00004A5B0000}"/>
    <cellStyle name="20% - Accent1 3 2 7 9 3" xfId="23554" xr:uid="{00000000-0005-0000-0000-00004B5B0000}"/>
    <cellStyle name="20% - Accent1 3 2 8" xfId="23555" xr:uid="{00000000-0005-0000-0000-00004C5B0000}"/>
    <cellStyle name="20% - Accent1 3 2 8 10" xfId="23556" xr:uid="{00000000-0005-0000-0000-00004D5B0000}"/>
    <cellStyle name="20% - Accent1 3 2 8 10 2" xfId="23557" xr:uid="{00000000-0005-0000-0000-00004E5B0000}"/>
    <cellStyle name="20% - Accent1 3 2 8 11" xfId="23558" xr:uid="{00000000-0005-0000-0000-00004F5B0000}"/>
    <cellStyle name="20% - Accent1 3 2 8 2" xfId="23559" xr:uid="{00000000-0005-0000-0000-0000505B0000}"/>
    <cellStyle name="20% - Accent1 3 2 8 2 2" xfId="23560" xr:uid="{00000000-0005-0000-0000-0000515B0000}"/>
    <cellStyle name="20% - Accent1 3 2 8 2 2 2" xfId="23561" xr:uid="{00000000-0005-0000-0000-0000525B0000}"/>
    <cellStyle name="20% - Accent1 3 2 8 2 2 2 2" xfId="23562" xr:uid="{00000000-0005-0000-0000-0000535B0000}"/>
    <cellStyle name="20% - Accent1 3 2 8 2 2 2 2 2" xfId="23563" xr:uid="{00000000-0005-0000-0000-0000545B0000}"/>
    <cellStyle name="20% - Accent1 3 2 8 2 2 2 3" xfId="23564" xr:uid="{00000000-0005-0000-0000-0000555B0000}"/>
    <cellStyle name="20% - Accent1 3 2 8 2 2 3" xfId="23565" xr:uid="{00000000-0005-0000-0000-0000565B0000}"/>
    <cellStyle name="20% - Accent1 3 2 8 2 2 3 2" xfId="23566" xr:uid="{00000000-0005-0000-0000-0000575B0000}"/>
    <cellStyle name="20% - Accent1 3 2 8 2 2 4" xfId="23567" xr:uid="{00000000-0005-0000-0000-0000585B0000}"/>
    <cellStyle name="20% - Accent1 3 2 8 2 3" xfId="23568" xr:uid="{00000000-0005-0000-0000-0000595B0000}"/>
    <cellStyle name="20% - Accent1 3 2 8 2 3 2" xfId="23569" xr:uid="{00000000-0005-0000-0000-00005A5B0000}"/>
    <cellStyle name="20% - Accent1 3 2 8 2 3 2 2" xfId="23570" xr:uid="{00000000-0005-0000-0000-00005B5B0000}"/>
    <cellStyle name="20% - Accent1 3 2 8 2 3 2 2 2" xfId="23571" xr:uid="{00000000-0005-0000-0000-00005C5B0000}"/>
    <cellStyle name="20% - Accent1 3 2 8 2 3 2 3" xfId="23572" xr:uid="{00000000-0005-0000-0000-00005D5B0000}"/>
    <cellStyle name="20% - Accent1 3 2 8 2 3 3" xfId="23573" xr:uid="{00000000-0005-0000-0000-00005E5B0000}"/>
    <cellStyle name="20% - Accent1 3 2 8 2 3 3 2" xfId="23574" xr:uid="{00000000-0005-0000-0000-00005F5B0000}"/>
    <cellStyle name="20% - Accent1 3 2 8 2 3 4" xfId="23575" xr:uid="{00000000-0005-0000-0000-0000605B0000}"/>
    <cellStyle name="20% - Accent1 3 2 8 2 4" xfId="23576" xr:uid="{00000000-0005-0000-0000-0000615B0000}"/>
    <cellStyle name="20% - Accent1 3 2 8 2 4 2" xfId="23577" xr:uid="{00000000-0005-0000-0000-0000625B0000}"/>
    <cellStyle name="20% - Accent1 3 2 8 2 4 2 2" xfId="23578" xr:uid="{00000000-0005-0000-0000-0000635B0000}"/>
    <cellStyle name="20% - Accent1 3 2 8 2 4 2 2 2" xfId="23579" xr:uid="{00000000-0005-0000-0000-0000645B0000}"/>
    <cellStyle name="20% - Accent1 3 2 8 2 4 2 3" xfId="23580" xr:uid="{00000000-0005-0000-0000-0000655B0000}"/>
    <cellStyle name="20% - Accent1 3 2 8 2 4 3" xfId="23581" xr:uid="{00000000-0005-0000-0000-0000665B0000}"/>
    <cellStyle name="20% - Accent1 3 2 8 2 4 3 2" xfId="23582" xr:uid="{00000000-0005-0000-0000-0000675B0000}"/>
    <cellStyle name="20% - Accent1 3 2 8 2 4 4" xfId="23583" xr:uid="{00000000-0005-0000-0000-0000685B0000}"/>
    <cellStyle name="20% - Accent1 3 2 8 2 5" xfId="23584" xr:uid="{00000000-0005-0000-0000-0000695B0000}"/>
    <cellStyle name="20% - Accent1 3 2 8 2 5 2" xfId="23585" xr:uid="{00000000-0005-0000-0000-00006A5B0000}"/>
    <cellStyle name="20% - Accent1 3 2 8 2 5 2 2" xfId="23586" xr:uid="{00000000-0005-0000-0000-00006B5B0000}"/>
    <cellStyle name="20% - Accent1 3 2 8 2 5 3" xfId="23587" xr:uid="{00000000-0005-0000-0000-00006C5B0000}"/>
    <cellStyle name="20% - Accent1 3 2 8 2 6" xfId="23588" xr:uid="{00000000-0005-0000-0000-00006D5B0000}"/>
    <cellStyle name="20% - Accent1 3 2 8 2 6 2" xfId="23589" xr:uid="{00000000-0005-0000-0000-00006E5B0000}"/>
    <cellStyle name="20% - Accent1 3 2 8 2 6 2 2" xfId="23590" xr:uid="{00000000-0005-0000-0000-00006F5B0000}"/>
    <cellStyle name="20% - Accent1 3 2 8 2 6 3" xfId="23591" xr:uid="{00000000-0005-0000-0000-0000705B0000}"/>
    <cellStyle name="20% - Accent1 3 2 8 2 7" xfId="23592" xr:uid="{00000000-0005-0000-0000-0000715B0000}"/>
    <cellStyle name="20% - Accent1 3 2 8 2 7 2" xfId="23593" xr:uid="{00000000-0005-0000-0000-0000725B0000}"/>
    <cellStyle name="20% - Accent1 3 2 8 2 8" xfId="23594" xr:uid="{00000000-0005-0000-0000-0000735B0000}"/>
    <cellStyle name="20% - Accent1 3 2 8 2 8 2" xfId="23595" xr:uid="{00000000-0005-0000-0000-0000745B0000}"/>
    <cellStyle name="20% - Accent1 3 2 8 2 9" xfId="23596" xr:uid="{00000000-0005-0000-0000-0000755B0000}"/>
    <cellStyle name="20% - Accent1 3 2 8 3" xfId="23597" xr:uid="{00000000-0005-0000-0000-0000765B0000}"/>
    <cellStyle name="20% - Accent1 3 2 8 3 2" xfId="23598" xr:uid="{00000000-0005-0000-0000-0000775B0000}"/>
    <cellStyle name="20% - Accent1 3 2 8 3 2 2" xfId="23599" xr:uid="{00000000-0005-0000-0000-0000785B0000}"/>
    <cellStyle name="20% - Accent1 3 2 8 3 2 2 2" xfId="23600" xr:uid="{00000000-0005-0000-0000-0000795B0000}"/>
    <cellStyle name="20% - Accent1 3 2 8 3 2 2 2 2" xfId="23601" xr:uid="{00000000-0005-0000-0000-00007A5B0000}"/>
    <cellStyle name="20% - Accent1 3 2 8 3 2 2 3" xfId="23602" xr:uid="{00000000-0005-0000-0000-00007B5B0000}"/>
    <cellStyle name="20% - Accent1 3 2 8 3 2 3" xfId="23603" xr:uid="{00000000-0005-0000-0000-00007C5B0000}"/>
    <cellStyle name="20% - Accent1 3 2 8 3 2 3 2" xfId="23604" xr:uid="{00000000-0005-0000-0000-00007D5B0000}"/>
    <cellStyle name="20% - Accent1 3 2 8 3 2 4" xfId="23605" xr:uid="{00000000-0005-0000-0000-00007E5B0000}"/>
    <cellStyle name="20% - Accent1 3 2 8 3 3" xfId="23606" xr:uid="{00000000-0005-0000-0000-00007F5B0000}"/>
    <cellStyle name="20% - Accent1 3 2 8 3 3 2" xfId="23607" xr:uid="{00000000-0005-0000-0000-0000805B0000}"/>
    <cellStyle name="20% - Accent1 3 2 8 3 3 2 2" xfId="23608" xr:uid="{00000000-0005-0000-0000-0000815B0000}"/>
    <cellStyle name="20% - Accent1 3 2 8 3 3 2 2 2" xfId="23609" xr:uid="{00000000-0005-0000-0000-0000825B0000}"/>
    <cellStyle name="20% - Accent1 3 2 8 3 3 2 3" xfId="23610" xr:uid="{00000000-0005-0000-0000-0000835B0000}"/>
    <cellStyle name="20% - Accent1 3 2 8 3 3 3" xfId="23611" xr:uid="{00000000-0005-0000-0000-0000845B0000}"/>
    <cellStyle name="20% - Accent1 3 2 8 3 3 3 2" xfId="23612" xr:uid="{00000000-0005-0000-0000-0000855B0000}"/>
    <cellStyle name="20% - Accent1 3 2 8 3 3 4" xfId="23613" xr:uid="{00000000-0005-0000-0000-0000865B0000}"/>
    <cellStyle name="20% - Accent1 3 2 8 3 4" xfId="23614" xr:uid="{00000000-0005-0000-0000-0000875B0000}"/>
    <cellStyle name="20% - Accent1 3 2 8 3 4 2" xfId="23615" xr:uid="{00000000-0005-0000-0000-0000885B0000}"/>
    <cellStyle name="20% - Accent1 3 2 8 3 4 2 2" xfId="23616" xr:uid="{00000000-0005-0000-0000-0000895B0000}"/>
    <cellStyle name="20% - Accent1 3 2 8 3 4 2 2 2" xfId="23617" xr:uid="{00000000-0005-0000-0000-00008A5B0000}"/>
    <cellStyle name="20% - Accent1 3 2 8 3 4 2 3" xfId="23618" xr:uid="{00000000-0005-0000-0000-00008B5B0000}"/>
    <cellStyle name="20% - Accent1 3 2 8 3 4 3" xfId="23619" xr:uid="{00000000-0005-0000-0000-00008C5B0000}"/>
    <cellStyle name="20% - Accent1 3 2 8 3 4 3 2" xfId="23620" xr:uid="{00000000-0005-0000-0000-00008D5B0000}"/>
    <cellStyle name="20% - Accent1 3 2 8 3 4 4" xfId="23621" xr:uid="{00000000-0005-0000-0000-00008E5B0000}"/>
    <cellStyle name="20% - Accent1 3 2 8 3 5" xfId="23622" xr:uid="{00000000-0005-0000-0000-00008F5B0000}"/>
    <cellStyle name="20% - Accent1 3 2 8 3 5 2" xfId="23623" xr:uid="{00000000-0005-0000-0000-0000905B0000}"/>
    <cellStyle name="20% - Accent1 3 2 8 3 5 2 2" xfId="23624" xr:uid="{00000000-0005-0000-0000-0000915B0000}"/>
    <cellStyle name="20% - Accent1 3 2 8 3 5 3" xfId="23625" xr:uid="{00000000-0005-0000-0000-0000925B0000}"/>
    <cellStyle name="20% - Accent1 3 2 8 3 6" xfId="23626" xr:uid="{00000000-0005-0000-0000-0000935B0000}"/>
    <cellStyle name="20% - Accent1 3 2 8 3 6 2" xfId="23627" xr:uid="{00000000-0005-0000-0000-0000945B0000}"/>
    <cellStyle name="20% - Accent1 3 2 8 3 6 2 2" xfId="23628" xr:uid="{00000000-0005-0000-0000-0000955B0000}"/>
    <cellStyle name="20% - Accent1 3 2 8 3 6 3" xfId="23629" xr:uid="{00000000-0005-0000-0000-0000965B0000}"/>
    <cellStyle name="20% - Accent1 3 2 8 3 7" xfId="23630" xr:uid="{00000000-0005-0000-0000-0000975B0000}"/>
    <cellStyle name="20% - Accent1 3 2 8 3 7 2" xfId="23631" xr:uid="{00000000-0005-0000-0000-0000985B0000}"/>
    <cellStyle name="20% - Accent1 3 2 8 3 8" xfId="23632" xr:uid="{00000000-0005-0000-0000-0000995B0000}"/>
    <cellStyle name="20% - Accent1 3 2 8 3 8 2" xfId="23633" xr:uid="{00000000-0005-0000-0000-00009A5B0000}"/>
    <cellStyle name="20% - Accent1 3 2 8 3 9" xfId="23634" xr:uid="{00000000-0005-0000-0000-00009B5B0000}"/>
    <cellStyle name="20% - Accent1 3 2 8 4" xfId="23635" xr:uid="{00000000-0005-0000-0000-00009C5B0000}"/>
    <cellStyle name="20% - Accent1 3 2 8 4 2" xfId="23636" xr:uid="{00000000-0005-0000-0000-00009D5B0000}"/>
    <cellStyle name="20% - Accent1 3 2 8 4 2 2" xfId="23637" xr:uid="{00000000-0005-0000-0000-00009E5B0000}"/>
    <cellStyle name="20% - Accent1 3 2 8 4 2 2 2" xfId="23638" xr:uid="{00000000-0005-0000-0000-00009F5B0000}"/>
    <cellStyle name="20% - Accent1 3 2 8 4 2 3" xfId="23639" xr:uid="{00000000-0005-0000-0000-0000A05B0000}"/>
    <cellStyle name="20% - Accent1 3 2 8 4 3" xfId="23640" xr:uid="{00000000-0005-0000-0000-0000A15B0000}"/>
    <cellStyle name="20% - Accent1 3 2 8 4 3 2" xfId="23641" xr:uid="{00000000-0005-0000-0000-0000A25B0000}"/>
    <cellStyle name="20% - Accent1 3 2 8 4 4" xfId="23642" xr:uid="{00000000-0005-0000-0000-0000A35B0000}"/>
    <cellStyle name="20% - Accent1 3 2 8 5" xfId="23643" xr:uid="{00000000-0005-0000-0000-0000A45B0000}"/>
    <cellStyle name="20% - Accent1 3 2 8 5 2" xfId="23644" xr:uid="{00000000-0005-0000-0000-0000A55B0000}"/>
    <cellStyle name="20% - Accent1 3 2 8 5 2 2" xfId="23645" xr:uid="{00000000-0005-0000-0000-0000A65B0000}"/>
    <cellStyle name="20% - Accent1 3 2 8 5 2 2 2" xfId="23646" xr:uid="{00000000-0005-0000-0000-0000A75B0000}"/>
    <cellStyle name="20% - Accent1 3 2 8 5 2 3" xfId="23647" xr:uid="{00000000-0005-0000-0000-0000A85B0000}"/>
    <cellStyle name="20% - Accent1 3 2 8 5 3" xfId="23648" xr:uid="{00000000-0005-0000-0000-0000A95B0000}"/>
    <cellStyle name="20% - Accent1 3 2 8 5 3 2" xfId="23649" xr:uid="{00000000-0005-0000-0000-0000AA5B0000}"/>
    <cellStyle name="20% - Accent1 3 2 8 5 4" xfId="23650" xr:uid="{00000000-0005-0000-0000-0000AB5B0000}"/>
    <cellStyle name="20% - Accent1 3 2 8 6" xfId="23651" xr:uid="{00000000-0005-0000-0000-0000AC5B0000}"/>
    <cellStyle name="20% - Accent1 3 2 8 6 2" xfId="23652" xr:uid="{00000000-0005-0000-0000-0000AD5B0000}"/>
    <cellStyle name="20% - Accent1 3 2 8 6 2 2" xfId="23653" xr:uid="{00000000-0005-0000-0000-0000AE5B0000}"/>
    <cellStyle name="20% - Accent1 3 2 8 6 2 2 2" xfId="23654" xr:uid="{00000000-0005-0000-0000-0000AF5B0000}"/>
    <cellStyle name="20% - Accent1 3 2 8 6 2 3" xfId="23655" xr:uid="{00000000-0005-0000-0000-0000B05B0000}"/>
    <cellStyle name="20% - Accent1 3 2 8 6 3" xfId="23656" xr:uid="{00000000-0005-0000-0000-0000B15B0000}"/>
    <cellStyle name="20% - Accent1 3 2 8 6 3 2" xfId="23657" xr:uid="{00000000-0005-0000-0000-0000B25B0000}"/>
    <cellStyle name="20% - Accent1 3 2 8 6 4" xfId="23658" xr:uid="{00000000-0005-0000-0000-0000B35B0000}"/>
    <cellStyle name="20% - Accent1 3 2 8 7" xfId="23659" xr:uid="{00000000-0005-0000-0000-0000B45B0000}"/>
    <cellStyle name="20% - Accent1 3 2 8 7 2" xfId="23660" xr:uid="{00000000-0005-0000-0000-0000B55B0000}"/>
    <cellStyle name="20% - Accent1 3 2 8 7 2 2" xfId="23661" xr:uid="{00000000-0005-0000-0000-0000B65B0000}"/>
    <cellStyle name="20% - Accent1 3 2 8 7 3" xfId="23662" xr:uid="{00000000-0005-0000-0000-0000B75B0000}"/>
    <cellStyle name="20% - Accent1 3 2 8 8" xfId="23663" xr:uid="{00000000-0005-0000-0000-0000B85B0000}"/>
    <cellStyle name="20% - Accent1 3 2 8 8 2" xfId="23664" xr:uid="{00000000-0005-0000-0000-0000B95B0000}"/>
    <cellStyle name="20% - Accent1 3 2 8 8 2 2" xfId="23665" xr:uid="{00000000-0005-0000-0000-0000BA5B0000}"/>
    <cellStyle name="20% - Accent1 3 2 8 8 3" xfId="23666" xr:uid="{00000000-0005-0000-0000-0000BB5B0000}"/>
    <cellStyle name="20% - Accent1 3 2 8 9" xfId="23667" xr:uid="{00000000-0005-0000-0000-0000BC5B0000}"/>
    <cellStyle name="20% - Accent1 3 2 8 9 2" xfId="23668" xr:uid="{00000000-0005-0000-0000-0000BD5B0000}"/>
    <cellStyle name="20% - Accent1 3 2 9" xfId="23669" xr:uid="{00000000-0005-0000-0000-0000BE5B0000}"/>
    <cellStyle name="20% - Accent1 3 2 9 10" xfId="23670" xr:uid="{00000000-0005-0000-0000-0000BF5B0000}"/>
    <cellStyle name="20% - Accent1 3 2 9 10 2" xfId="23671" xr:uid="{00000000-0005-0000-0000-0000C05B0000}"/>
    <cellStyle name="20% - Accent1 3 2 9 11" xfId="23672" xr:uid="{00000000-0005-0000-0000-0000C15B0000}"/>
    <cellStyle name="20% - Accent1 3 2 9 2" xfId="23673" xr:uid="{00000000-0005-0000-0000-0000C25B0000}"/>
    <cellStyle name="20% - Accent1 3 2 9 2 2" xfId="23674" xr:uid="{00000000-0005-0000-0000-0000C35B0000}"/>
    <cellStyle name="20% - Accent1 3 2 9 2 2 2" xfId="23675" xr:uid="{00000000-0005-0000-0000-0000C45B0000}"/>
    <cellStyle name="20% - Accent1 3 2 9 2 2 2 2" xfId="23676" xr:uid="{00000000-0005-0000-0000-0000C55B0000}"/>
    <cellStyle name="20% - Accent1 3 2 9 2 2 2 2 2" xfId="23677" xr:uid="{00000000-0005-0000-0000-0000C65B0000}"/>
    <cellStyle name="20% - Accent1 3 2 9 2 2 2 3" xfId="23678" xr:uid="{00000000-0005-0000-0000-0000C75B0000}"/>
    <cellStyle name="20% - Accent1 3 2 9 2 2 3" xfId="23679" xr:uid="{00000000-0005-0000-0000-0000C85B0000}"/>
    <cellStyle name="20% - Accent1 3 2 9 2 2 3 2" xfId="23680" xr:uid="{00000000-0005-0000-0000-0000C95B0000}"/>
    <cellStyle name="20% - Accent1 3 2 9 2 2 4" xfId="23681" xr:uid="{00000000-0005-0000-0000-0000CA5B0000}"/>
    <cellStyle name="20% - Accent1 3 2 9 2 3" xfId="23682" xr:uid="{00000000-0005-0000-0000-0000CB5B0000}"/>
    <cellStyle name="20% - Accent1 3 2 9 2 3 2" xfId="23683" xr:uid="{00000000-0005-0000-0000-0000CC5B0000}"/>
    <cellStyle name="20% - Accent1 3 2 9 2 3 2 2" xfId="23684" xr:uid="{00000000-0005-0000-0000-0000CD5B0000}"/>
    <cellStyle name="20% - Accent1 3 2 9 2 3 2 2 2" xfId="23685" xr:uid="{00000000-0005-0000-0000-0000CE5B0000}"/>
    <cellStyle name="20% - Accent1 3 2 9 2 3 2 3" xfId="23686" xr:uid="{00000000-0005-0000-0000-0000CF5B0000}"/>
    <cellStyle name="20% - Accent1 3 2 9 2 3 3" xfId="23687" xr:uid="{00000000-0005-0000-0000-0000D05B0000}"/>
    <cellStyle name="20% - Accent1 3 2 9 2 3 3 2" xfId="23688" xr:uid="{00000000-0005-0000-0000-0000D15B0000}"/>
    <cellStyle name="20% - Accent1 3 2 9 2 3 4" xfId="23689" xr:uid="{00000000-0005-0000-0000-0000D25B0000}"/>
    <cellStyle name="20% - Accent1 3 2 9 2 4" xfId="23690" xr:uid="{00000000-0005-0000-0000-0000D35B0000}"/>
    <cellStyle name="20% - Accent1 3 2 9 2 4 2" xfId="23691" xr:uid="{00000000-0005-0000-0000-0000D45B0000}"/>
    <cellStyle name="20% - Accent1 3 2 9 2 4 2 2" xfId="23692" xr:uid="{00000000-0005-0000-0000-0000D55B0000}"/>
    <cellStyle name="20% - Accent1 3 2 9 2 4 2 2 2" xfId="23693" xr:uid="{00000000-0005-0000-0000-0000D65B0000}"/>
    <cellStyle name="20% - Accent1 3 2 9 2 4 2 3" xfId="23694" xr:uid="{00000000-0005-0000-0000-0000D75B0000}"/>
    <cellStyle name="20% - Accent1 3 2 9 2 4 3" xfId="23695" xr:uid="{00000000-0005-0000-0000-0000D85B0000}"/>
    <cellStyle name="20% - Accent1 3 2 9 2 4 3 2" xfId="23696" xr:uid="{00000000-0005-0000-0000-0000D95B0000}"/>
    <cellStyle name="20% - Accent1 3 2 9 2 4 4" xfId="23697" xr:uid="{00000000-0005-0000-0000-0000DA5B0000}"/>
    <cellStyle name="20% - Accent1 3 2 9 2 5" xfId="23698" xr:uid="{00000000-0005-0000-0000-0000DB5B0000}"/>
    <cellStyle name="20% - Accent1 3 2 9 2 5 2" xfId="23699" xr:uid="{00000000-0005-0000-0000-0000DC5B0000}"/>
    <cellStyle name="20% - Accent1 3 2 9 2 5 2 2" xfId="23700" xr:uid="{00000000-0005-0000-0000-0000DD5B0000}"/>
    <cellStyle name="20% - Accent1 3 2 9 2 5 3" xfId="23701" xr:uid="{00000000-0005-0000-0000-0000DE5B0000}"/>
    <cellStyle name="20% - Accent1 3 2 9 2 6" xfId="23702" xr:uid="{00000000-0005-0000-0000-0000DF5B0000}"/>
    <cellStyle name="20% - Accent1 3 2 9 2 6 2" xfId="23703" xr:uid="{00000000-0005-0000-0000-0000E05B0000}"/>
    <cellStyle name="20% - Accent1 3 2 9 2 6 2 2" xfId="23704" xr:uid="{00000000-0005-0000-0000-0000E15B0000}"/>
    <cellStyle name="20% - Accent1 3 2 9 2 6 3" xfId="23705" xr:uid="{00000000-0005-0000-0000-0000E25B0000}"/>
    <cellStyle name="20% - Accent1 3 2 9 2 7" xfId="23706" xr:uid="{00000000-0005-0000-0000-0000E35B0000}"/>
    <cellStyle name="20% - Accent1 3 2 9 2 7 2" xfId="23707" xr:uid="{00000000-0005-0000-0000-0000E45B0000}"/>
    <cellStyle name="20% - Accent1 3 2 9 2 8" xfId="23708" xr:uid="{00000000-0005-0000-0000-0000E55B0000}"/>
    <cellStyle name="20% - Accent1 3 2 9 2 8 2" xfId="23709" xr:uid="{00000000-0005-0000-0000-0000E65B0000}"/>
    <cellStyle name="20% - Accent1 3 2 9 2 9" xfId="23710" xr:uid="{00000000-0005-0000-0000-0000E75B0000}"/>
    <cellStyle name="20% - Accent1 3 2 9 3" xfId="23711" xr:uid="{00000000-0005-0000-0000-0000E85B0000}"/>
    <cellStyle name="20% - Accent1 3 2 9 3 2" xfId="23712" xr:uid="{00000000-0005-0000-0000-0000E95B0000}"/>
    <cellStyle name="20% - Accent1 3 2 9 3 2 2" xfId="23713" xr:uid="{00000000-0005-0000-0000-0000EA5B0000}"/>
    <cellStyle name="20% - Accent1 3 2 9 3 2 2 2" xfId="23714" xr:uid="{00000000-0005-0000-0000-0000EB5B0000}"/>
    <cellStyle name="20% - Accent1 3 2 9 3 2 2 2 2" xfId="23715" xr:uid="{00000000-0005-0000-0000-0000EC5B0000}"/>
    <cellStyle name="20% - Accent1 3 2 9 3 2 2 3" xfId="23716" xr:uid="{00000000-0005-0000-0000-0000ED5B0000}"/>
    <cellStyle name="20% - Accent1 3 2 9 3 2 3" xfId="23717" xr:uid="{00000000-0005-0000-0000-0000EE5B0000}"/>
    <cellStyle name="20% - Accent1 3 2 9 3 2 3 2" xfId="23718" xr:uid="{00000000-0005-0000-0000-0000EF5B0000}"/>
    <cellStyle name="20% - Accent1 3 2 9 3 2 4" xfId="23719" xr:uid="{00000000-0005-0000-0000-0000F05B0000}"/>
    <cellStyle name="20% - Accent1 3 2 9 3 3" xfId="23720" xr:uid="{00000000-0005-0000-0000-0000F15B0000}"/>
    <cellStyle name="20% - Accent1 3 2 9 3 3 2" xfId="23721" xr:uid="{00000000-0005-0000-0000-0000F25B0000}"/>
    <cellStyle name="20% - Accent1 3 2 9 3 3 2 2" xfId="23722" xr:uid="{00000000-0005-0000-0000-0000F35B0000}"/>
    <cellStyle name="20% - Accent1 3 2 9 3 3 2 2 2" xfId="23723" xr:uid="{00000000-0005-0000-0000-0000F45B0000}"/>
    <cellStyle name="20% - Accent1 3 2 9 3 3 2 3" xfId="23724" xr:uid="{00000000-0005-0000-0000-0000F55B0000}"/>
    <cellStyle name="20% - Accent1 3 2 9 3 3 3" xfId="23725" xr:uid="{00000000-0005-0000-0000-0000F65B0000}"/>
    <cellStyle name="20% - Accent1 3 2 9 3 3 3 2" xfId="23726" xr:uid="{00000000-0005-0000-0000-0000F75B0000}"/>
    <cellStyle name="20% - Accent1 3 2 9 3 3 4" xfId="23727" xr:uid="{00000000-0005-0000-0000-0000F85B0000}"/>
    <cellStyle name="20% - Accent1 3 2 9 3 4" xfId="23728" xr:uid="{00000000-0005-0000-0000-0000F95B0000}"/>
    <cellStyle name="20% - Accent1 3 2 9 3 4 2" xfId="23729" xr:uid="{00000000-0005-0000-0000-0000FA5B0000}"/>
    <cellStyle name="20% - Accent1 3 2 9 3 4 2 2" xfId="23730" xr:uid="{00000000-0005-0000-0000-0000FB5B0000}"/>
    <cellStyle name="20% - Accent1 3 2 9 3 4 2 2 2" xfId="23731" xr:uid="{00000000-0005-0000-0000-0000FC5B0000}"/>
    <cellStyle name="20% - Accent1 3 2 9 3 4 2 3" xfId="23732" xr:uid="{00000000-0005-0000-0000-0000FD5B0000}"/>
    <cellStyle name="20% - Accent1 3 2 9 3 4 3" xfId="23733" xr:uid="{00000000-0005-0000-0000-0000FE5B0000}"/>
    <cellStyle name="20% - Accent1 3 2 9 3 4 3 2" xfId="23734" xr:uid="{00000000-0005-0000-0000-0000FF5B0000}"/>
    <cellStyle name="20% - Accent1 3 2 9 3 4 4" xfId="23735" xr:uid="{00000000-0005-0000-0000-0000005C0000}"/>
    <cellStyle name="20% - Accent1 3 2 9 3 5" xfId="23736" xr:uid="{00000000-0005-0000-0000-0000015C0000}"/>
    <cellStyle name="20% - Accent1 3 2 9 3 5 2" xfId="23737" xr:uid="{00000000-0005-0000-0000-0000025C0000}"/>
    <cellStyle name="20% - Accent1 3 2 9 3 5 2 2" xfId="23738" xr:uid="{00000000-0005-0000-0000-0000035C0000}"/>
    <cellStyle name="20% - Accent1 3 2 9 3 5 3" xfId="23739" xr:uid="{00000000-0005-0000-0000-0000045C0000}"/>
    <cellStyle name="20% - Accent1 3 2 9 3 6" xfId="23740" xr:uid="{00000000-0005-0000-0000-0000055C0000}"/>
    <cellStyle name="20% - Accent1 3 2 9 3 6 2" xfId="23741" xr:uid="{00000000-0005-0000-0000-0000065C0000}"/>
    <cellStyle name="20% - Accent1 3 2 9 3 6 2 2" xfId="23742" xr:uid="{00000000-0005-0000-0000-0000075C0000}"/>
    <cellStyle name="20% - Accent1 3 2 9 3 6 3" xfId="23743" xr:uid="{00000000-0005-0000-0000-0000085C0000}"/>
    <cellStyle name="20% - Accent1 3 2 9 3 7" xfId="23744" xr:uid="{00000000-0005-0000-0000-0000095C0000}"/>
    <cellStyle name="20% - Accent1 3 2 9 3 7 2" xfId="23745" xr:uid="{00000000-0005-0000-0000-00000A5C0000}"/>
    <cellStyle name="20% - Accent1 3 2 9 3 8" xfId="23746" xr:uid="{00000000-0005-0000-0000-00000B5C0000}"/>
    <cellStyle name="20% - Accent1 3 2 9 3 8 2" xfId="23747" xr:uid="{00000000-0005-0000-0000-00000C5C0000}"/>
    <cellStyle name="20% - Accent1 3 2 9 3 9" xfId="23748" xr:uid="{00000000-0005-0000-0000-00000D5C0000}"/>
    <cellStyle name="20% - Accent1 3 2 9 4" xfId="23749" xr:uid="{00000000-0005-0000-0000-00000E5C0000}"/>
    <cellStyle name="20% - Accent1 3 2 9 4 2" xfId="23750" xr:uid="{00000000-0005-0000-0000-00000F5C0000}"/>
    <cellStyle name="20% - Accent1 3 2 9 4 2 2" xfId="23751" xr:uid="{00000000-0005-0000-0000-0000105C0000}"/>
    <cellStyle name="20% - Accent1 3 2 9 4 2 2 2" xfId="23752" xr:uid="{00000000-0005-0000-0000-0000115C0000}"/>
    <cellStyle name="20% - Accent1 3 2 9 4 2 3" xfId="23753" xr:uid="{00000000-0005-0000-0000-0000125C0000}"/>
    <cellStyle name="20% - Accent1 3 2 9 4 3" xfId="23754" xr:uid="{00000000-0005-0000-0000-0000135C0000}"/>
    <cellStyle name="20% - Accent1 3 2 9 4 3 2" xfId="23755" xr:uid="{00000000-0005-0000-0000-0000145C0000}"/>
    <cellStyle name="20% - Accent1 3 2 9 4 4" xfId="23756" xr:uid="{00000000-0005-0000-0000-0000155C0000}"/>
    <cellStyle name="20% - Accent1 3 2 9 5" xfId="23757" xr:uid="{00000000-0005-0000-0000-0000165C0000}"/>
    <cellStyle name="20% - Accent1 3 2 9 5 2" xfId="23758" xr:uid="{00000000-0005-0000-0000-0000175C0000}"/>
    <cellStyle name="20% - Accent1 3 2 9 5 2 2" xfId="23759" xr:uid="{00000000-0005-0000-0000-0000185C0000}"/>
    <cellStyle name="20% - Accent1 3 2 9 5 2 2 2" xfId="23760" xr:uid="{00000000-0005-0000-0000-0000195C0000}"/>
    <cellStyle name="20% - Accent1 3 2 9 5 2 3" xfId="23761" xr:uid="{00000000-0005-0000-0000-00001A5C0000}"/>
    <cellStyle name="20% - Accent1 3 2 9 5 3" xfId="23762" xr:uid="{00000000-0005-0000-0000-00001B5C0000}"/>
    <cellStyle name="20% - Accent1 3 2 9 5 3 2" xfId="23763" xr:uid="{00000000-0005-0000-0000-00001C5C0000}"/>
    <cellStyle name="20% - Accent1 3 2 9 5 4" xfId="23764" xr:uid="{00000000-0005-0000-0000-00001D5C0000}"/>
    <cellStyle name="20% - Accent1 3 2 9 6" xfId="23765" xr:uid="{00000000-0005-0000-0000-00001E5C0000}"/>
    <cellStyle name="20% - Accent1 3 2 9 6 2" xfId="23766" xr:uid="{00000000-0005-0000-0000-00001F5C0000}"/>
    <cellStyle name="20% - Accent1 3 2 9 6 2 2" xfId="23767" xr:uid="{00000000-0005-0000-0000-0000205C0000}"/>
    <cellStyle name="20% - Accent1 3 2 9 6 2 2 2" xfId="23768" xr:uid="{00000000-0005-0000-0000-0000215C0000}"/>
    <cellStyle name="20% - Accent1 3 2 9 6 2 3" xfId="23769" xr:uid="{00000000-0005-0000-0000-0000225C0000}"/>
    <cellStyle name="20% - Accent1 3 2 9 6 3" xfId="23770" xr:uid="{00000000-0005-0000-0000-0000235C0000}"/>
    <cellStyle name="20% - Accent1 3 2 9 6 3 2" xfId="23771" xr:uid="{00000000-0005-0000-0000-0000245C0000}"/>
    <cellStyle name="20% - Accent1 3 2 9 6 4" xfId="23772" xr:uid="{00000000-0005-0000-0000-0000255C0000}"/>
    <cellStyle name="20% - Accent1 3 2 9 7" xfId="23773" xr:uid="{00000000-0005-0000-0000-0000265C0000}"/>
    <cellStyle name="20% - Accent1 3 2 9 7 2" xfId="23774" xr:uid="{00000000-0005-0000-0000-0000275C0000}"/>
    <cellStyle name="20% - Accent1 3 2 9 7 2 2" xfId="23775" xr:uid="{00000000-0005-0000-0000-0000285C0000}"/>
    <cellStyle name="20% - Accent1 3 2 9 7 3" xfId="23776" xr:uid="{00000000-0005-0000-0000-0000295C0000}"/>
    <cellStyle name="20% - Accent1 3 2 9 8" xfId="23777" xr:uid="{00000000-0005-0000-0000-00002A5C0000}"/>
    <cellStyle name="20% - Accent1 3 2 9 8 2" xfId="23778" xr:uid="{00000000-0005-0000-0000-00002B5C0000}"/>
    <cellStyle name="20% - Accent1 3 2 9 8 2 2" xfId="23779" xr:uid="{00000000-0005-0000-0000-00002C5C0000}"/>
    <cellStyle name="20% - Accent1 3 2 9 8 3" xfId="23780" xr:uid="{00000000-0005-0000-0000-00002D5C0000}"/>
    <cellStyle name="20% - Accent1 3 2 9 9" xfId="23781" xr:uid="{00000000-0005-0000-0000-00002E5C0000}"/>
    <cellStyle name="20% - Accent1 3 2 9 9 2" xfId="23782" xr:uid="{00000000-0005-0000-0000-00002F5C0000}"/>
    <cellStyle name="20% - Accent1 3 20" xfId="23783" xr:uid="{00000000-0005-0000-0000-0000305C0000}"/>
    <cellStyle name="20% - Accent1 3 20 2" xfId="23784" xr:uid="{00000000-0005-0000-0000-0000315C0000}"/>
    <cellStyle name="20% - Accent1 3 21" xfId="23785" xr:uid="{00000000-0005-0000-0000-0000325C0000}"/>
    <cellStyle name="20% - Accent1 3 3" xfId="23786" xr:uid="{00000000-0005-0000-0000-0000335C0000}"/>
    <cellStyle name="20% - Accent1 3 3 10" xfId="23787" xr:uid="{00000000-0005-0000-0000-0000345C0000}"/>
    <cellStyle name="20% - Accent1 3 3 10 2" xfId="23788" xr:uid="{00000000-0005-0000-0000-0000355C0000}"/>
    <cellStyle name="20% - Accent1 3 3 10 2 2" xfId="23789" xr:uid="{00000000-0005-0000-0000-0000365C0000}"/>
    <cellStyle name="20% - Accent1 3 3 10 2 2 2" xfId="23790" xr:uid="{00000000-0005-0000-0000-0000375C0000}"/>
    <cellStyle name="20% - Accent1 3 3 10 2 3" xfId="23791" xr:uid="{00000000-0005-0000-0000-0000385C0000}"/>
    <cellStyle name="20% - Accent1 3 3 10 3" xfId="23792" xr:uid="{00000000-0005-0000-0000-0000395C0000}"/>
    <cellStyle name="20% - Accent1 3 3 10 3 2" xfId="23793" xr:uid="{00000000-0005-0000-0000-00003A5C0000}"/>
    <cellStyle name="20% - Accent1 3 3 10 4" xfId="23794" xr:uid="{00000000-0005-0000-0000-00003B5C0000}"/>
    <cellStyle name="20% - Accent1 3 3 11" xfId="23795" xr:uid="{00000000-0005-0000-0000-00003C5C0000}"/>
    <cellStyle name="20% - Accent1 3 3 11 2" xfId="23796" xr:uid="{00000000-0005-0000-0000-00003D5C0000}"/>
    <cellStyle name="20% - Accent1 3 3 11 2 2" xfId="23797" xr:uid="{00000000-0005-0000-0000-00003E5C0000}"/>
    <cellStyle name="20% - Accent1 3 3 11 2 2 2" xfId="23798" xr:uid="{00000000-0005-0000-0000-00003F5C0000}"/>
    <cellStyle name="20% - Accent1 3 3 11 2 3" xfId="23799" xr:uid="{00000000-0005-0000-0000-0000405C0000}"/>
    <cellStyle name="20% - Accent1 3 3 11 3" xfId="23800" xr:uid="{00000000-0005-0000-0000-0000415C0000}"/>
    <cellStyle name="20% - Accent1 3 3 11 3 2" xfId="23801" xr:uid="{00000000-0005-0000-0000-0000425C0000}"/>
    <cellStyle name="20% - Accent1 3 3 11 4" xfId="23802" xr:uid="{00000000-0005-0000-0000-0000435C0000}"/>
    <cellStyle name="20% - Accent1 3 3 12" xfId="23803" xr:uid="{00000000-0005-0000-0000-0000445C0000}"/>
    <cellStyle name="20% - Accent1 3 3 12 2" xfId="23804" xr:uid="{00000000-0005-0000-0000-0000455C0000}"/>
    <cellStyle name="20% - Accent1 3 3 12 2 2" xfId="23805" xr:uid="{00000000-0005-0000-0000-0000465C0000}"/>
    <cellStyle name="20% - Accent1 3 3 12 3" xfId="23806" xr:uid="{00000000-0005-0000-0000-0000475C0000}"/>
    <cellStyle name="20% - Accent1 3 3 13" xfId="23807" xr:uid="{00000000-0005-0000-0000-0000485C0000}"/>
    <cellStyle name="20% - Accent1 3 3 13 2" xfId="23808" xr:uid="{00000000-0005-0000-0000-0000495C0000}"/>
    <cellStyle name="20% - Accent1 3 3 13 2 2" xfId="23809" xr:uid="{00000000-0005-0000-0000-00004A5C0000}"/>
    <cellStyle name="20% - Accent1 3 3 13 3" xfId="23810" xr:uid="{00000000-0005-0000-0000-00004B5C0000}"/>
    <cellStyle name="20% - Accent1 3 3 14" xfId="23811" xr:uid="{00000000-0005-0000-0000-00004C5C0000}"/>
    <cellStyle name="20% - Accent1 3 3 14 2" xfId="23812" xr:uid="{00000000-0005-0000-0000-00004D5C0000}"/>
    <cellStyle name="20% - Accent1 3 3 15" xfId="23813" xr:uid="{00000000-0005-0000-0000-00004E5C0000}"/>
    <cellStyle name="20% - Accent1 3 3 15 2" xfId="23814" xr:uid="{00000000-0005-0000-0000-00004F5C0000}"/>
    <cellStyle name="20% - Accent1 3 3 16" xfId="23815" xr:uid="{00000000-0005-0000-0000-0000505C0000}"/>
    <cellStyle name="20% - Accent1 3 3 2" xfId="23816" xr:uid="{00000000-0005-0000-0000-0000515C0000}"/>
    <cellStyle name="20% - Accent1 3 3 2 10" xfId="23817" xr:uid="{00000000-0005-0000-0000-0000525C0000}"/>
    <cellStyle name="20% - Accent1 3 3 2 10 2" xfId="23818" xr:uid="{00000000-0005-0000-0000-0000535C0000}"/>
    <cellStyle name="20% - Accent1 3 3 2 10 2 2" xfId="23819" xr:uid="{00000000-0005-0000-0000-0000545C0000}"/>
    <cellStyle name="20% - Accent1 3 3 2 10 2 2 2" xfId="23820" xr:uid="{00000000-0005-0000-0000-0000555C0000}"/>
    <cellStyle name="20% - Accent1 3 3 2 10 2 3" xfId="23821" xr:uid="{00000000-0005-0000-0000-0000565C0000}"/>
    <cellStyle name="20% - Accent1 3 3 2 10 3" xfId="23822" xr:uid="{00000000-0005-0000-0000-0000575C0000}"/>
    <cellStyle name="20% - Accent1 3 3 2 10 3 2" xfId="23823" xr:uid="{00000000-0005-0000-0000-0000585C0000}"/>
    <cellStyle name="20% - Accent1 3 3 2 10 4" xfId="23824" xr:uid="{00000000-0005-0000-0000-0000595C0000}"/>
    <cellStyle name="20% - Accent1 3 3 2 11" xfId="23825" xr:uid="{00000000-0005-0000-0000-00005A5C0000}"/>
    <cellStyle name="20% - Accent1 3 3 2 11 2" xfId="23826" xr:uid="{00000000-0005-0000-0000-00005B5C0000}"/>
    <cellStyle name="20% - Accent1 3 3 2 11 2 2" xfId="23827" xr:uid="{00000000-0005-0000-0000-00005C5C0000}"/>
    <cellStyle name="20% - Accent1 3 3 2 11 3" xfId="23828" xr:uid="{00000000-0005-0000-0000-00005D5C0000}"/>
    <cellStyle name="20% - Accent1 3 3 2 12" xfId="23829" xr:uid="{00000000-0005-0000-0000-00005E5C0000}"/>
    <cellStyle name="20% - Accent1 3 3 2 12 2" xfId="23830" xr:uid="{00000000-0005-0000-0000-00005F5C0000}"/>
    <cellStyle name="20% - Accent1 3 3 2 12 2 2" xfId="23831" xr:uid="{00000000-0005-0000-0000-0000605C0000}"/>
    <cellStyle name="20% - Accent1 3 3 2 12 3" xfId="23832" xr:uid="{00000000-0005-0000-0000-0000615C0000}"/>
    <cellStyle name="20% - Accent1 3 3 2 13" xfId="23833" xr:uid="{00000000-0005-0000-0000-0000625C0000}"/>
    <cellStyle name="20% - Accent1 3 3 2 13 2" xfId="23834" xr:uid="{00000000-0005-0000-0000-0000635C0000}"/>
    <cellStyle name="20% - Accent1 3 3 2 14" xfId="23835" xr:uid="{00000000-0005-0000-0000-0000645C0000}"/>
    <cellStyle name="20% - Accent1 3 3 2 14 2" xfId="23836" xr:uid="{00000000-0005-0000-0000-0000655C0000}"/>
    <cellStyle name="20% - Accent1 3 3 2 15" xfId="23837" xr:uid="{00000000-0005-0000-0000-0000665C0000}"/>
    <cellStyle name="20% - Accent1 3 3 2 2" xfId="23838" xr:uid="{00000000-0005-0000-0000-0000675C0000}"/>
    <cellStyle name="20% - Accent1 3 3 2 2 10" xfId="23839" xr:uid="{00000000-0005-0000-0000-0000685C0000}"/>
    <cellStyle name="20% - Accent1 3 3 2 2 10 2" xfId="23840" xr:uid="{00000000-0005-0000-0000-0000695C0000}"/>
    <cellStyle name="20% - Accent1 3 3 2 2 10 2 2" xfId="23841" xr:uid="{00000000-0005-0000-0000-00006A5C0000}"/>
    <cellStyle name="20% - Accent1 3 3 2 2 10 3" xfId="23842" xr:uid="{00000000-0005-0000-0000-00006B5C0000}"/>
    <cellStyle name="20% - Accent1 3 3 2 2 11" xfId="23843" xr:uid="{00000000-0005-0000-0000-00006C5C0000}"/>
    <cellStyle name="20% - Accent1 3 3 2 2 11 2" xfId="23844" xr:uid="{00000000-0005-0000-0000-00006D5C0000}"/>
    <cellStyle name="20% - Accent1 3 3 2 2 11 2 2" xfId="23845" xr:uid="{00000000-0005-0000-0000-00006E5C0000}"/>
    <cellStyle name="20% - Accent1 3 3 2 2 11 3" xfId="23846" xr:uid="{00000000-0005-0000-0000-00006F5C0000}"/>
    <cellStyle name="20% - Accent1 3 3 2 2 12" xfId="23847" xr:uid="{00000000-0005-0000-0000-0000705C0000}"/>
    <cellStyle name="20% - Accent1 3 3 2 2 12 2" xfId="23848" xr:uid="{00000000-0005-0000-0000-0000715C0000}"/>
    <cellStyle name="20% - Accent1 3 3 2 2 13" xfId="23849" xr:uid="{00000000-0005-0000-0000-0000725C0000}"/>
    <cellStyle name="20% - Accent1 3 3 2 2 13 2" xfId="23850" xr:uid="{00000000-0005-0000-0000-0000735C0000}"/>
    <cellStyle name="20% - Accent1 3 3 2 2 14" xfId="23851" xr:uid="{00000000-0005-0000-0000-0000745C0000}"/>
    <cellStyle name="20% - Accent1 3 3 2 2 2" xfId="23852" xr:uid="{00000000-0005-0000-0000-0000755C0000}"/>
    <cellStyle name="20% - Accent1 3 3 2 2 2 10" xfId="23853" xr:uid="{00000000-0005-0000-0000-0000765C0000}"/>
    <cellStyle name="20% - Accent1 3 3 2 2 2 10 2" xfId="23854" xr:uid="{00000000-0005-0000-0000-0000775C0000}"/>
    <cellStyle name="20% - Accent1 3 3 2 2 2 11" xfId="23855" xr:uid="{00000000-0005-0000-0000-0000785C0000}"/>
    <cellStyle name="20% - Accent1 3 3 2 2 2 2" xfId="23856" xr:uid="{00000000-0005-0000-0000-0000795C0000}"/>
    <cellStyle name="20% - Accent1 3 3 2 2 2 2 2" xfId="23857" xr:uid="{00000000-0005-0000-0000-00007A5C0000}"/>
    <cellStyle name="20% - Accent1 3 3 2 2 2 2 2 2" xfId="23858" xr:uid="{00000000-0005-0000-0000-00007B5C0000}"/>
    <cellStyle name="20% - Accent1 3 3 2 2 2 2 2 2 2" xfId="23859" xr:uid="{00000000-0005-0000-0000-00007C5C0000}"/>
    <cellStyle name="20% - Accent1 3 3 2 2 2 2 2 2 2 2" xfId="23860" xr:uid="{00000000-0005-0000-0000-00007D5C0000}"/>
    <cellStyle name="20% - Accent1 3 3 2 2 2 2 2 2 3" xfId="23861" xr:uid="{00000000-0005-0000-0000-00007E5C0000}"/>
    <cellStyle name="20% - Accent1 3 3 2 2 2 2 2 3" xfId="23862" xr:uid="{00000000-0005-0000-0000-00007F5C0000}"/>
    <cellStyle name="20% - Accent1 3 3 2 2 2 2 2 3 2" xfId="23863" xr:uid="{00000000-0005-0000-0000-0000805C0000}"/>
    <cellStyle name="20% - Accent1 3 3 2 2 2 2 2 4" xfId="23864" xr:uid="{00000000-0005-0000-0000-0000815C0000}"/>
    <cellStyle name="20% - Accent1 3 3 2 2 2 2 3" xfId="23865" xr:uid="{00000000-0005-0000-0000-0000825C0000}"/>
    <cellStyle name="20% - Accent1 3 3 2 2 2 2 3 2" xfId="23866" xr:uid="{00000000-0005-0000-0000-0000835C0000}"/>
    <cellStyle name="20% - Accent1 3 3 2 2 2 2 3 2 2" xfId="23867" xr:uid="{00000000-0005-0000-0000-0000845C0000}"/>
    <cellStyle name="20% - Accent1 3 3 2 2 2 2 3 2 2 2" xfId="23868" xr:uid="{00000000-0005-0000-0000-0000855C0000}"/>
    <cellStyle name="20% - Accent1 3 3 2 2 2 2 3 2 3" xfId="23869" xr:uid="{00000000-0005-0000-0000-0000865C0000}"/>
    <cellStyle name="20% - Accent1 3 3 2 2 2 2 3 3" xfId="23870" xr:uid="{00000000-0005-0000-0000-0000875C0000}"/>
    <cellStyle name="20% - Accent1 3 3 2 2 2 2 3 3 2" xfId="23871" xr:uid="{00000000-0005-0000-0000-0000885C0000}"/>
    <cellStyle name="20% - Accent1 3 3 2 2 2 2 3 4" xfId="23872" xr:uid="{00000000-0005-0000-0000-0000895C0000}"/>
    <cellStyle name="20% - Accent1 3 3 2 2 2 2 4" xfId="23873" xr:uid="{00000000-0005-0000-0000-00008A5C0000}"/>
    <cellStyle name="20% - Accent1 3 3 2 2 2 2 4 2" xfId="23874" xr:uid="{00000000-0005-0000-0000-00008B5C0000}"/>
    <cellStyle name="20% - Accent1 3 3 2 2 2 2 4 2 2" xfId="23875" xr:uid="{00000000-0005-0000-0000-00008C5C0000}"/>
    <cellStyle name="20% - Accent1 3 3 2 2 2 2 4 2 2 2" xfId="23876" xr:uid="{00000000-0005-0000-0000-00008D5C0000}"/>
    <cellStyle name="20% - Accent1 3 3 2 2 2 2 4 2 3" xfId="23877" xr:uid="{00000000-0005-0000-0000-00008E5C0000}"/>
    <cellStyle name="20% - Accent1 3 3 2 2 2 2 4 3" xfId="23878" xr:uid="{00000000-0005-0000-0000-00008F5C0000}"/>
    <cellStyle name="20% - Accent1 3 3 2 2 2 2 4 3 2" xfId="23879" xr:uid="{00000000-0005-0000-0000-0000905C0000}"/>
    <cellStyle name="20% - Accent1 3 3 2 2 2 2 4 4" xfId="23880" xr:uid="{00000000-0005-0000-0000-0000915C0000}"/>
    <cellStyle name="20% - Accent1 3 3 2 2 2 2 5" xfId="23881" xr:uid="{00000000-0005-0000-0000-0000925C0000}"/>
    <cellStyle name="20% - Accent1 3 3 2 2 2 2 5 2" xfId="23882" xr:uid="{00000000-0005-0000-0000-0000935C0000}"/>
    <cellStyle name="20% - Accent1 3 3 2 2 2 2 5 2 2" xfId="23883" xr:uid="{00000000-0005-0000-0000-0000945C0000}"/>
    <cellStyle name="20% - Accent1 3 3 2 2 2 2 5 3" xfId="23884" xr:uid="{00000000-0005-0000-0000-0000955C0000}"/>
    <cellStyle name="20% - Accent1 3 3 2 2 2 2 6" xfId="23885" xr:uid="{00000000-0005-0000-0000-0000965C0000}"/>
    <cellStyle name="20% - Accent1 3 3 2 2 2 2 6 2" xfId="23886" xr:uid="{00000000-0005-0000-0000-0000975C0000}"/>
    <cellStyle name="20% - Accent1 3 3 2 2 2 2 6 2 2" xfId="23887" xr:uid="{00000000-0005-0000-0000-0000985C0000}"/>
    <cellStyle name="20% - Accent1 3 3 2 2 2 2 6 3" xfId="23888" xr:uid="{00000000-0005-0000-0000-0000995C0000}"/>
    <cellStyle name="20% - Accent1 3 3 2 2 2 2 7" xfId="23889" xr:uid="{00000000-0005-0000-0000-00009A5C0000}"/>
    <cellStyle name="20% - Accent1 3 3 2 2 2 2 7 2" xfId="23890" xr:uid="{00000000-0005-0000-0000-00009B5C0000}"/>
    <cellStyle name="20% - Accent1 3 3 2 2 2 2 8" xfId="23891" xr:uid="{00000000-0005-0000-0000-00009C5C0000}"/>
    <cellStyle name="20% - Accent1 3 3 2 2 2 2 8 2" xfId="23892" xr:uid="{00000000-0005-0000-0000-00009D5C0000}"/>
    <cellStyle name="20% - Accent1 3 3 2 2 2 2 9" xfId="23893" xr:uid="{00000000-0005-0000-0000-00009E5C0000}"/>
    <cellStyle name="20% - Accent1 3 3 2 2 2 3" xfId="23894" xr:uid="{00000000-0005-0000-0000-00009F5C0000}"/>
    <cellStyle name="20% - Accent1 3 3 2 2 2 3 2" xfId="23895" xr:uid="{00000000-0005-0000-0000-0000A05C0000}"/>
    <cellStyle name="20% - Accent1 3 3 2 2 2 3 2 2" xfId="23896" xr:uid="{00000000-0005-0000-0000-0000A15C0000}"/>
    <cellStyle name="20% - Accent1 3 3 2 2 2 3 2 2 2" xfId="23897" xr:uid="{00000000-0005-0000-0000-0000A25C0000}"/>
    <cellStyle name="20% - Accent1 3 3 2 2 2 3 2 2 2 2" xfId="23898" xr:uid="{00000000-0005-0000-0000-0000A35C0000}"/>
    <cellStyle name="20% - Accent1 3 3 2 2 2 3 2 2 3" xfId="23899" xr:uid="{00000000-0005-0000-0000-0000A45C0000}"/>
    <cellStyle name="20% - Accent1 3 3 2 2 2 3 2 3" xfId="23900" xr:uid="{00000000-0005-0000-0000-0000A55C0000}"/>
    <cellStyle name="20% - Accent1 3 3 2 2 2 3 2 3 2" xfId="23901" xr:uid="{00000000-0005-0000-0000-0000A65C0000}"/>
    <cellStyle name="20% - Accent1 3 3 2 2 2 3 2 4" xfId="23902" xr:uid="{00000000-0005-0000-0000-0000A75C0000}"/>
    <cellStyle name="20% - Accent1 3 3 2 2 2 3 3" xfId="23903" xr:uid="{00000000-0005-0000-0000-0000A85C0000}"/>
    <cellStyle name="20% - Accent1 3 3 2 2 2 3 3 2" xfId="23904" xr:uid="{00000000-0005-0000-0000-0000A95C0000}"/>
    <cellStyle name="20% - Accent1 3 3 2 2 2 3 3 2 2" xfId="23905" xr:uid="{00000000-0005-0000-0000-0000AA5C0000}"/>
    <cellStyle name="20% - Accent1 3 3 2 2 2 3 3 2 2 2" xfId="23906" xr:uid="{00000000-0005-0000-0000-0000AB5C0000}"/>
    <cellStyle name="20% - Accent1 3 3 2 2 2 3 3 2 3" xfId="23907" xr:uid="{00000000-0005-0000-0000-0000AC5C0000}"/>
    <cellStyle name="20% - Accent1 3 3 2 2 2 3 3 3" xfId="23908" xr:uid="{00000000-0005-0000-0000-0000AD5C0000}"/>
    <cellStyle name="20% - Accent1 3 3 2 2 2 3 3 3 2" xfId="23909" xr:uid="{00000000-0005-0000-0000-0000AE5C0000}"/>
    <cellStyle name="20% - Accent1 3 3 2 2 2 3 3 4" xfId="23910" xr:uid="{00000000-0005-0000-0000-0000AF5C0000}"/>
    <cellStyle name="20% - Accent1 3 3 2 2 2 3 4" xfId="23911" xr:uid="{00000000-0005-0000-0000-0000B05C0000}"/>
    <cellStyle name="20% - Accent1 3 3 2 2 2 3 4 2" xfId="23912" xr:uid="{00000000-0005-0000-0000-0000B15C0000}"/>
    <cellStyle name="20% - Accent1 3 3 2 2 2 3 4 2 2" xfId="23913" xr:uid="{00000000-0005-0000-0000-0000B25C0000}"/>
    <cellStyle name="20% - Accent1 3 3 2 2 2 3 4 2 2 2" xfId="23914" xr:uid="{00000000-0005-0000-0000-0000B35C0000}"/>
    <cellStyle name="20% - Accent1 3 3 2 2 2 3 4 2 3" xfId="23915" xr:uid="{00000000-0005-0000-0000-0000B45C0000}"/>
    <cellStyle name="20% - Accent1 3 3 2 2 2 3 4 3" xfId="23916" xr:uid="{00000000-0005-0000-0000-0000B55C0000}"/>
    <cellStyle name="20% - Accent1 3 3 2 2 2 3 4 3 2" xfId="23917" xr:uid="{00000000-0005-0000-0000-0000B65C0000}"/>
    <cellStyle name="20% - Accent1 3 3 2 2 2 3 4 4" xfId="23918" xr:uid="{00000000-0005-0000-0000-0000B75C0000}"/>
    <cellStyle name="20% - Accent1 3 3 2 2 2 3 5" xfId="23919" xr:uid="{00000000-0005-0000-0000-0000B85C0000}"/>
    <cellStyle name="20% - Accent1 3 3 2 2 2 3 5 2" xfId="23920" xr:uid="{00000000-0005-0000-0000-0000B95C0000}"/>
    <cellStyle name="20% - Accent1 3 3 2 2 2 3 5 2 2" xfId="23921" xr:uid="{00000000-0005-0000-0000-0000BA5C0000}"/>
    <cellStyle name="20% - Accent1 3 3 2 2 2 3 5 3" xfId="23922" xr:uid="{00000000-0005-0000-0000-0000BB5C0000}"/>
    <cellStyle name="20% - Accent1 3 3 2 2 2 3 6" xfId="23923" xr:uid="{00000000-0005-0000-0000-0000BC5C0000}"/>
    <cellStyle name="20% - Accent1 3 3 2 2 2 3 6 2" xfId="23924" xr:uid="{00000000-0005-0000-0000-0000BD5C0000}"/>
    <cellStyle name="20% - Accent1 3 3 2 2 2 3 6 2 2" xfId="23925" xr:uid="{00000000-0005-0000-0000-0000BE5C0000}"/>
    <cellStyle name="20% - Accent1 3 3 2 2 2 3 6 3" xfId="23926" xr:uid="{00000000-0005-0000-0000-0000BF5C0000}"/>
    <cellStyle name="20% - Accent1 3 3 2 2 2 3 7" xfId="23927" xr:uid="{00000000-0005-0000-0000-0000C05C0000}"/>
    <cellStyle name="20% - Accent1 3 3 2 2 2 3 7 2" xfId="23928" xr:uid="{00000000-0005-0000-0000-0000C15C0000}"/>
    <cellStyle name="20% - Accent1 3 3 2 2 2 3 8" xfId="23929" xr:uid="{00000000-0005-0000-0000-0000C25C0000}"/>
    <cellStyle name="20% - Accent1 3 3 2 2 2 3 8 2" xfId="23930" xr:uid="{00000000-0005-0000-0000-0000C35C0000}"/>
    <cellStyle name="20% - Accent1 3 3 2 2 2 3 9" xfId="23931" xr:uid="{00000000-0005-0000-0000-0000C45C0000}"/>
    <cellStyle name="20% - Accent1 3 3 2 2 2 4" xfId="23932" xr:uid="{00000000-0005-0000-0000-0000C55C0000}"/>
    <cellStyle name="20% - Accent1 3 3 2 2 2 4 2" xfId="23933" xr:uid="{00000000-0005-0000-0000-0000C65C0000}"/>
    <cellStyle name="20% - Accent1 3 3 2 2 2 4 2 2" xfId="23934" xr:uid="{00000000-0005-0000-0000-0000C75C0000}"/>
    <cellStyle name="20% - Accent1 3 3 2 2 2 4 2 2 2" xfId="23935" xr:uid="{00000000-0005-0000-0000-0000C85C0000}"/>
    <cellStyle name="20% - Accent1 3 3 2 2 2 4 2 3" xfId="23936" xr:uid="{00000000-0005-0000-0000-0000C95C0000}"/>
    <cellStyle name="20% - Accent1 3 3 2 2 2 4 3" xfId="23937" xr:uid="{00000000-0005-0000-0000-0000CA5C0000}"/>
    <cellStyle name="20% - Accent1 3 3 2 2 2 4 3 2" xfId="23938" xr:uid="{00000000-0005-0000-0000-0000CB5C0000}"/>
    <cellStyle name="20% - Accent1 3 3 2 2 2 4 4" xfId="23939" xr:uid="{00000000-0005-0000-0000-0000CC5C0000}"/>
    <cellStyle name="20% - Accent1 3 3 2 2 2 5" xfId="23940" xr:uid="{00000000-0005-0000-0000-0000CD5C0000}"/>
    <cellStyle name="20% - Accent1 3 3 2 2 2 5 2" xfId="23941" xr:uid="{00000000-0005-0000-0000-0000CE5C0000}"/>
    <cellStyle name="20% - Accent1 3 3 2 2 2 5 2 2" xfId="23942" xr:uid="{00000000-0005-0000-0000-0000CF5C0000}"/>
    <cellStyle name="20% - Accent1 3 3 2 2 2 5 2 2 2" xfId="23943" xr:uid="{00000000-0005-0000-0000-0000D05C0000}"/>
    <cellStyle name="20% - Accent1 3 3 2 2 2 5 2 3" xfId="23944" xr:uid="{00000000-0005-0000-0000-0000D15C0000}"/>
    <cellStyle name="20% - Accent1 3 3 2 2 2 5 3" xfId="23945" xr:uid="{00000000-0005-0000-0000-0000D25C0000}"/>
    <cellStyle name="20% - Accent1 3 3 2 2 2 5 3 2" xfId="23946" xr:uid="{00000000-0005-0000-0000-0000D35C0000}"/>
    <cellStyle name="20% - Accent1 3 3 2 2 2 5 4" xfId="23947" xr:uid="{00000000-0005-0000-0000-0000D45C0000}"/>
    <cellStyle name="20% - Accent1 3 3 2 2 2 6" xfId="23948" xr:uid="{00000000-0005-0000-0000-0000D55C0000}"/>
    <cellStyle name="20% - Accent1 3 3 2 2 2 6 2" xfId="23949" xr:uid="{00000000-0005-0000-0000-0000D65C0000}"/>
    <cellStyle name="20% - Accent1 3 3 2 2 2 6 2 2" xfId="23950" xr:uid="{00000000-0005-0000-0000-0000D75C0000}"/>
    <cellStyle name="20% - Accent1 3 3 2 2 2 6 2 2 2" xfId="23951" xr:uid="{00000000-0005-0000-0000-0000D85C0000}"/>
    <cellStyle name="20% - Accent1 3 3 2 2 2 6 2 3" xfId="23952" xr:uid="{00000000-0005-0000-0000-0000D95C0000}"/>
    <cellStyle name="20% - Accent1 3 3 2 2 2 6 3" xfId="23953" xr:uid="{00000000-0005-0000-0000-0000DA5C0000}"/>
    <cellStyle name="20% - Accent1 3 3 2 2 2 6 3 2" xfId="23954" xr:uid="{00000000-0005-0000-0000-0000DB5C0000}"/>
    <cellStyle name="20% - Accent1 3 3 2 2 2 6 4" xfId="23955" xr:uid="{00000000-0005-0000-0000-0000DC5C0000}"/>
    <cellStyle name="20% - Accent1 3 3 2 2 2 7" xfId="23956" xr:uid="{00000000-0005-0000-0000-0000DD5C0000}"/>
    <cellStyle name="20% - Accent1 3 3 2 2 2 7 2" xfId="23957" xr:uid="{00000000-0005-0000-0000-0000DE5C0000}"/>
    <cellStyle name="20% - Accent1 3 3 2 2 2 7 2 2" xfId="23958" xr:uid="{00000000-0005-0000-0000-0000DF5C0000}"/>
    <cellStyle name="20% - Accent1 3 3 2 2 2 7 3" xfId="23959" xr:uid="{00000000-0005-0000-0000-0000E05C0000}"/>
    <cellStyle name="20% - Accent1 3 3 2 2 2 8" xfId="23960" xr:uid="{00000000-0005-0000-0000-0000E15C0000}"/>
    <cellStyle name="20% - Accent1 3 3 2 2 2 8 2" xfId="23961" xr:uid="{00000000-0005-0000-0000-0000E25C0000}"/>
    <cellStyle name="20% - Accent1 3 3 2 2 2 8 2 2" xfId="23962" xr:uid="{00000000-0005-0000-0000-0000E35C0000}"/>
    <cellStyle name="20% - Accent1 3 3 2 2 2 8 3" xfId="23963" xr:uid="{00000000-0005-0000-0000-0000E45C0000}"/>
    <cellStyle name="20% - Accent1 3 3 2 2 2 9" xfId="23964" xr:uid="{00000000-0005-0000-0000-0000E55C0000}"/>
    <cellStyle name="20% - Accent1 3 3 2 2 2 9 2" xfId="23965" xr:uid="{00000000-0005-0000-0000-0000E65C0000}"/>
    <cellStyle name="20% - Accent1 3 3 2 2 3" xfId="23966" xr:uid="{00000000-0005-0000-0000-0000E75C0000}"/>
    <cellStyle name="20% - Accent1 3 3 2 2 3 10" xfId="23967" xr:uid="{00000000-0005-0000-0000-0000E85C0000}"/>
    <cellStyle name="20% - Accent1 3 3 2 2 3 10 2" xfId="23968" xr:uid="{00000000-0005-0000-0000-0000E95C0000}"/>
    <cellStyle name="20% - Accent1 3 3 2 2 3 11" xfId="23969" xr:uid="{00000000-0005-0000-0000-0000EA5C0000}"/>
    <cellStyle name="20% - Accent1 3 3 2 2 3 2" xfId="23970" xr:uid="{00000000-0005-0000-0000-0000EB5C0000}"/>
    <cellStyle name="20% - Accent1 3 3 2 2 3 2 2" xfId="23971" xr:uid="{00000000-0005-0000-0000-0000EC5C0000}"/>
    <cellStyle name="20% - Accent1 3 3 2 2 3 2 2 2" xfId="23972" xr:uid="{00000000-0005-0000-0000-0000ED5C0000}"/>
    <cellStyle name="20% - Accent1 3 3 2 2 3 2 2 2 2" xfId="23973" xr:uid="{00000000-0005-0000-0000-0000EE5C0000}"/>
    <cellStyle name="20% - Accent1 3 3 2 2 3 2 2 2 2 2" xfId="23974" xr:uid="{00000000-0005-0000-0000-0000EF5C0000}"/>
    <cellStyle name="20% - Accent1 3 3 2 2 3 2 2 2 3" xfId="23975" xr:uid="{00000000-0005-0000-0000-0000F05C0000}"/>
    <cellStyle name="20% - Accent1 3 3 2 2 3 2 2 3" xfId="23976" xr:uid="{00000000-0005-0000-0000-0000F15C0000}"/>
    <cellStyle name="20% - Accent1 3 3 2 2 3 2 2 3 2" xfId="23977" xr:uid="{00000000-0005-0000-0000-0000F25C0000}"/>
    <cellStyle name="20% - Accent1 3 3 2 2 3 2 2 4" xfId="23978" xr:uid="{00000000-0005-0000-0000-0000F35C0000}"/>
    <cellStyle name="20% - Accent1 3 3 2 2 3 2 3" xfId="23979" xr:uid="{00000000-0005-0000-0000-0000F45C0000}"/>
    <cellStyle name="20% - Accent1 3 3 2 2 3 2 3 2" xfId="23980" xr:uid="{00000000-0005-0000-0000-0000F55C0000}"/>
    <cellStyle name="20% - Accent1 3 3 2 2 3 2 3 2 2" xfId="23981" xr:uid="{00000000-0005-0000-0000-0000F65C0000}"/>
    <cellStyle name="20% - Accent1 3 3 2 2 3 2 3 2 2 2" xfId="23982" xr:uid="{00000000-0005-0000-0000-0000F75C0000}"/>
    <cellStyle name="20% - Accent1 3 3 2 2 3 2 3 2 3" xfId="23983" xr:uid="{00000000-0005-0000-0000-0000F85C0000}"/>
    <cellStyle name="20% - Accent1 3 3 2 2 3 2 3 3" xfId="23984" xr:uid="{00000000-0005-0000-0000-0000F95C0000}"/>
    <cellStyle name="20% - Accent1 3 3 2 2 3 2 3 3 2" xfId="23985" xr:uid="{00000000-0005-0000-0000-0000FA5C0000}"/>
    <cellStyle name="20% - Accent1 3 3 2 2 3 2 3 4" xfId="23986" xr:uid="{00000000-0005-0000-0000-0000FB5C0000}"/>
    <cellStyle name="20% - Accent1 3 3 2 2 3 2 4" xfId="23987" xr:uid="{00000000-0005-0000-0000-0000FC5C0000}"/>
    <cellStyle name="20% - Accent1 3 3 2 2 3 2 4 2" xfId="23988" xr:uid="{00000000-0005-0000-0000-0000FD5C0000}"/>
    <cellStyle name="20% - Accent1 3 3 2 2 3 2 4 2 2" xfId="23989" xr:uid="{00000000-0005-0000-0000-0000FE5C0000}"/>
    <cellStyle name="20% - Accent1 3 3 2 2 3 2 4 2 2 2" xfId="23990" xr:uid="{00000000-0005-0000-0000-0000FF5C0000}"/>
    <cellStyle name="20% - Accent1 3 3 2 2 3 2 4 2 3" xfId="23991" xr:uid="{00000000-0005-0000-0000-0000005D0000}"/>
    <cellStyle name="20% - Accent1 3 3 2 2 3 2 4 3" xfId="23992" xr:uid="{00000000-0005-0000-0000-0000015D0000}"/>
    <cellStyle name="20% - Accent1 3 3 2 2 3 2 4 3 2" xfId="23993" xr:uid="{00000000-0005-0000-0000-0000025D0000}"/>
    <cellStyle name="20% - Accent1 3 3 2 2 3 2 4 4" xfId="23994" xr:uid="{00000000-0005-0000-0000-0000035D0000}"/>
    <cellStyle name="20% - Accent1 3 3 2 2 3 2 5" xfId="23995" xr:uid="{00000000-0005-0000-0000-0000045D0000}"/>
    <cellStyle name="20% - Accent1 3 3 2 2 3 2 5 2" xfId="23996" xr:uid="{00000000-0005-0000-0000-0000055D0000}"/>
    <cellStyle name="20% - Accent1 3 3 2 2 3 2 5 2 2" xfId="23997" xr:uid="{00000000-0005-0000-0000-0000065D0000}"/>
    <cellStyle name="20% - Accent1 3 3 2 2 3 2 5 3" xfId="23998" xr:uid="{00000000-0005-0000-0000-0000075D0000}"/>
    <cellStyle name="20% - Accent1 3 3 2 2 3 2 6" xfId="23999" xr:uid="{00000000-0005-0000-0000-0000085D0000}"/>
    <cellStyle name="20% - Accent1 3 3 2 2 3 2 6 2" xfId="24000" xr:uid="{00000000-0005-0000-0000-0000095D0000}"/>
    <cellStyle name="20% - Accent1 3 3 2 2 3 2 6 2 2" xfId="24001" xr:uid="{00000000-0005-0000-0000-00000A5D0000}"/>
    <cellStyle name="20% - Accent1 3 3 2 2 3 2 6 3" xfId="24002" xr:uid="{00000000-0005-0000-0000-00000B5D0000}"/>
    <cellStyle name="20% - Accent1 3 3 2 2 3 2 7" xfId="24003" xr:uid="{00000000-0005-0000-0000-00000C5D0000}"/>
    <cellStyle name="20% - Accent1 3 3 2 2 3 2 7 2" xfId="24004" xr:uid="{00000000-0005-0000-0000-00000D5D0000}"/>
    <cellStyle name="20% - Accent1 3 3 2 2 3 2 8" xfId="24005" xr:uid="{00000000-0005-0000-0000-00000E5D0000}"/>
    <cellStyle name="20% - Accent1 3 3 2 2 3 2 8 2" xfId="24006" xr:uid="{00000000-0005-0000-0000-00000F5D0000}"/>
    <cellStyle name="20% - Accent1 3 3 2 2 3 2 9" xfId="24007" xr:uid="{00000000-0005-0000-0000-0000105D0000}"/>
    <cellStyle name="20% - Accent1 3 3 2 2 3 3" xfId="24008" xr:uid="{00000000-0005-0000-0000-0000115D0000}"/>
    <cellStyle name="20% - Accent1 3 3 2 2 3 3 2" xfId="24009" xr:uid="{00000000-0005-0000-0000-0000125D0000}"/>
    <cellStyle name="20% - Accent1 3 3 2 2 3 3 2 2" xfId="24010" xr:uid="{00000000-0005-0000-0000-0000135D0000}"/>
    <cellStyle name="20% - Accent1 3 3 2 2 3 3 2 2 2" xfId="24011" xr:uid="{00000000-0005-0000-0000-0000145D0000}"/>
    <cellStyle name="20% - Accent1 3 3 2 2 3 3 2 2 2 2" xfId="24012" xr:uid="{00000000-0005-0000-0000-0000155D0000}"/>
    <cellStyle name="20% - Accent1 3 3 2 2 3 3 2 2 3" xfId="24013" xr:uid="{00000000-0005-0000-0000-0000165D0000}"/>
    <cellStyle name="20% - Accent1 3 3 2 2 3 3 2 3" xfId="24014" xr:uid="{00000000-0005-0000-0000-0000175D0000}"/>
    <cellStyle name="20% - Accent1 3 3 2 2 3 3 2 3 2" xfId="24015" xr:uid="{00000000-0005-0000-0000-0000185D0000}"/>
    <cellStyle name="20% - Accent1 3 3 2 2 3 3 2 4" xfId="24016" xr:uid="{00000000-0005-0000-0000-0000195D0000}"/>
    <cellStyle name="20% - Accent1 3 3 2 2 3 3 3" xfId="24017" xr:uid="{00000000-0005-0000-0000-00001A5D0000}"/>
    <cellStyle name="20% - Accent1 3 3 2 2 3 3 3 2" xfId="24018" xr:uid="{00000000-0005-0000-0000-00001B5D0000}"/>
    <cellStyle name="20% - Accent1 3 3 2 2 3 3 3 2 2" xfId="24019" xr:uid="{00000000-0005-0000-0000-00001C5D0000}"/>
    <cellStyle name="20% - Accent1 3 3 2 2 3 3 3 2 2 2" xfId="24020" xr:uid="{00000000-0005-0000-0000-00001D5D0000}"/>
    <cellStyle name="20% - Accent1 3 3 2 2 3 3 3 2 3" xfId="24021" xr:uid="{00000000-0005-0000-0000-00001E5D0000}"/>
    <cellStyle name="20% - Accent1 3 3 2 2 3 3 3 3" xfId="24022" xr:uid="{00000000-0005-0000-0000-00001F5D0000}"/>
    <cellStyle name="20% - Accent1 3 3 2 2 3 3 3 3 2" xfId="24023" xr:uid="{00000000-0005-0000-0000-0000205D0000}"/>
    <cellStyle name="20% - Accent1 3 3 2 2 3 3 3 4" xfId="24024" xr:uid="{00000000-0005-0000-0000-0000215D0000}"/>
    <cellStyle name="20% - Accent1 3 3 2 2 3 3 4" xfId="24025" xr:uid="{00000000-0005-0000-0000-0000225D0000}"/>
    <cellStyle name="20% - Accent1 3 3 2 2 3 3 4 2" xfId="24026" xr:uid="{00000000-0005-0000-0000-0000235D0000}"/>
    <cellStyle name="20% - Accent1 3 3 2 2 3 3 4 2 2" xfId="24027" xr:uid="{00000000-0005-0000-0000-0000245D0000}"/>
    <cellStyle name="20% - Accent1 3 3 2 2 3 3 4 2 2 2" xfId="24028" xr:uid="{00000000-0005-0000-0000-0000255D0000}"/>
    <cellStyle name="20% - Accent1 3 3 2 2 3 3 4 2 3" xfId="24029" xr:uid="{00000000-0005-0000-0000-0000265D0000}"/>
    <cellStyle name="20% - Accent1 3 3 2 2 3 3 4 3" xfId="24030" xr:uid="{00000000-0005-0000-0000-0000275D0000}"/>
    <cellStyle name="20% - Accent1 3 3 2 2 3 3 4 3 2" xfId="24031" xr:uid="{00000000-0005-0000-0000-0000285D0000}"/>
    <cellStyle name="20% - Accent1 3 3 2 2 3 3 4 4" xfId="24032" xr:uid="{00000000-0005-0000-0000-0000295D0000}"/>
    <cellStyle name="20% - Accent1 3 3 2 2 3 3 5" xfId="24033" xr:uid="{00000000-0005-0000-0000-00002A5D0000}"/>
    <cellStyle name="20% - Accent1 3 3 2 2 3 3 5 2" xfId="24034" xr:uid="{00000000-0005-0000-0000-00002B5D0000}"/>
    <cellStyle name="20% - Accent1 3 3 2 2 3 3 5 2 2" xfId="24035" xr:uid="{00000000-0005-0000-0000-00002C5D0000}"/>
    <cellStyle name="20% - Accent1 3 3 2 2 3 3 5 3" xfId="24036" xr:uid="{00000000-0005-0000-0000-00002D5D0000}"/>
    <cellStyle name="20% - Accent1 3 3 2 2 3 3 6" xfId="24037" xr:uid="{00000000-0005-0000-0000-00002E5D0000}"/>
    <cellStyle name="20% - Accent1 3 3 2 2 3 3 6 2" xfId="24038" xr:uid="{00000000-0005-0000-0000-00002F5D0000}"/>
    <cellStyle name="20% - Accent1 3 3 2 2 3 3 6 2 2" xfId="24039" xr:uid="{00000000-0005-0000-0000-0000305D0000}"/>
    <cellStyle name="20% - Accent1 3 3 2 2 3 3 6 3" xfId="24040" xr:uid="{00000000-0005-0000-0000-0000315D0000}"/>
    <cellStyle name="20% - Accent1 3 3 2 2 3 3 7" xfId="24041" xr:uid="{00000000-0005-0000-0000-0000325D0000}"/>
    <cellStyle name="20% - Accent1 3 3 2 2 3 3 7 2" xfId="24042" xr:uid="{00000000-0005-0000-0000-0000335D0000}"/>
    <cellStyle name="20% - Accent1 3 3 2 2 3 3 8" xfId="24043" xr:uid="{00000000-0005-0000-0000-0000345D0000}"/>
    <cellStyle name="20% - Accent1 3 3 2 2 3 3 8 2" xfId="24044" xr:uid="{00000000-0005-0000-0000-0000355D0000}"/>
    <cellStyle name="20% - Accent1 3 3 2 2 3 3 9" xfId="24045" xr:uid="{00000000-0005-0000-0000-0000365D0000}"/>
    <cellStyle name="20% - Accent1 3 3 2 2 3 4" xfId="24046" xr:uid="{00000000-0005-0000-0000-0000375D0000}"/>
    <cellStyle name="20% - Accent1 3 3 2 2 3 4 2" xfId="24047" xr:uid="{00000000-0005-0000-0000-0000385D0000}"/>
    <cellStyle name="20% - Accent1 3 3 2 2 3 4 2 2" xfId="24048" xr:uid="{00000000-0005-0000-0000-0000395D0000}"/>
    <cellStyle name="20% - Accent1 3 3 2 2 3 4 2 2 2" xfId="24049" xr:uid="{00000000-0005-0000-0000-00003A5D0000}"/>
    <cellStyle name="20% - Accent1 3 3 2 2 3 4 2 3" xfId="24050" xr:uid="{00000000-0005-0000-0000-00003B5D0000}"/>
    <cellStyle name="20% - Accent1 3 3 2 2 3 4 3" xfId="24051" xr:uid="{00000000-0005-0000-0000-00003C5D0000}"/>
    <cellStyle name="20% - Accent1 3 3 2 2 3 4 3 2" xfId="24052" xr:uid="{00000000-0005-0000-0000-00003D5D0000}"/>
    <cellStyle name="20% - Accent1 3 3 2 2 3 4 4" xfId="24053" xr:uid="{00000000-0005-0000-0000-00003E5D0000}"/>
    <cellStyle name="20% - Accent1 3 3 2 2 3 5" xfId="24054" xr:uid="{00000000-0005-0000-0000-00003F5D0000}"/>
    <cellStyle name="20% - Accent1 3 3 2 2 3 5 2" xfId="24055" xr:uid="{00000000-0005-0000-0000-0000405D0000}"/>
    <cellStyle name="20% - Accent1 3 3 2 2 3 5 2 2" xfId="24056" xr:uid="{00000000-0005-0000-0000-0000415D0000}"/>
    <cellStyle name="20% - Accent1 3 3 2 2 3 5 2 2 2" xfId="24057" xr:uid="{00000000-0005-0000-0000-0000425D0000}"/>
    <cellStyle name="20% - Accent1 3 3 2 2 3 5 2 3" xfId="24058" xr:uid="{00000000-0005-0000-0000-0000435D0000}"/>
    <cellStyle name="20% - Accent1 3 3 2 2 3 5 3" xfId="24059" xr:uid="{00000000-0005-0000-0000-0000445D0000}"/>
    <cellStyle name="20% - Accent1 3 3 2 2 3 5 3 2" xfId="24060" xr:uid="{00000000-0005-0000-0000-0000455D0000}"/>
    <cellStyle name="20% - Accent1 3 3 2 2 3 5 4" xfId="24061" xr:uid="{00000000-0005-0000-0000-0000465D0000}"/>
    <cellStyle name="20% - Accent1 3 3 2 2 3 6" xfId="24062" xr:uid="{00000000-0005-0000-0000-0000475D0000}"/>
    <cellStyle name="20% - Accent1 3 3 2 2 3 6 2" xfId="24063" xr:uid="{00000000-0005-0000-0000-0000485D0000}"/>
    <cellStyle name="20% - Accent1 3 3 2 2 3 6 2 2" xfId="24064" xr:uid="{00000000-0005-0000-0000-0000495D0000}"/>
    <cellStyle name="20% - Accent1 3 3 2 2 3 6 2 2 2" xfId="24065" xr:uid="{00000000-0005-0000-0000-00004A5D0000}"/>
    <cellStyle name="20% - Accent1 3 3 2 2 3 6 2 3" xfId="24066" xr:uid="{00000000-0005-0000-0000-00004B5D0000}"/>
    <cellStyle name="20% - Accent1 3 3 2 2 3 6 3" xfId="24067" xr:uid="{00000000-0005-0000-0000-00004C5D0000}"/>
    <cellStyle name="20% - Accent1 3 3 2 2 3 6 3 2" xfId="24068" xr:uid="{00000000-0005-0000-0000-00004D5D0000}"/>
    <cellStyle name="20% - Accent1 3 3 2 2 3 6 4" xfId="24069" xr:uid="{00000000-0005-0000-0000-00004E5D0000}"/>
    <cellStyle name="20% - Accent1 3 3 2 2 3 7" xfId="24070" xr:uid="{00000000-0005-0000-0000-00004F5D0000}"/>
    <cellStyle name="20% - Accent1 3 3 2 2 3 7 2" xfId="24071" xr:uid="{00000000-0005-0000-0000-0000505D0000}"/>
    <cellStyle name="20% - Accent1 3 3 2 2 3 7 2 2" xfId="24072" xr:uid="{00000000-0005-0000-0000-0000515D0000}"/>
    <cellStyle name="20% - Accent1 3 3 2 2 3 7 3" xfId="24073" xr:uid="{00000000-0005-0000-0000-0000525D0000}"/>
    <cellStyle name="20% - Accent1 3 3 2 2 3 8" xfId="24074" xr:uid="{00000000-0005-0000-0000-0000535D0000}"/>
    <cellStyle name="20% - Accent1 3 3 2 2 3 8 2" xfId="24075" xr:uid="{00000000-0005-0000-0000-0000545D0000}"/>
    <cellStyle name="20% - Accent1 3 3 2 2 3 8 2 2" xfId="24076" xr:uid="{00000000-0005-0000-0000-0000555D0000}"/>
    <cellStyle name="20% - Accent1 3 3 2 2 3 8 3" xfId="24077" xr:uid="{00000000-0005-0000-0000-0000565D0000}"/>
    <cellStyle name="20% - Accent1 3 3 2 2 3 9" xfId="24078" xr:uid="{00000000-0005-0000-0000-0000575D0000}"/>
    <cellStyle name="20% - Accent1 3 3 2 2 3 9 2" xfId="24079" xr:uid="{00000000-0005-0000-0000-0000585D0000}"/>
    <cellStyle name="20% - Accent1 3 3 2 2 4" xfId="24080" xr:uid="{00000000-0005-0000-0000-0000595D0000}"/>
    <cellStyle name="20% - Accent1 3 3 2 2 4 10" xfId="24081" xr:uid="{00000000-0005-0000-0000-00005A5D0000}"/>
    <cellStyle name="20% - Accent1 3 3 2 2 4 10 2" xfId="24082" xr:uid="{00000000-0005-0000-0000-00005B5D0000}"/>
    <cellStyle name="20% - Accent1 3 3 2 2 4 11" xfId="24083" xr:uid="{00000000-0005-0000-0000-00005C5D0000}"/>
    <cellStyle name="20% - Accent1 3 3 2 2 4 2" xfId="24084" xr:uid="{00000000-0005-0000-0000-00005D5D0000}"/>
    <cellStyle name="20% - Accent1 3 3 2 2 4 2 2" xfId="24085" xr:uid="{00000000-0005-0000-0000-00005E5D0000}"/>
    <cellStyle name="20% - Accent1 3 3 2 2 4 2 2 2" xfId="24086" xr:uid="{00000000-0005-0000-0000-00005F5D0000}"/>
    <cellStyle name="20% - Accent1 3 3 2 2 4 2 2 2 2" xfId="24087" xr:uid="{00000000-0005-0000-0000-0000605D0000}"/>
    <cellStyle name="20% - Accent1 3 3 2 2 4 2 2 2 2 2" xfId="24088" xr:uid="{00000000-0005-0000-0000-0000615D0000}"/>
    <cellStyle name="20% - Accent1 3 3 2 2 4 2 2 2 3" xfId="24089" xr:uid="{00000000-0005-0000-0000-0000625D0000}"/>
    <cellStyle name="20% - Accent1 3 3 2 2 4 2 2 3" xfId="24090" xr:uid="{00000000-0005-0000-0000-0000635D0000}"/>
    <cellStyle name="20% - Accent1 3 3 2 2 4 2 2 3 2" xfId="24091" xr:uid="{00000000-0005-0000-0000-0000645D0000}"/>
    <cellStyle name="20% - Accent1 3 3 2 2 4 2 2 4" xfId="24092" xr:uid="{00000000-0005-0000-0000-0000655D0000}"/>
    <cellStyle name="20% - Accent1 3 3 2 2 4 2 3" xfId="24093" xr:uid="{00000000-0005-0000-0000-0000665D0000}"/>
    <cellStyle name="20% - Accent1 3 3 2 2 4 2 3 2" xfId="24094" xr:uid="{00000000-0005-0000-0000-0000675D0000}"/>
    <cellStyle name="20% - Accent1 3 3 2 2 4 2 3 2 2" xfId="24095" xr:uid="{00000000-0005-0000-0000-0000685D0000}"/>
    <cellStyle name="20% - Accent1 3 3 2 2 4 2 3 2 2 2" xfId="24096" xr:uid="{00000000-0005-0000-0000-0000695D0000}"/>
    <cellStyle name="20% - Accent1 3 3 2 2 4 2 3 2 3" xfId="24097" xr:uid="{00000000-0005-0000-0000-00006A5D0000}"/>
    <cellStyle name="20% - Accent1 3 3 2 2 4 2 3 3" xfId="24098" xr:uid="{00000000-0005-0000-0000-00006B5D0000}"/>
    <cellStyle name="20% - Accent1 3 3 2 2 4 2 3 3 2" xfId="24099" xr:uid="{00000000-0005-0000-0000-00006C5D0000}"/>
    <cellStyle name="20% - Accent1 3 3 2 2 4 2 3 4" xfId="24100" xr:uid="{00000000-0005-0000-0000-00006D5D0000}"/>
    <cellStyle name="20% - Accent1 3 3 2 2 4 2 4" xfId="24101" xr:uid="{00000000-0005-0000-0000-00006E5D0000}"/>
    <cellStyle name="20% - Accent1 3 3 2 2 4 2 4 2" xfId="24102" xr:uid="{00000000-0005-0000-0000-00006F5D0000}"/>
    <cellStyle name="20% - Accent1 3 3 2 2 4 2 4 2 2" xfId="24103" xr:uid="{00000000-0005-0000-0000-0000705D0000}"/>
    <cellStyle name="20% - Accent1 3 3 2 2 4 2 4 2 2 2" xfId="24104" xr:uid="{00000000-0005-0000-0000-0000715D0000}"/>
    <cellStyle name="20% - Accent1 3 3 2 2 4 2 4 2 3" xfId="24105" xr:uid="{00000000-0005-0000-0000-0000725D0000}"/>
    <cellStyle name="20% - Accent1 3 3 2 2 4 2 4 3" xfId="24106" xr:uid="{00000000-0005-0000-0000-0000735D0000}"/>
    <cellStyle name="20% - Accent1 3 3 2 2 4 2 4 3 2" xfId="24107" xr:uid="{00000000-0005-0000-0000-0000745D0000}"/>
    <cellStyle name="20% - Accent1 3 3 2 2 4 2 4 4" xfId="24108" xr:uid="{00000000-0005-0000-0000-0000755D0000}"/>
    <cellStyle name="20% - Accent1 3 3 2 2 4 2 5" xfId="24109" xr:uid="{00000000-0005-0000-0000-0000765D0000}"/>
    <cellStyle name="20% - Accent1 3 3 2 2 4 2 5 2" xfId="24110" xr:uid="{00000000-0005-0000-0000-0000775D0000}"/>
    <cellStyle name="20% - Accent1 3 3 2 2 4 2 5 2 2" xfId="24111" xr:uid="{00000000-0005-0000-0000-0000785D0000}"/>
    <cellStyle name="20% - Accent1 3 3 2 2 4 2 5 3" xfId="24112" xr:uid="{00000000-0005-0000-0000-0000795D0000}"/>
    <cellStyle name="20% - Accent1 3 3 2 2 4 2 6" xfId="24113" xr:uid="{00000000-0005-0000-0000-00007A5D0000}"/>
    <cellStyle name="20% - Accent1 3 3 2 2 4 2 6 2" xfId="24114" xr:uid="{00000000-0005-0000-0000-00007B5D0000}"/>
    <cellStyle name="20% - Accent1 3 3 2 2 4 2 6 2 2" xfId="24115" xr:uid="{00000000-0005-0000-0000-00007C5D0000}"/>
    <cellStyle name="20% - Accent1 3 3 2 2 4 2 6 3" xfId="24116" xr:uid="{00000000-0005-0000-0000-00007D5D0000}"/>
    <cellStyle name="20% - Accent1 3 3 2 2 4 2 7" xfId="24117" xr:uid="{00000000-0005-0000-0000-00007E5D0000}"/>
    <cellStyle name="20% - Accent1 3 3 2 2 4 2 7 2" xfId="24118" xr:uid="{00000000-0005-0000-0000-00007F5D0000}"/>
    <cellStyle name="20% - Accent1 3 3 2 2 4 2 8" xfId="24119" xr:uid="{00000000-0005-0000-0000-0000805D0000}"/>
    <cellStyle name="20% - Accent1 3 3 2 2 4 2 8 2" xfId="24120" xr:uid="{00000000-0005-0000-0000-0000815D0000}"/>
    <cellStyle name="20% - Accent1 3 3 2 2 4 2 9" xfId="24121" xr:uid="{00000000-0005-0000-0000-0000825D0000}"/>
    <cellStyle name="20% - Accent1 3 3 2 2 4 3" xfId="24122" xr:uid="{00000000-0005-0000-0000-0000835D0000}"/>
    <cellStyle name="20% - Accent1 3 3 2 2 4 3 2" xfId="24123" xr:uid="{00000000-0005-0000-0000-0000845D0000}"/>
    <cellStyle name="20% - Accent1 3 3 2 2 4 3 2 2" xfId="24124" xr:uid="{00000000-0005-0000-0000-0000855D0000}"/>
    <cellStyle name="20% - Accent1 3 3 2 2 4 3 2 2 2" xfId="24125" xr:uid="{00000000-0005-0000-0000-0000865D0000}"/>
    <cellStyle name="20% - Accent1 3 3 2 2 4 3 2 2 2 2" xfId="24126" xr:uid="{00000000-0005-0000-0000-0000875D0000}"/>
    <cellStyle name="20% - Accent1 3 3 2 2 4 3 2 2 3" xfId="24127" xr:uid="{00000000-0005-0000-0000-0000885D0000}"/>
    <cellStyle name="20% - Accent1 3 3 2 2 4 3 2 3" xfId="24128" xr:uid="{00000000-0005-0000-0000-0000895D0000}"/>
    <cellStyle name="20% - Accent1 3 3 2 2 4 3 2 3 2" xfId="24129" xr:uid="{00000000-0005-0000-0000-00008A5D0000}"/>
    <cellStyle name="20% - Accent1 3 3 2 2 4 3 2 4" xfId="24130" xr:uid="{00000000-0005-0000-0000-00008B5D0000}"/>
    <cellStyle name="20% - Accent1 3 3 2 2 4 3 3" xfId="24131" xr:uid="{00000000-0005-0000-0000-00008C5D0000}"/>
    <cellStyle name="20% - Accent1 3 3 2 2 4 3 3 2" xfId="24132" xr:uid="{00000000-0005-0000-0000-00008D5D0000}"/>
    <cellStyle name="20% - Accent1 3 3 2 2 4 3 3 2 2" xfId="24133" xr:uid="{00000000-0005-0000-0000-00008E5D0000}"/>
    <cellStyle name="20% - Accent1 3 3 2 2 4 3 3 2 2 2" xfId="24134" xr:uid="{00000000-0005-0000-0000-00008F5D0000}"/>
    <cellStyle name="20% - Accent1 3 3 2 2 4 3 3 2 3" xfId="24135" xr:uid="{00000000-0005-0000-0000-0000905D0000}"/>
    <cellStyle name="20% - Accent1 3 3 2 2 4 3 3 3" xfId="24136" xr:uid="{00000000-0005-0000-0000-0000915D0000}"/>
    <cellStyle name="20% - Accent1 3 3 2 2 4 3 3 3 2" xfId="24137" xr:uid="{00000000-0005-0000-0000-0000925D0000}"/>
    <cellStyle name="20% - Accent1 3 3 2 2 4 3 3 4" xfId="24138" xr:uid="{00000000-0005-0000-0000-0000935D0000}"/>
    <cellStyle name="20% - Accent1 3 3 2 2 4 3 4" xfId="24139" xr:uid="{00000000-0005-0000-0000-0000945D0000}"/>
    <cellStyle name="20% - Accent1 3 3 2 2 4 3 4 2" xfId="24140" xr:uid="{00000000-0005-0000-0000-0000955D0000}"/>
    <cellStyle name="20% - Accent1 3 3 2 2 4 3 4 2 2" xfId="24141" xr:uid="{00000000-0005-0000-0000-0000965D0000}"/>
    <cellStyle name="20% - Accent1 3 3 2 2 4 3 4 2 2 2" xfId="24142" xr:uid="{00000000-0005-0000-0000-0000975D0000}"/>
    <cellStyle name="20% - Accent1 3 3 2 2 4 3 4 2 3" xfId="24143" xr:uid="{00000000-0005-0000-0000-0000985D0000}"/>
    <cellStyle name="20% - Accent1 3 3 2 2 4 3 4 3" xfId="24144" xr:uid="{00000000-0005-0000-0000-0000995D0000}"/>
    <cellStyle name="20% - Accent1 3 3 2 2 4 3 4 3 2" xfId="24145" xr:uid="{00000000-0005-0000-0000-00009A5D0000}"/>
    <cellStyle name="20% - Accent1 3 3 2 2 4 3 4 4" xfId="24146" xr:uid="{00000000-0005-0000-0000-00009B5D0000}"/>
    <cellStyle name="20% - Accent1 3 3 2 2 4 3 5" xfId="24147" xr:uid="{00000000-0005-0000-0000-00009C5D0000}"/>
    <cellStyle name="20% - Accent1 3 3 2 2 4 3 5 2" xfId="24148" xr:uid="{00000000-0005-0000-0000-00009D5D0000}"/>
    <cellStyle name="20% - Accent1 3 3 2 2 4 3 5 2 2" xfId="24149" xr:uid="{00000000-0005-0000-0000-00009E5D0000}"/>
    <cellStyle name="20% - Accent1 3 3 2 2 4 3 5 3" xfId="24150" xr:uid="{00000000-0005-0000-0000-00009F5D0000}"/>
    <cellStyle name="20% - Accent1 3 3 2 2 4 3 6" xfId="24151" xr:uid="{00000000-0005-0000-0000-0000A05D0000}"/>
    <cellStyle name="20% - Accent1 3 3 2 2 4 3 6 2" xfId="24152" xr:uid="{00000000-0005-0000-0000-0000A15D0000}"/>
    <cellStyle name="20% - Accent1 3 3 2 2 4 3 6 2 2" xfId="24153" xr:uid="{00000000-0005-0000-0000-0000A25D0000}"/>
    <cellStyle name="20% - Accent1 3 3 2 2 4 3 6 3" xfId="24154" xr:uid="{00000000-0005-0000-0000-0000A35D0000}"/>
    <cellStyle name="20% - Accent1 3 3 2 2 4 3 7" xfId="24155" xr:uid="{00000000-0005-0000-0000-0000A45D0000}"/>
    <cellStyle name="20% - Accent1 3 3 2 2 4 3 7 2" xfId="24156" xr:uid="{00000000-0005-0000-0000-0000A55D0000}"/>
    <cellStyle name="20% - Accent1 3 3 2 2 4 3 8" xfId="24157" xr:uid="{00000000-0005-0000-0000-0000A65D0000}"/>
    <cellStyle name="20% - Accent1 3 3 2 2 4 3 8 2" xfId="24158" xr:uid="{00000000-0005-0000-0000-0000A75D0000}"/>
    <cellStyle name="20% - Accent1 3 3 2 2 4 3 9" xfId="24159" xr:uid="{00000000-0005-0000-0000-0000A85D0000}"/>
    <cellStyle name="20% - Accent1 3 3 2 2 4 4" xfId="24160" xr:uid="{00000000-0005-0000-0000-0000A95D0000}"/>
    <cellStyle name="20% - Accent1 3 3 2 2 4 4 2" xfId="24161" xr:uid="{00000000-0005-0000-0000-0000AA5D0000}"/>
    <cellStyle name="20% - Accent1 3 3 2 2 4 4 2 2" xfId="24162" xr:uid="{00000000-0005-0000-0000-0000AB5D0000}"/>
    <cellStyle name="20% - Accent1 3 3 2 2 4 4 2 2 2" xfId="24163" xr:uid="{00000000-0005-0000-0000-0000AC5D0000}"/>
    <cellStyle name="20% - Accent1 3 3 2 2 4 4 2 3" xfId="24164" xr:uid="{00000000-0005-0000-0000-0000AD5D0000}"/>
    <cellStyle name="20% - Accent1 3 3 2 2 4 4 3" xfId="24165" xr:uid="{00000000-0005-0000-0000-0000AE5D0000}"/>
    <cellStyle name="20% - Accent1 3 3 2 2 4 4 3 2" xfId="24166" xr:uid="{00000000-0005-0000-0000-0000AF5D0000}"/>
    <cellStyle name="20% - Accent1 3 3 2 2 4 4 4" xfId="24167" xr:uid="{00000000-0005-0000-0000-0000B05D0000}"/>
    <cellStyle name="20% - Accent1 3 3 2 2 4 5" xfId="24168" xr:uid="{00000000-0005-0000-0000-0000B15D0000}"/>
    <cellStyle name="20% - Accent1 3 3 2 2 4 5 2" xfId="24169" xr:uid="{00000000-0005-0000-0000-0000B25D0000}"/>
    <cellStyle name="20% - Accent1 3 3 2 2 4 5 2 2" xfId="24170" xr:uid="{00000000-0005-0000-0000-0000B35D0000}"/>
    <cellStyle name="20% - Accent1 3 3 2 2 4 5 2 2 2" xfId="24171" xr:uid="{00000000-0005-0000-0000-0000B45D0000}"/>
    <cellStyle name="20% - Accent1 3 3 2 2 4 5 2 3" xfId="24172" xr:uid="{00000000-0005-0000-0000-0000B55D0000}"/>
    <cellStyle name="20% - Accent1 3 3 2 2 4 5 3" xfId="24173" xr:uid="{00000000-0005-0000-0000-0000B65D0000}"/>
    <cellStyle name="20% - Accent1 3 3 2 2 4 5 3 2" xfId="24174" xr:uid="{00000000-0005-0000-0000-0000B75D0000}"/>
    <cellStyle name="20% - Accent1 3 3 2 2 4 5 4" xfId="24175" xr:uid="{00000000-0005-0000-0000-0000B85D0000}"/>
    <cellStyle name="20% - Accent1 3 3 2 2 4 6" xfId="24176" xr:uid="{00000000-0005-0000-0000-0000B95D0000}"/>
    <cellStyle name="20% - Accent1 3 3 2 2 4 6 2" xfId="24177" xr:uid="{00000000-0005-0000-0000-0000BA5D0000}"/>
    <cellStyle name="20% - Accent1 3 3 2 2 4 6 2 2" xfId="24178" xr:uid="{00000000-0005-0000-0000-0000BB5D0000}"/>
    <cellStyle name="20% - Accent1 3 3 2 2 4 6 2 2 2" xfId="24179" xr:uid="{00000000-0005-0000-0000-0000BC5D0000}"/>
    <cellStyle name="20% - Accent1 3 3 2 2 4 6 2 3" xfId="24180" xr:uid="{00000000-0005-0000-0000-0000BD5D0000}"/>
    <cellStyle name="20% - Accent1 3 3 2 2 4 6 3" xfId="24181" xr:uid="{00000000-0005-0000-0000-0000BE5D0000}"/>
    <cellStyle name="20% - Accent1 3 3 2 2 4 6 3 2" xfId="24182" xr:uid="{00000000-0005-0000-0000-0000BF5D0000}"/>
    <cellStyle name="20% - Accent1 3 3 2 2 4 6 4" xfId="24183" xr:uid="{00000000-0005-0000-0000-0000C05D0000}"/>
    <cellStyle name="20% - Accent1 3 3 2 2 4 7" xfId="24184" xr:uid="{00000000-0005-0000-0000-0000C15D0000}"/>
    <cellStyle name="20% - Accent1 3 3 2 2 4 7 2" xfId="24185" xr:uid="{00000000-0005-0000-0000-0000C25D0000}"/>
    <cellStyle name="20% - Accent1 3 3 2 2 4 7 2 2" xfId="24186" xr:uid="{00000000-0005-0000-0000-0000C35D0000}"/>
    <cellStyle name="20% - Accent1 3 3 2 2 4 7 3" xfId="24187" xr:uid="{00000000-0005-0000-0000-0000C45D0000}"/>
    <cellStyle name="20% - Accent1 3 3 2 2 4 8" xfId="24188" xr:uid="{00000000-0005-0000-0000-0000C55D0000}"/>
    <cellStyle name="20% - Accent1 3 3 2 2 4 8 2" xfId="24189" xr:uid="{00000000-0005-0000-0000-0000C65D0000}"/>
    <cellStyle name="20% - Accent1 3 3 2 2 4 8 2 2" xfId="24190" xr:uid="{00000000-0005-0000-0000-0000C75D0000}"/>
    <cellStyle name="20% - Accent1 3 3 2 2 4 8 3" xfId="24191" xr:uid="{00000000-0005-0000-0000-0000C85D0000}"/>
    <cellStyle name="20% - Accent1 3 3 2 2 4 9" xfId="24192" xr:uid="{00000000-0005-0000-0000-0000C95D0000}"/>
    <cellStyle name="20% - Accent1 3 3 2 2 4 9 2" xfId="24193" xr:uid="{00000000-0005-0000-0000-0000CA5D0000}"/>
    <cellStyle name="20% - Accent1 3 3 2 2 5" xfId="24194" xr:uid="{00000000-0005-0000-0000-0000CB5D0000}"/>
    <cellStyle name="20% - Accent1 3 3 2 2 5 2" xfId="24195" xr:uid="{00000000-0005-0000-0000-0000CC5D0000}"/>
    <cellStyle name="20% - Accent1 3 3 2 2 5 2 2" xfId="24196" xr:uid="{00000000-0005-0000-0000-0000CD5D0000}"/>
    <cellStyle name="20% - Accent1 3 3 2 2 5 2 2 2" xfId="24197" xr:uid="{00000000-0005-0000-0000-0000CE5D0000}"/>
    <cellStyle name="20% - Accent1 3 3 2 2 5 2 2 2 2" xfId="24198" xr:uid="{00000000-0005-0000-0000-0000CF5D0000}"/>
    <cellStyle name="20% - Accent1 3 3 2 2 5 2 2 3" xfId="24199" xr:uid="{00000000-0005-0000-0000-0000D05D0000}"/>
    <cellStyle name="20% - Accent1 3 3 2 2 5 2 3" xfId="24200" xr:uid="{00000000-0005-0000-0000-0000D15D0000}"/>
    <cellStyle name="20% - Accent1 3 3 2 2 5 2 3 2" xfId="24201" xr:uid="{00000000-0005-0000-0000-0000D25D0000}"/>
    <cellStyle name="20% - Accent1 3 3 2 2 5 2 4" xfId="24202" xr:uid="{00000000-0005-0000-0000-0000D35D0000}"/>
    <cellStyle name="20% - Accent1 3 3 2 2 5 3" xfId="24203" xr:uid="{00000000-0005-0000-0000-0000D45D0000}"/>
    <cellStyle name="20% - Accent1 3 3 2 2 5 3 2" xfId="24204" xr:uid="{00000000-0005-0000-0000-0000D55D0000}"/>
    <cellStyle name="20% - Accent1 3 3 2 2 5 3 2 2" xfId="24205" xr:uid="{00000000-0005-0000-0000-0000D65D0000}"/>
    <cellStyle name="20% - Accent1 3 3 2 2 5 3 2 2 2" xfId="24206" xr:uid="{00000000-0005-0000-0000-0000D75D0000}"/>
    <cellStyle name="20% - Accent1 3 3 2 2 5 3 2 3" xfId="24207" xr:uid="{00000000-0005-0000-0000-0000D85D0000}"/>
    <cellStyle name="20% - Accent1 3 3 2 2 5 3 3" xfId="24208" xr:uid="{00000000-0005-0000-0000-0000D95D0000}"/>
    <cellStyle name="20% - Accent1 3 3 2 2 5 3 3 2" xfId="24209" xr:uid="{00000000-0005-0000-0000-0000DA5D0000}"/>
    <cellStyle name="20% - Accent1 3 3 2 2 5 3 4" xfId="24210" xr:uid="{00000000-0005-0000-0000-0000DB5D0000}"/>
    <cellStyle name="20% - Accent1 3 3 2 2 5 4" xfId="24211" xr:uid="{00000000-0005-0000-0000-0000DC5D0000}"/>
    <cellStyle name="20% - Accent1 3 3 2 2 5 4 2" xfId="24212" xr:uid="{00000000-0005-0000-0000-0000DD5D0000}"/>
    <cellStyle name="20% - Accent1 3 3 2 2 5 4 2 2" xfId="24213" xr:uid="{00000000-0005-0000-0000-0000DE5D0000}"/>
    <cellStyle name="20% - Accent1 3 3 2 2 5 4 2 2 2" xfId="24214" xr:uid="{00000000-0005-0000-0000-0000DF5D0000}"/>
    <cellStyle name="20% - Accent1 3 3 2 2 5 4 2 3" xfId="24215" xr:uid="{00000000-0005-0000-0000-0000E05D0000}"/>
    <cellStyle name="20% - Accent1 3 3 2 2 5 4 3" xfId="24216" xr:uid="{00000000-0005-0000-0000-0000E15D0000}"/>
    <cellStyle name="20% - Accent1 3 3 2 2 5 4 3 2" xfId="24217" xr:uid="{00000000-0005-0000-0000-0000E25D0000}"/>
    <cellStyle name="20% - Accent1 3 3 2 2 5 4 4" xfId="24218" xr:uid="{00000000-0005-0000-0000-0000E35D0000}"/>
    <cellStyle name="20% - Accent1 3 3 2 2 5 5" xfId="24219" xr:uid="{00000000-0005-0000-0000-0000E45D0000}"/>
    <cellStyle name="20% - Accent1 3 3 2 2 5 5 2" xfId="24220" xr:uid="{00000000-0005-0000-0000-0000E55D0000}"/>
    <cellStyle name="20% - Accent1 3 3 2 2 5 5 2 2" xfId="24221" xr:uid="{00000000-0005-0000-0000-0000E65D0000}"/>
    <cellStyle name="20% - Accent1 3 3 2 2 5 5 3" xfId="24222" xr:uid="{00000000-0005-0000-0000-0000E75D0000}"/>
    <cellStyle name="20% - Accent1 3 3 2 2 5 6" xfId="24223" xr:uid="{00000000-0005-0000-0000-0000E85D0000}"/>
    <cellStyle name="20% - Accent1 3 3 2 2 5 6 2" xfId="24224" xr:uid="{00000000-0005-0000-0000-0000E95D0000}"/>
    <cellStyle name="20% - Accent1 3 3 2 2 5 6 2 2" xfId="24225" xr:uid="{00000000-0005-0000-0000-0000EA5D0000}"/>
    <cellStyle name="20% - Accent1 3 3 2 2 5 6 3" xfId="24226" xr:uid="{00000000-0005-0000-0000-0000EB5D0000}"/>
    <cellStyle name="20% - Accent1 3 3 2 2 5 7" xfId="24227" xr:uid="{00000000-0005-0000-0000-0000EC5D0000}"/>
    <cellStyle name="20% - Accent1 3 3 2 2 5 7 2" xfId="24228" xr:uid="{00000000-0005-0000-0000-0000ED5D0000}"/>
    <cellStyle name="20% - Accent1 3 3 2 2 5 8" xfId="24229" xr:uid="{00000000-0005-0000-0000-0000EE5D0000}"/>
    <cellStyle name="20% - Accent1 3 3 2 2 5 8 2" xfId="24230" xr:uid="{00000000-0005-0000-0000-0000EF5D0000}"/>
    <cellStyle name="20% - Accent1 3 3 2 2 5 9" xfId="24231" xr:uid="{00000000-0005-0000-0000-0000F05D0000}"/>
    <cellStyle name="20% - Accent1 3 3 2 2 6" xfId="24232" xr:uid="{00000000-0005-0000-0000-0000F15D0000}"/>
    <cellStyle name="20% - Accent1 3 3 2 2 6 2" xfId="24233" xr:uid="{00000000-0005-0000-0000-0000F25D0000}"/>
    <cellStyle name="20% - Accent1 3 3 2 2 6 2 2" xfId="24234" xr:uid="{00000000-0005-0000-0000-0000F35D0000}"/>
    <cellStyle name="20% - Accent1 3 3 2 2 6 2 2 2" xfId="24235" xr:uid="{00000000-0005-0000-0000-0000F45D0000}"/>
    <cellStyle name="20% - Accent1 3 3 2 2 6 2 2 2 2" xfId="24236" xr:uid="{00000000-0005-0000-0000-0000F55D0000}"/>
    <cellStyle name="20% - Accent1 3 3 2 2 6 2 2 3" xfId="24237" xr:uid="{00000000-0005-0000-0000-0000F65D0000}"/>
    <cellStyle name="20% - Accent1 3 3 2 2 6 2 3" xfId="24238" xr:uid="{00000000-0005-0000-0000-0000F75D0000}"/>
    <cellStyle name="20% - Accent1 3 3 2 2 6 2 3 2" xfId="24239" xr:uid="{00000000-0005-0000-0000-0000F85D0000}"/>
    <cellStyle name="20% - Accent1 3 3 2 2 6 2 4" xfId="24240" xr:uid="{00000000-0005-0000-0000-0000F95D0000}"/>
    <cellStyle name="20% - Accent1 3 3 2 2 6 3" xfId="24241" xr:uid="{00000000-0005-0000-0000-0000FA5D0000}"/>
    <cellStyle name="20% - Accent1 3 3 2 2 6 3 2" xfId="24242" xr:uid="{00000000-0005-0000-0000-0000FB5D0000}"/>
    <cellStyle name="20% - Accent1 3 3 2 2 6 3 2 2" xfId="24243" xr:uid="{00000000-0005-0000-0000-0000FC5D0000}"/>
    <cellStyle name="20% - Accent1 3 3 2 2 6 3 2 2 2" xfId="24244" xr:uid="{00000000-0005-0000-0000-0000FD5D0000}"/>
    <cellStyle name="20% - Accent1 3 3 2 2 6 3 2 3" xfId="24245" xr:uid="{00000000-0005-0000-0000-0000FE5D0000}"/>
    <cellStyle name="20% - Accent1 3 3 2 2 6 3 3" xfId="24246" xr:uid="{00000000-0005-0000-0000-0000FF5D0000}"/>
    <cellStyle name="20% - Accent1 3 3 2 2 6 3 3 2" xfId="24247" xr:uid="{00000000-0005-0000-0000-0000005E0000}"/>
    <cellStyle name="20% - Accent1 3 3 2 2 6 3 4" xfId="24248" xr:uid="{00000000-0005-0000-0000-0000015E0000}"/>
    <cellStyle name="20% - Accent1 3 3 2 2 6 4" xfId="24249" xr:uid="{00000000-0005-0000-0000-0000025E0000}"/>
    <cellStyle name="20% - Accent1 3 3 2 2 6 4 2" xfId="24250" xr:uid="{00000000-0005-0000-0000-0000035E0000}"/>
    <cellStyle name="20% - Accent1 3 3 2 2 6 4 2 2" xfId="24251" xr:uid="{00000000-0005-0000-0000-0000045E0000}"/>
    <cellStyle name="20% - Accent1 3 3 2 2 6 4 2 2 2" xfId="24252" xr:uid="{00000000-0005-0000-0000-0000055E0000}"/>
    <cellStyle name="20% - Accent1 3 3 2 2 6 4 2 3" xfId="24253" xr:uid="{00000000-0005-0000-0000-0000065E0000}"/>
    <cellStyle name="20% - Accent1 3 3 2 2 6 4 3" xfId="24254" xr:uid="{00000000-0005-0000-0000-0000075E0000}"/>
    <cellStyle name="20% - Accent1 3 3 2 2 6 4 3 2" xfId="24255" xr:uid="{00000000-0005-0000-0000-0000085E0000}"/>
    <cellStyle name="20% - Accent1 3 3 2 2 6 4 4" xfId="24256" xr:uid="{00000000-0005-0000-0000-0000095E0000}"/>
    <cellStyle name="20% - Accent1 3 3 2 2 6 5" xfId="24257" xr:uid="{00000000-0005-0000-0000-00000A5E0000}"/>
    <cellStyle name="20% - Accent1 3 3 2 2 6 5 2" xfId="24258" xr:uid="{00000000-0005-0000-0000-00000B5E0000}"/>
    <cellStyle name="20% - Accent1 3 3 2 2 6 5 2 2" xfId="24259" xr:uid="{00000000-0005-0000-0000-00000C5E0000}"/>
    <cellStyle name="20% - Accent1 3 3 2 2 6 5 3" xfId="24260" xr:uid="{00000000-0005-0000-0000-00000D5E0000}"/>
    <cellStyle name="20% - Accent1 3 3 2 2 6 6" xfId="24261" xr:uid="{00000000-0005-0000-0000-00000E5E0000}"/>
    <cellStyle name="20% - Accent1 3 3 2 2 6 6 2" xfId="24262" xr:uid="{00000000-0005-0000-0000-00000F5E0000}"/>
    <cellStyle name="20% - Accent1 3 3 2 2 6 6 2 2" xfId="24263" xr:uid="{00000000-0005-0000-0000-0000105E0000}"/>
    <cellStyle name="20% - Accent1 3 3 2 2 6 6 3" xfId="24264" xr:uid="{00000000-0005-0000-0000-0000115E0000}"/>
    <cellStyle name="20% - Accent1 3 3 2 2 6 7" xfId="24265" xr:uid="{00000000-0005-0000-0000-0000125E0000}"/>
    <cellStyle name="20% - Accent1 3 3 2 2 6 7 2" xfId="24266" xr:uid="{00000000-0005-0000-0000-0000135E0000}"/>
    <cellStyle name="20% - Accent1 3 3 2 2 6 8" xfId="24267" xr:uid="{00000000-0005-0000-0000-0000145E0000}"/>
    <cellStyle name="20% - Accent1 3 3 2 2 6 8 2" xfId="24268" xr:uid="{00000000-0005-0000-0000-0000155E0000}"/>
    <cellStyle name="20% - Accent1 3 3 2 2 6 9" xfId="24269" xr:uid="{00000000-0005-0000-0000-0000165E0000}"/>
    <cellStyle name="20% - Accent1 3 3 2 2 7" xfId="24270" xr:uid="{00000000-0005-0000-0000-0000175E0000}"/>
    <cellStyle name="20% - Accent1 3 3 2 2 7 2" xfId="24271" xr:uid="{00000000-0005-0000-0000-0000185E0000}"/>
    <cellStyle name="20% - Accent1 3 3 2 2 7 2 2" xfId="24272" xr:uid="{00000000-0005-0000-0000-0000195E0000}"/>
    <cellStyle name="20% - Accent1 3 3 2 2 7 2 2 2" xfId="24273" xr:uid="{00000000-0005-0000-0000-00001A5E0000}"/>
    <cellStyle name="20% - Accent1 3 3 2 2 7 2 3" xfId="24274" xr:uid="{00000000-0005-0000-0000-00001B5E0000}"/>
    <cellStyle name="20% - Accent1 3 3 2 2 7 3" xfId="24275" xr:uid="{00000000-0005-0000-0000-00001C5E0000}"/>
    <cellStyle name="20% - Accent1 3 3 2 2 7 3 2" xfId="24276" xr:uid="{00000000-0005-0000-0000-00001D5E0000}"/>
    <cellStyle name="20% - Accent1 3 3 2 2 7 4" xfId="24277" xr:uid="{00000000-0005-0000-0000-00001E5E0000}"/>
    <cellStyle name="20% - Accent1 3 3 2 2 8" xfId="24278" xr:uid="{00000000-0005-0000-0000-00001F5E0000}"/>
    <cellStyle name="20% - Accent1 3 3 2 2 8 2" xfId="24279" xr:uid="{00000000-0005-0000-0000-0000205E0000}"/>
    <cellStyle name="20% - Accent1 3 3 2 2 8 2 2" xfId="24280" xr:uid="{00000000-0005-0000-0000-0000215E0000}"/>
    <cellStyle name="20% - Accent1 3 3 2 2 8 2 2 2" xfId="24281" xr:uid="{00000000-0005-0000-0000-0000225E0000}"/>
    <cellStyle name="20% - Accent1 3 3 2 2 8 2 3" xfId="24282" xr:uid="{00000000-0005-0000-0000-0000235E0000}"/>
    <cellStyle name="20% - Accent1 3 3 2 2 8 3" xfId="24283" xr:uid="{00000000-0005-0000-0000-0000245E0000}"/>
    <cellStyle name="20% - Accent1 3 3 2 2 8 3 2" xfId="24284" xr:uid="{00000000-0005-0000-0000-0000255E0000}"/>
    <cellStyle name="20% - Accent1 3 3 2 2 8 4" xfId="24285" xr:uid="{00000000-0005-0000-0000-0000265E0000}"/>
    <cellStyle name="20% - Accent1 3 3 2 2 9" xfId="24286" xr:uid="{00000000-0005-0000-0000-0000275E0000}"/>
    <cellStyle name="20% - Accent1 3 3 2 2 9 2" xfId="24287" xr:uid="{00000000-0005-0000-0000-0000285E0000}"/>
    <cellStyle name="20% - Accent1 3 3 2 2 9 2 2" xfId="24288" xr:uid="{00000000-0005-0000-0000-0000295E0000}"/>
    <cellStyle name="20% - Accent1 3 3 2 2 9 2 2 2" xfId="24289" xr:uid="{00000000-0005-0000-0000-00002A5E0000}"/>
    <cellStyle name="20% - Accent1 3 3 2 2 9 2 3" xfId="24290" xr:uid="{00000000-0005-0000-0000-00002B5E0000}"/>
    <cellStyle name="20% - Accent1 3 3 2 2 9 3" xfId="24291" xr:uid="{00000000-0005-0000-0000-00002C5E0000}"/>
    <cellStyle name="20% - Accent1 3 3 2 2 9 3 2" xfId="24292" xr:uid="{00000000-0005-0000-0000-00002D5E0000}"/>
    <cellStyle name="20% - Accent1 3 3 2 2 9 4" xfId="24293" xr:uid="{00000000-0005-0000-0000-00002E5E0000}"/>
    <cellStyle name="20% - Accent1 3 3 2 3" xfId="24294" xr:uid="{00000000-0005-0000-0000-00002F5E0000}"/>
    <cellStyle name="20% - Accent1 3 3 2 3 10" xfId="24295" xr:uid="{00000000-0005-0000-0000-0000305E0000}"/>
    <cellStyle name="20% - Accent1 3 3 2 3 10 2" xfId="24296" xr:uid="{00000000-0005-0000-0000-0000315E0000}"/>
    <cellStyle name="20% - Accent1 3 3 2 3 11" xfId="24297" xr:uid="{00000000-0005-0000-0000-0000325E0000}"/>
    <cellStyle name="20% - Accent1 3 3 2 3 2" xfId="24298" xr:uid="{00000000-0005-0000-0000-0000335E0000}"/>
    <cellStyle name="20% - Accent1 3 3 2 3 2 2" xfId="24299" xr:uid="{00000000-0005-0000-0000-0000345E0000}"/>
    <cellStyle name="20% - Accent1 3 3 2 3 2 2 2" xfId="24300" xr:uid="{00000000-0005-0000-0000-0000355E0000}"/>
    <cellStyle name="20% - Accent1 3 3 2 3 2 2 2 2" xfId="24301" xr:uid="{00000000-0005-0000-0000-0000365E0000}"/>
    <cellStyle name="20% - Accent1 3 3 2 3 2 2 2 2 2" xfId="24302" xr:uid="{00000000-0005-0000-0000-0000375E0000}"/>
    <cellStyle name="20% - Accent1 3 3 2 3 2 2 2 3" xfId="24303" xr:uid="{00000000-0005-0000-0000-0000385E0000}"/>
    <cellStyle name="20% - Accent1 3 3 2 3 2 2 3" xfId="24304" xr:uid="{00000000-0005-0000-0000-0000395E0000}"/>
    <cellStyle name="20% - Accent1 3 3 2 3 2 2 3 2" xfId="24305" xr:uid="{00000000-0005-0000-0000-00003A5E0000}"/>
    <cellStyle name="20% - Accent1 3 3 2 3 2 2 4" xfId="24306" xr:uid="{00000000-0005-0000-0000-00003B5E0000}"/>
    <cellStyle name="20% - Accent1 3 3 2 3 2 3" xfId="24307" xr:uid="{00000000-0005-0000-0000-00003C5E0000}"/>
    <cellStyle name="20% - Accent1 3 3 2 3 2 3 2" xfId="24308" xr:uid="{00000000-0005-0000-0000-00003D5E0000}"/>
    <cellStyle name="20% - Accent1 3 3 2 3 2 3 2 2" xfId="24309" xr:uid="{00000000-0005-0000-0000-00003E5E0000}"/>
    <cellStyle name="20% - Accent1 3 3 2 3 2 3 2 2 2" xfId="24310" xr:uid="{00000000-0005-0000-0000-00003F5E0000}"/>
    <cellStyle name="20% - Accent1 3 3 2 3 2 3 2 3" xfId="24311" xr:uid="{00000000-0005-0000-0000-0000405E0000}"/>
    <cellStyle name="20% - Accent1 3 3 2 3 2 3 3" xfId="24312" xr:uid="{00000000-0005-0000-0000-0000415E0000}"/>
    <cellStyle name="20% - Accent1 3 3 2 3 2 3 3 2" xfId="24313" xr:uid="{00000000-0005-0000-0000-0000425E0000}"/>
    <cellStyle name="20% - Accent1 3 3 2 3 2 3 4" xfId="24314" xr:uid="{00000000-0005-0000-0000-0000435E0000}"/>
    <cellStyle name="20% - Accent1 3 3 2 3 2 4" xfId="24315" xr:uid="{00000000-0005-0000-0000-0000445E0000}"/>
    <cellStyle name="20% - Accent1 3 3 2 3 2 4 2" xfId="24316" xr:uid="{00000000-0005-0000-0000-0000455E0000}"/>
    <cellStyle name="20% - Accent1 3 3 2 3 2 4 2 2" xfId="24317" xr:uid="{00000000-0005-0000-0000-0000465E0000}"/>
    <cellStyle name="20% - Accent1 3 3 2 3 2 4 2 2 2" xfId="24318" xr:uid="{00000000-0005-0000-0000-0000475E0000}"/>
    <cellStyle name="20% - Accent1 3 3 2 3 2 4 2 3" xfId="24319" xr:uid="{00000000-0005-0000-0000-0000485E0000}"/>
    <cellStyle name="20% - Accent1 3 3 2 3 2 4 3" xfId="24320" xr:uid="{00000000-0005-0000-0000-0000495E0000}"/>
    <cellStyle name="20% - Accent1 3 3 2 3 2 4 3 2" xfId="24321" xr:uid="{00000000-0005-0000-0000-00004A5E0000}"/>
    <cellStyle name="20% - Accent1 3 3 2 3 2 4 4" xfId="24322" xr:uid="{00000000-0005-0000-0000-00004B5E0000}"/>
    <cellStyle name="20% - Accent1 3 3 2 3 2 5" xfId="24323" xr:uid="{00000000-0005-0000-0000-00004C5E0000}"/>
    <cellStyle name="20% - Accent1 3 3 2 3 2 5 2" xfId="24324" xr:uid="{00000000-0005-0000-0000-00004D5E0000}"/>
    <cellStyle name="20% - Accent1 3 3 2 3 2 5 2 2" xfId="24325" xr:uid="{00000000-0005-0000-0000-00004E5E0000}"/>
    <cellStyle name="20% - Accent1 3 3 2 3 2 5 3" xfId="24326" xr:uid="{00000000-0005-0000-0000-00004F5E0000}"/>
    <cellStyle name="20% - Accent1 3 3 2 3 2 6" xfId="24327" xr:uid="{00000000-0005-0000-0000-0000505E0000}"/>
    <cellStyle name="20% - Accent1 3 3 2 3 2 6 2" xfId="24328" xr:uid="{00000000-0005-0000-0000-0000515E0000}"/>
    <cellStyle name="20% - Accent1 3 3 2 3 2 6 2 2" xfId="24329" xr:uid="{00000000-0005-0000-0000-0000525E0000}"/>
    <cellStyle name="20% - Accent1 3 3 2 3 2 6 3" xfId="24330" xr:uid="{00000000-0005-0000-0000-0000535E0000}"/>
    <cellStyle name="20% - Accent1 3 3 2 3 2 7" xfId="24331" xr:uid="{00000000-0005-0000-0000-0000545E0000}"/>
    <cellStyle name="20% - Accent1 3 3 2 3 2 7 2" xfId="24332" xr:uid="{00000000-0005-0000-0000-0000555E0000}"/>
    <cellStyle name="20% - Accent1 3 3 2 3 2 8" xfId="24333" xr:uid="{00000000-0005-0000-0000-0000565E0000}"/>
    <cellStyle name="20% - Accent1 3 3 2 3 2 8 2" xfId="24334" xr:uid="{00000000-0005-0000-0000-0000575E0000}"/>
    <cellStyle name="20% - Accent1 3 3 2 3 2 9" xfId="24335" xr:uid="{00000000-0005-0000-0000-0000585E0000}"/>
    <cellStyle name="20% - Accent1 3 3 2 3 3" xfId="24336" xr:uid="{00000000-0005-0000-0000-0000595E0000}"/>
    <cellStyle name="20% - Accent1 3 3 2 3 3 2" xfId="24337" xr:uid="{00000000-0005-0000-0000-00005A5E0000}"/>
    <cellStyle name="20% - Accent1 3 3 2 3 3 2 2" xfId="24338" xr:uid="{00000000-0005-0000-0000-00005B5E0000}"/>
    <cellStyle name="20% - Accent1 3 3 2 3 3 2 2 2" xfId="24339" xr:uid="{00000000-0005-0000-0000-00005C5E0000}"/>
    <cellStyle name="20% - Accent1 3 3 2 3 3 2 2 2 2" xfId="24340" xr:uid="{00000000-0005-0000-0000-00005D5E0000}"/>
    <cellStyle name="20% - Accent1 3 3 2 3 3 2 2 3" xfId="24341" xr:uid="{00000000-0005-0000-0000-00005E5E0000}"/>
    <cellStyle name="20% - Accent1 3 3 2 3 3 2 3" xfId="24342" xr:uid="{00000000-0005-0000-0000-00005F5E0000}"/>
    <cellStyle name="20% - Accent1 3 3 2 3 3 2 3 2" xfId="24343" xr:uid="{00000000-0005-0000-0000-0000605E0000}"/>
    <cellStyle name="20% - Accent1 3 3 2 3 3 2 4" xfId="24344" xr:uid="{00000000-0005-0000-0000-0000615E0000}"/>
    <cellStyle name="20% - Accent1 3 3 2 3 3 3" xfId="24345" xr:uid="{00000000-0005-0000-0000-0000625E0000}"/>
    <cellStyle name="20% - Accent1 3 3 2 3 3 3 2" xfId="24346" xr:uid="{00000000-0005-0000-0000-0000635E0000}"/>
    <cellStyle name="20% - Accent1 3 3 2 3 3 3 2 2" xfId="24347" xr:uid="{00000000-0005-0000-0000-0000645E0000}"/>
    <cellStyle name="20% - Accent1 3 3 2 3 3 3 2 2 2" xfId="24348" xr:uid="{00000000-0005-0000-0000-0000655E0000}"/>
    <cellStyle name="20% - Accent1 3 3 2 3 3 3 2 3" xfId="24349" xr:uid="{00000000-0005-0000-0000-0000665E0000}"/>
    <cellStyle name="20% - Accent1 3 3 2 3 3 3 3" xfId="24350" xr:uid="{00000000-0005-0000-0000-0000675E0000}"/>
    <cellStyle name="20% - Accent1 3 3 2 3 3 3 3 2" xfId="24351" xr:uid="{00000000-0005-0000-0000-0000685E0000}"/>
    <cellStyle name="20% - Accent1 3 3 2 3 3 3 4" xfId="24352" xr:uid="{00000000-0005-0000-0000-0000695E0000}"/>
    <cellStyle name="20% - Accent1 3 3 2 3 3 4" xfId="24353" xr:uid="{00000000-0005-0000-0000-00006A5E0000}"/>
    <cellStyle name="20% - Accent1 3 3 2 3 3 4 2" xfId="24354" xr:uid="{00000000-0005-0000-0000-00006B5E0000}"/>
    <cellStyle name="20% - Accent1 3 3 2 3 3 4 2 2" xfId="24355" xr:uid="{00000000-0005-0000-0000-00006C5E0000}"/>
    <cellStyle name="20% - Accent1 3 3 2 3 3 4 2 2 2" xfId="24356" xr:uid="{00000000-0005-0000-0000-00006D5E0000}"/>
    <cellStyle name="20% - Accent1 3 3 2 3 3 4 2 3" xfId="24357" xr:uid="{00000000-0005-0000-0000-00006E5E0000}"/>
    <cellStyle name="20% - Accent1 3 3 2 3 3 4 3" xfId="24358" xr:uid="{00000000-0005-0000-0000-00006F5E0000}"/>
    <cellStyle name="20% - Accent1 3 3 2 3 3 4 3 2" xfId="24359" xr:uid="{00000000-0005-0000-0000-0000705E0000}"/>
    <cellStyle name="20% - Accent1 3 3 2 3 3 4 4" xfId="24360" xr:uid="{00000000-0005-0000-0000-0000715E0000}"/>
    <cellStyle name="20% - Accent1 3 3 2 3 3 5" xfId="24361" xr:uid="{00000000-0005-0000-0000-0000725E0000}"/>
    <cellStyle name="20% - Accent1 3 3 2 3 3 5 2" xfId="24362" xr:uid="{00000000-0005-0000-0000-0000735E0000}"/>
    <cellStyle name="20% - Accent1 3 3 2 3 3 5 2 2" xfId="24363" xr:uid="{00000000-0005-0000-0000-0000745E0000}"/>
    <cellStyle name="20% - Accent1 3 3 2 3 3 5 3" xfId="24364" xr:uid="{00000000-0005-0000-0000-0000755E0000}"/>
    <cellStyle name="20% - Accent1 3 3 2 3 3 6" xfId="24365" xr:uid="{00000000-0005-0000-0000-0000765E0000}"/>
    <cellStyle name="20% - Accent1 3 3 2 3 3 6 2" xfId="24366" xr:uid="{00000000-0005-0000-0000-0000775E0000}"/>
    <cellStyle name="20% - Accent1 3 3 2 3 3 6 2 2" xfId="24367" xr:uid="{00000000-0005-0000-0000-0000785E0000}"/>
    <cellStyle name="20% - Accent1 3 3 2 3 3 6 3" xfId="24368" xr:uid="{00000000-0005-0000-0000-0000795E0000}"/>
    <cellStyle name="20% - Accent1 3 3 2 3 3 7" xfId="24369" xr:uid="{00000000-0005-0000-0000-00007A5E0000}"/>
    <cellStyle name="20% - Accent1 3 3 2 3 3 7 2" xfId="24370" xr:uid="{00000000-0005-0000-0000-00007B5E0000}"/>
    <cellStyle name="20% - Accent1 3 3 2 3 3 8" xfId="24371" xr:uid="{00000000-0005-0000-0000-00007C5E0000}"/>
    <cellStyle name="20% - Accent1 3 3 2 3 3 8 2" xfId="24372" xr:uid="{00000000-0005-0000-0000-00007D5E0000}"/>
    <cellStyle name="20% - Accent1 3 3 2 3 3 9" xfId="24373" xr:uid="{00000000-0005-0000-0000-00007E5E0000}"/>
    <cellStyle name="20% - Accent1 3 3 2 3 4" xfId="24374" xr:uid="{00000000-0005-0000-0000-00007F5E0000}"/>
    <cellStyle name="20% - Accent1 3 3 2 3 4 2" xfId="24375" xr:uid="{00000000-0005-0000-0000-0000805E0000}"/>
    <cellStyle name="20% - Accent1 3 3 2 3 4 2 2" xfId="24376" xr:uid="{00000000-0005-0000-0000-0000815E0000}"/>
    <cellStyle name="20% - Accent1 3 3 2 3 4 2 2 2" xfId="24377" xr:uid="{00000000-0005-0000-0000-0000825E0000}"/>
    <cellStyle name="20% - Accent1 3 3 2 3 4 2 3" xfId="24378" xr:uid="{00000000-0005-0000-0000-0000835E0000}"/>
    <cellStyle name="20% - Accent1 3 3 2 3 4 3" xfId="24379" xr:uid="{00000000-0005-0000-0000-0000845E0000}"/>
    <cellStyle name="20% - Accent1 3 3 2 3 4 3 2" xfId="24380" xr:uid="{00000000-0005-0000-0000-0000855E0000}"/>
    <cellStyle name="20% - Accent1 3 3 2 3 4 4" xfId="24381" xr:uid="{00000000-0005-0000-0000-0000865E0000}"/>
    <cellStyle name="20% - Accent1 3 3 2 3 5" xfId="24382" xr:uid="{00000000-0005-0000-0000-0000875E0000}"/>
    <cellStyle name="20% - Accent1 3 3 2 3 5 2" xfId="24383" xr:uid="{00000000-0005-0000-0000-0000885E0000}"/>
    <cellStyle name="20% - Accent1 3 3 2 3 5 2 2" xfId="24384" xr:uid="{00000000-0005-0000-0000-0000895E0000}"/>
    <cellStyle name="20% - Accent1 3 3 2 3 5 2 2 2" xfId="24385" xr:uid="{00000000-0005-0000-0000-00008A5E0000}"/>
    <cellStyle name="20% - Accent1 3 3 2 3 5 2 3" xfId="24386" xr:uid="{00000000-0005-0000-0000-00008B5E0000}"/>
    <cellStyle name="20% - Accent1 3 3 2 3 5 3" xfId="24387" xr:uid="{00000000-0005-0000-0000-00008C5E0000}"/>
    <cellStyle name="20% - Accent1 3 3 2 3 5 3 2" xfId="24388" xr:uid="{00000000-0005-0000-0000-00008D5E0000}"/>
    <cellStyle name="20% - Accent1 3 3 2 3 5 4" xfId="24389" xr:uid="{00000000-0005-0000-0000-00008E5E0000}"/>
    <cellStyle name="20% - Accent1 3 3 2 3 6" xfId="24390" xr:uid="{00000000-0005-0000-0000-00008F5E0000}"/>
    <cellStyle name="20% - Accent1 3 3 2 3 6 2" xfId="24391" xr:uid="{00000000-0005-0000-0000-0000905E0000}"/>
    <cellStyle name="20% - Accent1 3 3 2 3 6 2 2" xfId="24392" xr:uid="{00000000-0005-0000-0000-0000915E0000}"/>
    <cellStyle name="20% - Accent1 3 3 2 3 6 2 2 2" xfId="24393" xr:uid="{00000000-0005-0000-0000-0000925E0000}"/>
    <cellStyle name="20% - Accent1 3 3 2 3 6 2 3" xfId="24394" xr:uid="{00000000-0005-0000-0000-0000935E0000}"/>
    <cellStyle name="20% - Accent1 3 3 2 3 6 3" xfId="24395" xr:uid="{00000000-0005-0000-0000-0000945E0000}"/>
    <cellStyle name="20% - Accent1 3 3 2 3 6 3 2" xfId="24396" xr:uid="{00000000-0005-0000-0000-0000955E0000}"/>
    <cellStyle name="20% - Accent1 3 3 2 3 6 4" xfId="24397" xr:uid="{00000000-0005-0000-0000-0000965E0000}"/>
    <cellStyle name="20% - Accent1 3 3 2 3 7" xfId="24398" xr:uid="{00000000-0005-0000-0000-0000975E0000}"/>
    <cellStyle name="20% - Accent1 3 3 2 3 7 2" xfId="24399" xr:uid="{00000000-0005-0000-0000-0000985E0000}"/>
    <cellStyle name="20% - Accent1 3 3 2 3 7 2 2" xfId="24400" xr:uid="{00000000-0005-0000-0000-0000995E0000}"/>
    <cellStyle name="20% - Accent1 3 3 2 3 7 3" xfId="24401" xr:uid="{00000000-0005-0000-0000-00009A5E0000}"/>
    <cellStyle name="20% - Accent1 3 3 2 3 8" xfId="24402" xr:uid="{00000000-0005-0000-0000-00009B5E0000}"/>
    <cellStyle name="20% - Accent1 3 3 2 3 8 2" xfId="24403" xr:uid="{00000000-0005-0000-0000-00009C5E0000}"/>
    <cellStyle name="20% - Accent1 3 3 2 3 8 2 2" xfId="24404" xr:uid="{00000000-0005-0000-0000-00009D5E0000}"/>
    <cellStyle name="20% - Accent1 3 3 2 3 8 3" xfId="24405" xr:uid="{00000000-0005-0000-0000-00009E5E0000}"/>
    <cellStyle name="20% - Accent1 3 3 2 3 9" xfId="24406" xr:uid="{00000000-0005-0000-0000-00009F5E0000}"/>
    <cellStyle name="20% - Accent1 3 3 2 3 9 2" xfId="24407" xr:uid="{00000000-0005-0000-0000-0000A05E0000}"/>
    <cellStyle name="20% - Accent1 3 3 2 4" xfId="24408" xr:uid="{00000000-0005-0000-0000-0000A15E0000}"/>
    <cellStyle name="20% - Accent1 3 3 2 4 10" xfId="24409" xr:uid="{00000000-0005-0000-0000-0000A25E0000}"/>
    <cellStyle name="20% - Accent1 3 3 2 4 10 2" xfId="24410" xr:uid="{00000000-0005-0000-0000-0000A35E0000}"/>
    <cellStyle name="20% - Accent1 3 3 2 4 11" xfId="24411" xr:uid="{00000000-0005-0000-0000-0000A45E0000}"/>
    <cellStyle name="20% - Accent1 3 3 2 4 2" xfId="24412" xr:uid="{00000000-0005-0000-0000-0000A55E0000}"/>
    <cellStyle name="20% - Accent1 3 3 2 4 2 2" xfId="24413" xr:uid="{00000000-0005-0000-0000-0000A65E0000}"/>
    <cellStyle name="20% - Accent1 3 3 2 4 2 2 2" xfId="24414" xr:uid="{00000000-0005-0000-0000-0000A75E0000}"/>
    <cellStyle name="20% - Accent1 3 3 2 4 2 2 2 2" xfId="24415" xr:uid="{00000000-0005-0000-0000-0000A85E0000}"/>
    <cellStyle name="20% - Accent1 3 3 2 4 2 2 2 2 2" xfId="24416" xr:uid="{00000000-0005-0000-0000-0000A95E0000}"/>
    <cellStyle name="20% - Accent1 3 3 2 4 2 2 2 3" xfId="24417" xr:uid="{00000000-0005-0000-0000-0000AA5E0000}"/>
    <cellStyle name="20% - Accent1 3 3 2 4 2 2 3" xfId="24418" xr:uid="{00000000-0005-0000-0000-0000AB5E0000}"/>
    <cellStyle name="20% - Accent1 3 3 2 4 2 2 3 2" xfId="24419" xr:uid="{00000000-0005-0000-0000-0000AC5E0000}"/>
    <cellStyle name="20% - Accent1 3 3 2 4 2 2 4" xfId="24420" xr:uid="{00000000-0005-0000-0000-0000AD5E0000}"/>
    <cellStyle name="20% - Accent1 3 3 2 4 2 3" xfId="24421" xr:uid="{00000000-0005-0000-0000-0000AE5E0000}"/>
    <cellStyle name="20% - Accent1 3 3 2 4 2 3 2" xfId="24422" xr:uid="{00000000-0005-0000-0000-0000AF5E0000}"/>
    <cellStyle name="20% - Accent1 3 3 2 4 2 3 2 2" xfId="24423" xr:uid="{00000000-0005-0000-0000-0000B05E0000}"/>
    <cellStyle name="20% - Accent1 3 3 2 4 2 3 2 2 2" xfId="24424" xr:uid="{00000000-0005-0000-0000-0000B15E0000}"/>
    <cellStyle name="20% - Accent1 3 3 2 4 2 3 2 3" xfId="24425" xr:uid="{00000000-0005-0000-0000-0000B25E0000}"/>
    <cellStyle name="20% - Accent1 3 3 2 4 2 3 3" xfId="24426" xr:uid="{00000000-0005-0000-0000-0000B35E0000}"/>
    <cellStyle name="20% - Accent1 3 3 2 4 2 3 3 2" xfId="24427" xr:uid="{00000000-0005-0000-0000-0000B45E0000}"/>
    <cellStyle name="20% - Accent1 3 3 2 4 2 3 4" xfId="24428" xr:uid="{00000000-0005-0000-0000-0000B55E0000}"/>
    <cellStyle name="20% - Accent1 3 3 2 4 2 4" xfId="24429" xr:uid="{00000000-0005-0000-0000-0000B65E0000}"/>
    <cellStyle name="20% - Accent1 3 3 2 4 2 4 2" xfId="24430" xr:uid="{00000000-0005-0000-0000-0000B75E0000}"/>
    <cellStyle name="20% - Accent1 3 3 2 4 2 4 2 2" xfId="24431" xr:uid="{00000000-0005-0000-0000-0000B85E0000}"/>
    <cellStyle name="20% - Accent1 3 3 2 4 2 4 2 2 2" xfId="24432" xr:uid="{00000000-0005-0000-0000-0000B95E0000}"/>
    <cellStyle name="20% - Accent1 3 3 2 4 2 4 2 3" xfId="24433" xr:uid="{00000000-0005-0000-0000-0000BA5E0000}"/>
    <cellStyle name="20% - Accent1 3 3 2 4 2 4 3" xfId="24434" xr:uid="{00000000-0005-0000-0000-0000BB5E0000}"/>
    <cellStyle name="20% - Accent1 3 3 2 4 2 4 3 2" xfId="24435" xr:uid="{00000000-0005-0000-0000-0000BC5E0000}"/>
    <cellStyle name="20% - Accent1 3 3 2 4 2 4 4" xfId="24436" xr:uid="{00000000-0005-0000-0000-0000BD5E0000}"/>
    <cellStyle name="20% - Accent1 3 3 2 4 2 5" xfId="24437" xr:uid="{00000000-0005-0000-0000-0000BE5E0000}"/>
    <cellStyle name="20% - Accent1 3 3 2 4 2 5 2" xfId="24438" xr:uid="{00000000-0005-0000-0000-0000BF5E0000}"/>
    <cellStyle name="20% - Accent1 3 3 2 4 2 5 2 2" xfId="24439" xr:uid="{00000000-0005-0000-0000-0000C05E0000}"/>
    <cellStyle name="20% - Accent1 3 3 2 4 2 5 3" xfId="24440" xr:uid="{00000000-0005-0000-0000-0000C15E0000}"/>
    <cellStyle name="20% - Accent1 3 3 2 4 2 6" xfId="24441" xr:uid="{00000000-0005-0000-0000-0000C25E0000}"/>
    <cellStyle name="20% - Accent1 3 3 2 4 2 6 2" xfId="24442" xr:uid="{00000000-0005-0000-0000-0000C35E0000}"/>
    <cellStyle name="20% - Accent1 3 3 2 4 2 6 2 2" xfId="24443" xr:uid="{00000000-0005-0000-0000-0000C45E0000}"/>
    <cellStyle name="20% - Accent1 3 3 2 4 2 6 3" xfId="24444" xr:uid="{00000000-0005-0000-0000-0000C55E0000}"/>
    <cellStyle name="20% - Accent1 3 3 2 4 2 7" xfId="24445" xr:uid="{00000000-0005-0000-0000-0000C65E0000}"/>
    <cellStyle name="20% - Accent1 3 3 2 4 2 7 2" xfId="24446" xr:uid="{00000000-0005-0000-0000-0000C75E0000}"/>
    <cellStyle name="20% - Accent1 3 3 2 4 2 8" xfId="24447" xr:uid="{00000000-0005-0000-0000-0000C85E0000}"/>
    <cellStyle name="20% - Accent1 3 3 2 4 2 8 2" xfId="24448" xr:uid="{00000000-0005-0000-0000-0000C95E0000}"/>
    <cellStyle name="20% - Accent1 3 3 2 4 2 9" xfId="24449" xr:uid="{00000000-0005-0000-0000-0000CA5E0000}"/>
    <cellStyle name="20% - Accent1 3 3 2 4 3" xfId="24450" xr:uid="{00000000-0005-0000-0000-0000CB5E0000}"/>
    <cellStyle name="20% - Accent1 3 3 2 4 3 2" xfId="24451" xr:uid="{00000000-0005-0000-0000-0000CC5E0000}"/>
    <cellStyle name="20% - Accent1 3 3 2 4 3 2 2" xfId="24452" xr:uid="{00000000-0005-0000-0000-0000CD5E0000}"/>
    <cellStyle name="20% - Accent1 3 3 2 4 3 2 2 2" xfId="24453" xr:uid="{00000000-0005-0000-0000-0000CE5E0000}"/>
    <cellStyle name="20% - Accent1 3 3 2 4 3 2 2 2 2" xfId="24454" xr:uid="{00000000-0005-0000-0000-0000CF5E0000}"/>
    <cellStyle name="20% - Accent1 3 3 2 4 3 2 2 3" xfId="24455" xr:uid="{00000000-0005-0000-0000-0000D05E0000}"/>
    <cellStyle name="20% - Accent1 3 3 2 4 3 2 3" xfId="24456" xr:uid="{00000000-0005-0000-0000-0000D15E0000}"/>
    <cellStyle name="20% - Accent1 3 3 2 4 3 2 3 2" xfId="24457" xr:uid="{00000000-0005-0000-0000-0000D25E0000}"/>
    <cellStyle name="20% - Accent1 3 3 2 4 3 2 4" xfId="24458" xr:uid="{00000000-0005-0000-0000-0000D35E0000}"/>
    <cellStyle name="20% - Accent1 3 3 2 4 3 3" xfId="24459" xr:uid="{00000000-0005-0000-0000-0000D45E0000}"/>
    <cellStyle name="20% - Accent1 3 3 2 4 3 3 2" xfId="24460" xr:uid="{00000000-0005-0000-0000-0000D55E0000}"/>
    <cellStyle name="20% - Accent1 3 3 2 4 3 3 2 2" xfId="24461" xr:uid="{00000000-0005-0000-0000-0000D65E0000}"/>
    <cellStyle name="20% - Accent1 3 3 2 4 3 3 2 2 2" xfId="24462" xr:uid="{00000000-0005-0000-0000-0000D75E0000}"/>
    <cellStyle name="20% - Accent1 3 3 2 4 3 3 2 3" xfId="24463" xr:uid="{00000000-0005-0000-0000-0000D85E0000}"/>
    <cellStyle name="20% - Accent1 3 3 2 4 3 3 3" xfId="24464" xr:uid="{00000000-0005-0000-0000-0000D95E0000}"/>
    <cellStyle name="20% - Accent1 3 3 2 4 3 3 3 2" xfId="24465" xr:uid="{00000000-0005-0000-0000-0000DA5E0000}"/>
    <cellStyle name="20% - Accent1 3 3 2 4 3 3 4" xfId="24466" xr:uid="{00000000-0005-0000-0000-0000DB5E0000}"/>
    <cellStyle name="20% - Accent1 3 3 2 4 3 4" xfId="24467" xr:uid="{00000000-0005-0000-0000-0000DC5E0000}"/>
    <cellStyle name="20% - Accent1 3 3 2 4 3 4 2" xfId="24468" xr:uid="{00000000-0005-0000-0000-0000DD5E0000}"/>
    <cellStyle name="20% - Accent1 3 3 2 4 3 4 2 2" xfId="24469" xr:uid="{00000000-0005-0000-0000-0000DE5E0000}"/>
    <cellStyle name="20% - Accent1 3 3 2 4 3 4 2 2 2" xfId="24470" xr:uid="{00000000-0005-0000-0000-0000DF5E0000}"/>
    <cellStyle name="20% - Accent1 3 3 2 4 3 4 2 3" xfId="24471" xr:uid="{00000000-0005-0000-0000-0000E05E0000}"/>
    <cellStyle name="20% - Accent1 3 3 2 4 3 4 3" xfId="24472" xr:uid="{00000000-0005-0000-0000-0000E15E0000}"/>
    <cellStyle name="20% - Accent1 3 3 2 4 3 4 3 2" xfId="24473" xr:uid="{00000000-0005-0000-0000-0000E25E0000}"/>
    <cellStyle name="20% - Accent1 3 3 2 4 3 4 4" xfId="24474" xr:uid="{00000000-0005-0000-0000-0000E35E0000}"/>
    <cellStyle name="20% - Accent1 3 3 2 4 3 5" xfId="24475" xr:uid="{00000000-0005-0000-0000-0000E45E0000}"/>
    <cellStyle name="20% - Accent1 3 3 2 4 3 5 2" xfId="24476" xr:uid="{00000000-0005-0000-0000-0000E55E0000}"/>
    <cellStyle name="20% - Accent1 3 3 2 4 3 5 2 2" xfId="24477" xr:uid="{00000000-0005-0000-0000-0000E65E0000}"/>
    <cellStyle name="20% - Accent1 3 3 2 4 3 5 3" xfId="24478" xr:uid="{00000000-0005-0000-0000-0000E75E0000}"/>
    <cellStyle name="20% - Accent1 3 3 2 4 3 6" xfId="24479" xr:uid="{00000000-0005-0000-0000-0000E85E0000}"/>
    <cellStyle name="20% - Accent1 3 3 2 4 3 6 2" xfId="24480" xr:uid="{00000000-0005-0000-0000-0000E95E0000}"/>
    <cellStyle name="20% - Accent1 3 3 2 4 3 6 2 2" xfId="24481" xr:uid="{00000000-0005-0000-0000-0000EA5E0000}"/>
    <cellStyle name="20% - Accent1 3 3 2 4 3 6 3" xfId="24482" xr:uid="{00000000-0005-0000-0000-0000EB5E0000}"/>
    <cellStyle name="20% - Accent1 3 3 2 4 3 7" xfId="24483" xr:uid="{00000000-0005-0000-0000-0000EC5E0000}"/>
    <cellStyle name="20% - Accent1 3 3 2 4 3 7 2" xfId="24484" xr:uid="{00000000-0005-0000-0000-0000ED5E0000}"/>
    <cellStyle name="20% - Accent1 3 3 2 4 3 8" xfId="24485" xr:uid="{00000000-0005-0000-0000-0000EE5E0000}"/>
    <cellStyle name="20% - Accent1 3 3 2 4 3 8 2" xfId="24486" xr:uid="{00000000-0005-0000-0000-0000EF5E0000}"/>
    <cellStyle name="20% - Accent1 3 3 2 4 3 9" xfId="24487" xr:uid="{00000000-0005-0000-0000-0000F05E0000}"/>
    <cellStyle name="20% - Accent1 3 3 2 4 4" xfId="24488" xr:uid="{00000000-0005-0000-0000-0000F15E0000}"/>
    <cellStyle name="20% - Accent1 3 3 2 4 4 2" xfId="24489" xr:uid="{00000000-0005-0000-0000-0000F25E0000}"/>
    <cellStyle name="20% - Accent1 3 3 2 4 4 2 2" xfId="24490" xr:uid="{00000000-0005-0000-0000-0000F35E0000}"/>
    <cellStyle name="20% - Accent1 3 3 2 4 4 2 2 2" xfId="24491" xr:uid="{00000000-0005-0000-0000-0000F45E0000}"/>
    <cellStyle name="20% - Accent1 3 3 2 4 4 2 3" xfId="24492" xr:uid="{00000000-0005-0000-0000-0000F55E0000}"/>
    <cellStyle name="20% - Accent1 3 3 2 4 4 3" xfId="24493" xr:uid="{00000000-0005-0000-0000-0000F65E0000}"/>
    <cellStyle name="20% - Accent1 3 3 2 4 4 3 2" xfId="24494" xr:uid="{00000000-0005-0000-0000-0000F75E0000}"/>
    <cellStyle name="20% - Accent1 3 3 2 4 4 4" xfId="24495" xr:uid="{00000000-0005-0000-0000-0000F85E0000}"/>
    <cellStyle name="20% - Accent1 3 3 2 4 5" xfId="24496" xr:uid="{00000000-0005-0000-0000-0000F95E0000}"/>
    <cellStyle name="20% - Accent1 3 3 2 4 5 2" xfId="24497" xr:uid="{00000000-0005-0000-0000-0000FA5E0000}"/>
    <cellStyle name="20% - Accent1 3 3 2 4 5 2 2" xfId="24498" xr:uid="{00000000-0005-0000-0000-0000FB5E0000}"/>
    <cellStyle name="20% - Accent1 3 3 2 4 5 2 2 2" xfId="24499" xr:uid="{00000000-0005-0000-0000-0000FC5E0000}"/>
    <cellStyle name="20% - Accent1 3 3 2 4 5 2 3" xfId="24500" xr:uid="{00000000-0005-0000-0000-0000FD5E0000}"/>
    <cellStyle name="20% - Accent1 3 3 2 4 5 3" xfId="24501" xr:uid="{00000000-0005-0000-0000-0000FE5E0000}"/>
    <cellStyle name="20% - Accent1 3 3 2 4 5 3 2" xfId="24502" xr:uid="{00000000-0005-0000-0000-0000FF5E0000}"/>
    <cellStyle name="20% - Accent1 3 3 2 4 5 4" xfId="24503" xr:uid="{00000000-0005-0000-0000-0000005F0000}"/>
    <cellStyle name="20% - Accent1 3 3 2 4 6" xfId="24504" xr:uid="{00000000-0005-0000-0000-0000015F0000}"/>
    <cellStyle name="20% - Accent1 3 3 2 4 6 2" xfId="24505" xr:uid="{00000000-0005-0000-0000-0000025F0000}"/>
    <cellStyle name="20% - Accent1 3 3 2 4 6 2 2" xfId="24506" xr:uid="{00000000-0005-0000-0000-0000035F0000}"/>
    <cellStyle name="20% - Accent1 3 3 2 4 6 2 2 2" xfId="24507" xr:uid="{00000000-0005-0000-0000-0000045F0000}"/>
    <cellStyle name="20% - Accent1 3 3 2 4 6 2 3" xfId="24508" xr:uid="{00000000-0005-0000-0000-0000055F0000}"/>
    <cellStyle name="20% - Accent1 3 3 2 4 6 3" xfId="24509" xr:uid="{00000000-0005-0000-0000-0000065F0000}"/>
    <cellStyle name="20% - Accent1 3 3 2 4 6 3 2" xfId="24510" xr:uid="{00000000-0005-0000-0000-0000075F0000}"/>
    <cellStyle name="20% - Accent1 3 3 2 4 6 4" xfId="24511" xr:uid="{00000000-0005-0000-0000-0000085F0000}"/>
    <cellStyle name="20% - Accent1 3 3 2 4 7" xfId="24512" xr:uid="{00000000-0005-0000-0000-0000095F0000}"/>
    <cellStyle name="20% - Accent1 3 3 2 4 7 2" xfId="24513" xr:uid="{00000000-0005-0000-0000-00000A5F0000}"/>
    <cellStyle name="20% - Accent1 3 3 2 4 7 2 2" xfId="24514" xr:uid="{00000000-0005-0000-0000-00000B5F0000}"/>
    <cellStyle name="20% - Accent1 3 3 2 4 7 3" xfId="24515" xr:uid="{00000000-0005-0000-0000-00000C5F0000}"/>
    <cellStyle name="20% - Accent1 3 3 2 4 8" xfId="24516" xr:uid="{00000000-0005-0000-0000-00000D5F0000}"/>
    <cellStyle name="20% - Accent1 3 3 2 4 8 2" xfId="24517" xr:uid="{00000000-0005-0000-0000-00000E5F0000}"/>
    <cellStyle name="20% - Accent1 3 3 2 4 8 2 2" xfId="24518" xr:uid="{00000000-0005-0000-0000-00000F5F0000}"/>
    <cellStyle name="20% - Accent1 3 3 2 4 8 3" xfId="24519" xr:uid="{00000000-0005-0000-0000-0000105F0000}"/>
    <cellStyle name="20% - Accent1 3 3 2 4 9" xfId="24520" xr:uid="{00000000-0005-0000-0000-0000115F0000}"/>
    <cellStyle name="20% - Accent1 3 3 2 4 9 2" xfId="24521" xr:uid="{00000000-0005-0000-0000-0000125F0000}"/>
    <cellStyle name="20% - Accent1 3 3 2 5" xfId="24522" xr:uid="{00000000-0005-0000-0000-0000135F0000}"/>
    <cellStyle name="20% - Accent1 3 3 2 5 10" xfId="24523" xr:uid="{00000000-0005-0000-0000-0000145F0000}"/>
    <cellStyle name="20% - Accent1 3 3 2 5 10 2" xfId="24524" xr:uid="{00000000-0005-0000-0000-0000155F0000}"/>
    <cellStyle name="20% - Accent1 3 3 2 5 11" xfId="24525" xr:uid="{00000000-0005-0000-0000-0000165F0000}"/>
    <cellStyle name="20% - Accent1 3 3 2 5 2" xfId="24526" xr:uid="{00000000-0005-0000-0000-0000175F0000}"/>
    <cellStyle name="20% - Accent1 3 3 2 5 2 2" xfId="24527" xr:uid="{00000000-0005-0000-0000-0000185F0000}"/>
    <cellStyle name="20% - Accent1 3 3 2 5 2 2 2" xfId="24528" xr:uid="{00000000-0005-0000-0000-0000195F0000}"/>
    <cellStyle name="20% - Accent1 3 3 2 5 2 2 2 2" xfId="24529" xr:uid="{00000000-0005-0000-0000-00001A5F0000}"/>
    <cellStyle name="20% - Accent1 3 3 2 5 2 2 2 2 2" xfId="24530" xr:uid="{00000000-0005-0000-0000-00001B5F0000}"/>
    <cellStyle name="20% - Accent1 3 3 2 5 2 2 2 3" xfId="24531" xr:uid="{00000000-0005-0000-0000-00001C5F0000}"/>
    <cellStyle name="20% - Accent1 3 3 2 5 2 2 3" xfId="24532" xr:uid="{00000000-0005-0000-0000-00001D5F0000}"/>
    <cellStyle name="20% - Accent1 3 3 2 5 2 2 3 2" xfId="24533" xr:uid="{00000000-0005-0000-0000-00001E5F0000}"/>
    <cellStyle name="20% - Accent1 3 3 2 5 2 2 4" xfId="24534" xr:uid="{00000000-0005-0000-0000-00001F5F0000}"/>
    <cellStyle name="20% - Accent1 3 3 2 5 2 3" xfId="24535" xr:uid="{00000000-0005-0000-0000-0000205F0000}"/>
    <cellStyle name="20% - Accent1 3 3 2 5 2 3 2" xfId="24536" xr:uid="{00000000-0005-0000-0000-0000215F0000}"/>
    <cellStyle name="20% - Accent1 3 3 2 5 2 3 2 2" xfId="24537" xr:uid="{00000000-0005-0000-0000-0000225F0000}"/>
    <cellStyle name="20% - Accent1 3 3 2 5 2 3 2 2 2" xfId="24538" xr:uid="{00000000-0005-0000-0000-0000235F0000}"/>
    <cellStyle name="20% - Accent1 3 3 2 5 2 3 2 3" xfId="24539" xr:uid="{00000000-0005-0000-0000-0000245F0000}"/>
    <cellStyle name="20% - Accent1 3 3 2 5 2 3 3" xfId="24540" xr:uid="{00000000-0005-0000-0000-0000255F0000}"/>
    <cellStyle name="20% - Accent1 3 3 2 5 2 3 3 2" xfId="24541" xr:uid="{00000000-0005-0000-0000-0000265F0000}"/>
    <cellStyle name="20% - Accent1 3 3 2 5 2 3 4" xfId="24542" xr:uid="{00000000-0005-0000-0000-0000275F0000}"/>
    <cellStyle name="20% - Accent1 3 3 2 5 2 4" xfId="24543" xr:uid="{00000000-0005-0000-0000-0000285F0000}"/>
    <cellStyle name="20% - Accent1 3 3 2 5 2 4 2" xfId="24544" xr:uid="{00000000-0005-0000-0000-0000295F0000}"/>
    <cellStyle name="20% - Accent1 3 3 2 5 2 4 2 2" xfId="24545" xr:uid="{00000000-0005-0000-0000-00002A5F0000}"/>
    <cellStyle name="20% - Accent1 3 3 2 5 2 4 2 2 2" xfId="24546" xr:uid="{00000000-0005-0000-0000-00002B5F0000}"/>
    <cellStyle name="20% - Accent1 3 3 2 5 2 4 2 3" xfId="24547" xr:uid="{00000000-0005-0000-0000-00002C5F0000}"/>
    <cellStyle name="20% - Accent1 3 3 2 5 2 4 3" xfId="24548" xr:uid="{00000000-0005-0000-0000-00002D5F0000}"/>
    <cellStyle name="20% - Accent1 3 3 2 5 2 4 3 2" xfId="24549" xr:uid="{00000000-0005-0000-0000-00002E5F0000}"/>
    <cellStyle name="20% - Accent1 3 3 2 5 2 4 4" xfId="24550" xr:uid="{00000000-0005-0000-0000-00002F5F0000}"/>
    <cellStyle name="20% - Accent1 3 3 2 5 2 5" xfId="24551" xr:uid="{00000000-0005-0000-0000-0000305F0000}"/>
    <cellStyle name="20% - Accent1 3 3 2 5 2 5 2" xfId="24552" xr:uid="{00000000-0005-0000-0000-0000315F0000}"/>
    <cellStyle name="20% - Accent1 3 3 2 5 2 5 2 2" xfId="24553" xr:uid="{00000000-0005-0000-0000-0000325F0000}"/>
    <cellStyle name="20% - Accent1 3 3 2 5 2 5 3" xfId="24554" xr:uid="{00000000-0005-0000-0000-0000335F0000}"/>
    <cellStyle name="20% - Accent1 3 3 2 5 2 6" xfId="24555" xr:uid="{00000000-0005-0000-0000-0000345F0000}"/>
    <cellStyle name="20% - Accent1 3 3 2 5 2 6 2" xfId="24556" xr:uid="{00000000-0005-0000-0000-0000355F0000}"/>
    <cellStyle name="20% - Accent1 3 3 2 5 2 6 2 2" xfId="24557" xr:uid="{00000000-0005-0000-0000-0000365F0000}"/>
    <cellStyle name="20% - Accent1 3 3 2 5 2 6 3" xfId="24558" xr:uid="{00000000-0005-0000-0000-0000375F0000}"/>
    <cellStyle name="20% - Accent1 3 3 2 5 2 7" xfId="24559" xr:uid="{00000000-0005-0000-0000-0000385F0000}"/>
    <cellStyle name="20% - Accent1 3 3 2 5 2 7 2" xfId="24560" xr:uid="{00000000-0005-0000-0000-0000395F0000}"/>
    <cellStyle name="20% - Accent1 3 3 2 5 2 8" xfId="24561" xr:uid="{00000000-0005-0000-0000-00003A5F0000}"/>
    <cellStyle name="20% - Accent1 3 3 2 5 2 8 2" xfId="24562" xr:uid="{00000000-0005-0000-0000-00003B5F0000}"/>
    <cellStyle name="20% - Accent1 3 3 2 5 2 9" xfId="24563" xr:uid="{00000000-0005-0000-0000-00003C5F0000}"/>
    <cellStyle name="20% - Accent1 3 3 2 5 3" xfId="24564" xr:uid="{00000000-0005-0000-0000-00003D5F0000}"/>
    <cellStyle name="20% - Accent1 3 3 2 5 3 2" xfId="24565" xr:uid="{00000000-0005-0000-0000-00003E5F0000}"/>
    <cellStyle name="20% - Accent1 3 3 2 5 3 2 2" xfId="24566" xr:uid="{00000000-0005-0000-0000-00003F5F0000}"/>
    <cellStyle name="20% - Accent1 3 3 2 5 3 2 2 2" xfId="24567" xr:uid="{00000000-0005-0000-0000-0000405F0000}"/>
    <cellStyle name="20% - Accent1 3 3 2 5 3 2 2 2 2" xfId="24568" xr:uid="{00000000-0005-0000-0000-0000415F0000}"/>
    <cellStyle name="20% - Accent1 3 3 2 5 3 2 2 3" xfId="24569" xr:uid="{00000000-0005-0000-0000-0000425F0000}"/>
    <cellStyle name="20% - Accent1 3 3 2 5 3 2 3" xfId="24570" xr:uid="{00000000-0005-0000-0000-0000435F0000}"/>
    <cellStyle name="20% - Accent1 3 3 2 5 3 2 3 2" xfId="24571" xr:uid="{00000000-0005-0000-0000-0000445F0000}"/>
    <cellStyle name="20% - Accent1 3 3 2 5 3 2 4" xfId="24572" xr:uid="{00000000-0005-0000-0000-0000455F0000}"/>
    <cellStyle name="20% - Accent1 3 3 2 5 3 3" xfId="24573" xr:uid="{00000000-0005-0000-0000-0000465F0000}"/>
    <cellStyle name="20% - Accent1 3 3 2 5 3 3 2" xfId="24574" xr:uid="{00000000-0005-0000-0000-0000475F0000}"/>
    <cellStyle name="20% - Accent1 3 3 2 5 3 3 2 2" xfId="24575" xr:uid="{00000000-0005-0000-0000-0000485F0000}"/>
    <cellStyle name="20% - Accent1 3 3 2 5 3 3 2 2 2" xfId="24576" xr:uid="{00000000-0005-0000-0000-0000495F0000}"/>
    <cellStyle name="20% - Accent1 3 3 2 5 3 3 2 3" xfId="24577" xr:uid="{00000000-0005-0000-0000-00004A5F0000}"/>
    <cellStyle name="20% - Accent1 3 3 2 5 3 3 3" xfId="24578" xr:uid="{00000000-0005-0000-0000-00004B5F0000}"/>
    <cellStyle name="20% - Accent1 3 3 2 5 3 3 3 2" xfId="24579" xr:uid="{00000000-0005-0000-0000-00004C5F0000}"/>
    <cellStyle name="20% - Accent1 3 3 2 5 3 3 4" xfId="24580" xr:uid="{00000000-0005-0000-0000-00004D5F0000}"/>
    <cellStyle name="20% - Accent1 3 3 2 5 3 4" xfId="24581" xr:uid="{00000000-0005-0000-0000-00004E5F0000}"/>
    <cellStyle name="20% - Accent1 3 3 2 5 3 4 2" xfId="24582" xr:uid="{00000000-0005-0000-0000-00004F5F0000}"/>
    <cellStyle name="20% - Accent1 3 3 2 5 3 4 2 2" xfId="24583" xr:uid="{00000000-0005-0000-0000-0000505F0000}"/>
    <cellStyle name="20% - Accent1 3 3 2 5 3 4 2 2 2" xfId="24584" xr:uid="{00000000-0005-0000-0000-0000515F0000}"/>
    <cellStyle name="20% - Accent1 3 3 2 5 3 4 2 3" xfId="24585" xr:uid="{00000000-0005-0000-0000-0000525F0000}"/>
    <cellStyle name="20% - Accent1 3 3 2 5 3 4 3" xfId="24586" xr:uid="{00000000-0005-0000-0000-0000535F0000}"/>
    <cellStyle name="20% - Accent1 3 3 2 5 3 4 3 2" xfId="24587" xr:uid="{00000000-0005-0000-0000-0000545F0000}"/>
    <cellStyle name="20% - Accent1 3 3 2 5 3 4 4" xfId="24588" xr:uid="{00000000-0005-0000-0000-0000555F0000}"/>
    <cellStyle name="20% - Accent1 3 3 2 5 3 5" xfId="24589" xr:uid="{00000000-0005-0000-0000-0000565F0000}"/>
    <cellStyle name="20% - Accent1 3 3 2 5 3 5 2" xfId="24590" xr:uid="{00000000-0005-0000-0000-0000575F0000}"/>
    <cellStyle name="20% - Accent1 3 3 2 5 3 5 2 2" xfId="24591" xr:uid="{00000000-0005-0000-0000-0000585F0000}"/>
    <cellStyle name="20% - Accent1 3 3 2 5 3 5 3" xfId="24592" xr:uid="{00000000-0005-0000-0000-0000595F0000}"/>
    <cellStyle name="20% - Accent1 3 3 2 5 3 6" xfId="24593" xr:uid="{00000000-0005-0000-0000-00005A5F0000}"/>
    <cellStyle name="20% - Accent1 3 3 2 5 3 6 2" xfId="24594" xr:uid="{00000000-0005-0000-0000-00005B5F0000}"/>
    <cellStyle name="20% - Accent1 3 3 2 5 3 6 2 2" xfId="24595" xr:uid="{00000000-0005-0000-0000-00005C5F0000}"/>
    <cellStyle name="20% - Accent1 3 3 2 5 3 6 3" xfId="24596" xr:uid="{00000000-0005-0000-0000-00005D5F0000}"/>
    <cellStyle name="20% - Accent1 3 3 2 5 3 7" xfId="24597" xr:uid="{00000000-0005-0000-0000-00005E5F0000}"/>
    <cellStyle name="20% - Accent1 3 3 2 5 3 7 2" xfId="24598" xr:uid="{00000000-0005-0000-0000-00005F5F0000}"/>
    <cellStyle name="20% - Accent1 3 3 2 5 3 8" xfId="24599" xr:uid="{00000000-0005-0000-0000-0000605F0000}"/>
    <cellStyle name="20% - Accent1 3 3 2 5 3 8 2" xfId="24600" xr:uid="{00000000-0005-0000-0000-0000615F0000}"/>
    <cellStyle name="20% - Accent1 3 3 2 5 3 9" xfId="24601" xr:uid="{00000000-0005-0000-0000-0000625F0000}"/>
    <cellStyle name="20% - Accent1 3 3 2 5 4" xfId="24602" xr:uid="{00000000-0005-0000-0000-0000635F0000}"/>
    <cellStyle name="20% - Accent1 3 3 2 5 4 2" xfId="24603" xr:uid="{00000000-0005-0000-0000-0000645F0000}"/>
    <cellStyle name="20% - Accent1 3 3 2 5 4 2 2" xfId="24604" xr:uid="{00000000-0005-0000-0000-0000655F0000}"/>
    <cellStyle name="20% - Accent1 3 3 2 5 4 2 2 2" xfId="24605" xr:uid="{00000000-0005-0000-0000-0000665F0000}"/>
    <cellStyle name="20% - Accent1 3 3 2 5 4 2 3" xfId="24606" xr:uid="{00000000-0005-0000-0000-0000675F0000}"/>
    <cellStyle name="20% - Accent1 3 3 2 5 4 3" xfId="24607" xr:uid="{00000000-0005-0000-0000-0000685F0000}"/>
    <cellStyle name="20% - Accent1 3 3 2 5 4 3 2" xfId="24608" xr:uid="{00000000-0005-0000-0000-0000695F0000}"/>
    <cellStyle name="20% - Accent1 3 3 2 5 4 4" xfId="24609" xr:uid="{00000000-0005-0000-0000-00006A5F0000}"/>
    <cellStyle name="20% - Accent1 3 3 2 5 5" xfId="24610" xr:uid="{00000000-0005-0000-0000-00006B5F0000}"/>
    <cellStyle name="20% - Accent1 3 3 2 5 5 2" xfId="24611" xr:uid="{00000000-0005-0000-0000-00006C5F0000}"/>
    <cellStyle name="20% - Accent1 3 3 2 5 5 2 2" xfId="24612" xr:uid="{00000000-0005-0000-0000-00006D5F0000}"/>
    <cellStyle name="20% - Accent1 3 3 2 5 5 2 2 2" xfId="24613" xr:uid="{00000000-0005-0000-0000-00006E5F0000}"/>
    <cellStyle name="20% - Accent1 3 3 2 5 5 2 3" xfId="24614" xr:uid="{00000000-0005-0000-0000-00006F5F0000}"/>
    <cellStyle name="20% - Accent1 3 3 2 5 5 3" xfId="24615" xr:uid="{00000000-0005-0000-0000-0000705F0000}"/>
    <cellStyle name="20% - Accent1 3 3 2 5 5 3 2" xfId="24616" xr:uid="{00000000-0005-0000-0000-0000715F0000}"/>
    <cellStyle name="20% - Accent1 3 3 2 5 5 4" xfId="24617" xr:uid="{00000000-0005-0000-0000-0000725F0000}"/>
    <cellStyle name="20% - Accent1 3 3 2 5 6" xfId="24618" xr:uid="{00000000-0005-0000-0000-0000735F0000}"/>
    <cellStyle name="20% - Accent1 3 3 2 5 6 2" xfId="24619" xr:uid="{00000000-0005-0000-0000-0000745F0000}"/>
    <cellStyle name="20% - Accent1 3 3 2 5 6 2 2" xfId="24620" xr:uid="{00000000-0005-0000-0000-0000755F0000}"/>
    <cellStyle name="20% - Accent1 3 3 2 5 6 2 2 2" xfId="24621" xr:uid="{00000000-0005-0000-0000-0000765F0000}"/>
    <cellStyle name="20% - Accent1 3 3 2 5 6 2 3" xfId="24622" xr:uid="{00000000-0005-0000-0000-0000775F0000}"/>
    <cellStyle name="20% - Accent1 3 3 2 5 6 3" xfId="24623" xr:uid="{00000000-0005-0000-0000-0000785F0000}"/>
    <cellStyle name="20% - Accent1 3 3 2 5 6 3 2" xfId="24624" xr:uid="{00000000-0005-0000-0000-0000795F0000}"/>
    <cellStyle name="20% - Accent1 3 3 2 5 6 4" xfId="24625" xr:uid="{00000000-0005-0000-0000-00007A5F0000}"/>
    <cellStyle name="20% - Accent1 3 3 2 5 7" xfId="24626" xr:uid="{00000000-0005-0000-0000-00007B5F0000}"/>
    <cellStyle name="20% - Accent1 3 3 2 5 7 2" xfId="24627" xr:uid="{00000000-0005-0000-0000-00007C5F0000}"/>
    <cellStyle name="20% - Accent1 3 3 2 5 7 2 2" xfId="24628" xr:uid="{00000000-0005-0000-0000-00007D5F0000}"/>
    <cellStyle name="20% - Accent1 3 3 2 5 7 3" xfId="24629" xr:uid="{00000000-0005-0000-0000-00007E5F0000}"/>
    <cellStyle name="20% - Accent1 3 3 2 5 8" xfId="24630" xr:uid="{00000000-0005-0000-0000-00007F5F0000}"/>
    <cellStyle name="20% - Accent1 3 3 2 5 8 2" xfId="24631" xr:uid="{00000000-0005-0000-0000-0000805F0000}"/>
    <cellStyle name="20% - Accent1 3 3 2 5 8 2 2" xfId="24632" xr:uid="{00000000-0005-0000-0000-0000815F0000}"/>
    <cellStyle name="20% - Accent1 3 3 2 5 8 3" xfId="24633" xr:uid="{00000000-0005-0000-0000-0000825F0000}"/>
    <cellStyle name="20% - Accent1 3 3 2 5 9" xfId="24634" xr:uid="{00000000-0005-0000-0000-0000835F0000}"/>
    <cellStyle name="20% - Accent1 3 3 2 5 9 2" xfId="24635" xr:uid="{00000000-0005-0000-0000-0000845F0000}"/>
    <cellStyle name="20% - Accent1 3 3 2 6" xfId="24636" xr:uid="{00000000-0005-0000-0000-0000855F0000}"/>
    <cellStyle name="20% - Accent1 3 3 2 6 2" xfId="24637" xr:uid="{00000000-0005-0000-0000-0000865F0000}"/>
    <cellStyle name="20% - Accent1 3 3 2 6 2 2" xfId="24638" xr:uid="{00000000-0005-0000-0000-0000875F0000}"/>
    <cellStyle name="20% - Accent1 3 3 2 6 2 2 2" xfId="24639" xr:uid="{00000000-0005-0000-0000-0000885F0000}"/>
    <cellStyle name="20% - Accent1 3 3 2 6 2 2 2 2" xfId="24640" xr:uid="{00000000-0005-0000-0000-0000895F0000}"/>
    <cellStyle name="20% - Accent1 3 3 2 6 2 2 3" xfId="24641" xr:uid="{00000000-0005-0000-0000-00008A5F0000}"/>
    <cellStyle name="20% - Accent1 3 3 2 6 2 3" xfId="24642" xr:uid="{00000000-0005-0000-0000-00008B5F0000}"/>
    <cellStyle name="20% - Accent1 3 3 2 6 2 3 2" xfId="24643" xr:uid="{00000000-0005-0000-0000-00008C5F0000}"/>
    <cellStyle name="20% - Accent1 3 3 2 6 2 4" xfId="24644" xr:uid="{00000000-0005-0000-0000-00008D5F0000}"/>
    <cellStyle name="20% - Accent1 3 3 2 6 3" xfId="24645" xr:uid="{00000000-0005-0000-0000-00008E5F0000}"/>
    <cellStyle name="20% - Accent1 3 3 2 6 3 2" xfId="24646" xr:uid="{00000000-0005-0000-0000-00008F5F0000}"/>
    <cellStyle name="20% - Accent1 3 3 2 6 3 2 2" xfId="24647" xr:uid="{00000000-0005-0000-0000-0000905F0000}"/>
    <cellStyle name="20% - Accent1 3 3 2 6 3 2 2 2" xfId="24648" xr:uid="{00000000-0005-0000-0000-0000915F0000}"/>
    <cellStyle name="20% - Accent1 3 3 2 6 3 2 3" xfId="24649" xr:uid="{00000000-0005-0000-0000-0000925F0000}"/>
    <cellStyle name="20% - Accent1 3 3 2 6 3 3" xfId="24650" xr:uid="{00000000-0005-0000-0000-0000935F0000}"/>
    <cellStyle name="20% - Accent1 3 3 2 6 3 3 2" xfId="24651" xr:uid="{00000000-0005-0000-0000-0000945F0000}"/>
    <cellStyle name="20% - Accent1 3 3 2 6 3 4" xfId="24652" xr:uid="{00000000-0005-0000-0000-0000955F0000}"/>
    <cellStyle name="20% - Accent1 3 3 2 6 4" xfId="24653" xr:uid="{00000000-0005-0000-0000-0000965F0000}"/>
    <cellStyle name="20% - Accent1 3 3 2 6 4 2" xfId="24654" xr:uid="{00000000-0005-0000-0000-0000975F0000}"/>
    <cellStyle name="20% - Accent1 3 3 2 6 4 2 2" xfId="24655" xr:uid="{00000000-0005-0000-0000-0000985F0000}"/>
    <cellStyle name="20% - Accent1 3 3 2 6 4 2 2 2" xfId="24656" xr:uid="{00000000-0005-0000-0000-0000995F0000}"/>
    <cellStyle name="20% - Accent1 3 3 2 6 4 2 3" xfId="24657" xr:uid="{00000000-0005-0000-0000-00009A5F0000}"/>
    <cellStyle name="20% - Accent1 3 3 2 6 4 3" xfId="24658" xr:uid="{00000000-0005-0000-0000-00009B5F0000}"/>
    <cellStyle name="20% - Accent1 3 3 2 6 4 3 2" xfId="24659" xr:uid="{00000000-0005-0000-0000-00009C5F0000}"/>
    <cellStyle name="20% - Accent1 3 3 2 6 4 4" xfId="24660" xr:uid="{00000000-0005-0000-0000-00009D5F0000}"/>
    <cellStyle name="20% - Accent1 3 3 2 6 5" xfId="24661" xr:uid="{00000000-0005-0000-0000-00009E5F0000}"/>
    <cellStyle name="20% - Accent1 3 3 2 6 5 2" xfId="24662" xr:uid="{00000000-0005-0000-0000-00009F5F0000}"/>
    <cellStyle name="20% - Accent1 3 3 2 6 5 2 2" xfId="24663" xr:uid="{00000000-0005-0000-0000-0000A05F0000}"/>
    <cellStyle name="20% - Accent1 3 3 2 6 5 3" xfId="24664" xr:uid="{00000000-0005-0000-0000-0000A15F0000}"/>
    <cellStyle name="20% - Accent1 3 3 2 6 6" xfId="24665" xr:uid="{00000000-0005-0000-0000-0000A25F0000}"/>
    <cellStyle name="20% - Accent1 3 3 2 6 6 2" xfId="24666" xr:uid="{00000000-0005-0000-0000-0000A35F0000}"/>
    <cellStyle name="20% - Accent1 3 3 2 6 6 2 2" xfId="24667" xr:uid="{00000000-0005-0000-0000-0000A45F0000}"/>
    <cellStyle name="20% - Accent1 3 3 2 6 6 3" xfId="24668" xr:uid="{00000000-0005-0000-0000-0000A55F0000}"/>
    <cellStyle name="20% - Accent1 3 3 2 6 7" xfId="24669" xr:uid="{00000000-0005-0000-0000-0000A65F0000}"/>
    <cellStyle name="20% - Accent1 3 3 2 6 7 2" xfId="24670" xr:uid="{00000000-0005-0000-0000-0000A75F0000}"/>
    <cellStyle name="20% - Accent1 3 3 2 6 8" xfId="24671" xr:uid="{00000000-0005-0000-0000-0000A85F0000}"/>
    <cellStyle name="20% - Accent1 3 3 2 6 8 2" xfId="24672" xr:uid="{00000000-0005-0000-0000-0000A95F0000}"/>
    <cellStyle name="20% - Accent1 3 3 2 6 9" xfId="24673" xr:uid="{00000000-0005-0000-0000-0000AA5F0000}"/>
    <cellStyle name="20% - Accent1 3 3 2 7" xfId="24674" xr:uid="{00000000-0005-0000-0000-0000AB5F0000}"/>
    <cellStyle name="20% - Accent1 3 3 2 7 2" xfId="24675" xr:uid="{00000000-0005-0000-0000-0000AC5F0000}"/>
    <cellStyle name="20% - Accent1 3 3 2 7 2 2" xfId="24676" xr:uid="{00000000-0005-0000-0000-0000AD5F0000}"/>
    <cellStyle name="20% - Accent1 3 3 2 7 2 2 2" xfId="24677" xr:uid="{00000000-0005-0000-0000-0000AE5F0000}"/>
    <cellStyle name="20% - Accent1 3 3 2 7 2 2 2 2" xfId="24678" xr:uid="{00000000-0005-0000-0000-0000AF5F0000}"/>
    <cellStyle name="20% - Accent1 3 3 2 7 2 2 3" xfId="24679" xr:uid="{00000000-0005-0000-0000-0000B05F0000}"/>
    <cellStyle name="20% - Accent1 3 3 2 7 2 3" xfId="24680" xr:uid="{00000000-0005-0000-0000-0000B15F0000}"/>
    <cellStyle name="20% - Accent1 3 3 2 7 2 3 2" xfId="24681" xr:uid="{00000000-0005-0000-0000-0000B25F0000}"/>
    <cellStyle name="20% - Accent1 3 3 2 7 2 4" xfId="24682" xr:uid="{00000000-0005-0000-0000-0000B35F0000}"/>
    <cellStyle name="20% - Accent1 3 3 2 7 3" xfId="24683" xr:uid="{00000000-0005-0000-0000-0000B45F0000}"/>
    <cellStyle name="20% - Accent1 3 3 2 7 3 2" xfId="24684" xr:uid="{00000000-0005-0000-0000-0000B55F0000}"/>
    <cellStyle name="20% - Accent1 3 3 2 7 3 2 2" xfId="24685" xr:uid="{00000000-0005-0000-0000-0000B65F0000}"/>
    <cellStyle name="20% - Accent1 3 3 2 7 3 2 2 2" xfId="24686" xr:uid="{00000000-0005-0000-0000-0000B75F0000}"/>
    <cellStyle name="20% - Accent1 3 3 2 7 3 2 3" xfId="24687" xr:uid="{00000000-0005-0000-0000-0000B85F0000}"/>
    <cellStyle name="20% - Accent1 3 3 2 7 3 3" xfId="24688" xr:uid="{00000000-0005-0000-0000-0000B95F0000}"/>
    <cellStyle name="20% - Accent1 3 3 2 7 3 3 2" xfId="24689" xr:uid="{00000000-0005-0000-0000-0000BA5F0000}"/>
    <cellStyle name="20% - Accent1 3 3 2 7 3 4" xfId="24690" xr:uid="{00000000-0005-0000-0000-0000BB5F0000}"/>
    <cellStyle name="20% - Accent1 3 3 2 7 4" xfId="24691" xr:uid="{00000000-0005-0000-0000-0000BC5F0000}"/>
    <cellStyle name="20% - Accent1 3 3 2 7 4 2" xfId="24692" xr:uid="{00000000-0005-0000-0000-0000BD5F0000}"/>
    <cellStyle name="20% - Accent1 3 3 2 7 4 2 2" xfId="24693" xr:uid="{00000000-0005-0000-0000-0000BE5F0000}"/>
    <cellStyle name="20% - Accent1 3 3 2 7 4 2 2 2" xfId="24694" xr:uid="{00000000-0005-0000-0000-0000BF5F0000}"/>
    <cellStyle name="20% - Accent1 3 3 2 7 4 2 3" xfId="24695" xr:uid="{00000000-0005-0000-0000-0000C05F0000}"/>
    <cellStyle name="20% - Accent1 3 3 2 7 4 3" xfId="24696" xr:uid="{00000000-0005-0000-0000-0000C15F0000}"/>
    <cellStyle name="20% - Accent1 3 3 2 7 4 3 2" xfId="24697" xr:uid="{00000000-0005-0000-0000-0000C25F0000}"/>
    <cellStyle name="20% - Accent1 3 3 2 7 4 4" xfId="24698" xr:uid="{00000000-0005-0000-0000-0000C35F0000}"/>
    <cellStyle name="20% - Accent1 3 3 2 7 5" xfId="24699" xr:uid="{00000000-0005-0000-0000-0000C45F0000}"/>
    <cellStyle name="20% - Accent1 3 3 2 7 5 2" xfId="24700" xr:uid="{00000000-0005-0000-0000-0000C55F0000}"/>
    <cellStyle name="20% - Accent1 3 3 2 7 5 2 2" xfId="24701" xr:uid="{00000000-0005-0000-0000-0000C65F0000}"/>
    <cellStyle name="20% - Accent1 3 3 2 7 5 3" xfId="24702" xr:uid="{00000000-0005-0000-0000-0000C75F0000}"/>
    <cellStyle name="20% - Accent1 3 3 2 7 6" xfId="24703" xr:uid="{00000000-0005-0000-0000-0000C85F0000}"/>
    <cellStyle name="20% - Accent1 3 3 2 7 6 2" xfId="24704" xr:uid="{00000000-0005-0000-0000-0000C95F0000}"/>
    <cellStyle name="20% - Accent1 3 3 2 7 6 2 2" xfId="24705" xr:uid="{00000000-0005-0000-0000-0000CA5F0000}"/>
    <cellStyle name="20% - Accent1 3 3 2 7 6 3" xfId="24706" xr:uid="{00000000-0005-0000-0000-0000CB5F0000}"/>
    <cellStyle name="20% - Accent1 3 3 2 7 7" xfId="24707" xr:uid="{00000000-0005-0000-0000-0000CC5F0000}"/>
    <cellStyle name="20% - Accent1 3 3 2 7 7 2" xfId="24708" xr:uid="{00000000-0005-0000-0000-0000CD5F0000}"/>
    <cellStyle name="20% - Accent1 3 3 2 7 8" xfId="24709" xr:uid="{00000000-0005-0000-0000-0000CE5F0000}"/>
    <cellStyle name="20% - Accent1 3 3 2 7 8 2" xfId="24710" xr:uid="{00000000-0005-0000-0000-0000CF5F0000}"/>
    <cellStyle name="20% - Accent1 3 3 2 7 9" xfId="24711" xr:uid="{00000000-0005-0000-0000-0000D05F0000}"/>
    <cellStyle name="20% - Accent1 3 3 2 8" xfId="24712" xr:uid="{00000000-0005-0000-0000-0000D15F0000}"/>
    <cellStyle name="20% - Accent1 3 3 2 8 2" xfId="24713" xr:uid="{00000000-0005-0000-0000-0000D25F0000}"/>
    <cellStyle name="20% - Accent1 3 3 2 8 2 2" xfId="24714" xr:uid="{00000000-0005-0000-0000-0000D35F0000}"/>
    <cellStyle name="20% - Accent1 3 3 2 8 2 2 2" xfId="24715" xr:uid="{00000000-0005-0000-0000-0000D45F0000}"/>
    <cellStyle name="20% - Accent1 3 3 2 8 2 3" xfId="24716" xr:uid="{00000000-0005-0000-0000-0000D55F0000}"/>
    <cellStyle name="20% - Accent1 3 3 2 8 3" xfId="24717" xr:uid="{00000000-0005-0000-0000-0000D65F0000}"/>
    <cellStyle name="20% - Accent1 3 3 2 8 3 2" xfId="24718" xr:uid="{00000000-0005-0000-0000-0000D75F0000}"/>
    <cellStyle name="20% - Accent1 3 3 2 8 4" xfId="24719" xr:uid="{00000000-0005-0000-0000-0000D85F0000}"/>
    <cellStyle name="20% - Accent1 3 3 2 9" xfId="24720" xr:uid="{00000000-0005-0000-0000-0000D95F0000}"/>
    <cellStyle name="20% - Accent1 3 3 2 9 2" xfId="24721" xr:uid="{00000000-0005-0000-0000-0000DA5F0000}"/>
    <cellStyle name="20% - Accent1 3 3 2 9 2 2" xfId="24722" xr:uid="{00000000-0005-0000-0000-0000DB5F0000}"/>
    <cellStyle name="20% - Accent1 3 3 2 9 2 2 2" xfId="24723" xr:uid="{00000000-0005-0000-0000-0000DC5F0000}"/>
    <cellStyle name="20% - Accent1 3 3 2 9 2 3" xfId="24724" xr:uid="{00000000-0005-0000-0000-0000DD5F0000}"/>
    <cellStyle name="20% - Accent1 3 3 2 9 3" xfId="24725" xr:uid="{00000000-0005-0000-0000-0000DE5F0000}"/>
    <cellStyle name="20% - Accent1 3 3 2 9 3 2" xfId="24726" xr:uid="{00000000-0005-0000-0000-0000DF5F0000}"/>
    <cellStyle name="20% - Accent1 3 3 2 9 4" xfId="24727" xr:uid="{00000000-0005-0000-0000-0000E05F0000}"/>
    <cellStyle name="20% - Accent1 3 3 3" xfId="24728" xr:uid="{00000000-0005-0000-0000-0000E15F0000}"/>
    <cellStyle name="20% - Accent1 3 3 3 10" xfId="24729" xr:uid="{00000000-0005-0000-0000-0000E25F0000}"/>
    <cellStyle name="20% - Accent1 3 3 3 10 2" xfId="24730" xr:uid="{00000000-0005-0000-0000-0000E35F0000}"/>
    <cellStyle name="20% - Accent1 3 3 3 10 2 2" xfId="24731" xr:uid="{00000000-0005-0000-0000-0000E45F0000}"/>
    <cellStyle name="20% - Accent1 3 3 3 10 3" xfId="24732" xr:uid="{00000000-0005-0000-0000-0000E55F0000}"/>
    <cellStyle name="20% - Accent1 3 3 3 11" xfId="24733" xr:uid="{00000000-0005-0000-0000-0000E65F0000}"/>
    <cellStyle name="20% - Accent1 3 3 3 11 2" xfId="24734" xr:uid="{00000000-0005-0000-0000-0000E75F0000}"/>
    <cellStyle name="20% - Accent1 3 3 3 11 2 2" xfId="24735" xr:uid="{00000000-0005-0000-0000-0000E85F0000}"/>
    <cellStyle name="20% - Accent1 3 3 3 11 3" xfId="24736" xr:uid="{00000000-0005-0000-0000-0000E95F0000}"/>
    <cellStyle name="20% - Accent1 3 3 3 12" xfId="24737" xr:uid="{00000000-0005-0000-0000-0000EA5F0000}"/>
    <cellStyle name="20% - Accent1 3 3 3 12 2" xfId="24738" xr:uid="{00000000-0005-0000-0000-0000EB5F0000}"/>
    <cellStyle name="20% - Accent1 3 3 3 13" xfId="24739" xr:uid="{00000000-0005-0000-0000-0000EC5F0000}"/>
    <cellStyle name="20% - Accent1 3 3 3 13 2" xfId="24740" xr:uid="{00000000-0005-0000-0000-0000ED5F0000}"/>
    <cellStyle name="20% - Accent1 3 3 3 14" xfId="24741" xr:uid="{00000000-0005-0000-0000-0000EE5F0000}"/>
    <cellStyle name="20% - Accent1 3 3 3 2" xfId="24742" xr:uid="{00000000-0005-0000-0000-0000EF5F0000}"/>
    <cellStyle name="20% - Accent1 3 3 3 2 10" xfId="24743" xr:uid="{00000000-0005-0000-0000-0000F05F0000}"/>
    <cellStyle name="20% - Accent1 3 3 3 2 10 2" xfId="24744" xr:uid="{00000000-0005-0000-0000-0000F15F0000}"/>
    <cellStyle name="20% - Accent1 3 3 3 2 11" xfId="24745" xr:uid="{00000000-0005-0000-0000-0000F25F0000}"/>
    <cellStyle name="20% - Accent1 3 3 3 2 2" xfId="24746" xr:uid="{00000000-0005-0000-0000-0000F35F0000}"/>
    <cellStyle name="20% - Accent1 3 3 3 2 2 2" xfId="24747" xr:uid="{00000000-0005-0000-0000-0000F45F0000}"/>
    <cellStyle name="20% - Accent1 3 3 3 2 2 2 2" xfId="24748" xr:uid="{00000000-0005-0000-0000-0000F55F0000}"/>
    <cellStyle name="20% - Accent1 3 3 3 2 2 2 2 2" xfId="24749" xr:uid="{00000000-0005-0000-0000-0000F65F0000}"/>
    <cellStyle name="20% - Accent1 3 3 3 2 2 2 2 2 2" xfId="24750" xr:uid="{00000000-0005-0000-0000-0000F75F0000}"/>
    <cellStyle name="20% - Accent1 3 3 3 2 2 2 2 3" xfId="24751" xr:uid="{00000000-0005-0000-0000-0000F85F0000}"/>
    <cellStyle name="20% - Accent1 3 3 3 2 2 2 3" xfId="24752" xr:uid="{00000000-0005-0000-0000-0000F95F0000}"/>
    <cellStyle name="20% - Accent1 3 3 3 2 2 2 3 2" xfId="24753" xr:uid="{00000000-0005-0000-0000-0000FA5F0000}"/>
    <cellStyle name="20% - Accent1 3 3 3 2 2 2 4" xfId="24754" xr:uid="{00000000-0005-0000-0000-0000FB5F0000}"/>
    <cellStyle name="20% - Accent1 3 3 3 2 2 3" xfId="24755" xr:uid="{00000000-0005-0000-0000-0000FC5F0000}"/>
    <cellStyle name="20% - Accent1 3 3 3 2 2 3 2" xfId="24756" xr:uid="{00000000-0005-0000-0000-0000FD5F0000}"/>
    <cellStyle name="20% - Accent1 3 3 3 2 2 3 2 2" xfId="24757" xr:uid="{00000000-0005-0000-0000-0000FE5F0000}"/>
    <cellStyle name="20% - Accent1 3 3 3 2 2 3 2 2 2" xfId="24758" xr:uid="{00000000-0005-0000-0000-0000FF5F0000}"/>
    <cellStyle name="20% - Accent1 3 3 3 2 2 3 2 3" xfId="24759" xr:uid="{00000000-0005-0000-0000-000000600000}"/>
    <cellStyle name="20% - Accent1 3 3 3 2 2 3 3" xfId="24760" xr:uid="{00000000-0005-0000-0000-000001600000}"/>
    <cellStyle name="20% - Accent1 3 3 3 2 2 3 3 2" xfId="24761" xr:uid="{00000000-0005-0000-0000-000002600000}"/>
    <cellStyle name="20% - Accent1 3 3 3 2 2 3 4" xfId="24762" xr:uid="{00000000-0005-0000-0000-000003600000}"/>
    <cellStyle name="20% - Accent1 3 3 3 2 2 4" xfId="24763" xr:uid="{00000000-0005-0000-0000-000004600000}"/>
    <cellStyle name="20% - Accent1 3 3 3 2 2 4 2" xfId="24764" xr:uid="{00000000-0005-0000-0000-000005600000}"/>
    <cellStyle name="20% - Accent1 3 3 3 2 2 4 2 2" xfId="24765" xr:uid="{00000000-0005-0000-0000-000006600000}"/>
    <cellStyle name="20% - Accent1 3 3 3 2 2 4 2 2 2" xfId="24766" xr:uid="{00000000-0005-0000-0000-000007600000}"/>
    <cellStyle name="20% - Accent1 3 3 3 2 2 4 2 3" xfId="24767" xr:uid="{00000000-0005-0000-0000-000008600000}"/>
    <cellStyle name="20% - Accent1 3 3 3 2 2 4 3" xfId="24768" xr:uid="{00000000-0005-0000-0000-000009600000}"/>
    <cellStyle name="20% - Accent1 3 3 3 2 2 4 3 2" xfId="24769" xr:uid="{00000000-0005-0000-0000-00000A600000}"/>
    <cellStyle name="20% - Accent1 3 3 3 2 2 4 4" xfId="24770" xr:uid="{00000000-0005-0000-0000-00000B600000}"/>
    <cellStyle name="20% - Accent1 3 3 3 2 2 5" xfId="24771" xr:uid="{00000000-0005-0000-0000-00000C600000}"/>
    <cellStyle name="20% - Accent1 3 3 3 2 2 5 2" xfId="24772" xr:uid="{00000000-0005-0000-0000-00000D600000}"/>
    <cellStyle name="20% - Accent1 3 3 3 2 2 5 2 2" xfId="24773" xr:uid="{00000000-0005-0000-0000-00000E600000}"/>
    <cellStyle name="20% - Accent1 3 3 3 2 2 5 3" xfId="24774" xr:uid="{00000000-0005-0000-0000-00000F600000}"/>
    <cellStyle name="20% - Accent1 3 3 3 2 2 6" xfId="24775" xr:uid="{00000000-0005-0000-0000-000010600000}"/>
    <cellStyle name="20% - Accent1 3 3 3 2 2 6 2" xfId="24776" xr:uid="{00000000-0005-0000-0000-000011600000}"/>
    <cellStyle name="20% - Accent1 3 3 3 2 2 6 2 2" xfId="24777" xr:uid="{00000000-0005-0000-0000-000012600000}"/>
    <cellStyle name="20% - Accent1 3 3 3 2 2 6 3" xfId="24778" xr:uid="{00000000-0005-0000-0000-000013600000}"/>
    <cellStyle name="20% - Accent1 3 3 3 2 2 7" xfId="24779" xr:uid="{00000000-0005-0000-0000-000014600000}"/>
    <cellStyle name="20% - Accent1 3 3 3 2 2 7 2" xfId="24780" xr:uid="{00000000-0005-0000-0000-000015600000}"/>
    <cellStyle name="20% - Accent1 3 3 3 2 2 8" xfId="24781" xr:uid="{00000000-0005-0000-0000-000016600000}"/>
    <cellStyle name="20% - Accent1 3 3 3 2 2 8 2" xfId="24782" xr:uid="{00000000-0005-0000-0000-000017600000}"/>
    <cellStyle name="20% - Accent1 3 3 3 2 2 9" xfId="24783" xr:uid="{00000000-0005-0000-0000-000018600000}"/>
    <cellStyle name="20% - Accent1 3 3 3 2 3" xfId="24784" xr:uid="{00000000-0005-0000-0000-000019600000}"/>
    <cellStyle name="20% - Accent1 3 3 3 2 3 2" xfId="24785" xr:uid="{00000000-0005-0000-0000-00001A600000}"/>
    <cellStyle name="20% - Accent1 3 3 3 2 3 2 2" xfId="24786" xr:uid="{00000000-0005-0000-0000-00001B600000}"/>
    <cellStyle name="20% - Accent1 3 3 3 2 3 2 2 2" xfId="24787" xr:uid="{00000000-0005-0000-0000-00001C600000}"/>
    <cellStyle name="20% - Accent1 3 3 3 2 3 2 2 2 2" xfId="24788" xr:uid="{00000000-0005-0000-0000-00001D600000}"/>
    <cellStyle name="20% - Accent1 3 3 3 2 3 2 2 3" xfId="24789" xr:uid="{00000000-0005-0000-0000-00001E600000}"/>
    <cellStyle name="20% - Accent1 3 3 3 2 3 2 3" xfId="24790" xr:uid="{00000000-0005-0000-0000-00001F600000}"/>
    <cellStyle name="20% - Accent1 3 3 3 2 3 2 3 2" xfId="24791" xr:uid="{00000000-0005-0000-0000-000020600000}"/>
    <cellStyle name="20% - Accent1 3 3 3 2 3 2 4" xfId="24792" xr:uid="{00000000-0005-0000-0000-000021600000}"/>
    <cellStyle name="20% - Accent1 3 3 3 2 3 3" xfId="24793" xr:uid="{00000000-0005-0000-0000-000022600000}"/>
    <cellStyle name="20% - Accent1 3 3 3 2 3 3 2" xfId="24794" xr:uid="{00000000-0005-0000-0000-000023600000}"/>
    <cellStyle name="20% - Accent1 3 3 3 2 3 3 2 2" xfId="24795" xr:uid="{00000000-0005-0000-0000-000024600000}"/>
    <cellStyle name="20% - Accent1 3 3 3 2 3 3 2 2 2" xfId="24796" xr:uid="{00000000-0005-0000-0000-000025600000}"/>
    <cellStyle name="20% - Accent1 3 3 3 2 3 3 2 3" xfId="24797" xr:uid="{00000000-0005-0000-0000-000026600000}"/>
    <cellStyle name="20% - Accent1 3 3 3 2 3 3 3" xfId="24798" xr:uid="{00000000-0005-0000-0000-000027600000}"/>
    <cellStyle name="20% - Accent1 3 3 3 2 3 3 3 2" xfId="24799" xr:uid="{00000000-0005-0000-0000-000028600000}"/>
    <cellStyle name="20% - Accent1 3 3 3 2 3 3 4" xfId="24800" xr:uid="{00000000-0005-0000-0000-000029600000}"/>
    <cellStyle name="20% - Accent1 3 3 3 2 3 4" xfId="24801" xr:uid="{00000000-0005-0000-0000-00002A600000}"/>
    <cellStyle name="20% - Accent1 3 3 3 2 3 4 2" xfId="24802" xr:uid="{00000000-0005-0000-0000-00002B600000}"/>
    <cellStyle name="20% - Accent1 3 3 3 2 3 4 2 2" xfId="24803" xr:uid="{00000000-0005-0000-0000-00002C600000}"/>
    <cellStyle name="20% - Accent1 3 3 3 2 3 4 2 2 2" xfId="24804" xr:uid="{00000000-0005-0000-0000-00002D600000}"/>
    <cellStyle name="20% - Accent1 3 3 3 2 3 4 2 3" xfId="24805" xr:uid="{00000000-0005-0000-0000-00002E600000}"/>
    <cellStyle name="20% - Accent1 3 3 3 2 3 4 3" xfId="24806" xr:uid="{00000000-0005-0000-0000-00002F600000}"/>
    <cellStyle name="20% - Accent1 3 3 3 2 3 4 3 2" xfId="24807" xr:uid="{00000000-0005-0000-0000-000030600000}"/>
    <cellStyle name="20% - Accent1 3 3 3 2 3 4 4" xfId="24808" xr:uid="{00000000-0005-0000-0000-000031600000}"/>
    <cellStyle name="20% - Accent1 3 3 3 2 3 5" xfId="24809" xr:uid="{00000000-0005-0000-0000-000032600000}"/>
    <cellStyle name="20% - Accent1 3 3 3 2 3 5 2" xfId="24810" xr:uid="{00000000-0005-0000-0000-000033600000}"/>
    <cellStyle name="20% - Accent1 3 3 3 2 3 5 2 2" xfId="24811" xr:uid="{00000000-0005-0000-0000-000034600000}"/>
    <cellStyle name="20% - Accent1 3 3 3 2 3 5 3" xfId="24812" xr:uid="{00000000-0005-0000-0000-000035600000}"/>
    <cellStyle name="20% - Accent1 3 3 3 2 3 6" xfId="24813" xr:uid="{00000000-0005-0000-0000-000036600000}"/>
    <cellStyle name="20% - Accent1 3 3 3 2 3 6 2" xfId="24814" xr:uid="{00000000-0005-0000-0000-000037600000}"/>
    <cellStyle name="20% - Accent1 3 3 3 2 3 6 2 2" xfId="24815" xr:uid="{00000000-0005-0000-0000-000038600000}"/>
    <cellStyle name="20% - Accent1 3 3 3 2 3 6 3" xfId="24816" xr:uid="{00000000-0005-0000-0000-000039600000}"/>
    <cellStyle name="20% - Accent1 3 3 3 2 3 7" xfId="24817" xr:uid="{00000000-0005-0000-0000-00003A600000}"/>
    <cellStyle name="20% - Accent1 3 3 3 2 3 7 2" xfId="24818" xr:uid="{00000000-0005-0000-0000-00003B600000}"/>
    <cellStyle name="20% - Accent1 3 3 3 2 3 8" xfId="24819" xr:uid="{00000000-0005-0000-0000-00003C600000}"/>
    <cellStyle name="20% - Accent1 3 3 3 2 3 8 2" xfId="24820" xr:uid="{00000000-0005-0000-0000-00003D600000}"/>
    <cellStyle name="20% - Accent1 3 3 3 2 3 9" xfId="24821" xr:uid="{00000000-0005-0000-0000-00003E600000}"/>
    <cellStyle name="20% - Accent1 3 3 3 2 4" xfId="24822" xr:uid="{00000000-0005-0000-0000-00003F600000}"/>
    <cellStyle name="20% - Accent1 3 3 3 2 4 2" xfId="24823" xr:uid="{00000000-0005-0000-0000-000040600000}"/>
    <cellStyle name="20% - Accent1 3 3 3 2 4 2 2" xfId="24824" xr:uid="{00000000-0005-0000-0000-000041600000}"/>
    <cellStyle name="20% - Accent1 3 3 3 2 4 2 2 2" xfId="24825" xr:uid="{00000000-0005-0000-0000-000042600000}"/>
    <cellStyle name="20% - Accent1 3 3 3 2 4 2 3" xfId="24826" xr:uid="{00000000-0005-0000-0000-000043600000}"/>
    <cellStyle name="20% - Accent1 3 3 3 2 4 3" xfId="24827" xr:uid="{00000000-0005-0000-0000-000044600000}"/>
    <cellStyle name="20% - Accent1 3 3 3 2 4 3 2" xfId="24828" xr:uid="{00000000-0005-0000-0000-000045600000}"/>
    <cellStyle name="20% - Accent1 3 3 3 2 4 4" xfId="24829" xr:uid="{00000000-0005-0000-0000-000046600000}"/>
    <cellStyle name="20% - Accent1 3 3 3 2 5" xfId="24830" xr:uid="{00000000-0005-0000-0000-000047600000}"/>
    <cellStyle name="20% - Accent1 3 3 3 2 5 2" xfId="24831" xr:uid="{00000000-0005-0000-0000-000048600000}"/>
    <cellStyle name="20% - Accent1 3 3 3 2 5 2 2" xfId="24832" xr:uid="{00000000-0005-0000-0000-000049600000}"/>
    <cellStyle name="20% - Accent1 3 3 3 2 5 2 2 2" xfId="24833" xr:uid="{00000000-0005-0000-0000-00004A600000}"/>
    <cellStyle name="20% - Accent1 3 3 3 2 5 2 3" xfId="24834" xr:uid="{00000000-0005-0000-0000-00004B600000}"/>
    <cellStyle name="20% - Accent1 3 3 3 2 5 3" xfId="24835" xr:uid="{00000000-0005-0000-0000-00004C600000}"/>
    <cellStyle name="20% - Accent1 3 3 3 2 5 3 2" xfId="24836" xr:uid="{00000000-0005-0000-0000-00004D600000}"/>
    <cellStyle name="20% - Accent1 3 3 3 2 5 4" xfId="24837" xr:uid="{00000000-0005-0000-0000-00004E600000}"/>
    <cellStyle name="20% - Accent1 3 3 3 2 6" xfId="24838" xr:uid="{00000000-0005-0000-0000-00004F600000}"/>
    <cellStyle name="20% - Accent1 3 3 3 2 6 2" xfId="24839" xr:uid="{00000000-0005-0000-0000-000050600000}"/>
    <cellStyle name="20% - Accent1 3 3 3 2 6 2 2" xfId="24840" xr:uid="{00000000-0005-0000-0000-000051600000}"/>
    <cellStyle name="20% - Accent1 3 3 3 2 6 2 2 2" xfId="24841" xr:uid="{00000000-0005-0000-0000-000052600000}"/>
    <cellStyle name="20% - Accent1 3 3 3 2 6 2 3" xfId="24842" xr:uid="{00000000-0005-0000-0000-000053600000}"/>
    <cellStyle name="20% - Accent1 3 3 3 2 6 3" xfId="24843" xr:uid="{00000000-0005-0000-0000-000054600000}"/>
    <cellStyle name="20% - Accent1 3 3 3 2 6 3 2" xfId="24844" xr:uid="{00000000-0005-0000-0000-000055600000}"/>
    <cellStyle name="20% - Accent1 3 3 3 2 6 4" xfId="24845" xr:uid="{00000000-0005-0000-0000-000056600000}"/>
    <cellStyle name="20% - Accent1 3 3 3 2 7" xfId="24846" xr:uid="{00000000-0005-0000-0000-000057600000}"/>
    <cellStyle name="20% - Accent1 3 3 3 2 7 2" xfId="24847" xr:uid="{00000000-0005-0000-0000-000058600000}"/>
    <cellStyle name="20% - Accent1 3 3 3 2 7 2 2" xfId="24848" xr:uid="{00000000-0005-0000-0000-000059600000}"/>
    <cellStyle name="20% - Accent1 3 3 3 2 7 3" xfId="24849" xr:uid="{00000000-0005-0000-0000-00005A600000}"/>
    <cellStyle name="20% - Accent1 3 3 3 2 8" xfId="24850" xr:uid="{00000000-0005-0000-0000-00005B600000}"/>
    <cellStyle name="20% - Accent1 3 3 3 2 8 2" xfId="24851" xr:uid="{00000000-0005-0000-0000-00005C600000}"/>
    <cellStyle name="20% - Accent1 3 3 3 2 8 2 2" xfId="24852" xr:uid="{00000000-0005-0000-0000-00005D600000}"/>
    <cellStyle name="20% - Accent1 3 3 3 2 8 3" xfId="24853" xr:uid="{00000000-0005-0000-0000-00005E600000}"/>
    <cellStyle name="20% - Accent1 3 3 3 2 9" xfId="24854" xr:uid="{00000000-0005-0000-0000-00005F600000}"/>
    <cellStyle name="20% - Accent1 3 3 3 2 9 2" xfId="24855" xr:uid="{00000000-0005-0000-0000-000060600000}"/>
    <cellStyle name="20% - Accent1 3 3 3 3" xfId="24856" xr:uid="{00000000-0005-0000-0000-000061600000}"/>
    <cellStyle name="20% - Accent1 3 3 3 3 10" xfId="24857" xr:uid="{00000000-0005-0000-0000-000062600000}"/>
    <cellStyle name="20% - Accent1 3 3 3 3 10 2" xfId="24858" xr:uid="{00000000-0005-0000-0000-000063600000}"/>
    <cellStyle name="20% - Accent1 3 3 3 3 11" xfId="24859" xr:uid="{00000000-0005-0000-0000-000064600000}"/>
    <cellStyle name="20% - Accent1 3 3 3 3 2" xfId="24860" xr:uid="{00000000-0005-0000-0000-000065600000}"/>
    <cellStyle name="20% - Accent1 3 3 3 3 2 2" xfId="24861" xr:uid="{00000000-0005-0000-0000-000066600000}"/>
    <cellStyle name="20% - Accent1 3 3 3 3 2 2 2" xfId="24862" xr:uid="{00000000-0005-0000-0000-000067600000}"/>
    <cellStyle name="20% - Accent1 3 3 3 3 2 2 2 2" xfId="24863" xr:uid="{00000000-0005-0000-0000-000068600000}"/>
    <cellStyle name="20% - Accent1 3 3 3 3 2 2 2 2 2" xfId="24864" xr:uid="{00000000-0005-0000-0000-000069600000}"/>
    <cellStyle name="20% - Accent1 3 3 3 3 2 2 2 3" xfId="24865" xr:uid="{00000000-0005-0000-0000-00006A600000}"/>
    <cellStyle name="20% - Accent1 3 3 3 3 2 2 3" xfId="24866" xr:uid="{00000000-0005-0000-0000-00006B600000}"/>
    <cellStyle name="20% - Accent1 3 3 3 3 2 2 3 2" xfId="24867" xr:uid="{00000000-0005-0000-0000-00006C600000}"/>
    <cellStyle name="20% - Accent1 3 3 3 3 2 2 4" xfId="24868" xr:uid="{00000000-0005-0000-0000-00006D600000}"/>
    <cellStyle name="20% - Accent1 3 3 3 3 2 3" xfId="24869" xr:uid="{00000000-0005-0000-0000-00006E600000}"/>
    <cellStyle name="20% - Accent1 3 3 3 3 2 3 2" xfId="24870" xr:uid="{00000000-0005-0000-0000-00006F600000}"/>
    <cellStyle name="20% - Accent1 3 3 3 3 2 3 2 2" xfId="24871" xr:uid="{00000000-0005-0000-0000-000070600000}"/>
    <cellStyle name="20% - Accent1 3 3 3 3 2 3 2 2 2" xfId="24872" xr:uid="{00000000-0005-0000-0000-000071600000}"/>
    <cellStyle name="20% - Accent1 3 3 3 3 2 3 2 3" xfId="24873" xr:uid="{00000000-0005-0000-0000-000072600000}"/>
    <cellStyle name="20% - Accent1 3 3 3 3 2 3 3" xfId="24874" xr:uid="{00000000-0005-0000-0000-000073600000}"/>
    <cellStyle name="20% - Accent1 3 3 3 3 2 3 3 2" xfId="24875" xr:uid="{00000000-0005-0000-0000-000074600000}"/>
    <cellStyle name="20% - Accent1 3 3 3 3 2 3 4" xfId="24876" xr:uid="{00000000-0005-0000-0000-000075600000}"/>
    <cellStyle name="20% - Accent1 3 3 3 3 2 4" xfId="24877" xr:uid="{00000000-0005-0000-0000-000076600000}"/>
    <cellStyle name="20% - Accent1 3 3 3 3 2 4 2" xfId="24878" xr:uid="{00000000-0005-0000-0000-000077600000}"/>
    <cellStyle name="20% - Accent1 3 3 3 3 2 4 2 2" xfId="24879" xr:uid="{00000000-0005-0000-0000-000078600000}"/>
    <cellStyle name="20% - Accent1 3 3 3 3 2 4 2 2 2" xfId="24880" xr:uid="{00000000-0005-0000-0000-000079600000}"/>
    <cellStyle name="20% - Accent1 3 3 3 3 2 4 2 3" xfId="24881" xr:uid="{00000000-0005-0000-0000-00007A600000}"/>
    <cellStyle name="20% - Accent1 3 3 3 3 2 4 3" xfId="24882" xr:uid="{00000000-0005-0000-0000-00007B600000}"/>
    <cellStyle name="20% - Accent1 3 3 3 3 2 4 3 2" xfId="24883" xr:uid="{00000000-0005-0000-0000-00007C600000}"/>
    <cellStyle name="20% - Accent1 3 3 3 3 2 4 4" xfId="24884" xr:uid="{00000000-0005-0000-0000-00007D600000}"/>
    <cellStyle name="20% - Accent1 3 3 3 3 2 5" xfId="24885" xr:uid="{00000000-0005-0000-0000-00007E600000}"/>
    <cellStyle name="20% - Accent1 3 3 3 3 2 5 2" xfId="24886" xr:uid="{00000000-0005-0000-0000-00007F600000}"/>
    <cellStyle name="20% - Accent1 3 3 3 3 2 5 2 2" xfId="24887" xr:uid="{00000000-0005-0000-0000-000080600000}"/>
    <cellStyle name="20% - Accent1 3 3 3 3 2 5 3" xfId="24888" xr:uid="{00000000-0005-0000-0000-000081600000}"/>
    <cellStyle name="20% - Accent1 3 3 3 3 2 6" xfId="24889" xr:uid="{00000000-0005-0000-0000-000082600000}"/>
    <cellStyle name="20% - Accent1 3 3 3 3 2 6 2" xfId="24890" xr:uid="{00000000-0005-0000-0000-000083600000}"/>
    <cellStyle name="20% - Accent1 3 3 3 3 2 6 2 2" xfId="24891" xr:uid="{00000000-0005-0000-0000-000084600000}"/>
    <cellStyle name="20% - Accent1 3 3 3 3 2 6 3" xfId="24892" xr:uid="{00000000-0005-0000-0000-000085600000}"/>
    <cellStyle name="20% - Accent1 3 3 3 3 2 7" xfId="24893" xr:uid="{00000000-0005-0000-0000-000086600000}"/>
    <cellStyle name="20% - Accent1 3 3 3 3 2 7 2" xfId="24894" xr:uid="{00000000-0005-0000-0000-000087600000}"/>
    <cellStyle name="20% - Accent1 3 3 3 3 2 8" xfId="24895" xr:uid="{00000000-0005-0000-0000-000088600000}"/>
    <cellStyle name="20% - Accent1 3 3 3 3 2 8 2" xfId="24896" xr:uid="{00000000-0005-0000-0000-000089600000}"/>
    <cellStyle name="20% - Accent1 3 3 3 3 2 9" xfId="24897" xr:uid="{00000000-0005-0000-0000-00008A600000}"/>
    <cellStyle name="20% - Accent1 3 3 3 3 3" xfId="24898" xr:uid="{00000000-0005-0000-0000-00008B600000}"/>
    <cellStyle name="20% - Accent1 3 3 3 3 3 2" xfId="24899" xr:uid="{00000000-0005-0000-0000-00008C600000}"/>
    <cellStyle name="20% - Accent1 3 3 3 3 3 2 2" xfId="24900" xr:uid="{00000000-0005-0000-0000-00008D600000}"/>
    <cellStyle name="20% - Accent1 3 3 3 3 3 2 2 2" xfId="24901" xr:uid="{00000000-0005-0000-0000-00008E600000}"/>
    <cellStyle name="20% - Accent1 3 3 3 3 3 2 2 2 2" xfId="24902" xr:uid="{00000000-0005-0000-0000-00008F600000}"/>
    <cellStyle name="20% - Accent1 3 3 3 3 3 2 2 3" xfId="24903" xr:uid="{00000000-0005-0000-0000-000090600000}"/>
    <cellStyle name="20% - Accent1 3 3 3 3 3 2 3" xfId="24904" xr:uid="{00000000-0005-0000-0000-000091600000}"/>
    <cellStyle name="20% - Accent1 3 3 3 3 3 2 3 2" xfId="24905" xr:uid="{00000000-0005-0000-0000-000092600000}"/>
    <cellStyle name="20% - Accent1 3 3 3 3 3 2 4" xfId="24906" xr:uid="{00000000-0005-0000-0000-000093600000}"/>
    <cellStyle name="20% - Accent1 3 3 3 3 3 3" xfId="24907" xr:uid="{00000000-0005-0000-0000-000094600000}"/>
    <cellStyle name="20% - Accent1 3 3 3 3 3 3 2" xfId="24908" xr:uid="{00000000-0005-0000-0000-000095600000}"/>
    <cellStyle name="20% - Accent1 3 3 3 3 3 3 2 2" xfId="24909" xr:uid="{00000000-0005-0000-0000-000096600000}"/>
    <cellStyle name="20% - Accent1 3 3 3 3 3 3 2 2 2" xfId="24910" xr:uid="{00000000-0005-0000-0000-000097600000}"/>
    <cellStyle name="20% - Accent1 3 3 3 3 3 3 2 3" xfId="24911" xr:uid="{00000000-0005-0000-0000-000098600000}"/>
    <cellStyle name="20% - Accent1 3 3 3 3 3 3 3" xfId="24912" xr:uid="{00000000-0005-0000-0000-000099600000}"/>
    <cellStyle name="20% - Accent1 3 3 3 3 3 3 3 2" xfId="24913" xr:uid="{00000000-0005-0000-0000-00009A600000}"/>
    <cellStyle name="20% - Accent1 3 3 3 3 3 3 4" xfId="24914" xr:uid="{00000000-0005-0000-0000-00009B600000}"/>
    <cellStyle name="20% - Accent1 3 3 3 3 3 4" xfId="24915" xr:uid="{00000000-0005-0000-0000-00009C600000}"/>
    <cellStyle name="20% - Accent1 3 3 3 3 3 4 2" xfId="24916" xr:uid="{00000000-0005-0000-0000-00009D600000}"/>
    <cellStyle name="20% - Accent1 3 3 3 3 3 4 2 2" xfId="24917" xr:uid="{00000000-0005-0000-0000-00009E600000}"/>
    <cellStyle name="20% - Accent1 3 3 3 3 3 4 2 2 2" xfId="24918" xr:uid="{00000000-0005-0000-0000-00009F600000}"/>
    <cellStyle name="20% - Accent1 3 3 3 3 3 4 2 3" xfId="24919" xr:uid="{00000000-0005-0000-0000-0000A0600000}"/>
    <cellStyle name="20% - Accent1 3 3 3 3 3 4 3" xfId="24920" xr:uid="{00000000-0005-0000-0000-0000A1600000}"/>
    <cellStyle name="20% - Accent1 3 3 3 3 3 4 3 2" xfId="24921" xr:uid="{00000000-0005-0000-0000-0000A2600000}"/>
    <cellStyle name="20% - Accent1 3 3 3 3 3 4 4" xfId="24922" xr:uid="{00000000-0005-0000-0000-0000A3600000}"/>
    <cellStyle name="20% - Accent1 3 3 3 3 3 5" xfId="24923" xr:uid="{00000000-0005-0000-0000-0000A4600000}"/>
    <cellStyle name="20% - Accent1 3 3 3 3 3 5 2" xfId="24924" xr:uid="{00000000-0005-0000-0000-0000A5600000}"/>
    <cellStyle name="20% - Accent1 3 3 3 3 3 5 2 2" xfId="24925" xr:uid="{00000000-0005-0000-0000-0000A6600000}"/>
    <cellStyle name="20% - Accent1 3 3 3 3 3 5 3" xfId="24926" xr:uid="{00000000-0005-0000-0000-0000A7600000}"/>
    <cellStyle name="20% - Accent1 3 3 3 3 3 6" xfId="24927" xr:uid="{00000000-0005-0000-0000-0000A8600000}"/>
    <cellStyle name="20% - Accent1 3 3 3 3 3 6 2" xfId="24928" xr:uid="{00000000-0005-0000-0000-0000A9600000}"/>
    <cellStyle name="20% - Accent1 3 3 3 3 3 6 2 2" xfId="24929" xr:uid="{00000000-0005-0000-0000-0000AA600000}"/>
    <cellStyle name="20% - Accent1 3 3 3 3 3 6 3" xfId="24930" xr:uid="{00000000-0005-0000-0000-0000AB600000}"/>
    <cellStyle name="20% - Accent1 3 3 3 3 3 7" xfId="24931" xr:uid="{00000000-0005-0000-0000-0000AC600000}"/>
    <cellStyle name="20% - Accent1 3 3 3 3 3 7 2" xfId="24932" xr:uid="{00000000-0005-0000-0000-0000AD600000}"/>
    <cellStyle name="20% - Accent1 3 3 3 3 3 8" xfId="24933" xr:uid="{00000000-0005-0000-0000-0000AE600000}"/>
    <cellStyle name="20% - Accent1 3 3 3 3 3 8 2" xfId="24934" xr:uid="{00000000-0005-0000-0000-0000AF600000}"/>
    <cellStyle name="20% - Accent1 3 3 3 3 3 9" xfId="24935" xr:uid="{00000000-0005-0000-0000-0000B0600000}"/>
    <cellStyle name="20% - Accent1 3 3 3 3 4" xfId="24936" xr:uid="{00000000-0005-0000-0000-0000B1600000}"/>
    <cellStyle name="20% - Accent1 3 3 3 3 4 2" xfId="24937" xr:uid="{00000000-0005-0000-0000-0000B2600000}"/>
    <cellStyle name="20% - Accent1 3 3 3 3 4 2 2" xfId="24938" xr:uid="{00000000-0005-0000-0000-0000B3600000}"/>
    <cellStyle name="20% - Accent1 3 3 3 3 4 2 2 2" xfId="24939" xr:uid="{00000000-0005-0000-0000-0000B4600000}"/>
    <cellStyle name="20% - Accent1 3 3 3 3 4 2 3" xfId="24940" xr:uid="{00000000-0005-0000-0000-0000B5600000}"/>
    <cellStyle name="20% - Accent1 3 3 3 3 4 3" xfId="24941" xr:uid="{00000000-0005-0000-0000-0000B6600000}"/>
    <cellStyle name="20% - Accent1 3 3 3 3 4 3 2" xfId="24942" xr:uid="{00000000-0005-0000-0000-0000B7600000}"/>
    <cellStyle name="20% - Accent1 3 3 3 3 4 4" xfId="24943" xr:uid="{00000000-0005-0000-0000-0000B8600000}"/>
    <cellStyle name="20% - Accent1 3 3 3 3 5" xfId="24944" xr:uid="{00000000-0005-0000-0000-0000B9600000}"/>
    <cellStyle name="20% - Accent1 3 3 3 3 5 2" xfId="24945" xr:uid="{00000000-0005-0000-0000-0000BA600000}"/>
    <cellStyle name="20% - Accent1 3 3 3 3 5 2 2" xfId="24946" xr:uid="{00000000-0005-0000-0000-0000BB600000}"/>
    <cellStyle name="20% - Accent1 3 3 3 3 5 2 2 2" xfId="24947" xr:uid="{00000000-0005-0000-0000-0000BC600000}"/>
    <cellStyle name="20% - Accent1 3 3 3 3 5 2 3" xfId="24948" xr:uid="{00000000-0005-0000-0000-0000BD600000}"/>
    <cellStyle name="20% - Accent1 3 3 3 3 5 3" xfId="24949" xr:uid="{00000000-0005-0000-0000-0000BE600000}"/>
    <cellStyle name="20% - Accent1 3 3 3 3 5 3 2" xfId="24950" xr:uid="{00000000-0005-0000-0000-0000BF600000}"/>
    <cellStyle name="20% - Accent1 3 3 3 3 5 4" xfId="24951" xr:uid="{00000000-0005-0000-0000-0000C0600000}"/>
    <cellStyle name="20% - Accent1 3 3 3 3 6" xfId="24952" xr:uid="{00000000-0005-0000-0000-0000C1600000}"/>
    <cellStyle name="20% - Accent1 3 3 3 3 6 2" xfId="24953" xr:uid="{00000000-0005-0000-0000-0000C2600000}"/>
    <cellStyle name="20% - Accent1 3 3 3 3 6 2 2" xfId="24954" xr:uid="{00000000-0005-0000-0000-0000C3600000}"/>
    <cellStyle name="20% - Accent1 3 3 3 3 6 2 2 2" xfId="24955" xr:uid="{00000000-0005-0000-0000-0000C4600000}"/>
    <cellStyle name="20% - Accent1 3 3 3 3 6 2 3" xfId="24956" xr:uid="{00000000-0005-0000-0000-0000C5600000}"/>
    <cellStyle name="20% - Accent1 3 3 3 3 6 3" xfId="24957" xr:uid="{00000000-0005-0000-0000-0000C6600000}"/>
    <cellStyle name="20% - Accent1 3 3 3 3 6 3 2" xfId="24958" xr:uid="{00000000-0005-0000-0000-0000C7600000}"/>
    <cellStyle name="20% - Accent1 3 3 3 3 6 4" xfId="24959" xr:uid="{00000000-0005-0000-0000-0000C8600000}"/>
    <cellStyle name="20% - Accent1 3 3 3 3 7" xfId="24960" xr:uid="{00000000-0005-0000-0000-0000C9600000}"/>
    <cellStyle name="20% - Accent1 3 3 3 3 7 2" xfId="24961" xr:uid="{00000000-0005-0000-0000-0000CA600000}"/>
    <cellStyle name="20% - Accent1 3 3 3 3 7 2 2" xfId="24962" xr:uid="{00000000-0005-0000-0000-0000CB600000}"/>
    <cellStyle name="20% - Accent1 3 3 3 3 7 3" xfId="24963" xr:uid="{00000000-0005-0000-0000-0000CC600000}"/>
    <cellStyle name="20% - Accent1 3 3 3 3 8" xfId="24964" xr:uid="{00000000-0005-0000-0000-0000CD600000}"/>
    <cellStyle name="20% - Accent1 3 3 3 3 8 2" xfId="24965" xr:uid="{00000000-0005-0000-0000-0000CE600000}"/>
    <cellStyle name="20% - Accent1 3 3 3 3 8 2 2" xfId="24966" xr:uid="{00000000-0005-0000-0000-0000CF600000}"/>
    <cellStyle name="20% - Accent1 3 3 3 3 8 3" xfId="24967" xr:uid="{00000000-0005-0000-0000-0000D0600000}"/>
    <cellStyle name="20% - Accent1 3 3 3 3 9" xfId="24968" xr:uid="{00000000-0005-0000-0000-0000D1600000}"/>
    <cellStyle name="20% - Accent1 3 3 3 3 9 2" xfId="24969" xr:uid="{00000000-0005-0000-0000-0000D2600000}"/>
    <cellStyle name="20% - Accent1 3 3 3 4" xfId="24970" xr:uid="{00000000-0005-0000-0000-0000D3600000}"/>
    <cellStyle name="20% - Accent1 3 3 3 4 10" xfId="24971" xr:uid="{00000000-0005-0000-0000-0000D4600000}"/>
    <cellStyle name="20% - Accent1 3 3 3 4 10 2" xfId="24972" xr:uid="{00000000-0005-0000-0000-0000D5600000}"/>
    <cellStyle name="20% - Accent1 3 3 3 4 11" xfId="24973" xr:uid="{00000000-0005-0000-0000-0000D6600000}"/>
    <cellStyle name="20% - Accent1 3 3 3 4 2" xfId="24974" xr:uid="{00000000-0005-0000-0000-0000D7600000}"/>
    <cellStyle name="20% - Accent1 3 3 3 4 2 2" xfId="24975" xr:uid="{00000000-0005-0000-0000-0000D8600000}"/>
    <cellStyle name="20% - Accent1 3 3 3 4 2 2 2" xfId="24976" xr:uid="{00000000-0005-0000-0000-0000D9600000}"/>
    <cellStyle name="20% - Accent1 3 3 3 4 2 2 2 2" xfId="24977" xr:uid="{00000000-0005-0000-0000-0000DA600000}"/>
    <cellStyle name="20% - Accent1 3 3 3 4 2 2 2 2 2" xfId="24978" xr:uid="{00000000-0005-0000-0000-0000DB600000}"/>
    <cellStyle name="20% - Accent1 3 3 3 4 2 2 2 3" xfId="24979" xr:uid="{00000000-0005-0000-0000-0000DC600000}"/>
    <cellStyle name="20% - Accent1 3 3 3 4 2 2 3" xfId="24980" xr:uid="{00000000-0005-0000-0000-0000DD600000}"/>
    <cellStyle name="20% - Accent1 3 3 3 4 2 2 3 2" xfId="24981" xr:uid="{00000000-0005-0000-0000-0000DE600000}"/>
    <cellStyle name="20% - Accent1 3 3 3 4 2 2 4" xfId="24982" xr:uid="{00000000-0005-0000-0000-0000DF600000}"/>
    <cellStyle name="20% - Accent1 3 3 3 4 2 3" xfId="24983" xr:uid="{00000000-0005-0000-0000-0000E0600000}"/>
    <cellStyle name="20% - Accent1 3 3 3 4 2 3 2" xfId="24984" xr:uid="{00000000-0005-0000-0000-0000E1600000}"/>
    <cellStyle name="20% - Accent1 3 3 3 4 2 3 2 2" xfId="24985" xr:uid="{00000000-0005-0000-0000-0000E2600000}"/>
    <cellStyle name="20% - Accent1 3 3 3 4 2 3 2 2 2" xfId="24986" xr:uid="{00000000-0005-0000-0000-0000E3600000}"/>
    <cellStyle name="20% - Accent1 3 3 3 4 2 3 2 3" xfId="24987" xr:uid="{00000000-0005-0000-0000-0000E4600000}"/>
    <cellStyle name="20% - Accent1 3 3 3 4 2 3 3" xfId="24988" xr:uid="{00000000-0005-0000-0000-0000E5600000}"/>
    <cellStyle name="20% - Accent1 3 3 3 4 2 3 3 2" xfId="24989" xr:uid="{00000000-0005-0000-0000-0000E6600000}"/>
    <cellStyle name="20% - Accent1 3 3 3 4 2 3 4" xfId="24990" xr:uid="{00000000-0005-0000-0000-0000E7600000}"/>
    <cellStyle name="20% - Accent1 3 3 3 4 2 4" xfId="24991" xr:uid="{00000000-0005-0000-0000-0000E8600000}"/>
    <cellStyle name="20% - Accent1 3 3 3 4 2 4 2" xfId="24992" xr:uid="{00000000-0005-0000-0000-0000E9600000}"/>
    <cellStyle name="20% - Accent1 3 3 3 4 2 4 2 2" xfId="24993" xr:uid="{00000000-0005-0000-0000-0000EA600000}"/>
    <cellStyle name="20% - Accent1 3 3 3 4 2 4 2 2 2" xfId="24994" xr:uid="{00000000-0005-0000-0000-0000EB600000}"/>
    <cellStyle name="20% - Accent1 3 3 3 4 2 4 2 3" xfId="24995" xr:uid="{00000000-0005-0000-0000-0000EC600000}"/>
    <cellStyle name="20% - Accent1 3 3 3 4 2 4 3" xfId="24996" xr:uid="{00000000-0005-0000-0000-0000ED600000}"/>
    <cellStyle name="20% - Accent1 3 3 3 4 2 4 3 2" xfId="24997" xr:uid="{00000000-0005-0000-0000-0000EE600000}"/>
    <cellStyle name="20% - Accent1 3 3 3 4 2 4 4" xfId="24998" xr:uid="{00000000-0005-0000-0000-0000EF600000}"/>
    <cellStyle name="20% - Accent1 3 3 3 4 2 5" xfId="24999" xr:uid="{00000000-0005-0000-0000-0000F0600000}"/>
    <cellStyle name="20% - Accent1 3 3 3 4 2 5 2" xfId="25000" xr:uid="{00000000-0005-0000-0000-0000F1600000}"/>
    <cellStyle name="20% - Accent1 3 3 3 4 2 5 2 2" xfId="25001" xr:uid="{00000000-0005-0000-0000-0000F2600000}"/>
    <cellStyle name="20% - Accent1 3 3 3 4 2 5 3" xfId="25002" xr:uid="{00000000-0005-0000-0000-0000F3600000}"/>
    <cellStyle name="20% - Accent1 3 3 3 4 2 6" xfId="25003" xr:uid="{00000000-0005-0000-0000-0000F4600000}"/>
    <cellStyle name="20% - Accent1 3 3 3 4 2 6 2" xfId="25004" xr:uid="{00000000-0005-0000-0000-0000F5600000}"/>
    <cellStyle name="20% - Accent1 3 3 3 4 2 6 2 2" xfId="25005" xr:uid="{00000000-0005-0000-0000-0000F6600000}"/>
    <cellStyle name="20% - Accent1 3 3 3 4 2 6 3" xfId="25006" xr:uid="{00000000-0005-0000-0000-0000F7600000}"/>
    <cellStyle name="20% - Accent1 3 3 3 4 2 7" xfId="25007" xr:uid="{00000000-0005-0000-0000-0000F8600000}"/>
    <cellStyle name="20% - Accent1 3 3 3 4 2 7 2" xfId="25008" xr:uid="{00000000-0005-0000-0000-0000F9600000}"/>
    <cellStyle name="20% - Accent1 3 3 3 4 2 8" xfId="25009" xr:uid="{00000000-0005-0000-0000-0000FA600000}"/>
    <cellStyle name="20% - Accent1 3 3 3 4 2 8 2" xfId="25010" xr:uid="{00000000-0005-0000-0000-0000FB600000}"/>
    <cellStyle name="20% - Accent1 3 3 3 4 2 9" xfId="25011" xr:uid="{00000000-0005-0000-0000-0000FC600000}"/>
    <cellStyle name="20% - Accent1 3 3 3 4 3" xfId="25012" xr:uid="{00000000-0005-0000-0000-0000FD600000}"/>
    <cellStyle name="20% - Accent1 3 3 3 4 3 2" xfId="25013" xr:uid="{00000000-0005-0000-0000-0000FE600000}"/>
    <cellStyle name="20% - Accent1 3 3 3 4 3 2 2" xfId="25014" xr:uid="{00000000-0005-0000-0000-0000FF600000}"/>
    <cellStyle name="20% - Accent1 3 3 3 4 3 2 2 2" xfId="25015" xr:uid="{00000000-0005-0000-0000-000000610000}"/>
    <cellStyle name="20% - Accent1 3 3 3 4 3 2 2 2 2" xfId="25016" xr:uid="{00000000-0005-0000-0000-000001610000}"/>
    <cellStyle name="20% - Accent1 3 3 3 4 3 2 2 3" xfId="25017" xr:uid="{00000000-0005-0000-0000-000002610000}"/>
    <cellStyle name="20% - Accent1 3 3 3 4 3 2 3" xfId="25018" xr:uid="{00000000-0005-0000-0000-000003610000}"/>
    <cellStyle name="20% - Accent1 3 3 3 4 3 2 3 2" xfId="25019" xr:uid="{00000000-0005-0000-0000-000004610000}"/>
    <cellStyle name="20% - Accent1 3 3 3 4 3 2 4" xfId="25020" xr:uid="{00000000-0005-0000-0000-000005610000}"/>
    <cellStyle name="20% - Accent1 3 3 3 4 3 3" xfId="25021" xr:uid="{00000000-0005-0000-0000-000006610000}"/>
    <cellStyle name="20% - Accent1 3 3 3 4 3 3 2" xfId="25022" xr:uid="{00000000-0005-0000-0000-000007610000}"/>
    <cellStyle name="20% - Accent1 3 3 3 4 3 3 2 2" xfId="25023" xr:uid="{00000000-0005-0000-0000-000008610000}"/>
    <cellStyle name="20% - Accent1 3 3 3 4 3 3 2 2 2" xfId="25024" xr:uid="{00000000-0005-0000-0000-000009610000}"/>
    <cellStyle name="20% - Accent1 3 3 3 4 3 3 2 3" xfId="25025" xr:uid="{00000000-0005-0000-0000-00000A610000}"/>
    <cellStyle name="20% - Accent1 3 3 3 4 3 3 3" xfId="25026" xr:uid="{00000000-0005-0000-0000-00000B610000}"/>
    <cellStyle name="20% - Accent1 3 3 3 4 3 3 3 2" xfId="25027" xr:uid="{00000000-0005-0000-0000-00000C610000}"/>
    <cellStyle name="20% - Accent1 3 3 3 4 3 3 4" xfId="25028" xr:uid="{00000000-0005-0000-0000-00000D610000}"/>
    <cellStyle name="20% - Accent1 3 3 3 4 3 4" xfId="25029" xr:uid="{00000000-0005-0000-0000-00000E610000}"/>
    <cellStyle name="20% - Accent1 3 3 3 4 3 4 2" xfId="25030" xr:uid="{00000000-0005-0000-0000-00000F610000}"/>
    <cellStyle name="20% - Accent1 3 3 3 4 3 4 2 2" xfId="25031" xr:uid="{00000000-0005-0000-0000-000010610000}"/>
    <cellStyle name="20% - Accent1 3 3 3 4 3 4 2 2 2" xfId="25032" xr:uid="{00000000-0005-0000-0000-000011610000}"/>
    <cellStyle name="20% - Accent1 3 3 3 4 3 4 2 3" xfId="25033" xr:uid="{00000000-0005-0000-0000-000012610000}"/>
    <cellStyle name="20% - Accent1 3 3 3 4 3 4 3" xfId="25034" xr:uid="{00000000-0005-0000-0000-000013610000}"/>
    <cellStyle name="20% - Accent1 3 3 3 4 3 4 3 2" xfId="25035" xr:uid="{00000000-0005-0000-0000-000014610000}"/>
    <cellStyle name="20% - Accent1 3 3 3 4 3 4 4" xfId="25036" xr:uid="{00000000-0005-0000-0000-000015610000}"/>
    <cellStyle name="20% - Accent1 3 3 3 4 3 5" xfId="25037" xr:uid="{00000000-0005-0000-0000-000016610000}"/>
    <cellStyle name="20% - Accent1 3 3 3 4 3 5 2" xfId="25038" xr:uid="{00000000-0005-0000-0000-000017610000}"/>
    <cellStyle name="20% - Accent1 3 3 3 4 3 5 2 2" xfId="25039" xr:uid="{00000000-0005-0000-0000-000018610000}"/>
    <cellStyle name="20% - Accent1 3 3 3 4 3 5 3" xfId="25040" xr:uid="{00000000-0005-0000-0000-000019610000}"/>
    <cellStyle name="20% - Accent1 3 3 3 4 3 6" xfId="25041" xr:uid="{00000000-0005-0000-0000-00001A610000}"/>
    <cellStyle name="20% - Accent1 3 3 3 4 3 6 2" xfId="25042" xr:uid="{00000000-0005-0000-0000-00001B610000}"/>
    <cellStyle name="20% - Accent1 3 3 3 4 3 6 2 2" xfId="25043" xr:uid="{00000000-0005-0000-0000-00001C610000}"/>
    <cellStyle name="20% - Accent1 3 3 3 4 3 6 3" xfId="25044" xr:uid="{00000000-0005-0000-0000-00001D610000}"/>
    <cellStyle name="20% - Accent1 3 3 3 4 3 7" xfId="25045" xr:uid="{00000000-0005-0000-0000-00001E610000}"/>
    <cellStyle name="20% - Accent1 3 3 3 4 3 7 2" xfId="25046" xr:uid="{00000000-0005-0000-0000-00001F610000}"/>
    <cellStyle name="20% - Accent1 3 3 3 4 3 8" xfId="25047" xr:uid="{00000000-0005-0000-0000-000020610000}"/>
    <cellStyle name="20% - Accent1 3 3 3 4 3 8 2" xfId="25048" xr:uid="{00000000-0005-0000-0000-000021610000}"/>
    <cellStyle name="20% - Accent1 3 3 3 4 3 9" xfId="25049" xr:uid="{00000000-0005-0000-0000-000022610000}"/>
    <cellStyle name="20% - Accent1 3 3 3 4 4" xfId="25050" xr:uid="{00000000-0005-0000-0000-000023610000}"/>
    <cellStyle name="20% - Accent1 3 3 3 4 4 2" xfId="25051" xr:uid="{00000000-0005-0000-0000-000024610000}"/>
    <cellStyle name="20% - Accent1 3 3 3 4 4 2 2" xfId="25052" xr:uid="{00000000-0005-0000-0000-000025610000}"/>
    <cellStyle name="20% - Accent1 3 3 3 4 4 2 2 2" xfId="25053" xr:uid="{00000000-0005-0000-0000-000026610000}"/>
    <cellStyle name="20% - Accent1 3 3 3 4 4 2 3" xfId="25054" xr:uid="{00000000-0005-0000-0000-000027610000}"/>
    <cellStyle name="20% - Accent1 3 3 3 4 4 3" xfId="25055" xr:uid="{00000000-0005-0000-0000-000028610000}"/>
    <cellStyle name="20% - Accent1 3 3 3 4 4 3 2" xfId="25056" xr:uid="{00000000-0005-0000-0000-000029610000}"/>
    <cellStyle name="20% - Accent1 3 3 3 4 4 4" xfId="25057" xr:uid="{00000000-0005-0000-0000-00002A610000}"/>
    <cellStyle name="20% - Accent1 3 3 3 4 5" xfId="25058" xr:uid="{00000000-0005-0000-0000-00002B610000}"/>
    <cellStyle name="20% - Accent1 3 3 3 4 5 2" xfId="25059" xr:uid="{00000000-0005-0000-0000-00002C610000}"/>
    <cellStyle name="20% - Accent1 3 3 3 4 5 2 2" xfId="25060" xr:uid="{00000000-0005-0000-0000-00002D610000}"/>
    <cellStyle name="20% - Accent1 3 3 3 4 5 2 2 2" xfId="25061" xr:uid="{00000000-0005-0000-0000-00002E610000}"/>
    <cellStyle name="20% - Accent1 3 3 3 4 5 2 3" xfId="25062" xr:uid="{00000000-0005-0000-0000-00002F610000}"/>
    <cellStyle name="20% - Accent1 3 3 3 4 5 3" xfId="25063" xr:uid="{00000000-0005-0000-0000-000030610000}"/>
    <cellStyle name="20% - Accent1 3 3 3 4 5 3 2" xfId="25064" xr:uid="{00000000-0005-0000-0000-000031610000}"/>
    <cellStyle name="20% - Accent1 3 3 3 4 5 4" xfId="25065" xr:uid="{00000000-0005-0000-0000-000032610000}"/>
    <cellStyle name="20% - Accent1 3 3 3 4 6" xfId="25066" xr:uid="{00000000-0005-0000-0000-000033610000}"/>
    <cellStyle name="20% - Accent1 3 3 3 4 6 2" xfId="25067" xr:uid="{00000000-0005-0000-0000-000034610000}"/>
    <cellStyle name="20% - Accent1 3 3 3 4 6 2 2" xfId="25068" xr:uid="{00000000-0005-0000-0000-000035610000}"/>
    <cellStyle name="20% - Accent1 3 3 3 4 6 2 2 2" xfId="25069" xr:uid="{00000000-0005-0000-0000-000036610000}"/>
    <cellStyle name="20% - Accent1 3 3 3 4 6 2 3" xfId="25070" xr:uid="{00000000-0005-0000-0000-000037610000}"/>
    <cellStyle name="20% - Accent1 3 3 3 4 6 3" xfId="25071" xr:uid="{00000000-0005-0000-0000-000038610000}"/>
    <cellStyle name="20% - Accent1 3 3 3 4 6 3 2" xfId="25072" xr:uid="{00000000-0005-0000-0000-000039610000}"/>
    <cellStyle name="20% - Accent1 3 3 3 4 6 4" xfId="25073" xr:uid="{00000000-0005-0000-0000-00003A610000}"/>
    <cellStyle name="20% - Accent1 3 3 3 4 7" xfId="25074" xr:uid="{00000000-0005-0000-0000-00003B610000}"/>
    <cellStyle name="20% - Accent1 3 3 3 4 7 2" xfId="25075" xr:uid="{00000000-0005-0000-0000-00003C610000}"/>
    <cellStyle name="20% - Accent1 3 3 3 4 7 2 2" xfId="25076" xr:uid="{00000000-0005-0000-0000-00003D610000}"/>
    <cellStyle name="20% - Accent1 3 3 3 4 7 3" xfId="25077" xr:uid="{00000000-0005-0000-0000-00003E610000}"/>
    <cellStyle name="20% - Accent1 3 3 3 4 8" xfId="25078" xr:uid="{00000000-0005-0000-0000-00003F610000}"/>
    <cellStyle name="20% - Accent1 3 3 3 4 8 2" xfId="25079" xr:uid="{00000000-0005-0000-0000-000040610000}"/>
    <cellStyle name="20% - Accent1 3 3 3 4 8 2 2" xfId="25080" xr:uid="{00000000-0005-0000-0000-000041610000}"/>
    <cellStyle name="20% - Accent1 3 3 3 4 8 3" xfId="25081" xr:uid="{00000000-0005-0000-0000-000042610000}"/>
    <cellStyle name="20% - Accent1 3 3 3 4 9" xfId="25082" xr:uid="{00000000-0005-0000-0000-000043610000}"/>
    <cellStyle name="20% - Accent1 3 3 3 4 9 2" xfId="25083" xr:uid="{00000000-0005-0000-0000-000044610000}"/>
    <cellStyle name="20% - Accent1 3 3 3 5" xfId="25084" xr:uid="{00000000-0005-0000-0000-000045610000}"/>
    <cellStyle name="20% - Accent1 3 3 3 5 2" xfId="25085" xr:uid="{00000000-0005-0000-0000-000046610000}"/>
    <cellStyle name="20% - Accent1 3 3 3 5 2 2" xfId="25086" xr:uid="{00000000-0005-0000-0000-000047610000}"/>
    <cellStyle name="20% - Accent1 3 3 3 5 2 2 2" xfId="25087" xr:uid="{00000000-0005-0000-0000-000048610000}"/>
    <cellStyle name="20% - Accent1 3 3 3 5 2 2 2 2" xfId="25088" xr:uid="{00000000-0005-0000-0000-000049610000}"/>
    <cellStyle name="20% - Accent1 3 3 3 5 2 2 3" xfId="25089" xr:uid="{00000000-0005-0000-0000-00004A610000}"/>
    <cellStyle name="20% - Accent1 3 3 3 5 2 3" xfId="25090" xr:uid="{00000000-0005-0000-0000-00004B610000}"/>
    <cellStyle name="20% - Accent1 3 3 3 5 2 3 2" xfId="25091" xr:uid="{00000000-0005-0000-0000-00004C610000}"/>
    <cellStyle name="20% - Accent1 3 3 3 5 2 4" xfId="25092" xr:uid="{00000000-0005-0000-0000-00004D610000}"/>
    <cellStyle name="20% - Accent1 3 3 3 5 3" xfId="25093" xr:uid="{00000000-0005-0000-0000-00004E610000}"/>
    <cellStyle name="20% - Accent1 3 3 3 5 3 2" xfId="25094" xr:uid="{00000000-0005-0000-0000-00004F610000}"/>
    <cellStyle name="20% - Accent1 3 3 3 5 3 2 2" xfId="25095" xr:uid="{00000000-0005-0000-0000-000050610000}"/>
    <cellStyle name="20% - Accent1 3 3 3 5 3 2 2 2" xfId="25096" xr:uid="{00000000-0005-0000-0000-000051610000}"/>
    <cellStyle name="20% - Accent1 3 3 3 5 3 2 3" xfId="25097" xr:uid="{00000000-0005-0000-0000-000052610000}"/>
    <cellStyle name="20% - Accent1 3 3 3 5 3 3" xfId="25098" xr:uid="{00000000-0005-0000-0000-000053610000}"/>
    <cellStyle name="20% - Accent1 3 3 3 5 3 3 2" xfId="25099" xr:uid="{00000000-0005-0000-0000-000054610000}"/>
    <cellStyle name="20% - Accent1 3 3 3 5 3 4" xfId="25100" xr:uid="{00000000-0005-0000-0000-000055610000}"/>
    <cellStyle name="20% - Accent1 3 3 3 5 4" xfId="25101" xr:uid="{00000000-0005-0000-0000-000056610000}"/>
    <cellStyle name="20% - Accent1 3 3 3 5 4 2" xfId="25102" xr:uid="{00000000-0005-0000-0000-000057610000}"/>
    <cellStyle name="20% - Accent1 3 3 3 5 4 2 2" xfId="25103" xr:uid="{00000000-0005-0000-0000-000058610000}"/>
    <cellStyle name="20% - Accent1 3 3 3 5 4 2 2 2" xfId="25104" xr:uid="{00000000-0005-0000-0000-000059610000}"/>
    <cellStyle name="20% - Accent1 3 3 3 5 4 2 3" xfId="25105" xr:uid="{00000000-0005-0000-0000-00005A610000}"/>
    <cellStyle name="20% - Accent1 3 3 3 5 4 3" xfId="25106" xr:uid="{00000000-0005-0000-0000-00005B610000}"/>
    <cellStyle name="20% - Accent1 3 3 3 5 4 3 2" xfId="25107" xr:uid="{00000000-0005-0000-0000-00005C610000}"/>
    <cellStyle name="20% - Accent1 3 3 3 5 4 4" xfId="25108" xr:uid="{00000000-0005-0000-0000-00005D610000}"/>
    <cellStyle name="20% - Accent1 3 3 3 5 5" xfId="25109" xr:uid="{00000000-0005-0000-0000-00005E610000}"/>
    <cellStyle name="20% - Accent1 3 3 3 5 5 2" xfId="25110" xr:uid="{00000000-0005-0000-0000-00005F610000}"/>
    <cellStyle name="20% - Accent1 3 3 3 5 5 2 2" xfId="25111" xr:uid="{00000000-0005-0000-0000-000060610000}"/>
    <cellStyle name="20% - Accent1 3 3 3 5 5 3" xfId="25112" xr:uid="{00000000-0005-0000-0000-000061610000}"/>
    <cellStyle name="20% - Accent1 3 3 3 5 6" xfId="25113" xr:uid="{00000000-0005-0000-0000-000062610000}"/>
    <cellStyle name="20% - Accent1 3 3 3 5 6 2" xfId="25114" xr:uid="{00000000-0005-0000-0000-000063610000}"/>
    <cellStyle name="20% - Accent1 3 3 3 5 6 2 2" xfId="25115" xr:uid="{00000000-0005-0000-0000-000064610000}"/>
    <cellStyle name="20% - Accent1 3 3 3 5 6 3" xfId="25116" xr:uid="{00000000-0005-0000-0000-000065610000}"/>
    <cellStyle name="20% - Accent1 3 3 3 5 7" xfId="25117" xr:uid="{00000000-0005-0000-0000-000066610000}"/>
    <cellStyle name="20% - Accent1 3 3 3 5 7 2" xfId="25118" xr:uid="{00000000-0005-0000-0000-000067610000}"/>
    <cellStyle name="20% - Accent1 3 3 3 5 8" xfId="25119" xr:uid="{00000000-0005-0000-0000-000068610000}"/>
    <cellStyle name="20% - Accent1 3 3 3 5 8 2" xfId="25120" xr:uid="{00000000-0005-0000-0000-000069610000}"/>
    <cellStyle name="20% - Accent1 3 3 3 5 9" xfId="25121" xr:uid="{00000000-0005-0000-0000-00006A610000}"/>
    <cellStyle name="20% - Accent1 3 3 3 6" xfId="25122" xr:uid="{00000000-0005-0000-0000-00006B610000}"/>
    <cellStyle name="20% - Accent1 3 3 3 6 2" xfId="25123" xr:uid="{00000000-0005-0000-0000-00006C610000}"/>
    <cellStyle name="20% - Accent1 3 3 3 6 2 2" xfId="25124" xr:uid="{00000000-0005-0000-0000-00006D610000}"/>
    <cellStyle name="20% - Accent1 3 3 3 6 2 2 2" xfId="25125" xr:uid="{00000000-0005-0000-0000-00006E610000}"/>
    <cellStyle name="20% - Accent1 3 3 3 6 2 2 2 2" xfId="25126" xr:uid="{00000000-0005-0000-0000-00006F610000}"/>
    <cellStyle name="20% - Accent1 3 3 3 6 2 2 3" xfId="25127" xr:uid="{00000000-0005-0000-0000-000070610000}"/>
    <cellStyle name="20% - Accent1 3 3 3 6 2 3" xfId="25128" xr:uid="{00000000-0005-0000-0000-000071610000}"/>
    <cellStyle name="20% - Accent1 3 3 3 6 2 3 2" xfId="25129" xr:uid="{00000000-0005-0000-0000-000072610000}"/>
    <cellStyle name="20% - Accent1 3 3 3 6 2 4" xfId="25130" xr:uid="{00000000-0005-0000-0000-000073610000}"/>
    <cellStyle name="20% - Accent1 3 3 3 6 3" xfId="25131" xr:uid="{00000000-0005-0000-0000-000074610000}"/>
    <cellStyle name="20% - Accent1 3 3 3 6 3 2" xfId="25132" xr:uid="{00000000-0005-0000-0000-000075610000}"/>
    <cellStyle name="20% - Accent1 3 3 3 6 3 2 2" xfId="25133" xr:uid="{00000000-0005-0000-0000-000076610000}"/>
    <cellStyle name="20% - Accent1 3 3 3 6 3 2 2 2" xfId="25134" xr:uid="{00000000-0005-0000-0000-000077610000}"/>
    <cellStyle name="20% - Accent1 3 3 3 6 3 2 3" xfId="25135" xr:uid="{00000000-0005-0000-0000-000078610000}"/>
    <cellStyle name="20% - Accent1 3 3 3 6 3 3" xfId="25136" xr:uid="{00000000-0005-0000-0000-000079610000}"/>
    <cellStyle name="20% - Accent1 3 3 3 6 3 3 2" xfId="25137" xr:uid="{00000000-0005-0000-0000-00007A610000}"/>
    <cellStyle name="20% - Accent1 3 3 3 6 3 4" xfId="25138" xr:uid="{00000000-0005-0000-0000-00007B610000}"/>
    <cellStyle name="20% - Accent1 3 3 3 6 4" xfId="25139" xr:uid="{00000000-0005-0000-0000-00007C610000}"/>
    <cellStyle name="20% - Accent1 3 3 3 6 4 2" xfId="25140" xr:uid="{00000000-0005-0000-0000-00007D610000}"/>
    <cellStyle name="20% - Accent1 3 3 3 6 4 2 2" xfId="25141" xr:uid="{00000000-0005-0000-0000-00007E610000}"/>
    <cellStyle name="20% - Accent1 3 3 3 6 4 2 2 2" xfId="25142" xr:uid="{00000000-0005-0000-0000-00007F610000}"/>
    <cellStyle name="20% - Accent1 3 3 3 6 4 2 3" xfId="25143" xr:uid="{00000000-0005-0000-0000-000080610000}"/>
    <cellStyle name="20% - Accent1 3 3 3 6 4 3" xfId="25144" xr:uid="{00000000-0005-0000-0000-000081610000}"/>
    <cellStyle name="20% - Accent1 3 3 3 6 4 3 2" xfId="25145" xr:uid="{00000000-0005-0000-0000-000082610000}"/>
    <cellStyle name="20% - Accent1 3 3 3 6 4 4" xfId="25146" xr:uid="{00000000-0005-0000-0000-000083610000}"/>
    <cellStyle name="20% - Accent1 3 3 3 6 5" xfId="25147" xr:uid="{00000000-0005-0000-0000-000084610000}"/>
    <cellStyle name="20% - Accent1 3 3 3 6 5 2" xfId="25148" xr:uid="{00000000-0005-0000-0000-000085610000}"/>
    <cellStyle name="20% - Accent1 3 3 3 6 5 2 2" xfId="25149" xr:uid="{00000000-0005-0000-0000-000086610000}"/>
    <cellStyle name="20% - Accent1 3 3 3 6 5 3" xfId="25150" xr:uid="{00000000-0005-0000-0000-000087610000}"/>
    <cellStyle name="20% - Accent1 3 3 3 6 6" xfId="25151" xr:uid="{00000000-0005-0000-0000-000088610000}"/>
    <cellStyle name="20% - Accent1 3 3 3 6 6 2" xfId="25152" xr:uid="{00000000-0005-0000-0000-000089610000}"/>
    <cellStyle name="20% - Accent1 3 3 3 6 6 2 2" xfId="25153" xr:uid="{00000000-0005-0000-0000-00008A610000}"/>
    <cellStyle name="20% - Accent1 3 3 3 6 6 3" xfId="25154" xr:uid="{00000000-0005-0000-0000-00008B610000}"/>
    <cellStyle name="20% - Accent1 3 3 3 6 7" xfId="25155" xr:uid="{00000000-0005-0000-0000-00008C610000}"/>
    <cellStyle name="20% - Accent1 3 3 3 6 7 2" xfId="25156" xr:uid="{00000000-0005-0000-0000-00008D610000}"/>
    <cellStyle name="20% - Accent1 3 3 3 6 8" xfId="25157" xr:uid="{00000000-0005-0000-0000-00008E610000}"/>
    <cellStyle name="20% - Accent1 3 3 3 6 8 2" xfId="25158" xr:uid="{00000000-0005-0000-0000-00008F610000}"/>
    <cellStyle name="20% - Accent1 3 3 3 6 9" xfId="25159" xr:uid="{00000000-0005-0000-0000-000090610000}"/>
    <cellStyle name="20% - Accent1 3 3 3 7" xfId="25160" xr:uid="{00000000-0005-0000-0000-000091610000}"/>
    <cellStyle name="20% - Accent1 3 3 3 7 2" xfId="25161" xr:uid="{00000000-0005-0000-0000-000092610000}"/>
    <cellStyle name="20% - Accent1 3 3 3 7 2 2" xfId="25162" xr:uid="{00000000-0005-0000-0000-000093610000}"/>
    <cellStyle name="20% - Accent1 3 3 3 7 2 2 2" xfId="25163" xr:uid="{00000000-0005-0000-0000-000094610000}"/>
    <cellStyle name="20% - Accent1 3 3 3 7 2 3" xfId="25164" xr:uid="{00000000-0005-0000-0000-000095610000}"/>
    <cellStyle name="20% - Accent1 3 3 3 7 3" xfId="25165" xr:uid="{00000000-0005-0000-0000-000096610000}"/>
    <cellStyle name="20% - Accent1 3 3 3 7 3 2" xfId="25166" xr:uid="{00000000-0005-0000-0000-000097610000}"/>
    <cellStyle name="20% - Accent1 3 3 3 7 4" xfId="25167" xr:uid="{00000000-0005-0000-0000-000098610000}"/>
    <cellStyle name="20% - Accent1 3 3 3 8" xfId="25168" xr:uid="{00000000-0005-0000-0000-000099610000}"/>
    <cellStyle name="20% - Accent1 3 3 3 8 2" xfId="25169" xr:uid="{00000000-0005-0000-0000-00009A610000}"/>
    <cellStyle name="20% - Accent1 3 3 3 8 2 2" xfId="25170" xr:uid="{00000000-0005-0000-0000-00009B610000}"/>
    <cellStyle name="20% - Accent1 3 3 3 8 2 2 2" xfId="25171" xr:uid="{00000000-0005-0000-0000-00009C610000}"/>
    <cellStyle name="20% - Accent1 3 3 3 8 2 3" xfId="25172" xr:uid="{00000000-0005-0000-0000-00009D610000}"/>
    <cellStyle name="20% - Accent1 3 3 3 8 3" xfId="25173" xr:uid="{00000000-0005-0000-0000-00009E610000}"/>
    <cellStyle name="20% - Accent1 3 3 3 8 3 2" xfId="25174" xr:uid="{00000000-0005-0000-0000-00009F610000}"/>
    <cellStyle name="20% - Accent1 3 3 3 8 4" xfId="25175" xr:uid="{00000000-0005-0000-0000-0000A0610000}"/>
    <cellStyle name="20% - Accent1 3 3 3 9" xfId="25176" xr:uid="{00000000-0005-0000-0000-0000A1610000}"/>
    <cellStyle name="20% - Accent1 3 3 3 9 2" xfId="25177" xr:uid="{00000000-0005-0000-0000-0000A2610000}"/>
    <cellStyle name="20% - Accent1 3 3 3 9 2 2" xfId="25178" xr:uid="{00000000-0005-0000-0000-0000A3610000}"/>
    <cellStyle name="20% - Accent1 3 3 3 9 2 2 2" xfId="25179" xr:uid="{00000000-0005-0000-0000-0000A4610000}"/>
    <cellStyle name="20% - Accent1 3 3 3 9 2 3" xfId="25180" xr:uid="{00000000-0005-0000-0000-0000A5610000}"/>
    <cellStyle name="20% - Accent1 3 3 3 9 3" xfId="25181" xr:uid="{00000000-0005-0000-0000-0000A6610000}"/>
    <cellStyle name="20% - Accent1 3 3 3 9 3 2" xfId="25182" xr:uid="{00000000-0005-0000-0000-0000A7610000}"/>
    <cellStyle name="20% - Accent1 3 3 3 9 4" xfId="25183" xr:uid="{00000000-0005-0000-0000-0000A8610000}"/>
    <cellStyle name="20% - Accent1 3 3 4" xfId="25184" xr:uid="{00000000-0005-0000-0000-0000A9610000}"/>
    <cellStyle name="20% - Accent1 3 3 4 10" xfId="25185" xr:uid="{00000000-0005-0000-0000-0000AA610000}"/>
    <cellStyle name="20% - Accent1 3 3 4 10 2" xfId="25186" xr:uid="{00000000-0005-0000-0000-0000AB610000}"/>
    <cellStyle name="20% - Accent1 3 3 4 11" xfId="25187" xr:uid="{00000000-0005-0000-0000-0000AC610000}"/>
    <cellStyle name="20% - Accent1 3 3 4 2" xfId="25188" xr:uid="{00000000-0005-0000-0000-0000AD610000}"/>
    <cellStyle name="20% - Accent1 3 3 4 2 2" xfId="25189" xr:uid="{00000000-0005-0000-0000-0000AE610000}"/>
    <cellStyle name="20% - Accent1 3 3 4 2 2 2" xfId="25190" xr:uid="{00000000-0005-0000-0000-0000AF610000}"/>
    <cellStyle name="20% - Accent1 3 3 4 2 2 2 2" xfId="25191" xr:uid="{00000000-0005-0000-0000-0000B0610000}"/>
    <cellStyle name="20% - Accent1 3 3 4 2 2 2 2 2" xfId="25192" xr:uid="{00000000-0005-0000-0000-0000B1610000}"/>
    <cellStyle name="20% - Accent1 3 3 4 2 2 2 3" xfId="25193" xr:uid="{00000000-0005-0000-0000-0000B2610000}"/>
    <cellStyle name="20% - Accent1 3 3 4 2 2 3" xfId="25194" xr:uid="{00000000-0005-0000-0000-0000B3610000}"/>
    <cellStyle name="20% - Accent1 3 3 4 2 2 3 2" xfId="25195" xr:uid="{00000000-0005-0000-0000-0000B4610000}"/>
    <cellStyle name="20% - Accent1 3 3 4 2 2 4" xfId="25196" xr:uid="{00000000-0005-0000-0000-0000B5610000}"/>
    <cellStyle name="20% - Accent1 3 3 4 2 3" xfId="25197" xr:uid="{00000000-0005-0000-0000-0000B6610000}"/>
    <cellStyle name="20% - Accent1 3 3 4 2 3 2" xfId="25198" xr:uid="{00000000-0005-0000-0000-0000B7610000}"/>
    <cellStyle name="20% - Accent1 3 3 4 2 3 2 2" xfId="25199" xr:uid="{00000000-0005-0000-0000-0000B8610000}"/>
    <cellStyle name="20% - Accent1 3 3 4 2 3 2 2 2" xfId="25200" xr:uid="{00000000-0005-0000-0000-0000B9610000}"/>
    <cellStyle name="20% - Accent1 3 3 4 2 3 2 3" xfId="25201" xr:uid="{00000000-0005-0000-0000-0000BA610000}"/>
    <cellStyle name="20% - Accent1 3 3 4 2 3 3" xfId="25202" xr:uid="{00000000-0005-0000-0000-0000BB610000}"/>
    <cellStyle name="20% - Accent1 3 3 4 2 3 3 2" xfId="25203" xr:uid="{00000000-0005-0000-0000-0000BC610000}"/>
    <cellStyle name="20% - Accent1 3 3 4 2 3 4" xfId="25204" xr:uid="{00000000-0005-0000-0000-0000BD610000}"/>
    <cellStyle name="20% - Accent1 3 3 4 2 4" xfId="25205" xr:uid="{00000000-0005-0000-0000-0000BE610000}"/>
    <cellStyle name="20% - Accent1 3 3 4 2 4 2" xfId="25206" xr:uid="{00000000-0005-0000-0000-0000BF610000}"/>
    <cellStyle name="20% - Accent1 3 3 4 2 4 2 2" xfId="25207" xr:uid="{00000000-0005-0000-0000-0000C0610000}"/>
    <cellStyle name="20% - Accent1 3 3 4 2 4 2 2 2" xfId="25208" xr:uid="{00000000-0005-0000-0000-0000C1610000}"/>
    <cellStyle name="20% - Accent1 3 3 4 2 4 2 3" xfId="25209" xr:uid="{00000000-0005-0000-0000-0000C2610000}"/>
    <cellStyle name="20% - Accent1 3 3 4 2 4 3" xfId="25210" xr:uid="{00000000-0005-0000-0000-0000C3610000}"/>
    <cellStyle name="20% - Accent1 3 3 4 2 4 3 2" xfId="25211" xr:uid="{00000000-0005-0000-0000-0000C4610000}"/>
    <cellStyle name="20% - Accent1 3 3 4 2 4 4" xfId="25212" xr:uid="{00000000-0005-0000-0000-0000C5610000}"/>
    <cellStyle name="20% - Accent1 3 3 4 2 5" xfId="25213" xr:uid="{00000000-0005-0000-0000-0000C6610000}"/>
    <cellStyle name="20% - Accent1 3 3 4 2 5 2" xfId="25214" xr:uid="{00000000-0005-0000-0000-0000C7610000}"/>
    <cellStyle name="20% - Accent1 3 3 4 2 5 2 2" xfId="25215" xr:uid="{00000000-0005-0000-0000-0000C8610000}"/>
    <cellStyle name="20% - Accent1 3 3 4 2 5 3" xfId="25216" xr:uid="{00000000-0005-0000-0000-0000C9610000}"/>
    <cellStyle name="20% - Accent1 3 3 4 2 6" xfId="25217" xr:uid="{00000000-0005-0000-0000-0000CA610000}"/>
    <cellStyle name="20% - Accent1 3 3 4 2 6 2" xfId="25218" xr:uid="{00000000-0005-0000-0000-0000CB610000}"/>
    <cellStyle name="20% - Accent1 3 3 4 2 6 2 2" xfId="25219" xr:uid="{00000000-0005-0000-0000-0000CC610000}"/>
    <cellStyle name="20% - Accent1 3 3 4 2 6 3" xfId="25220" xr:uid="{00000000-0005-0000-0000-0000CD610000}"/>
    <cellStyle name="20% - Accent1 3 3 4 2 7" xfId="25221" xr:uid="{00000000-0005-0000-0000-0000CE610000}"/>
    <cellStyle name="20% - Accent1 3 3 4 2 7 2" xfId="25222" xr:uid="{00000000-0005-0000-0000-0000CF610000}"/>
    <cellStyle name="20% - Accent1 3 3 4 2 8" xfId="25223" xr:uid="{00000000-0005-0000-0000-0000D0610000}"/>
    <cellStyle name="20% - Accent1 3 3 4 2 8 2" xfId="25224" xr:uid="{00000000-0005-0000-0000-0000D1610000}"/>
    <cellStyle name="20% - Accent1 3 3 4 2 9" xfId="25225" xr:uid="{00000000-0005-0000-0000-0000D2610000}"/>
    <cellStyle name="20% - Accent1 3 3 4 3" xfId="25226" xr:uid="{00000000-0005-0000-0000-0000D3610000}"/>
    <cellStyle name="20% - Accent1 3 3 4 3 2" xfId="25227" xr:uid="{00000000-0005-0000-0000-0000D4610000}"/>
    <cellStyle name="20% - Accent1 3 3 4 3 2 2" xfId="25228" xr:uid="{00000000-0005-0000-0000-0000D5610000}"/>
    <cellStyle name="20% - Accent1 3 3 4 3 2 2 2" xfId="25229" xr:uid="{00000000-0005-0000-0000-0000D6610000}"/>
    <cellStyle name="20% - Accent1 3 3 4 3 2 2 2 2" xfId="25230" xr:uid="{00000000-0005-0000-0000-0000D7610000}"/>
    <cellStyle name="20% - Accent1 3 3 4 3 2 2 3" xfId="25231" xr:uid="{00000000-0005-0000-0000-0000D8610000}"/>
    <cellStyle name="20% - Accent1 3 3 4 3 2 3" xfId="25232" xr:uid="{00000000-0005-0000-0000-0000D9610000}"/>
    <cellStyle name="20% - Accent1 3 3 4 3 2 3 2" xfId="25233" xr:uid="{00000000-0005-0000-0000-0000DA610000}"/>
    <cellStyle name="20% - Accent1 3 3 4 3 2 4" xfId="25234" xr:uid="{00000000-0005-0000-0000-0000DB610000}"/>
    <cellStyle name="20% - Accent1 3 3 4 3 3" xfId="25235" xr:uid="{00000000-0005-0000-0000-0000DC610000}"/>
    <cellStyle name="20% - Accent1 3 3 4 3 3 2" xfId="25236" xr:uid="{00000000-0005-0000-0000-0000DD610000}"/>
    <cellStyle name="20% - Accent1 3 3 4 3 3 2 2" xfId="25237" xr:uid="{00000000-0005-0000-0000-0000DE610000}"/>
    <cellStyle name="20% - Accent1 3 3 4 3 3 2 2 2" xfId="25238" xr:uid="{00000000-0005-0000-0000-0000DF610000}"/>
    <cellStyle name="20% - Accent1 3 3 4 3 3 2 3" xfId="25239" xr:uid="{00000000-0005-0000-0000-0000E0610000}"/>
    <cellStyle name="20% - Accent1 3 3 4 3 3 3" xfId="25240" xr:uid="{00000000-0005-0000-0000-0000E1610000}"/>
    <cellStyle name="20% - Accent1 3 3 4 3 3 3 2" xfId="25241" xr:uid="{00000000-0005-0000-0000-0000E2610000}"/>
    <cellStyle name="20% - Accent1 3 3 4 3 3 4" xfId="25242" xr:uid="{00000000-0005-0000-0000-0000E3610000}"/>
    <cellStyle name="20% - Accent1 3 3 4 3 4" xfId="25243" xr:uid="{00000000-0005-0000-0000-0000E4610000}"/>
    <cellStyle name="20% - Accent1 3 3 4 3 4 2" xfId="25244" xr:uid="{00000000-0005-0000-0000-0000E5610000}"/>
    <cellStyle name="20% - Accent1 3 3 4 3 4 2 2" xfId="25245" xr:uid="{00000000-0005-0000-0000-0000E6610000}"/>
    <cellStyle name="20% - Accent1 3 3 4 3 4 2 2 2" xfId="25246" xr:uid="{00000000-0005-0000-0000-0000E7610000}"/>
    <cellStyle name="20% - Accent1 3 3 4 3 4 2 3" xfId="25247" xr:uid="{00000000-0005-0000-0000-0000E8610000}"/>
    <cellStyle name="20% - Accent1 3 3 4 3 4 3" xfId="25248" xr:uid="{00000000-0005-0000-0000-0000E9610000}"/>
    <cellStyle name="20% - Accent1 3 3 4 3 4 3 2" xfId="25249" xr:uid="{00000000-0005-0000-0000-0000EA610000}"/>
    <cellStyle name="20% - Accent1 3 3 4 3 4 4" xfId="25250" xr:uid="{00000000-0005-0000-0000-0000EB610000}"/>
    <cellStyle name="20% - Accent1 3 3 4 3 5" xfId="25251" xr:uid="{00000000-0005-0000-0000-0000EC610000}"/>
    <cellStyle name="20% - Accent1 3 3 4 3 5 2" xfId="25252" xr:uid="{00000000-0005-0000-0000-0000ED610000}"/>
    <cellStyle name="20% - Accent1 3 3 4 3 5 2 2" xfId="25253" xr:uid="{00000000-0005-0000-0000-0000EE610000}"/>
    <cellStyle name="20% - Accent1 3 3 4 3 5 3" xfId="25254" xr:uid="{00000000-0005-0000-0000-0000EF610000}"/>
    <cellStyle name="20% - Accent1 3 3 4 3 6" xfId="25255" xr:uid="{00000000-0005-0000-0000-0000F0610000}"/>
    <cellStyle name="20% - Accent1 3 3 4 3 6 2" xfId="25256" xr:uid="{00000000-0005-0000-0000-0000F1610000}"/>
    <cellStyle name="20% - Accent1 3 3 4 3 6 2 2" xfId="25257" xr:uid="{00000000-0005-0000-0000-0000F2610000}"/>
    <cellStyle name="20% - Accent1 3 3 4 3 6 3" xfId="25258" xr:uid="{00000000-0005-0000-0000-0000F3610000}"/>
    <cellStyle name="20% - Accent1 3 3 4 3 7" xfId="25259" xr:uid="{00000000-0005-0000-0000-0000F4610000}"/>
    <cellStyle name="20% - Accent1 3 3 4 3 7 2" xfId="25260" xr:uid="{00000000-0005-0000-0000-0000F5610000}"/>
    <cellStyle name="20% - Accent1 3 3 4 3 8" xfId="25261" xr:uid="{00000000-0005-0000-0000-0000F6610000}"/>
    <cellStyle name="20% - Accent1 3 3 4 3 8 2" xfId="25262" xr:uid="{00000000-0005-0000-0000-0000F7610000}"/>
    <cellStyle name="20% - Accent1 3 3 4 3 9" xfId="25263" xr:uid="{00000000-0005-0000-0000-0000F8610000}"/>
    <cellStyle name="20% - Accent1 3 3 4 4" xfId="25264" xr:uid="{00000000-0005-0000-0000-0000F9610000}"/>
    <cellStyle name="20% - Accent1 3 3 4 4 2" xfId="25265" xr:uid="{00000000-0005-0000-0000-0000FA610000}"/>
    <cellStyle name="20% - Accent1 3 3 4 4 2 2" xfId="25266" xr:uid="{00000000-0005-0000-0000-0000FB610000}"/>
    <cellStyle name="20% - Accent1 3 3 4 4 2 2 2" xfId="25267" xr:uid="{00000000-0005-0000-0000-0000FC610000}"/>
    <cellStyle name="20% - Accent1 3 3 4 4 2 3" xfId="25268" xr:uid="{00000000-0005-0000-0000-0000FD610000}"/>
    <cellStyle name="20% - Accent1 3 3 4 4 3" xfId="25269" xr:uid="{00000000-0005-0000-0000-0000FE610000}"/>
    <cellStyle name="20% - Accent1 3 3 4 4 3 2" xfId="25270" xr:uid="{00000000-0005-0000-0000-0000FF610000}"/>
    <cellStyle name="20% - Accent1 3 3 4 4 4" xfId="25271" xr:uid="{00000000-0005-0000-0000-000000620000}"/>
    <cellStyle name="20% - Accent1 3 3 4 5" xfId="25272" xr:uid="{00000000-0005-0000-0000-000001620000}"/>
    <cellStyle name="20% - Accent1 3 3 4 5 2" xfId="25273" xr:uid="{00000000-0005-0000-0000-000002620000}"/>
    <cellStyle name="20% - Accent1 3 3 4 5 2 2" xfId="25274" xr:uid="{00000000-0005-0000-0000-000003620000}"/>
    <cellStyle name="20% - Accent1 3 3 4 5 2 2 2" xfId="25275" xr:uid="{00000000-0005-0000-0000-000004620000}"/>
    <cellStyle name="20% - Accent1 3 3 4 5 2 3" xfId="25276" xr:uid="{00000000-0005-0000-0000-000005620000}"/>
    <cellStyle name="20% - Accent1 3 3 4 5 3" xfId="25277" xr:uid="{00000000-0005-0000-0000-000006620000}"/>
    <cellStyle name="20% - Accent1 3 3 4 5 3 2" xfId="25278" xr:uid="{00000000-0005-0000-0000-000007620000}"/>
    <cellStyle name="20% - Accent1 3 3 4 5 4" xfId="25279" xr:uid="{00000000-0005-0000-0000-000008620000}"/>
    <cellStyle name="20% - Accent1 3 3 4 6" xfId="25280" xr:uid="{00000000-0005-0000-0000-000009620000}"/>
    <cellStyle name="20% - Accent1 3 3 4 6 2" xfId="25281" xr:uid="{00000000-0005-0000-0000-00000A620000}"/>
    <cellStyle name="20% - Accent1 3 3 4 6 2 2" xfId="25282" xr:uid="{00000000-0005-0000-0000-00000B620000}"/>
    <cellStyle name="20% - Accent1 3 3 4 6 2 2 2" xfId="25283" xr:uid="{00000000-0005-0000-0000-00000C620000}"/>
    <cellStyle name="20% - Accent1 3 3 4 6 2 3" xfId="25284" xr:uid="{00000000-0005-0000-0000-00000D620000}"/>
    <cellStyle name="20% - Accent1 3 3 4 6 3" xfId="25285" xr:uid="{00000000-0005-0000-0000-00000E620000}"/>
    <cellStyle name="20% - Accent1 3 3 4 6 3 2" xfId="25286" xr:uid="{00000000-0005-0000-0000-00000F620000}"/>
    <cellStyle name="20% - Accent1 3 3 4 6 4" xfId="25287" xr:uid="{00000000-0005-0000-0000-000010620000}"/>
    <cellStyle name="20% - Accent1 3 3 4 7" xfId="25288" xr:uid="{00000000-0005-0000-0000-000011620000}"/>
    <cellStyle name="20% - Accent1 3 3 4 7 2" xfId="25289" xr:uid="{00000000-0005-0000-0000-000012620000}"/>
    <cellStyle name="20% - Accent1 3 3 4 7 2 2" xfId="25290" xr:uid="{00000000-0005-0000-0000-000013620000}"/>
    <cellStyle name="20% - Accent1 3 3 4 7 3" xfId="25291" xr:uid="{00000000-0005-0000-0000-000014620000}"/>
    <cellStyle name="20% - Accent1 3 3 4 8" xfId="25292" xr:uid="{00000000-0005-0000-0000-000015620000}"/>
    <cellStyle name="20% - Accent1 3 3 4 8 2" xfId="25293" xr:uid="{00000000-0005-0000-0000-000016620000}"/>
    <cellStyle name="20% - Accent1 3 3 4 8 2 2" xfId="25294" xr:uid="{00000000-0005-0000-0000-000017620000}"/>
    <cellStyle name="20% - Accent1 3 3 4 8 3" xfId="25295" xr:uid="{00000000-0005-0000-0000-000018620000}"/>
    <cellStyle name="20% - Accent1 3 3 4 9" xfId="25296" xr:uid="{00000000-0005-0000-0000-000019620000}"/>
    <cellStyle name="20% - Accent1 3 3 4 9 2" xfId="25297" xr:uid="{00000000-0005-0000-0000-00001A620000}"/>
    <cellStyle name="20% - Accent1 3 3 5" xfId="25298" xr:uid="{00000000-0005-0000-0000-00001B620000}"/>
    <cellStyle name="20% - Accent1 3 3 5 10" xfId="25299" xr:uid="{00000000-0005-0000-0000-00001C620000}"/>
    <cellStyle name="20% - Accent1 3 3 5 10 2" xfId="25300" xr:uid="{00000000-0005-0000-0000-00001D620000}"/>
    <cellStyle name="20% - Accent1 3 3 5 11" xfId="25301" xr:uid="{00000000-0005-0000-0000-00001E620000}"/>
    <cellStyle name="20% - Accent1 3 3 5 2" xfId="25302" xr:uid="{00000000-0005-0000-0000-00001F620000}"/>
    <cellStyle name="20% - Accent1 3 3 5 2 2" xfId="25303" xr:uid="{00000000-0005-0000-0000-000020620000}"/>
    <cellStyle name="20% - Accent1 3 3 5 2 2 2" xfId="25304" xr:uid="{00000000-0005-0000-0000-000021620000}"/>
    <cellStyle name="20% - Accent1 3 3 5 2 2 2 2" xfId="25305" xr:uid="{00000000-0005-0000-0000-000022620000}"/>
    <cellStyle name="20% - Accent1 3 3 5 2 2 2 2 2" xfId="25306" xr:uid="{00000000-0005-0000-0000-000023620000}"/>
    <cellStyle name="20% - Accent1 3 3 5 2 2 2 3" xfId="25307" xr:uid="{00000000-0005-0000-0000-000024620000}"/>
    <cellStyle name="20% - Accent1 3 3 5 2 2 3" xfId="25308" xr:uid="{00000000-0005-0000-0000-000025620000}"/>
    <cellStyle name="20% - Accent1 3 3 5 2 2 3 2" xfId="25309" xr:uid="{00000000-0005-0000-0000-000026620000}"/>
    <cellStyle name="20% - Accent1 3 3 5 2 2 4" xfId="25310" xr:uid="{00000000-0005-0000-0000-000027620000}"/>
    <cellStyle name="20% - Accent1 3 3 5 2 3" xfId="25311" xr:uid="{00000000-0005-0000-0000-000028620000}"/>
    <cellStyle name="20% - Accent1 3 3 5 2 3 2" xfId="25312" xr:uid="{00000000-0005-0000-0000-000029620000}"/>
    <cellStyle name="20% - Accent1 3 3 5 2 3 2 2" xfId="25313" xr:uid="{00000000-0005-0000-0000-00002A620000}"/>
    <cellStyle name="20% - Accent1 3 3 5 2 3 2 2 2" xfId="25314" xr:uid="{00000000-0005-0000-0000-00002B620000}"/>
    <cellStyle name="20% - Accent1 3 3 5 2 3 2 3" xfId="25315" xr:uid="{00000000-0005-0000-0000-00002C620000}"/>
    <cellStyle name="20% - Accent1 3 3 5 2 3 3" xfId="25316" xr:uid="{00000000-0005-0000-0000-00002D620000}"/>
    <cellStyle name="20% - Accent1 3 3 5 2 3 3 2" xfId="25317" xr:uid="{00000000-0005-0000-0000-00002E620000}"/>
    <cellStyle name="20% - Accent1 3 3 5 2 3 4" xfId="25318" xr:uid="{00000000-0005-0000-0000-00002F620000}"/>
    <cellStyle name="20% - Accent1 3 3 5 2 4" xfId="25319" xr:uid="{00000000-0005-0000-0000-000030620000}"/>
    <cellStyle name="20% - Accent1 3 3 5 2 4 2" xfId="25320" xr:uid="{00000000-0005-0000-0000-000031620000}"/>
    <cellStyle name="20% - Accent1 3 3 5 2 4 2 2" xfId="25321" xr:uid="{00000000-0005-0000-0000-000032620000}"/>
    <cellStyle name="20% - Accent1 3 3 5 2 4 2 2 2" xfId="25322" xr:uid="{00000000-0005-0000-0000-000033620000}"/>
    <cellStyle name="20% - Accent1 3 3 5 2 4 2 3" xfId="25323" xr:uid="{00000000-0005-0000-0000-000034620000}"/>
    <cellStyle name="20% - Accent1 3 3 5 2 4 3" xfId="25324" xr:uid="{00000000-0005-0000-0000-000035620000}"/>
    <cellStyle name="20% - Accent1 3 3 5 2 4 3 2" xfId="25325" xr:uid="{00000000-0005-0000-0000-000036620000}"/>
    <cellStyle name="20% - Accent1 3 3 5 2 4 4" xfId="25326" xr:uid="{00000000-0005-0000-0000-000037620000}"/>
    <cellStyle name="20% - Accent1 3 3 5 2 5" xfId="25327" xr:uid="{00000000-0005-0000-0000-000038620000}"/>
    <cellStyle name="20% - Accent1 3 3 5 2 5 2" xfId="25328" xr:uid="{00000000-0005-0000-0000-000039620000}"/>
    <cellStyle name="20% - Accent1 3 3 5 2 5 2 2" xfId="25329" xr:uid="{00000000-0005-0000-0000-00003A620000}"/>
    <cellStyle name="20% - Accent1 3 3 5 2 5 3" xfId="25330" xr:uid="{00000000-0005-0000-0000-00003B620000}"/>
    <cellStyle name="20% - Accent1 3 3 5 2 6" xfId="25331" xr:uid="{00000000-0005-0000-0000-00003C620000}"/>
    <cellStyle name="20% - Accent1 3 3 5 2 6 2" xfId="25332" xr:uid="{00000000-0005-0000-0000-00003D620000}"/>
    <cellStyle name="20% - Accent1 3 3 5 2 6 2 2" xfId="25333" xr:uid="{00000000-0005-0000-0000-00003E620000}"/>
    <cellStyle name="20% - Accent1 3 3 5 2 6 3" xfId="25334" xr:uid="{00000000-0005-0000-0000-00003F620000}"/>
    <cellStyle name="20% - Accent1 3 3 5 2 7" xfId="25335" xr:uid="{00000000-0005-0000-0000-000040620000}"/>
    <cellStyle name="20% - Accent1 3 3 5 2 7 2" xfId="25336" xr:uid="{00000000-0005-0000-0000-000041620000}"/>
    <cellStyle name="20% - Accent1 3 3 5 2 8" xfId="25337" xr:uid="{00000000-0005-0000-0000-000042620000}"/>
    <cellStyle name="20% - Accent1 3 3 5 2 8 2" xfId="25338" xr:uid="{00000000-0005-0000-0000-000043620000}"/>
    <cellStyle name="20% - Accent1 3 3 5 2 9" xfId="25339" xr:uid="{00000000-0005-0000-0000-000044620000}"/>
    <cellStyle name="20% - Accent1 3 3 5 3" xfId="25340" xr:uid="{00000000-0005-0000-0000-000045620000}"/>
    <cellStyle name="20% - Accent1 3 3 5 3 2" xfId="25341" xr:uid="{00000000-0005-0000-0000-000046620000}"/>
    <cellStyle name="20% - Accent1 3 3 5 3 2 2" xfId="25342" xr:uid="{00000000-0005-0000-0000-000047620000}"/>
    <cellStyle name="20% - Accent1 3 3 5 3 2 2 2" xfId="25343" xr:uid="{00000000-0005-0000-0000-000048620000}"/>
    <cellStyle name="20% - Accent1 3 3 5 3 2 2 2 2" xfId="25344" xr:uid="{00000000-0005-0000-0000-000049620000}"/>
    <cellStyle name="20% - Accent1 3 3 5 3 2 2 3" xfId="25345" xr:uid="{00000000-0005-0000-0000-00004A620000}"/>
    <cellStyle name="20% - Accent1 3 3 5 3 2 3" xfId="25346" xr:uid="{00000000-0005-0000-0000-00004B620000}"/>
    <cellStyle name="20% - Accent1 3 3 5 3 2 3 2" xfId="25347" xr:uid="{00000000-0005-0000-0000-00004C620000}"/>
    <cellStyle name="20% - Accent1 3 3 5 3 2 4" xfId="25348" xr:uid="{00000000-0005-0000-0000-00004D620000}"/>
    <cellStyle name="20% - Accent1 3 3 5 3 3" xfId="25349" xr:uid="{00000000-0005-0000-0000-00004E620000}"/>
    <cellStyle name="20% - Accent1 3 3 5 3 3 2" xfId="25350" xr:uid="{00000000-0005-0000-0000-00004F620000}"/>
    <cellStyle name="20% - Accent1 3 3 5 3 3 2 2" xfId="25351" xr:uid="{00000000-0005-0000-0000-000050620000}"/>
    <cellStyle name="20% - Accent1 3 3 5 3 3 2 2 2" xfId="25352" xr:uid="{00000000-0005-0000-0000-000051620000}"/>
    <cellStyle name="20% - Accent1 3 3 5 3 3 2 3" xfId="25353" xr:uid="{00000000-0005-0000-0000-000052620000}"/>
    <cellStyle name="20% - Accent1 3 3 5 3 3 3" xfId="25354" xr:uid="{00000000-0005-0000-0000-000053620000}"/>
    <cellStyle name="20% - Accent1 3 3 5 3 3 3 2" xfId="25355" xr:uid="{00000000-0005-0000-0000-000054620000}"/>
    <cellStyle name="20% - Accent1 3 3 5 3 3 4" xfId="25356" xr:uid="{00000000-0005-0000-0000-000055620000}"/>
    <cellStyle name="20% - Accent1 3 3 5 3 4" xfId="25357" xr:uid="{00000000-0005-0000-0000-000056620000}"/>
    <cellStyle name="20% - Accent1 3 3 5 3 4 2" xfId="25358" xr:uid="{00000000-0005-0000-0000-000057620000}"/>
    <cellStyle name="20% - Accent1 3 3 5 3 4 2 2" xfId="25359" xr:uid="{00000000-0005-0000-0000-000058620000}"/>
    <cellStyle name="20% - Accent1 3 3 5 3 4 2 2 2" xfId="25360" xr:uid="{00000000-0005-0000-0000-000059620000}"/>
    <cellStyle name="20% - Accent1 3 3 5 3 4 2 3" xfId="25361" xr:uid="{00000000-0005-0000-0000-00005A620000}"/>
    <cellStyle name="20% - Accent1 3 3 5 3 4 3" xfId="25362" xr:uid="{00000000-0005-0000-0000-00005B620000}"/>
    <cellStyle name="20% - Accent1 3 3 5 3 4 3 2" xfId="25363" xr:uid="{00000000-0005-0000-0000-00005C620000}"/>
    <cellStyle name="20% - Accent1 3 3 5 3 4 4" xfId="25364" xr:uid="{00000000-0005-0000-0000-00005D620000}"/>
    <cellStyle name="20% - Accent1 3 3 5 3 5" xfId="25365" xr:uid="{00000000-0005-0000-0000-00005E620000}"/>
    <cellStyle name="20% - Accent1 3 3 5 3 5 2" xfId="25366" xr:uid="{00000000-0005-0000-0000-00005F620000}"/>
    <cellStyle name="20% - Accent1 3 3 5 3 5 2 2" xfId="25367" xr:uid="{00000000-0005-0000-0000-000060620000}"/>
    <cellStyle name="20% - Accent1 3 3 5 3 5 3" xfId="25368" xr:uid="{00000000-0005-0000-0000-000061620000}"/>
    <cellStyle name="20% - Accent1 3 3 5 3 6" xfId="25369" xr:uid="{00000000-0005-0000-0000-000062620000}"/>
    <cellStyle name="20% - Accent1 3 3 5 3 6 2" xfId="25370" xr:uid="{00000000-0005-0000-0000-000063620000}"/>
    <cellStyle name="20% - Accent1 3 3 5 3 6 2 2" xfId="25371" xr:uid="{00000000-0005-0000-0000-000064620000}"/>
    <cellStyle name="20% - Accent1 3 3 5 3 6 3" xfId="25372" xr:uid="{00000000-0005-0000-0000-000065620000}"/>
    <cellStyle name="20% - Accent1 3 3 5 3 7" xfId="25373" xr:uid="{00000000-0005-0000-0000-000066620000}"/>
    <cellStyle name="20% - Accent1 3 3 5 3 7 2" xfId="25374" xr:uid="{00000000-0005-0000-0000-000067620000}"/>
    <cellStyle name="20% - Accent1 3 3 5 3 8" xfId="25375" xr:uid="{00000000-0005-0000-0000-000068620000}"/>
    <cellStyle name="20% - Accent1 3 3 5 3 8 2" xfId="25376" xr:uid="{00000000-0005-0000-0000-000069620000}"/>
    <cellStyle name="20% - Accent1 3 3 5 3 9" xfId="25377" xr:uid="{00000000-0005-0000-0000-00006A620000}"/>
    <cellStyle name="20% - Accent1 3 3 5 4" xfId="25378" xr:uid="{00000000-0005-0000-0000-00006B620000}"/>
    <cellStyle name="20% - Accent1 3 3 5 4 2" xfId="25379" xr:uid="{00000000-0005-0000-0000-00006C620000}"/>
    <cellStyle name="20% - Accent1 3 3 5 4 2 2" xfId="25380" xr:uid="{00000000-0005-0000-0000-00006D620000}"/>
    <cellStyle name="20% - Accent1 3 3 5 4 2 2 2" xfId="25381" xr:uid="{00000000-0005-0000-0000-00006E620000}"/>
    <cellStyle name="20% - Accent1 3 3 5 4 2 3" xfId="25382" xr:uid="{00000000-0005-0000-0000-00006F620000}"/>
    <cellStyle name="20% - Accent1 3 3 5 4 3" xfId="25383" xr:uid="{00000000-0005-0000-0000-000070620000}"/>
    <cellStyle name="20% - Accent1 3 3 5 4 3 2" xfId="25384" xr:uid="{00000000-0005-0000-0000-000071620000}"/>
    <cellStyle name="20% - Accent1 3 3 5 4 4" xfId="25385" xr:uid="{00000000-0005-0000-0000-000072620000}"/>
    <cellStyle name="20% - Accent1 3 3 5 5" xfId="25386" xr:uid="{00000000-0005-0000-0000-000073620000}"/>
    <cellStyle name="20% - Accent1 3 3 5 5 2" xfId="25387" xr:uid="{00000000-0005-0000-0000-000074620000}"/>
    <cellStyle name="20% - Accent1 3 3 5 5 2 2" xfId="25388" xr:uid="{00000000-0005-0000-0000-000075620000}"/>
    <cellStyle name="20% - Accent1 3 3 5 5 2 2 2" xfId="25389" xr:uid="{00000000-0005-0000-0000-000076620000}"/>
    <cellStyle name="20% - Accent1 3 3 5 5 2 3" xfId="25390" xr:uid="{00000000-0005-0000-0000-000077620000}"/>
    <cellStyle name="20% - Accent1 3 3 5 5 3" xfId="25391" xr:uid="{00000000-0005-0000-0000-000078620000}"/>
    <cellStyle name="20% - Accent1 3 3 5 5 3 2" xfId="25392" xr:uid="{00000000-0005-0000-0000-000079620000}"/>
    <cellStyle name="20% - Accent1 3 3 5 5 4" xfId="25393" xr:uid="{00000000-0005-0000-0000-00007A620000}"/>
    <cellStyle name="20% - Accent1 3 3 5 6" xfId="25394" xr:uid="{00000000-0005-0000-0000-00007B620000}"/>
    <cellStyle name="20% - Accent1 3 3 5 6 2" xfId="25395" xr:uid="{00000000-0005-0000-0000-00007C620000}"/>
    <cellStyle name="20% - Accent1 3 3 5 6 2 2" xfId="25396" xr:uid="{00000000-0005-0000-0000-00007D620000}"/>
    <cellStyle name="20% - Accent1 3 3 5 6 2 2 2" xfId="25397" xr:uid="{00000000-0005-0000-0000-00007E620000}"/>
    <cellStyle name="20% - Accent1 3 3 5 6 2 3" xfId="25398" xr:uid="{00000000-0005-0000-0000-00007F620000}"/>
    <cellStyle name="20% - Accent1 3 3 5 6 3" xfId="25399" xr:uid="{00000000-0005-0000-0000-000080620000}"/>
    <cellStyle name="20% - Accent1 3 3 5 6 3 2" xfId="25400" xr:uid="{00000000-0005-0000-0000-000081620000}"/>
    <cellStyle name="20% - Accent1 3 3 5 6 4" xfId="25401" xr:uid="{00000000-0005-0000-0000-000082620000}"/>
    <cellStyle name="20% - Accent1 3 3 5 7" xfId="25402" xr:uid="{00000000-0005-0000-0000-000083620000}"/>
    <cellStyle name="20% - Accent1 3 3 5 7 2" xfId="25403" xr:uid="{00000000-0005-0000-0000-000084620000}"/>
    <cellStyle name="20% - Accent1 3 3 5 7 2 2" xfId="25404" xr:uid="{00000000-0005-0000-0000-000085620000}"/>
    <cellStyle name="20% - Accent1 3 3 5 7 3" xfId="25405" xr:uid="{00000000-0005-0000-0000-000086620000}"/>
    <cellStyle name="20% - Accent1 3 3 5 8" xfId="25406" xr:uid="{00000000-0005-0000-0000-000087620000}"/>
    <cellStyle name="20% - Accent1 3 3 5 8 2" xfId="25407" xr:uid="{00000000-0005-0000-0000-000088620000}"/>
    <cellStyle name="20% - Accent1 3 3 5 8 2 2" xfId="25408" xr:uid="{00000000-0005-0000-0000-000089620000}"/>
    <cellStyle name="20% - Accent1 3 3 5 8 3" xfId="25409" xr:uid="{00000000-0005-0000-0000-00008A620000}"/>
    <cellStyle name="20% - Accent1 3 3 5 9" xfId="25410" xr:uid="{00000000-0005-0000-0000-00008B620000}"/>
    <cellStyle name="20% - Accent1 3 3 5 9 2" xfId="25411" xr:uid="{00000000-0005-0000-0000-00008C620000}"/>
    <cellStyle name="20% - Accent1 3 3 6" xfId="25412" xr:uid="{00000000-0005-0000-0000-00008D620000}"/>
    <cellStyle name="20% - Accent1 3 3 6 10" xfId="25413" xr:uid="{00000000-0005-0000-0000-00008E620000}"/>
    <cellStyle name="20% - Accent1 3 3 6 10 2" xfId="25414" xr:uid="{00000000-0005-0000-0000-00008F620000}"/>
    <cellStyle name="20% - Accent1 3 3 6 11" xfId="25415" xr:uid="{00000000-0005-0000-0000-000090620000}"/>
    <cellStyle name="20% - Accent1 3 3 6 2" xfId="25416" xr:uid="{00000000-0005-0000-0000-000091620000}"/>
    <cellStyle name="20% - Accent1 3 3 6 2 2" xfId="25417" xr:uid="{00000000-0005-0000-0000-000092620000}"/>
    <cellStyle name="20% - Accent1 3 3 6 2 2 2" xfId="25418" xr:uid="{00000000-0005-0000-0000-000093620000}"/>
    <cellStyle name="20% - Accent1 3 3 6 2 2 2 2" xfId="25419" xr:uid="{00000000-0005-0000-0000-000094620000}"/>
    <cellStyle name="20% - Accent1 3 3 6 2 2 2 2 2" xfId="25420" xr:uid="{00000000-0005-0000-0000-000095620000}"/>
    <cellStyle name="20% - Accent1 3 3 6 2 2 2 3" xfId="25421" xr:uid="{00000000-0005-0000-0000-000096620000}"/>
    <cellStyle name="20% - Accent1 3 3 6 2 2 3" xfId="25422" xr:uid="{00000000-0005-0000-0000-000097620000}"/>
    <cellStyle name="20% - Accent1 3 3 6 2 2 3 2" xfId="25423" xr:uid="{00000000-0005-0000-0000-000098620000}"/>
    <cellStyle name="20% - Accent1 3 3 6 2 2 4" xfId="25424" xr:uid="{00000000-0005-0000-0000-000099620000}"/>
    <cellStyle name="20% - Accent1 3 3 6 2 3" xfId="25425" xr:uid="{00000000-0005-0000-0000-00009A620000}"/>
    <cellStyle name="20% - Accent1 3 3 6 2 3 2" xfId="25426" xr:uid="{00000000-0005-0000-0000-00009B620000}"/>
    <cellStyle name="20% - Accent1 3 3 6 2 3 2 2" xfId="25427" xr:uid="{00000000-0005-0000-0000-00009C620000}"/>
    <cellStyle name="20% - Accent1 3 3 6 2 3 2 2 2" xfId="25428" xr:uid="{00000000-0005-0000-0000-00009D620000}"/>
    <cellStyle name="20% - Accent1 3 3 6 2 3 2 3" xfId="25429" xr:uid="{00000000-0005-0000-0000-00009E620000}"/>
    <cellStyle name="20% - Accent1 3 3 6 2 3 3" xfId="25430" xr:uid="{00000000-0005-0000-0000-00009F620000}"/>
    <cellStyle name="20% - Accent1 3 3 6 2 3 3 2" xfId="25431" xr:uid="{00000000-0005-0000-0000-0000A0620000}"/>
    <cellStyle name="20% - Accent1 3 3 6 2 3 4" xfId="25432" xr:uid="{00000000-0005-0000-0000-0000A1620000}"/>
    <cellStyle name="20% - Accent1 3 3 6 2 4" xfId="25433" xr:uid="{00000000-0005-0000-0000-0000A2620000}"/>
    <cellStyle name="20% - Accent1 3 3 6 2 4 2" xfId="25434" xr:uid="{00000000-0005-0000-0000-0000A3620000}"/>
    <cellStyle name="20% - Accent1 3 3 6 2 4 2 2" xfId="25435" xr:uid="{00000000-0005-0000-0000-0000A4620000}"/>
    <cellStyle name="20% - Accent1 3 3 6 2 4 2 2 2" xfId="25436" xr:uid="{00000000-0005-0000-0000-0000A5620000}"/>
    <cellStyle name="20% - Accent1 3 3 6 2 4 2 3" xfId="25437" xr:uid="{00000000-0005-0000-0000-0000A6620000}"/>
    <cellStyle name="20% - Accent1 3 3 6 2 4 3" xfId="25438" xr:uid="{00000000-0005-0000-0000-0000A7620000}"/>
    <cellStyle name="20% - Accent1 3 3 6 2 4 3 2" xfId="25439" xr:uid="{00000000-0005-0000-0000-0000A8620000}"/>
    <cellStyle name="20% - Accent1 3 3 6 2 4 4" xfId="25440" xr:uid="{00000000-0005-0000-0000-0000A9620000}"/>
    <cellStyle name="20% - Accent1 3 3 6 2 5" xfId="25441" xr:uid="{00000000-0005-0000-0000-0000AA620000}"/>
    <cellStyle name="20% - Accent1 3 3 6 2 5 2" xfId="25442" xr:uid="{00000000-0005-0000-0000-0000AB620000}"/>
    <cellStyle name="20% - Accent1 3 3 6 2 5 2 2" xfId="25443" xr:uid="{00000000-0005-0000-0000-0000AC620000}"/>
    <cellStyle name="20% - Accent1 3 3 6 2 5 3" xfId="25444" xr:uid="{00000000-0005-0000-0000-0000AD620000}"/>
    <cellStyle name="20% - Accent1 3 3 6 2 6" xfId="25445" xr:uid="{00000000-0005-0000-0000-0000AE620000}"/>
    <cellStyle name="20% - Accent1 3 3 6 2 6 2" xfId="25446" xr:uid="{00000000-0005-0000-0000-0000AF620000}"/>
    <cellStyle name="20% - Accent1 3 3 6 2 6 2 2" xfId="25447" xr:uid="{00000000-0005-0000-0000-0000B0620000}"/>
    <cellStyle name="20% - Accent1 3 3 6 2 6 3" xfId="25448" xr:uid="{00000000-0005-0000-0000-0000B1620000}"/>
    <cellStyle name="20% - Accent1 3 3 6 2 7" xfId="25449" xr:uid="{00000000-0005-0000-0000-0000B2620000}"/>
    <cellStyle name="20% - Accent1 3 3 6 2 7 2" xfId="25450" xr:uid="{00000000-0005-0000-0000-0000B3620000}"/>
    <cellStyle name="20% - Accent1 3 3 6 2 8" xfId="25451" xr:uid="{00000000-0005-0000-0000-0000B4620000}"/>
    <cellStyle name="20% - Accent1 3 3 6 2 8 2" xfId="25452" xr:uid="{00000000-0005-0000-0000-0000B5620000}"/>
    <cellStyle name="20% - Accent1 3 3 6 2 9" xfId="25453" xr:uid="{00000000-0005-0000-0000-0000B6620000}"/>
    <cellStyle name="20% - Accent1 3 3 6 3" xfId="25454" xr:uid="{00000000-0005-0000-0000-0000B7620000}"/>
    <cellStyle name="20% - Accent1 3 3 6 3 2" xfId="25455" xr:uid="{00000000-0005-0000-0000-0000B8620000}"/>
    <cellStyle name="20% - Accent1 3 3 6 3 2 2" xfId="25456" xr:uid="{00000000-0005-0000-0000-0000B9620000}"/>
    <cellStyle name="20% - Accent1 3 3 6 3 2 2 2" xfId="25457" xr:uid="{00000000-0005-0000-0000-0000BA620000}"/>
    <cellStyle name="20% - Accent1 3 3 6 3 2 2 2 2" xfId="25458" xr:uid="{00000000-0005-0000-0000-0000BB620000}"/>
    <cellStyle name="20% - Accent1 3 3 6 3 2 2 3" xfId="25459" xr:uid="{00000000-0005-0000-0000-0000BC620000}"/>
    <cellStyle name="20% - Accent1 3 3 6 3 2 3" xfId="25460" xr:uid="{00000000-0005-0000-0000-0000BD620000}"/>
    <cellStyle name="20% - Accent1 3 3 6 3 2 3 2" xfId="25461" xr:uid="{00000000-0005-0000-0000-0000BE620000}"/>
    <cellStyle name="20% - Accent1 3 3 6 3 2 4" xfId="25462" xr:uid="{00000000-0005-0000-0000-0000BF620000}"/>
    <cellStyle name="20% - Accent1 3 3 6 3 3" xfId="25463" xr:uid="{00000000-0005-0000-0000-0000C0620000}"/>
    <cellStyle name="20% - Accent1 3 3 6 3 3 2" xfId="25464" xr:uid="{00000000-0005-0000-0000-0000C1620000}"/>
    <cellStyle name="20% - Accent1 3 3 6 3 3 2 2" xfId="25465" xr:uid="{00000000-0005-0000-0000-0000C2620000}"/>
    <cellStyle name="20% - Accent1 3 3 6 3 3 2 2 2" xfId="25466" xr:uid="{00000000-0005-0000-0000-0000C3620000}"/>
    <cellStyle name="20% - Accent1 3 3 6 3 3 2 3" xfId="25467" xr:uid="{00000000-0005-0000-0000-0000C4620000}"/>
    <cellStyle name="20% - Accent1 3 3 6 3 3 3" xfId="25468" xr:uid="{00000000-0005-0000-0000-0000C5620000}"/>
    <cellStyle name="20% - Accent1 3 3 6 3 3 3 2" xfId="25469" xr:uid="{00000000-0005-0000-0000-0000C6620000}"/>
    <cellStyle name="20% - Accent1 3 3 6 3 3 4" xfId="25470" xr:uid="{00000000-0005-0000-0000-0000C7620000}"/>
    <cellStyle name="20% - Accent1 3 3 6 3 4" xfId="25471" xr:uid="{00000000-0005-0000-0000-0000C8620000}"/>
    <cellStyle name="20% - Accent1 3 3 6 3 4 2" xfId="25472" xr:uid="{00000000-0005-0000-0000-0000C9620000}"/>
    <cellStyle name="20% - Accent1 3 3 6 3 4 2 2" xfId="25473" xr:uid="{00000000-0005-0000-0000-0000CA620000}"/>
    <cellStyle name="20% - Accent1 3 3 6 3 4 2 2 2" xfId="25474" xr:uid="{00000000-0005-0000-0000-0000CB620000}"/>
    <cellStyle name="20% - Accent1 3 3 6 3 4 2 3" xfId="25475" xr:uid="{00000000-0005-0000-0000-0000CC620000}"/>
    <cellStyle name="20% - Accent1 3 3 6 3 4 3" xfId="25476" xr:uid="{00000000-0005-0000-0000-0000CD620000}"/>
    <cellStyle name="20% - Accent1 3 3 6 3 4 3 2" xfId="25477" xr:uid="{00000000-0005-0000-0000-0000CE620000}"/>
    <cellStyle name="20% - Accent1 3 3 6 3 4 4" xfId="25478" xr:uid="{00000000-0005-0000-0000-0000CF620000}"/>
    <cellStyle name="20% - Accent1 3 3 6 3 5" xfId="25479" xr:uid="{00000000-0005-0000-0000-0000D0620000}"/>
    <cellStyle name="20% - Accent1 3 3 6 3 5 2" xfId="25480" xr:uid="{00000000-0005-0000-0000-0000D1620000}"/>
    <cellStyle name="20% - Accent1 3 3 6 3 5 2 2" xfId="25481" xr:uid="{00000000-0005-0000-0000-0000D2620000}"/>
    <cellStyle name="20% - Accent1 3 3 6 3 5 3" xfId="25482" xr:uid="{00000000-0005-0000-0000-0000D3620000}"/>
    <cellStyle name="20% - Accent1 3 3 6 3 6" xfId="25483" xr:uid="{00000000-0005-0000-0000-0000D4620000}"/>
    <cellStyle name="20% - Accent1 3 3 6 3 6 2" xfId="25484" xr:uid="{00000000-0005-0000-0000-0000D5620000}"/>
    <cellStyle name="20% - Accent1 3 3 6 3 6 2 2" xfId="25485" xr:uid="{00000000-0005-0000-0000-0000D6620000}"/>
    <cellStyle name="20% - Accent1 3 3 6 3 6 3" xfId="25486" xr:uid="{00000000-0005-0000-0000-0000D7620000}"/>
    <cellStyle name="20% - Accent1 3 3 6 3 7" xfId="25487" xr:uid="{00000000-0005-0000-0000-0000D8620000}"/>
    <cellStyle name="20% - Accent1 3 3 6 3 7 2" xfId="25488" xr:uid="{00000000-0005-0000-0000-0000D9620000}"/>
    <cellStyle name="20% - Accent1 3 3 6 3 8" xfId="25489" xr:uid="{00000000-0005-0000-0000-0000DA620000}"/>
    <cellStyle name="20% - Accent1 3 3 6 3 8 2" xfId="25490" xr:uid="{00000000-0005-0000-0000-0000DB620000}"/>
    <cellStyle name="20% - Accent1 3 3 6 3 9" xfId="25491" xr:uid="{00000000-0005-0000-0000-0000DC620000}"/>
    <cellStyle name="20% - Accent1 3 3 6 4" xfId="25492" xr:uid="{00000000-0005-0000-0000-0000DD620000}"/>
    <cellStyle name="20% - Accent1 3 3 6 4 2" xfId="25493" xr:uid="{00000000-0005-0000-0000-0000DE620000}"/>
    <cellStyle name="20% - Accent1 3 3 6 4 2 2" xfId="25494" xr:uid="{00000000-0005-0000-0000-0000DF620000}"/>
    <cellStyle name="20% - Accent1 3 3 6 4 2 2 2" xfId="25495" xr:uid="{00000000-0005-0000-0000-0000E0620000}"/>
    <cellStyle name="20% - Accent1 3 3 6 4 2 3" xfId="25496" xr:uid="{00000000-0005-0000-0000-0000E1620000}"/>
    <cellStyle name="20% - Accent1 3 3 6 4 3" xfId="25497" xr:uid="{00000000-0005-0000-0000-0000E2620000}"/>
    <cellStyle name="20% - Accent1 3 3 6 4 3 2" xfId="25498" xr:uid="{00000000-0005-0000-0000-0000E3620000}"/>
    <cellStyle name="20% - Accent1 3 3 6 4 4" xfId="25499" xr:uid="{00000000-0005-0000-0000-0000E4620000}"/>
    <cellStyle name="20% - Accent1 3 3 6 5" xfId="25500" xr:uid="{00000000-0005-0000-0000-0000E5620000}"/>
    <cellStyle name="20% - Accent1 3 3 6 5 2" xfId="25501" xr:uid="{00000000-0005-0000-0000-0000E6620000}"/>
    <cellStyle name="20% - Accent1 3 3 6 5 2 2" xfId="25502" xr:uid="{00000000-0005-0000-0000-0000E7620000}"/>
    <cellStyle name="20% - Accent1 3 3 6 5 2 2 2" xfId="25503" xr:uid="{00000000-0005-0000-0000-0000E8620000}"/>
    <cellStyle name="20% - Accent1 3 3 6 5 2 3" xfId="25504" xr:uid="{00000000-0005-0000-0000-0000E9620000}"/>
    <cellStyle name="20% - Accent1 3 3 6 5 3" xfId="25505" xr:uid="{00000000-0005-0000-0000-0000EA620000}"/>
    <cellStyle name="20% - Accent1 3 3 6 5 3 2" xfId="25506" xr:uid="{00000000-0005-0000-0000-0000EB620000}"/>
    <cellStyle name="20% - Accent1 3 3 6 5 4" xfId="25507" xr:uid="{00000000-0005-0000-0000-0000EC620000}"/>
    <cellStyle name="20% - Accent1 3 3 6 6" xfId="25508" xr:uid="{00000000-0005-0000-0000-0000ED620000}"/>
    <cellStyle name="20% - Accent1 3 3 6 6 2" xfId="25509" xr:uid="{00000000-0005-0000-0000-0000EE620000}"/>
    <cellStyle name="20% - Accent1 3 3 6 6 2 2" xfId="25510" xr:uid="{00000000-0005-0000-0000-0000EF620000}"/>
    <cellStyle name="20% - Accent1 3 3 6 6 2 2 2" xfId="25511" xr:uid="{00000000-0005-0000-0000-0000F0620000}"/>
    <cellStyle name="20% - Accent1 3 3 6 6 2 3" xfId="25512" xr:uid="{00000000-0005-0000-0000-0000F1620000}"/>
    <cellStyle name="20% - Accent1 3 3 6 6 3" xfId="25513" xr:uid="{00000000-0005-0000-0000-0000F2620000}"/>
    <cellStyle name="20% - Accent1 3 3 6 6 3 2" xfId="25514" xr:uid="{00000000-0005-0000-0000-0000F3620000}"/>
    <cellStyle name="20% - Accent1 3 3 6 6 4" xfId="25515" xr:uid="{00000000-0005-0000-0000-0000F4620000}"/>
    <cellStyle name="20% - Accent1 3 3 6 7" xfId="25516" xr:uid="{00000000-0005-0000-0000-0000F5620000}"/>
    <cellStyle name="20% - Accent1 3 3 6 7 2" xfId="25517" xr:uid="{00000000-0005-0000-0000-0000F6620000}"/>
    <cellStyle name="20% - Accent1 3 3 6 7 2 2" xfId="25518" xr:uid="{00000000-0005-0000-0000-0000F7620000}"/>
    <cellStyle name="20% - Accent1 3 3 6 7 3" xfId="25519" xr:uid="{00000000-0005-0000-0000-0000F8620000}"/>
    <cellStyle name="20% - Accent1 3 3 6 8" xfId="25520" xr:uid="{00000000-0005-0000-0000-0000F9620000}"/>
    <cellStyle name="20% - Accent1 3 3 6 8 2" xfId="25521" xr:uid="{00000000-0005-0000-0000-0000FA620000}"/>
    <cellStyle name="20% - Accent1 3 3 6 8 2 2" xfId="25522" xr:uid="{00000000-0005-0000-0000-0000FB620000}"/>
    <cellStyle name="20% - Accent1 3 3 6 8 3" xfId="25523" xr:uid="{00000000-0005-0000-0000-0000FC620000}"/>
    <cellStyle name="20% - Accent1 3 3 6 9" xfId="25524" xr:uid="{00000000-0005-0000-0000-0000FD620000}"/>
    <cellStyle name="20% - Accent1 3 3 6 9 2" xfId="25525" xr:uid="{00000000-0005-0000-0000-0000FE620000}"/>
    <cellStyle name="20% - Accent1 3 3 7" xfId="25526" xr:uid="{00000000-0005-0000-0000-0000FF620000}"/>
    <cellStyle name="20% - Accent1 3 3 7 2" xfId="25527" xr:uid="{00000000-0005-0000-0000-000000630000}"/>
    <cellStyle name="20% - Accent1 3 3 7 2 2" xfId="25528" xr:uid="{00000000-0005-0000-0000-000001630000}"/>
    <cellStyle name="20% - Accent1 3 3 7 2 2 2" xfId="25529" xr:uid="{00000000-0005-0000-0000-000002630000}"/>
    <cellStyle name="20% - Accent1 3 3 7 2 2 2 2" xfId="25530" xr:uid="{00000000-0005-0000-0000-000003630000}"/>
    <cellStyle name="20% - Accent1 3 3 7 2 2 3" xfId="25531" xr:uid="{00000000-0005-0000-0000-000004630000}"/>
    <cellStyle name="20% - Accent1 3 3 7 2 3" xfId="25532" xr:uid="{00000000-0005-0000-0000-000005630000}"/>
    <cellStyle name="20% - Accent1 3 3 7 2 3 2" xfId="25533" xr:uid="{00000000-0005-0000-0000-000006630000}"/>
    <cellStyle name="20% - Accent1 3 3 7 2 4" xfId="25534" xr:uid="{00000000-0005-0000-0000-000007630000}"/>
    <cellStyle name="20% - Accent1 3 3 7 3" xfId="25535" xr:uid="{00000000-0005-0000-0000-000008630000}"/>
    <cellStyle name="20% - Accent1 3 3 7 3 2" xfId="25536" xr:uid="{00000000-0005-0000-0000-000009630000}"/>
    <cellStyle name="20% - Accent1 3 3 7 3 2 2" xfId="25537" xr:uid="{00000000-0005-0000-0000-00000A630000}"/>
    <cellStyle name="20% - Accent1 3 3 7 3 2 2 2" xfId="25538" xr:uid="{00000000-0005-0000-0000-00000B630000}"/>
    <cellStyle name="20% - Accent1 3 3 7 3 2 3" xfId="25539" xr:uid="{00000000-0005-0000-0000-00000C630000}"/>
    <cellStyle name="20% - Accent1 3 3 7 3 3" xfId="25540" xr:uid="{00000000-0005-0000-0000-00000D630000}"/>
    <cellStyle name="20% - Accent1 3 3 7 3 3 2" xfId="25541" xr:uid="{00000000-0005-0000-0000-00000E630000}"/>
    <cellStyle name="20% - Accent1 3 3 7 3 4" xfId="25542" xr:uid="{00000000-0005-0000-0000-00000F630000}"/>
    <cellStyle name="20% - Accent1 3 3 7 4" xfId="25543" xr:uid="{00000000-0005-0000-0000-000010630000}"/>
    <cellStyle name="20% - Accent1 3 3 7 4 2" xfId="25544" xr:uid="{00000000-0005-0000-0000-000011630000}"/>
    <cellStyle name="20% - Accent1 3 3 7 4 2 2" xfId="25545" xr:uid="{00000000-0005-0000-0000-000012630000}"/>
    <cellStyle name="20% - Accent1 3 3 7 4 2 2 2" xfId="25546" xr:uid="{00000000-0005-0000-0000-000013630000}"/>
    <cellStyle name="20% - Accent1 3 3 7 4 2 3" xfId="25547" xr:uid="{00000000-0005-0000-0000-000014630000}"/>
    <cellStyle name="20% - Accent1 3 3 7 4 3" xfId="25548" xr:uid="{00000000-0005-0000-0000-000015630000}"/>
    <cellStyle name="20% - Accent1 3 3 7 4 3 2" xfId="25549" xr:uid="{00000000-0005-0000-0000-000016630000}"/>
    <cellStyle name="20% - Accent1 3 3 7 4 4" xfId="25550" xr:uid="{00000000-0005-0000-0000-000017630000}"/>
    <cellStyle name="20% - Accent1 3 3 7 5" xfId="25551" xr:uid="{00000000-0005-0000-0000-000018630000}"/>
    <cellStyle name="20% - Accent1 3 3 7 5 2" xfId="25552" xr:uid="{00000000-0005-0000-0000-000019630000}"/>
    <cellStyle name="20% - Accent1 3 3 7 5 2 2" xfId="25553" xr:uid="{00000000-0005-0000-0000-00001A630000}"/>
    <cellStyle name="20% - Accent1 3 3 7 5 3" xfId="25554" xr:uid="{00000000-0005-0000-0000-00001B630000}"/>
    <cellStyle name="20% - Accent1 3 3 7 6" xfId="25555" xr:uid="{00000000-0005-0000-0000-00001C630000}"/>
    <cellStyle name="20% - Accent1 3 3 7 6 2" xfId="25556" xr:uid="{00000000-0005-0000-0000-00001D630000}"/>
    <cellStyle name="20% - Accent1 3 3 7 6 2 2" xfId="25557" xr:uid="{00000000-0005-0000-0000-00001E630000}"/>
    <cellStyle name="20% - Accent1 3 3 7 6 3" xfId="25558" xr:uid="{00000000-0005-0000-0000-00001F630000}"/>
    <cellStyle name="20% - Accent1 3 3 7 7" xfId="25559" xr:uid="{00000000-0005-0000-0000-000020630000}"/>
    <cellStyle name="20% - Accent1 3 3 7 7 2" xfId="25560" xr:uid="{00000000-0005-0000-0000-000021630000}"/>
    <cellStyle name="20% - Accent1 3 3 7 8" xfId="25561" xr:uid="{00000000-0005-0000-0000-000022630000}"/>
    <cellStyle name="20% - Accent1 3 3 7 8 2" xfId="25562" xr:uid="{00000000-0005-0000-0000-000023630000}"/>
    <cellStyle name="20% - Accent1 3 3 7 9" xfId="25563" xr:uid="{00000000-0005-0000-0000-000024630000}"/>
    <cellStyle name="20% - Accent1 3 3 8" xfId="25564" xr:uid="{00000000-0005-0000-0000-000025630000}"/>
    <cellStyle name="20% - Accent1 3 3 8 2" xfId="25565" xr:uid="{00000000-0005-0000-0000-000026630000}"/>
    <cellStyle name="20% - Accent1 3 3 8 2 2" xfId="25566" xr:uid="{00000000-0005-0000-0000-000027630000}"/>
    <cellStyle name="20% - Accent1 3 3 8 2 2 2" xfId="25567" xr:uid="{00000000-0005-0000-0000-000028630000}"/>
    <cellStyle name="20% - Accent1 3 3 8 2 2 2 2" xfId="25568" xr:uid="{00000000-0005-0000-0000-000029630000}"/>
    <cellStyle name="20% - Accent1 3 3 8 2 2 3" xfId="25569" xr:uid="{00000000-0005-0000-0000-00002A630000}"/>
    <cellStyle name="20% - Accent1 3 3 8 2 3" xfId="25570" xr:uid="{00000000-0005-0000-0000-00002B630000}"/>
    <cellStyle name="20% - Accent1 3 3 8 2 3 2" xfId="25571" xr:uid="{00000000-0005-0000-0000-00002C630000}"/>
    <cellStyle name="20% - Accent1 3 3 8 2 4" xfId="25572" xr:uid="{00000000-0005-0000-0000-00002D630000}"/>
    <cellStyle name="20% - Accent1 3 3 8 3" xfId="25573" xr:uid="{00000000-0005-0000-0000-00002E630000}"/>
    <cellStyle name="20% - Accent1 3 3 8 3 2" xfId="25574" xr:uid="{00000000-0005-0000-0000-00002F630000}"/>
    <cellStyle name="20% - Accent1 3 3 8 3 2 2" xfId="25575" xr:uid="{00000000-0005-0000-0000-000030630000}"/>
    <cellStyle name="20% - Accent1 3 3 8 3 2 2 2" xfId="25576" xr:uid="{00000000-0005-0000-0000-000031630000}"/>
    <cellStyle name="20% - Accent1 3 3 8 3 2 3" xfId="25577" xr:uid="{00000000-0005-0000-0000-000032630000}"/>
    <cellStyle name="20% - Accent1 3 3 8 3 3" xfId="25578" xr:uid="{00000000-0005-0000-0000-000033630000}"/>
    <cellStyle name="20% - Accent1 3 3 8 3 3 2" xfId="25579" xr:uid="{00000000-0005-0000-0000-000034630000}"/>
    <cellStyle name="20% - Accent1 3 3 8 3 4" xfId="25580" xr:uid="{00000000-0005-0000-0000-000035630000}"/>
    <cellStyle name="20% - Accent1 3 3 8 4" xfId="25581" xr:uid="{00000000-0005-0000-0000-000036630000}"/>
    <cellStyle name="20% - Accent1 3 3 8 4 2" xfId="25582" xr:uid="{00000000-0005-0000-0000-000037630000}"/>
    <cellStyle name="20% - Accent1 3 3 8 4 2 2" xfId="25583" xr:uid="{00000000-0005-0000-0000-000038630000}"/>
    <cellStyle name="20% - Accent1 3 3 8 4 2 2 2" xfId="25584" xr:uid="{00000000-0005-0000-0000-000039630000}"/>
    <cellStyle name="20% - Accent1 3 3 8 4 2 3" xfId="25585" xr:uid="{00000000-0005-0000-0000-00003A630000}"/>
    <cellStyle name="20% - Accent1 3 3 8 4 3" xfId="25586" xr:uid="{00000000-0005-0000-0000-00003B630000}"/>
    <cellStyle name="20% - Accent1 3 3 8 4 3 2" xfId="25587" xr:uid="{00000000-0005-0000-0000-00003C630000}"/>
    <cellStyle name="20% - Accent1 3 3 8 4 4" xfId="25588" xr:uid="{00000000-0005-0000-0000-00003D630000}"/>
    <cellStyle name="20% - Accent1 3 3 8 5" xfId="25589" xr:uid="{00000000-0005-0000-0000-00003E630000}"/>
    <cellStyle name="20% - Accent1 3 3 8 5 2" xfId="25590" xr:uid="{00000000-0005-0000-0000-00003F630000}"/>
    <cellStyle name="20% - Accent1 3 3 8 5 2 2" xfId="25591" xr:uid="{00000000-0005-0000-0000-000040630000}"/>
    <cellStyle name="20% - Accent1 3 3 8 5 3" xfId="25592" xr:uid="{00000000-0005-0000-0000-000041630000}"/>
    <cellStyle name="20% - Accent1 3 3 8 6" xfId="25593" xr:uid="{00000000-0005-0000-0000-000042630000}"/>
    <cellStyle name="20% - Accent1 3 3 8 6 2" xfId="25594" xr:uid="{00000000-0005-0000-0000-000043630000}"/>
    <cellStyle name="20% - Accent1 3 3 8 6 2 2" xfId="25595" xr:uid="{00000000-0005-0000-0000-000044630000}"/>
    <cellStyle name="20% - Accent1 3 3 8 6 3" xfId="25596" xr:uid="{00000000-0005-0000-0000-000045630000}"/>
    <cellStyle name="20% - Accent1 3 3 8 7" xfId="25597" xr:uid="{00000000-0005-0000-0000-000046630000}"/>
    <cellStyle name="20% - Accent1 3 3 8 7 2" xfId="25598" xr:uid="{00000000-0005-0000-0000-000047630000}"/>
    <cellStyle name="20% - Accent1 3 3 8 8" xfId="25599" xr:uid="{00000000-0005-0000-0000-000048630000}"/>
    <cellStyle name="20% - Accent1 3 3 8 8 2" xfId="25600" xr:uid="{00000000-0005-0000-0000-000049630000}"/>
    <cellStyle name="20% - Accent1 3 3 8 9" xfId="25601" xr:uid="{00000000-0005-0000-0000-00004A630000}"/>
    <cellStyle name="20% - Accent1 3 3 9" xfId="25602" xr:uid="{00000000-0005-0000-0000-00004B630000}"/>
    <cellStyle name="20% - Accent1 3 3 9 2" xfId="25603" xr:uid="{00000000-0005-0000-0000-00004C630000}"/>
    <cellStyle name="20% - Accent1 3 3 9 2 2" xfId="25604" xr:uid="{00000000-0005-0000-0000-00004D630000}"/>
    <cellStyle name="20% - Accent1 3 3 9 2 2 2" xfId="25605" xr:uid="{00000000-0005-0000-0000-00004E630000}"/>
    <cellStyle name="20% - Accent1 3 3 9 2 3" xfId="25606" xr:uid="{00000000-0005-0000-0000-00004F630000}"/>
    <cellStyle name="20% - Accent1 3 3 9 3" xfId="25607" xr:uid="{00000000-0005-0000-0000-000050630000}"/>
    <cellStyle name="20% - Accent1 3 3 9 3 2" xfId="25608" xr:uid="{00000000-0005-0000-0000-000051630000}"/>
    <cellStyle name="20% - Accent1 3 3 9 4" xfId="25609" xr:uid="{00000000-0005-0000-0000-000052630000}"/>
    <cellStyle name="20% - Accent1 3 4" xfId="25610" xr:uid="{00000000-0005-0000-0000-000053630000}"/>
    <cellStyle name="20% - Accent1 3 4 10" xfId="25611" xr:uid="{00000000-0005-0000-0000-000054630000}"/>
    <cellStyle name="20% - Accent1 3 4 10 2" xfId="25612" xr:uid="{00000000-0005-0000-0000-000055630000}"/>
    <cellStyle name="20% - Accent1 3 4 10 2 2" xfId="25613" xr:uid="{00000000-0005-0000-0000-000056630000}"/>
    <cellStyle name="20% - Accent1 3 4 10 2 2 2" xfId="25614" xr:uid="{00000000-0005-0000-0000-000057630000}"/>
    <cellStyle name="20% - Accent1 3 4 10 2 3" xfId="25615" xr:uid="{00000000-0005-0000-0000-000058630000}"/>
    <cellStyle name="20% - Accent1 3 4 10 3" xfId="25616" xr:uid="{00000000-0005-0000-0000-000059630000}"/>
    <cellStyle name="20% - Accent1 3 4 10 3 2" xfId="25617" xr:uid="{00000000-0005-0000-0000-00005A630000}"/>
    <cellStyle name="20% - Accent1 3 4 10 4" xfId="25618" xr:uid="{00000000-0005-0000-0000-00005B630000}"/>
    <cellStyle name="20% - Accent1 3 4 11" xfId="25619" xr:uid="{00000000-0005-0000-0000-00005C630000}"/>
    <cellStyle name="20% - Accent1 3 4 11 2" xfId="25620" xr:uid="{00000000-0005-0000-0000-00005D630000}"/>
    <cellStyle name="20% - Accent1 3 4 11 2 2" xfId="25621" xr:uid="{00000000-0005-0000-0000-00005E630000}"/>
    <cellStyle name="20% - Accent1 3 4 11 2 2 2" xfId="25622" xr:uid="{00000000-0005-0000-0000-00005F630000}"/>
    <cellStyle name="20% - Accent1 3 4 11 2 3" xfId="25623" xr:uid="{00000000-0005-0000-0000-000060630000}"/>
    <cellStyle name="20% - Accent1 3 4 11 3" xfId="25624" xr:uid="{00000000-0005-0000-0000-000061630000}"/>
    <cellStyle name="20% - Accent1 3 4 11 3 2" xfId="25625" xr:uid="{00000000-0005-0000-0000-000062630000}"/>
    <cellStyle name="20% - Accent1 3 4 11 4" xfId="25626" xr:uid="{00000000-0005-0000-0000-000063630000}"/>
    <cellStyle name="20% - Accent1 3 4 12" xfId="25627" xr:uid="{00000000-0005-0000-0000-000064630000}"/>
    <cellStyle name="20% - Accent1 3 4 12 2" xfId="25628" xr:uid="{00000000-0005-0000-0000-000065630000}"/>
    <cellStyle name="20% - Accent1 3 4 12 2 2" xfId="25629" xr:uid="{00000000-0005-0000-0000-000066630000}"/>
    <cellStyle name="20% - Accent1 3 4 12 3" xfId="25630" xr:uid="{00000000-0005-0000-0000-000067630000}"/>
    <cellStyle name="20% - Accent1 3 4 13" xfId="25631" xr:uid="{00000000-0005-0000-0000-000068630000}"/>
    <cellStyle name="20% - Accent1 3 4 13 2" xfId="25632" xr:uid="{00000000-0005-0000-0000-000069630000}"/>
    <cellStyle name="20% - Accent1 3 4 13 2 2" xfId="25633" xr:uid="{00000000-0005-0000-0000-00006A630000}"/>
    <cellStyle name="20% - Accent1 3 4 13 3" xfId="25634" xr:uid="{00000000-0005-0000-0000-00006B630000}"/>
    <cellStyle name="20% - Accent1 3 4 14" xfId="25635" xr:uid="{00000000-0005-0000-0000-00006C630000}"/>
    <cellStyle name="20% - Accent1 3 4 14 2" xfId="25636" xr:uid="{00000000-0005-0000-0000-00006D630000}"/>
    <cellStyle name="20% - Accent1 3 4 15" xfId="25637" xr:uid="{00000000-0005-0000-0000-00006E630000}"/>
    <cellStyle name="20% - Accent1 3 4 15 2" xfId="25638" xr:uid="{00000000-0005-0000-0000-00006F630000}"/>
    <cellStyle name="20% - Accent1 3 4 16" xfId="25639" xr:uid="{00000000-0005-0000-0000-000070630000}"/>
    <cellStyle name="20% - Accent1 3 4 2" xfId="25640" xr:uid="{00000000-0005-0000-0000-000071630000}"/>
    <cellStyle name="20% - Accent1 3 4 2 10" xfId="25641" xr:uid="{00000000-0005-0000-0000-000072630000}"/>
    <cellStyle name="20% - Accent1 3 4 2 10 2" xfId="25642" xr:uid="{00000000-0005-0000-0000-000073630000}"/>
    <cellStyle name="20% - Accent1 3 4 2 10 2 2" xfId="25643" xr:uid="{00000000-0005-0000-0000-000074630000}"/>
    <cellStyle name="20% - Accent1 3 4 2 10 2 2 2" xfId="25644" xr:uid="{00000000-0005-0000-0000-000075630000}"/>
    <cellStyle name="20% - Accent1 3 4 2 10 2 3" xfId="25645" xr:uid="{00000000-0005-0000-0000-000076630000}"/>
    <cellStyle name="20% - Accent1 3 4 2 10 3" xfId="25646" xr:uid="{00000000-0005-0000-0000-000077630000}"/>
    <cellStyle name="20% - Accent1 3 4 2 10 3 2" xfId="25647" xr:uid="{00000000-0005-0000-0000-000078630000}"/>
    <cellStyle name="20% - Accent1 3 4 2 10 4" xfId="25648" xr:uid="{00000000-0005-0000-0000-000079630000}"/>
    <cellStyle name="20% - Accent1 3 4 2 11" xfId="25649" xr:uid="{00000000-0005-0000-0000-00007A630000}"/>
    <cellStyle name="20% - Accent1 3 4 2 11 2" xfId="25650" xr:uid="{00000000-0005-0000-0000-00007B630000}"/>
    <cellStyle name="20% - Accent1 3 4 2 11 2 2" xfId="25651" xr:uid="{00000000-0005-0000-0000-00007C630000}"/>
    <cellStyle name="20% - Accent1 3 4 2 11 3" xfId="25652" xr:uid="{00000000-0005-0000-0000-00007D630000}"/>
    <cellStyle name="20% - Accent1 3 4 2 12" xfId="25653" xr:uid="{00000000-0005-0000-0000-00007E630000}"/>
    <cellStyle name="20% - Accent1 3 4 2 12 2" xfId="25654" xr:uid="{00000000-0005-0000-0000-00007F630000}"/>
    <cellStyle name="20% - Accent1 3 4 2 12 2 2" xfId="25655" xr:uid="{00000000-0005-0000-0000-000080630000}"/>
    <cellStyle name="20% - Accent1 3 4 2 12 3" xfId="25656" xr:uid="{00000000-0005-0000-0000-000081630000}"/>
    <cellStyle name="20% - Accent1 3 4 2 13" xfId="25657" xr:uid="{00000000-0005-0000-0000-000082630000}"/>
    <cellStyle name="20% - Accent1 3 4 2 13 2" xfId="25658" xr:uid="{00000000-0005-0000-0000-000083630000}"/>
    <cellStyle name="20% - Accent1 3 4 2 14" xfId="25659" xr:uid="{00000000-0005-0000-0000-000084630000}"/>
    <cellStyle name="20% - Accent1 3 4 2 14 2" xfId="25660" xr:uid="{00000000-0005-0000-0000-000085630000}"/>
    <cellStyle name="20% - Accent1 3 4 2 15" xfId="25661" xr:uid="{00000000-0005-0000-0000-000086630000}"/>
    <cellStyle name="20% - Accent1 3 4 2 2" xfId="25662" xr:uid="{00000000-0005-0000-0000-000087630000}"/>
    <cellStyle name="20% - Accent1 3 4 2 2 10" xfId="25663" xr:uid="{00000000-0005-0000-0000-000088630000}"/>
    <cellStyle name="20% - Accent1 3 4 2 2 10 2" xfId="25664" xr:uid="{00000000-0005-0000-0000-000089630000}"/>
    <cellStyle name="20% - Accent1 3 4 2 2 10 2 2" xfId="25665" xr:uid="{00000000-0005-0000-0000-00008A630000}"/>
    <cellStyle name="20% - Accent1 3 4 2 2 10 3" xfId="25666" xr:uid="{00000000-0005-0000-0000-00008B630000}"/>
    <cellStyle name="20% - Accent1 3 4 2 2 11" xfId="25667" xr:uid="{00000000-0005-0000-0000-00008C630000}"/>
    <cellStyle name="20% - Accent1 3 4 2 2 11 2" xfId="25668" xr:uid="{00000000-0005-0000-0000-00008D630000}"/>
    <cellStyle name="20% - Accent1 3 4 2 2 11 2 2" xfId="25669" xr:uid="{00000000-0005-0000-0000-00008E630000}"/>
    <cellStyle name="20% - Accent1 3 4 2 2 11 3" xfId="25670" xr:uid="{00000000-0005-0000-0000-00008F630000}"/>
    <cellStyle name="20% - Accent1 3 4 2 2 12" xfId="25671" xr:uid="{00000000-0005-0000-0000-000090630000}"/>
    <cellStyle name="20% - Accent1 3 4 2 2 12 2" xfId="25672" xr:uid="{00000000-0005-0000-0000-000091630000}"/>
    <cellStyle name="20% - Accent1 3 4 2 2 13" xfId="25673" xr:uid="{00000000-0005-0000-0000-000092630000}"/>
    <cellStyle name="20% - Accent1 3 4 2 2 13 2" xfId="25674" xr:uid="{00000000-0005-0000-0000-000093630000}"/>
    <cellStyle name="20% - Accent1 3 4 2 2 14" xfId="25675" xr:uid="{00000000-0005-0000-0000-000094630000}"/>
    <cellStyle name="20% - Accent1 3 4 2 2 2" xfId="25676" xr:uid="{00000000-0005-0000-0000-000095630000}"/>
    <cellStyle name="20% - Accent1 3 4 2 2 2 10" xfId="25677" xr:uid="{00000000-0005-0000-0000-000096630000}"/>
    <cellStyle name="20% - Accent1 3 4 2 2 2 10 2" xfId="25678" xr:uid="{00000000-0005-0000-0000-000097630000}"/>
    <cellStyle name="20% - Accent1 3 4 2 2 2 11" xfId="25679" xr:uid="{00000000-0005-0000-0000-000098630000}"/>
    <cellStyle name="20% - Accent1 3 4 2 2 2 2" xfId="25680" xr:uid="{00000000-0005-0000-0000-000099630000}"/>
    <cellStyle name="20% - Accent1 3 4 2 2 2 2 2" xfId="25681" xr:uid="{00000000-0005-0000-0000-00009A630000}"/>
    <cellStyle name="20% - Accent1 3 4 2 2 2 2 2 2" xfId="25682" xr:uid="{00000000-0005-0000-0000-00009B630000}"/>
    <cellStyle name="20% - Accent1 3 4 2 2 2 2 2 2 2" xfId="25683" xr:uid="{00000000-0005-0000-0000-00009C630000}"/>
    <cellStyle name="20% - Accent1 3 4 2 2 2 2 2 2 2 2" xfId="25684" xr:uid="{00000000-0005-0000-0000-00009D630000}"/>
    <cellStyle name="20% - Accent1 3 4 2 2 2 2 2 2 3" xfId="25685" xr:uid="{00000000-0005-0000-0000-00009E630000}"/>
    <cellStyle name="20% - Accent1 3 4 2 2 2 2 2 3" xfId="25686" xr:uid="{00000000-0005-0000-0000-00009F630000}"/>
    <cellStyle name="20% - Accent1 3 4 2 2 2 2 2 3 2" xfId="25687" xr:uid="{00000000-0005-0000-0000-0000A0630000}"/>
    <cellStyle name="20% - Accent1 3 4 2 2 2 2 2 4" xfId="25688" xr:uid="{00000000-0005-0000-0000-0000A1630000}"/>
    <cellStyle name="20% - Accent1 3 4 2 2 2 2 3" xfId="25689" xr:uid="{00000000-0005-0000-0000-0000A2630000}"/>
    <cellStyle name="20% - Accent1 3 4 2 2 2 2 3 2" xfId="25690" xr:uid="{00000000-0005-0000-0000-0000A3630000}"/>
    <cellStyle name="20% - Accent1 3 4 2 2 2 2 3 2 2" xfId="25691" xr:uid="{00000000-0005-0000-0000-0000A4630000}"/>
    <cellStyle name="20% - Accent1 3 4 2 2 2 2 3 2 2 2" xfId="25692" xr:uid="{00000000-0005-0000-0000-0000A5630000}"/>
    <cellStyle name="20% - Accent1 3 4 2 2 2 2 3 2 3" xfId="25693" xr:uid="{00000000-0005-0000-0000-0000A6630000}"/>
    <cellStyle name="20% - Accent1 3 4 2 2 2 2 3 3" xfId="25694" xr:uid="{00000000-0005-0000-0000-0000A7630000}"/>
    <cellStyle name="20% - Accent1 3 4 2 2 2 2 3 3 2" xfId="25695" xr:uid="{00000000-0005-0000-0000-0000A8630000}"/>
    <cellStyle name="20% - Accent1 3 4 2 2 2 2 3 4" xfId="25696" xr:uid="{00000000-0005-0000-0000-0000A9630000}"/>
    <cellStyle name="20% - Accent1 3 4 2 2 2 2 4" xfId="25697" xr:uid="{00000000-0005-0000-0000-0000AA630000}"/>
    <cellStyle name="20% - Accent1 3 4 2 2 2 2 4 2" xfId="25698" xr:uid="{00000000-0005-0000-0000-0000AB630000}"/>
    <cellStyle name="20% - Accent1 3 4 2 2 2 2 4 2 2" xfId="25699" xr:uid="{00000000-0005-0000-0000-0000AC630000}"/>
    <cellStyle name="20% - Accent1 3 4 2 2 2 2 4 2 2 2" xfId="25700" xr:uid="{00000000-0005-0000-0000-0000AD630000}"/>
    <cellStyle name="20% - Accent1 3 4 2 2 2 2 4 2 3" xfId="25701" xr:uid="{00000000-0005-0000-0000-0000AE630000}"/>
    <cellStyle name="20% - Accent1 3 4 2 2 2 2 4 3" xfId="25702" xr:uid="{00000000-0005-0000-0000-0000AF630000}"/>
    <cellStyle name="20% - Accent1 3 4 2 2 2 2 4 3 2" xfId="25703" xr:uid="{00000000-0005-0000-0000-0000B0630000}"/>
    <cellStyle name="20% - Accent1 3 4 2 2 2 2 4 4" xfId="25704" xr:uid="{00000000-0005-0000-0000-0000B1630000}"/>
    <cellStyle name="20% - Accent1 3 4 2 2 2 2 5" xfId="25705" xr:uid="{00000000-0005-0000-0000-0000B2630000}"/>
    <cellStyle name="20% - Accent1 3 4 2 2 2 2 5 2" xfId="25706" xr:uid="{00000000-0005-0000-0000-0000B3630000}"/>
    <cellStyle name="20% - Accent1 3 4 2 2 2 2 5 2 2" xfId="25707" xr:uid="{00000000-0005-0000-0000-0000B4630000}"/>
    <cellStyle name="20% - Accent1 3 4 2 2 2 2 5 3" xfId="25708" xr:uid="{00000000-0005-0000-0000-0000B5630000}"/>
    <cellStyle name="20% - Accent1 3 4 2 2 2 2 6" xfId="25709" xr:uid="{00000000-0005-0000-0000-0000B6630000}"/>
    <cellStyle name="20% - Accent1 3 4 2 2 2 2 6 2" xfId="25710" xr:uid="{00000000-0005-0000-0000-0000B7630000}"/>
    <cellStyle name="20% - Accent1 3 4 2 2 2 2 6 2 2" xfId="25711" xr:uid="{00000000-0005-0000-0000-0000B8630000}"/>
    <cellStyle name="20% - Accent1 3 4 2 2 2 2 6 3" xfId="25712" xr:uid="{00000000-0005-0000-0000-0000B9630000}"/>
    <cellStyle name="20% - Accent1 3 4 2 2 2 2 7" xfId="25713" xr:uid="{00000000-0005-0000-0000-0000BA630000}"/>
    <cellStyle name="20% - Accent1 3 4 2 2 2 2 7 2" xfId="25714" xr:uid="{00000000-0005-0000-0000-0000BB630000}"/>
    <cellStyle name="20% - Accent1 3 4 2 2 2 2 8" xfId="25715" xr:uid="{00000000-0005-0000-0000-0000BC630000}"/>
    <cellStyle name="20% - Accent1 3 4 2 2 2 2 8 2" xfId="25716" xr:uid="{00000000-0005-0000-0000-0000BD630000}"/>
    <cellStyle name="20% - Accent1 3 4 2 2 2 2 9" xfId="25717" xr:uid="{00000000-0005-0000-0000-0000BE630000}"/>
    <cellStyle name="20% - Accent1 3 4 2 2 2 3" xfId="25718" xr:uid="{00000000-0005-0000-0000-0000BF630000}"/>
    <cellStyle name="20% - Accent1 3 4 2 2 2 3 2" xfId="25719" xr:uid="{00000000-0005-0000-0000-0000C0630000}"/>
    <cellStyle name="20% - Accent1 3 4 2 2 2 3 2 2" xfId="25720" xr:uid="{00000000-0005-0000-0000-0000C1630000}"/>
    <cellStyle name="20% - Accent1 3 4 2 2 2 3 2 2 2" xfId="25721" xr:uid="{00000000-0005-0000-0000-0000C2630000}"/>
    <cellStyle name="20% - Accent1 3 4 2 2 2 3 2 2 2 2" xfId="25722" xr:uid="{00000000-0005-0000-0000-0000C3630000}"/>
    <cellStyle name="20% - Accent1 3 4 2 2 2 3 2 2 3" xfId="25723" xr:uid="{00000000-0005-0000-0000-0000C4630000}"/>
    <cellStyle name="20% - Accent1 3 4 2 2 2 3 2 3" xfId="25724" xr:uid="{00000000-0005-0000-0000-0000C5630000}"/>
    <cellStyle name="20% - Accent1 3 4 2 2 2 3 2 3 2" xfId="25725" xr:uid="{00000000-0005-0000-0000-0000C6630000}"/>
    <cellStyle name="20% - Accent1 3 4 2 2 2 3 2 4" xfId="25726" xr:uid="{00000000-0005-0000-0000-0000C7630000}"/>
    <cellStyle name="20% - Accent1 3 4 2 2 2 3 3" xfId="25727" xr:uid="{00000000-0005-0000-0000-0000C8630000}"/>
    <cellStyle name="20% - Accent1 3 4 2 2 2 3 3 2" xfId="25728" xr:uid="{00000000-0005-0000-0000-0000C9630000}"/>
    <cellStyle name="20% - Accent1 3 4 2 2 2 3 3 2 2" xfId="25729" xr:uid="{00000000-0005-0000-0000-0000CA630000}"/>
    <cellStyle name="20% - Accent1 3 4 2 2 2 3 3 2 2 2" xfId="25730" xr:uid="{00000000-0005-0000-0000-0000CB630000}"/>
    <cellStyle name="20% - Accent1 3 4 2 2 2 3 3 2 3" xfId="25731" xr:uid="{00000000-0005-0000-0000-0000CC630000}"/>
    <cellStyle name="20% - Accent1 3 4 2 2 2 3 3 3" xfId="25732" xr:uid="{00000000-0005-0000-0000-0000CD630000}"/>
    <cellStyle name="20% - Accent1 3 4 2 2 2 3 3 3 2" xfId="25733" xr:uid="{00000000-0005-0000-0000-0000CE630000}"/>
    <cellStyle name="20% - Accent1 3 4 2 2 2 3 3 4" xfId="25734" xr:uid="{00000000-0005-0000-0000-0000CF630000}"/>
    <cellStyle name="20% - Accent1 3 4 2 2 2 3 4" xfId="25735" xr:uid="{00000000-0005-0000-0000-0000D0630000}"/>
    <cellStyle name="20% - Accent1 3 4 2 2 2 3 4 2" xfId="25736" xr:uid="{00000000-0005-0000-0000-0000D1630000}"/>
    <cellStyle name="20% - Accent1 3 4 2 2 2 3 4 2 2" xfId="25737" xr:uid="{00000000-0005-0000-0000-0000D2630000}"/>
    <cellStyle name="20% - Accent1 3 4 2 2 2 3 4 2 2 2" xfId="25738" xr:uid="{00000000-0005-0000-0000-0000D3630000}"/>
    <cellStyle name="20% - Accent1 3 4 2 2 2 3 4 2 3" xfId="25739" xr:uid="{00000000-0005-0000-0000-0000D4630000}"/>
    <cellStyle name="20% - Accent1 3 4 2 2 2 3 4 3" xfId="25740" xr:uid="{00000000-0005-0000-0000-0000D5630000}"/>
    <cellStyle name="20% - Accent1 3 4 2 2 2 3 4 3 2" xfId="25741" xr:uid="{00000000-0005-0000-0000-0000D6630000}"/>
    <cellStyle name="20% - Accent1 3 4 2 2 2 3 4 4" xfId="25742" xr:uid="{00000000-0005-0000-0000-0000D7630000}"/>
    <cellStyle name="20% - Accent1 3 4 2 2 2 3 5" xfId="25743" xr:uid="{00000000-0005-0000-0000-0000D8630000}"/>
    <cellStyle name="20% - Accent1 3 4 2 2 2 3 5 2" xfId="25744" xr:uid="{00000000-0005-0000-0000-0000D9630000}"/>
    <cellStyle name="20% - Accent1 3 4 2 2 2 3 5 2 2" xfId="25745" xr:uid="{00000000-0005-0000-0000-0000DA630000}"/>
    <cellStyle name="20% - Accent1 3 4 2 2 2 3 5 3" xfId="25746" xr:uid="{00000000-0005-0000-0000-0000DB630000}"/>
    <cellStyle name="20% - Accent1 3 4 2 2 2 3 6" xfId="25747" xr:uid="{00000000-0005-0000-0000-0000DC630000}"/>
    <cellStyle name="20% - Accent1 3 4 2 2 2 3 6 2" xfId="25748" xr:uid="{00000000-0005-0000-0000-0000DD630000}"/>
    <cellStyle name="20% - Accent1 3 4 2 2 2 3 6 2 2" xfId="25749" xr:uid="{00000000-0005-0000-0000-0000DE630000}"/>
    <cellStyle name="20% - Accent1 3 4 2 2 2 3 6 3" xfId="25750" xr:uid="{00000000-0005-0000-0000-0000DF630000}"/>
    <cellStyle name="20% - Accent1 3 4 2 2 2 3 7" xfId="25751" xr:uid="{00000000-0005-0000-0000-0000E0630000}"/>
    <cellStyle name="20% - Accent1 3 4 2 2 2 3 7 2" xfId="25752" xr:uid="{00000000-0005-0000-0000-0000E1630000}"/>
    <cellStyle name="20% - Accent1 3 4 2 2 2 3 8" xfId="25753" xr:uid="{00000000-0005-0000-0000-0000E2630000}"/>
    <cellStyle name="20% - Accent1 3 4 2 2 2 3 8 2" xfId="25754" xr:uid="{00000000-0005-0000-0000-0000E3630000}"/>
    <cellStyle name="20% - Accent1 3 4 2 2 2 3 9" xfId="25755" xr:uid="{00000000-0005-0000-0000-0000E4630000}"/>
    <cellStyle name="20% - Accent1 3 4 2 2 2 4" xfId="25756" xr:uid="{00000000-0005-0000-0000-0000E5630000}"/>
    <cellStyle name="20% - Accent1 3 4 2 2 2 4 2" xfId="25757" xr:uid="{00000000-0005-0000-0000-0000E6630000}"/>
    <cellStyle name="20% - Accent1 3 4 2 2 2 4 2 2" xfId="25758" xr:uid="{00000000-0005-0000-0000-0000E7630000}"/>
    <cellStyle name="20% - Accent1 3 4 2 2 2 4 2 2 2" xfId="25759" xr:uid="{00000000-0005-0000-0000-0000E8630000}"/>
    <cellStyle name="20% - Accent1 3 4 2 2 2 4 2 3" xfId="25760" xr:uid="{00000000-0005-0000-0000-0000E9630000}"/>
    <cellStyle name="20% - Accent1 3 4 2 2 2 4 3" xfId="25761" xr:uid="{00000000-0005-0000-0000-0000EA630000}"/>
    <cellStyle name="20% - Accent1 3 4 2 2 2 4 3 2" xfId="25762" xr:uid="{00000000-0005-0000-0000-0000EB630000}"/>
    <cellStyle name="20% - Accent1 3 4 2 2 2 4 4" xfId="25763" xr:uid="{00000000-0005-0000-0000-0000EC630000}"/>
    <cellStyle name="20% - Accent1 3 4 2 2 2 5" xfId="25764" xr:uid="{00000000-0005-0000-0000-0000ED630000}"/>
    <cellStyle name="20% - Accent1 3 4 2 2 2 5 2" xfId="25765" xr:uid="{00000000-0005-0000-0000-0000EE630000}"/>
    <cellStyle name="20% - Accent1 3 4 2 2 2 5 2 2" xfId="25766" xr:uid="{00000000-0005-0000-0000-0000EF630000}"/>
    <cellStyle name="20% - Accent1 3 4 2 2 2 5 2 2 2" xfId="25767" xr:uid="{00000000-0005-0000-0000-0000F0630000}"/>
    <cellStyle name="20% - Accent1 3 4 2 2 2 5 2 3" xfId="25768" xr:uid="{00000000-0005-0000-0000-0000F1630000}"/>
    <cellStyle name="20% - Accent1 3 4 2 2 2 5 3" xfId="25769" xr:uid="{00000000-0005-0000-0000-0000F2630000}"/>
    <cellStyle name="20% - Accent1 3 4 2 2 2 5 3 2" xfId="25770" xr:uid="{00000000-0005-0000-0000-0000F3630000}"/>
    <cellStyle name="20% - Accent1 3 4 2 2 2 5 4" xfId="25771" xr:uid="{00000000-0005-0000-0000-0000F4630000}"/>
    <cellStyle name="20% - Accent1 3 4 2 2 2 6" xfId="25772" xr:uid="{00000000-0005-0000-0000-0000F5630000}"/>
    <cellStyle name="20% - Accent1 3 4 2 2 2 6 2" xfId="25773" xr:uid="{00000000-0005-0000-0000-0000F6630000}"/>
    <cellStyle name="20% - Accent1 3 4 2 2 2 6 2 2" xfId="25774" xr:uid="{00000000-0005-0000-0000-0000F7630000}"/>
    <cellStyle name="20% - Accent1 3 4 2 2 2 6 2 2 2" xfId="25775" xr:uid="{00000000-0005-0000-0000-0000F8630000}"/>
    <cellStyle name="20% - Accent1 3 4 2 2 2 6 2 3" xfId="25776" xr:uid="{00000000-0005-0000-0000-0000F9630000}"/>
    <cellStyle name="20% - Accent1 3 4 2 2 2 6 3" xfId="25777" xr:uid="{00000000-0005-0000-0000-0000FA630000}"/>
    <cellStyle name="20% - Accent1 3 4 2 2 2 6 3 2" xfId="25778" xr:uid="{00000000-0005-0000-0000-0000FB630000}"/>
    <cellStyle name="20% - Accent1 3 4 2 2 2 6 4" xfId="25779" xr:uid="{00000000-0005-0000-0000-0000FC630000}"/>
    <cellStyle name="20% - Accent1 3 4 2 2 2 7" xfId="25780" xr:uid="{00000000-0005-0000-0000-0000FD630000}"/>
    <cellStyle name="20% - Accent1 3 4 2 2 2 7 2" xfId="25781" xr:uid="{00000000-0005-0000-0000-0000FE630000}"/>
    <cellStyle name="20% - Accent1 3 4 2 2 2 7 2 2" xfId="25782" xr:uid="{00000000-0005-0000-0000-0000FF630000}"/>
    <cellStyle name="20% - Accent1 3 4 2 2 2 7 3" xfId="25783" xr:uid="{00000000-0005-0000-0000-000000640000}"/>
    <cellStyle name="20% - Accent1 3 4 2 2 2 8" xfId="25784" xr:uid="{00000000-0005-0000-0000-000001640000}"/>
    <cellStyle name="20% - Accent1 3 4 2 2 2 8 2" xfId="25785" xr:uid="{00000000-0005-0000-0000-000002640000}"/>
    <cellStyle name="20% - Accent1 3 4 2 2 2 8 2 2" xfId="25786" xr:uid="{00000000-0005-0000-0000-000003640000}"/>
    <cellStyle name="20% - Accent1 3 4 2 2 2 8 3" xfId="25787" xr:uid="{00000000-0005-0000-0000-000004640000}"/>
    <cellStyle name="20% - Accent1 3 4 2 2 2 9" xfId="25788" xr:uid="{00000000-0005-0000-0000-000005640000}"/>
    <cellStyle name="20% - Accent1 3 4 2 2 2 9 2" xfId="25789" xr:uid="{00000000-0005-0000-0000-000006640000}"/>
    <cellStyle name="20% - Accent1 3 4 2 2 3" xfId="25790" xr:uid="{00000000-0005-0000-0000-000007640000}"/>
    <cellStyle name="20% - Accent1 3 4 2 2 3 10" xfId="25791" xr:uid="{00000000-0005-0000-0000-000008640000}"/>
    <cellStyle name="20% - Accent1 3 4 2 2 3 10 2" xfId="25792" xr:uid="{00000000-0005-0000-0000-000009640000}"/>
    <cellStyle name="20% - Accent1 3 4 2 2 3 11" xfId="25793" xr:uid="{00000000-0005-0000-0000-00000A640000}"/>
    <cellStyle name="20% - Accent1 3 4 2 2 3 2" xfId="25794" xr:uid="{00000000-0005-0000-0000-00000B640000}"/>
    <cellStyle name="20% - Accent1 3 4 2 2 3 2 2" xfId="25795" xr:uid="{00000000-0005-0000-0000-00000C640000}"/>
    <cellStyle name="20% - Accent1 3 4 2 2 3 2 2 2" xfId="25796" xr:uid="{00000000-0005-0000-0000-00000D640000}"/>
    <cellStyle name="20% - Accent1 3 4 2 2 3 2 2 2 2" xfId="25797" xr:uid="{00000000-0005-0000-0000-00000E640000}"/>
    <cellStyle name="20% - Accent1 3 4 2 2 3 2 2 2 2 2" xfId="25798" xr:uid="{00000000-0005-0000-0000-00000F640000}"/>
    <cellStyle name="20% - Accent1 3 4 2 2 3 2 2 2 3" xfId="25799" xr:uid="{00000000-0005-0000-0000-000010640000}"/>
    <cellStyle name="20% - Accent1 3 4 2 2 3 2 2 3" xfId="25800" xr:uid="{00000000-0005-0000-0000-000011640000}"/>
    <cellStyle name="20% - Accent1 3 4 2 2 3 2 2 3 2" xfId="25801" xr:uid="{00000000-0005-0000-0000-000012640000}"/>
    <cellStyle name="20% - Accent1 3 4 2 2 3 2 2 4" xfId="25802" xr:uid="{00000000-0005-0000-0000-000013640000}"/>
    <cellStyle name="20% - Accent1 3 4 2 2 3 2 3" xfId="25803" xr:uid="{00000000-0005-0000-0000-000014640000}"/>
    <cellStyle name="20% - Accent1 3 4 2 2 3 2 3 2" xfId="25804" xr:uid="{00000000-0005-0000-0000-000015640000}"/>
    <cellStyle name="20% - Accent1 3 4 2 2 3 2 3 2 2" xfId="25805" xr:uid="{00000000-0005-0000-0000-000016640000}"/>
    <cellStyle name="20% - Accent1 3 4 2 2 3 2 3 2 2 2" xfId="25806" xr:uid="{00000000-0005-0000-0000-000017640000}"/>
    <cellStyle name="20% - Accent1 3 4 2 2 3 2 3 2 3" xfId="25807" xr:uid="{00000000-0005-0000-0000-000018640000}"/>
    <cellStyle name="20% - Accent1 3 4 2 2 3 2 3 3" xfId="25808" xr:uid="{00000000-0005-0000-0000-000019640000}"/>
    <cellStyle name="20% - Accent1 3 4 2 2 3 2 3 3 2" xfId="25809" xr:uid="{00000000-0005-0000-0000-00001A640000}"/>
    <cellStyle name="20% - Accent1 3 4 2 2 3 2 3 4" xfId="25810" xr:uid="{00000000-0005-0000-0000-00001B640000}"/>
    <cellStyle name="20% - Accent1 3 4 2 2 3 2 4" xfId="25811" xr:uid="{00000000-0005-0000-0000-00001C640000}"/>
    <cellStyle name="20% - Accent1 3 4 2 2 3 2 4 2" xfId="25812" xr:uid="{00000000-0005-0000-0000-00001D640000}"/>
    <cellStyle name="20% - Accent1 3 4 2 2 3 2 4 2 2" xfId="25813" xr:uid="{00000000-0005-0000-0000-00001E640000}"/>
    <cellStyle name="20% - Accent1 3 4 2 2 3 2 4 2 2 2" xfId="25814" xr:uid="{00000000-0005-0000-0000-00001F640000}"/>
    <cellStyle name="20% - Accent1 3 4 2 2 3 2 4 2 3" xfId="25815" xr:uid="{00000000-0005-0000-0000-000020640000}"/>
    <cellStyle name="20% - Accent1 3 4 2 2 3 2 4 3" xfId="25816" xr:uid="{00000000-0005-0000-0000-000021640000}"/>
    <cellStyle name="20% - Accent1 3 4 2 2 3 2 4 3 2" xfId="25817" xr:uid="{00000000-0005-0000-0000-000022640000}"/>
    <cellStyle name="20% - Accent1 3 4 2 2 3 2 4 4" xfId="25818" xr:uid="{00000000-0005-0000-0000-000023640000}"/>
    <cellStyle name="20% - Accent1 3 4 2 2 3 2 5" xfId="25819" xr:uid="{00000000-0005-0000-0000-000024640000}"/>
    <cellStyle name="20% - Accent1 3 4 2 2 3 2 5 2" xfId="25820" xr:uid="{00000000-0005-0000-0000-000025640000}"/>
    <cellStyle name="20% - Accent1 3 4 2 2 3 2 5 2 2" xfId="25821" xr:uid="{00000000-0005-0000-0000-000026640000}"/>
    <cellStyle name="20% - Accent1 3 4 2 2 3 2 5 3" xfId="25822" xr:uid="{00000000-0005-0000-0000-000027640000}"/>
    <cellStyle name="20% - Accent1 3 4 2 2 3 2 6" xfId="25823" xr:uid="{00000000-0005-0000-0000-000028640000}"/>
    <cellStyle name="20% - Accent1 3 4 2 2 3 2 6 2" xfId="25824" xr:uid="{00000000-0005-0000-0000-000029640000}"/>
    <cellStyle name="20% - Accent1 3 4 2 2 3 2 6 2 2" xfId="25825" xr:uid="{00000000-0005-0000-0000-00002A640000}"/>
    <cellStyle name="20% - Accent1 3 4 2 2 3 2 6 3" xfId="25826" xr:uid="{00000000-0005-0000-0000-00002B640000}"/>
    <cellStyle name="20% - Accent1 3 4 2 2 3 2 7" xfId="25827" xr:uid="{00000000-0005-0000-0000-00002C640000}"/>
    <cellStyle name="20% - Accent1 3 4 2 2 3 2 7 2" xfId="25828" xr:uid="{00000000-0005-0000-0000-00002D640000}"/>
    <cellStyle name="20% - Accent1 3 4 2 2 3 2 8" xfId="25829" xr:uid="{00000000-0005-0000-0000-00002E640000}"/>
    <cellStyle name="20% - Accent1 3 4 2 2 3 2 8 2" xfId="25830" xr:uid="{00000000-0005-0000-0000-00002F640000}"/>
    <cellStyle name="20% - Accent1 3 4 2 2 3 2 9" xfId="25831" xr:uid="{00000000-0005-0000-0000-000030640000}"/>
    <cellStyle name="20% - Accent1 3 4 2 2 3 3" xfId="25832" xr:uid="{00000000-0005-0000-0000-000031640000}"/>
    <cellStyle name="20% - Accent1 3 4 2 2 3 3 2" xfId="25833" xr:uid="{00000000-0005-0000-0000-000032640000}"/>
    <cellStyle name="20% - Accent1 3 4 2 2 3 3 2 2" xfId="25834" xr:uid="{00000000-0005-0000-0000-000033640000}"/>
    <cellStyle name="20% - Accent1 3 4 2 2 3 3 2 2 2" xfId="25835" xr:uid="{00000000-0005-0000-0000-000034640000}"/>
    <cellStyle name="20% - Accent1 3 4 2 2 3 3 2 2 2 2" xfId="25836" xr:uid="{00000000-0005-0000-0000-000035640000}"/>
    <cellStyle name="20% - Accent1 3 4 2 2 3 3 2 2 3" xfId="25837" xr:uid="{00000000-0005-0000-0000-000036640000}"/>
    <cellStyle name="20% - Accent1 3 4 2 2 3 3 2 3" xfId="25838" xr:uid="{00000000-0005-0000-0000-000037640000}"/>
    <cellStyle name="20% - Accent1 3 4 2 2 3 3 2 3 2" xfId="25839" xr:uid="{00000000-0005-0000-0000-000038640000}"/>
    <cellStyle name="20% - Accent1 3 4 2 2 3 3 2 4" xfId="25840" xr:uid="{00000000-0005-0000-0000-000039640000}"/>
    <cellStyle name="20% - Accent1 3 4 2 2 3 3 3" xfId="25841" xr:uid="{00000000-0005-0000-0000-00003A640000}"/>
    <cellStyle name="20% - Accent1 3 4 2 2 3 3 3 2" xfId="25842" xr:uid="{00000000-0005-0000-0000-00003B640000}"/>
    <cellStyle name="20% - Accent1 3 4 2 2 3 3 3 2 2" xfId="25843" xr:uid="{00000000-0005-0000-0000-00003C640000}"/>
    <cellStyle name="20% - Accent1 3 4 2 2 3 3 3 2 2 2" xfId="25844" xr:uid="{00000000-0005-0000-0000-00003D640000}"/>
    <cellStyle name="20% - Accent1 3 4 2 2 3 3 3 2 3" xfId="25845" xr:uid="{00000000-0005-0000-0000-00003E640000}"/>
    <cellStyle name="20% - Accent1 3 4 2 2 3 3 3 3" xfId="25846" xr:uid="{00000000-0005-0000-0000-00003F640000}"/>
    <cellStyle name="20% - Accent1 3 4 2 2 3 3 3 3 2" xfId="25847" xr:uid="{00000000-0005-0000-0000-000040640000}"/>
    <cellStyle name="20% - Accent1 3 4 2 2 3 3 3 4" xfId="25848" xr:uid="{00000000-0005-0000-0000-000041640000}"/>
    <cellStyle name="20% - Accent1 3 4 2 2 3 3 4" xfId="25849" xr:uid="{00000000-0005-0000-0000-000042640000}"/>
    <cellStyle name="20% - Accent1 3 4 2 2 3 3 4 2" xfId="25850" xr:uid="{00000000-0005-0000-0000-000043640000}"/>
    <cellStyle name="20% - Accent1 3 4 2 2 3 3 4 2 2" xfId="25851" xr:uid="{00000000-0005-0000-0000-000044640000}"/>
    <cellStyle name="20% - Accent1 3 4 2 2 3 3 4 2 2 2" xfId="25852" xr:uid="{00000000-0005-0000-0000-000045640000}"/>
    <cellStyle name="20% - Accent1 3 4 2 2 3 3 4 2 3" xfId="25853" xr:uid="{00000000-0005-0000-0000-000046640000}"/>
    <cellStyle name="20% - Accent1 3 4 2 2 3 3 4 3" xfId="25854" xr:uid="{00000000-0005-0000-0000-000047640000}"/>
    <cellStyle name="20% - Accent1 3 4 2 2 3 3 4 3 2" xfId="25855" xr:uid="{00000000-0005-0000-0000-000048640000}"/>
    <cellStyle name="20% - Accent1 3 4 2 2 3 3 4 4" xfId="25856" xr:uid="{00000000-0005-0000-0000-000049640000}"/>
    <cellStyle name="20% - Accent1 3 4 2 2 3 3 5" xfId="25857" xr:uid="{00000000-0005-0000-0000-00004A640000}"/>
    <cellStyle name="20% - Accent1 3 4 2 2 3 3 5 2" xfId="25858" xr:uid="{00000000-0005-0000-0000-00004B640000}"/>
    <cellStyle name="20% - Accent1 3 4 2 2 3 3 5 2 2" xfId="25859" xr:uid="{00000000-0005-0000-0000-00004C640000}"/>
    <cellStyle name="20% - Accent1 3 4 2 2 3 3 5 3" xfId="25860" xr:uid="{00000000-0005-0000-0000-00004D640000}"/>
    <cellStyle name="20% - Accent1 3 4 2 2 3 3 6" xfId="25861" xr:uid="{00000000-0005-0000-0000-00004E640000}"/>
    <cellStyle name="20% - Accent1 3 4 2 2 3 3 6 2" xfId="25862" xr:uid="{00000000-0005-0000-0000-00004F640000}"/>
    <cellStyle name="20% - Accent1 3 4 2 2 3 3 6 2 2" xfId="25863" xr:uid="{00000000-0005-0000-0000-000050640000}"/>
    <cellStyle name="20% - Accent1 3 4 2 2 3 3 6 3" xfId="25864" xr:uid="{00000000-0005-0000-0000-000051640000}"/>
    <cellStyle name="20% - Accent1 3 4 2 2 3 3 7" xfId="25865" xr:uid="{00000000-0005-0000-0000-000052640000}"/>
    <cellStyle name="20% - Accent1 3 4 2 2 3 3 7 2" xfId="25866" xr:uid="{00000000-0005-0000-0000-000053640000}"/>
    <cellStyle name="20% - Accent1 3 4 2 2 3 3 8" xfId="25867" xr:uid="{00000000-0005-0000-0000-000054640000}"/>
    <cellStyle name="20% - Accent1 3 4 2 2 3 3 8 2" xfId="25868" xr:uid="{00000000-0005-0000-0000-000055640000}"/>
    <cellStyle name="20% - Accent1 3 4 2 2 3 3 9" xfId="25869" xr:uid="{00000000-0005-0000-0000-000056640000}"/>
    <cellStyle name="20% - Accent1 3 4 2 2 3 4" xfId="25870" xr:uid="{00000000-0005-0000-0000-000057640000}"/>
    <cellStyle name="20% - Accent1 3 4 2 2 3 4 2" xfId="25871" xr:uid="{00000000-0005-0000-0000-000058640000}"/>
    <cellStyle name="20% - Accent1 3 4 2 2 3 4 2 2" xfId="25872" xr:uid="{00000000-0005-0000-0000-000059640000}"/>
    <cellStyle name="20% - Accent1 3 4 2 2 3 4 2 2 2" xfId="25873" xr:uid="{00000000-0005-0000-0000-00005A640000}"/>
    <cellStyle name="20% - Accent1 3 4 2 2 3 4 2 3" xfId="25874" xr:uid="{00000000-0005-0000-0000-00005B640000}"/>
    <cellStyle name="20% - Accent1 3 4 2 2 3 4 3" xfId="25875" xr:uid="{00000000-0005-0000-0000-00005C640000}"/>
    <cellStyle name="20% - Accent1 3 4 2 2 3 4 3 2" xfId="25876" xr:uid="{00000000-0005-0000-0000-00005D640000}"/>
    <cellStyle name="20% - Accent1 3 4 2 2 3 4 4" xfId="25877" xr:uid="{00000000-0005-0000-0000-00005E640000}"/>
    <cellStyle name="20% - Accent1 3 4 2 2 3 5" xfId="25878" xr:uid="{00000000-0005-0000-0000-00005F640000}"/>
    <cellStyle name="20% - Accent1 3 4 2 2 3 5 2" xfId="25879" xr:uid="{00000000-0005-0000-0000-000060640000}"/>
    <cellStyle name="20% - Accent1 3 4 2 2 3 5 2 2" xfId="25880" xr:uid="{00000000-0005-0000-0000-000061640000}"/>
    <cellStyle name="20% - Accent1 3 4 2 2 3 5 2 2 2" xfId="25881" xr:uid="{00000000-0005-0000-0000-000062640000}"/>
    <cellStyle name="20% - Accent1 3 4 2 2 3 5 2 3" xfId="25882" xr:uid="{00000000-0005-0000-0000-000063640000}"/>
    <cellStyle name="20% - Accent1 3 4 2 2 3 5 3" xfId="25883" xr:uid="{00000000-0005-0000-0000-000064640000}"/>
    <cellStyle name="20% - Accent1 3 4 2 2 3 5 3 2" xfId="25884" xr:uid="{00000000-0005-0000-0000-000065640000}"/>
    <cellStyle name="20% - Accent1 3 4 2 2 3 5 4" xfId="25885" xr:uid="{00000000-0005-0000-0000-000066640000}"/>
    <cellStyle name="20% - Accent1 3 4 2 2 3 6" xfId="25886" xr:uid="{00000000-0005-0000-0000-000067640000}"/>
    <cellStyle name="20% - Accent1 3 4 2 2 3 6 2" xfId="25887" xr:uid="{00000000-0005-0000-0000-000068640000}"/>
    <cellStyle name="20% - Accent1 3 4 2 2 3 6 2 2" xfId="25888" xr:uid="{00000000-0005-0000-0000-000069640000}"/>
    <cellStyle name="20% - Accent1 3 4 2 2 3 6 2 2 2" xfId="25889" xr:uid="{00000000-0005-0000-0000-00006A640000}"/>
    <cellStyle name="20% - Accent1 3 4 2 2 3 6 2 3" xfId="25890" xr:uid="{00000000-0005-0000-0000-00006B640000}"/>
    <cellStyle name="20% - Accent1 3 4 2 2 3 6 3" xfId="25891" xr:uid="{00000000-0005-0000-0000-00006C640000}"/>
    <cellStyle name="20% - Accent1 3 4 2 2 3 6 3 2" xfId="25892" xr:uid="{00000000-0005-0000-0000-00006D640000}"/>
    <cellStyle name="20% - Accent1 3 4 2 2 3 6 4" xfId="25893" xr:uid="{00000000-0005-0000-0000-00006E640000}"/>
    <cellStyle name="20% - Accent1 3 4 2 2 3 7" xfId="25894" xr:uid="{00000000-0005-0000-0000-00006F640000}"/>
    <cellStyle name="20% - Accent1 3 4 2 2 3 7 2" xfId="25895" xr:uid="{00000000-0005-0000-0000-000070640000}"/>
    <cellStyle name="20% - Accent1 3 4 2 2 3 7 2 2" xfId="25896" xr:uid="{00000000-0005-0000-0000-000071640000}"/>
    <cellStyle name="20% - Accent1 3 4 2 2 3 7 3" xfId="25897" xr:uid="{00000000-0005-0000-0000-000072640000}"/>
    <cellStyle name="20% - Accent1 3 4 2 2 3 8" xfId="25898" xr:uid="{00000000-0005-0000-0000-000073640000}"/>
    <cellStyle name="20% - Accent1 3 4 2 2 3 8 2" xfId="25899" xr:uid="{00000000-0005-0000-0000-000074640000}"/>
    <cellStyle name="20% - Accent1 3 4 2 2 3 8 2 2" xfId="25900" xr:uid="{00000000-0005-0000-0000-000075640000}"/>
    <cellStyle name="20% - Accent1 3 4 2 2 3 8 3" xfId="25901" xr:uid="{00000000-0005-0000-0000-000076640000}"/>
    <cellStyle name="20% - Accent1 3 4 2 2 3 9" xfId="25902" xr:uid="{00000000-0005-0000-0000-000077640000}"/>
    <cellStyle name="20% - Accent1 3 4 2 2 3 9 2" xfId="25903" xr:uid="{00000000-0005-0000-0000-000078640000}"/>
    <cellStyle name="20% - Accent1 3 4 2 2 4" xfId="25904" xr:uid="{00000000-0005-0000-0000-000079640000}"/>
    <cellStyle name="20% - Accent1 3 4 2 2 4 10" xfId="25905" xr:uid="{00000000-0005-0000-0000-00007A640000}"/>
    <cellStyle name="20% - Accent1 3 4 2 2 4 10 2" xfId="25906" xr:uid="{00000000-0005-0000-0000-00007B640000}"/>
    <cellStyle name="20% - Accent1 3 4 2 2 4 11" xfId="25907" xr:uid="{00000000-0005-0000-0000-00007C640000}"/>
    <cellStyle name="20% - Accent1 3 4 2 2 4 2" xfId="25908" xr:uid="{00000000-0005-0000-0000-00007D640000}"/>
    <cellStyle name="20% - Accent1 3 4 2 2 4 2 2" xfId="25909" xr:uid="{00000000-0005-0000-0000-00007E640000}"/>
    <cellStyle name="20% - Accent1 3 4 2 2 4 2 2 2" xfId="25910" xr:uid="{00000000-0005-0000-0000-00007F640000}"/>
    <cellStyle name="20% - Accent1 3 4 2 2 4 2 2 2 2" xfId="25911" xr:uid="{00000000-0005-0000-0000-000080640000}"/>
    <cellStyle name="20% - Accent1 3 4 2 2 4 2 2 2 2 2" xfId="25912" xr:uid="{00000000-0005-0000-0000-000081640000}"/>
    <cellStyle name="20% - Accent1 3 4 2 2 4 2 2 2 3" xfId="25913" xr:uid="{00000000-0005-0000-0000-000082640000}"/>
    <cellStyle name="20% - Accent1 3 4 2 2 4 2 2 3" xfId="25914" xr:uid="{00000000-0005-0000-0000-000083640000}"/>
    <cellStyle name="20% - Accent1 3 4 2 2 4 2 2 3 2" xfId="25915" xr:uid="{00000000-0005-0000-0000-000084640000}"/>
    <cellStyle name="20% - Accent1 3 4 2 2 4 2 2 4" xfId="25916" xr:uid="{00000000-0005-0000-0000-000085640000}"/>
    <cellStyle name="20% - Accent1 3 4 2 2 4 2 3" xfId="25917" xr:uid="{00000000-0005-0000-0000-000086640000}"/>
    <cellStyle name="20% - Accent1 3 4 2 2 4 2 3 2" xfId="25918" xr:uid="{00000000-0005-0000-0000-000087640000}"/>
    <cellStyle name="20% - Accent1 3 4 2 2 4 2 3 2 2" xfId="25919" xr:uid="{00000000-0005-0000-0000-000088640000}"/>
    <cellStyle name="20% - Accent1 3 4 2 2 4 2 3 2 2 2" xfId="25920" xr:uid="{00000000-0005-0000-0000-000089640000}"/>
    <cellStyle name="20% - Accent1 3 4 2 2 4 2 3 2 3" xfId="25921" xr:uid="{00000000-0005-0000-0000-00008A640000}"/>
    <cellStyle name="20% - Accent1 3 4 2 2 4 2 3 3" xfId="25922" xr:uid="{00000000-0005-0000-0000-00008B640000}"/>
    <cellStyle name="20% - Accent1 3 4 2 2 4 2 3 3 2" xfId="25923" xr:uid="{00000000-0005-0000-0000-00008C640000}"/>
    <cellStyle name="20% - Accent1 3 4 2 2 4 2 3 4" xfId="25924" xr:uid="{00000000-0005-0000-0000-00008D640000}"/>
    <cellStyle name="20% - Accent1 3 4 2 2 4 2 4" xfId="25925" xr:uid="{00000000-0005-0000-0000-00008E640000}"/>
    <cellStyle name="20% - Accent1 3 4 2 2 4 2 4 2" xfId="25926" xr:uid="{00000000-0005-0000-0000-00008F640000}"/>
    <cellStyle name="20% - Accent1 3 4 2 2 4 2 4 2 2" xfId="25927" xr:uid="{00000000-0005-0000-0000-000090640000}"/>
    <cellStyle name="20% - Accent1 3 4 2 2 4 2 4 2 2 2" xfId="25928" xr:uid="{00000000-0005-0000-0000-000091640000}"/>
    <cellStyle name="20% - Accent1 3 4 2 2 4 2 4 2 3" xfId="25929" xr:uid="{00000000-0005-0000-0000-000092640000}"/>
    <cellStyle name="20% - Accent1 3 4 2 2 4 2 4 3" xfId="25930" xr:uid="{00000000-0005-0000-0000-000093640000}"/>
    <cellStyle name="20% - Accent1 3 4 2 2 4 2 4 3 2" xfId="25931" xr:uid="{00000000-0005-0000-0000-000094640000}"/>
    <cellStyle name="20% - Accent1 3 4 2 2 4 2 4 4" xfId="25932" xr:uid="{00000000-0005-0000-0000-000095640000}"/>
    <cellStyle name="20% - Accent1 3 4 2 2 4 2 5" xfId="25933" xr:uid="{00000000-0005-0000-0000-000096640000}"/>
    <cellStyle name="20% - Accent1 3 4 2 2 4 2 5 2" xfId="25934" xr:uid="{00000000-0005-0000-0000-000097640000}"/>
    <cellStyle name="20% - Accent1 3 4 2 2 4 2 5 2 2" xfId="25935" xr:uid="{00000000-0005-0000-0000-000098640000}"/>
    <cellStyle name="20% - Accent1 3 4 2 2 4 2 5 3" xfId="25936" xr:uid="{00000000-0005-0000-0000-000099640000}"/>
    <cellStyle name="20% - Accent1 3 4 2 2 4 2 6" xfId="25937" xr:uid="{00000000-0005-0000-0000-00009A640000}"/>
    <cellStyle name="20% - Accent1 3 4 2 2 4 2 6 2" xfId="25938" xr:uid="{00000000-0005-0000-0000-00009B640000}"/>
    <cellStyle name="20% - Accent1 3 4 2 2 4 2 6 2 2" xfId="25939" xr:uid="{00000000-0005-0000-0000-00009C640000}"/>
    <cellStyle name="20% - Accent1 3 4 2 2 4 2 6 3" xfId="25940" xr:uid="{00000000-0005-0000-0000-00009D640000}"/>
    <cellStyle name="20% - Accent1 3 4 2 2 4 2 7" xfId="25941" xr:uid="{00000000-0005-0000-0000-00009E640000}"/>
    <cellStyle name="20% - Accent1 3 4 2 2 4 2 7 2" xfId="25942" xr:uid="{00000000-0005-0000-0000-00009F640000}"/>
    <cellStyle name="20% - Accent1 3 4 2 2 4 2 8" xfId="25943" xr:uid="{00000000-0005-0000-0000-0000A0640000}"/>
    <cellStyle name="20% - Accent1 3 4 2 2 4 2 8 2" xfId="25944" xr:uid="{00000000-0005-0000-0000-0000A1640000}"/>
    <cellStyle name="20% - Accent1 3 4 2 2 4 2 9" xfId="25945" xr:uid="{00000000-0005-0000-0000-0000A2640000}"/>
    <cellStyle name="20% - Accent1 3 4 2 2 4 3" xfId="25946" xr:uid="{00000000-0005-0000-0000-0000A3640000}"/>
    <cellStyle name="20% - Accent1 3 4 2 2 4 3 2" xfId="25947" xr:uid="{00000000-0005-0000-0000-0000A4640000}"/>
    <cellStyle name="20% - Accent1 3 4 2 2 4 3 2 2" xfId="25948" xr:uid="{00000000-0005-0000-0000-0000A5640000}"/>
    <cellStyle name="20% - Accent1 3 4 2 2 4 3 2 2 2" xfId="25949" xr:uid="{00000000-0005-0000-0000-0000A6640000}"/>
    <cellStyle name="20% - Accent1 3 4 2 2 4 3 2 2 2 2" xfId="25950" xr:uid="{00000000-0005-0000-0000-0000A7640000}"/>
    <cellStyle name="20% - Accent1 3 4 2 2 4 3 2 2 3" xfId="25951" xr:uid="{00000000-0005-0000-0000-0000A8640000}"/>
    <cellStyle name="20% - Accent1 3 4 2 2 4 3 2 3" xfId="25952" xr:uid="{00000000-0005-0000-0000-0000A9640000}"/>
    <cellStyle name="20% - Accent1 3 4 2 2 4 3 2 3 2" xfId="25953" xr:uid="{00000000-0005-0000-0000-0000AA640000}"/>
    <cellStyle name="20% - Accent1 3 4 2 2 4 3 2 4" xfId="25954" xr:uid="{00000000-0005-0000-0000-0000AB640000}"/>
    <cellStyle name="20% - Accent1 3 4 2 2 4 3 3" xfId="25955" xr:uid="{00000000-0005-0000-0000-0000AC640000}"/>
    <cellStyle name="20% - Accent1 3 4 2 2 4 3 3 2" xfId="25956" xr:uid="{00000000-0005-0000-0000-0000AD640000}"/>
    <cellStyle name="20% - Accent1 3 4 2 2 4 3 3 2 2" xfId="25957" xr:uid="{00000000-0005-0000-0000-0000AE640000}"/>
    <cellStyle name="20% - Accent1 3 4 2 2 4 3 3 2 2 2" xfId="25958" xr:uid="{00000000-0005-0000-0000-0000AF640000}"/>
    <cellStyle name="20% - Accent1 3 4 2 2 4 3 3 2 3" xfId="25959" xr:uid="{00000000-0005-0000-0000-0000B0640000}"/>
    <cellStyle name="20% - Accent1 3 4 2 2 4 3 3 3" xfId="25960" xr:uid="{00000000-0005-0000-0000-0000B1640000}"/>
    <cellStyle name="20% - Accent1 3 4 2 2 4 3 3 3 2" xfId="25961" xr:uid="{00000000-0005-0000-0000-0000B2640000}"/>
    <cellStyle name="20% - Accent1 3 4 2 2 4 3 3 4" xfId="25962" xr:uid="{00000000-0005-0000-0000-0000B3640000}"/>
    <cellStyle name="20% - Accent1 3 4 2 2 4 3 4" xfId="25963" xr:uid="{00000000-0005-0000-0000-0000B4640000}"/>
    <cellStyle name="20% - Accent1 3 4 2 2 4 3 4 2" xfId="25964" xr:uid="{00000000-0005-0000-0000-0000B5640000}"/>
    <cellStyle name="20% - Accent1 3 4 2 2 4 3 4 2 2" xfId="25965" xr:uid="{00000000-0005-0000-0000-0000B6640000}"/>
    <cellStyle name="20% - Accent1 3 4 2 2 4 3 4 2 2 2" xfId="25966" xr:uid="{00000000-0005-0000-0000-0000B7640000}"/>
    <cellStyle name="20% - Accent1 3 4 2 2 4 3 4 2 3" xfId="25967" xr:uid="{00000000-0005-0000-0000-0000B8640000}"/>
    <cellStyle name="20% - Accent1 3 4 2 2 4 3 4 3" xfId="25968" xr:uid="{00000000-0005-0000-0000-0000B9640000}"/>
    <cellStyle name="20% - Accent1 3 4 2 2 4 3 4 3 2" xfId="25969" xr:uid="{00000000-0005-0000-0000-0000BA640000}"/>
    <cellStyle name="20% - Accent1 3 4 2 2 4 3 4 4" xfId="25970" xr:uid="{00000000-0005-0000-0000-0000BB640000}"/>
    <cellStyle name="20% - Accent1 3 4 2 2 4 3 5" xfId="25971" xr:uid="{00000000-0005-0000-0000-0000BC640000}"/>
    <cellStyle name="20% - Accent1 3 4 2 2 4 3 5 2" xfId="25972" xr:uid="{00000000-0005-0000-0000-0000BD640000}"/>
    <cellStyle name="20% - Accent1 3 4 2 2 4 3 5 2 2" xfId="25973" xr:uid="{00000000-0005-0000-0000-0000BE640000}"/>
    <cellStyle name="20% - Accent1 3 4 2 2 4 3 5 3" xfId="25974" xr:uid="{00000000-0005-0000-0000-0000BF640000}"/>
    <cellStyle name="20% - Accent1 3 4 2 2 4 3 6" xfId="25975" xr:uid="{00000000-0005-0000-0000-0000C0640000}"/>
    <cellStyle name="20% - Accent1 3 4 2 2 4 3 6 2" xfId="25976" xr:uid="{00000000-0005-0000-0000-0000C1640000}"/>
    <cellStyle name="20% - Accent1 3 4 2 2 4 3 6 2 2" xfId="25977" xr:uid="{00000000-0005-0000-0000-0000C2640000}"/>
    <cellStyle name="20% - Accent1 3 4 2 2 4 3 6 3" xfId="25978" xr:uid="{00000000-0005-0000-0000-0000C3640000}"/>
    <cellStyle name="20% - Accent1 3 4 2 2 4 3 7" xfId="25979" xr:uid="{00000000-0005-0000-0000-0000C4640000}"/>
    <cellStyle name="20% - Accent1 3 4 2 2 4 3 7 2" xfId="25980" xr:uid="{00000000-0005-0000-0000-0000C5640000}"/>
    <cellStyle name="20% - Accent1 3 4 2 2 4 3 8" xfId="25981" xr:uid="{00000000-0005-0000-0000-0000C6640000}"/>
    <cellStyle name="20% - Accent1 3 4 2 2 4 3 8 2" xfId="25982" xr:uid="{00000000-0005-0000-0000-0000C7640000}"/>
    <cellStyle name="20% - Accent1 3 4 2 2 4 3 9" xfId="25983" xr:uid="{00000000-0005-0000-0000-0000C8640000}"/>
    <cellStyle name="20% - Accent1 3 4 2 2 4 4" xfId="25984" xr:uid="{00000000-0005-0000-0000-0000C9640000}"/>
    <cellStyle name="20% - Accent1 3 4 2 2 4 4 2" xfId="25985" xr:uid="{00000000-0005-0000-0000-0000CA640000}"/>
    <cellStyle name="20% - Accent1 3 4 2 2 4 4 2 2" xfId="25986" xr:uid="{00000000-0005-0000-0000-0000CB640000}"/>
    <cellStyle name="20% - Accent1 3 4 2 2 4 4 2 2 2" xfId="25987" xr:uid="{00000000-0005-0000-0000-0000CC640000}"/>
    <cellStyle name="20% - Accent1 3 4 2 2 4 4 2 3" xfId="25988" xr:uid="{00000000-0005-0000-0000-0000CD640000}"/>
    <cellStyle name="20% - Accent1 3 4 2 2 4 4 3" xfId="25989" xr:uid="{00000000-0005-0000-0000-0000CE640000}"/>
    <cellStyle name="20% - Accent1 3 4 2 2 4 4 3 2" xfId="25990" xr:uid="{00000000-0005-0000-0000-0000CF640000}"/>
    <cellStyle name="20% - Accent1 3 4 2 2 4 4 4" xfId="25991" xr:uid="{00000000-0005-0000-0000-0000D0640000}"/>
    <cellStyle name="20% - Accent1 3 4 2 2 4 5" xfId="25992" xr:uid="{00000000-0005-0000-0000-0000D1640000}"/>
    <cellStyle name="20% - Accent1 3 4 2 2 4 5 2" xfId="25993" xr:uid="{00000000-0005-0000-0000-0000D2640000}"/>
    <cellStyle name="20% - Accent1 3 4 2 2 4 5 2 2" xfId="25994" xr:uid="{00000000-0005-0000-0000-0000D3640000}"/>
    <cellStyle name="20% - Accent1 3 4 2 2 4 5 2 2 2" xfId="25995" xr:uid="{00000000-0005-0000-0000-0000D4640000}"/>
    <cellStyle name="20% - Accent1 3 4 2 2 4 5 2 3" xfId="25996" xr:uid="{00000000-0005-0000-0000-0000D5640000}"/>
    <cellStyle name="20% - Accent1 3 4 2 2 4 5 3" xfId="25997" xr:uid="{00000000-0005-0000-0000-0000D6640000}"/>
    <cellStyle name="20% - Accent1 3 4 2 2 4 5 3 2" xfId="25998" xr:uid="{00000000-0005-0000-0000-0000D7640000}"/>
    <cellStyle name="20% - Accent1 3 4 2 2 4 5 4" xfId="25999" xr:uid="{00000000-0005-0000-0000-0000D8640000}"/>
    <cellStyle name="20% - Accent1 3 4 2 2 4 6" xfId="26000" xr:uid="{00000000-0005-0000-0000-0000D9640000}"/>
    <cellStyle name="20% - Accent1 3 4 2 2 4 6 2" xfId="26001" xr:uid="{00000000-0005-0000-0000-0000DA640000}"/>
    <cellStyle name="20% - Accent1 3 4 2 2 4 6 2 2" xfId="26002" xr:uid="{00000000-0005-0000-0000-0000DB640000}"/>
    <cellStyle name="20% - Accent1 3 4 2 2 4 6 2 2 2" xfId="26003" xr:uid="{00000000-0005-0000-0000-0000DC640000}"/>
    <cellStyle name="20% - Accent1 3 4 2 2 4 6 2 3" xfId="26004" xr:uid="{00000000-0005-0000-0000-0000DD640000}"/>
    <cellStyle name="20% - Accent1 3 4 2 2 4 6 3" xfId="26005" xr:uid="{00000000-0005-0000-0000-0000DE640000}"/>
    <cellStyle name="20% - Accent1 3 4 2 2 4 6 3 2" xfId="26006" xr:uid="{00000000-0005-0000-0000-0000DF640000}"/>
    <cellStyle name="20% - Accent1 3 4 2 2 4 6 4" xfId="26007" xr:uid="{00000000-0005-0000-0000-0000E0640000}"/>
    <cellStyle name="20% - Accent1 3 4 2 2 4 7" xfId="26008" xr:uid="{00000000-0005-0000-0000-0000E1640000}"/>
    <cellStyle name="20% - Accent1 3 4 2 2 4 7 2" xfId="26009" xr:uid="{00000000-0005-0000-0000-0000E2640000}"/>
    <cellStyle name="20% - Accent1 3 4 2 2 4 7 2 2" xfId="26010" xr:uid="{00000000-0005-0000-0000-0000E3640000}"/>
    <cellStyle name="20% - Accent1 3 4 2 2 4 7 3" xfId="26011" xr:uid="{00000000-0005-0000-0000-0000E4640000}"/>
    <cellStyle name="20% - Accent1 3 4 2 2 4 8" xfId="26012" xr:uid="{00000000-0005-0000-0000-0000E5640000}"/>
    <cellStyle name="20% - Accent1 3 4 2 2 4 8 2" xfId="26013" xr:uid="{00000000-0005-0000-0000-0000E6640000}"/>
    <cellStyle name="20% - Accent1 3 4 2 2 4 8 2 2" xfId="26014" xr:uid="{00000000-0005-0000-0000-0000E7640000}"/>
    <cellStyle name="20% - Accent1 3 4 2 2 4 8 3" xfId="26015" xr:uid="{00000000-0005-0000-0000-0000E8640000}"/>
    <cellStyle name="20% - Accent1 3 4 2 2 4 9" xfId="26016" xr:uid="{00000000-0005-0000-0000-0000E9640000}"/>
    <cellStyle name="20% - Accent1 3 4 2 2 4 9 2" xfId="26017" xr:uid="{00000000-0005-0000-0000-0000EA640000}"/>
    <cellStyle name="20% - Accent1 3 4 2 2 5" xfId="26018" xr:uid="{00000000-0005-0000-0000-0000EB640000}"/>
    <cellStyle name="20% - Accent1 3 4 2 2 5 2" xfId="26019" xr:uid="{00000000-0005-0000-0000-0000EC640000}"/>
    <cellStyle name="20% - Accent1 3 4 2 2 5 2 2" xfId="26020" xr:uid="{00000000-0005-0000-0000-0000ED640000}"/>
    <cellStyle name="20% - Accent1 3 4 2 2 5 2 2 2" xfId="26021" xr:uid="{00000000-0005-0000-0000-0000EE640000}"/>
    <cellStyle name="20% - Accent1 3 4 2 2 5 2 2 2 2" xfId="26022" xr:uid="{00000000-0005-0000-0000-0000EF640000}"/>
    <cellStyle name="20% - Accent1 3 4 2 2 5 2 2 3" xfId="26023" xr:uid="{00000000-0005-0000-0000-0000F0640000}"/>
    <cellStyle name="20% - Accent1 3 4 2 2 5 2 3" xfId="26024" xr:uid="{00000000-0005-0000-0000-0000F1640000}"/>
    <cellStyle name="20% - Accent1 3 4 2 2 5 2 3 2" xfId="26025" xr:uid="{00000000-0005-0000-0000-0000F2640000}"/>
    <cellStyle name="20% - Accent1 3 4 2 2 5 2 4" xfId="26026" xr:uid="{00000000-0005-0000-0000-0000F3640000}"/>
    <cellStyle name="20% - Accent1 3 4 2 2 5 3" xfId="26027" xr:uid="{00000000-0005-0000-0000-0000F4640000}"/>
    <cellStyle name="20% - Accent1 3 4 2 2 5 3 2" xfId="26028" xr:uid="{00000000-0005-0000-0000-0000F5640000}"/>
    <cellStyle name="20% - Accent1 3 4 2 2 5 3 2 2" xfId="26029" xr:uid="{00000000-0005-0000-0000-0000F6640000}"/>
    <cellStyle name="20% - Accent1 3 4 2 2 5 3 2 2 2" xfId="26030" xr:uid="{00000000-0005-0000-0000-0000F7640000}"/>
    <cellStyle name="20% - Accent1 3 4 2 2 5 3 2 3" xfId="26031" xr:uid="{00000000-0005-0000-0000-0000F8640000}"/>
    <cellStyle name="20% - Accent1 3 4 2 2 5 3 3" xfId="26032" xr:uid="{00000000-0005-0000-0000-0000F9640000}"/>
    <cellStyle name="20% - Accent1 3 4 2 2 5 3 3 2" xfId="26033" xr:uid="{00000000-0005-0000-0000-0000FA640000}"/>
    <cellStyle name="20% - Accent1 3 4 2 2 5 3 4" xfId="26034" xr:uid="{00000000-0005-0000-0000-0000FB640000}"/>
    <cellStyle name="20% - Accent1 3 4 2 2 5 4" xfId="26035" xr:uid="{00000000-0005-0000-0000-0000FC640000}"/>
    <cellStyle name="20% - Accent1 3 4 2 2 5 4 2" xfId="26036" xr:uid="{00000000-0005-0000-0000-0000FD640000}"/>
    <cellStyle name="20% - Accent1 3 4 2 2 5 4 2 2" xfId="26037" xr:uid="{00000000-0005-0000-0000-0000FE640000}"/>
    <cellStyle name="20% - Accent1 3 4 2 2 5 4 2 2 2" xfId="26038" xr:uid="{00000000-0005-0000-0000-0000FF640000}"/>
    <cellStyle name="20% - Accent1 3 4 2 2 5 4 2 3" xfId="26039" xr:uid="{00000000-0005-0000-0000-000000650000}"/>
    <cellStyle name="20% - Accent1 3 4 2 2 5 4 3" xfId="26040" xr:uid="{00000000-0005-0000-0000-000001650000}"/>
    <cellStyle name="20% - Accent1 3 4 2 2 5 4 3 2" xfId="26041" xr:uid="{00000000-0005-0000-0000-000002650000}"/>
    <cellStyle name="20% - Accent1 3 4 2 2 5 4 4" xfId="26042" xr:uid="{00000000-0005-0000-0000-000003650000}"/>
    <cellStyle name="20% - Accent1 3 4 2 2 5 5" xfId="26043" xr:uid="{00000000-0005-0000-0000-000004650000}"/>
    <cellStyle name="20% - Accent1 3 4 2 2 5 5 2" xfId="26044" xr:uid="{00000000-0005-0000-0000-000005650000}"/>
    <cellStyle name="20% - Accent1 3 4 2 2 5 5 2 2" xfId="26045" xr:uid="{00000000-0005-0000-0000-000006650000}"/>
    <cellStyle name="20% - Accent1 3 4 2 2 5 5 3" xfId="26046" xr:uid="{00000000-0005-0000-0000-000007650000}"/>
    <cellStyle name="20% - Accent1 3 4 2 2 5 6" xfId="26047" xr:uid="{00000000-0005-0000-0000-000008650000}"/>
    <cellStyle name="20% - Accent1 3 4 2 2 5 6 2" xfId="26048" xr:uid="{00000000-0005-0000-0000-000009650000}"/>
    <cellStyle name="20% - Accent1 3 4 2 2 5 6 2 2" xfId="26049" xr:uid="{00000000-0005-0000-0000-00000A650000}"/>
    <cellStyle name="20% - Accent1 3 4 2 2 5 6 3" xfId="26050" xr:uid="{00000000-0005-0000-0000-00000B650000}"/>
    <cellStyle name="20% - Accent1 3 4 2 2 5 7" xfId="26051" xr:uid="{00000000-0005-0000-0000-00000C650000}"/>
    <cellStyle name="20% - Accent1 3 4 2 2 5 7 2" xfId="26052" xr:uid="{00000000-0005-0000-0000-00000D650000}"/>
    <cellStyle name="20% - Accent1 3 4 2 2 5 8" xfId="26053" xr:uid="{00000000-0005-0000-0000-00000E650000}"/>
    <cellStyle name="20% - Accent1 3 4 2 2 5 8 2" xfId="26054" xr:uid="{00000000-0005-0000-0000-00000F650000}"/>
    <cellStyle name="20% - Accent1 3 4 2 2 5 9" xfId="26055" xr:uid="{00000000-0005-0000-0000-000010650000}"/>
    <cellStyle name="20% - Accent1 3 4 2 2 6" xfId="26056" xr:uid="{00000000-0005-0000-0000-000011650000}"/>
    <cellStyle name="20% - Accent1 3 4 2 2 6 2" xfId="26057" xr:uid="{00000000-0005-0000-0000-000012650000}"/>
    <cellStyle name="20% - Accent1 3 4 2 2 6 2 2" xfId="26058" xr:uid="{00000000-0005-0000-0000-000013650000}"/>
    <cellStyle name="20% - Accent1 3 4 2 2 6 2 2 2" xfId="26059" xr:uid="{00000000-0005-0000-0000-000014650000}"/>
    <cellStyle name="20% - Accent1 3 4 2 2 6 2 2 2 2" xfId="26060" xr:uid="{00000000-0005-0000-0000-000015650000}"/>
    <cellStyle name="20% - Accent1 3 4 2 2 6 2 2 3" xfId="26061" xr:uid="{00000000-0005-0000-0000-000016650000}"/>
    <cellStyle name="20% - Accent1 3 4 2 2 6 2 3" xfId="26062" xr:uid="{00000000-0005-0000-0000-000017650000}"/>
    <cellStyle name="20% - Accent1 3 4 2 2 6 2 3 2" xfId="26063" xr:uid="{00000000-0005-0000-0000-000018650000}"/>
    <cellStyle name="20% - Accent1 3 4 2 2 6 2 4" xfId="26064" xr:uid="{00000000-0005-0000-0000-000019650000}"/>
    <cellStyle name="20% - Accent1 3 4 2 2 6 3" xfId="26065" xr:uid="{00000000-0005-0000-0000-00001A650000}"/>
    <cellStyle name="20% - Accent1 3 4 2 2 6 3 2" xfId="26066" xr:uid="{00000000-0005-0000-0000-00001B650000}"/>
    <cellStyle name="20% - Accent1 3 4 2 2 6 3 2 2" xfId="26067" xr:uid="{00000000-0005-0000-0000-00001C650000}"/>
    <cellStyle name="20% - Accent1 3 4 2 2 6 3 2 2 2" xfId="26068" xr:uid="{00000000-0005-0000-0000-00001D650000}"/>
    <cellStyle name="20% - Accent1 3 4 2 2 6 3 2 3" xfId="26069" xr:uid="{00000000-0005-0000-0000-00001E650000}"/>
    <cellStyle name="20% - Accent1 3 4 2 2 6 3 3" xfId="26070" xr:uid="{00000000-0005-0000-0000-00001F650000}"/>
    <cellStyle name="20% - Accent1 3 4 2 2 6 3 3 2" xfId="26071" xr:uid="{00000000-0005-0000-0000-000020650000}"/>
    <cellStyle name="20% - Accent1 3 4 2 2 6 3 4" xfId="26072" xr:uid="{00000000-0005-0000-0000-000021650000}"/>
    <cellStyle name="20% - Accent1 3 4 2 2 6 4" xfId="26073" xr:uid="{00000000-0005-0000-0000-000022650000}"/>
    <cellStyle name="20% - Accent1 3 4 2 2 6 4 2" xfId="26074" xr:uid="{00000000-0005-0000-0000-000023650000}"/>
    <cellStyle name="20% - Accent1 3 4 2 2 6 4 2 2" xfId="26075" xr:uid="{00000000-0005-0000-0000-000024650000}"/>
    <cellStyle name="20% - Accent1 3 4 2 2 6 4 2 2 2" xfId="26076" xr:uid="{00000000-0005-0000-0000-000025650000}"/>
    <cellStyle name="20% - Accent1 3 4 2 2 6 4 2 3" xfId="26077" xr:uid="{00000000-0005-0000-0000-000026650000}"/>
    <cellStyle name="20% - Accent1 3 4 2 2 6 4 3" xfId="26078" xr:uid="{00000000-0005-0000-0000-000027650000}"/>
    <cellStyle name="20% - Accent1 3 4 2 2 6 4 3 2" xfId="26079" xr:uid="{00000000-0005-0000-0000-000028650000}"/>
    <cellStyle name="20% - Accent1 3 4 2 2 6 4 4" xfId="26080" xr:uid="{00000000-0005-0000-0000-000029650000}"/>
    <cellStyle name="20% - Accent1 3 4 2 2 6 5" xfId="26081" xr:uid="{00000000-0005-0000-0000-00002A650000}"/>
    <cellStyle name="20% - Accent1 3 4 2 2 6 5 2" xfId="26082" xr:uid="{00000000-0005-0000-0000-00002B650000}"/>
    <cellStyle name="20% - Accent1 3 4 2 2 6 5 2 2" xfId="26083" xr:uid="{00000000-0005-0000-0000-00002C650000}"/>
    <cellStyle name="20% - Accent1 3 4 2 2 6 5 3" xfId="26084" xr:uid="{00000000-0005-0000-0000-00002D650000}"/>
    <cellStyle name="20% - Accent1 3 4 2 2 6 6" xfId="26085" xr:uid="{00000000-0005-0000-0000-00002E650000}"/>
    <cellStyle name="20% - Accent1 3 4 2 2 6 6 2" xfId="26086" xr:uid="{00000000-0005-0000-0000-00002F650000}"/>
    <cellStyle name="20% - Accent1 3 4 2 2 6 6 2 2" xfId="26087" xr:uid="{00000000-0005-0000-0000-000030650000}"/>
    <cellStyle name="20% - Accent1 3 4 2 2 6 6 3" xfId="26088" xr:uid="{00000000-0005-0000-0000-000031650000}"/>
    <cellStyle name="20% - Accent1 3 4 2 2 6 7" xfId="26089" xr:uid="{00000000-0005-0000-0000-000032650000}"/>
    <cellStyle name="20% - Accent1 3 4 2 2 6 7 2" xfId="26090" xr:uid="{00000000-0005-0000-0000-000033650000}"/>
    <cellStyle name="20% - Accent1 3 4 2 2 6 8" xfId="26091" xr:uid="{00000000-0005-0000-0000-000034650000}"/>
    <cellStyle name="20% - Accent1 3 4 2 2 6 8 2" xfId="26092" xr:uid="{00000000-0005-0000-0000-000035650000}"/>
    <cellStyle name="20% - Accent1 3 4 2 2 6 9" xfId="26093" xr:uid="{00000000-0005-0000-0000-000036650000}"/>
    <cellStyle name="20% - Accent1 3 4 2 2 7" xfId="26094" xr:uid="{00000000-0005-0000-0000-000037650000}"/>
    <cellStyle name="20% - Accent1 3 4 2 2 7 2" xfId="26095" xr:uid="{00000000-0005-0000-0000-000038650000}"/>
    <cellStyle name="20% - Accent1 3 4 2 2 7 2 2" xfId="26096" xr:uid="{00000000-0005-0000-0000-000039650000}"/>
    <cellStyle name="20% - Accent1 3 4 2 2 7 2 2 2" xfId="26097" xr:uid="{00000000-0005-0000-0000-00003A650000}"/>
    <cellStyle name="20% - Accent1 3 4 2 2 7 2 3" xfId="26098" xr:uid="{00000000-0005-0000-0000-00003B650000}"/>
    <cellStyle name="20% - Accent1 3 4 2 2 7 3" xfId="26099" xr:uid="{00000000-0005-0000-0000-00003C650000}"/>
    <cellStyle name="20% - Accent1 3 4 2 2 7 3 2" xfId="26100" xr:uid="{00000000-0005-0000-0000-00003D650000}"/>
    <cellStyle name="20% - Accent1 3 4 2 2 7 4" xfId="26101" xr:uid="{00000000-0005-0000-0000-00003E650000}"/>
    <cellStyle name="20% - Accent1 3 4 2 2 8" xfId="26102" xr:uid="{00000000-0005-0000-0000-00003F650000}"/>
    <cellStyle name="20% - Accent1 3 4 2 2 8 2" xfId="26103" xr:uid="{00000000-0005-0000-0000-000040650000}"/>
    <cellStyle name="20% - Accent1 3 4 2 2 8 2 2" xfId="26104" xr:uid="{00000000-0005-0000-0000-000041650000}"/>
    <cellStyle name="20% - Accent1 3 4 2 2 8 2 2 2" xfId="26105" xr:uid="{00000000-0005-0000-0000-000042650000}"/>
    <cellStyle name="20% - Accent1 3 4 2 2 8 2 3" xfId="26106" xr:uid="{00000000-0005-0000-0000-000043650000}"/>
    <cellStyle name="20% - Accent1 3 4 2 2 8 3" xfId="26107" xr:uid="{00000000-0005-0000-0000-000044650000}"/>
    <cellStyle name="20% - Accent1 3 4 2 2 8 3 2" xfId="26108" xr:uid="{00000000-0005-0000-0000-000045650000}"/>
    <cellStyle name="20% - Accent1 3 4 2 2 8 4" xfId="26109" xr:uid="{00000000-0005-0000-0000-000046650000}"/>
    <cellStyle name="20% - Accent1 3 4 2 2 9" xfId="26110" xr:uid="{00000000-0005-0000-0000-000047650000}"/>
    <cellStyle name="20% - Accent1 3 4 2 2 9 2" xfId="26111" xr:uid="{00000000-0005-0000-0000-000048650000}"/>
    <cellStyle name="20% - Accent1 3 4 2 2 9 2 2" xfId="26112" xr:uid="{00000000-0005-0000-0000-000049650000}"/>
    <cellStyle name="20% - Accent1 3 4 2 2 9 2 2 2" xfId="26113" xr:uid="{00000000-0005-0000-0000-00004A650000}"/>
    <cellStyle name="20% - Accent1 3 4 2 2 9 2 3" xfId="26114" xr:uid="{00000000-0005-0000-0000-00004B650000}"/>
    <cellStyle name="20% - Accent1 3 4 2 2 9 3" xfId="26115" xr:uid="{00000000-0005-0000-0000-00004C650000}"/>
    <cellStyle name="20% - Accent1 3 4 2 2 9 3 2" xfId="26116" xr:uid="{00000000-0005-0000-0000-00004D650000}"/>
    <cellStyle name="20% - Accent1 3 4 2 2 9 4" xfId="26117" xr:uid="{00000000-0005-0000-0000-00004E650000}"/>
    <cellStyle name="20% - Accent1 3 4 2 3" xfId="26118" xr:uid="{00000000-0005-0000-0000-00004F650000}"/>
    <cellStyle name="20% - Accent1 3 4 2 3 10" xfId="26119" xr:uid="{00000000-0005-0000-0000-000050650000}"/>
    <cellStyle name="20% - Accent1 3 4 2 3 10 2" xfId="26120" xr:uid="{00000000-0005-0000-0000-000051650000}"/>
    <cellStyle name="20% - Accent1 3 4 2 3 11" xfId="26121" xr:uid="{00000000-0005-0000-0000-000052650000}"/>
    <cellStyle name="20% - Accent1 3 4 2 3 2" xfId="26122" xr:uid="{00000000-0005-0000-0000-000053650000}"/>
    <cellStyle name="20% - Accent1 3 4 2 3 2 2" xfId="26123" xr:uid="{00000000-0005-0000-0000-000054650000}"/>
    <cellStyle name="20% - Accent1 3 4 2 3 2 2 2" xfId="26124" xr:uid="{00000000-0005-0000-0000-000055650000}"/>
    <cellStyle name="20% - Accent1 3 4 2 3 2 2 2 2" xfId="26125" xr:uid="{00000000-0005-0000-0000-000056650000}"/>
    <cellStyle name="20% - Accent1 3 4 2 3 2 2 2 2 2" xfId="26126" xr:uid="{00000000-0005-0000-0000-000057650000}"/>
    <cellStyle name="20% - Accent1 3 4 2 3 2 2 2 3" xfId="26127" xr:uid="{00000000-0005-0000-0000-000058650000}"/>
    <cellStyle name="20% - Accent1 3 4 2 3 2 2 3" xfId="26128" xr:uid="{00000000-0005-0000-0000-000059650000}"/>
    <cellStyle name="20% - Accent1 3 4 2 3 2 2 3 2" xfId="26129" xr:uid="{00000000-0005-0000-0000-00005A650000}"/>
    <cellStyle name="20% - Accent1 3 4 2 3 2 2 4" xfId="26130" xr:uid="{00000000-0005-0000-0000-00005B650000}"/>
    <cellStyle name="20% - Accent1 3 4 2 3 2 3" xfId="26131" xr:uid="{00000000-0005-0000-0000-00005C650000}"/>
    <cellStyle name="20% - Accent1 3 4 2 3 2 3 2" xfId="26132" xr:uid="{00000000-0005-0000-0000-00005D650000}"/>
    <cellStyle name="20% - Accent1 3 4 2 3 2 3 2 2" xfId="26133" xr:uid="{00000000-0005-0000-0000-00005E650000}"/>
    <cellStyle name="20% - Accent1 3 4 2 3 2 3 2 2 2" xfId="26134" xr:uid="{00000000-0005-0000-0000-00005F650000}"/>
    <cellStyle name="20% - Accent1 3 4 2 3 2 3 2 3" xfId="26135" xr:uid="{00000000-0005-0000-0000-000060650000}"/>
    <cellStyle name="20% - Accent1 3 4 2 3 2 3 3" xfId="26136" xr:uid="{00000000-0005-0000-0000-000061650000}"/>
    <cellStyle name="20% - Accent1 3 4 2 3 2 3 3 2" xfId="26137" xr:uid="{00000000-0005-0000-0000-000062650000}"/>
    <cellStyle name="20% - Accent1 3 4 2 3 2 3 4" xfId="26138" xr:uid="{00000000-0005-0000-0000-000063650000}"/>
    <cellStyle name="20% - Accent1 3 4 2 3 2 4" xfId="26139" xr:uid="{00000000-0005-0000-0000-000064650000}"/>
    <cellStyle name="20% - Accent1 3 4 2 3 2 4 2" xfId="26140" xr:uid="{00000000-0005-0000-0000-000065650000}"/>
    <cellStyle name="20% - Accent1 3 4 2 3 2 4 2 2" xfId="26141" xr:uid="{00000000-0005-0000-0000-000066650000}"/>
    <cellStyle name="20% - Accent1 3 4 2 3 2 4 2 2 2" xfId="26142" xr:uid="{00000000-0005-0000-0000-000067650000}"/>
    <cellStyle name="20% - Accent1 3 4 2 3 2 4 2 3" xfId="26143" xr:uid="{00000000-0005-0000-0000-000068650000}"/>
    <cellStyle name="20% - Accent1 3 4 2 3 2 4 3" xfId="26144" xr:uid="{00000000-0005-0000-0000-000069650000}"/>
    <cellStyle name="20% - Accent1 3 4 2 3 2 4 3 2" xfId="26145" xr:uid="{00000000-0005-0000-0000-00006A650000}"/>
    <cellStyle name="20% - Accent1 3 4 2 3 2 4 4" xfId="26146" xr:uid="{00000000-0005-0000-0000-00006B650000}"/>
    <cellStyle name="20% - Accent1 3 4 2 3 2 5" xfId="26147" xr:uid="{00000000-0005-0000-0000-00006C650000}"/>
    <cellStyle name="20% - Accent1 3 4 2 3 2 5 2" xfId="26148" xr:uid="{00000000-0005-0000-0000-00006D650000}"/>
    <cellStyle name="20% - Accent1 3 4 2 3 2 5 2 2" xfId="26149" xr:uid="{00000000-0005-0000-0000-00006E650000}"/>
    <cellStyle name="20% - Accent1 3 4 2 3 2 5 3" xfId="26150" xr:uid="{00000000-0005-0000-0000-00006F650000}"/>
    <cellStyle name="20% - Accent1 3 4 2 3 2 6" xfId="26151" xr:uid="{00000000-0005-0000-0000-000070650000}"/>
    <cellStyle name="20% - Accent1 3 4 2 3 2 6 2" xfId="26152" xr:uid="{00000000-0005-0000-0000-000071650000}"/>
    <cellStyle name="20% - Accent1 3 4 2 3 2 6 2 2" xfId="26153" xr:uid="{00000000-0005-0000-0000-000072650000}"/>
    <cellStyle name="20% - Accent1 3 4 2 3 2 6 3" xfId="26154" xr:uid="{00000000-0005-0000-0000-000073650000}"/>
    <cellStyle name="20% - Accent1 3 4 2 3 2 7" xfId="26155" xr:uid="{00000000-0005-0000-0000-000074650000}"/>
    <cellStyle name="20% - Accent1 3 4 2 3 2 7 2" xfId="26156" xr:uid="{00000000-0005-0000-0000-000075650000}"/>
    <cellStyle name="20% - Accent1 3 4 2 3 2 8" xfId="26157" xr:uid="{00000000-0005-0000-0000-000076650000}"/>
    <cellStyle name="20% - Accent1 3 4 2 3 2 8 2" xfId="26158" xr:uid="{00000000-0005-0000-0000-000077650000}"/>
    <cellStyle name="20% - Accent1 3 4 2 3 2 9" xfId="26159" xr:uid="{00000000-0005-0000-0000-000078650000}"/>
    <cellStyle name="20% - Accent1 3 4 2 3 3" xfId="26160" xr:uid="{00000000-0005-0000-0000-000079650000}"/>
    <cellStyle name="20% - Accent1 3 4 2 3 3 2" xfId="26161" xr:uid="{00000000-0005-0000-0000-00007A650000}"/>
    <cellStyle name="20% - Accent1 3 4 2 3 3 2 2" xfId="26162" xr:uid="{00000000-0005-0000-0000-00007B650000}"/>
    <cellStyle name="20% - Accent1 3 4 2 3 3 2 2 2" xfId="26163" xr:uid="{00000000-0005-0000-0000-00007C650000}"/>
    <cellStyle name="20% - Accent1 3 4 2 3 3 2 2 2 2" xfId="26164" xr:uid="{00000000-0005-0000-0000-00007D650000}"/>
    <cellStyle name="20% - Accent1 3 4 2 3 3 2 2 3" xfId="26165" xr:uid="{00000000-0005-0000-0000-00007E650000}"/>
    <cellStyle name="20% - Accent1 3 4 2 3 3 2 3" xfId="26166" xr:uid="{00000000-0005-0000-0000-00007F650000}"/>
    <cellStyle name="20% - Accent1 3 4 2 3 3 2 3 2" xfId="26167" xr:uid="{00000000-0005-0000-0000-000080650000}"/>
    <cellStyle name="20% - Accent1 3 4 2 3 3 2 4" xfId="26168" xr:uid="{00000000-0005-0000-0000-000081650000}"/>
    <cellStyle name="20% - Accent1 3 4 2 3 3 3" xfId="26169" xr:uid="{00000000-0005-0000-0000-000082650000}"/>
    <cellStyle name="20% - Accent1 3 4 2 3 3 3 2" xfId="26170" xr:uid="{00000000-0005-0000-0000-000083650000}"/>
    <cellStyle name="20% - Accent1 3 4 2 3 3 3 2 2" xfId="26171" xr:uid="{00000000-0005-0000-0000-000084650000}"/>
    <cellStyle name="20% - Accent1 3 4 2 3 3 3 2 2 2" xfId="26172" xr:uid="{00000000-0005-0000-0000-000085650000}"/>
    <cellStyle name="20% - Accent1 3 4 2 3 3 3 2 3" xfId="26173" xr:uid="{00000000-0005-0000-0000-000086650000}"/>
    <cellStyle name="20% - Accent1 3 4 2 3 3 3 3" xfId="26174" xr:uid="{00000000-0005-0000-0000-000087650000}"/>
    <cellStyle name="20% - Accent1 3 4 2 3 3 3 3 2" xfId="26175" xr:uid="{00000000-0005-0000-0000-000088650000}"/>
    <cellStyle name="20% - Accent1 3 4 2 3 3 3 4" xfId="26176" xr:uid="{00000000-0005-0000-0000-000089650000}"/>
    <cellStyle name="20% - Accent1 3 4 2 3 3 4" xfId="26177" xr:uid="{00000000-0005-0000-0000-00008A650000}"/>
    <cellStyle name="20% - Accent1 3 4 2 3 3 4 2" xfId="26178" xr:uid="{00000000-0005-0000-0000-00008B650000}"/>
    <cellStyle name="20% - Accent1 3 4 2 3 3 4 2 2" xfId="26179" xr:uid="{00000000-0005-0000-0000-00008C650000}"/>
    <cellStyle name="20% - Accent1 3 4 2 3 3 4 2 2 2" xfId="26180" xr:uid="{00000000-0005-0000-0000-00008D650000}"/>
    <cellStyle name="20% - Accent1 3 4 2 3 3 4 2 3" xfId="26181" xr:uid="{00000000-0005-0000-0000-00008E650000}"/>
    <cellStyle name="20% - Accent1 3 4 2 3 3 4 3" xfId="26182" xr:uid="{00000000-0005-0000-0000-00008F650000}"/>
    <cellStyle name="20% - Accent1 3 4 2 3 3 4 3 2" xfId="26183" xr:uid="{00000000-0005-0000-0000-000090650000}"/>
    <cellStyle name="20% - Accent1 3 4 2 3 3 4 4" xfId="26184" xr:uid="{00000000-0005-0000-0000-000091650000}"/>
    <cellStyle name="20% - Accent1 3 4 2 3 3 5" xfId="26185" xr:uid="{00000000-0005-0000-0000-000092650000}"/>
    <cellStyle name="20% - Accent1 3 4 2 3 3 5 2" xfId="26186" xr:uid="{00000000-0005-0000-0000-000093650000}"/>
    <cellStyle name="20% - Accent1 3 4 2 3 3 5 2 2" xfId="26187" xr:uid="{00000000-0005-0000-0000-000094650000}"/>
    <cellStyle name="20% - Accent1 3 4 2 3 3 5 3" xfId="26188" xr:uid="{00000000-0005-0000-0000-000095650000}"/>
    <cellStyle name="20% - Accent1 3 4 2 3 3 6" xfId="26189" xr:uid="{00000000-0005-0000-0000-000096650000}"/>
    <cellStyle name="20% - Accent1 3 4 2 3 3 6 2" xfId="26190" xr:uid="{00000000-0005-0000-0000-000097650000}"/>
    <cellStyle name="20% - Accent1 3 4 2 3 3 6 2 2" xfId="26191" xr:uid="{00000000-0005-0000-0000-000098650000}"/>
    <cellStyle name="20% - Accent1 3 4 2 3 3 6 3" xfId="26192" xr:uid="{00000000-0005-0000-0000-000099650000}"/>
    <cellStyle name="20% - Accent1 3 4 2 3 3 7" xfId="26193" xr:uid="{00000000-0005-0000-0000-00009A650000}"/>
    <cellStyle name="20% - Accent1 3 4 2 3 3 7 2" xfId="26194" xr:uid="{00000000-0005-0000-0000-00009B650000}"/>
    <cellStyle name="20% - Accent1 3 4 2 3 3 8" xfId="26195" xr:uid="{00000000-0005-0000-0000-00009C650000}"/>
    <cellStyle name="20% - Accent1 3 4 2 3 3 8 2" xfId="26196" xr:uid="{00000000-0005-0000-0000-00009D650000}"/>
    <cellStyle name="20% - Accent1 3 4 2 3 3 9" xfId="26197" xr:uid="{00000000-0005-0000-0000-00009E650000}"/>
    <cellStyle name="20% - Accent1 3 4 2 3 4" xfId="26198" xr:uid="{00000000-0005-0000-0000-00009F650000}"/>
    <cellStyle name="20% - Accent1 3 4 2 3 4 2" xfId="26199" xr:uid="{00000000-0005-0000-0000-0000A0650000}"/>
    <cellStyle name="20% - Accent1 3 4 2 3 4 2 2" xfId="26200" xr:uid="{00000000-0005-0000-0000-0000A1650000}"/>
    <cellStyle name="20% - Accent1 3 4 2 3 4 2 2 2" xfId="26201" xr:uid="{00000000-0005-0000-0000-0000A2650000}"/>
    <cellStyle name="20% - Accent1 3 4 2 3 4 2 3" xfId="26202" xr:uid="{00000000-0005-0000-0000-0000A3650000}"/>
    <cellStyle name="20% - Accent1 3 4 2 3 4 3" xfId="26203" xr:uid="{00000000-0005-0000-0000-0000A4650000}"/>
    <cellStyle name="20% - Accent1 3 4 2 3 4 3 2" xfId="26204" xr:uid="{00000000-0005-0000-0000-0000A5650000}"/>
    <cellStyle name="20% - Accent1 3 4 2 3 4 4" xfId="26205" xr:uid="{00000000-0005-0000-0000-0000A6650000}"/>
    <cellStyle name="20% - Accent1 3 4 2 3 5" xfId="26206" xr:uid="{00000000-0005-0000-0000-0000A7650000}"/>
    <cellStyle name="20% - Accent1 3 4 2 3 5 2" xfId="26207" xr:uid="{00000000-0005-0000-0000-0000A8650000}"/>
    <cellStyle name="20% - Accent1 3 4 2 3 5 2 2" xfId="26208" xr:uid="{00000000-0005-0000-0000-0000A9650000}"/>
    <cellStyle name="20% - Accent1 3 4 2 3 5 2 2 2" xfId="26209" xr:uid="{00000000-0005-0000-0000-0000AA650000}"/>
    <cellStyle name="20% - Accent1 3 4 2 3 5 2 3" xfId="26210" xr:uid="{00000000-0005-0000-0000-0000AB650000}"/>
    <cellStyle name="20% - Accent1 3 4 2 3 5 3" xfId="26211" xr:uid="{00000000-0005-0000-0000-0000AC650000}"/>
    <cellStyle name="20% - Accent1 3 4 2 3 5 3 2" xfId="26212" xr:uid="{00000000-0005-0000-0000-0000AD650000}"/>
    <cellStyle name="20% - Accent1 3 4 2 3 5 4" xfId="26213" xr:uid="{00000000-0005-0000-0000-0000AE650000}"/>
    <cellStyle name="20% - Accent1 3 4 2 3 6" xfId="26214" xr:uid="{00000000-0005-0000-0000-0000AF650000}"/>
    <cellStyle name="20% - Accent1 3 4 2 3 6 2" xfId="26215" xr:uid="{00000000-0005-0000-0000-0000B0650000}"/>
    <cellStyle name="20% - Accent1 3 4 2 3 6 2 2" xfId="26216" xr:uid="{00000000-0005-0000-0000-0000B1650000}"/>
    <cellStyle name="20% - Accent1 3 4 2 3 6 2 2 2" xfId="26217" xr:uid="{00000000-0005-0000-0000-0000B2650000}"/>
    <cellStyle name="20% - Accent1 3 4 2 3 6 2 3" xfId="26218" xr:uid="{00000000-0005-0000-0000-0000B3650000}"/>
    <cellStyle name="20% - Accent1 3 4 2 3 6 3" xfId="26219" xr:uid="{00000000-0005-0000-0000-0000B4650000}"/>
    <cellStyle name="20% - Accent1 3 4 2 3 6 3 2" xfId="26220" xr:uid="{00000000-0005-0000-0000-0000B5650000}"/>
    <cellStyle name="20% - Accent1 3 4 2 3 6 4" xfId="26221" xr:uid="{00000000-0005-0000-0000-0000B6650000}"/>
    <cellStyle name="20% - Accent1 3 4 2 3 7" xfId="26222" xr:uid="{00000000-0005-0000-0000-0000B7650000}"/>
    <cellStyle name="20% - Accent1 3 4 2 3 7 2" xfId="26223" xr:uid="{00000000-0005-0000-0000-0000B8650000}"/>
    <cellStyle name="20% - Accent1 3 4 2 3 7 2 2" xfId="26224" xr:uid="{00000000-0005-0000-0000-0000B9650000}"/>
    <cellStyle name="20% - Accent1 3 4 2 3 7 3" xfId="26225" xr:uid="{00000000-0005-0000-0000-0000BA650000}"/>
    <cellStyle name="20% - Accent1 3 4 2 3 8" xfId="26226" xr:uid="{00000000-0005-0000-0000-0000BB650000}"/>
    <cellStyle name="20% - Accent1 3 4 2 3 8 2" xfId="26227" xr:uid="{00000000-0005-0000-0000-0000BC650000}"/>
    <cellStyle name="20% - Accent1 3 4 2 3 8 2 2" xfId="26228" xr:uid="{00000000-0005-0000-0000-0000BD650000}"/>
    <cellStyle name="20% - Accent1 3 4 2 3 8 3" xfId="26229" xr:uid="{00000000-0005-0000-0000-0000BE650000}"/>
    <cellStyle name="20% - Accent1 3 4 2 3 9" xfId="26230" xr:uid="{00000000-0005-0000-0000-0000BF650000}"/>
    <cellStyle name="20% - Accent1 3 4 2 3 9 2" xfId="26231" xr:uid="{00000000-0005-0000-0000-0000C0650000}"/>
    <cellStyle name="20% - Accent1 3 4 2 4" xfId="26232" xr:uid="{00000000-0005-0000-0000-0000C1650000}"/>
    <cellStyle name="20% - Accent1 3 4 2 4 10" xfId="26233" xr:uid="{00000000-0005-0000-0000-0000C2650000}"/>
    <cellStyle name="20% - Accent1 3 4 2 4 10 2" xfId="26234" xr:uid="{00000000-0005-0000-0000-0000C3650000}"/>
    <cellStyle name="20% - Accent1 3 4 2 4 11" xfId="26235" xr:uid="{00000000-0005-0000-0000-0000C4650000}"/>
    <cellStyle name="20% - Accent1 3 4 2 4 2" xfId="26236" xr:uid="{00000000-0005-0000-0000-0000C5650000}"/>
    <cellStyle name="20% - Accent1 3 4 2 4 2 2" xfId="26237" xr:uid="{00000000-0005-0000-0000-0000C6650000}"/>
    <cellStyle name="20% - Accent1 3 4 2 4 2 2 2" xfId="26238" xr:uid="{00000000-0005-0000-0000-0000C7650000}"/>
    <cellStyle name="20% - Accent1 3 4 2 4 2 2 2 2" xfId="26239" xr:uid="{00000000-0005-0000-0000-0000C8650000}"/>
    <cellStyle name="20% - Accent1 3 4 2 4 2 2 2 2 2" xfId="26240" xr:uid="{00000000-0005-0000-0000-0000C9650000}"/>
    <cellStyle name="20% - Accent1 3 4 2 4 2 2 2 3" xfId="26241" xr:uid="{00000000-0005-0000-0000-0000CA650000}"/>
    <cellStyle name="20% - Accent1 3 4 2 4 2 2 3" xfId="26242" xr:uid="{00000000-0005-0000-0000-0000CB650000}"/>
    <cellStyle name="20% - Accent1 3 4 2 4 2 2 3 2" xfId="26243" xr:uid="{00000000-0005-0000-0000-0000CC650000}"/>
    <cellStyle name="20% - Accent1 3 4 2 4 2 2 4" xfId="26244" xr:uid="{00000000-0005-0000-0000-0000CD650000}"/>
    <cellStyle name="20% - Accent1 3 4 2 4 2 3" xfId="26245" xr:uid="{00000000-0005-0000-0000-0000CE650000}"/>
    <cellStyle name="20% - Accent1 3 4 2 4 2 3 2" xfId="26246" xr:uid="{00000000-0005-0000-0000-0000CF650000}"/>
    <cellStyle name="20% - Accent1 3 4 2 4 2 3 2 2" xfId="26247" xr:uid="{00000000-0005-0000-0000-0000D0650000}"/>
    <cellStyle name="20% - Accent1 3 4 2 4 2 3 2 2 2" xfId="26248" xr:uid="{00000000-0005-0000-0000-0000D1650000}"/>
    <cellStyle name="20% - Accent1 3 4 2 4 2 3 2 3" xfId="26249" xr:uid="{00000000-0005-0000-0000-0000D2650000}"/>
    <cellStyle name="20% - Accent1 3 4 2 4 2 3 3" xfId="26250" xr:uid="{00000000-0005-0000-0000-0000D3650000}"/>
    <cellStyle name="20% - Accent1 3 4 2 4 2 3 3 2" xfId="26251" xr:uid="{00000000-0005-0000-0000-0000D4650000}"/>
    <cellStyle name="20% - Accent1 3 4 2 4 2 3 4" xfId="26252" xr:uid="{00000000-0005-0000-0000-0000D5650000}"/>
    <cellStyle name="20% - Accent1 3 4 2 4 2 4" xfId="26253" xr:uid="{00000000-0005-0000-0000-0000D6650000}"/>
    <cellStyle name="20% - Accent1 3 4 2 4 2 4 2" xfId="26254" xr:uid="{00000000-0005-0000-0000-0000D7650000}"/>
    <cellStyle name="20% - Accent1 3 4 2 4 2 4 2 2" xfId="26255" xr:uid="{00000000-0005-0000-0000-0000D8650000}"/>
    <cellStyle name="20% - Accent1 3 4 2 4 2 4 2 2 2" xfId="26256" xr:uid="{00000000-0005-0000-0000-0000D9650000}"/>
    <cellStyle name="20% - Accent1 3 4 2 4 2 4 2 3" xfId="26257" xr:uid="{00000000-0005-0000-0000-0000DA650000}"/>
    <cellStyle name="20% - Accent1 3 4 2 4 2 4 3" xfId="26258" xr:uid="{00000000-0005-0000-0000-0000DB650000}"/>
    <cellStyle name="20% - Accent1 3 4 2 4 2 4 3 2" xfId="26259" xr:uid="{00000000-0005-0000-0000-0000DC650000}"/>
    <cellStyle name="20% - Accent1 3 4 2 4 2 4 4" xfId="26260" xr:uid="{00000000-0005-0000-0000-0000DD650000}"/>
    <cellStyle name="20% - Accent1 3 4 2 4 2 5" xfId="26261" xr:uid="{00000000-0005-0000-0000-0000DE650000}"/>
    <cellStyle name="20% - Accent1 3 4 2 4 2 5 2" xfId="26262" xr:uid="{00000000-0005-0000-0000-0000DF650000}"/>
    <cellStyle name="20% - Accent1 3 4 2 4 2 5 2 2" xfId="26263" xr:uid="{00000000-0005-0000-0000-0000E0650000}"/>
    <cellStyle name="20% - Accent1 3 4 2 4 2 5 3" xfId="26264" xr:uid="{00000000-0005-0000-0000-0000E1650000}"/>
    <cellStyle name="20% - Accent1 3 4 2 4 2 6" xfId="26265" xr:uid="{00000000-0005-0000-0000-0000E2650000}"/>
    <cellStyle name="20% - Accent1 3 4 2 4 2 6 2" xfId="26266" xr:uid="{00000000-0005-0000-0000-0000E3650000}"/>
    <cellStyle name="20% - Accent1 3 4 2 4 2 6 2 2" xfId="26267" xr:uid="{00000000-0005-0000-0000-0000E4650000}"/>
    <cellStyle name="20% - Accent1 3 4 2 4 2 6 3" xfId="26268" xr:uid="{00000000-0005-0000-0000-0000E5650000}"/>
    <cellStyle name="20% - Accent1 3 4 2 4 2 7" xfId="26269" xr:uid="{00000000-0005-0000-0000-0000E6650000}"/>
    <cellStyle name="20% - Accent1 3 4 2 4 2 7 2" xfId="26270" xr:uid="{00000000-0005-0000-0000-0000E7650000}"/>
    <cellStyle name="20% - Accent1 3 4 2 4 2 8" xfId="26271" xr:uid="{00000000-0005-0000-0000-0000E8650000}"/>
    <cellStyle name="20% - Accent1 3 4 2 4 2 8 2" xfId="26272" xr:uid="{00000000-0005-0000-0000-0000E9650000}"/>
    <cellStyle name="20% - Accent1 3 4 2 4 2 9" xfId="26273" xr:uid="{00000000-0005-0000-0000-0000EA650000}"/>
    <cellStyle name="20% - Accent1 3 4 2 4 3" xfId="26274" xr:uid="{00000000-0005-0000-0000-0000EB650000}"/>
    <cellStyle name="20% - Accent1 3 4 2 4 3 2" xfId="26275" xr:uid="{00000000-0005-0000-0000-0000EC650000}"/>
    <cellStyle name="20% - Accent1 3 4 2 4 3 2 2" xfId="26276" xr:uid="{00000000-0005-0000-0000-0000ED650000}"/>
    <cellStyle name="20% - Accent1 3 4 2 4 3 2 2 2" xfId="26277" xr:uid="{00000000-0005-0000-0000-0000EE650000}"/>
    <cellStyle name="20% - Accent1 3 4 2 4 3 2 2 2 2" xfId="26278" xr:uid="{00000000-0005-0000-0000-0000EF650000}"/>
    <cellStyle name="20% - Accent1 3 4 2 4 3 2 2 3" xfId="26279" xr:uid="{00000000-0005-0000-0000-0000F0650000}"/>
    <cellStyle name="20% - Accent1 3 4 2 4 3 2 3" xfId="26280" xr:uid="{00000000-0005-0000-0000-0000F1650000}"/>
    <cellStyle name="20% - Accent1 3 4 2 4 3 2 3 2" xfId="26281" xr:uid="{00000000-0005-0000-0000-0000F2650000}"/>
    <cellStyle name="20% - Accent1 3 4 2 4 3 2 4" xfId="26282" xr:uid="{00000000-0005-0000-0000-0000F3650000}"/>
    <cellStyle name="20% - Accent1 3 4 2 4 3 3" xfId="26283" xr:uid="{00000000-0005-0000-0000-0000F4650000}"/>
    <cellStyle name="20% - Accent1 3 4 2 4 3 3 2" xfId="26284" xr:uid="{00000000-0005-0000-0000-0000F5650000}"/>
    <cellStyle name="20% - Accent1 3 4 2 4 3 3 2 2" xfId="26285" xr:uid="{00000000-0005-0000-0000-0000F6650000}"/>
    <cellStyle name="20% - Accent1 3 4 2 4 3 3 2 2 2" xfId="26286" xr:uid="{00000000-0005-0000-0000-0000F7650000}"/>
    <cellStyle name="20% - Accent1 3 4 2 4 3 3 2 3" xfId="26287" xr:uid="{00000000-0005-0000-0000-0000F8650000}"/>
    <cellStyle name="20% - Accent1 3 4 2 4 3 3 3" xfId="26288" xr:uid="{00000000-0005-0000-0000-0000F9650000}"/>
    <cellStyle name="20% - Accent1 3 4 2 4 3 3 3 2" xfId="26289" xr:uid="{00000000-0005-0000-0000-0000FA650000}"/>
    <cellStyle name="20% - Accent1 3 4 2 4 3 3 4" xfId="26290" xr:uid="{00000000-0005-0000-0000-0000FB650000}"/>
    <cellStyle name="20% - Accent1 3 4 2 4 3 4" xfId="26291" xr:uid="{00000000-0005-0000-0000-0000FC650000}"/>
    <cellStyle name="20% - Accent1 3 4 2 4 3 4 2" xfId="26292" xr:uid="{00000000-0005-0000-0000-0000FD650000}"/>
    <cellStyle name="20% - Accent1 3 4 2 4 3 4 2 2" xfId="26293" xr:uid="{00000000-0005-0000-0000-0000FE650000}"/>
    <cellStyle name="20% - Accent1 3 4 2 4 3 4 2 2 2" xfId="26294" xr:uid="{00000000-0005-0000-0000-0000FF650000}"/>
    <cellStyle name="20% - Accent1 3 4 2 4 3 4 2 3" xfId="26295" xr:uid="{00000000-0005-0000-0000-000000660000}"/>
    <cellStyle name="20% - Accent1 3 4 2 4 3 4 3" xfId="26296" xr:uid="{00000000-0005-0000-0000-000001660000}"/>
    <cellStyle name="20% - Accent1 3 4 2 4 3 4 3 2" xfId="26297" xr:uid="{00000000-0005-0000-0000-000002660000}"/>
    <cellStyle name="20% - Accent1 3 4 2 4 3 4 4" xfId="26298" xr:uid="{00000000-0005-0000-0000-000003660000}"/>
    <cellStyle name="20% - Accent1 3 4 2 4 3 5" xfId="26299" xr:uid="{00000000-0005-0000-0000-000004660000}"/>
    <cellStyle name="20% - Accent1 3 4 2 4 3 5 2" xfId="26300" xr:uid="{00000000-0005-0000-0000-000005660000}"/>
    <cellStyle name="20% - Accent1 3 4 2 4 3 5 2 2" xfId="26301" xr:uid="{00000000-0005-0000-0000-000006660000}"/>
    <cellStyle name="20% - Accent1 3 4 2 4 3 5 3" xfId="26302" xr:uid="{00000000-0005-0000-0000-000007660000}"/>
    <cellStyle name="20% - Accent1 3 4 2 4 3 6" xfId="26303" xr:uid="{00000000-0005-0000-0000-000008660000}"/>
    <cellStyle name="20% - Accent1 3 4 2 4 3 6 2" xfId="26304" xr:uid="{00000000-0005-0000-0000-000009660000}"/>
    <cellStyle name="20% - Accent1 3 4 2 4 3 6 2 2" xfId="26305" xr:uid="{00000000-0005-0000-0000-00000A660000}"/>
    <cellStyle name="20% - Accent1 3 4 2 4 3 6 3" xfId="26306" xr:uid="{00000000-0005-0000-0000-00000B660000}"/>
    <cellStyle name="20% - Accent1 3 4 2 4 3 7" xfId="26307" xr:uid="{00000000-0005-0000-0000-00000C660000}"/>
    <cellStyle name="20% - Accent1 3 4 2 4 3 7 2" xfId="26308" xr:uid="{00000000-0005-0000-0000-00000D660000}"/>
    <cellStyle name="20% - Accent1 3 4 2 4 3 8" xfId="26309" xr:uid="{00000000-0005-0000-0000-00000E660000}"/>
    <cellStyle name="20% - Accent1 3 4 2 4 3 8 2" xfId="26310" xr:uid="{00000000-0005-0000-0000-00000F660000}"/>
    <cellStyle name="20% - Accent1 3 4 2 4 3 9" xfId="26311" xr:uid="{00000000-0005-0000-0000-000010660000}"/>
    <cellStyle name="20% - Accent1 3 4 2 4 4" xfId="26312" xr:uid="{00000000-0005-0000-0000-000011660000}"/>
    <cellStyle name="20% - Accent1 3 4 2 4 4 2" xfId="26313" xr:uid="{00000000-0005-0000-0000-000012660000}"/>
    <cellStyle name="20% - Accent1 3 4 2 4 4 2 2" xfId="26314" xr:uid="{00000000-0005-0000-0000-000013660000}"/>
    <cellStyle name="20% - Accent1 3 4 2 4 4 2 2 2" xfId="26315" xr:uid="{00000000-0005-0000-0000-000014660000}"/>
    <cellStyle name="20% - Accent1 3 4 2 4 4 2 3" xfId="26316" xr:uid="{00000000-0005-0000-0000-000015660000}"/>
    <cellStyle name="20% - Accent1 3 4 2 4 4 3" xfId="26317" xr:uid="{00000000-0005-0000-0000-000016660000}"/>
    <cellStyle name="20% - Accent1 3 4 2 4 4 3 2" xfId="26318" xr:uid="{00000000-0005-0000-0000-000017660000}"/>
    <cellStyle name="20% - Accent1 3 4 2 4 4 4" xfId="26319" xr:uid="{00000000-0005-0000-0000-000018660000}"/>
    <cellStyle name="20% - Accent1 3 4 2 4 5" xfId="26320" xr:uid="{00000000-0005-0000-0000-000019660000}"/>
    <cellStyle name="20% - Accent1 3 4 2 4 5 2" xfId="26321" xr:uid="{00000000-0005-0000-0000-00001A660000}"/>
    <cellStyle name="20% - Accent1 3 4 2 4 5 2 2" xfId="26322" xr:uid="{00000000-0005-0000-0000-00001B660000}"/>
    <cellStyle name="20% - Accent1 3 4 2 4 5 2 2 2" xfId="26323" xr:uid="{00000000-0005-0000-0000-00001C660000}"/>
    <cellStyle name="20% - Accent1 3 4 2 4 5 2 3" xfId="26324" xr:uid="{00000000-0005-0000-0000-00001D660000}"/>
    <cellStyle name="20% - Accent1 3 4 2 4 5 3" xfId="26325" xr:uid="{00000000-0005-0000-0000-00001E660000}"/>
    <cellStyle name="20% - Accent1 3 4 2 4 5 3 2" xfId="26326" xr:uid="{00000000-0005-0000-0000-00001F660000}"/>
    <cellStyle name="20% - Accent1 3 4 2 4 5 4" xfId="26327" xr:uid="{00000000-0005-0000-0000-000020660000}"/>
    <cellStyle name="20% - Accent1 3 4 2 4 6" xfId="26328" xr:uid="{00000000-0005-0000-0000-000021660000}"/>
    <cellStyle name="20% - Accent1 3 4 2 4 6 2" xfId="26329" xr:uid="{00000000-0005-0000-0000-000022660000}"/>
    <cellStyle name="20% - Accent1 3 4 2 4 6 2 2" xfId="26330" xr:uid="{00000000-0005-0000-0000-000023660000}"/>
    <cellStyle name="20% - Accent1 3 4 2 4 6 2 2 2" xfId="26331" xr:uid="{00000000-0005-0000-0000-000024660000}"/>
    <cellStyle name="20% - Accent1 3 4 2 4 6 2 3" xfId="26332" xr:uid="{00000000-0005-0000-0000-000025660000}"/>
    <cellStyle name="20% - Accent1 3 4 2 4 6 3" xfId="26333" xr:uid="{00000000-0005-0000-0000-000026660000}"/>
    <cellStyle name="20% - Accent1 3 4 2 4 6 3 2" xfId="26334" xr:uid="{00000000-0005-0000-0000-000027660000}"/>
    <cellStyle name="20% - Accent1 3 4 2 4 6 4" xfId="26335" xr:uid="{00000000-0005-0000-0000-000028660000}"/>
    <cellStyle name="20% - Accent1 3 4 2 4 7" xfId="26336" xr:uid="{00000000-0005-0000-0000-000029660000}"/>
    <cellStyle name="20% - Accent1 3 4 2 4 7 2" xfId="26337" xr:uid="{00000000-0005-0000-0000-00002A660000}"/>
    <cellStyle name="20% - Accent1 3 4 2 4 7 2 2" xfId="26338" xr:uid="{00000000-0005-0000-0000-00002B660000}"/>
    <cellStyle name="20% - Accent1 3 4 2 4 7 3" xfId="26339" xr:uid="{00000000-0005-0000-0000-00002C660000}"/>
    <cellStyle name="20% - Accent1 3 4 2 4 8" xfId="26340" xr:uid="{00000000-0005-0000-0000-00002D660000}"/>
    <cellStyle name="20% - Accent1 3 4 2 4 8 2" xfId="26341" xr:uid="{00000000-0005-0000-0000-00002E660000}"/>
    <cellStyle name="20% - Accent1 3 4 2 4 8 2 2" xfId="26342" xr:uid="{00000000-0005-0000-0000-00002F660000}"/>
    <cellStyle name="20% - Accent1 3 4 2 4 8 3" xfId="26343" xr:uid="{00000000-0005-0000-0000-000030660000}"/>
    <cellStyle name="20% - Accent1 3 4 2 4 9" xfId="26344" xr:uid="{00000000-0005-0000-0000-000031660000}"/>
    <cellStyle name="20% - Accent1 3 4 2 4 9 2" xfId="26345" xr:uid="{00000000-0005-0000-0000-000032660000}"/>
    <cellStyle name="20% - Accent1 3 4 2 5" xfId="26346" xr:uid="{00000000-0005-0000-0000-000033660000}"/>
    <cellStyle name="20% - Accent1 3 4 2 5 10" xfId="26347" xr:uid="{00000000-0005-0000-0000-000034660000}"/>
    <cellStyle name="20% - Accent1 3 4 2 5 10 2" xfId="26348" xr:uid="{00000000-0005-0000-0000-000035660000}"/>
    <cellStyle name="20% - Accent1 3 4 2 5 11" xfId="26349" xr:uid="{00000000-0005-0000-0000-000036660000}"/>
    <cellStyle name="20% - Accent1 3 4 2 5 2" xfId="26350" xr:uid="{00000000-0005-0000-0000-000037660000}"/>
    <cellStyle name="20% - Accent1 3 4 2 5 2 2" xfId="26351" xr:uid="{00000000-0005-0000-0000-000038660000}"/>
    <cellStyle name="20% - Accent1 3 4 2 5 2 2 2" xfId="26352" xr:uid="{00000000-0005-0000-0000-000039660000}"/>
    <cellStyle name="20% - Accent1 3 4 2 5 2 2 2 2" xfId="26353" xr:uid="{00000000-0005-0000-0000-00003A660000}"/>
    <cellStyle name="20% - Accent1 3 4 2 5 2 2 2 2 2" xfId="26354" xr:uid="{00000000-0005-0000-0000-00003B660000}"/>
    <cellStyle name="20% - Accent1 3 4 2 5 2 2 2 3" xfId="26355" xr:uid="{00000000-0005-0000-0000-00003C660000}"/>
    <cellStyle name="20% - Accent1 3 4 2 5 2 2 3" xfId="26356" xr:uid="{00000000-0005-0000-0000-00003D660000}"/>
    <cellStyle name="20% - Accent1 3 4 2 5 2 2 3 2" xfId="26357" xr:uid="{00000000-0005-0000-0000-00003E660000}"/>
    <cellStyle name="20% - Accent1 3 4 2 5 2 2 4" xfId="26358" xr:uid="{00000000-0005-0000-0000-00003F660000}"/>
    <cellStyle name="20% - Accent1 3 4 2 5 2 3" xfId="26359" xr:uid="{00000000-0005-0000-0000-000040660000}"/>
    <cellStyle name="20% - Accent1 3 4 2 5 2 3 2" xfId="26360" xr:uid="{00000000-0005-0000-0000-000041660000}"/>
    <cellStyle name="20% - Accent1 3 4 2 5 2 3 2 2" xfId="26361" xr:uid="{00000000-0005-0000-0000-000042660000}"/>
    <cellStyle name="20% - Accent1 3 4 2 5 2 3 2 2 2" xfId="26362" xr:uid="{00000000-0005-0000-0000-000043660000}"/>
    <cellStyle name="20% - Accent1 3 4 2 5 2 3 2 3" xfId="26363" xr:uid="{00000000-0005-0000-0000-000044660000}"/>
    <cellStyle name="20% - Accent1 3 4 2 5 2 3 3" xfId="26364" xr:uid="{00000000-0005-0000-0000-000045660000}"/>
    <cellStyle name="20% - Accent1 3 4 2 5 2 3 3 2" xfId="26365" xr:uid="{00000000-0005-0000-0000-000046660000}"/>
    <cellStyle name="20% - Accent1 3 4 2 5 2 3 4" xfId="26366" xr:uid="{00000000-0005-0000-0000-000047660000}"/>
    <cellStyle name="20% - Accent1 3 4 2 5 2 4" xfId="26367" xr:uid="{00000000-0005-0000-0000-000048660000}"/>
    <cellStyle name="20% - Accent1 3 4 2 5 2 4 2" xfId="26368" xr:uid="{00000000-0005-0000-0000-000049660000}"/>
    <cellStyle name="20% - Accent1 3 4 2 5 2 4 2 2" xfId="26369" xr:uid="{00000000-0005-0000-0000-00004A660000}"/>
    <cellStyle name="20% - Accent1 3 4 2 5 2 4 2 2 2" xfId="26370" xr:uid="{00000000-0005-0000-0000-00004B660000}"/>
    <cellStyle name="20% - Accent1 3 4 2 5 2 4 2 3" xfId="26371" xr:uid="{00000000-0005-0000-0000-00004C660000}"/>
    <cellStyle name="20% - Accent1 3 4 2 5 2 4 3" xfId="26372" xr:uid="{00000000-0005-0000-0000-00004D660000}"/>
    <cellStyle name="20% - Accent1 3 4 2 5 2 4 3 2" xfId="26373" xr:uid="{00000000-0005-0000-0000-00004E660000}"/>
    <cellStyle name="20% - Accent1 3 4 2 5 2 4 4" xfId="26374" xr:uid="{00000000-0005-0000-0000-00004F660000}"/>
    <cellStyle name="20% - Accent1 3 4 2 5 2 5" xfId="26375" xr:uid="{00000000-0005-0000-0000-000050660000}"/>
    <cellStyle name="20% - Accent1 3 4 2 5 2 5 2" xfId="26376" xr:uid="{00000000-0005-0000-0000-000051660000}"/>
    <cellStyle name="20% - Accent1 3 4 2 5 2 5 2 2" xfId="26377" xr:uid="{00000000-0005-0000-0000-000052660000}"/>
    <cellStyle name="20% - Accent1 3 4 2 5 2 5 3" xfId="26378" xr:uid="{00000000-0005-0000-0000-000053660000}"/>
    <cellStyle name="20% - Accent1 3 4 2 5 2 6" xfId="26379" xr:uid="{00000000-0005-0000-0000-000054660000}"/>
    <cellStyle name="20% - Accent1 3 4 2 5 2 6 2" xfId="26380" xr:uid="{00000000-0005-0000-0000-000055660000}"/>
    <cellStyle name="20% - Accent1 3 4 2 5 2 6 2 2" xfId="26381" xr:uid="{00000000-0005-0000-0000-000056660000}"/>
    <cellStyle name="20% - Accent1 3 4 2 5 2 6 3" xfId="26382" xr:uid="{00000000-0005-0000-0000-000057660000}"/>
    <cellStyle name="20% - Accent1 3 4 2 5 2 7" xfId="26383" xr:uid="{00000000-0005-0000-0000-000058660000}"/>
    <cellStyle name="20% - Accent1 3 4 2 5 2 7 2" xfId="26384" xr:uid="{00000000-0005-0000-0000-000059660000}"/>
    <cellStyle name="20% - Accent1 3 4 2 5 2 8" xfId="26385" xr:uid="{00000000-0005-0000-0000-00005A660000}"/>
    <cellStyle name="20% - Accent1 3 4 2 5 2 8 2" xfId="26386" xr:uid="{00000000-0005-0000-0000-00005B660000}"/>
    <cellStyle name="20% - Accent1 3 4 2 5 2 9" xfId="26387" xr:uid="{00000000-0005-0000-0000-00005C660000}"/>
    <cellStyle name="20% - Accent1 3 4 2 5 3" xfId="26388" xr:uid="{00000000-0005-0000-0000-00005D660000}"/>
    <cellStyle name="20% - Accent1 3 4 2 5 3 2" xfId="26389" xr:uid="{00000000-0005-0000-0000-00005E660000}"/>
    <cellStyle name="20% - Accent1 3 4 2 5 3 2 2" xfId="26390" xr:uid="{00000000-0005-0000-0000-00005F660000}"/>
    <cellStyle name="20% - Accent1 3 4 2 5 3 2 2 2" xfId="26391" xr:uid="{00000000-0005-0000-0000-000060660000}"/>
    <cellStyle name="20% - Accent1 3 4 2 5 3 2 2 2 2" xfId="26392" xr:uid="{00000000-0005-0000-0000-000061660000}"/>
    <cellStyle name="20% - Accent1 3 4 2 5 3 2 2 3" xfId="26393" xr:uid="{00000000-0005-0000-0000-000062660000}"/>
    <cellStyle name="20% - Accent1 3 4 2 5 3 2 3" xfId="26394" xr:uid="{00000000-0005-0000-0000-000063660000}"/>
    <cellStyle name="20% - Accent1 3 4 2 5 3 2 3 2" xfId="26395" xr:uid="{00000000-0005-0000-0000-000064660000}"/>
    <cellStyle name="20% - Accent1 3 4 2 5 3 2 4" xfId="26396" xr:uid="{00000000-0005-0000-0000-000065660000}"/>
    <cellStyle name="20% - Accent1 3 4 2 5 3 3" xfId="26397" xr:uid="{00000000-0005-0000-0000-000066660000}"/>
    <cellStyle name="20% - Accent1 3 4 2 5 3 3 2" xfId="26398" xr:uid="{00000000-0005-0000-0000-000067660000}"/>
    <cellStyle name="20% - Accent1 3 4 2 5 3 3 2 2" xfId="26399" xr:uid="{00000000-0005-0000-0000-000068660000}"/>
    <cellStyle name="20% - Accent1 3 4 2 5 3 3 2 2 2" xfId="26400" xr:uid="{00000000-0005-0000-0000-000069660000}"/>
    <cellStyle name="20% - Accent1 3 4 2 5 3 3 2 3" xfId="26401" xr:uid="{00000000-0005-0000-0000-00006A660000}"/>
    <cellStyle name="20% - Accent1 3 4 2 5 3 3 3" xfId="26402" xr:uid="{00000000-0005-0000-0000-00006B660000}"/>
    <cellStyle name="20% - Accent1 3 4 2 5 3 3 3 2" xfId="26403" xr:uid="{00000000-0005-0000-0000-00006C660000}"/>
    <cellStyle name="20% - Accent1 3 4 2 5 3 3 4" xfId="26404" xr:uid="{00000000-0005-0000-0000-00006D660000}"/>
    <cellStyle name="20% - Accent1 3 4 2 5 3 4" xfId="26405" xr:uid="{00000000-0005-0000-0000-00006E660000}"/>
    <cellStyle name="20% - Accent1 3 4 2 5 3 4 2" xfId="26406" xr:uid="{00000000-0005-0000-0000-00006F660000}"/>
    <cellStyle name="20% - Accent1 3 4 2 5 3 4 2 2" xfId="26407" xr:uid="{00000000-0005-0000-0000-000070660000}"/>
    <cellStyle name="20% - Accent1 3 4 2 5 3 4 2 2 2" xfId="26408" xr:uid="{00000000-0005-0000-0000-000071660000}"/>
    <cellStyle name="20% - Accent1 3 4 2 5 3 4 2 3" xfId="26409" xr:uid="{00000000-0005-0000-0000-000072660000}"/>
    <cellStyle name="20% - Accent1 3 4 2 5 3 4 3" xfId="26410" xr:uid="{00000000-0005-0000-0000-000073660000}"/>
    <cellStyle name="20% - Accent1 3 4 2 5 3 4 3 2" xfId="26411" xr:uid="{00000000-0005-0000-0000-000074660000}"/>
    <cellStyle name="20% - Accent1 3 4 2 5 3 4 4" xfId="26412" xr:uid="{00000000-0005-0000-0000-000075660000}"/>
    <cellStyle name="20% - Accent1 3 4 2 5 3 5" xfId="26413" xr:uid="{00000000-0005-0000-0000-000076660000}"/>
    <cellStyle name="20% - Accent1 3 4 2 5 3 5 2" xfId="26414" xr:uid="{00000000-0005-0000-0000-000077660000}"/>
    <cellStyle name="20% - Accent1 3 4 2 5 3 5 2 2" xfId="26415" xr:uid="{00000000-0005-0000-0000-000078660000}"/>
    <cellStyle name="20% - Accent1 3 4 2 5 3 5 3" xfId="26416" xr:uid="{00000000-0005-0000-0000-000079660000}"/>
    <cellStyle name="20% - Accent1 3 4 2 5 3 6" xfId="26417" xr:uid="{00000000-0005-0000-0000-00007A660000}"/>
    <cellStyle name="20% - Accent1 3 4 2 5 3 6 2" xfId="26418" xr:uid="{00000000-0005-0000-0000-00007B660000}"/>
    <cellStyle name="20% - Accent1 3 4 2 5 3 6 2 2" xfId="26419" xr:uid="{00000000-0005-0000-0000-00007C660000}"/>
    <cellStyle name="20% - Accent1 3 4 2 5 3 6 3" xfId="26420" xr:uid="{00000000-0005-0000-0000-00007D660000}"/>
    <cellStyle name="20% - Accent1 3 4 2 5 3 7" xfId="26421" xr:uid="{00000000-0005-0000-0000-00007E660000}"/>
    <cellStyle name="20% - Accent1 3 4 2 5 3 7 2" xfId="26422" xr:uid="{00000000-0005-0000-0000-00007F660000}"/>
    <cellStyle name="20% - Accent1 3 4 2 5 3 8" xfId="26423" xr:uid="{00000000-0005-0000-0000-000080660000}"/>
    <cellStyle name="20% - Accent1 3 4 2 5 3 8 2" xfId="26424" xr:uid="{00000000-0005-0000-0000-000081660000}"/>
    <cellStyle name="20% - Accent1 3 4 2 5 3 9" xfId="26425" xr:uid="{00000000-0005-0000-0000-000082660000}"/>
    <cellStyle name="20% - Accent1 3 4 2 5 4" xfId="26426" xr:uid="{00000000-0005-0000-0000-000083660000}"/>
    <cellStyle name="20% - Accent1 3 4 2 5 4 2" xfId="26427" xr:uid="{00000000-0005-0000-0000-000084660000}"/>
    <cellStyle name="20% - Accent1 3 4 2 5 4 2 2" xfId="26428" xr:uid="{00000000-0005-0000-0000-000085660000}"/>
    <cellStyle name="20% - Accent1 3 4 2 5 4 2 2 2" xfId="26429" xr:uid="{00000000-0005-0000-0000-000086660000}"/>
    <cellStyle name="20% - Accent1 3 4 2 5 4 2 3" xfId="26430" xr:uid="{00000000-0005-0000-0000-000087660000}"/>
    <cellStyle name="20% - Accent1 3 4 2 5 4 3" xfId="26431" xr:uid="{00000000-0005-0000-0000-000088660000}"/>
    <cellStyle name="20% - Accent1 3 4 2 5 4 3 2" xfId="26432" xr:uid="{00000000-0005-0000-0000-000089660000}"/>
    <cellStyle name="20% - Accent1 3 4 2 5 4 4" xfId="26433" xr:uid="{00000000-0005-0000-0000-00008A660000}"/>
    <cellStyle name="20% - Accent1 3 4 2 5 5" xfId="26434" xr:uid="{00000000-0005-0000-0000-00008B660000}"/>
    <cellStyle name="20% - Accent1 3 4 2 5 5 2" xfId="26435" xr:uid="{00000000-0005-0000-0000-00008C660000}"/>
    <cellStyle name="20% - Accent1 3 4 2 5 5 2 2" xfId="26436" xr:uid="{00000000-0005-0000-0000-00008D660000}"/>
    <cellStyle name="20% - Accent1 3 4 2 5 5 2 2 2" xfId="26437" xr:uid="{00000000-0005-0000-0000-00008E660000}"/>
    <cellStyle name="20% - Accent1 3 4 2 5 5 2 3" xfId="26438" xr:uid="{00000000-0005-0000-0000-00008F660000}"/>
    <cellStyle name="20% - Accent1 3 4 2 5 5 3" xfId="26439" xr:uid="{00000000-0005-0000-0000-000090660000}"/>
    <cellStyle name="20% - Accent1 3 4 2 5 5 3 2" xfId="26440" xr:uid="{00000000-0005-0000-0000-000091660000}"/>
    <cellStyle name="20% - Accent1 3 4 2 5 5 4" xfId="26441" xr:uid="{00000000-0005-0000-0000-000092660000}"/>
    <cellStyle name="20% - Accent1 3 4 2 5 6" xfId="26442" xr:uid="{00000000-0005-0000-0000-000093660000}"/>
    <cellStyle name="20% - Accent1 3 4 2 5 6 2" xfId="26443" xr:uid="{00000000-0005-0000-0000-000094660000}"/>
    <cellStyle name="20% - Accent1 3 4 2 5 6 2 2" xfId="26444" xr:uid="{00000000-0005-0000-0000-000095660000}"/>
    <cellStyle name="20% - Accent1 3 4 2 5 6 2 2 2" xfId="26445" xr:uid="{00000000-0005-0000-0000-000096660000}"/>
    <cellStyle name="20% - Accent1 3 4 2 5 6 2 3" xfId="26446" xr:uid="{00000000-0005-0000-0000-000097660000}"/>
    <cellStyle name="20% - Accent1 3 4 2 5 6 3" xfId="26447" xr:uid="{00000000-0005-0000-0000-000098660000}"/>
    <cellStyle name="20% - Accent1 3 4 2 5 6 3 2" xfId="26448" xr:uid="{00000000-0005-0000-0000-000099660000}"/>
    <cellStyle name="20% - Accent1 3 4 2 5 6 4" xfId="26449" xr:uid="{00000000-0005-0000-0000-00009A660000}"/>
    <cellStyle name="20% - Accent1 3 4 2 5 7" xfId="26450" xr:uid="{00000000-0005-0000-0000-00009B660000}"/>
    <cellStyle name="20% - Accent1 3 4 2 5 7 2" xfId="26451" xr:uid="{00000000-0005-0000-0000-00009C660000}"/>
    <cellStyle name="20% - Accent1 3 4 2 5 7 2 2" xfId="26452" xr:uid="{00000000-0005-0000-0000-00009D660000}"/>
    <cellStyle name="20% - Accent1 3 4 2 5 7 3" xfId="26453" xr:uid="{00000000-0005-0000-0000-00009E660000}"/>
    <cellStyle name="20% - Accent1 3 4 2 5 8" xfId="26454" xr:uid="{00000000-0005-0000-0000-00009F660000}"/>
    <cellStyle name="20% - Accent1 3 4 2 5 8 2" xfId="26455" xr:uid="{00000000-0005-0000-0000-0000A0660000}"/>
    <cellStyle name="20% - Accent1 3 4 2 5 8 2 2" xfId="26456" xr:uid="{00000000-0005-0000-0000-0000A1660000}"/>
    <cellStyle name="20% - Accent1 3 4 2 5 8 3" xfId="26457" xr:uid="{00000000-0005-0000-0000-0000A2660000}"/>
    <cellStyle name="20% - Accent1 3 4 2 5 9" xfId="26458" xr:uid="{00000000-0005-0000-0000-0000A3660000}"/>
    <cellStyle name="20% - Accent1 3 4 2 5 9 2" xfId="26459" xr:uid="{00000000-0005-0000-0000-0000A4660000}"/>
    <cellStyle name="20% - Accent1 3 4 2 6" xfId="26460" xr:uid="{00000000-0005-0000-0000-0000A5660000}"/>
    <cellStyle name="20% - Accent1 3 4 2 6 2" xfId="26461" xr:uid="{00000000-0005-0000-0000-0000A6660000}"/>
    <cellStyle name="20% - Accent1 3 4 2 6 2 2" xfId="26462" xr:uid="{00000000-0005-0000-0000-0000A7660000}"/>
    <cellStyle name="20% - Accent1 3 4 2 6 2 2 2" xfId="26463" xr:uid="{00000000-0005-0000-0000-0000A8660000}"/>
    <cellStyle name="20% - Accent1 3 4 2 6 2 2 2 2" xfId="26464" xr:uid="{00000000-0005-0000-0000-0000A9660000}"/>
    <cellStyle name="20% - Accent1 3 4 2 6 2 2 3" xfId="26465" xr:uid="{00000000-0005-0000-0000-0000AA660000}"/>
    <cellStyle name="20% - Accent1 3 4 2 6 2 3" xfId="26466" xr:uid="{00000000-0005-0000-0000-0000AB660000}"/>
    <cellStyle name="20% - Accent1 3 4 2 6 2 3 2" xfId="26467" xr:uid="{00000000-0005-0000-0000-0000AC660000}"/>
    <cellStyle name="20% - Accent1 3 4 2 6 2 4" xfId="26468" xr:uid="{00000000-0005-0000-0000-0000AD660000}"/>
    <cellStyle name="20% - Accent1 3 4 2 6 3" xfId="26469" xr:uid="{00000000-0005-0000-0000-0000AE660000}"/>
    <cellStyle name="20% - Accent1 3 4 2 6 3 2" xfId="26470" xr:uid="{00000000-0005-0000-0000-0000AF660000}"/>
    <cellStyle name="20% - Accent1 3 4 2 6 3 2 2" xfId="26471" xr:uid="{00000000-0005-0000-0000-0000B0660000}"/>
    <cellStyle name="20% - Accent1 3 4 2 6 3 2 2 2" xfId="26472" xr:uid="{00000000-0005-0000-0000-0000B1660000}"/>
    <cellStyle name="20% - Accent1 3 4 2 6 3 2 3" xfId="26473" xr:uid="{00000000-0005-0000-0000-0000B2660000}"/>
    <cellStyle name="20% - Accent1 3 4 2 6 3 3" xfId="26474" xr:uid="{00000000-0005-0000-0000-0000B3660000}"/>
    <cellStyle name="20% - Accent1 3 4 2 6 3 3 2" xfId="26475" xr:uid="{00000000-0005-0000-0000-0000B4660000}"/>
    <cellStyle name="20% - Accent1 3 4 2 6 3 4" xfId="26476" xr:uid="{00000000-0005-0000-0000-0000B5660000}"/>
    <cellStyle name="20% - Accent1 3 4 2 6 4" xfId="26477" xr:uid="{00000000-0005-0000-0000-0000B6660000}"/>
    <cellStyle name="20% - Accent1 3 4 2 6 4 2" xfId="26478" xr:uid="{00000000-0005-0000-0000-0000B7660000}"/>
    <cellStyle name="20% - Accent1 3 4 2 6 4 2 2" xfId="26479" xr:uid="{00000000-0005-0000-0000-0000B8660000}"/>
    <cellStyle name="20% - Accent1 3 4 2 6 4 2 2 2" xfId="26480" xr:uid="{00000000-0005-0000-0000-0000B9660000}"/>
    <cellStyle name="20% - Accent1 3 4 2 6 4 2 3" xfId="26481" xr:uid="{00000000-0005-0000-0000-0000BA660000}"/>
    <cellStyle name="20% - Accent1 3 4 2 6 4 3" xfId="26482" xr:uid="{00000000-0005-0000-0000-0000BB660000}"/>
    <cellStyle name="20% - Accent1 3 4 2 6 4 3 2" xfId="26483" xr:uid="{00000000-0005-0000-0000-0000BC660000}"/>
    <cellStyle name="20% - Accent1 3 4 2 6 4 4" xfId="26484" xr:uid="{00000000-0005-0000-0000-0000BD660000}"/>
    <cellStyle name="20% - Accent1 3 4 2 6 5" xfId="26485" xr:uid="{00000000-0005-0000-0000-0000BE660000}"/>
    <cellStyle name="20% - Accent1 3 4 2 6 5 2" xfId="26486" xr:uid="{00000000-0005-0000-0000-0000BF660000}"/>
    <cellStyle name="20% - Accent1 3 4 2 6 5 2 2" xfId="26487" xr:uid="{00000000-0005-0000-0000-0000C0660000}"/>
    <cellStyle name="20% - Accent1 3 4 2 6 5 3" xfId="26488" xr:uid="{00000000-0005-0000-0000-0000C1660000}"/>
    <cellStyle name="20% - Accent1 3 4 2 6 6" xfId="26489" xr:uid="{00000000-0005-0000-0000-0000C2660000}"/>
    <cellStyle name="20% - Accent1 3 4 2 6 6 2" xfId="26490" xr:uid="{00000000-0005-0000-0000-0000C3660000}"/>
    <cellStyle name="20% - Accent1 3 4 2 6 6 2 2" xfId="26491" xr:uid="{00000000-0005-0000-0000-0000C4660000}"/>
    <cellStyle name="20% - Accent1 3 4 2 6 6 3" xfId="26492" xr:uid="{00000000-0005-0000-0000-0000C5660000}"/>
    <cellStyle name="20% - Accent1 3 4 2 6 7" xfId="26493" xr:uid="{00000000-0005-0000-0000-0000C6660000}"/>
    <cellStyle name="20% - Accent1 3 4 2 6 7 2" xfId="26494" xr:uid="{00000000-0005-0000-0000-0000C7660000}"/>
    <cellStyle name="20% - Accent1 3 4 2 6 8" xfId="26495" xr:uid="{00000000-0005-0000-0000-0000C8660000}"/>
    <cellStyle name="20% - Accent1 3 4 2 6 8 2" xfId="26496" xr:uid="{00000000-0005-0000-0000-0000C9660000}"/>
    <cellStyle name="20% - Accent1 3 4 2 6 9" xfId="26497" xr:uid="{00000000-0005-0000-0000-0000CA660000}"/>
    <cellStyle name="20% - Accent1 3 4 2 7" xfId="26498" xr:uid="{00000000-0005-0000-0000-0000CB660000}"/>
    <cellStyle name="20% - Accent1 3 4 2 7 2" xfId="26499" xr:uid="{00000000-0005-0000-0000-0000CC660000}"/>
    <cellStyle name="20% - Accent1 3 4 2 7 2 2" xfId="26500" xr:uid="{00000000-0005-0000-0000-0000CD660000}"/>
    <cellStyle name="20% - Accent1 3 4 2 7 2 2 2" xfId="26501" xr:uid="{00000000-0005-0000-0000-0000CE660000}"/>
    <cellStyle name="20% - Accent1 3 4 2 7 2 2 2 2" xfId="26502" xr:uid="{00000000-0005-0000-0000-0000CF660000}"/>
    <cellStyle name="20% - Accent1 3 4 2 7 2 2 3" xfId="26503" xr:uid="{00000000-0005-0000-0000-0000D0660000}"/>
    <cellStyle name="20% - Accent1 3 4 2 7 2 3" xfId="26504" xr:uid="{00000000-0005-0000-0000-0000D1660000}"/>
    <cellStyle name="20% - Accent1 3 4 2 7 2 3 2" xfId="26505" xr:uid="{00000000-0005-0000-0000-0000D2660000}"/>
    <cellStyle name="20% - Accent1 3 4 2 7 2 4" xfId="26506" xr:uid="{00000000-0005-0000-0000-0000D3660000}"/>
    <cellStyle name="20% - Accent1 3 4 2 7 3" xfId="26507" xr:uid="{00000000-0005-0000-0000-0000D4660000}"/>
    <cellStyle name="20% - Accent1 3 4 2 7 3 2" xfId="26508" xr:uid="{00000000-0005-0000-0000-0000D5660000}"/>
    <cellStyle name="20% - Accent1 3 4 2 7 3 2 2" xfId="26509" xr:uid="{00000000-0005-0000-0000-0000D6660000}"/>
    <cellStyle name="20% - Accent1 3 4 2 7 3 2 2 2" xfId="26510" xr:uid="{00000000-0005-0000-0000-0000D7660000}"/>
    <cellStyle name="20% - Accent1 3 4 2 7 3 2 3" xfId="26511" xr:uid="{00000000-0005-0000-0000-0000D8660000}"/>
    <cellStyle name="20% - Accent1 3 4 2 7 3 3" xfId="26512" xr:uid="{00000000-0005-0000-0000-0000D9660000}"/>
    <cellStyle name="20% - Accent1 3 4 2 7 3 3 2" xfId="26513" xr:uid="{00000000-0005-0000-0000-0000DA660000}"/>
    <cellStyle name="20% - Accent1 3 4 2 7 3 4" xfId="26514" xr:uid="{00000000-0005-0000-0000-0000DB660000}"/>
    <cellStyle name="20% - Accent1 3 4 2 7 4" xfId="26515" xr:uid="{00000000-0005-0000-0000-0000DC660000}"/>
    <cellStyle name="20% - Accent1 3 4 2 7 4 2" xfId="26516" xr:uid="{00000000-0005-0000-0000-0000DD660000}"/>
    <cellStyle name="20% - Accent1 3 4 2 7 4 2 2" xfId="26517" xr:uid="{00000000-0005-0000-0000-0000DE660000}"/>
    <cellStyle name="20% - Accent1 3 4 2 7 4 2 2 2" xfId="26518" xr:uid="{00000000-0005-0000-0000-0000DF660000}"/>
    <cellStyle name="20% - Accent1 3 4 2 7 4 2 3" xfId="26519" xr:uid="{00000000-0005-0000-0000-0000E0660000}"/>
    <cellStyle name="20% - Accent1 3 4 2 7 4 3" xfId="26520" xr:uid="{00000000-0005-0000-0000-0000E1660000}"/>
    <cellStyle name="20% - Accent1 3 4 2 7 4 3 2" xfId="26521" xr:uid="{00000000-0005-0000-0000-0000E2660000}"/>
    <cellStyle name="20% - Accent1 3 4 2 7 4 4" xfId="26522" xr:uid="{00000000-0005-0000-0000-0000E3660000}"/>
    <cellStyle name="20% - Accent1 3 4 2 7 5" xfId="26523" xr:uid="{00000000-0005-0000-0000-0000E4660000}"/>
    <cellStyle name="20% - Accent1 3 4 2 7 5 2" xfId="26524" xr:uid="{00000000-0005-0000-0000-0000E5660000}"/>
    <cellStyle name="20% - Accent1 3 4 2 7 5 2 2" xfId="26525" xr:uid="{00000000-0005-0000-0000-0000E6660000}"/>
    <cellStyle name="20% - Accent1 3 4 2 7 5 3" xfId="26526" xr:uid="{00000000-0005-0000-0000-0000E7660000}"/>
    <cellStyle name="20% - Accent1 3 4 2 7 6" xfId="26527" xr:uid="{00000000-0005-0000-0000-0000E8660000}"/>
    <cellStyle name="20% - Accent1 3 4 2 7 6 2" xfId="26528" xr:uid="{00000000-0005-0000-0000-0000E9660000}"/>
    <cellStyle name="20% - Accent1 3 4 2 7 6 2 2" xfId="26529" xr:uid="{00000000-0005-0000-0000-0000EA660000}"/>
    <cellStyle name="20% - Accent1 3 4 2 7 6 3" xfId="26530" xr:uid="{00000000-0005-0000-0000-0000EB660000}"/>
    <cellStyle name="20% - Accent1 3 4 2 7 7" xfId="26531" xr:uid="{00000000-0005-0000-0000-0000EC660000}"/>
    <cellStyle name="20% - Accent1 3 4 2 7 7 2" xfId="26532" xr:uid="{00000000-0005-0000-0000-0000ED660000}"/>
    <cellStyle name="20% - Accent1 3 4 2 7 8" xfId="26533" xr:uid="{00000000-0005-0000-0000-0000EE660000}"/>
    <cellStyle name="20% - Accent1 3 4 2 7 8 2" xfId="26534" xr:uid="{00000000-0005-0000-0000-0000EF660000}"/>
    <cellStyle name="20% - Accent1 3 4 2 7 9" xfId="26535" xr:uid="{00000000-0005-0000-0000-0000F0660000}"/>
    <cellStyle name="20% - Accent1 3 4 2 8" xfId="26536" xr:uid="{00000000-0005-0000-0000-0000F1660000}"/>
    <cellStyle name="20% - Accent1 3 4 2 8 2" xfId="26537" xr:uid="{00000000-0005-0000-0000-0000F2660000}"/>
    <cellStyle name="20% - Accent1 3 4 2 8 2 2" xfId="26538" xr:uid="{00000000-0005-0000-0000-0000F3660000}"/>
    <cellStyle name="20% - Accent1 3 4 2 8 2 2 2" xfId="26539" xr:uid="{00000000-0005-0000-0000-0000F4660000}"/>
    <cellStyle name="20% - Accent1 3 4 2 8 2 3" xfId="26540" xr:uid="{00000000-0005-0000-0000-0000F5660000}"/>
    <cellStyle name="20% - Accent1 3 4 2 8 3" xfId="26541" xr:uid="{00000000-0005-0000-0000-0000F6660000}"/>
    <cellStyle name="20% - Accent1 3 4 2 8 3 2" xfId="26542" xr:uid="{00000000-0005-0000-0000-0000F7660000}"/>
    <cellStyle name="20% - Accent1 3 4 2 8 4" xfId="26543" xr:uid="{00000000-0005-0000-0000-0000F8660000}"/>
    <cellStyle name="20% - Accent1 3 4 2 9" xfId="26544" xr:uid="{00000000-0005-0000-0000-0000F9660000}"/>
    <cellStyle name="20% - Accent1 3 4 2 9 2" xfId="26545" xr:uid="{00000000-0005-0000-0000-0000FA660000}"/>
    <cellStyle name="20% - Accent1 3 4 2 9 2 2" xfId="26546" xr:uid="{00000000-0005-0000-0000-0000FB660000}"/>
    <cellStyle name="20% - Accent1 3 4 2 9 2 2 2" xfId="26547" xr:uid="{00000000-0005-0000-0000-0000FC660000}"/>
    <cellStyle name="20% - Accent1 3 4 2 9 2 3" xfId="26548" xr:uid="{00000000-0005-0000-0000-0000FD660000}"/>
    <cellStyle name="20% - Accent1 3 4 2 9 3" xfId="26549" xr:uid="{00000000-0005-0000-0000-0000FE660000}"/>
    <cellStyle name="20% - Accent1 3 4 2 9 3 2" xfId="26550" xr:uid="{00000000-0005-0000-0000-0000FF660000}"/>
    <cellStyle name="20% - Accent1 3 4 2 9 4" xfId="26551" xr:uid="{00000000-0005-0000-0000-000000670000}"/>
    <cellStyle name="20% - Accent1 3 4 3" xfId="26552" xr:uid="{00000000-0005-0000-0000-000001670000}"/>
    <cellStyle name="20% - Accent1 3 4 3 10" xfId="26553" xr:uid="{00000000-0005-0000-0000-000002670000}"/>
    <cellStyle name="20% - Accent1 3 4 3 10 2" xfId="26554" xr:uid="{00000000-0005-0000-0000-000003670000}"/>
    <cellStyle name="20% - Accent1 3 4 3 10 2 2" xfId="26555" xr:uid="{00000000-0005-0000-0000-000004670000}"/>
    <cellStyle name="20% - Accent1 3 4 3 10 3" xfId="26556" xr:uid="{00000000-0005-0000-0000-000005670000}"/>
    <cellStyle name="20% - Accent1 3 4 3 11" xfId="26557" xr:uid="{00000000-0005-0000-0000-000006670000}"/>
    <cellStyle name="20% - Accent1 3 4 3 11 2" xfId="26558" xr:uid="{00000000-0005-0000-0000-000007670000}"/>
    <cellStyle name="20% - Accent1 3 4 3 11 2 2" xfId="26559" xr:uid="{00000000-0005-0000-0000-000008670000}"/>
    <cellStyle name="20% - Accent1 3 4 3 11 3" xfId="26560" xr:uid="{00000000-0005-0000-0000-000009670000}"/>
    <cellStyle name="20% - Accent1 3 4 3 12" xfId="26561" xr:uid="{00000000-0005-0000-0000-00000A670000}"/>
    <cellStyle name="20% - Accent1 3 4 3 12 2" xfId="26562" xr:uid="{00000000-0005-0000-0000-00000B670000}"/>
    <cellStyle name="20% - Accent1 3 4 3 13" xfId="26563" xr:uid="{00000000-0005-0000-0000-00000C670000}"/>
    <cellStyle name="20% - Accent1 3 4 3 13 2" xfId="26564" xr:uid="{00000000-0005-0000-0000-00000D670000}"/>
    <cellStyle name="20% - Accent1 3 4 3 14" xfId="26565" xr:uid="{00000000-0005-0000-0000-00000E670000}"/>
    <cellStyle name="20% - Accent1 3 4 3 2" xfId="26566" xr:uid="{00000000-0005-0000-0000-00000F670000}"/>
    <cellStyle name="20% - Accent1 3 4 3 2 10" xfId="26567" xr:uid="{00000000-0005-0000-0000-000010670000}"/>
    <cellStyle name="20% - Accent1 3 4 3 2 10 2" xfId="26568" xr:uid="{00000000-0005-0000-0000-000011670000}"/>
    <cellStyle name="20% - Accent1 3 4 3 2 11" xfId="26569" xr:uid="{00000000-0005-0000-0000-000012670000}"/>
    <cellStyle name="20% - Accent1 3 4 3 2 2" xfId="26570" xr:uid="{00000000-0005-0000-0000-000013670000}"/>
    <cellStyle name="20% - Accent1 3 4 3 2 2 2" xfId="26571" xr:uid="{00000000-0005-0000-0000-000014670000}"/>
    <cellStyle name="20% - Accent1 3 4 3 2 2 2 2" xfId="26572" xr:uid="{00000000-0005-0000-0000-000015670000}"/>
    <cellStyle name="20% - Accent1 3 4 3 2 2 2 2 2" xfId="26573" xr:uid="{00000000-0005-0000-0000-000016670000}"/>
    <cellStyle name="20% - Accent1 3 4 3 2 2 2 2 2 2" xfId="26574" xr:uid="{00000000-0005-0000-0000-000017670000}"/>
    <cellStyle name="20% - Accent1 3 4 3 2 2 2 2 3" xfId="26575" xr:uid="{00000000-0005-0000-0000-000018670000}"/>
    <cellStyle name="20% - Accent1 3 4 3 2 2 2 3" xfId="26576" xr:uid="{00000000-0005-0000-0000-000019670000}"/>
    <cellStyle name="20% - Accent1 3 4 3 2 2 2 3 2" xfId="26577" xr:uid="{00000000-0005-0000-0000-00001A670000}"/>
    <cellStyle name="20% - Accent1 3 4 3 2 2 2 4" xfId="26578" xr:uid="{00000000-0005-0000-0000-00001B670000}"/>
    <cellStyle name="20% - Accent1 3 4 3 2 2 3" xfId="26579" xr:uid="{00000000-0005-0000-0000-00001C670000}"/>
    <cellStyle name="20% - Accent1 3 4 3 2 2 3 2" xfId="26580" xr:uid="{00000000-0005-0000-0000-00001D670000}"/>
    <cellStyle name="20% - Accent1 3 4 3 2 2 3 2 2" xfId="26581" xr:uid="{00000000-0005-0000-0000-00001E670000}"/>
    <cellStyle name="20% - Accent1 3 4 3 2 2 3 2 2 2" xfId="26582" xr:uid="{00000000-0005-0000-0000-00001F670000}"/>
    <cellStyle name="20% - Accent1 3 4 3 2 2 3 2 3" xfId="26583" xr:uid="{00000000-0005-0000-0000-000020670000}"/>
    <cellStyle name="20% - Accent1 3 4 3 2 2 3 3" xfId="26584" xr:uid="{00000000-0005-0000-0000-000021670000}"/>
    <cellStyle name="20% - Accent1 3 4 3 2 2 3 3 2" xfId="26585" xr:uid="{00000000-0005-0000-0000-000022670000}"/>
    <cellStyle name="20% - Accent1 3 4 3 2 2 3 4" xfId="26586" xr:uid="{00000000-0005-0000-0000-000023670000}"/>
    <cellStyle name="20% - Accent1 3 4 3 2 2 4" xfId="26587" xr:uid="{00000000-0005-0000-0000-000024670000}"/>
    <cellStyle name="20% - Accent1 3 4 3 2 2 4 2" xfId="26588" xr:uid="{00000000-0005-0000-0000-000025670000}"/>
    <cellStyle name="20% - Accent1 3 4 3 2 2 4 2 2" xfId="26589" xr:uid="{00000000-0005-0000-0000-000026670000}"/>
    <cellStyle name="20% - Accent1 3 4 3 2 2 4 2 2 2" xfId="26590" xr:uid="{00000000-0005-0000-0000-000027670000}"/>
    <cellStyle name="20% - Accent1 3 4 3 2 2 4 2 3" xfId="26591" xr:uid="{00000000-0005-0000-0000-000028670000}"/>
    <cellStyle name="20% - Accent1 3 4 3 2 2 4 3" xfId="26592" xr:uid="{00000000-0005-0000-0000-000029670000}"/>
    <cellStyle name="20% - Accent1 3 4 3 2 2 4 3 2" xfId="26593" xr:uid="{00000000-0005-0000-0000-00002A670000}"/>
    <cellStyle name="20% - Accent1 3 4 3 2 2 4 4" xfId="26594" xr:uid="{00000000-0005-0000-0000-00002B670000}"/>
    <cellStyle name="20% - Accent1 3 4 3 2 2 5" xfId="26595" xr:uid="{00000000-0005-0000-0000-00002C670000}"/>
    <cellStyle name="20% - Accent1 3 4 3 2 2 5 2" xfId="26596" xr:uid="{00000000-0005-0000-0000-00002D670000}"/>
    <cellStyle name="20% - Accent1 3 4 3 2 2 5 2 2" xfId="26597" xr:uid="{00000000-0005-0000-0000-00002E670000}"/>
    <cellStyle name="20% - Accent1 3 4 3 2 2 5 3" xfId="26598" xr:uid="{00000000-0005-0000-0000-00002F670000}"/>
    <cellStyle name="20% - Accent1 3 4 3 2 2 6" xfId="26599" xr:uid="{00000000-0005-0000-0000-000030670000}"/>
    <cellStyle name="20% - Accent1 3 4 3 2 2 6 2" xfId="26600" xr:uid="{00000000-0005-0000-0000-000031670000}"/>
    <cellStyle name="20% - Accent1 3 4 3 2 2 6 2 2" xfId="26601" xr:uid="{00000000-0005-0000-0000-000032670000}"/>
    <cellStyle name="20% - Accent1 3 4 3 2 2 6 3" xfId="26602" xr:uid="{00000000-0005-0000-0000-000033670000}"/>
    <cellStyle name="20% - Accent1 3 4 3 2 2 7" xfId="26603" xr:uid="{00000000-0005-0000-0000-000034670000}"/>
    <cellStyle name="20% - Accent1 3 4 3 2 2 7 2" xfId="26604" xr:uid="{00000000-0005-0000-0000-000035670000}"/>
    <cellStyle name="20% - Accent1 3 4 3 2 2 8" xfId="26605" xr:uid="{00000000-0005-0000-0000-000036670000}"/>
    <cellStyle name="20% - Accent1 3 4 3 2 2 8 2" xfId="26606" xr:uid="{00000000-0005-0000-0000-000037670000}"/>
    <cellStyle name="20% - Accent1 3 4 3 2 2 9" xfId="26607" xr:uid="{00000000-0005-0000-0000-000038670000}"/>
    <cellStyle name="20% - Accent1 3 4 3 2 3" xfId="26608" xr:uid="{00000000-0005-0000-0000-000039670000}"/>
    <cellStyle name="20% - Accent1 3 4 3 2 3 2" xfId="26609" xr:uid="{00000000-0005-0000-0000-00003A670000}"/>
    <cellStyle name="20% - Accent1 3 4 3 2 3 2 2" xfId="26610" xr:uid="{00000000-0005-0000-0000-00003B670000}"/>
    <cellStyle name="20% - Accent1 3 4 3 2 3 2 2 2" xfId="26611" xr:uid="{00000000-0005-0000-0000-00003C670000}"/>
    <cellStyle name="20% - Accent1 3 4 3 2 3 2 2 2 2" xfId="26612" xr:uid="{00000000-0005-0000-0000-00003D670000}"/>
    <cellStyle name="20% - Accent1 3 4 3 2 3 2 2 3" xfId="26613" xr:uid="{00000000-0005-0000-0000-00003E670000}"/>
    <cellStyle name="20% - Accent1 3 4 3 2 3 2 3" xfId="26614" xr:uid="{00000000-0005-0000-0000-00003F670000}"/>
    <cellStyle name="20% - Accent1 3 4 3 2 3 2 3 2" xfId="26615" xr:uid="{00000000-0005-0000-0000-000040670000}"/>
    <cellStyle name="20% - Accent1 3 4 3 2 3 2 4" xfId="26616" xr:uid="{00000000-0005-0000-0000-000041670000}"/>
    <cellStyle name="20% - Accent1 3 4 3 2 3 3" xfId="26617" xr:uid="{00000000-0005-0000-0000-000042670000}"/>
    <cellStyle name="20% - Accent1 3 4 3 2 3 3 2" xfId="26618" xr:uid="{00000000-0005-0000-0000-000043670000}"/>
    <cellStyle name="20% - Accent1 3 4 3 2 3 3 2 2" xfId="26619" xr:uid="{00000000-0005-0000-0000-000044670000}"/>
    <cellStyle name="20% - Accent1 3 4 3 2 3 3 2 2 2" xfId="26620" xr:uid="{00000000-0005-0000-0000-000045670000}"/>
    <cellStyle name="20% - Accent1 3 4 3 2 3 3 2 3" xfId="26621" xr:uid="{00000000-0005-0000-0000-000046670000}"/>
    <cellStyle name="20% - Accent1 3 4 3 2 3 3 3" xfId="26622" xr:uid="{00000000-0005-0000-0000-000047670000}"/>
    <cellStyle name="20% - Accent1 3 4 3 2 3 3 3 2" xfId="26623" xr:uid="{00000000-0005-0000-0000-000048670000}"/>
    <cellStyle name="20% - Accent1 3 4 3 2 3 3 4" xfId="26624" xr:uid="{00000000-0005-0000-0000-000049670000}"/>
    <cellStyle name="20% - Accent1 3 4 3 2 3 4" xfId="26625" xr:uid="{00000000-0005-0000-0000-00004A670000}"/>
    <cellStyle name="20% - Accent1 3 4 3 2 3 4 2" xfId="26626" xr:uid="{00000000-0005-0000-0000-00004B670000}"/>
    <cellStyle name="20% - Accent1 3 4 3 2 3 4 2 2" xfId="26627" xr:uid="{00000000-0005-0000-0000-00004C670000}"/>
    <cellStyle name="20% - Accent1 3 4 3 2 3 4 2 2 2" xfId="26628" xr:uid="{00000000-0005-0000-0000-00004D670000}"/>
    <cellStyle name="20% - Accent1 3 4 3 2 3 4 2 3" xfId="26629" xr:uid="{00000000-0005-0000-0000-00004E670000}"/>
    <cellStyle name="20% - Accent1 3 4 3 2 3 4 3" xfId="26630" xr:uid="{00000000-0005-0000-0000-00004F670000}"/>
    <cellStyle name="20% - Accent1 3 4 3 2 3 4 3 2" xfId="26631" xr:uid="{00000000-0005-0000-0000-000050670000}"/>
    <cellStyle name="20% - Accent1 3 4 3 2 3 4 4" xfId="26632" xr:uid="{00000000-0005-0000-0000-000051670000}"/>
    <cellStyle name="20% - Accent1 3 4 3 2 3 5" xfId="26633" xr:uid="{00000000-0005-0000-0000-000052670000}"/>
    <cellStyle name="20% - Accent1 3 4 3 2 3 5 2" xfId="26634" xr:uid="{00000000-0005-0000-0000-000053670000}"/>
    <cellStyle name="20% - Accent1 3 4 3 2 3 5 2 2" xfId="26635" xr:uid="{00000000-0005-0000-0000-000054670000}"/>
    <cellStyle name="20% - Accent1 3 4 3 2 3 5 3" xfId="26636" xr:uid="{00000000-0005-0000-0000-000055670000}"/>
    <cellStyle name="20% - Accent1 3 4 3 2 3 6" xfId="26637" xr:uid="{00000000-0005-0000-0000-000056670000}"/>
    <cellStyle name="20% - Accent1 3 4 3 2 3 6 2" xfId="26638" xr:uid="{00000000-0005-0000-0000-000057670000}"/>
    <cellStyle name="20% - Accent1 3 4 3 2 3 6 2 2" xfId="26639" xr:uid="{00000000-0005-0000-0000-000058670000}"/>
    <cellStyle name="20% - Accent1 3 4 3 2 3 6 3" xfId="26640" xr:uid="{00000000-0005-0000-0000-000059670000}"/>
    <cellStyle name="20% - Accent1 3 4 3 2 3 7" xfId="26641" xr:uid="{00000000-0005-0000-0000-00005A670000}"/>
    <cellStyle name="20% - Accent1 3 4 3 2 3 7 2" xfId="26642" xr:uid="{00000000-0005-0000-0000-00005B670000}"/>
    <cellStyle name="20% - Accent1 3 4 3 2 3 8" xfId="26643" xr:uid="{00000000-0005-0000-0000-00005C670000}"/>
    <cellStyle name="20% - Accent1 3 4 3 2 3 8 2" xfId="26644" xr:uid="{00000000-0005-0000-0000-00005D670000}"/>
    <cellStyle name="20% - Accent1 3 4 3 2 3 9" xfId="26645" xr:uid="{00000000-0005-0000-0000-00005E670000}"/>
    <cellStyle name="20% - Accent1 3 4 3 2 4" xfId="26646" xr:uid="{00000000-0005-0000-0000-00005F670000}"/>
    <cellStyle name="20% - Accent1 3 4 3 2 4 2" xfId="26647" xr:uid="{00000000-0005-0000-0000-000060670000}"/>
    <cellStyle name="20% - Accent1 3 4 3 2 4 2 2" xfId="26648" xr:uid="{00000000-0005-0000-0000-000061670000}"/>
    <cellStyle name="20% - Accent1 3 4 3 2 4 2 2 2" xfId="26649" xr:uid="{00000000-0005-0000-0000-000062670000}"/>
    <cellStyle name="20% - Accent1 3 4 3 2 4 2 3" xfId="26650" xr:uid="{00000000-0005-0000-0000-000063670000}"/>
    <cellStyle name="20% - Accent1 3 4 3 2 4 3" xfId="26651" xr:uid="{00000000-0005-0000-0000-000064670000}"/>
    <cellStyle name="20% - Accent1 3 4 3 2 4 3 2" xfId="26652" xr:uid="{00000000-0005-0000-0000-000065670000}"/>
    <cellStyle name="20% - Accent1 3 4 3 2 4 4" xfId="26653" xr:uid="{00000000-0005-0000-0000-000066670000}"/>
    <cellStyle name="20% - Accent1 3 4 3 2 5" xfId="26654" xr:uid="{00000000-0005-0000-0000-000067670000}"/>
    <cellStyle name="20% - Accent1 3 4 3 2 5 2" xfId="26655" xr:uid="{00000000-0005-0000-0000-000068670000}"/>
    <cellStyle name="20% - Accent1 3 4 3 2 5 2 2" xfId="26656" xr:uid="{00000000-0005-0000-0000-000069670000}"/>
    <cellStyle name="20% - Accent1 3 4 3 2 5 2 2 2" xfId="26657" xr:uid="{00000000-0005-0000-0000-00006A670000}"/>
    <cellStyle name="20% - Accent1 3 4 3 2 5 2 3" xfId="26658" xr:uid="{00000000-0005-0000-0000-00006B670000}"/>
    <cellStyle name="20% - Accent1 3 4 3 2 5 3" xfId="26659" xr:uid="{00000000-0005-0000-0000-00006C670000}"/>
    <cellStyle name="20% - Accent1 3 4 3 2 5 3 2" xfId="26660" xr:uid="{00000000-0005-0000-0000-00006D670000}"/>
    <cellStyle name="20% - Accent1 3 4 3 2 5 4" xfId="26661" xr:uid="{00000000-0005-0000-0000-00006E670000}"/>
    <cellStyle name="20% - Accent1 3 4 3 2 6" xfId="26662" xr:uid="{00000000-0005-0000-0000-00006F670000}"/>
    <cellStyle name="20% - Accent1 3 4 3 2 6 2" xfId="26663" xr:uid="{00000000-0005-0000-0000-000070670000}"/>
    <cellStyle name="20% - Accent1 3 4 3 2 6 2 2" xfId="26664" xr:uid="{00000000-0005-0000-0000-000071670000}"/>
    <cellStyle name="20% - Accent1 3 4 3 2 6 2 2 2" xfId="26665" xr:uid="{00000000-0005-0000-0000-000072670000}"/>
    <cellStyle name="20% - Accent1 3 4 3 2 6 2 3" xfId="26666" xr:uid="{00000000-0005-0000-0000-000073670000}"/>
    <cellStyle name="20% - Accent1 3 4 3 2 6 3" xfId="26667" xr:uid="{00000000-0005-0000-0000-000074670000}"/>
    <cellStyle name="20% - Accent1 3 4 3 2 6 3 2" xfId="26668" xr:uid="{00000000-0005-0000-0000-000075670000}"/>
    <cellStyle name="20% - Accent1 3 4 3 2 6 4" xfId="26669" xr:uid="{00000000-0005-0000-0000-000076670000}"/>
    <cellStyle name="20% - Accent1 3 4 3 2 7" xfId="26670" xr:uid="{00000000-0005-0000-0000-000077670000}"/>
    <cellStyle name="20% - Accent1 3 4 3 2 7 2" xfId="26671" xr:uid="{00000000-0005-0000-0000-000078670000}"/>
    <cellStyle name="20% - Accent1 3 4 3 2 7 2 2" xfId="26672" xr:uid="{00000000-0005-0000-0000-000079670000}"/>
    <cellStyle name="20% - Accent1 3 4 3 2 7 3" xfId="26673" xr:uid="{00000000-0005-0000-0000-00007A670000}"/>
    <cellStyle name="20% - Accent1 3 4 3 2 8" xfId="26674" xr:uid="{00000000-0005-0000-0000-00007B670000}"/>
    <cellStyle name="20% - Accent1 3 4 3 2 8 2" xfId="26675" xr:uid="{00000000-0005-0000-0000-00007C670000}"/>
    <cellStyle name="20% - Accent1 3 4 3 2 8 2 2" xfId="26676" xr:uid="{00000000-0005-0000-0000-00007D670000}"/>
    <cellStyle name="20% - Accent1 3 4 3 2 8 3" xfId="26677" xr:uid="{00000000-0005-0000-0000-00007E670000}"/>
    <cellStyle name="20% - Accent1 3 4 3 2 9" xfId="26678" xr:uid="{00000000-0005-0000-0000-00007F670000}"/>
    <cellStyle name="20% - Accent1 3 4 3 2 9 2" xfId="26679" xr:uid="{00000000-0005-0000-0000-000080670000}"/>
    <cellStyle name="20% - Accent1 3 4 3 3" xfId="26680" xr:uid="{00000000-0005-0000-0000-000081670000}"/>
    <cellStyle name="20% - Accent1 3 4 3 3 10" xfId="26681" xr:uid="{00000000-0005-0000-0000-000082670000}"/>
    <cellStyle name="20% - Accent1 3 4 3 3 10 2" xfId="26682" xr:uid="{00000000-0005-0000-0000-000083670000}"/>
    <cellStyle name="20% - Accent1 3 4 3 3 11" xfId="26683" xr:uid="{00000000-0005-0000-0000-000084670000}"/>
    <cellStyle name="20% - Accent1 3 4 3 3 2" xfId="26684" xr:uid="{00000000-0005-0000-0000-000085670000}"/>
    <cellStyle name="20% - Accent1 3 4 3 3 2 2" xfId="26685" xr:uid="{00000000-0005-0000-0000-000086670000}"/>
    <cellStyle name="20% - Accent1 3 4 3 3 2 2 2" xfId="26686" xr:uid="{00000000-0005-0000-0000-000087670000}"/>
    <cellStyle name="20% - Accent1 3 4 3 3 2 2 2 2" xfId="26687" xr:uid="{00000000-0005-0000-0000-000088670000}"/>
    <cellStyle name="20% - Accent1 3 4 3 3 2 2 2 2 2" xfId="26688" xr:uid="{00000000-0005-0000-0000-000089670000}"/>
    <cellStyle name="20% - Accent1 3 4 3 3 2 2 2 3" xfId="26689" xr:uid="{00000000-0005-0000-0000-00008A670000}"/>
    <cellStyle name="20% - Accent1 3 4 3 3 2 2 3" xfId="26690" xr:uid="{00000000-0005-0000-0000-00008B670000}"/>
    <cellStyle name="20% - Accent1 3 4 3 3 2 2 3 2" xfId="26691" xr:uid="{00000000-0005-0000-0000-00008C670000}"/>
    <cellStyle name="20% - Accent1 3 4 3 3 2 2 4" xfId="26692" xr:uid="{00000000-0005-0000-0000-00008D670000}"/>
    <cellStyle name="20% - Accent1 3 4 3 3 2 3" xfId="26693" xr:uid="{00000000-0005-0000-0000-00008E670000}"/>
    <cellStyle name="20% - Accent1 3 4 3 3 2 3 2" xfId="26694" xr:uid="{00000000-0005-0000-0000-00008F670000}"/>
    <cellStyle name="20% - Accent1 3 4 3 3 2 3 2 2" xfId="26695" xr:uid="{00000000-0005-0000-0000-000090670000}"/>
    <cellStyle name="20% - Accent1 3 4 3 3 2 3 2 2 2" xfId="26696" xr:uid="{00000000-0005-0000-0000-000091670000}"/>
    <cellStyle name="20% - Accent1 3 4 3 3 2 3 2 3" xfId="26697" xr:uid="{00000000-0005-0000-0000-000092670000}"/>
    <cellStyle name="20% - Accent1 3 4 3 3 2 3 3" xfId="26698" xr:uid="{00000000-0005-0000-0000-000093670000}"/>
    <cellStyle name="20% - Accent1 3 4 3 3 2 3 3 2" xfId="26699" xr:uid="{00000000-0005-0000-0000-000094670000}"/>
    <cellStyle name="20% - Accent1 3 4 3 3 2 3 4" xfId="26700" xr:uid="{00000000-0005-0000-0000-000095670000}"/>
    <cellStyle name="20% - Accent1 3 4 3 3 2 4" xfId="26701" xr:uid="{00000000-0005-0000-0000-000096670000}"/>
    <cellStyle name="20% - Accent1 3 4 3 3 2 4 2" xfId="26702" xr:uid="{00000000-0005-0000-0000-000097670000}"/>
    <cellStyle name="20% - Accent1 3 4 3 3 2 4 2 2" xfId="26703" xr:uid="{00000000-0005-0000-0000-000098670000}"/>
    <cellStyle name="20% - Accent1 3 4 3 3 2 4 2 2 2" xfId="26704" xr:uid="{00000000-0005-0000-0000-000099670000}"/>
    <cellStyle name="20% - Accent1 3 4 3 3 2 4 2 3" xfId="26705" xr:uid="{00000000-0005-0000-0000-00009A670000}"/>
    <cellStyle name="20% - Accent1 3 4 3 3 2 4 3" xfId="26706" xr:uid="{00000000-0005-0000-0000-00009B670000}"/>
    <cellStyle name="20% - Accent1 3 4 3 3 2 4 3 2" xfId="26707" xr:uid="{00000000-0005-0000-0000-00009C670000}"/>
    <cellStyle name="20% - Accent1 3 4 3 3 2 4 4" xfId="26708" xr:uid="{00000000-0005-0000-0000-00009D670000}"/>
    <cellStyle name="20% - Accent1 3 4 3 3 2 5" xfId="26709" xr:uid="{00000000-0005-0000-0000-00009E670000}"/>
    <cellStyle name="20% - Accent1 3 4 3 3 2 5 2" xfId="26710" xr:uid="{00000000-0005-0000-0000-00009F670000}"/>
    <cellStyle name="20% - Accent1 3 4 3 3 2 5 2 2" xfId="26711" xr:uid="{00000000-0005-0000-0000-0000A0670000}"/>
    <cellStyle name="20% - Accent1 3 4 3 3 2 5 3" xfId="26712" xr:uid="{00000000-0005-0000-0000-0000A1670000}"/>
    <cellStyle name="20% - Accent1 3 4 3 3 2 6" xfId="26713" xr:uid="{00000000-0005-0000-0000-0000A2670000}"/>
    <cellStyle name="20% - Accent1 3 4 3 3 2 6 2" xfId="26714" xr:uid="{00000000-0005-0000-0000-0000A3670000}"/>
    <cellStyle name="20% - Accent1 3 4 3 3 2 6 2 2" xfId="26715" xr:uid="{00000000-0005-0000-0000-0000A4670000}"/>
    <cellStyle name="20% - Accent1 3 4 3 3 2 6 3" xfId="26716" xr:uid="{00000000-0005-0000-0000-0000A5670000}"/>
    <cellStyle name="20% - Accent1 3 4 3 3 2 7" xfId="26717" xr:uid="{00000000-0005-0000-0000-0000A6670000}"/>
    <cellStyle name="20% - Accent1 3 4 3 3 2 7 2" xfId="26718" xr:uid="{00000000-0005-0000-0000-0000A7670000}"/>
    <cellStyle name="20% - Accent1 3 4 3 3 2 8" xfId="26719" xr:uid="{00000000-0005-0000-0000-0000A8670000}"/>
    <cellStyle name="20% - Accent1 3 4 3 3 2 8 2" xfId="26720" xr:uid="{00000000-0005-0000-0000-0000A9670000}"/>
    <cellStyle name="20% - Accent1 3 4 3 3 2 9" xfId="26721" xr:uid="{00000000-0005-0000-0000-0000AA670000}"/>
    <cellStyle name="20% - Accent1 3 4 3 3 3" xfId="26722" xr:uid="{00000000-0005-0000-0000-0000AB670000}"/>
    <cellStyle name="20% - Accent1 3 4 3 3 3 2" xfId="26723" xr:uid="{00000000-0005-0000-0000-0000AC670000}"/>
    <cellStyle name="20% - Accent1 3 4 3 3 3 2 2" xfId="26724" xr:uid="{00000000-0005-0000-0000-0000AD670000}"/>
    <cellStyle name="20% - Accent1 3 4 3 3 3 2 2 2" xfId="26725" xr:uid="{00000000-0005-0000-0000-0000AE670000}"/>
    <cellStyle name="20% - Accent1 3 4 3 3 3 2 2 2 2" xfId="26726" xr:uid="{00000000-0005-0000-0000-0000AF670000}"/>
    <cellStyle name="20% - Accent1 3 4 3 3 3 2 2 3" xfId="26727" xr:uid="{00000000-0005-0000-0000-0000B0670000}"/>
    <cellStyle name="20% - Accent1 3 4 3 3 3 2 3" xfId="26728" xr:uid="{00000000-0005-0000-0000-0000B1670000}"/>
    <cellStyle name="20% - Accent1 3 4 3 3 3 2 3 2" xfId="26729" xr:uid="{00000000-0005-0000-0000-0000B2670000}"/>
    <cellStyle name="20% - Accent1 3 4 3 3 3 2 4" xfId="26730" xr:uid="{00000000-0005-0000-0000-0000B3670000}"/>
    <cellStyle name="20% - Accent1 3 4 3 3 3 3" xfId="26731" xr:uid="{00000000-0005-0000-0000-0000B4670000}"/>
    <cellStyle name="20% - Accent1 3 4 3 3 3 3 2" xfId="26732" xr:uid="{00000000-0005-0000-0000-0000B5670000}"/>
    <cellStyle name="20% - Accent1 3 4 3 3 3 3 2 2" xfId="26733" xr:uid="{00000000-0005-0000-0000-0000B6670000}"/>
    <cellStyle name="20% - Accent1 3 4 3 3 3 3 2 2 2" xfId="26734" xr:uid="{00000000-0005-0000-0000-0000B7670000}"/>
    <cellStyle name="20% - Accent1 3 4 3 3 3 3 2 3" xfId="26735" xr:uid="{00000000-0005-0000-0000-0000B8670000}"/>
    <cellStyle name="20% - Accent1 3 4 3 3 3 3 3" xfId="26736" xr:uid="{00000000-0005-0000-0000-0000B9670000}"/>
    <cellStyle name="20% - Accent1 3 4 3 3 3 3 3 2" xfId="26737" xr:uid="{00000000-0005-0000-0000-0000BA670000}"/>
    <cellStyle name="20% - Accent1 3 4 3 3 3 3 4" xfId="26738" xr:uid="{00000000-0005-0000-0000-0000BB670000}"/>
    <cellStyle name="20% - Accent1 3 4 3 3 3 4" xfId="26739" xr:uid="{00000000-0005-0000-0000-0000BC670000}"/>
    <cellStyle name="20% - Accent1 3 4 3 3 3 4 2" xfId="26740" xr:uid="{00000000-0005-0000-0000-0000BD670000}"/>
    <cellStyle name="20% - Accent1 3 4 3 3 3 4 2 2" xfId="26741" xr:uid="{00000000-0005-0000-0000-0000BE670000}"/>
    <cellStyle name="20% - Accent1 3 4 3 3 3 4 2 2 2" xfId="26742" xr:uid="{00000000-0005-0000-0000-0000BF670000}"/>
    <cellStyle name="20% - Accent1 3 4 3 3 3 4 2 3" xfId="26743" xr:uid="{00000000-0005-0000-0000-0000C0670000}"/>
    <cellStyle name="20% - Accent1 3 4 3 3 3 4 3" xfId="26744" xr:uid="{00000000-0005-0000-0000-0000C1670000}"/>
    <cellStyle name="20% - Accent1 3 4 3 3 3 4 3 2" xfId="26745" xr:uid="{00000000-0005-0000-0000-0000C2670000}"/>
    <cellStyle name="20% - Accent1 3 4 3 3 3 4 4" xfId="26746" xr:uid="{00000000-0005-0000-0000-0000C3670000}"/>
    <cellStyle name="20% - Accent1 3 4 3 3 3 5" xfId="26747" xr:uid="{00000000-0005-0000-0000-0000C4670000}"/>
    <cellStyle name="20% - Accent1 3 4 3 3 3 5 2" xfId="26748" xr:uid="{00000000-0005-0000-0000-0000C5670000}"/>
    <cellStyle name="20% - Accent1 3 4 3 3 3 5 2 2" xfId="26749" xr:uid="{00000000-0005-0000-0000-0000C6670000}"/>
    <cellStyle name="20% - Accent1 3 4 3 3 3 5 3" xfId="26750" xr:uid="{00000000-0005-0000-0000-0000C7670000}"/>
    <cellStyle name="20% - Accent1 3 4 3 3 3 6" xfId="26751" xr:uid="{00000000-0005-0000-0000-0000C8670000}"/>
    <cellStyle name="20% - Accent1 3 4 3 3 3 6 2" xfId="26752" xr:uid="{00000000-0005-0000-0000-0000C9670000}"/>
    <cellStyle name="20% - Accent1 3 4 3 3 3 6 2 2" xfId="26753" xr:uid="{00000000-0005-0000-0000-0000CA670000}"/>
    <cellStyle name="20% - Accent1 3 4 3 3 3 6 3" xfId="26754" xr:uid="{00000000-0005-0000-0000-0000CB670000}"/>
    <cellStyle name="20% - Accent1 3 4 3 3 3 7" xfId="26755" xr:uid="{00000000-0005-0000-0000-0000CC670000}"/>
    <cellStyle name="20% - Accent1 3 4 3 3 3 7 2" xfId="26756" xr:uid="{00000000-0005-0000-0000-0000CD670000}"/>
    <cellStyle name="20% - Accent1 3 4 3 3 3 8" xfId="26757" xr:uid="{00000000-0005-0000-0000-0000CE670000}"/>
    <cellStyle name="20% - Accent1 3 4 3 3 3 8 2" xfId="26758" xr:uid="{00000000-0005-0000-0000-0000CF670000}"/>
    <cellStyle name="20% - Accent1 3 4 3 3 3 9" xfId="26759" xr:uid="{00000000-0005-0000-0000-0000D0670000}"/>
    <cellStyle name="20% - Accent1 3 4 3 3 4" xfId="26760" xr:uid="{00000000-0005-0000-0000-0000D1670000}"/>
    <cellStyle name="20% - Accent1 3 4 3 3 4 2" xfId="26761" xr:uid="{00000000-0005-0000-0000-0000D2670000}"/>
    <cellStyle name="20% - Accent1 3 4 3 3 4 2 2" xfId="26762" xr:uid="{00000000-0005-0000-0000-0000D3670000}"/>
    <cellStyle name="20% - Accent1 3 4 3 3 4 2 2 2" xfId="26763" xr:uid="{00000000-0005-0000-0000-0000D4670000}"/>
    <cellStyle name="20% - Accent1 3 4 3 3 4 2 3" xfId="26764" xr:uid="{00000000-0005-0000-0000-0000D5670000}"/>
    <cellStyle name="20% - Accent1 3 4 3 3 4 3" xfId="26765" xr:uid="{00000000-0005-0000-0000-0000D6670000}"/>
    <cellStyle name="20% - Accent1 3 4 3 3 4 3 2" xfId="26766" xr:uid="{00000000-0005-0000-0000-0000D7670000}"/>
    <cellStyle name="20% - Accent1 3 4 3 3 4 4" xfId="26767" xr:uid="{00000000-0005-0000-0000-0000D8670000}"/>
    <cellStyle name="20% - Accent1 3 4 3 3 5" xfId="26768" xr:uid="{00000000-0005-0000-0000-0000D9670000}"/>
    <cellStyle name="20% - Accent1 3 4 3 3 5 2" xfId="26769" xr:uid="{00000000-0005-0000-0000-0000DA670000}"/>
    <cellStyle name="20% - Accent1 3 4 3 3 5 2 2" xfId="26770" xr:uid="{00000000-0005-0000-0000-0000DB670000}"/>
    <cellStyle name="20% - Accent1 3 4 3 3 5 2 2 2" xfId="26771" xr:uid="{00000000-0005-0000-0000-0000DC670000}"/>
    <cellStyle name="20% - Accent1 3 4 3 3 5 2 3" xfId="26772" xr:uid="{00000000-0005-0000-0000-0000DD670000}"/>
    <cellStyle name="20% - Accent1 3 4 3 3 5 3" xfId="26773" xr:uid="{00000000-0005-0000-0000-0000DE670000}"/>
    <cellStyle name="20% - Accent1 3 4 3 3 5 3 2" xfId="26774" xr:uid="{00000000-0005-0000-0000-0000DF670000}"/>
    <cellStyle name="20% - Accent1 3 4 3 3 5 4" xfId="26775" xr:uid="{00000000-0005-0000-0000-0000E0670000}"/>
    <cellStyle name="20% - Accent1 3 4 3 3 6" xfId="26776" xr:uid="{00000000-0005-0000-0000-0000E1670000}"/>
    <cellStyle name="20% - Accent1 3 4 3 3 6 2" xfId="26777" xr:uid="{00000000-0005-0000-0000-0000E2670000}"/>
    <cellStyle name="20% - Accent1 3 4 3 3 6 2 2" xfId="26778" xr:uid="{00000000-0005-0000-0000-0000E3670000}"/>
    <cellStyle name="20% - Accent1 3 4 3 3 6 2 2 2" xfId="26779" xr:uid="{00000000-0005-0000-0000-0000E4670000}"/>
    <cellStyle name="20% - Accent1 3 4 3 3 6 2 3" xfId="26780" xr:uid="{00000000-0005-0000-0000-0000E5670000}"/>
    <cellStyle name="20% - Accent1 3 4 3 3 6 3" xfId="26781" xr:uid="{00000000-0005-0000-0000-0000E6670000}"/>
    <cellStyle name="20% - Accent1 3 4 3 3 6 3 2" xfId="26782" xr:uid="{00000000-0005-0000-0000-0000E7670000}"/>
    <cellStyle name="20% - Accent1 3 4 3 3 6 4" xfId="26783" xr:uid="{00000000-0005-0000-0000-0000E8670000}"/>
    <cellStyle name="20% - Accent1 3 4 3 3 7" xfId="26784" xr:uid="{00000000-0005-0000-0000-0000E9670000}"/>
    <cellStyle name="20% - Accent1 3 4 3 3 7 2" xfId="26785" xr:uid="{00000000-0005-0000-0000-0000EA670000}"/>
    <cellStyle name="20% - Accent1 3 4 3 3 7 2 2" xfId="26786" xr:uid="{00000000-0005-0000-0000-0000EB670000}"/>
    <cellStyle name="20% - Accent1 3 4 3 3 7 3" xfId="26787" xr:uid="{00000000-0005-0000-0000-0000EC670000}"/>
    <cellStyle name="20% - Accent1 3 4 3 3 8" xfId="26788" xr:uid="{00000000-0005-0000-0000-0000ED670000}"/>
    <cellStyle name="20% - Accent1 3 4 3 3 8 2" xfId="26789" xr:uid="{00000000-0005-0000-0000-0000EE670000}"/>
    <cellStyle name="20% - Accent1 3 4 3 3 8 2 2" xfId="26790" xr:uid="{00000000-0005-0000-0000-0000EF670000}"/>
    <cellStyle name="20% - Accent1 3 4 3 3 8 3" xfId="26791" xr:uid="{00000000-0005-0000-0000-0000F0670000}"/>
    <cellStyle name="20% - Accent1 3 4 3 3 9" xfId="26792" xr:uid="{00000000-0005-0000-0000-0000F1670000}"/>
    <cellStyle name="20% - Accent1 3 4 3 3 9 2" xfId="26793" xr:uid="{00000000-0005-0000-0000-0000F2670000}"/>
    <cellStyle name="20% - Accent1 3 4 3 4" xfId="26794" xr:uid="{00000000-0005-0000-0000-0000F3670000}"/>
    <cellStyle name="20% - Accent1 3 4 3 4 10" xfId="26795" xr:uid="{00000000-0005-0000-0000-0000F4670000}"/>
    <cellStyle name="20% - Accent1 3 4 3 4 10 2" xfId="26796" xr:uid="{00000000-0005-0000-0000-0000F5670000}"/>
    <cellStyle name="20% - Accent1 3 4 3 4 11" xfId="26797" xr:uid="{00000000-0005-0000-0000-0000F6670000}"/>
    <cellStyle name="20% - Accent1 3 4 3 4 2" xfId="26798" xr:uid="{00000000-0005-0000-0000-0000F7670000}"/>
    <cellStyle name="20% - Accent1 3 4 3 4 2 2" xfId="26799" xr:uid="{00000000-0005-0000-0000-0000F8670000}"/>
    <cellStyle name="20% - Accent1 3 4 3 4 2 2 2" xfId="26800" xr:uid="{00000000-0005-0000-0000-0000F9670000}"/>
    <cellStyle name="20% - Accent1 3 4 3 4 2 2 2 2" xfId="26801" xr:uid="{00000000-0005-0000-0000-0000FA670000}"/>
    <cellStyle name="20% - Accent1 3 4 3 4 2 2 2 2 2" xfId="26802" xr:uid="{00000000-0005-0000-0000-0000FB670000}"/>
    <cellStyle name="20% - Accent1 3 4 3 4 2 2 2 3" xfId="26803" xr:uid="{00000000-0005-0000-0000-0000FC670000}"/>
    <cellStyle name="20% - Accent1 3 4 3 4 2 2 3" xfId="26804" xr:uid="{00000000-0005-0000-0000-0000FD670000}"/>
    <cellStyle name="20% - Accent1 3 4 3 4 2 2 3 2" xfId="26805" xr:uid="{00000000-0005-0000-0000-0000FE670000}"/>
    <cellStyle name="20% - Accent1 3 4 3 4 2 2 4" xfId="26806" xr:uid="{00000000-0005-0000-0000-0000FF670000}"/>
    <cellStyle name="20% - Accent1 3 4 3 4 2 3" xfId="26807" xr:uid="{00000000-0005-0000-0000-000000680000}"/>
    <cellStyle name="20% - Accent1 3 4 3 4 2 3 2" xfId="26808" xr:uid="{00000000-0005-0000-0000-000001680000}"/>
    <cellStyle name="20% - Accent1 3 4 3 4 2 3 2 2" xfId="26809" xr:uid="{00000000-0005-0000-0000-000002680000}"/>
    <cellStyle name="20% - Accent1 3 4 3 4 2 3 2 2 2" xfId="26810" xr:uid="{00000000-0005-0000-0000-000003680000}"/>
    <cellStyle name="20% - Accent1 3 4 3 4 2 3 2 3" xfId="26811" xr:uid="{00000000-0005-0000-0000-000004680000}"/>
    <cellStyle name="20% - Accent1 3 4 3 4 2 3 3" xfId="26812" xr:uid="{00000000-0005-0000-0000-000005680000}"/>
    <cellStyle name="20% - Accent1 3 4 3 4 2 3 3 2" xfId="26813" xr:uid="{00000000-0005-0000-0000-000006680000}"/>
    <cellStyle name="20% - Accent1 3 4 3 4 2 3 4" xfId="26814" xr:uid="{00000000-0005-0000-0000-000007680000}"/>
    <cellStyle name="20% - Accent1 3 4 3 4 2 4" xfId="26815" xr:uid="{00000000-0005-0000-0000-000008680000}"/>
    <cellStyle name="20% - Accent1 3 4 3 4 2 4 2" xfId="26816" xr:uid="{00000000-0005-0000-0000-000009680000}"/>
    <cellStyle name="20% - Accent1 3 4 3 4 2 4 2 2" xfId="26817" xr:uid="{00000000-0005-0000-0000-00000A680000}"/>
    <cellStyle name="20% - Accent1 3 4 3 4 2 4 2 2 2" xfId="26818" xr:uid="{00000000-0005-0000-0000-00000B680000}"/>
    <cellStyle name="20% - Accent1 3 4 3 4 2 4 2 3" xfId="26819" xr:uid="{00000000-0005-0000-0000-00000C680000}"/>
    <cellStyle name="20% - Accent1 3 4 3 4 2 4 3" xfId="26820" xr:uid="{00000000-0005-0000-0000-00000D680000}"/>
    <cellStyle name="20% - Accent1 3 4 3 4 2 4 3 2" xfId="26821" xr:uid="{00000000-0005-0000-0000-00000E680000}"/>
    <cellStyle name="20% - Accent1 3 4 3 4 2 4 4" xfId="26822" xr:uid="{00000000-0005-0000-0000-00000F680000}"/>
    <cellStyle name="20% - Accent1 3 4 3 4 2 5" xfId="26823" xr:uid="{00000000-0005-0000-0000-000010680000}"/>
    <cellStyle name="20% - Accent1 3 4 3 4 2 5 2" xfId="26824" xr:uid="{00000000-0005-0000-0000-000011680000}"/>
    <cellStyle name="20% - Accent1 3 4 3 4 2 5 2 2" xfId="26825" xr:uid="{00000000-0005-0000-0000-000012680000}"/>
    <cellStyle name="20% - Accent1 3 4 3 4 2 5 3" xfId="26826" xr:uid="{00000000-0005-0000-0000-000013680000}"/>
    <cellStyle name="20% - Accent1 3 4 3 4 2 6" xfId="26827" xr:uid="{00000000-0005-0000-0000-000014680000}"/>
    <cellStyle name="20% - Accent1 3 4 3 4 2 6 2" xfId="26828" xr:uid="{00000000-0005-0000-0000-000015680000}"/>
    <cellStyle name="20% - Accent1 3 4 3 4 2 6 2 2" xfId="26829" xr:uid="{00000000-0005-0000-0000-000016680000}"/>
    <cellStyle name="20% - Accent1 3 4 3 4 2 6 3" xfId="26830" xr:uid="{00000000-0005-0000-0000-000017680000}"/>
    <cellStyle name="20% - Accent1 3 4 3 4 2 7" xfId="26831" xr:uid="{00000000-0005-0000-0000-000018680000}"/>
    <cellStyle name="20% - Accent1 3 4 3 4 2 7 2" xfId="26832" xr:uid="{00000000-0005-0000-0000-000019680000}"/>
    <cellStyle name="20% - Accent1 3 4 3 4 2 8" xfId="26833" xr:uid="{00000000-0005-0000-0000-00001A680000}"/>
    <cellStyle name="20% - Accent1 3 4 3 4 2 8 2" xfId="26834" xr:uid="{00000000-0005-0000-0000-00001B680000}"/>
    <cellStyle name="20% - Accent1 3 4 3 4 2 9" xfId="26835" xr:uid="{00000000-0005-0000-0000-00001C680000}"/>
    <cellStyle name="20% - Accent1 3 4 3 4 3" xfId="26836" xr:uid="{00000000-0005-0000-0000-00001D680000}"/>
    <cellStyle name="20% - Accent1 3 4 3 4 3 2" xfId="26837" xr:uid="{00000000-0005-0000-0000-00001E680000}"/>
    <cellStyle name="20% - Accent1 3 4 3 4 3 2 2" xfId="26838" xr:uid="{00000000-0005-0000-0000-00001F680000}"/>
    <cellStyle name="20% - Accent1 3 4 3 4 3 2 2 2" xfId="26839" xr:uid="{00000000-0005-0000-0000-000020680000}"/>
    <cellStyle name="20% - Accent1 3 4 3 4 3 2 2 2 2" xfId="26840" xr:uid="{00000000-0005-0000-0000-000021680000}"/>
    <cellStyle name="20% - Accent1 3 4 3 4 3 2 2 3" xfId="26841" xr:uid="{00000000-0005-0000-0000-000022680000}"/>
    <cellStyle name="20% - Accent1 3 4 3 4 3 2 3" xfId="26842" xr:uid="{00000000-0005-0000-0000-000023680000}"/>
    <cellStyle name="20% - Accent1 3 4 3 4 3 2 3 2" xfId="26843" xr:uid="{00000000-0005-0000-0000-000024680000}"/>
    <cellStyle name="20% - Accent1 3 4 3 4 3 2 4" xfId="26844" xr:uid="{00000000-0005-0000-0000-000025680000}"/>
    <cellStyle name="20% - Accent1 3 4 3 4 3 3" xfId="26845" xr:uid="{00000000-0005-0000-0000-000026680000}"/>
    <cellStyle name="20% - Accent1 3 4 3 4 3 3 2" xfId="26846" xr:uid="{00000000-0005-0000-0000-000027680000}"/>
    <cellStyle name="20% - Accent1 3 4 3 4 3 3 2 2" xfId="26847" xr:uid="{00000000-0005-0000-0000-000028680000}"/>
    <cellStyle name="20% - Accent1 3 4 3 4 3 3 2 2 2" xfId="26848" xr:uid="{00000000-0005-0000-0000-000029680000}"/>
    <cellStyle name="20% - Accent1 3 4 3 4 3 3 2 3" xfId="26849" xr:uid="{00000000-0005-0000-0000-00002A680000}"/>
    <cellStyle name="20% - Accent1 3 4 3 4 3 3 3" xfId="26850" xr:uid="{00000000-0005-0000-0000-00002B680000}"/>
    <cellStyle name="20% - Accent1 3 4 3 4 3 3 3 2" xfId="26851" xr:uid="{00000000-0005-0000-0000-00002C680000}"/>
    <cellStyle name="20% - Accent1 3 4 3 4 3 3 4" xfId="26852" xr:uid="{00000000-0005-0000-0000-00002D680000}"/>
    <cellStyle name="20% - Accent1 3 4 3 4 3 4" xfId="26853" xr:uid="{00000000-0005-0000-0000-00002E680000}"/>
    <cellStyle name="20% - Accent1 3 4 3 4 3 4 2" xfId="26854" xr:uid="{00000000-0005-0000-0000-00002F680000}"/>
    <cellStyle name="20% - Accent1 3 4 3 4 3 4 2 2" xfId="26855" xr:uid="{00000000-0005-0000-0000-000030680000}"/>
    <cellStyle name="20% - Accent1 3 4 3 4 3 4 2 2 2" xfId="26856" xr:uid="{00000000-0005-0000-0000-000031680000}"/>
    <cellStyle name="20% - Accent1 3 4 3 4 3 4 2 3" xfId="26857" xr:uid="{00000000-0005-0000-0000-000032680000}"/>
    <cellStyle name="20% - Accent1 3 4 3 4 3 4 3" xfId="26858" xr:uid="{00000000-0005-0000-0000-000033680000}"/>
    <cellStyle name="20% - Accent1 3 4 3 4 3 4 3 2" xfId="26859" xr:uid="{00000000-0005-0000-0000-000034680000}"/>
    <cellStyle name="20% - Accent1 3 4 3 4 3 4 4" xfId="26860" xr:uid="{00000000-0005-0000-0000-000035680000}"/>
    <cellStyle name="20% - Accent1 3 4 3 4 3 5" xfId="26861" xr:uid="{00000000-0005-0000-0000-000036680000}"/>
    <cellStyle name="20% - Accent1 3 4 3 4 3 5 2" xfId="26862" xr:uid="{00000000-0005-0000-0000-000037680000}"/>
    <cellStyle name="20% - Accent1 3 4 3 4 3 5 2 2" xfId="26863" xr:uid="{00000000-0005-0000-0000-000038680000}"/>
    <cellStyle name="20% - Accent1 3 4 3 4 3 5 3" xfId="26864" xr:uid="{00000000-0005-0000-0000-000039680000}"/>
    <cellStyle name="20% - Accent1 3 4 3 4 3 6" xfId="26865" xr:uid="{00000000-0005-0000-0000-00003A680000}"/>
    <cellStyle name="20% - Accent1 3 4 3 4 3 6 2" xfId="26866" xr:uid="{00000000-0005-0000-0000-00003B680000}"/>
    <cellStyle name="20% - Accent1 3 4 3 4 3 6 2 2" xfId="26867" xr:uid="{00000000-0005-0000-0000-00003C680000}"/>
    <cellStyle name="20% - Accent1 3 4 3 4 3 6 3" xfId="26868" xr:uid="{00000000-0005-0000-0000-00003D680000}"/>
    <cellStyle name="20% - Accent1 3 4 3 4 3 7" xfId="26869" xr:uid="{00000000-0005-0000-0000-00003E680000}"/>
    <cellStyle name="20% - Accent1 3 4 3 4 3 7 2" xfId="26870" xr:uid="{00000000-0005-0000-0000-00003F680000}"/>
    <cellStyle name="20% - Accent1 3 4 3 4 3 8" xfId="26871" xr:uid="{00000000-0005-0000-0000-000040680000}"/>
    <cellStyle name="20% - Accent1 3 4 3 4 3 8 2" xfId="26872" xr:uid="{00000000-0005-0000-0000-000041680000}"/>
    <cellStyle name="20% - Accent1 3 4 3 4 3 9" xfId="26873" xr:uid="{00000000-0005-0000-0000-000042680000}"/>
    <cellStyle name="20% - Accent1 3 4 3 4 4" xfId="26874" xr:uid="{00000000-0005-0000-0000-000043680000}"/>
    <cellStyle name="20% - Accent1 3 4 3 4 4 2" xfId="26875" xr:uid="{00000000-0005-0000-0000-000044680000}"/>
    <cellStyle name="20% - Accent1 3 4 3 4 4 2 2" xfId="26876" xr:uid="{00000000-0005-0000-0000-000045680000}"/>
    <cellStyle name="20% - Accent1 3 4 3 4 4 2 2 2" xfId="26877" xr:uid="{00000000-0005-0000-0000-000046680000}"/>
    <cellStyle name="20% - Accent1 3 4 3 4 4 2 3" xfId="26878" xr:uid="{00000000-0005-0000-0000-000047680000}"/>
    <cellStyle name="20% - Accent1 3 4 3 4 4 3" xfId="26879" xr:uid="{00000000-0005-0000-0000-000048680000}"/>
    <cellStyle name="20% - Accent1 3 4 3 4 4 3 2" xfId="26880" xr:uid="{00000000-0005-0000-0000-000049680000}"/>
    <cellStyle name="20% - Accent1 3 4 3 4 4 4" xfId="26881" xr:uid="{00000000-0005-0000-0000-00004A680000}"/>
    <cellStyle name="20% - Accent1 3 4 3 4 5" xfId="26882" xr:uid="{00000000-0005-0000-0000-00004B680000}"/>
    <cellStyle name="20% - Accent1 3 4 3 4 5 2" xfId="26883" xr:uid="{00000000-0005-0000-0000-00004C680000}"/>
    <cellStyle name="20% - Accent1 3 4 3 4 5 2 2" xfId="26884" xr:uid="{00000000-0005-0000-0000-00004D680000}"/>
    <cellStyle name="20% - Accent1 3 4 3 4 5 2 2 2" xfId="26885" xr:uid="{00000000-0005-0000-0000-00004E680000}"/>
    <cellStyle name="20% - Accent1 3 4 3 4 5 2 3" xfId="26886" xr:uid="{00000000-0005-0000-0000-00004F680000}"/>
    <cellStyle name="20% - Accent1 3 4 3 4 5 3" xfId="26887" xr:uid="{00000000-0005-0000-0000-000050680000}"/>
    <cellStyle name="20% - Accent1 3 4 3 4 5 3 2" xfId="26888" xr:uid="{00000000-0005-0000-0000-000051680000}"/>
    <cellStyle name="20% - Accent1 3 4 3 4 5 4" xfId="26889" xr:uid="{00000000-0005-0000-0000-000052680000}"/>
    <cellStyle name="20% - Accent1 3 4 3 4 6" xfId="26890" xr:uid="{00000000-0005-0000-0000-000053680000}"/>
    <cellStyle name="20% - Accent1 3 4 3 4 6 2" xfId="26891" xr:uid="{00000000-0005-0000-0000-000054680000}"/>
    <cellStyle name="20% - Accent1 3 4 3 4 6 2 2" xfId="26892" xr:uid="{00000000-0005-0000-0000-000055680000}"/>
    <cellStyle name="20% - Accent1 3 4 3 4 6 2 2 2" xfId="26893" xr:uid="{00000000-0005-0000-0000-000056680000}"/>
    <cellStyle name="20% - Accent1 3 4 3 4 6 2 3" xfId="26894" xr:uid="{00000000-0005-0000-0000-000057680000}"/>
    <cellStyle name="20% - Accent1 3 4 3 4 6 3" xfId="26895" xr:uid="{00000000-0005-0000-0000-000058680000}"/>
    <cellStyle name="20% - Accent1 3 4 3 4 6 3 2" xfId="26896" xr:uid="{00000000-0005-0000-0000-000059680000}"/>
    <cellStyle name="20% - Accent1 3 4 3 4 6 4" xfId="26897" xr:uid="{00000000-0005-0000-0000-00005A680000}"/>
    <cellStyle name="20% - Accent1 3 4 3 4 7" xfId="26898" xr:uid="{00000000-0005-0000-0000-00005B680000}"/>
    <cellStyle name="20% - Accent1 3 4 3 4 7 2" xfId="26899" xr:uid="{00000000-0005-0000-0000-00005C680000}"/>
    <cellStyle name="20% - Accent1 3 4 3 4 7 2 2" xfId="26900" xr:uid="{00000000-0005-0000-0000-00005D680000}"/>
    <cellStyle name="20% - Accent1 3 4 3 4 7 3" xfId="26901" xr:uid="{00000000-0005-0000-0000-00005E680000}"/>
    <cellStyle name="20% - Accent1 3 4 3 4 8" xfId="26902" xr:uid="{00000000-0005-0000-0000-00005F680000}"/>
    <cellStyle name="20% - Accent1 3 4 3 4 8 2" xfId="26903" xr:uid="{00000000-0005-0000-0000-000060680000}"/>
    <cellStyle name="20% - Accent1 3 4 3 4 8 2 2" xfId="26904" xr:uid="{00000000-0005-0000-0000-000061680000}"/>
    <cellStyle name="20% - Accent1 3 4 3 4 8 3" xfId="26905" xr:uid="{00000000-0005-0000-0000-000062680000}"/>
    <cellStyle name="20% - Accent1 3 4 3 4 9" xfId="26906" xr:uid="{00000000-0005-0000-0000-000063680000}"/>
    <cellStyle name="20% - Accent1 3 4 3 4 9 2" xfId="26907" xr:uid="{00000000-0005-0000-0000-000064680000}"/>
    <cellStyle name="20% - Accent1 3 4 3 5" xfId="26908" xr:uid="{00000000-0005-0000-0000-000065680000}"/>
    <cellStyle name="20% - Accent1 3 4 3 5 2" xfId="26909" xr:uid="{00000000-0005-0000-0000-000066680000}"/>
    <cellStyle name="20% - Accent1 3 4 3 5 2 2" xfId="26910" xr:uid="{00000000-0005-0000-0000-000067680000}"/>
    <cellStyle name="20% - Accent1 3 4 3 5 2 2 2" xfId="26911" xr:uid="{00000000-0005-0000-0000-000068680000}"/>
    <cellStyle name="20% - Accent1 3 4 3 5 2 2 2 2" xfId="26912" xr:uid="{00000000-0005-0000-0000-000069680000}"/>
    <cellStyle name="20% - Accent1 3 4 3 5 2 2 3" xfId="26913" xr:uid="{00000000-0005-0000-0000-00006A680000}"/>
    <cellStyle name="20% - Accent1 3 4 3 5 2 3" xfId="26914" xr:uid="{00000000-0005-0000-0000-00006B680000}"/>
    <cellStyle name="20% - Accent1 3 4 3 5 2 3 2" xfId="26915" xr:uid="{00000000-0005-0000-0000-00006C680000}"/>
    <cellStyle name="20% - Accent1 3 4 3 5 2 4" xfId="26916" xr:uid="{00000000-0005-0000-0000-00006D680000}"/>
    <cellStyle name="20% - Accent1 3 4 3 5 3" xfId="26917" xr:uid="{00000000-0005-0000-0000-00006E680000}"/>
    <cellStyle name="20% - Accent1 3 4 3 5 3 2" xfId="26918" xr:uid="{00000000-0005-0000-0000-00006F680000}"/>
    <cellStyle name="20% - Accent1 3 4 3 5 3 2 2" xfId="26919" xr:uid="{00000000-0005-0000-0000-000070680000}"/>
    <cellStyle name="20% - Accent1 3 4 3 5 3 2 2 2" xfId="26920" xr:uid="{00000000-0005-0000-0000-000071680000}"/>
    <cellStyle name="20% - Accent1 3 4 3 5 3 2 3" xfId="26921" xr:uid="{00000000-0005-0000-0000-000072680000}"/>
    <cellStyle name="20% - Accent1 3 4 3 5 3 3" xfId="26922" xr:uid="{00000000-0005-0000-0000-000073680000}"/>
    <cellStyle name="20% - Accent1 3 4 3 5 3 3 2" xfId="26923" xr:uid="{00000000-0005-0000-0000-000074680000}"/>
    <cellStyle name="20% - Accent1 3 4 3 5 3 4" xfId="26924" xr:uid="{00000000-0005-0000-0000-000075680000}"/>
    <cellStyle name="20% - Accent1 3 4 3 5 4" xfId="26925" xr:uid="{00000000-0005-0000-0000-000076680000}"/>
    <cellStyle name="20% - Accent1 3 4 3 5 4 2" xfId="26926" xr:uid="{00000000-0005-0000-0000-000077680000}"/>
    <cellStyle name="20% - Accent1 3 4 3 5 4 2 2" xfId="26927" xr:uid="{00000000-0005-0000-0000-000078680000}"/>
    <cellStyle name="20% - Accent1 3 4 3 5 4 2 2 2" xfId="26928" xr:uid="{00000000-0005-0000-0000-000079680000}"/>
    <cellStyle name="20% - Accent1 3 4 3 5 4 2 3" xfId="26929" xr:uid="{00000000-0005-0000-0000-00007A680000}"/>
    <cellStyle name="20% - Accent1 3 4 3 5 4 3" xfId="26930" xr:uid="{00000000-0005-0000-0000-00007B680000}"/>
    <cellStyle name="20% - Accent1 3 4 3 5 4 3 2" xfId="26931" xr:uid="{00000000-0005-0000-0000-00007C680000}"/>
    <cellStyle name="20% - Accent1 3 4 3 5 4 4" xfId="26932" xr:uid="{00000000-0005-0000-0000-00007D680000}"/>
    <cellStyle name="20% - Accent1 3 4 3 5 5" xfId="26933" xr:uid="{00000000-0005-0000-0000-00007E680000}"/>
    <cellStyle name="20% - Accent1 3 4 3 5 5 2" xfId="26934" xr:uid="{00000000-0005-0000-0000-00007F680000}"/>
    <cellStyle name="20% - Accent1 3 4 3 5 5 2 2" xfId="26935" xr:uid="{00000000-0005-0000-0000-000080680000}"/>
    <cellStyle name="20% - Accent1 3 4 3 5 5 3" xfId="26936" xr:uid="{00000000-0005-0000-0000-000081680000}"/>
    <cellStyle name="20% - Accent1 3 4 3 5 6" xfId="26937" xr:uid="{00000000-0005-0000-0000-000082680000}"/>
    <cellStyle name="20% - Accent1 3 4 3 5 6 2" xfId="26938" xr:uid="{00000000-0005-0000-0000-000083680000}"/>
    <cellStyle name="20% - Accent1 3 4 3 5 6 2 2" xfId="26939" xr:uid="{00000000-0005-0000-0000-000084680000}"/>
    <cellStyle name="20% - Accent1 3 4 3 5 6 3" xfId="26940" xr:uid="{00000000-0005-0000-0000-000085680000}"/>
    <cellStyle name="20% - Accent1 3 4 3 5 7" xfId="26941" xr:uid="{00000000-0005-0000-0000-000086680000}"/>
    <cellStyle name="20% - Accent1 3 4 3 5 7 2" xfId="26942" xr:uid="{00000000-0005-0000-0000-000087680000}"/>
    <cellStyle name="20% - Accent1 3 4 3 5 8" xfId="26943" xr:uid="{00000000-0005-0000-0000-000088680000}"/>
    <cellStyle name="20% - Accent1 3 4 3 5 8 2" xfId="26944" xr:uid="{00000000-0005-0000-0000-000089680000}"/>
    <cellStyle name="20% - Accent1 3 4 3 5 9" xfId="26945" xr:uid="{00000000-0005-0000-0000-00008A680000}"/>
    <cellStyle name="20% - Accent1 3 4 3 6" xfId="26946" xr:uid="{00000000-0005-0000-0000-00008B680000}"/>
    <cellStyle name="20% - Accent1 3 4 3 6 2" xfId="26947" xr:uid="{00000000-0005-0000-0000-00008C680000}"/>
    <cellStyle name="20% - Accent1 3 4 3 6 2 2" xfId="26948" xr:uid="{00000000-0005-0000-0000-00008D680000}"/>
    <cellStyle name="20% - Accent1 3 4 3 6 2 2 2" xfId="26949" xr:uid="{00000000-0005-0000-0000-00008E680000}"/>
    <cellStyle name="20% - Accent1 3 4 3 6 2 2 2 2" xfId="26950" xr:uid="{00000000-0005-0000-0000-00008F680000}"/>
    <cellStyle name="20% - Accent1 3 4 3 6 2 2 3" xfId="26951" xr:uid="{00000000-0005-0000-0000-000090680000}"/>
    <cellStyle name="20% - Accent1 3 4 3 6 2 3" xfId="26952" xr:uid="{00000000-0005-0000-0000-000091680000}"/>
    <cellStyle name="20% - Accent1 3 4 3 6 2 3 2" xfId="26953" xr:uid="{00000000-0005-0000-0000-000092680000}"/>
    <cellStyle name="20% - Accent1 3 4 3 6 2 4" xfId="26954" xr:uid="{00000000-0005-0000-0000-000093680000}"/>
    <cellStyle name="20% - Accent1 3 4 3 6 3" xfId="26955" xr:uid="{00000000-0005-0000-0000-000094680000}"/>
    <cellStyle name="20% - Accent1 3 4 3 6 3 2" xfId="26956" xr:uid="{00000000-0005-0000-0000-000095680000}"/>
    <cellStyle name="20% - Accent1 3 4 3 6 3 2 2" xfId="26957" xr:uid="{00000000-0005-0000-0000-000096680000}"/>
    <cellStyle name="20% - Accent1 3 4 3 6 3 2 2 2" xfId="26958" xr:uid="{00000000-0005-0000-0000-000097680000}"/>
    <cellStyle name="20% - Accent1 3 4 3 6 3 2 3" xfId="26959" xr:uid="{00000000-0005-0000-0000-000098680000}"/>
    <cellStyle name="20% - Accent1 3 4 3 6 3 3" xfId="26960" xr:uid="{00000000-0005-0000-0000-000099680000}"/>
    <cellStyle name="20% - Accent1 3 4 3 6 3 3 2" xfId="26961" xr:uid="{00000000-0005-0000-0000-00009A680000}"/>
    <cellStyle name="20% - Accent1 3 4 3 6 3 4" xfId="26962" xr:uid="{00000000-0005-0000-0000-00009B680000}"/>
    <cellStyle name="20% - Accent1 3 4 3 6 4" xfId="26963" xr:uid="{00000000-0005-0000-0000-00009C680000}"/>
    <cellStyle name="20% - Accent1 3 4 3 6 4 2" xfId="26964" xr:uid="{00000000-0005-0000-0000-00009D680000}"/>
    <cellStyle name="20% - Accent1 3 4 3 6 4 2 2" xfId="26965" xr:uid="{00000000-0005-0000-0000-00009E680000}"/>
    <cellStyle name="20% - Accent1 3 4 3 6 4 2 2 2" xfId="26966" xr:uid="{00000000-0005-0000-0000-00009F680000}"/>
    <cellStyle name="20% - Accent1 3 4 3 6 4 2 3" xfId="26967" xr:uid="{00000000-0005-0000-0000-0000A0680000}"/>
    <cellStyle name="20% - Accent1 3 4 3 6 4 3" xfId="26968" xr:uid="{00000000-0005-0000-0000-0000A1680000}"/>
    <cellStyle name="20% - Accent1 3 4 3 6 4 3 2" xfId="26969" xr:uid="{00000000-0005-0000-0000-0000A2680000}"/>
    <cellStyle name="20% - Accent1 3 4 3 6 4 4" xfId="26970" xr:uid="{00000000-0005-0000-0000-0000A3680000}"/>
    <cellStyle name="20% - Accent1 3 4 3 6 5" xfId="26971" xr:uid="{00000000-0005-0000-0000-0000A4680000}"/>
    <cellStyle name="20% - Accent1 3 4 3 6 5 2" xfId="26972" xr:uid="{00000000-0005-0000-0000-0000A5680000}"/>
    <cellStyle name="20% - Accent1 3 4 3 6 5 2 2" xfId="26973" xr:uid="{00000000-0005-0000-0000-0000A6680000}"/>
    <cellStyle name="20% - Accent1 3 4 3 6 5 3" xfId="26974" xr:uid="{00000000-0005-0000-0000-0000A7680000}"/>
    <cellStyle name="20% - Accent1 3 4 3 6 6" xfId="26975" xr:uid="{00000000-0005-0000-0000-0000A8680000}"/>
    <cellStyle name="20% - Accent1 3 4 3 6 6 2" xfId="26976" xr:uid="{00000000-0005-0000-0000-0000A9680000}"/>
    <cellStyle name="20% - Accent1 3 4 3 6 6 2 2" xfId="26977" xr:uid="{00000000-0005-0000-0000-0000AA680000}"/>
    <cellStyle name="20% - Accent1 3 4 3 6 6 3" xfId="26978" xr:uid="{00000000-0005-0000-0000-0000AB680000}"/>
    <cellStyle name="20% - Accent1 3 4 3 6 7" xfId="26979" xr:uid="{00000000-0005-0000-0000-0000AC680000}"/>
    <cellStyle name="20% - Accent1 3 4 3 6 7 2" xfId="26980" xr:uid="{00000000-0005-0000-0000-0000AD680000}"/>
    <cellStyle name="20% - Accent1 3 4 3 6 8" xfId="26981" xr:uid="{00000000-0005-0000-0000-0000AE680000}"/>
    <cellStyle name="20% - Accent1 3 4 3 6 8 2" xfId="26982" xr:uid="{00000000-0005-0000-0000-0000AF680000}"/>
    <cellStyle name="20% - Accent1 3 4 3 6 9" xfId="26983" xr:uid="{00000000-0005-0000-0000-0000B0680000}"/>
    <cellStyle name="20% - Accent1 3 4 3 7" xfId="26984" xr:uid="{00000000-0005-0000-0000-0000B1680000}"/>
    <cellStyle name="20% - Accent1 3 4 3 7 2" xfId="26985" xr:uid="{00000000-0005-0000-0000-0000B2680000}"/>
    <cellStyle name="20% - Accent1 3 4 3 7 2 2" xfId="26986" xr:uid="{00000000-0005-0000-0000-0000B3680000}"/>
    <cellStyle name="20% - Accent1 3 4 3 7 2 2 2" xfId="26987" xr:uid="{00000000-0005-0000-0000-0000B4680000}"/>
    <cellStyle name="20% - Accent1 3 4 3 7 2 3" xfId="26988" xr:uid="{00000000-0005-0000-0000-0000B5680000}"/>
    <cellStyle name="20% - Accent1 3 4 3 7 3" xfId="26989" xr:uid="{00000000-0005-0000-0000-0000B6680000}"/>
    <cellStyle name="20% - Accent1 3 4 3 7 3 2" xfId="26990" xr:uid="{00000000-0005-0000-0000-0000B7680000}"/>
    <cellStyle name="20% - Accent1 3 4 3 7 4" xfId="26991" xr:uid="{00000000-0005-0000-0000-0000B8680000}"/>
    <cellStyle name="20% - Accent1 3 4 3 8" xfId="26992" xr:uid="{00000000-0005-0000-0000-0000B9680000}"/>
    <cellStyle name="20% - Accent1 3 4 3 8 2" xfId="26993" xr:uid="{00000000-0005-0000-0000-0000BA680000}"/>
    <cellStyle name="20% - Accent1 3 4 3 8 2 2" xfId="26994" xr:uid="{00000000-0005-0000-0000-0000BB680000}"/>
    <cellStyle name="20% - Accent1 3 4 3 8 2 2 2" xfId="26995" xr:uid="{00000000-0005-0000-0000-0000BC680000}"/>
    <cellStyle name="20% - Accent1 3 4 3 8 2 3" xfId="26996" xr:uid="{00000000-0005-0000-0000-0000BD680000}"/>
    <cellStyle name="20% - Accent1 3 4 3 8 3" xfId="26997" xr:uid="{00000000-0005-0000-0000-0000BE680000}"/>
    <cellStyle name="20% - Accent1 3 4 3 8 3 2" xfId="26998" xr:uid="{00000000-0005-0000-0000-0000BF680000}"/>
    <cellStyle name="20% - Accent1 3 4 3 8 4" xfId="26999" xr:uid="{00000000-0005-0000-0000-0000C0680000}"/>
    <cellStyle name="20% - Accent1 3 4 3 9" xfId="27000" xr:uid="{00000000-0005-0000-0000-0000C1680000}"/>
    <cellStyle name="20% - Accent1 3 4 3 9 2" xfId="27001" xr:uid="{00000000-0005-0000-0000-0000C2680000}"/>
    <cellStyle name="20% - Accent1 3 4 3 9 2 2" xfId="27002" xr:uid="{00000000-0005-0000-0000-0000C3680000}"/>
    <cellStyle name="20% - Accent1 3 4 3 9 2 2 2" xfId="27003" xr:uid="{00000000-0005-0000-0000-0000C4680000}"/>
    <cellStyle name="20% - Accent1 3 4 3 9 2 3" xfId="27004" xr:uid="{00000000-0005-0000-0000-0000C5680000}"/>
    <cellStyle name="20% - Accent1 3 4 3 9 3" xfId="27005" xr:uid="{00000000-0005-0000-0000-0000C6680000}"/>
    <cellStyle name="20% - Accent1 3 4 3 9 3 2" xfId="27006" xr:uid="{00000000-0005-0000-0000-0000C7680000}"/>
    <cellStyle name="20% - Accent1 3 4 3 9 4" xfId="27007" xr:uid="{00000000-0005-0000-0000-0000C8680000}"/>
    <cellStyle name="20% - Accent1 3 4 4" xfId="27008" xr:uid="{00000000-0005-0000-0000-0000C9680000}"/>
    <cellStyle name="20% - Accent1 3 4 4 10" xfId="27009" xr:uid="{00000000-0005-0000-0000-0000CA680000}"/>
    <cellStyle name="20% - Accent1 3 4 4 10 2" xfId="27010" xr:uid="{00000000-0005-0000-0000-0000CB680000}"/>
    <cellStyle name="20% - Accent1 3 4 4 11" xfId="27011" xr:uid="{00000000-0005-0000-0000-0000CC680000}"/>
    <cellStyle name="20% - Accent1 3 4 4 2" xfId="27012" xr:uid="{00000000-0005-0000-0000-0000CD680000}"/>
    <cellStyle name="20% - Accent1 3 4 4 2 2" xfId="27013" xr:uid="{00000000-0005-0000-0000-0000CE680000}"/>
    <cellStyle name="20% - Accent1 3 4 4 2 2 2" xfId="27014" xr:uid="{00000000-0005-0000-0000-0000CF680000}"/>
    <cellStyle name="20% - Accent1 3 4 4 2 2 2 2" xfId="27015" xr:uid="{00000000-0005-0000-0000-0000D0680000}"/>
    <cellStyle name="20% - Accent1 3 4 4 2 2 2 2 2" xfId="27016" xr:uid="{00000000-0005-0000-0000-0000D1680000}"/>
    <cellStyle name="20% - Accent1 3 4 4 2 2 2 3" xfId="27017" xr:uid="{00000000-0005-0000-0000-0000D2680000}"/>
    <cellStyle name="20% - Accent1 3 4 4 2 2 3" xfId="27018" xr:uid="{00000000-0005-0000-0000-0000D3680000}"/>
    <cellStyle name="20% - Accent1 3 4 4 2 2 3 2" xfId="27019" xr:uid="{00000000-0005-0000-0000-0000D4680000}"/>
    <cellStyle name="20% - Accent1 3 4 4 2 2 4" xfId="27020" xr:uid="{00000000-0005-0000-0000-0000D5680000}"/>
    <cellStyle name="20% - Accent1 3 4 4 2 3" xfId="27021" xr:uid="{00000000-0005-0000-0000-0000D6680000}"/>
    <cellStyle name="20% - Accent1 3 4 4 2 3 2" xfId="27022" xr:uid="{00000000-0005-0000-0000-0000D7680000}"/>
    <cellStyle name="20% - Accent1 3 4 4 2 3 2 2" xfId="27023" xr:uid="{00000000-0005-0000-0000-0000D8680000}"/>
    <cellStyle name="20% - Accent1 3 4 4 2 3 2 2 2" xfId="27024" xr:uid="{00000000-0005-0000-0000-0000D9680000}"/>
    <cellStyle name="20% - Accent1 3 4 4 2 3 2 3" xfId="27025" xr:uid="{00000000-0005-0000-0000-0000DA680000}"/>
    <cellStyle name="20% - Accent1 3 4 4 2 3 3" xfId="27026" xr:uid="{00000000-0005-0000-0000-0000DB680000}"/>
    <cellStyle name="20% - Accent1 3 4 4 2 3 3 2" xfId="27027" xr:uid="{00000000-0005-0000-0000-0000DC680000}"/>
    <cellStyle name="20% - Accent1 3 4 4 2 3 4" xfId="27028" xr:uid="{00000000-0005-0000-0000-0000DD680000}"/>
    <cellStyle name="20% - Accent1 3 4 4 2 4" xfId="27029" xr:uid="{00000000-0005-0000-0000-0000DE680000}"/>
    <cellStyle name="20% - Accent1 3 4 4 2 4 2" xfId="27030" xr:uid="{00000000-0005-0000-0000-0000DF680000}"/>
    <cellStyle name="20% - Accent1 3 4 4 2 4 2 2" xfId="27031" xr:uid="{00000000-0005-0000-0000-0000E0680000}"/>
    <cellStyle name="20% - Accent1 3 4 4 2 4 2 2 2" xfId="27032" xr:uid="{00000000-0005-0000-0000-0000E1680000}"/>
    <cellStyle name="20% - Accent1 3 4 4 2 4 2 3" xfId="27033" xr:uid="{00000000-0005-0000-0000-0000E2680000}"/>
    <cellStyle name="20% - Accent1 3 4 4 2 4 3" xfId="27034" xr:uid="{00000000-0005-0000-0000-0000E3680000}"/>
    <cellStyle name="20% - Accent1 3 4 4 2 4 3 2" xfId="27035" xr:uid="{00000000-0005-0000-0000-0000E4680000}"/>
    <cellStyle name="20% - Accent1 3 4 4 2 4 4" xfId="27036" xr:uid="{00000000-0005-0000-0000-0000E5680000}"/>
    <cellStyle name="20% - Accent1 3 4 4 2 5" xfId="27037" xr:uid="{00000000-0005-0000-0000-0000E6680000}"/>
    <cellStyle name="20% - Accent1 3 4 4 2 5 2" xfId="27038" xr:uid="{00000000-0005-0000-0000-0000E7680000}"/>
    <cellStyle name="20% - Accent1 3 4 4 2 5 2 2" xfId="27039" xr:uid="{00000000-0005-0000-0000-0000E8680000}"/>
    <cellStyle name="20% - Accent1 3 4 4 2 5 3" xfId="27040" xr:uid="{00000000-0005-0000-0000-0000E9680000}"/>
    <cellStyle name="20% - Accent1 3 4 4 2 6" xfId="27041" xr:uid="{00000000-0005-0000-0000-0000EA680000}"/>
    <cellStyle name="20% - Accent1 3 4 4 2 6 2" xfId="27042" xr:uid="{00000000-0005-0000-0000-0000EB680000}"/>
    <cellStyle name="20% - Accent1 3 4 4 2 6 2 2" xfId="27043" xr:uid="{00000000-0005-0000-0000-0000EC680000}"/>
    <cellStyle name="20% - Accent1 3 4 4 2 6 3" xfId="27044" xr:uid="{00000000-0005-0000-0000-0000ED680000}"/>
    <cellStyle name="20% - Accent1 3 4 4 2 7" xfId="27045" xr:uid="{00000000-0005-0000-0000-0000EE680000}"/>
    <cellStyle name="20% - Accent1 3 4 4 2 7 2" xfId="27046" xr:uid="{00000000-0005-0000-0000-0000EF680000}"/>
    <cellStyle name="20% - Accent1 3 4 4 2 8" xfId="27047" xr:uid="{00000000-0005-0000-0000-0000F0680000}"/>
    <cellStyle name="20% - Accent1 3 4 4 2 8 2" xfId="27048" xr:uid="{00000000-0005-0000-0000-0000F1680000}"/>
    <cellStyle name="20% - Accent1 3 4 4 2 9" xfId="27049" xr:uid="{00000000-0005-0000-0000-0000F2680000}"/>
    <cellStyle name="20% - Accent1 3 4 4 3" xfId="27050" xr:uid="{00000000-0005-0000-0000-0000F3680000}"/>
    <cellStyle name="20% - Accent1 3 4 4 3 2" xfId="27051" xr:uid="{00000000-0005-0000-0000-0000F4680000}"/>
    <cellStyle name="20% - Accent1 3 4 4 3 2 2" xfId="27052" xr:uid="{00000000-0005-0000-0000-0000F5680000}"/>
    <cellStyle name="20% - Accent1 3 4 4 3 2 2 2" xfId="27053" xr:uid="{00000000-0005-0000-0000-0000F6680000}"/>
    <cellStyle name="20% - Accent1 3 4 4 3 2 2 2 2" xfId="27054" xr:uid="{00000000-0005-0000-0000-0000F7680000}"/>
    <cellStyle name="20% - Accent1 3 4 4 3 2 2 3" xfId="27055" xr:uid="{00000000-0005-0000-0000-0000F8680000}"/>
    <cellStyle name="20% - Accent1 3 4 4 3 2 3" xfId="27056" xr:uid="{00000000-0005-0000-0000-0000F9680000}"/>
    <cellStyle name="20% - Accent1 3 4 4 3 2 3 2" xfId="27057" xr:uid="{00000000-0005-0000-0000-0000FA680000}"/>
    <cellStyle name="20% - Accent1 3 4 4 3 2 4" xfId="27058" xr:uid="{00000000-0005-0000-0000-0000FB680000}"/>
    <cellStyle name="20% - Accent1 3 4 4 3 3" xfId="27059" xr:uid="{00000000-0005-0000-0000-0000FC680000}"/>
    <cellStyle name="20% - Accent1 3 4 4 3 3 2" xfId="27060" xr:uid="{00000000-0005-0000-0000-0000FD680000}"/>
    <cellStyle name="20% - Accent1 3 4 4 3 3 2 2" xfId="27061" xr:uid="{00000000-0005-0000-0000-0000FE680000}"/>
    <cellStyle name="20% - Accent1 3 4 4 3 3 2 2 2" xfId="27062" xr:uid="{00000000-0005-0000-0000-0000FF680000}"/>
    <cellStyle name="20% - Accent1 3 4 4 3 3 2 3" xfId="27063" xr:uid="{00000000-0005-0000-0000-000000690000}"/>
    <cellStyle name="20% - Accent1 3 4 4 3 3 3" xfId="27064" xr:uid="{00000000-0005-0000-0000-000001690000}"/>
    <cellStyle name="20% - Accent1 3 4 4 3 3 3 2" xfId="27065" xr:uid="{00000000-0005-0000-0000-000002690000}"/>
    <cellStyle name="20% - Accent1 3 4 4 3 3 4" xfId="27066" xr:uid="{00000000-0005-0000-0000-000003690000}"/>
    <cellStyle name="20% - Accent1 3 4 4 3 4" xfId="27067" xr:uid="{00000000-0005-0000-0000-000004690000}"/>
    <cellStyle name="20% - Accent1 3 4 4 3 4 2" xfId="27068" xr:uid="{00000000-0005-0000-0000-000005690000}"/>
    <cellStyle name="20% - Accent1 3 4 4 3 4 2 2" xfId="27069" xr:uid="{00000000-0005-0000-0000-000006690000}"/>
    <cellStyle name="20% - Accent1 3 4 4 3 4 2 2 2" xfId="27070" xr:uid="{00000000-0005-0000-0000-000007690000}"/>
    <cellStyle name="20% - Accent1 3 4 4 3 4 2 3" xfId="27071" xr:uid="{00000000-0005-0000-0000-000008690000}"/>
    <cellStyle name="20% - Accent1 3 4 4 3 4 3" xfId="27072" xr:uid="{00000000-0005-0000-0000-000009690000}"/>
    <cellStyle name="20% - Accent1 3 4 4 3 4 3 2" xfId="27073" xr:uid="{00000000-0005-0000-0000-00000A690000}"/>
    <cellStyle name="20% - Accent1 3 4 4 3 4 4" xfId="27074" xr:uid="{00000000-0005-0000-0000-00000B690000}"/>
    <cellStyle name="20% - Accent1 3 4 4 3 5" xfId="27075" xr:uid="{00000000-0005-0000-0000-00000C690000}"/>
    <cellStyle name="20% - Accent1 3 4 4 3 5 2" xfId="27076" xr:uid="{00000000-0005-0000-0000-00000D690000}"/>
    <cellStyle name="20% - Accent1 3 4 4 3 5 2 2" xfId="27077" xr:uid="{00000000-0005-0000-0000-00000E690000}"/>
    <cellStyle name="20% - Accent1 3 4 4 3 5 3" xfId="27078" xr:uid="{00000000-0005-0000-0000-00000F690000}"/>
    <cellStyle name="20% - Accent1 3 4 4 3 6" xfId="27079" xr:uid="{00000000-0005-0000-0000-000010690000}"/>
    <cellStyle name="20% - Accent1 3 4 4 3 6 2" xfId="27080" xr:uid="{00000000-0005-0000-0000-000011690000}"/>
    <cellStyle name="20% - Accent1 3 4 4 3 6 2 2" xfId="27081" xr:uid="{00000000-0005-0000-0000-000012690000}"/>
    <cellStyle name="20% - Accent1 3 4 4 3 6 3" xfId="27082" xr:uid="{00000000-0005-0000-0000-000013690000}"/>
    <cellStyle name="20% - Accent1 3 4 4 3 7" xfId="27083" xr:uid="{00000000-0005-0000-0000-000014690000}"/>
    <cellStyle name="20% - Accent1 3 4 4 3 7 2" xfId="27084" xr:uid="{00000000-0005-0000-0000-000015690000}"/>
    <cellStyle name="20% - Accent1 3 4 4 3 8" xfId="27085" xr:uid="{00000000-0005-0000-0000-000016690000}"/>
    <cellStyle name="20% - Accent1 3 4 4 3 8 2" xfId="27086" xr:uid="{00000000-0005-0000-0000-000017690000}"/>
    <cellStyle name="20% - Accent1 3 4 4 3 9" xfId="27087" xr:uid="{00000000-0005-0000-0000-000018690000}"/>
    <cellStyle name="20% - Accent1 3 4 4 4" xfId="27088" xr:uid="{00000000-0005-0000-0000-000019690000}"/>
    <cellStyle name="20% - Accent1 3 4 4 4 2" xfId="27089" xr:uid="{00000000-0005-0000-0000-00001A690000}"/>
    <cellStyle name="20% - Accent1 3 4 4 4 2 2" xfId="27090" xr:uid="{00000000-0005-0000-0000-00001B690000}"/>
    <cellStyle name="20% - Accent1 3 4 4 4 2 2 2" xfId="27091" xr:uid="{00000000-0005-0000-0000-00001C690000}"/>
    <cellStyle name="20% - Accent1 3 4 4 4 2 3" xfId="27092" xr:uid="{00000000-0005-0000-0000-00001D690000}"/>
    <cellStyle name="20% - Accent1 3 4 4 4 3" xfId="27093" xr:uid="{00000000-0005-0000-0000-00001E690000}"/>
    <cellStyle name="20% - Accent1 3 4 4 4 3 2" xfId="27094" xr:uid="{00000000-0005-0000-0000-00001F690000}"/>
    <cellStyle name="20% - Accent1 3 4 4 4 4" xfId="27095" xr:uid="{00000000-0005-0000-0000-000020690000}"/>
    <cellStyle name="20% - Accent1 3 4 4 5" xfId="27096" xr:uid="{00000000-0005-0000-0000-000021690000}"/>
    <cellStyle name="20% - Accent1 3 4 4 5 2" xfId="27097" xr:uid="{00000000-0005-0000-0000-000022690000}"/>
    <cellStyle name="20% - Accent1 3 4 4 5 2 2" xfId="27098" xr:uid="{00000000-0005-0000-0000-000023690000}"/>
    <cellStyle name="20% - Accent1 3 4 4 5 2 2 2" xfId="27099" xr:uid="{00000000-0005-0000-0000-000024690000}"/>
    <cellStyle name="20% - Accent1 3 4 4 5 2 3" xfId="27100" xr:uid="{00000000-0005-0000-0000-000025690000}"/>
    <cellStyle name="20% - Accent1 3 4 4 5 3" xfId="27101" xr:uid="{00000000-0005-0000-0000-000026690000}"/>
    <cellStyle name="20% - Accent1 3 4 4 5 3 2" xfId="27102" xr:uid="{00000000-0005-0000-0000-000027690000}"/>
    <cellStyle name="20% - Accent1 3 4 4 5 4" xfId="27103" xr:uid="{00000000-0005-0000-0000-000028690000}"/>
    <cellStyle name="20% - Accent1 3 4 4 6" xfId="27104" xr:uid="{00000000-0005-0000-0000-000029690000}"/>
    <cellStyle name="20% - Accent1 3 4 4 6 2" xfId="27105" xr:uid="{00000000-0005-0000-0000-00002A690000}"/>
    <cellStyle name="20% - Accent1 3 4 4 6 2 2" xfId="27106" xr:uid="{00000000-0005-0000-0000-00002B690000}"/>
    <cellStyle name="20% - Accent1 3 4 4 6 2 2 2" xfId="27107" xr:uid="{00000000-0005-0000-0000-00002C690000}"/>
    <cellStyle name="20% - Accent1 3 4 4 6 2 3" xfId="27108" xr:uid="{00000000-0005-0000-0000-00002D690000}"/>
    <cellStyle name="20% - Accent1 3 4 4 6 3" xfId="27109" xr:uid="{00000000-0005-0000-0000-00002E690000}"/>
    <cellStyle name="20% - Accent1 3 4 4 6 3 2" xfId="27110" xr:uid="{00000000-0005-0000-0000-00002F690000}"/>
    <cellStyle name="20% - Accent1 3 4 4 6 4" xfId="27111" xr:uid="{00000000-0005-0000-0000-000030690000}"/>
    <cellStyle name="20% - Accent1 3 4 4 7" xfId="27112" xr:uid="{00000000-0005-0000-0000-000031690000}"/>
    <cellStyle name="20% - Accent1 3 4 4 7 2" xfId="27113" xr:uid="{00000000-0005-0000-0000-000032690000}"/>
    <cellStyle name="20% - Accent1 3 4 4 7 2 2" xfId="27114" xr:uid="{00000000-0005-0000-0000-000033690000}"/>
    <cellStyle name="20% - Accent1 3 4 4 7 3" xfId="27115" xr:uid="{00000000-0005-0000-0000-000034690000}"/>
    <cellStyle name="20% - Accent1 3 4 4 8" xfId="27116" xr:uid="{00000000-0005-0000-0000-000035690000}"/>
    <cellStyle name="20% - Accent1 3 4 4 8 2" xfId="27117" xr:uid="{00000000-0005-0000-0000-000036690000}"/>
    <cellStyle name="20% - Accent1 3 4 4 8 2 2" xfId="27118" xr:uid="{00000000-0005-0000-0000-000037690000}"/>
    <cellStyle name="20% - Accent1 3 4 4 8 3" xfId="27119" xr:uid="{00000000-0005-0000-0000-000038690000}"/>
    <cellStyle name="20% - Accent1 3 4 4 9" xfId="27120" xr:uid="{00000000-0005-0000-0000-000039690000}"/>
    <cellStyle name="20% - Accent1 3 4 4 9 2" xfId="27121" xr:uid="{00000000-0005-0000-0000-00003A690000}"/>
    <cellStyle name="20% - Accent1 3 4 5" xfId="27122" xr:uid="{00000000-0005-0000-0000-00003B690000}"/>
    <cellStyle name="20% - Accent1 3 4 5 10" xfId="27123" xr:uid="{00000000-0005-0000-0000-00003C690000}"/>
    <cellStyle name="20% - Accent1 3 4 5 10 2" xfId="27124" xr:uid="{00000000-0005-0000-0000-00003D690000}"/>
    <cellStyle name="20% - Accent1 3 4 5 11" xfId="27125" xr:uid="{00000000-0005-0000-0000-00003E690000}"/>
    <cellStyle name="20% - Accent1 3 4 5 2" xfId="27126" xr:uid="{00000000-0005-0000-0000-00003F690000}"/>
    <cellStyle name="20% - Accent1 3 4 5 2 2" xfId="27127" xr:uid="{00000000-0005-0000-0000-000040690000}"/>
    <cellStyle name="20% - Accent1 3 4 5 2 2 2" xfId="27128" xr:uid="{00000000-0005-0000-0000-000041690000}"/>
    <cellStyle name="20% - Accent1 3 4 5 2 2 2 2" xfId="27129" xr:uid="{00000000-0005-0000-0000-000042690000}"/>
    <cellStyle name="20% - Accent1 3 4 5 2 2 2 2 2" xfId="27130" xr:uid="{00000000-0005-0000-0000-000043690000}"/>
    <cellStyle name="20% - Accent1 3 4 5 2 2 2 3" xfId="27131" xr:uid="{00000000-0005-0000-0000-000044690000}"/>
    <cellStyle name="20% - Accent1 3 4 5 2 2 3" xfId="27132" xr:uid="{00000000-0005-0000-0000-000045690000}"/>
    <cellStyle name="20% - Accent1 3 4 5 2 2 3 2" xfId="27133" xr:uid="{00000000-0005-0000-0000-000046690000}"/>
    <cellStyle name="20% - Accent1 3 4 5 2 2 4" xfId="27134" xr:uid="{00000000-0005-0000-0000-000047690000}"/>
    <cellStyle name="20% - Accent1 3 4 5 2 3" xfId="27135" xr:uid="{00000000-0005-0000-0000-000048690000}"/>
    <cellStyle name="20% - Accent1 3 4 5 2 3 2" xfId="27136" xr:uid="{00000000-0005-0000-0000-000049690000}"/>
    <cellStyle name="20% - Accent1 3 4 5 2 3 2 2" xfId="27137" xr:uid="{00000000-0005-0000-0000-00004A690000}"/>
    <cellStyle name="20% - Accent1 3 4 5 2 3 2 2 2" xfId="27138" xr:uid="{00000000-0005-0000-0000-00004B690000}"/>
    <cellStyle name="20% - Accent1 3 4 5 2 3 2 3" xfId="27139" xr:uid="{00000000-0005-0000-0000-00004C690000}"/>
    <cellStyle name="20% - Accent1 3 4 5 2 3 3" xfId="27140" xr:uid="{00000000-0005-0000-0000-00004D690000}"/>
    <cellStyle name="20% - Accent1 3 4 5 2 3 3 2" xfId="27141" xr:uid="{00000000-0005-0000-0000-00004E690000}"/>
    <cellStyle name="20% - Accent1 3 4 5 2 3 4" xfId="27142" xr:uid="{00000000-0005-0000-0000-00004F690000}"/>
    <cellStyle name="20% - Accent1 3 4 5 2 4" xfId="27143" xr:uid="{00000000-0005-0000-0000-000050690000}"/>
    <cellStyle name="20% - Accent1 3 4 5 2 4 2" xfId="27144" xr:uid="{00000000-0005-0000-0000-000051690000}"/>
    <cellStyle name="20% - Accent1 3 4 5 2 4 2 2" xfId="27145" xr:uid="{00000000-0005-0000-0000-000052690000}"/>
    <cellStyle name="20% - Accent1 3 4 5 2 4 2 2 2" xfId="27146" xr:uid="{00000000-0005-0000-0000-000053690000}"/>
    <cellStyle name="20% - Accent1 3 4 5 2 4 2 3" xfId="27147" xr:uid="{00000000-0005-0000-0000-000054690000}"/>
    <cellStyle name="20% - Accent1 3 4 5 2 4 3" xfId="27148" xr:uid="{00000000-0005-0000-0000-000055690000}"/>
    <cellStyle name="20% - Accent1 3 4 5 2 4 3 2" xfId="27149" xr:uid="{00000000-0005-0000-0000-000056690000}"/>
    <cellStyle name="20% - Accent1 3 4 5 2 4 4" xfId="27150" xr:uid="{00000000-0005-0000-0000-000057690000}"/>
    <cellStyle name="20% - Accent1 3 4 5 2 5" xfId="27151" xr:uid="{00000000-0005-0000-0000-000058690000}"/>
    <cellStyle name="20% - Accent1 3 4 5 2 5 2" xfId="27152" xr:uid="{00000000-0005-0000-0000-000059690000}"/>
    <cellStyle name="20% - Accent1 3 4 5 2 5 2 2" xfId="27153" xr:uid="{00000000-0005-0000-0000-00005A690000}"/>
    <cellStyle name="20% - Accent1 3 4 5 2 5 3" xfId="27154" xr:uid="{00000000-0005-0000-0000-00005B690000}"/>
    <cellStyle name="20% - Accent1 3 4 5 2 6" xfId="27155" xr:uid="{00000000-0005-0000-0000-00005C690000}"/>
    <cellStyle name="20% - Accent1 3 4 5 2 6 2" xfId="27156" xr:uid="{00000000-0005-0000-0000-00005D690000}"/>
    <cellStyle name="20% - Accent1 3 4 5 2 6 2 2" xfId="27157" xr:uid="{00000000-0005-0000-0000-00005E690000}"/>
    <cellStyle name="20% - Accent1 3 4 5 2 6 3" xfId="27158" xr:uid="{00000000-0005-0000-0000-00005F690000}"/>
    <cellStyle name="20% - Accent1 3 4 5 2 7" xfId="27159" xr:uid="{00000000-0005-0000-0000-000060690000}"/>
    <cellStyle name="20% - Accent1 3 4 5 2 7 2" xfId="27160" xr:uid="{00000000-0005-0000-0000-000061690000}"/>
    <cellStyle name="20% - Accent1 3 4 5 2 8" xfId="27161" xr:uid="{00000000-0005-0000-0000-000062690000}"/>
    <cellStyle name="20% - Accent1 3 4 5 2 8 2" xfId="27162" xr:uid="{00000000-0005-0000-0000-000063690000}"/>
    <cellStyle name="20% - Accent1 3 4 5 2 9" xfId="27163" xr:uid="{00000000-0005-0000-0000-000064690000}"/>
    <cellStyle name="20% - Accent1 3 4 5 3" xfId="27164" xr:uid="{00000000-0005-0000-0000-000065690000}"/>
    <cellStyle name="20% - Accent1 3 4 5 3 2" xfId="27165" xr:uid="{00000000-0005-0000-0000-000066690000}"/>
    <cellStyle name="20% - Accent1 3 4 5 3 2 2" xfId="27166" xr:uid="{00000000-0005-0000-0000-000067690000}"/>
    <cellStyle name="20% - Accent1 3 4 5 3 2 2 2" xfId="27167" xr:uid="{00000000-0005-0000-0000-000068690000}"/>
    <cellStyle name="20% - Accent1 3 4 5 3 2 2 2 2" xfId="27168" xr:uid="{00000000-0005-0000-0000-000069690000}"/>
    <cellStyle name="20% - Accent1 3 4 5 3 2 2 3" xfId="27169" xr:uid="{00000000-0005-0000-0000-00006A690000}"/>
    <cellStyle name="20% - Accent1 3 4 5 3 2 3" xfId="27170" xr:uid="{00000000-0005-0000-0000-00006B690000}"/>
    <cellStyle name="20% - Accent1 3 4 5 3 2 3 2" xfId="27171" xr:uid="{00000000-0005-0000-0000-00006C690000}"/>
    <cellStyle name="20% - Accent1 3 4 5 3 2 4" xfId="27172" xr:uid="{00000000-0005-0000-0000-00006D690000}"/>
    <cellStyle name="20% - Accent1 3 4 5 3 3" xfId="27173" xr:uid="{00000000-0005-0000-0000-00006E690000}"/>
    <cellStyle name="20% - Accent1 3 4 5 3 3 2" xfId="27174" xr:uid="{00000000-0005-0000-0000-00006F690000}"/>
    <cellStyle name="20% - Accent1 3 4 5 3 3 2 2" xfId="27175" xr:uid="{00000000-0005-0000-0000-000070690000}"/>
    <cellStyle name="20% - Accent1 3 4 5 3 3 2 2 2" xfId="27176" xr:uid="{00000000-0005-0000-0000-000071690000}"/>
    <cellStyle name="20% - Accent1 3 4 5 3 3 2 3" xfId="27177" xr:uid="{00000000-0005-0000-0000-000072690000}"/>
    <cellStyle name="20% - Accent1 3 4 5 3 3 3" xfId="27178" xr:uid="{00000000-0005-0000-0000-000073690000}"/>
    <cellStyle name="20% - Accent1 3 4 5 3 3 3 2" xfId="27179" xr:uid="{00000000-0005-0000-0000-000074690000}"/>
    <cellStyle name="20% - Accent1 3 4 5 3 3 4" xfId="27180" xr:uid="{00000000-0005-0000-0000-000075690000}"/>
    <cellStyle name="20% - Accent1 3 4 5 3 4" xfId="27181" xr:uid="{00000000-0005-0000-0000-000076690000}"/>
    <cellStyle name="20% - Accent1 3 4 5 3 4 2" xfId="27182" xr:uid="{00000000-0005-0000-0000-000077690000}"/>
    <cellStyle name="20% - Accent1 3 4 5 3 4 2 2" xfId="27183" xr:uid="{00000000-0005-0000-0000-000078690000}"/>
    <cellStyle name="20% - Accent1 3 4 5 3 4 2 2 2" xfId="27184" xr:uid="{00000000-0005-0000-0000-000079690000}"/>
    <cellStyle name="20% - Accent1 3 4 5 3 4 2 3" xfId="27185" xr:uid="{00000000-0005-0000-0000-00007A690000}"/>
    <cellStyle name="20% - Accent1 3 4 5 3 4 3" xfId="27186" xr:uid="{00000000-0005-0000-0000-00007B690000}"/>
    <cellStyle name="20% - Accent1 3 4 5 3 4 3 2" xfId="27187" xr:uid="{00000000-0005-0000-0000-00007C690000}"/>
    <cellStyle name="20% - Accent1 3 4 5 3 4 4" xfId="27188" xr:uid="{00000000-0005-0000-0000-00007D690000}"/>
    <cellStyle name="20% - Accent1 3 4 5 3 5" xfId="27189" xr:uid="{00000000-0005-0000-0000-00007E690000}"/>
    <cellStyle name="20% - Accent1 3 4 5 3 5 2" xfId="27190" xr:uid="{00000000-0005-0000-0000-00007F690000}"/>
    <cellStyle name="20% - Accent1 3 4 5 3 5 2 2" xfId="27191" xr:uid="{00000000-0005-0000-0000-000080690000}"/>
    <cellStyle name="20% - Accent1 3 4 5 3 5 3" xfId="27192" xr:uid="{00000000-0005-0000-0000-000081690000}"/>
    <cellStyle name="20% - Accent1 3 4 5 3 6" xfId="27193" xr:uid="{00000000-0005-0000-0000-000082690000}"/>
    <cellStyle name="20% - Accent1 3 4 5 3 6 2" xfId="27194" xr:uid="{00000000-0005-0000-0000-000083690000}"/>
    <cellStyle name="20% - Accent1 3 4 5 3 6 2 2" xfId="27195" xr:uid="{00000000-0005-0000-0000-000084690000}"/>
    <cellStyle name="20% - Accent1 3 4 5 3 6 3" xfId="27196" xr:uid="{00000000-0005-0000-0000-000085690000}"/>
    <cellStyle name="20% - Accent1 3 4 5 3 7" xfId="27197" xr:uid="{00000000-0005-0000-0000-000086690000}"/>
    <cellStyle name="20% - Accent1 3 4 5 3 7 2" xfId="27198" xr:uid="{00000000-0005-0000-0000-000087690000}"/>
    <cellStyle name="20% - Accent1 3 4 5 3 8" xfId="27199" xr:uid="{00000000-0005-0000-0000-000088690000}"/>
    <cellStyle name="20% - Accent1 3 4 5 3 8 2" xfId="27200" xr:uid="{00000000-0005-0000-0000-000089690000}"/>
    <cellStyle name="20% - Accent1 3 4 5 3 9" xfId="27201" xr:uid="{00000000-0005-0000-0000-00008A690000}"/>
    <cellStyle name="20% - Accent1 3 4 5 4" xfId="27202" xr:uid="{00000000-0005-0000-0000-00008B690000}"/>
    <cellStyle name="20% - Accent1 3 4 5 4 2" xfId="27203" xr:uid="{00000000-0005-0000-0000-00008C690000}"/>
    <cellStyle name="20% - Accent1 3 4 5 4 2 2" xfId="27204" xr:uid="{00000000-0005-0000-0000-00008D690000}"/>
    <cellStyle name="20% - Accent1 3 4 5 4 2 2 2" xfId="27205" xr:uid="{00000000-0005-0000-0000-00008E690000}"/>
    <cellStyle name="20% - Accent1 3 4 5 4 2 3" xfId="27206" xr:uid="{00000000-0005-0000-0000-00008F690000}"/>
    <cellStyle name="20% - Accent1 3 4 5 4 3" xfId="27207" xr:uid="{00000000-0005-0000-0000-000090690000}"/>
    <cellStyle name="20% - Accent1 3 4 5 4 3 2" xfId="27208" xr:uid="{00000000-0005-0000-0000-000091690000}"/>
    <cellStyle name="20% - Accent1 3 4 5 4 4" xfId="27209" xr:uid="{00000000-0005-0000-0000-000092690000}"/>
    <cellStyle name="20% - Accent1 3 4 5 5" xfId="27210" xr:uid="{00000000-0005-0000-0000-000093690000}"/>
    <cellStyle name="20% - Accent1 3 4 5 5 2" xfId="27211" xr:uid="{00000000-0005-0000-0000-000094690000}"/>
    <cellStyle name="20% - Accent1 3 4 5 5 2 2" xfId="27212" xr:uid="{00000000-0005-0000-0000-000095690000}"/>
    <cellStyle name="20% - Accent1 3 4 5 5 2 2 2" xfId="27213" xr:uid="{00000000-0005-0000-0000-000096690000}"/>
    <cellStyle name="20% - Accent1 3 4 5 5 2 3" xfId="27214" xr:uid="{00000000-0005-0000-0000-000097690000}"/>
    <cellStyle name="20% - Accent1 3 4 5 5 3" xfId="27215" xr:uid="{00000000-0005-0000-0000-000098690000}"/>
    <cellStyle name="20% - Accent1 3 4 5 5 3 2" xfId="27216" xr:uid="{00000000-0005-0000-0000-000099690000}"/>
    <cellStyle name="20% - Accent1 3 4 5 5 4" xfId="27217" xr:uid="{00000000-0005-0000-0000-00009A690000}"/>
    <cellStyle name="20% - Accent1 3 4 5 6" xfId="27218" xr:uid="{00000000-0005-0000-0000-00009B690000}"/>
    <cellStyle name="20% - Accent1 3 4 5 6 2" xfId="27219" xr:uid="{00000000-0005-0000-0000-00009C690000}"/>
    <cellStyle name="20% - Accent1 3 4 5 6 2 2" xfId="27220" xr:uid="{00000000-0005-0000-0000-00009D690000}"/>
    <cellStyle name="20% - Accent1 3 4 5 6 2 2 2" xfId="27221" xr:uid="{00000000-0005-0000-0000-00009E690000}"/>
    <cellStyle name="20% - Accent1 3 4 5 6 2 3" xfId="27222" xr:uid="{00000000-0005-0000-0000-00009F690000}"/>
    <cellStyle name="20% - Accent1 3 4 5 6 3" xfId="27223" xr:uid="{00000000-0005-0000-0000-0000A0690000}"/>
    <cellStyle name="20% - Accent1 3 4 5 6 3 2" xfId="27224" xr:uid="{00000000-0005-0000-0000-0000A1690000}"/>
    <cellStyle name="20% - Accent1 3 4 5 6 4" xfId="27225" xr:uid="{00000000-0005-0000-0000-0000A2690000}"/>
    <cellStyle name="20% - Accent1 3 4 5 7" xfId="27226" xr:uid="{00000000-0005-0000-0000-0000A3690000}"/>
    <cellStyle name="20% - Accent1 3 4 5 7 2" xfId="27227" xr:uid="{00000000-0005-0000-0000-0000A4690000}"/>
    <cellStyle name="20% - Accent1 3 4 5 7 2 2" xfId="27228" xr:uid="{00000000-0005-0000-0000-0000A5690000}"/>
    <cellStyle name="20% - Accent1 3 4 5 7 3" xfId="27229" xr:uid="{00000000-0005-0000-0000-0000A6690000}"/>
    <cellStyle name="20% - Accent1 3 4 5 8" xfId="27230" xr:uid="{00000000-0005-0000-0000-0000A7690000}"/>
    <cellStyle name="20% - Accent1 3 4 5 8 2" xfId="27231" xr:uid="{00000000-0005-0000-0000-0000A8690000}"/>
    <cellStyle name="20% - Accent1 3 4 5 8 2 2" xfId="27232" xr:uid="{00000000-0005-0000-0000-0000A9690000}"/>
    <cellStyle name="20% - Accent1 3 4 5 8 3" xfId="27233" xr:uid="{00000000-0005-0000-0000-0000AA690000}"/>
    <cellStyle name="20% - Accent1 3 4 5 9" xfId="27234" xr:uid="{00000000-0005-0000-0000-0000AB690000}"/>
    <cellStyle name="20% - Accent1 3 4 5 9 2" xfId="27235" xr:uid="{00000000-0005-0000-0000-0000AC690000}"/>
    <cellStyle name="20% - Accent1 3 4 6" xfId="27236" xr:uid="{00000000-0005-0000-0000-0000AD690000}"/>
    <cellStyle name="20% - Accent1 3 4 6 10" xfId="27237" xr:uid="{00000000-0005-0000-0000-0000AE690000}"/>
    <cellStyle name="20% - Accent1 3 4 6 10 2" xfId="27238" xr:uid="{00000000-0005-0000-0000-0000AF690000}"/>
    <cellStyle name="20% - Accent1 3 4 6 11" xfId="27239" xr:uid="{00000000-0005-0000-0000-0000B0690000}"/>
    <cellStyle name="20% - Accent1 3 4 6 2" xfId="27240" xr:uid="{00000000-0005-0000-0000-0000B1690000}"/>
    <cellStyle name="20% - Accent1 3 4 6 2 2" xfId="27241" xr:uid="{00000000-0005-0000-0000-0000B2690000}"/>
    <cellStyle name="20% - Accent1 3 4 6 2 2 2" xfId="27242" xr:uid="{00000000-0005-0000-0000-0000B3690000}"/>
    <cellStyle name="20% - Accent1 3 4 6 2 2 2 2" xfId="27243" xr:uid="{00000000-0005-0000-0000-0000B4690000}"/>
    <cellStyle name="20% - Accent1 3 4 6 2 2 2 2 2" xfId="27244" xr:uid="{00000000-0005-0000-0000-0000B5690000}"/>
    <cellStyle name="20% - Accent1 3 4 6 2 2 2 3" xfId="27245" xr:uid="{00000000-0005-0000-0000-0000B6690000}"/>
    <cellStyle name="20% - Accent1 3 4 6 2 2 3" xfId="27246" xr:uid="{00000000-0005-0000-0000-0000B7690000}"/>
    <cellStyle name="20% - Accent1 3 4 6 2 2 3 2" xfId="27247" xr:uid="{00000000-0005-0000-0000-0000B8690000}"/>
    <cellStyle name="20% - Accent1 3 4 6 2 2 4" xfId="27248" xr:uid="{00000000-0005-0000-0000-0000B9690000}"/>
    <cellStyle name="20% - Accent1 3 4 6 2 3" xfId="27249" xr:uid="{00000000-0005-0000-0000-0000BA690000}"/>
    <cellStyle name="20% - Accent1 3 4 6 2 3 2" xfId="27250" xr:uid="{00000000-0005-0000-0000-0000BB690000}"/>
    <cellStyle name="20% - Accent1 3 4 6 2 3 2 2" xfId="27251" xr:uid="{00000000-0005-0000-0000-0000BC690000}"/>
    <cellStyle name="20% - Accent1 3 4 6 2 3 2 2 2" xfId="27252" xr:uid="{00000000-0005-0000-0000-0000BD690000}"/>
    <cellStyle name="20% - Accent1 3 4 6 2 3 2 3" xfId="27253" xr:uid="{00000000-0005-0000-0000-0000BE690000}"/>
    <cellStyle name="20% - Accent1 3 4 6 2 3 3" xfId="27254" xr:uid="{00000000-0005-0000-0000-0000BF690000}"/>
    <cellStyle name="20% - Accent1 3 4 6 2 3 3 2" xfId="27255" xr:uid="{00000000-0005-0000-0000-0000C0690000}"/>
    <cellStyle name="20% - Accent1 3 4 6 2 3 4" xfId="27256" xr:uid="{00000000-0005-0000-0000-0000C1690000}"/>
    <cellStyle name="20% - Accent1 3 4 6 2 4" xfId="27257" xr:uid="{00000000-0005-0000-0000-0000C2690000}"/>
    <cellStyle name="20% - Accent1 3 4 6 2 4 2" xfId="27258" xr:uid="{00000000-0005-0000-0000-0000C3690000}"/>
    <cellStyle name="20% - Accent1 3 4 6 2 4 2 2" xfId="27259" xr:uid="{00000000-0005-0000-0000-0000C4690000}"/>
    <cellStyle name="20% - Accent1 3 4 6 2 4 2 2 2" xfId="27260" xr:uid="{00000000-0005-0000-0000-0000C5690000}"/>
    <cellStyle name="20% - Accent1 3 4 6 2 4 2 3" xfId="27261" xr:uid="{00000000-0005-0000-0000-0000C6690000}"/>
    <cellStyle name="20% - Accent1 3 4 6 2 4 3" xfId="27262" xr:uid="{00000000-0005-0000-0000-0000C7690000}"/>
    <cellStyle name="20% - Accent1 3 4 6 2 4 3 2" xfId="27263" xr:uid="{00000000-0005-0000-0000-0000C8690000}"/>
    <cellStyle name="20% - Accent1 3 4 6 2 4 4" xfId="27264" xr:uid="{00000000-0005-0000-0000-0000C9690000}"/>
    <cellStyle name="20% - Accent1 3 4 6 2 5" xfId="27265" xr:uid="{00000000-0005-0000-0000-0000CA690000}"/>
    <cellStyle name="20% - Accent1 3 4 6 2 5 2" xfId="27266" xr:uid="{00000000-0005-0000-0000-0000CB690000}"/>
    <cellStyle name="20% - Accent1 3 4 6 2 5 2 2" xfId="27267" xr:uid="{00000000-0005-0000-0000-0000CC690000}"/>
    <cellStyle name="20% - Accent1 3 4 6 2 5 3" xfId="27268" xr:uid="{00000000-0005-0000-0000-0000CD690000}"/>
    <cellStyle name="20% - Accent1 3 4 6 2 6" xfId="27269" xr:uid="{00000000-0005-0000-0000-0000CE690000}"/>
    <cellStyle name="20% - Accent1 3 4 6 2 6 2" xfId="27270" xr:uid="{00000000-0005-0000-0000-0000CF690000}"/>
    <cellStyle name="20% - Accent1 3 4 6 2 6 2 2" xfId="27271" xr:uid="{00000000-0005-0000-0000-0000D0690000}"/>
    <cellStyle name="20% - Accent1 3 4 6 2 6 3" xfId="27272" xr:uid="{00000000-0005-0000-0000-0000D1690000}"/>
    <cellStyle name="20% - Accent1 3 4 6 2 7" xfId="27273" xr:uid="{00000000-0005-0000-0000-0000D2690000}"/>
    <cellStyle name="20% - Accent1 3 4 6 2 7 2" xfId="27274" xr:uid="{00000000-0005-0000-0000-0000D3690000}"/>
    <cellStyle name="20% - Accent1 3 4 6 2 8" xfId="27275" xr:uid="{00000000-0005-0000-0000-0000D4690000}"/>
    <cellStyle name="20% - Accent1 3 4 6 2 8 2" xfId="27276" xr:uid="{00000000-0005-0000-0000-0000D5690000}"/>
    <cellStyle name="20% - Accent1 3 4 6 2 9" xfId="27277" xr:uid="{00000000-0005-0000-0000-0000D6690000}"/>
    <cellStyle name="20% - Accent1 3 4 6 3" xfId="27278" xr:uid="{00000000-0005-0000-0000-0000D7690000}"/>
    <cellStyle name="20% - Accent1 3 4 6 3 2" xfId="27279" xr:uid="{00000000-0005-0000-0000-0000D8690000}"/>
    <cellStyle name="20% - Accent1 3 4 6 3 2 2" xfId="27280" xr:uid="{00000000-0005-0000-0000-0000D9690000}"/>
    <cellStyle name="20% - Accent1 3 4 6 3 2 2 2" xfId="27281" xr:uid="{00000000-0005-0000-0000-0000DA690000}"/>
    <cellStyle name="20% - Accent1 3 4 6 3 2 2 2 2" xfId="27282" xr:uid="{00000000-0005-0000-0000-0000DB690000}"/>
    <cellStyle name="20% - Accent1 3 4 6 3 2 2 3" xfId="27283" xr:uid="{00000000-0005-0000-0000-0000DC690000}"/>
    <cellStyle name="20% - Accent1 3 4 6 3 2 3" xfId="27284" xr:uid="{00000000-0005-0000-0000-0000DD690000}"/>
    <cellStyle name="20% - Accent1 3 4 6 3 2 3 2" xfId="27285" xr:uid="{00000000-0005-0000-0000-0000DE690000}"/>
    <cellStyle name="20% - Accent1 3 4 6 3 2 4" xfId="27286" xr:uid="{00000000-0005-0000-0000-0000DF690000}"/>
    <cellStyle name="20% - Accent1 3 4 6 3 3" xfId="27287" xr:uid="{00000000-0005-0000-0000-0000E0690000}"/>
    <cellStyle name="20% - Accent1 3 4 6 3 3 2" xfId="27288" xr:uid="{00000000-0005-0000-0000-0000E1690000}"/>
    <cellStyle name="20% - Accent1 3 4 6 3 3 2 2" xfId="27289" xr:uid="{00000000-0005-0000-0000-0000E2690000}"/>
    <cellStyle name="20% - Accent1 3 4 6 3 3 2 2 2" xfId="27290" xr:uid="{00000000-0005-0000-0000-0000E3690000}"/>
    <cellStyle name="20% - Accent1 3 4 6 3 3 2 3" xfId="27291" xr:uid="{00000000-0005-0000-0000-0000E4690000}"/>
    <cellStyle name="20% - Accent1 3 4 6 3 3 3" xfId="27292" xr:uid="{00000000-0005-0000-0000-0000E5690000}"/>
    <cellStyle name="20% - Accent1 3 4 6 3 3 3 2" xfId="27293" xr:uid="{00000000-0005-0000-0000-0000E6690000}"/>
    <cellStyle name="20% - Accent1 3 4 6 3 3 4" xfId="27294" xr:uid="{00000000-0005-0000-0000-0000E7690000}"/>
    <cellStyle name="20% - Accent1 3 4 6 3 4" xfId="27295" xr:uid="{00000000-0005-0000-0000-0000E8690000}"/>
    <cellStyle name="20% - Accent1 3 4 6 3 4 2" xfId="27296" xr:uid="{00000000-0005-0000-0000-0000E9690000}"/>
    <cellStyle name="20% - Accent1 3 4 6 3 4 2 2" xfId="27297" xr:uid="{00000000-0005-0000-0000-0000EA690000}"/>
    <cellStyle name="20% - Accent1 3 4 6 3 4 2 2 2" xfId="27298" xr:uid="{00000000-0005-0000-0000-0000EB690000}"/>
    <cellStyle name="20% - Accent1 3 4 6 3 4 2 3" xfId="27299" xr:uid="{00000000-0005-0000-0000-0000EC690000}"/>
    <cellStyle name="20% - Accent1 3 4 6 3 4 3" xfId="27300" xr:uid="{00000000-0005-0000-0000-0000ED690000}"/>
    <cellStyle name="20% - Accent1 3 4 6 3 4 3 2" xfId="27301" xr:uid="{00000000-0005-0000-0000-0000EE690000}"/>
    <cellStyle name="20% - Accent1 3 4 6 3 4 4" xfId="27302" xr:uid="{00000000-0005-0000-0000-0000EF690000}"/>
    <cellStyle name="20% - Accent1 3 4 6 3 5" xfId="27303" xr:uid="{00000000-0005-0000-0000-0000F0690000}"/>
    <cellStyle name="20% - Accent1 3 4 6 3 5 2" xfId="27304" xr:uid="{00000000-0005-0000-0000-0000F1690000}"/>
    <cellStyle name="20% - Accent1 3 4 6 3 5 2 2" xfId="27305" xr:uid="{00000000-0005-0000-0000-0000F2690000}"/>
    <cellStyle name="20% - Accent1 3 4 6 3 5 3" xfId="27306" xr:uid="{00000000-0005-0000-0000-0000F3690000}"/>
    <cellStyle name="20% - Accent1 3 4 6 3 6" xfId="27307" xr:uid="{00000000-0005-0000-0000-0000F4690000}"/>
    <cellStyle name="20% - Accent1 3 4 6 3 6 2" xfId="27308" xr:uid="{00000000-0005-0000-0000-0000F5690000}"/>
    <cellStyle name="20% - Accent1 3 4 6 3 6 2 2" xfId="27309" xr:uid="{00000000-0005-0000-0000-0000F6690000}"/>
    <cellStyle name="20% - Accent1 3 4 6 3 6 3" xfId="27310" xr:uid="{00000000-0005-0000-0000-0000F7690000}"/>
    <cellStyle name="20% - Accent1 3 4 6 3 7" xfId="27311" xr:uid="{00000000-0005-0000-0000-0000F8690000}"/>
    <cellStyle name="20% - Accent1 3 4 6 3 7 2" xfId="27312" xr:uid="{00000000-0005-0000-0000-0000F9690000}"/>
    <cellStyle name="20% - Accent1 3 4 6 3 8" xfId="27313" xr:uid="{00000000-0005-0000-0000-0000FA690000}"/>
    <cellStyle name="20% - Accent1 3 4 6 3 8 2" xfId="27314" xr:uid="{00000000-0005-0000-0000-0000FB690000}"/>
    <cellStyle name="20% - Accent1 3 4 6 3 9" xfId="27315" xr:uid="{00000000-0005-0000-0000-0000FC690000}"/>
    <cellStyle name="20% - Accent1 3 4 6 4" xfId="27316" xr:uid="{00000000-0005-0000-0000-0000FD690000}"/>
    <cellStyle name="20% - Accent1 3 4 6 4 2" xfId="27317" xr:uid="{00000000-0005-0000-0000-0000FE690000}"/>
    <cellStyle name="20% - Accent1 3 4 6 4 2 2" xfId="27318" xr:uid="{00000000-0005-0000-0000-0000FF690000}"/>
    <cellStyle name="20% - Accent1 3 4 6 4 2 2 2" xfId="27319" xr:uid="{00000000-0005-0000-0000-0000006A0000}"/>
    <cellStyle name="20% - Accent1 3 4 6 4 2 3" xfId="27320" xr:uid="{00000000-0005-0000-0000-0000016A0000}"/>
    <cellStyle name="20% - Accent1 3 4 6 4 3" xfId="27321" xr:uid="{00000000-0005-0000-0000-0000026A0000}"/>
    <cellStyle name="20% - Accent1 3 4 6 4 3 2" xfId="27322" xr:uid="{00000000-0005-0000-0000-0000036A0000}"/>
    <cellStyle name="20% - Accent1 3 4 6 4 4" xfId="27323" xr:uid="{00000000-0005-0000-0000-0000046A0000}"/>
    <cellStyle name="20% - Accent1 3 4 6 5" xfId="27324" xr:uid="{00000000-0005-0000-0000-0000056A0000}"/>
    <cellStyle name="20% - Accent1 3 4 6 5 2" xfId="27325" xr:uid="{00000000-0005-0000-0000-0000066A0000}"/>
    <cellStyle name="20% - Accent1 3 4 6 5 2 2" xfId="27326" xr:uid="{00000000-0005-0000-0000-0000076A0000}"/>
    <cellStyle name="20% - Accent1 3 4 6 5 2 2 2" xfId="27327" xr:uid="{00000000-0005-0000-0000-0000086A0000}"/>
    <cellStyle name="20% - Accent1 3 4 6 5 2 3" xfId="27328" xr:uid="{00000000-0005-0000-0000-0000096A0000}"/>
    <cellStyle name="20% - Accent1 3 4 6 5 3" xfId="27329" xr:uid="{00000000-0005-0000-0000-00000A6A0000}"/>
    <cellStyle name="20% - Accent1 3 4 6 5 3 2" xfId="27330" xr:uid="{00000000-0005-0000-0000-00000B6A0000}"/>
    <cellStyle name="20% - Accent1 3 4 6 5 4" xfId="27331" xr:uid="{00000000-0005-0000-0000-00000C6A0000}"/>
    <cellStyle name="20% - Accent1 3 4 6 6" xfId="27332" xr:uid="{00000000-0005-0000-0000-00000D6A0000}"/>
    <cellStyle name="20% - Accent1 3 4 6 6 2" xfId="27333" xr:uid="{00000000-0005-0000-0000-00000E6A0000}"/>
    <cellStyle name="20% - Accent1 3 4 6 6 2 2" xfId="27334" xr:uid="{00000000-0005-0000-0000-00000F6A0000}"/>
    <cellStyle name="20% - Accent1 3 4 6 6 2 2 2" xfId="27335" xr:uid="{00000000-0005-0000-0000-0000106A0000}"/>
    <cellStyle name="20% - Accent1 3 4 6 6 2 3" xfId="27336" xr:uid="{00000000-0005-0000-0000-0000116A0000}"/>
    <cellStyle name="20% - Accent1 3 4 6 6 3" xfId="27337" xr:uid="{00000000-0005-0000-0000-0000126A0000}"/>
    <cellStyle name="20% - Accent1 3 4 6 6 3 2" xfId="27338" xr:uid="{00000000-0005-0000-0000-0000136A0000}"/>
    <cellStyle name="20% - Accent1 3 4 6 6 4" xfId="27339" xr:uid="{00000000-0005-0000-0000-0000146A0000}"/>
    <cellStyle name="20% - Accent1 3 4 6 7" xfId="27340" xr:uid="{00000000-0005-0000-0000-0000156A0000}"/>
    <cellStyle name="20% - Accent1 3 4 6 7 2" xfId="27341" xr:uid="{00000000-0005-0000-0000-0000166A0000}"/>
    <cellStyle name="20% - Accent1 3 4 6 7 2 2" xfId="27342" xr:uid="{00000000-0005-0000-0000-0000176A0000}"/>
    <cellStyle name="20% - Accent1 3 4 6 7 3" xfId="27343" xr:uid="{00000000-0005-0000-0000-0000186A0000}"/>
    <cellStyle name="20% - Accent1 3 4 6 8" xfId="27344" xr:uid="{00000000-0005-0000-0000-0000196A0000}"/>
    <cellStyle name="20% - Accent1 3 4 6 8 2" xfId="27345" xr:uid="{00000000-0005-0000-0000-00001A6A0000}"/>
    <cellStyle name="20% - Accent1 3 4 6 8 2 2" xfId="27346" xr:uid="{00000000-0005-0000-0000-00001B6A0000}"/>
    <cellStyle name="20% - Accent1 3 4 6 8 3" xfId="27347" xr:uid="{00000000-0005-0000-0000-00001C6A0000}"/>
    <cellStyle name="20% - Accent1 3 4 6 9" xfId="27348" xr:uid="{00000000-0005-0000-0000-00001D6A0000}"/>
    <cellStyle name="20% - Accent1 3 4 6 9 2" xfId="27349" xr:uid="{00000000-0005-0000-0000-00001E6A0000}"/>
    <cellStyle name="20% - Accent1 3 4 7" xfId="27350" xr:uid="{00000000-0005-0000-0000-00001F6A0000}"/>
    <cellStyle name="20% - Accent1 3 4 7 2" xfId="27351" xr:uid="{00000000-0005-0000-0000-0000206A0000}"/>
    <cellStyle name="20% - Accent1 3 4 7 2 2" xfId="27352" xr:uid="{00000000-0005-0000-0000-0000216A0000}"/>
    <cellStyle name="20% - Accent1 3 4 7 2 2 2" xfId="27353" xr:uid="{00000000-0005-0000-0000-0000226A0000}"/>
    <cellStyle name="20% - Accent1 3 4 7 2 2 2 2" xfId="27354" xr:uid="{00000000-0005-0000-0000-0000236A0000}"/>
    <cellStyle name="20% - Accent1 3 4 7 2 2 3" xfId="27355" xr:uid="{00000000-0005-0000-0000-0000246A0000}"/>
    <cellStyle name="20% - Accent1 3 4 7 2 3" xfId="27356" xr:uid="{00000000-0005-0000-0000-0000256A0000}"/>
    <cellStyle name="20% - Accent1 3 4 7 2 3 2" xfId="27357" xr:uid="{00000000-0005-0000-0000-0000266A0000}"/>
    <cellStyle name="20% - Accent1 3 4 7 2 4" xfId="27358" xr:uid="{00000000-0005-0000-0000-0000276A0000}"/>
    <cellStyle name="20% - Accent1 3 4 7 3" xfId="27359" xr:uid="{00000000-0005-0000-0000-0000286A0000}"/>
    <cellStyle name="20% - Accent1 3 4 7 3 2" xfId="27360" xr:uid="{00000000-0005-0000-0000-0000296A0000}"/>
    <cellStyle name="20% - Accent1 3 4 7 3 2 2" xfId="27361" xr:uid="{00000000-0005-0000-0000-00002A6A0000}"/>
    <cellStyle name="20% - Accent1 3 4 7 3 2 2 2" xfId="27362" xr:uid="{00000000-0005-0000-0000-00002B6A0000}"/>
    <cellStyle name="20% - Accent1 3 4 7 3 2 3" xfId="27363" xr:uid="{00000000-0005-0000-0000-00002C6A0000}"/>
    <cellStyle name="20% - Accent1 3 4 7 3 3" xfId="27364" xr:uid="{00000000-0005-0000-0000-00002D6A0000}"/>
    <cellStyle name="20% - Accent1 3 4 7 3 3 2" xfId="27365" xr:uid="{00000000-0005-0000-0000-00002E6A0000}"/>
    <cellStyle name="20% - Accent1 3 4 7 3 4" xfId="27366" xr:uid="{00000000-0005-0000-0000-00002F6A0000}"/>
    <cellStyle name="20% - Accent1 3 4 7 4" xfId="27367" xr:uid="{00000000-0005-0000-0000-0000306A0000}"/>
    <cellStyle name="20% - Accent1 3 4 7 4 2" xfId="27368" xr:uid="{00000000-0005-0000-0000-0000316A0000}"/>
    <cellStyle name="20% - Accent1 3 4 7 4 2 2" xfId="27369" xr:uid="{00000000-0005-0000-0000-0000326A0000}"/>
    <cellStyle name="20% - Accent1 3 4 7 4 2 2 2" xfId="27370" xr:uid="{00000000-0005-0000-0000-0000336A0000}"/>
    <cellStyle name="20% - Accent1 3 4 7 4 2 3" xfId="27371" xr:uid="{00000000-0005-0000-0000-0000346A0000}"/>
    <cellStyle name="20% - Accent1 3 4 7 4 3" xfId="27372" xr:uid="{00000000-0005-0000-0000-0000356A0000}"/>
    <cellStyle name="20% - Accent1 3 4 7 4 3 2" xfId="27373" xr:uid="{00000000-0005-0000-0000-0000366A0000}"/>
    <cellStyle name="20% - Accent1 3 4 7 4 4" xfId="27374" xr:uid="{00000000-0005-0000-0000-0000376A0000}"/>
    <cellStyle name="20% - Accent1 3 4 7 5" xfId="27375" xr:uid="{00000000-0005-0000-0000-0000386A0000}"/>
    <cellStyle name="20% - Accent1 3 4 7 5 2" xfId="27376" xr:uid="{00000000-0005-0000-0000-0000396A0000}"/>
    <cellStyle name="20% - Accent1 3 4 7 5 2 2" xfId="27377" xr:uid="{00000000-0005-0000-0000-00003A6A0000}"/>
    <cellStyle name="20% - Accent1 3 4 7 5 3" xfId="27378" xr:uid="{00000000-0005-0000-0000-00003B6A0000}"/>
    <cellStyle name="20% - Accent1 3 4 7 6" xfId="27379" xr:uid="{00000000-0005-0000-0000-00003C6A0000}"/>
    <cellStyle name="20% - Accent1 3 4 7 6 2" xfId="27380" xr:uid="{00000000-0005-0000-0000-00003D6A0000}"/>
    <cellStyle name="20% - Accent1 3 4 7 6 2 2" xfId="27381" xr:uid="{00000000-0005-0000-0000-00003E6A0000}"/>
    <cellStyle name="20% - Accent1 3 4 7 6 3" xfId="27382" xr:uid="{00000000-0005-0000-0000-00003F6A0000}"/>
    <cellStyle name="20% - Accent1 3 4 7 7" xfId="27383" xr:uid="{00000000-0005-0000-0000-0000406A0000}"/>
    <cellStyle name="20% - Accent1 3 4 7 7 2" xfId="27384" xr:uid="{00000000-0005-0000-0000-0000416A0000}"/>
    <cellStyle name="20% - Accent1 3 4 7 8" xfId="27385" xr:uid="{00000000-0005-0000-0000-0000426A0000}"/>
    <cellStyle name="20% - Accent1 3 4 7 8 2" xfId="27386" xr:uid="{00000000-0005-0000-0000-0000436A0000}"/>
    <cellStyle name="20% - Accent1 3 4 7 9" xfId="27387" xr:uid="{00000000-0005-0000-0000-0000446A0000}"/>
    <cellStyle name="20% - Accent1 3 4 8" xfId="27388" xr:uid="{00000000-0005-0000-0000-0000456A0000}"/>
    <cellStyle name="20% - Accent1 3 4 8 2" xfId="27389" xr:uid="{00000000-0005-0000-0000-0000466A0000}"/>
    <cellStyle name="20% - Accent1 3 4 8 2 2" xfId="27390" xr:uid="{00000000-0005-0000-0000-0000476A0000}"/>
    <cellStyle name="20% - Accent1 3 4 8 2 2 2" xfId="27391" xr:uid="{00000000-0005-0000-0000-0000486A0000}"/>
    <cellStyle name="20% - Accent1 3 4 8 2 2 2 2" xfId="27392" xr:uid="{00000000-0005-0000-0000-0000496A0000}"/>
    <cellStyle name="20% - Accent1 3 4 8 2 2 3" xfId="27393" xr:uid="{00000000-0005-0000-0000-00004A6A0000}"/>
    <cellStyle name="20% - Accent1 3 4 8 2 3" xfId="27394" xr:uid="{00000000-0005-0000-0000-00004B6A0000}"/>
    <cellStyle name="20% - Accent1 3 4 8 2 3 2" xfId="27395" xr:uid="{00000000-0005-0000-0000-00004C6A0000}"/>
    <cellStyle name="20% - Accent1 3 4 8 2 4" xfId="27396" xr:uid="{00000000-0005-0000-0000-00004D6A0000}"/>
    <cellStyle name="20% - Accent1 3 4 8 3" xfId="27397" xr:uid="{00000000-0005-0000-0000-00004E6A0000}"/>
    <cellStyle name="20% - Accent1 3 4 8 3 2" xfId="27398" xr:uid="{00000000-0005-0000-0000-00004F6A0000}"/>
    <cellStyle name="20% - Accent1 3 4 8 3 2 2" xfId="27399" xr:uid="{00000000-0005-0000-0000-0000506A0000}"/>
    <cellStyle name="20% - Accent1 3 4 8 3 2 2 2" xfId="27400" xr:uid="{00000000-0005-0000-0000-0000516A0000}"/>
    <cellStyle name="20% - Accent1 3 4 8 3 2 3" xfId="27401" xr:uid="{00000000-0005-0000-0000-0000526A0000}"/>
    <cellStyle name="20% - Accent1 3 4 8 3 3" xfId="27402" xr:uid="{00000000-0005-0000-0000-0000536A0000}"/>
    <cellStyle name="20% - Accent1 3 4 8 3 3 2" xfId="27403" xr:uid="{00000000-0005-0000-0000-0000546A0000}"/>
    <cellStyle name="20% - Accent1 3 4 8 3 4" xfId="27404" xr:uid="{00000000-0005-0000-0000-0000556A0000}"/>
    <cellStyle name="20% - Accent1 3 4 8 4" xfId="27405" xr:uid="{00000000-0005-0000-0000-0000566A0000}"/>
    <cellStyle name="20% - Accent1 3 4 8 4 2" xfId="27406" xr:uid="{00000000-0005-0000-0000-0000576A0000}"/>
    <cellStyle name="20% - Accent1 3 4 8 4 2 2" xfId="27407" xr:uid="{00000000-0005-0000-0000-0000586A0000}"/>
    <cellStyle name="20% - Accent1 3 4 8 4 2 2 2" xfId="27408" xr:uid="{00000000-0005-0000-0000-0000596A0000}"/>
    <cellStyle name="20% - Accent1 3 4 8 4 2 3" xfId="27409" xr:uid="{00000000-0005-0000-0000-00005A6A0000}"/>
    <cellStyle name="20% - Accent1 3 4 8 4 3" xfId="27410" xr:uid="{00000000-0005-0000-0000-00005B6A0000}"/>
    <cellStyle name="20% - Accent1 3 4 8 4 3 2" xfId="27411" xr:uid="{00000000-0005-0000-0000-00005C6A0000}"/>
    <cellStyle name="20% - Accent1 3 4 8 4 4" xfId="27412" xr:uid="{00000000-0005-0000-0000-00005D6A0000}"/>
    <cellStyle name="20% - Accent1 3 4 8 5" xfId="27413" xr:uid="{00000000-0005-0000-0000-00005E6A0000}"/>
    <cellStyle name="20% - Accent1 3 4 8 5 2" xfId="27414" xr:uid="{00000000-0005-0000-0000-00005F6A0000}"/>
    <cellStyle name="20% - Accent1 3 4 8 5 2 2" xfId="27415" xr:uid="{00000000-0005-0000-0000-0000606A0000}"/>
    <cellStyle name="20% - Accent1 3 4 8 5 3" xfId="27416" xr:uid="{00000000-0005-0000-0000-0000616A0000}"/>
    <cellStyle name="20% - Accent1 3 4 8 6" xfId="27417" xr:uid="{00000000-0005-0000-0000-0000626A0000}"/>
    <cellStyle name="20% - Accent1 3 4 8 6 2" xfId="27418" xr:uid="{00000000-0005-0000-0000-0000636A0000}"/>
    <cellStyle name="20% - Accent1 3 4 8 6 2 2" xfId="27419" xr:uid="{00000000-0005-0000-0000-0000646A0000}"/>
    <cellStyle name="20% - Accent1 3 4 8 6 3" xfId="27420" xr:uid="{00000000-0005-0000-0000-0000656A0000}"/>
    <cellStyle name="20% - Accent1 3 4 8 7" xfId="27421" xr:uid="{00000000-0005-0000-0000-0000666A0000}"/>
    <cellStyle name="20% - Accent1 3 4 8 7 2" xfId="27422" xr:uid="{00000000-0005-0000-0000-0000676A0000}"/>
    <cellStyle name="20% - Accent1 3 4 8 8" xfId="27423" xr:uid="{00000000-0005-0000-0000-0000686A0000}"/>
    <cellStyle name="20% - Accent1 3 4 8 8 2" xfId="27424" xr:uid="{00000000-0005-0000-0000-0000696A0000}"/>
    <cellStyle name="20% - Accent1 3 4 8 9" xfId="27425" xr:uid="{00000000-0005-0000-0000-00006A6A0000}"/>
    <cellStyle name="20% - Accent1 3 4 9" xfId="27426" xr:uid="{00000000-0005-0000-0000-00006B6A0000}"/>
    <cellStyle name="20% - Accent1 3 4 9 2" xfId="27427" xr:uid="{00000000-0005-0000-0000-00006C6A0000}"/>
    <cellStyle name="20% - Accent1 3 4 9 2 2" xfId="27428" xr:uid="{00000000-0005-0000-0000-00006D6A0000}"/>
    <cellStyle name="20% - Accent1 3 4 9 2 2 2" xfId="27429" xr:uid="{00000000-0005-0000-0000-00006E6A0000}"/>
    <cellStyle name="20% - Accent1 3 4 9 2 3" xfId="27430" xr:uid="{00000000-0005-0000-0000-00006F6A0000}"/>
    <cellStyle name="20% - Accent1 3 4 9 3" xfId="27431" xr:uid="{00000000-0005-0000-0000-0000706A0000}"/>
    <cellStyle name="20% - Accent1 3 4 9 3 2" xfId="27432" xr:uid="{00000000-0005-0000-0000-0000716A0000}"/>
    <cellStyle name="20% - Accent1 3 4 9 4" xfId="27433" xr:uid="{00000000-0005-0000-0000-0000726A0000}"/>
    <cellStyle name="20% - Accent1 3 5" xfId="27434" xr:uid="{00000000-0005-0000-0000-0000736A0000}"/>
    <cellStyle name="20% - Accent1 3 5 10" xfId="27435" xr:uid="{00000000-0005-0000-0000-0000746A0000}"/>
    <cellStyle name="20% - Accent1 3 5 10 2" xfId="27436" xr:uid="{00000000-0005-0000-0000-0000756A0000}"/>
    <cellStyle name="20% - Accent1 3 5 10 2 2" xfId="27437" xr:uid="{00000000-0005-0000-0000-0000766A0000}"/>
    <cellStyle name="20% - Accent1 3 5 10 2 2 2" xfId="27438" xr:uid="{00000000-0005-0000-0000-0000776A0000}"/>
    <cellStyle name="20% - Accent1 3 5 10 2 3" xfId="27439" xr:uid="{00000000-0005-0000-0000-0000786A0000}"/>
    <cellStyle name="20% - Accent1 3 5 10 3" xfId="27440" xr:uid="{00000000-0005-0000-0000-0000796A0000}"/>
    <cellStyle name="20% - Accent1 3 5 10 3 2" xfId="27441" xr:uid="{00000000-0005-0000-0000-00007A6A0000}"/>
    <cellStyle name="20% - Accent1 3 5 10 4" xfId="27442" xr:uid="{00000000-0005-0000-0000-00007B6A0000}"/>
    <cellStyle name="20% - Accent1 3 5 11" xfId="27443" xr:uid="{00000000-0005-0000-0000-00007C6A0000}"/>
    <cellStyle name="20% - Accent1 3 5 11 2" xfId="27444" xr:uid="{00000000-0005-0000-0000-00007D6A0000}"/>
    <cellStyle name="20% - Accent1 3 5 11 2 2" xfId="27445" xr:uid="{00000000-0005-0000-0000-00007E6A0000}"/>
    <cellStyle name="20% - Accent1 3 5 11 2 2 2" xfId="27446" xr:uid="{00000000-0005-0000-0000-00007F6A0000}"/>
    <cellStyle name="20% - Accent1 3 5 11 2 3" xfId="27447" xr:uid="{00000000-0005-0000-0000-0000806A0000}"/>
    <cellStyle name="20% - Accent1 3 5 11 3" xfId="27448" xr:uid="{00000000-0005-0000-0000-0000816A0000}"/>
    <cellStyle name="20% - Accent1 3 5 11 3 2" xfId="27449" xr:uid="{00000000-0005-0000-0000-0000826A0000}"/>
    <cellStyle name="20% - Accent1 3 5 11 4" xfId="27450" xr:uid="{00000000-0005-0000-0000-0000836A0000}"/>
    <cellStyle name="20% - Accent1 3 5 12" xfId="27451" xr:uid="{00000000-0005-0000-0000-0000846A0000}"/>
    <cellStyle name="20% - Accent1 3 5 12 2" xfId="27452" xr:uid="{00000000-0005-0000-0000-0000856A0000}"/>
    <cellStyle name="20% - Accent1 3 5 12 2 2" xfId="27453" xr:uid="{00000000-0005-0000-0000-0000866A0000}"/>
    <cellStyle name="20% - Accent1 3 5 12 3" xfId="27454" xr:uid="{00000000-0005-0000-0000-0000876A0000}"/>
    <cellStyle name="20% - Accent1 3 5 13" xfId="27455" xr:uid="{00000000-0005-0000-0000-0000886A0000}"/>
    <cellStyle name="20% - Accent1 3 5 13 2" xfId="27456" xr:uid="{00000000-0005-0000-0000-0000896A0000}"/>
    <cellStyle name="20% - Accent1 3 5 13 2 2" xfId="27457" xr:uid="{00000000-0005-0000-0000-00008A6A0000}"/>
    <cellStyle name="20% - Accent1 3 5 13 3" xfId="27458" xr:uid="{00000000-0005-0000-0000-00008B6A0000}"/>
    <cellStyle name="20% - Accent1 3 5 14" xfId="27459" xr:uid="{00000000-0005-0000-0000-00008C6A0000}"/>
    <cellStyle name="20% - Accent1 3 5 14 2" xfId="27460" xr:uid="{00000000-0005-0000-0000-00008D6A0000}"/>
    <cellStyle name="20% - Accent1 3 5 15" xfId="27461" xr:uid="{00000000-0005-0000-0000-00008E6A0000}"/>
    <cellStyle name="20% - Accent1 3 5 15 2" xfId="27462" xr:uid="{00000000-0005-0000-0000-00008F6A0000}"/>
    <cellStyle name="20% - Accent1 3 5 16" xfId="27463" xr:uid="{00000000-0005-0000-0000-0000906A0000}"/>
    <cellStyle name="20% - Accent1 3 5 2" xfId="27464" xr:uid="{00000000-0005-0000-0000-0000916A0000}"/>
    <cellStyle name="20% - Accent1 3 5 2 10" xfId="27465" xr:uid="{00000000-0005-0000-0000-0000926A0000}"/>
    <cellStyle name="20% - Accent1 3 5 2 10 2" xfId="27466" xr:uid="{00000000-0005-0000-0000-0000936A0000}"/>
    <cellStyle name="20% - Accent1 3 5 2 10 2 2" xfId="27467" xr:uid="{00000000-0005-0000-0000-0000946A0000}"/>
    <cellStyle name="20% - Accent1 3 5 2 10 2 2 2" xfId="27468" xr:uid="{00000000-0005-0000-0000-0000956A0000}"/>
    <cellStyle name="20% - Accent1 3 5 2 10 2 3" xfId="27469" xr:uid="{00000000-0005-0000-0000-0000966A0000}"/>
    <cellStyle name="20% - Accent1 3 5 2 10 3" xfId="27470" xr:uid="{00000000-0005-0000-0000-0000976A0000}"/>
    <cellStyle name="20% - Accent1 3 5 2 10 3 2" xfId="27471" xr:uid="{00000000-0005-0000-0000-0000986A0000}"/>
    <cellStyle name="20% - Accent1 3 5 2 10 4" xfId="27472" xr:uid="{00000000-0005-0000-0000-0000996A0000}"/>
    <cellStyle name="20% - Accent1 3 5 2 11" xfId="27473" xr:uid="{00000000-0005-0000-0000-00009A6A0000}"/>
    <cellStyle name="20% - Accent1 3 5 2 11 2" xfId="27474" xr:uid="{00000000-0005-0000-0000-00009B6A0000}"/>
    <cellStyle name="20% - Accent1 3 5 2 11 2 2" xfId="27475" xr:uid="{00000000-0005-0000-0000-00009C6A0000}"/>
    <cellStyle name="20% - Accent1 3 5 2 11 3" xfId="27476" xr:uid="{00000000-0005-0000-0000-00009D6A0000}"/>
    <cellStyle name="20% - Accent1 3 5 2 12" xfId="27477" xr:uid="{00000000-0005-0000-0000-00009E6A0000}"/>
    <cellStyle name="20% - Accent1 3 5 2 12 2" xfId="27478" xr:uid="{00000000-0005-0000-0000-00009F6A0000}"/>
    <cellStyle name="20% - Accent1 3 5 2 12 2 2" xfId="27479" xr:uid="{00000000-0005-0000-0000-0000A06A0000}"/>
    <cellStyle name="20% - Accent1 3 5 2 12 3" xfId="27480" xr:uid="{00000000-0005-0000-0000-0000A16A0000}"/>
    <cellStyle name="20% - Accent1 3 5 2 13" xfId="27481" xr:uid="{00000000-0005-0000-0000-0000A26A0000}"/>
    <cellStyle name="20% - Accent1 3 5 2 13 2" xfId="27482" xr:uid="{00000000-0005-0000-0000-0000A36A0000}"/>
    <cellStyle name="20% - Accent1 3 5 2 14" xfId="27483" xr:uid="{00000000-0005-0000-0000-0000A46A0000}"/>
    <cellStyle name="20% - Accent1 3 5 2 14 2" xfId="27484" xr:uid="{00000000-0005-0000-0000-0000A56A0000}"/>
    <cellStyle name="20% - Accent1 3 5 2 15" xfId="27485" xr:uid="{00000000-0005-0000-0000-0000A66A0000}"/>
    <cellStyle name="20% - Accent1 3 5 2 2" xfId="27486" xr:uid="{00000000-0005-0000-0000-0000A76A0000}"/>
    <cellStyle name="20% - Accent1 3 5 2 2 10" xfId="27487" xr:uid="{00000000-0005-0000-0000-0000A86A0000}"/>
    <cellStyle name="20% - Accent1 3 5 2 2 10 2" xfId="27488" xr:uid="{00000000-0005-0000-0000-0000A96A0000}"/>
    <cellStyle name="20% - Accent1 3 5 2 2 10 2 2" xfId="27489" xr:uid="{00000000-0005-0000-0000-0000AA6A0000}"/>
    <cellStyle name="20% - Accent1 3 5 2 2 10 3" xfId="27490" xr:uid="{00000000-0005-0000-0000-0000AB6A0000}"/>
    <cellStyle name="20% - Accent1 3 5 2 2 11" xfId="27491" xr:uid="{00000000-0005-0000-0000-0000AC6A0000}"/>
    <cellStyle name="20% - Accent1 3 5 2 2 11 2" xfId="27492" xr:uid="{00000000-0005-0000-0000-0000AD6A0000}"/>
    <cellStyle name="20% - Accent1 3 5 2 2 11 2 2" xfId="27493" xr:uid="{00000000-0005-0000-0000-0000AE6A0000}"/>
    <cellStyle name="20% - Accent1 3 5 2 2 11 3" xfId="27494" xr:uid="{00000000-0005-0000-0000-0000AF6A0000}"/>
    <cellStyle name="20% - Accent1 3 5 2 2 12" xfId="27495" xr:uid="{00000000-0005-0000-0000-0000B06A0000}"/>
    <cellStyle name="20% - Accent1 3 5 2 2 12 2" xfId="27496" xr:uid="{00000000-0005-0000-0000-0000B16A0000}"/>
    <cellStyle name="20% - Accent1 3 5 2 2 13" xfId="27497" xr:uid="{00000000-0005-0000-0000-0000B26A0000}"/>
    <cellStyle name="20% - Accent1 3 5 2 2 13 2" xfId="27498" xr:uid="{00000000-0005-0000-0000-0000B36A0000}"/>
    <cellStyle name="20% - Accent1 3 5 2 2 14" xfId="27499" xr:uid="{00000000-0005-0000-0000-0000B46A0000}"/>
    <cellStyle name="20% - Accent1 3 5 2 2 2" xfId="27500" xr:uid="{00000000-0005-0000-0000-0000B56A0000}"/>
    <cellStyle name="20% - Accent1 3 5 2 2 2 10" xfId="27501" xr:uid="{00000000-0005-0000-0000-0000B66A0000}"/>
    <cellStyle name="20% - Accent1 3 5 2 2 2 10 2" xfId="27502" xr:uid="{00000000-0005-0000-0000-0000B76A0000}"/>
    <cellStyle name="20% - Accent1 3 5 2 2 2 11" xfId="27503" xr:uid="{00000000-0005-0000-0000-0000B86A0000}"/>
    <cellStyle name="20% - Accent1 3 5 2 2 2 2" xfId="27504" xr:uid="{00000000-0005-0000-0000-0000B96A0000}"/>
    <cellStyle name="20% - Accent1 3 5 2 2 2 2 2" xfId="27505" xr:uid="{00000000-0005-0000-0000-0000BA6A0000}"/>
    <cellStyle name="20% - Accent1 3 5 2 2 2 2 2 2" xfId="27506" xr:uid="{00000000-0005-0000-0000-0000BB6A0000}"/>
    <cellStyle name="20% - Accent1 3 5 2 2 2 2 2 2 2" xfId="27507" xr:uid="{00000000-0005-0000-0000-0000BC6A0000}"/>
    <cellStyle name="20% - Accent1 3 5 2 2 2 2 2 2 2 2" xfId="27508" xr:uid="{00000000-0005-0000-0000-0000BD6A0000}"/>
    <cellStyle name="20% - Accent1 3 5 2 2 2 2 2 2 3" xfId="27509" xr:uid="{00000000-0005-0000-0000-0000BE6A0000}"/>
    <cellStyle name="20% - Accent1 3 5 2 2 2 2 2 3" xfId="27510" xr:uid="{00000000-0005-0000-0000-0000BF6A0000}"/>
    <cellStyle name="20% - Accent1 3 5 2 2 2 2 2 3 2" xfId="27511" xr:uid="{00000000-0005-0000-0000-0000C06A0000}"/>
    <cellStyle name="20% - Accent1 3 5 2 2 2 2 2 4" xfId="27512" xr:uid="{00000000-0005-0000-0000-0000C16A0000}"/>
    <cellStyle name="20% - Accent1 3 5 2 2 2 2 3" xfId="27513" xr:uid="{00000000-0005-0000-0000-0000C26A0000}"/>
    <cellStyle name="20% - Accent1 3 5 2 2 2 2 3 2" xfId="27514" xr:uid="{00000000-0005-0000-0000-0000C36A0000}"/>
    <cellStyle name="20% - Accent1 3 5 2 2 2 2 3 2 2" xfId="27515" xr:uid="{00000000-0005-0000-0000-0000C46A0000}"/>
    <cellStyle name="20% - Accent1 3 5 2 2 2 2 3 2 2 2" xfId="27516" xr:uid="{00000000-0005-0000-0000-0000C56A0000}"/>
    <cellStyle name="20% - Accent1 3 5 2 2 2 2 3 2 3" xfId="27517" xr:uid="{00000000-0005-0000-0000-0000C66A0000}"/>
    <cellStyle name="20% - Accent1 3 5 2 2 2 2 3 3" xfId="27518" xr:uid="{00000000-0005-0000-0000-0000C76A0000}"/>
    <cellStyle name="20% - Accent1 3 5 2 2 2 2 3 3 2" xfId="27519" xr:uid="{00000000-0005-0000-0000-0000C86A0000}"/>
    <cellStyle name="20% - Accent1 3 5 2 2 2 2 3 4" xfId="27520" xr:uid="{00000000-0005-0000-0000-0000C96A0000}"/>
    <cellStyle name="20% - Accent1 3 5 2 2 2 2 4" xfId="27521" xr:uid="{00000000-0005-0000-0000-0000CA6A0000}"/>
    <cellStyle name="20% - Accent1 3 5 2 2 2 2 4 2" xfId="27522" xr:uid="{00000000-0005-0000-0000-0000CB6A0000}"/>
    <cellStyle name="20% - Accent1 3 5 2 2 2 2 4 2 2" xfId="27523" xr:uid="{00000000-0005-0000-0000-0000CC6A0000}"/>
    <cellStyle name="20% - Accent1 3 5 2 2 2 2 4 2 2 2" xfId="27524" xr:uid="{00000000-0005-0000-0000-0000CD6A0000}"/>
    <cellStyle name="20% - Accent1 3 5 2 2 2 2 4 2 3" xfId="27525" xr:uid="{00000000-0005-0000-0000-0000CE6A0000}"/>
    <cellStyle name="20% - Accent1 3 5 2 2 2 2 4 3" xfId="27526" xr:uid="{00000000-0005-0000-0000-0000CF6A0000}"/>
    <cellStyle name="20% - Accent1 3 5 2 2 2 2 4 3 2" xfId="27527" xr:uid="{00000000-0005-0000-0000-0000D06A0000}"/>
    <cellStyle name="20% - Accent1 3 5 2 2 2 2 4 4" xfId="27528" xr:uid="{00000000-0005-0000-0000-0000D16A0000}"/>
    <cellStyle name="20% - Accent1 3 5 2 2 2 2 5" xfId="27529" xr:uid="{00000000-0005-0000-0000-0000D26A0000}"/>
    <cellStyle name="20% - Accent1 3 5 2 2 2 2 5 2" xfId="27530" xr:uid="{00000000-0005-0000-0000-0000D36A0000}"/>
    <cellStyle name="20% - Accent1 3 5 2 2 2 2 5 2 2" xfId="27531" xr:uid="{00000000-0005-0000-0000-0000D46A0000}"/>
    <cellStyle name="20% - Accent1 3 5 2 2 2 2 5 3" xfId="27532" xr:uid="{00000000-0005-0000-0000-0000D56A0000}"/>
    <cellStyle name="20% - Accent1 3 5 2 2 2 2 6" xfId="27533" xr:uid="{00000000-0005-0000-0000-0000D66A0000}"/>
    <cellStyle name="20% - Accent1 3 5 2 2 2 2 6 2" xfId="27534" xr:uid="{00000000-0005-0000-0000-0000D76A0000}"/>
    <cellStyle name="20% - Accent1 3 5 2 2 2 2 6 2 2" xfId="27535" xr:uid="{00000000-0005-0000-0000-0000D86A0000}"/>
    <cellStyle name="20% - Accent1 3 5 2 2 2 2 6 3" xfId="27536" xr:uid="{00000000-0005-0000-0000-0000D96A0000}"/>
    <cellStyle name="20% - Accent1 3 5 2 2 2 2 7" xfId="27537" xr:uid="{00000000-0005-0000-0000-0000DA6A0000}"/>
    <cellStyle name="20% - Accent1 3 5 2 2 2 2 7 2" xfId="27538" xr:uid="{00000000-0005-0000-0000-0000DB6A0000}"/>
    <cellStyle name="20% - Accent1 3 5 2 2 2 2 8" xfId="27539" xr:uid="{00000000-0005-0000-0000-0000DC6A0000}"/>
    <cellStyle name="20% - Accent1 3 5 2 2 2 2 8 2" xfId="27540" xr:uid="{00000000-0005-0000-0000-0000DD6A0000}"/>
    <cellStyle name="20% - Accent1 3 5 2 2 2 2 9" xfId="27541" xr:uid="{00000000-0005-0000-0000-0000DE6A0000}"/>
    <cellStyle name="20% - Accent1 3 5 2 2 2 3" xfId="27542" xr:uid="{00000000-0005-0000-0000-0000DF6A0000}"/>
    <cellStyle name="20% - Accent1 3 5 2 2 2 3 2" xfId="27543" xr:uid="{00000000-0005-0000-0000-0000E06A0000}"/>
    <cellStyle name="20% - Accent1 3 5 2 2 2 3 2 2" xfId="27544" xr:uid="{00000000-0005-0000-0000-0000E16A0000}"/>
    <cellStyle name="20% - Accent1 3 5 2 2 2 3 2 2 2" xfId="27545" xr:uid="{00000000-0005-0000-0000-0000E26A0000}"/>
    <cellStyle name="20% - Accent1 3 5 2 2 2 3 2 2 2 2" xfId="27546" xr:uid="{00000000-0005-0000-0000-0000E36A0000}"/>
    <cellStyle name="20% - Accent1 3 5 2 2 2 3 2 2 3" xfId="27547" xr:uid="{00000000-0005-0000-0000-0000E46A0000}"/>
    <cellStyle name="20% - Accent1 3 5 2 2 2 3 2 3" xfId="27548" xr:uid="{00000000-0005-0000-0000-0000E56A0000}"/>
    <cellStyle name="20% - Accent1 3 5 2 2 2 3 2 3 2" xfId="27549" xr:uid="{00000000-0005-0000-0000-0000E66A0000}"/>
    <cellStyle name="20% - Accent1 3 5 2 2 2 3 2 4" xfId="27550" xr:uid="{00000000-0005-0000-0000-0000E76A0000}"/>
    <cellStyle name="20% - Accent1 3 5 2 2 2 3 3" xfId="27551" xr:uid="{00000000-0005-0000-0000-0000E86A0000}"/>
    <cellStyle name="20% - Accent1 3 5 2 2 2 3 3 2" xfId="27552" xr:uid="{00000000-0005-0000-0000-0000E96A0000}"/>
    <cellStyle name="20% - Accent1 3 5 2 2 2 3 3 2 2" xfId="27553" xr:uid="{00000000-0005-0000-0000-0000EA6A0000}"/>
    <cellStyle name="20% - Accent1 3 5 2 2 2 3 3 2 2 2" xfId="27554" xr:uid="{00000000-0005-0000-0000-0000EB6A0000}"/>
    <cellStyle name="20% - Accent1 3 5 2 2 2 3 3 2 3" xfId="27555" xr:uid="{00000000-0005-0000-0000-0000EC6A0000}"/>
    <cellStyle name="20% - Accent1 3 5 2 2 2 3 3 3" xfId="27556" xr:uid="{00000000-0005-0000-0000-0000ED6A0000}"/>
    <cellStyle name="20% - Accent1 3 5 2 2 2 3 3 3 2" xfId="27557" xr:uid="{00000000-0005-0000-0000-0000EE6A0000}"/>
    <cellStyle name="20% - Accent1 3 5 2 2 2 3 3 4" xfId="27558" xr:uid="{00000000-0005-0000-0000-0000EF6A0000}"/>
    <cellStyle name="20% - Accent1 3 5 2 2 2 3 4" xfId="27559" xr:uid="{00000000-0005-0000-0000-0000F06A0000}"/>
    <cellStyle name="20% - Accent1 3 5 2 2 2 3 4 2" xfId="27560" xr:uid="{00000000-0005-0000-0000-0000F16A0000}"/>
    <cellStyle name="20% - Accent1 3 5 2 2 2 3 4 2 2" xfId="27561" xr:uid="{00000000-0005-0000-0000-0000F26A0000}"/>
    <cellStyle name="20% - Accent1 3 5 2 2 2 3 4 2 2 2" xfId="27562" xr:uid="{00000000-0005-0000-0000-0000F36A0000}"/>
    <cellStyle name="20% - Accent1 3 5 2 2 2 3 4 2 3" xfId="27563" xr:uid="{00000000-0005-0000-0000-0000F46A0000}"/>
    <cellStyle name="20% - Accent1 3 5 2 2 2 3 4 3" xfId="27564" xr:uid="{00000000-0005-0000-0000-0000F56A0000}"/>
    <cellStyle name="20% - Accent1 3 5 2 2 2 3 4 3 2" xfId="27565" xr:uid="{00000000-0005-0000-0000-0000F66A0000}"/>
    <cellStyle name="20% - Accent1 3 5 2 2 2 3 4 4" xfId="27566" xr:uid="{00000000-0005-0000-0000-0000F76A0000}"/>
    <cellStyle name="20% - Accent1 3 5 2 2 2 3 5" xfId="27567" xr:uid="{00000000-0005-0000-0000-0000F86A0000}"/>
    <cellStyle name="20% - Accent1 3 5 2 2 2 3 5 2" xfId="27568" xr:uid="{00000000-0005-0000-0000-0000F96A0000}"/>
    <cellStyle name="20% - Accent1 3 5 2 2 2 3 5 2 2" xfId="27569" xr:uid="{00000000-0005-0000-0000-0000FA6A0000}"/>
    <cellStyle name="20% - Accent1 3 5 2 2 2 3 5 3" xfId="27570" xr:uid="{00000000-0005-0000-0000-0000FB6A0000}"/>
    <cellStyle name="20% - Accent1 3 5 2 2 2 3 6" xfId="27571" xr:uid="{00000000-0005-0000-0000-0000FC6A0000}"/>
    <cellStyle name="20% - Accent1 3 5 2 2 2 3 6 2" xfId="27572" xr:uid="{00000000-0005-0000-0000-0000FD6A0000}"/>
    <cellStyle name="20% - Accent1 3 5 2 2 2 3 6 2 2" xfId="27573" xr:uid="{00000000-0005-0000-0000-0000FE6A0000}"/>
    <cellStyle name="20% - Accent1 3 5 2 2 2 3 6 3" xfId="27574" xr:uid="{00000000-0005-0000-0000-0000FF6A0000}"/>
    <cellStyle name="20% - Accent1 3 5 2 2 2 3 7" xfId="27575" xr:uid="{00000000-0005-0000-0000-0000006B0000}"/>
    <cellStyle name="20% - Accent1 3 5 2 2 2 3 7 2" xfId="27576" xr:uid="{00000000-0005-0000-0000-0000016B0000}"/>
    <cellStyle name="20% - Accent1 3 5 2 2 2 3 8" xfId="27577" xr:uid="{00000000-0005-0000-0000-0000026B0000}"/>
    <cellStyle name="20% - Accent1 3 5 2 2 2 3 8 2" xfId="27578" xr:uid="{00000000-0005-0000-0000-0000036B0000}"/>
    <cellStyle name="20% - Accent1 3 5 2 2 2 3 9" xfId="27579" xr:uid="{00000000-0005-0000-0000-0000046B0000}"/>
    <cellStyle name="20% - Accent1 3 5 2 2 2 4" xfId="27580" xr:uid="{00000000-0005-0000-0000-0000056B0000}"/>
    <cellStyle name="20% - Accent1 3 5 2 2 2 4 2" xfId="27581" xr:uid="{00000000-0005-0000-0000-0000066B0000}"/>
    <cellStyle name="20% - Accent1 3 5 2 2 2 4 2 2" xfId="27582" xr:uid="{00000000-0005-0000-0000-0000076B0000}"/>
    <cellStyle name="20% - Accent1 3 5 2 2 2 4 2 2 2" xfId="27583" xr:uid="{00000000-0005-0000-0000-0000086B0000}"/>
    <cellStyle name="20% - Accent1 3 5 2 2 2 4 2 3" xfId="27584" xr:uid="{00000000-0005-0000-0000-0000096B0000}"/>
    <cellStyle name="20% - Accent1 3 5 2 2 2 4 3" xfId="27585" xr:uid="{00000000-0005-0000-0000-00000A6B0000}"/>
    <cellStyle name="20% - Accent1 3 5 2 2 2 4 3 2" xfId="27586" xr:uid="{00000000-0005-0000-0000-00000B6B0000}"/>
    <cellStyle name="20% - Accent1 3 5 2 2 2 4 4" xfId="27587" xr:uid="{00000000-0005-0000-0000-00000C6B0000}"/>
    <cellStyle name="20% - Accent1 3 5 2 2 2 5" xfId="27588" xr:uid="{00000000-0005-0000-0000-00000D6B0000}"/>
    <cellStyle name="20% - Accent1 3 5 2 2 2 5 2" xfId="27589" xr:uid="{00000000-0005-0000-0000-00000E6B0000}"/>
    <cellStyle name="20% - Accent1 3 5 2 2 2 5 2 2" xfId="27590" xr:uid="{00000000-0005-0000-0000-00000F6B0000}"/>
    <cellStyle name="20% - Accent1 3 5 2 2 2 5 2 2 2" xfId="27591" xr:uid="{00000000-0005-0000-0000-0000106B0000}"/>
    <cellStyle name="20% - Accent1 3 5 2 2 2 5 2 3" xfId="27592" xr:uid="{00000000-0005-0000-0000-0000116B0000}"/>
    <cellStyle name="20% - Accent1 3 5 2 2 2 5 3" xfId="27593" xr:uid="{00000000-0005-0000-0000-0000126B0000}"/>
    <cellStyle name="20% - Accent1 3 5 2 2 2 5 3 2" xfId="27594" xr:uid="{00000000-0005-0000-0000-0000136B0000}"/>
    <cellStyle name="20% - Accent1 3 5 2 2 2 5 4" xfId="27595" xr:uid="{00000000-0005-0000-0000-0000146B0000}"/>
    <cellStyle name="20% - Accent1 3 5 2 2 2 6" xfId="27596" xr:uid="{00000000-0005-0000-0000-0000156B0000}"/>
    <cellStyle name="20% - Accent1 3 5 2 2 2 6 2" xfId="27597" xr:uid="{00000000-0005-0000-0000-0000166B0000}"/>
    <cellStyle name="20% - Accent1 3 5 2 2 2 6 2 2" xfId="27598" xr:uid="{00000000-0005-0000-0000-0000176B0000}"/>
    <cellStyle name="20% - Accent1 3 5 2 2 2 6 2 2 2" xfId="27599" xr:uid="{00000000-0005-0000-0000-0000186B0000}"/>
    <cellStyle name="20% - Accent1 3 5 2 2 2 6 2 3" xfId="27600" xr:uid="{00000000-0005-0000-0000-0000196B0000}"/>
    <cellStyle name="20% - Accent1 3 5 2 2 2 6 3" xfId="27601" xr:uid="{00000000-0005-0000-0000-00001A6B0000}"/>
    <cellStyle name="20% - Accent1 3 5 2 2 2 6 3 2" xfId="27602" xr:uid="{00000000-0005-0000-0000-00001B6B0000}"/>
    <cellStyle name="20% - Accent1 3 5 2 2 2 6 4" xfId="27603" xr:uid="{00000000-0005-0000-0000-00001C6B0000}"/>
    <cellStyle name="20% - Accent1 3 5 2 2 2 7" xfId="27604" xr:uid="{00000000-0005-0000-0000-00001D6B0000}"/>
    <cellStyle name="20% - Accent1 3 5 2 2 2 7 2" xfId="27605" xr:uid="{00000000-0005-0000-0000-00001E6B0000}"/>
    <cellStyle name="20% - Accent1 3 5 2 2 2 7 2 2" xfId="27606" xr:uid="{00000000-0005-0000-0000-00001F6B0000}"/>
    <cellStyle name="20% - Accent1 3 5 2 2 2 7 3" xfId="27607" xr:uid="{00000000-0005-0000-0000-0000206B0000}"/>
    <cellStyle name="20% - Accent1 3 5 2 2 2 8" xfId="27608" xr:uid="{00000000-0005-0000-0000-0000216B0000}"/>
    <cellStyle name="20% - Accent1 3 5 2 2 2 8 2" xfId="27609" xr:uid="{00000000-0005-0000-0000-0000226B0000}"/>
    <cellStyle name="20% - Accent1 3 5 2 2 2 8 2 2" xfId="27610" xr:uid="{00000000-0005-0000-0000-0000236B0000}"/>
    <cellStyle name="20% - Accent1 3 5 2 2 2 8 3" xfId="27611" xr:uid="{00000000-0005-0000-0000-0000246B0000}"/>
    <cellStyle name="20% - Accent1 3 5 2 2 2 9" xfId="27612" xr:uid="{00000000-0005-0000-0000-0000256B0000}"/>
    <cellStyle name="20% - Accent1 3 5 2 2 2 9 2" xfId="27613" xr:uid="{00000000-0005-0000-0000-0000266B0000}"/>
    <cellStyle name="20% - Accent1 3 5 2 2 3" xfId="27614" xr:uid="{00000000-0005-0000-0000-0000276B0000}"/>
    <cellStyle name="20% - Accent1 3 5 2 2 3 10" xfId="27615" xr:uid="{00000000-0005-0000-0000-0000286B0000}"/>
    <cellStyle name="20% - Accent1 3 5 2 2 3 10 2" xfId="27616" xr:uid="{00000000-0005-0000-0000-0000296B0000}"/>
    <cellStyle name="20% - Accent1 3 5 2 2 3 11" xfId="27617" xr:uid="{00000000-0005-0000-0000-00002A6B0000}"/>
    <cellStyle name="20% - Accent1 3 5 2 2 3 2" xfId="27618" xr:uid="{00000000-0005-0000-0000-00002B6B0000}"/>
    <cellStyle name="20% - Accent1 3 5 2 2 3 2 2" xfId="27619" xr:uid="{00000000-0005-0000-0000-00002C6B0000}"/>
    <cellStyle name="20% - Accent1 3 5 2 2 3 2 2 2" xfId="27620" xr:uid="{00000000-0005-0000-0000-00002D6B0000}"/>
    <cellStyle name="20% - Accent1 3 5 2 2 3 2 2 2 2" xfId="27621" xr:uid="{00000000-0005-0000-0000-00002E6B0000}"/>
    <cellStyle name="20% - Accent1 3 5 2 2 3 2 2 2 2 2" xfId="27622" xr:uid="{00000000-0005-0000-0000-00002F6B0000}"/>
    <cellStyle name="20% - Accent1 3 5 2 2 3 2 2 2 3" xfId="27623" xr:uid="{00000000-0005-0000-0000-0000306B0000}"/>
    <cellStyle name="20% - Accent1 3 5 2 2 3 2 2 3" xfId="27624" xr:uid="{00000000-0005-0000-0000-0000316B0000}"/>
    <cellStyle name="20% - Accent1 3 5 2 2 3 2 2 3 2" xfId="27625" xr:uid="{00000000-0005-0000-0000-0000326B0000}"/>
    <cellStyle name="20% - Accent1 3 5 2 2 3 2 2 4" xfId="27626" xr:uid="{00000000-0005-0000-0000-0000336B0000}"/>
    <cellStyle name="20% - Accent1 3 5 2 2 3 2 3" xfId="27627" xr:uid="{00000000-0005-0000-0000-0000346B0000}"/>
    <cellStyle name="20% - Accent1 3 5 2 2 3 2 3 2" xfId="27628" xr:uid="{00000000-0005-0000-0000-0000356B0000}"/>
    <cellStyle name="20% - Accent1 3 5 2 2 3 2 3 2 2" xfId="27629" xr:uid="{00000000-0005-0000-0000-0000366B0000}"/>
    <cellStyle name="20% - Accent1 3 5 2 2 3 2 3 2 2 2" xfId="27630" xr:uid="{00000000-0005-0000-0000-0000376B0000}"/>
    <cellStyle name="20% - Accent1 3 5 2 2 3 2 3 2 3" xfId="27631" xr:uid="{00000000-0005-0000-0000-0000386B0000}"/>
    <cellStyle name="20% - Accent1 3 5 2 2 3 2 3 3" xfId="27632" xr:uid="{00000000-0005-0000-0000-0000396B0000}"/>
    <cellStyle name="20% - Accent1 3 5 2 2 3 2 3 3 2" xfId="27633" xr:uid="{00000000-0005-0000-0000-00003A6B0000}"/>
    <cellStyle name="20% - Accent1 3 5 2 2 3 2 3 4" xfId="27634" xr:uid="{00000000-0005-0000-0000-00003B6B0000}"/>
    <cellStyle name="20% - Accent1 3 5 2 2 3 2 4" xfId="27635" xr:uid="{00000000-0005-0000-0000-00003C6B0000}"/>
    <cellStyle name="20% - Accent1 3 5 2 2 3 2 4 2" xfId="27636" xr:uid="{00000000-0005-0000-0000-00003D6B0000}"/>
    <cellStyle name="20% - Accent1 3 5 2 2 3 2 4 2 2" xfId="27637" xr:uid="{00000000-0005-0000-0000-00003E6B0000}"/>
    <cellStyle name="20% - Accent1 3 5 2 2 3 2 4 2 2 2" xfId="27638" xr:uid="{00000000-0005-0000-0000-00003F6B0000}"/>
    <cellStyle name="20% - Accent1 3 5 2 2 3 2 4 2 3" xfId="27639" xr:uid="{00000000-0005-0000-0000-0000406B0000}"/>
    <cellStyle name="20% - Accent1 3 5 2 2 3 2 4 3" xfId="27640" xr:uid="{00000000-0005-0000-0000-0000416B0000}"/>
    <cellStyle name="20% - Accent1 3 5 2 2 3 2 4 3 2" xfId="27641" xr:uid="{00000000-0005-0000-0000-0000426B0000}"/>
    <cellStyle name="20% - Accent1 3 5 2 2 3 2 4 4" xfId="27642" xr:uid="{00000000-0005-0000-0000-0000436B0000}"/>
    <cellStyle name="20% - Accent1 3 5 2 2 3 2 5" xfId="27643" xr:uid="{00000000-0005-0000-0000-0000446B0000}"/>
    <cellStyle name="20% - Accent1 3 5 2 2 3 2 5 2" xfId="27644" xr:uid="{00000000-0005-0000-0000-0000456B0000}"/>
    <cellStyle name="20% - Accent1 3 5 2 2 3 2 5 2 2" xfId="27645" xr:uid="{00000000-0005-0000-0000-0000466B0000}"/>
    <cellStyle name="20% - Accent1 3 5 2 2 3 2 5 3" xfId="27646" xr:uid="{00000000-0005-0000-0000-0000476B0000}"/>
    <cellStyle name="20% - Accent1 3 5 2 2 3 2 6" xfId="27647" xr:uid="{00000000-0005-0000-0000-0000486B0000}"/>
    <cellStyle name="20% - Accent1 3 5 2 2 3 2 6 2" xfId="27648" xr:uid="{00000000-0005-0000-0000-0000496B0000}"/>
    <cellStyle name="20% - Accent1 3 5 2 2 3 2 6 2 2" xfId="27649" xr:uid="{00000000-0005-0000-0000-00004A6B0000}"/>
    <cellStyle name="20% - Accent1 3 5 2 2 3 2 6 3" xfId="27650" xr:uid="{00000000-0005-0000-0000-00004B6B0000}"/>
    <cellStyle name="20% - Accent1 3 5 2 2 3 2 7" xfId="27651" xr:uid="{00000000-0005-0000-0000-00004C6B0000}"/>
    <cellStyle name="20% - Accent1 3 5 2 2 3 2 7 2" xfId="27652" xr:uid="{00000000-0005-0000-0000-00004D6B0000}"/>
    <cellStyle name="20% - Accent1 3 5 2 2 3 2 8" xfId="27653" xr:uid="{00000000-0005-0000-0000-00004E6B0000}"/>
    <cellStyle name="20% - Accent1 3 5 2 2 3 2 8 2" xfId="27654" xr:uid="{00000000-0005-0000-0000-00004F6B0000}"/>
    <cellStyle name="20% - Accent1 3 5 2 2 3 2 9" xfId="27655" xr:uid="{00000000-0005-0000-0000-0000506B0000}"/>
    <cellStyle name="20% - Accent1 3 5 2 2 3 3" xfId="27656" xr:uid="{00000000-0005-0000-0000-0000516B0000}"/>
    <cellStyle name="20% - Accent1 3 5 2 2 3 3 2" xfId="27657" xr:uid="{00000000-0005-0000-0000-0000526B0000}"/>
    <cellStyle name="20% - Accent1 3 5 2 2 3 3 2 2" xfId="27658" xr:uid="{00000000-0005-0000-0000-0000536B0000}"/>
    <cellStyle name="20% - Accent1 3 5 2 2 3 3 2 2 2" xfId="27659" xr:uid="{00000000-0005-0000-0000-0000546B0000}"/>
    <cellStyle name="20% - Accent1 3 5 2 2 3 3 2 2 2 2" xfId="27660" xr:uid="{00000000-0005-0000-0000-0000556B0000}"/>
    <cellStyle name="20% - Accent1 3 5 2 2 3 3 2 2 3" xfId="27661" xr:uid="{00000000-0005-0000-0000-0000566B0000}"/>
    <cellStyle name="20% - Accent1 3 5 2 2 3 3 2 3" xfId="27662" xr:uid="{00000000-0005-0000-0000-0000576B0000}"/>
    <cellStyle name="20% - Accent1 3 5 2 2 3 3 2 3 2" xfId="27663" xr:uid="{00000000-0005-0000-0000-0000586B0000}"/>
    <cellStyle name="20% - Accent1 3 5 2 2 3 3 2 4" xfId="27664" xr:uid="{00000000-0005-0000-0000-0000596B0000}"/>
    <cellStyle name="20% - Accent1 3 5 2 2 3 3 3" xfId="27665" xr:uid="{00000000-0005-0000-0000-00005A6B0000}"/>
    <cellStyle name="20% - Accent1 3 5 2 2 3 3 3 2" xfId="27666" xr:uid="{00000000-0005-0000-0000-00005B6B0000}"/>
    <cellStyle name="20% - Accent1 3 5 2 2 3 3 3 2 2" xfId="27667" xr:uid="{00000000-0005-0000-0000-00005C6B0000}"/>
    <cellStyle name="20% - Accent1 3 5 2 2 3 3 3 2 2 2" xfId="27668" xr:uid="{00000000-0005-0000-0000-00005D6B0000}"/>
    <cellStyle name="20% - Accent1 3 5 2 2 3 3 3 2 3" xfId="27669" xr:uid="{00000000-0005-0000-0000-00005E6B0000}"/>
    <cellStyle name="20% - Accent1 3 5 2 2 3 3 3 3" xfId="27670" xr:uid="{00000000-0005-0000-0000-00005F6B0000}"/>
    <cellStyle name="20% - Accent1 3 5 2 2 3 3 3 3 2" xfId="27671" xr:uid="{00000000-0005-0000-0000-0000606B0000}"/>
    <cellStyle name="20% - Accent1 3 5 2 2 3 3 3 4" xfId="27672" xr:uid="{00000000-0005-0000-0000-0000616B0000}"/>
    <cellStyle name="20% - Accent1 3 5 2 2 3 3 4" xfId="27673" xr:uid="{00000000-0005-0000-0000-0000626B0000}"/>
    <cellStyle name="20% - Accent1 3 5 2 2 3 3 4 2" xfId="27674" xr:uid="{00000000-0005-0000-0000-0000636B0000}"/>
    <cellStyle name="20% - Accent1 3 5 2 2 3 3 4 2 2" xfId="27675" xr:uid="{00000000-0005-0000-0000-0000646B0000}"/>
    <cellStyle name="20% - Accent1 3 5 2 2 3 3 4 2 2 2" xfId="27676" xr:uid="{00000000-0005-0000-0000-0000656B0000}"/>
    <cellStyle name="20% - Accent1 3 5 2 2 3 3 4 2 3" xfId="27677" xr:uid="{00000000-0005-0000-0000-0000666B0000}"/>
    <cellStyle name="20% - Accent1 3 5 2 2 3 3 4 3" xfId="27678" xr:uid="{00000000-0005-0000-0000-0000676B0000}"/>
    <cellStyle name="20% - Accent1 3 5 2 2 3 3 4 3 2" xfId="27679" xr:uid="{00000000-0005-0000-0000-0000686B0000}"/>
    <cellStyle name="20% - Accent1 3 5 2 2 3 3 4 4" xfId="27680" xr:uid="{00000000-0005-0000-0000-0000696B0000}"/>
    <cellStyle name="20% - Accent1 3 5 2 2 3 3 5" xfId="27681" xr:uid="{00000000-0005-0000-0000-00006A6B0000}"/>
    <cellStyle name="20% - Accent1 3 5 2 2 3 3 5 2" xfId="27682" xr:uid="{00000000-0005-0000-0000-00006B6B0000}"/>
    <cellStyle name="20% - Accent1 3 5 2 2 3 3 5 2 2" xfId="27683" xr:uid="{00000000-0005-0000-0000-00006C6B0000}"/>
    <cellStyle name="20% - Accent1 3 5 2 2 3 3 5 3" xfId="27684" xr:uid="{00000000-0005-0000-0000-00006D6B0000}"/>
    <cellStyle name="20% - Accent1 3 5 2 2 3 3 6" xfId="27685" xr:uid="{00000000-0005-0000-0000-00006E6B0000}"/>
    <cellStyle name="20% - Accent1 3 5 2 2 3 3 6 2" xfId="27686" xr:uid="{00000000-0005-0000-0000-00006F6B0000}"/>
    <cellStyle name="20% - Accent1 3 5 2 2 3 3 6 2 2" xfId="27687" xr:uid="{00000000-0005-0000-0000-0000706B0000}"/>
    <cellStyle name="20% - Accent1 3 5 2 2 3 3 6 3" xfId="27688" xr:uid="{00000000-0005-0000-0000-0000716B0000}"/>
    <cellStyle name="20% - Accent1 3 5 2 2 3 3 7" xfId="27689" xr:uid="{00000000-0005-0000-0000-0000726B0000}"/>
    <cellStyle name="20% - Accent1 3 5 2 2 3 3 7 2" xfId="27690" xr:uid="{00000000-0005-0000-0000-0000736B0000}"/>
    <cellStyle name="20% - Accent1 3 5 2 2 3 3 8" xfId="27691" xr:uid="{00000000-0005-0000-0000-0000746B0000}"/>
    <cellStyle name="20% - Accent1 3 5 2 2 3 3 8 2" xfId="27692" xr:uid="{00000000-0005-0000-0000-0000756B0000}"/>
    <cellStyle name="20% - Accent1 3 5 2 2 3 3 9" xfId="27693" xr:uid="{00000000-0005-0000-0000-0000766B0000}"/>
    <cellStyle name="20% - Accent1 3 5 2 2 3 4" xfId="27694" xr:uid="{00000000-0005-0000-0000-0000776B0000}"/>
    <cellStyle name="20% - Accent1 3 5 2 2 3 4 2" xfId="27695" xr:uid="{00000000-0005-0000-0000-0000786B0000}"/>
    <cellStyle name="20% - Accent1 3 5 2 2 3 4 2 2" xfId="27696" xr:uid="{00000000-0005-0000-0000-0000796B0000}"/>
    <cellStyle name="20% - Accent1 3 5 2 2 3 4 2 2 2" xfId="27697" xr:uid="{00000000-0005-0000-0000-00007A6B0000}"/>
    <cellStyle name="20% - Accent1 3 5 2 2 3 4 2 3" xfId="27698" xr:uid="{00000000-0005-0000-0000-00007B6B0000}"/>
    <cellStyle name="20% - Accent1 3 5 2 2 3 4 3" xfId="27699" xr:uid="{00000000-0005-0000-0000-00007C6B0000}"/>
    <cellStyle name="20% - Accent1 3 5 2 2 3 4 3 2" xfId="27700" xr:uid="{00000000-0005-0000-0000-00007D6B0000}"/>
    <cellStyle name="20% - Accent1 3 5 2 2 3 4 4" xfId="27701" xr:uid="{00000000-0005-0000-0000-00007E6B0000}"/>
    <cellStyle name="20% - Accent1 3 5 2 2 3 5" xfId="27702" xr:uid="{00000000-0005-0000-0000-00007F6B0000}"/>
    <cellStyle name="20% - Accent1 3 5 2 2 3 5 2" xfId="27703" xr:uid="{00000000-0005-0000-0000-0000806B0000}"/>
    <cellStyle name="20% - Accent1 3 5 2 2 3 5 2 2" xfId="27704" xr:uid="{00000000-0005-0000-0000-0000816B0000}"/>
    <cellStyle name="20% - Accent1 3 5 2 2 3 5 2 2 2" xfId="27705" xr:uid="{00000000-0005-0000-0000-0000826B0000}"/>
    <cellStyle name="20% - Accent1 3 5 2 2 3 5 2 3" xfId="27706" xr:uid="{00000000-0005-0000-0000-0000836B0000}"/>
    <cellStyle name="20% - Accent1 3 5 2 2 3 5 3" xfId="27707" xr:uid="{00000000-0005-0000-0000-0000846B0000}"/>
    <cellStyle name="20% - Accent1 3 5 2 2 3 5 3 2" xfId="27708" xr:uid="{00000000-0005-0000-0000-0000856B0000}"/>
    <cellStyle name="20% - Accent1 3 5 2 2 3 5 4" xfId="27709" xr:uid="{00000000-0005-0000-0000-0000866B0000}"/>
    <cellStyle name="20% - Accent1 3 5 2 2 3 6" xfId="27710" xr:uid="{00000000-0005-0000-0000-0000876B0000}"/>
    <cellStyle name="20% - Accent1 3 5 2 2 3 6 2" xfId="27711" xr:uid="{00000000-0005-0000-0000-0000886B0000}"/>
    <cellStyle name="20% - Accent1 3 5 2 2 3 6 2 2" xfId="27712" xr:uid="{00000000-0005-0000-0000-0000896B0000}"/>
    <cellStyle name="20% - Accent1 3 5 2 2 3 6 2 2 2" xfId="27713" xr:uid="{00000000-0005-0000-0000-00008A6B0000}"/>
    <cellStyle name="20% - Accent1 3 5 2 2 3 6 2 3" xfId="27714" xr:uid="{00000000-0005-0000-0000-00008B6B0000}"/>
    <cellStyle name="20% - Accent1 3 5 2 2 3 6 3" xfId="27715" xr:uid="{00000000-0005-0000-0000-00008C6B0000}"/>
    <cellStyle name="20% - Accent1 3 5 2 2 3 6 3 2" xfId="27716" xr:uid="{00000000-0005-0000-0000-00008D6B0000}"/>
    <cellStyle name="20% - Accent1 3 5 2 2 3 6 4" xfId="27717" xr:uid="{00000000-0005-0000-0000-00008E6B0000}"/>
    <cellStyle name="20% - Accent1 3 5 2 2 3 7" xfId="27718" xr:uid="{00000000-0005-0000-0000-00008F6B0000}"/>
    <cellStyle name="20% - Accent1 3 5 2 2 3 7 2" xfId="27719" xr:uid="{00000000-0005-0000-0000-0000906B0000}"/>
    <cellStyle name="20% - Accent1 3 5 2 2 3 7 2 2" xfId="27720" xr:uid="{00000000-0005-0000-0000-0000916B0000}"/>
    <cellStyle name="20% - Accent1 3 5 2 2 3 7 3" xfId="27721" xr:uid="{00000000-0005-0000-0000-0000926B0000}"/>
    <cellStyle name="20% - Accent1 3 5 2 2 3 8" xfId="27722" xr:uid="{00000000-0005-0000-0000-0000936B0000}"/>
    <cellStyle name="20% - Accent1 3 5 2 2 3 8 2" xfId="27723" xr:uid="{00000000-0005-0000-0000-0000946B0000}"/>
    <cellStyle name="20% - Accent1 3 5 2 2 3 8 2 2" xfId="27724" xr:uid="{00000000-0005-0000-0000-0000956B0000}"/>
    <cellStyle name="20% - Accent1 3 5 2 2 3 8 3" xfId="27725" xr:uid="{00000000-0005-0000-0000-0000966B0000}"/>
    <cellStyle name="20% - Accent1 3 5 2 2 3 9" xfId="27726" xr:uid="{00000000-0005-0000-0000-0000976B0000}"/>
    <cellStyle name="20% - Accent1 3 5 2 2 3 9 2" xfId="27727" xr:uid="{00000000-0005-0000-0000-0000986B0000}"/>
    <cellStyle name="20% - Accent1 3 5 2 2 4" xfId="27728" xr:uid="{00000000-0005-0000-0000-0000996B0000}"/>
    <cellStyle name="20% - Accent1 3 5 2 2 4 10" xfId="27729" xr:uid="{00000000-0005-0000-0000-00009A6B0000}"/>
    <cellStyle name="20% - Accent1 3 5 2 2 4 10 2" xfId="27730" xr:uid="{00000000-0005-0000-0000-00009B6B0000}"/>
    <cellStyle name="20% - Accent1 3 5 2 2 4 11" xfId="27731" xr:uid="{00000000-0005-0000-0000-00009C6B0000}"/>
    <cellStyle name="20% - Accent1 3 5 2 2 4 2" xfId="27732" xr:uid="{00000000-0005-0000-0000-00009D6B0000}"/>
    <cellStyle name="20% - Accent1 3 5 2 2 4 2 2" xfId="27733" xr:uid="{00000000-0005-0000-0000-00009E6B0000}"/>
    <cellStyle name="20% - Accent1 3 5 2 2 4 2 2 2" xfId="27734" xr:uid="{00000000-0005-0000-0000-00009F6B0000}"/>
    <cellStyle name="20% - Accent1 3 5 2 2 4 2 2 2 2" xfId="27735" xr:uid="{00000000-0005-0000-0000-0000A06B0000}"/>
    <cellStyle name="20% - Accent1 3 5 2 2 4 2 2 2 2 2" xfId="27736" xr:uid="{00000000-0005-0000-0000-0000A16B0000}"/>
    <cellStyle name="20% - Accent1 3 5 2 2 4 2 2 2 3" xfId="27737" xr:uid="{00000000-0005-0000-0000-0000A26B0000}"/>
    <cellStyle name="20% - Accent1 3 5 2 2 4 2 2 3" xfId="27738" xr:uid="{00000000-0005-0000-0000-0000A36B0000}"/>
    <cellStyle name="20% - Accent1 3 5 2 2 4 2 2 3 2" xfId="27739" xr:uid="{00000000-0005-0000-0000-0000A46B0000}"/>
    <cellStyle name="20% - Accent1 3 5 2 2 4 2 2 4" xfId="27740" xr:uid="{00000000-0005-0000-0000-0000A56B0000}"/>
    <cellStyle name="20% - Accent1 3 5 2 2 4 2 3" xfId="27741" xr:uid="{00000000-0005-0000-0000-0000A66B0000}"/>
    <cellStyle name="20% - Accent1 3 5 2 2 4 2 3 2" xfId="27742" xr:uid="{00000000-0005-0000-0000-0000A76B0000}"/>
    <cellStyle name="20% - Accent1 3 5 2 2 4 2 3 2 2" xfId="27743" xr:uid="{00000000-0005-0000-0000-0000A86B0000}"/>
    <cellStyle name="20% - Accent1 3 5 2 2 4 2 3 2 2 2" xfId="27744" xr:uid="{00000000-0005-0000-0000-0000A96B0000}"/>
    <cellStyle name="20% - Accent1 3 5 2 2 4 2 3 2 3" xfId="27745" xr:uid="{00000000-0005-0000-0000-0000AA6B0000}"/>
    <cellStyle name="20% - Accent1 3 5 2 2 4 2 3 3" xfId="27746" xr:uid="{00000000-0005-0000-0000-0000AB6B0000}"/>
    <cellStyle name="20% - Accent1 3 5 2 2 4 2 3 3 2" xfId="27747" xr:uid="{00000000-0005-0000-0000-0000AC6B0000}"/>
    <cellStyle name="20% - Accent1 3 5 2 2 4 2 3 4" xfId="27748" xr:uid="{00000000-0005-0000-0000-0000AD6B0000}"/>
    <cellStyle name="20% - Accent1 3 5 2 2 4 2 4" xfId="27749" xr:uid="{00000000-0005-0000-0000-0000AE6B0000}"/>
    <cellStyle name="20% - Accent1 3 5 2 2 4 2 4 2" xfId="27750" xr:uid="{00000000-0005-0000-0000-0000AF6B0000}"/>
    <cellStyle name="20% - Accent1 3 5 2 2 4 2 4 2 2" xfId="27751" xr:uid="{00000000-0005-0000-0000-0000B06B0000}"/>
    <cellStyle name="20% - Accent1 3 5 2 2 4 2 4 2 2 2" xfId="27752" xr:uid="{00000000-0005-0000-0000-0000B16B0000}"/>
    <cellStyle name="20% - Accent1 3 5 2 2 4 2 4 2 3" xfId="27753" xr:uid="{00000000-0005-0000-0000-0000B26B0000}"/>
    <cellStyle name="20% - Accent1 3 5 2 2 4 2 4 3" xfId="27754" xr:uid="{00000000-0005-0000-0000-0000B36B0000}"/>
    <cellStyle name="20% - Accent1 3 5 2 2 4 2 4 3 2" xfId="27755" xr:uid="{00000000-0005-0000-0000-0000B46B0000}"/>
    <cellStyle name="20% - Accent1 3 5 2 2 4 2 4 4" xfId="27756" xr:uid="{00000000-0005-0000-0000-0000B56B0000}"/>
    <cellStyle name="20% - Accent1 3 5 2 2 4 2 5" xfId="27757" xr:uid="{00000000-0005-0000-0000-0000B66B0000}"/>
    <cellStyle name="20% - Accent1 3 5 2 2 4 2 5 2" xfId="27758" xr:uid="{00000000-0005-0000-0000-0000B76B0000}"/>
    <cellStyle name="20% - Accent1 3 5 2 2 4 2 5 2 2" xfId="27759" xr:uid="{00000000-0005-0000-0000-0000B86B0000}"/>
    <cellStyle name="20% - Accent1 3 5 2 2 4 2 5 3" xfId="27760" xr:uid="{00000000-0005-0000-0000-0000B96B0000}"/>
    <cellStyle name="20% - Accent1 3 5 2 2 4 2 6" xfId="27761" xr:uid="{00000000-0005-0000-0000-0000BA6B0000}"/>
    <cellStyle name="20% - Accent1 3 5 2 2 4 2 6 2" xfId="27762" xr:uid="{00000000-0005-0000-0000-0000BB6B0000}"/>
    <cellStyle name="20% - Accent1 3 5 2 2 4 2 6 2 2" xfId="27763" xr:uid="{00000000-0005-0000-0000-0000BC6B0000}"/>
    <cellStyle name="20% - Accent1 3 5 2 2 4 2 6 3" xfId="27764" xr:uid="{00000000-0005-0000-0000-0000BD6B0000}"/>
    <cellStyle name="20% - Accent1 3 5 2 2 4 2 7" xfId="27765" xr:uid="{00000000-0005-0000-0000-0000BE6B0000}"/>
    <cellStyle name="20% - Accent1 3 5 2 2 4 2 7 2" xfId="27766" xr:uid="{00000000-0005-0000-0000-0000BF6B0000}"/>
    <cellStyle name="20% - Accent1 3 5 2 2 4 2 8" xfId="27767" xr:uid="{00000000-0005-0000-0000-0000C06B0000}"/>
    <cellStyle name="20% - Accent1 3 5 2 2 4 2 8 2" xfId="27768" xr:uid="{00000000-0005-0000-0000-0000C16B0000}"/>
    <cellStyle name="20% - Accent1 3 5 2 2 4 2 9" xfId="27769" xr:uid="{00000000-0005-0000-0000-0000C26B0000}"/>
    <cellStyle name="20% - Accent1 3 5 2 2 4 3" xfId="27770" xr:uid="{00000000-0005-0000-0000-0000C36B0000}"/>
    <cellStyle name="20% - Accent1 3 5 2 2 4 3 2" xfId="27771" xr:uid="{00000000-0005-0000-0000-0000C46B0000}"/>
    <cellStyle name="20% - Accent1 3 5 2 2 4 3 2 2" xfId="27772" xr:uid="{00000000-0005-0000-0000-0000C56B0000}"/>
    <cellStyle name="20% - Accent1 3 5 2 2 4 3 2 2 2" xfId="27773" xr:uid="{00000000-0005-0000-0000-0000C66B0000}"/>
    <cellStyle name="20% - Accent1 3 5 2 2 4 3 2 2 2 2" xfId="27774" xr:uid="{00000000-0005-0000-0000-0000C76B0000}"/>
    <cellStyle name="20% - Accent1 3 5 2 2 4 3 2 2 3" xfId="27775" xr:uid="{00000000-0005-0000-0000-0000C86B0000}"/>
    <cellStyle name="20% - Accent1 3 5 2 2 4 3 2 3" xfId="27776" xr:uid="{00000000-0005-0000-0000-0000C96B0000}"/>
    <cellStyle name="20% - Accent1 3 5 2 2 4 3 2 3 2" xfId="27777" xr:uid="{00000000-0005-0000-0000-0000CA6B0000}"/>
    <cellStyle name="20% - Accent1 3 5 2 2 4 3 2 4" xfId="27778" xr:uid="{00000000-0005-0000-0000-0000CB6B0000}"/>
    <cellStyle name="20% - Accent1 3 5 2 2 4 3 3" xfId="27779" xr:uid="{00000000-0005-0000-0000-0000CC6B0000}"/>
    <cellStyle name="20% - Accent1 3 5 2 2 4 3 3 2" xfId="27780" xr:uid="{00000000-0005-0000-0000-0000CD6B0000}"/>
    <cellStyle name="20% - Accent1 3 5 2 2 4 3 3 2 2" xfId="27781" xr:uid="{00000000-0005-0000-0000-0000CE6B0000}"/>
    <cellStyle name="20% - Accent1 3 5 2 2 4 3 3 2 2 2" xfId="27782" xr:uid="{00000000-0005-0000-0000-0000CF6B0000}"/>
    <cellStyle name="20% - Accent1 3 5 2 2 4 3 3 2 3" xfId="27783" xr:uid="{00000000-0005-0000-0000-0000D06B0000}"/>
    <cellStyle name="20% - Accent1 3 5 2 2 4 3 3 3" xfId="27784" xr:uid="{00000000-0005-0000-0000-0000D16B0000}"/>
    <cellStyle name="20% - Accent1 3 5 2 2 4 3 3 3 2" xfId="27785" xr:uid="{00000000-0005-0000-0000-0000D26B0000}"/>
    <cellStyle name="20% - Accent1 3 5 2 2 4 3 3 4" xfId="27786" xr:uid="{00000000-0005-0000-0000-0000D36B0000}"/>
    <cellStyle name="20% - Accent1 3 5 2 2 4 3 4" xfId="27787" xr:uid="{00000000-0005-0000-0000-0000D46B0000}"/>
    <cellStyle name="20% - Accent1 3 5 2 2 4 3 4 2" xfId="27788" xr:uid="{00000000-0005-0000-0000-0000D56B0000}"/>
    <cellStyle name="20% - Accent1 3 5 2 2 4 3 4 2 2" xfId="27789" xr:uid="{00000000-0005-0000-0000-0000D66B0000}"/>
    <cellStyle name="20% - Accent1 3 5 2 2 4 3 4 2 2 2" xfId="27790" xr:uid="{00000000-0005-0000-0000-0000D76B0000}"/>
    <cellStyle name="20% - Accent1 3 5 2 2 4 3 4 2 3" xfId="27791" xr:uid="{00000000-0005-0000-0000-0000D86B0000}"/>
    <cellStyle name="20% - Accent1 3 5 2 2 4 3 4 3" xfId="27792" xr:uid="{00000000-0005-0000-0000-0000D96B0000}"/>
    <cellStyle name="20% - Accent1 3 5 2 2 4 3 4 3 2" xfId="27793" xr:uid="{00000000-0005-0000-0000-0000DA6B0000}"/>
    <cellStyle name="20% - Accent1 3 5 2 2 4 3 4 4" xfId="27794" xr:uid="{00000000-0005-0000-0000-0000DB6B0000}"/>
    <cellStyle name="20% - Accent1 3 5 2 2 4 3 5" xfId="27795" xr:uid="{00000000-0005-0000-0000-0000DC6B0000}"/>
    <cellStyle name="20% - Accent1 3 5 2 2 4 3 5 2" xfId="27796" xr:uid="{00000000-0005-0000-0000-0000DD6B0000}"/>
    <cellStyle name="20% - Accent1 3 5 2 2 4 3 5 2 2" xfId="27797" xr:uid="{00000000-0005-0000-0000-0000DE6B0000}"/>
    <cellStyle name="20% - Accent1 3 5 2 2 4 3 5 3" xfId="27798" xr:uid="{00000000-0005-0000-0000-0000DF6B0000}"/>
    <cellStyle name="20% - Accent1 3 5 2 2 4 3 6" xfId="27799" xr:uid="{00000000-0005-0000-0000-0000E06B0000}"/>
    <cellStyle name="20% - Accent1 3 5 2 2 4 3 6 2" xfId="27800" xr:uid="{00000000-0005-0000-0000-0000E16B0000}"/>
    <cellStyle name="20% - Accent1 3 5 2 2 4 3 6 2 2" xfId="27801" xr:uid="{00000000-0005-0000-0000-0000E26B0000}"/>
    <cellStyle name="20% - Accent1 3 5 2 2 4 3 6 3" xfId="27802" xr:uid="{00000000-0005-0000-0000-0000E36B0000}"/>
    <cellStyle name="20% - Accent1 3 5 2 2 4 3 7" xfId="27803" xr:uid="{00000000-0005-0000-0000-0000E46B0000}"/>
    <cellStyle name="20% - Accent1 3 5 2 2 4 3 7 2" xfId="27804" xr:uid="{00000000-0005-0000-0000-0000E56B0000}"/>
    <cellStyle name="20% - Accent1 3 5 2 2 4 3 8" xfId="27805" xr:uid="{00000000-0005-0000-0000-0000E66B0000}"/>
    <cellStyle name="20% - Accent1 3 5 2 2 4 3 8 2" xfId="27806" xr:uid="{00000000-0005-0000-0000-0000E76B0000}"/>
    <cellStyle name="20% - Accent1 3 5 2 2 4 3 9" xfId="27807" xr:uid="{00000000-0005-0000-0000-0000E86B0000}"/>
    <cellStyle name="20% - Accent1 3 5 2 2 4 4" xfId="27808" xr:uid="{00000000-0005-0000-0000-0000E96B0000}"/>
    <cellStyle name="20% - Accent1 3 5 2 2 4 4 2" xfId="27809" xr:uid="{00000000-0005-0000-0000-0000EA6B0000}"/>
    <cellStyle name="20% - Accent1 3 5 2 2 4 4 2 2" xfId="27810" xr:uid="{00000000-0005-0000-0000-0000EB6B0000}"/>
    <cellStyle name="20% - Accent1 3 5 2 2 4 4 2 2 2" xfId="27811" xr:uid="{00000000-0005-0000-0000-0000EC6B0000}"/>
    <cellStyle name="20% - Accent1 3 5 2 2 4 4 2 3" xfId="27812" xr:uid="{00000000-0005-0000-0000-0000ED6B0000}"/>
    <cellStyle name="20% - Accent1 3 5 2 2 4 4 3" xfId="27813" xr:uid="{00000000-0005-0000-0000-0000EE6B0000}"/>
    <cellStyle name="20% - Accent1 3 5 2 2 4 4 3 2" xfId="27814" xr:uid="{00000000-0005-0000-0000-0000EF6B0000}"/>
    <cellStyle name="20% - Accent1 3 5 2 2 4 4 4" xfId="27815" xr:uid="{00000000-0005-0000-0000-0000F06B0000}"/>
    <cellStyle name="20% - Accent1 3 5 2 2 4 5" xfId="27816" xr:uid="{00000000-0005-0000-0000-0000F16B0000}"/>
    <cellStyle name="20% - Accent1 3 5 2 2 4 5 2" xfId="27817" xr:uid="{00000000-0005-0000-0000-0000F26B0000}"/>
    <cellStyle name="20% - Accent1 3 5 2 2 4 5 2 2" xfId="27818" xr:uid="{00000000-0005-0000-0000-0000F36B0000}"/>
    <cellStyle name="20% - Accent1 3 5 2 2 4 5 2 2 2" xfId="27819" xr:uid="{00000000-0005-0000-0000-0000F46B0000}"/>
    <cellStyle name="20% - Accent1 3 5 2 2 4 5 2 3" xfId="27820" xr:uid="{00000000-0005-0000-0000-0000F56B0000}"/>
    <cellStyle name="20% - Accent1 3 5 2 2 4 5 3" xfId="27821" xr:uid="{00000000-0005-0000-0000-0000F66B0000}"/>
    <cellStyle name="20% - Accent1 3 5 2 2 4 5 3 2" xfId="27822" xr:uid="{00000000-0005-0000-0000-0000F76B0000}"/>
    <cellStyle name="20% - Accent1 3 5 2 2 4 5 4" xfId="27823" xr:uid="{00000000-0005-0000-0000-0000F86B0000}"/>
    <cellStyle name="20% - Accent1 3 5 2 2 4 6" xfId="27824" xr:uid="{00000000-0005-0000-0000-0000F96B0000}"/>
    <cellStyle name="20% - Accent1 3 5 2 2 4 6 2" xfId="27825" xr:uid="{00000000-0005-0000-0000-0000FA6B0000}"/>
    <cellStyle name="20% - Accent1 3 5 2 2 4 6 2 2" xfId="27826" xr:uid="{00000000-0005-0000-0000-0000FB6B0000}"/>
    <cellStyle name="20% - Accent1 3 5 2 2 4 6 2 2 2" xfId="27827" xr:uid="{00000000-0005-0000-0000-0000FC6B0000}"/>
    <cellStyle name="20% - Accent1 3 5 2 2 4 6 2 3" xfId="27828" xr:uid="{00000000-0005-0000-0000-0000FD6B0000}"/>
    <cellStyle name="20% - Accent1 3 5 2 2 4 6 3" xfId="27829" xr:uid="{00000000-0005-0000-0000-0000FE6B0000}"/>
    <cellStyle name="20% - Accent1 3 5 2 2 4 6 3 2" xfId="27830" xr:uid="{00000000-0005-0000-0000-0000FF6B0000}"/>
    <cellStyle name="20% - Accent1 3 5 2 2 4 6 4" xfId="27831" xr:uid="{00000000-0005-0000-0000-0000006C0000}"/>
    <cellStyle name="20% - Accent1 3 5 2 2 4 7" xfId="27832" xr:uid="{00000000-0005-0000-0000-0000016C0000}"/>
    <cellStyle name="20% - Accent1 3 5 2 2 4 7 2" xfId="27833" xr:uid="{00000000-0005-0000-0000-0000026C0000}"/>
    <cellStyle name="20% - Accent1 3 5 2 2 4 7 2 2" xfId="27834" xr:uid="{00000000-0005-0000-0000-0000036C0000}"/>
    <cellStyle name="20% - Accent1 3 5 2 2 4 7 3" xfId="27835" xr:uid="{00000000-0005-0000-0000-0000046C0000}"/>
    <cellStyle name="20% - Accent1 3 5 2 2 4 8" xfId="27836" xr:uid="{00000000-0005-0000-0000-0000056C0000}"/>
    <cellStyle name="20% - Accent1 3 5 2 2 4 8 2" xfId="27837" xr:uid="{00000000-0005-0000-0000-0000066C0000}"/>
    <cellStyle name="20% - Accent1 3 5 2 2 4 8 2 2" xfId="27838" xr:uid="{00000000-0005-0000-0000-0000076C0000}"/>
    <cellStyle name="20% - Accent1 3 5 2 2 4 8 3" xfId="27839" xr:uid="{00000000-0005-0000-0000-0000086C0000}"/>
    <cellStyle name="20% - Accent1 3 5 2 2 4 9" xfId="27840" xr:uid="{00000000-0005-0000-0000-0000096C0000}"/>
    <cellStyle name="20% - Accent1 3 5 2 2 4 9 2" xfId="27841" xr:uid="{00000000-0005-0000-0000-00000A6C0000}"/>
    <cellStyle name="20% - Accent1 3 5 2 2 5" xfId="27842" xr:uid="{00000000-0005-0000-0000-00000B6C0000}"/>
    <cellStyle name="20% - Accent1 3 5 2 2 5 2" xfId="27843" xr:uid="{00000000-0005-0000-0000-00000C6C0000}"/>
    <cellStyle name="20% - Accent1 3 5 2 2 5 2 2" xfId="27844" xr:uid="{00000000-0005-0000-0000-00000D6C0000}"/>
    <cellStyle name="20% - Accent1 3 5 2 2 5 2 2 2" xfId="27845" xr:uid="{00000000-0005-0000-0000-00000E6C0000}"/>
    <cellStyle name="20% - Accent1 3 5 2 2 5 2 2 2 2" xfId="27846" xr:uid="{00000000-0005-0000-0000-00000F6C0000}"/>
    <cellStyle name="20% - Accent1 3 5 2 2 5 2 2 3" xfId="27847" xr:uid="{00000000-0005-0000-0000-0000106C0000}"/>
    <cellStyle name="20% - Accent1 3 5 2 2 5 2 3" xfId="27848" xr:uid="{00000000-0005-0000-0000-0000116C0000}"/>
    <cellStyle name="20% - Accent1 3 5 2 2 5 2 3 2" xfId="27849" xr:uid="{00000000-0005-0000-0000-0000126C0000}"/>
    <cellStyle name="20% - Accent1 3 5 2 2 5 2 4" xfId="27850" xr:uid="{00000000-0005-0000-0000-0000136C0000}"/>
    <cellStyle name="20% - Accent1 3 5 2 2 5 3" xfId="27851" xr:uid="{00000000-0005-0000-0000-0000146C0000}"/>
    <cellStyle name="20% - Accent1 3 5 2 2 5 3 2" xfId="27852" xr:uid="{00000000-0005-0000-0000-0000156C0000}"/>
    <cellStyle name="20% - Accent1 3 5 2 2 5 3 2 2" xfId="27853" xr:uid="{00000000-0005-0000-0000-0000166C0000}"/>
    <cellStyle name="20% - Accent1 3 5 2 2 5 3 2 2 2" xfId="27854" xr:uid="{00000000-0005-0000-0000-0000176C0000}"/>
    <cellStyle name="20% - Accent1 3 5 2 2 5 3 2 3" xfId="27855" xr:uid="{00000000-0005-0000-0000-0000186C0000}"/>
    <cellStyle name="20% - Accent1 3 5 2 2 5 3 3" xfId="27856" xr:uid="{00000000-0005-0000-0000-0000196C0000}"/>
    <cellStyle name="20% - Accent1 3 5 2 2 5 3 3 2" xfId="27857" xr:uid="{00000000-0005-0000-0000-00001A6C0000}"/>
    <cellStyle name="20% - Accent1 3 5 2 2 5 3 4" xfId="27858" xr:uid="{00000000-0005-0000-0000-00001B6C0000}"/>
    <cellStyle name="20% - Accent1 3 5 2 2 5 4" xfId="27859" xr:uid="{00000000-0005-0000-0000-00001C6C0000}"/>
    <cellStyle name="20% - Accent1 3 5 2 2 5 4 2" xfId="27860" xr:uid="{00000000-0005-0000-0000-00001D6C0000}"/>
    <cellStyle name="20% - Accent1 3 5 2 2 5 4 2 2" xfId="27861" xr:uid="{00000000-0005-0000-0000-00001E6C0000}"/>
    <cellStyle name="20% - Accent1 3 5 2 2 5 4 2 2 2" xfId="27862" xr:uid="{00000000-0005-0000-0000-00001F6C0000}"/>
    <cellStyle name="20% - Accent1 3 5 2 2 5 4 2 3" xfId="27863" xr:uid="{00000000-0005-0000-0000-0000206C0000}"/>
    <cellStyle name="20% - Accent1 3 5 2 2 5 4 3" xfId="27864" xr:uid="{00000000-0005-0000-0000-0000216C0000}"/>
    <cellStyle name="20% - Accent1 3 5 2 2 5 4 3 2" xfId="27865" xr:uid="{00000000-0005-0000-0000-0000226C0000}"/>
    <cellStyle name="20% - Accent1 3 5 2 2 5 4 4" xfId="27866" xr:uid="{00000000-0005-0000-0000-0000236C0000}"/>
    <cellStyle name="20% - Accent1 3 5 2 2 5 5" xfId="27867" xr:uid="{00000000-0005-0000-0000-0000246C0000}"/>
    <cellStyle name="20% - Accent1 3 5 2 2 5 5 2" xfId="27868" xr:uid="{00000000-0005-0000-0000-0000256C0000}"/>
    <cellStyle name="20% - Accent1 3 5 2 2 5 5 2 2" xfId="27869" xr:uid="{00000000-0005-0000-0000-0000266C0000}"/>
    <cellStyle name="20% - Accent1 3 5 2 2 5 5 3" xfId="27870" xr:uid="{00000000-0005-0000-0000-0000276C0000}"/>
    <cellStyle name="20% - Accent1 3 5 2 2 5 6" xfId="27871" xr:uid="{00000000-0005-0000-0000-0000286C0000}"/>
    <cellStyle name="20% - Accent1 3 5 2 2 5 6 2" xfId="27872" xr:uid="{00000000-0005-0000-0000-0000296C0000}"/>
    <cellStyle name="20% - Accent1 3 5 2 2 5 6 2 2" xfId="27873" xr:uid="{00000000-0005-0000-0000-00002A6C0000}"/>
    <cellStyle name="20% - Accent1 3 5 2 2 5 6 3" xfId="27874" xr:uid="{00000000-0005-0000-0000-00002B6C0000}"/>
    <cellStyle name="20% - Accent1 3 5 2 2 5 7" xfId="27875" xr:uid="{00000000-0005-0000-0000-00002C6C0000}"/>
    <cellStyle name="20% - Accent1 3 5 2 2 5 7 2" xfId="27876" xr:uid="{00000000-0005-0000-0000-00002D6C0000}"/>
    <cellStyle name="20% - Accent1 3 5 2 2 5 8" xfId="27877" xr:uid="{00000000-0005-0000-0000-00002E6C0000}"/>
    <cellStyle name="20% - Accent1 3 5 2 2 5 8 2" xfId="27878" xr:uid="{00000000-0005-0000-0000-00002F6C0000}"/>
    <cellStyle name="20% - Accent1 3 5 2 2 5 9" xfId="27879" xr:uid="{00000000-0005-0000-0000-0000306C0000}"/>
    <cellStyle name="20% - Accent1 3 5 2 2 6" xfId="27880" xr:uid="{00000000-0005-0000-0000-0000316C0000}"/>
    <cellStyle name="20% - Accent1 3 5 2 2 6 2" xfId="27881" xr:uid="{00000000-0005-0000-0000-0000326C0000}"/>
    <cellStyle name="20% - Accent1 3 5 2 2 6 2 2" xfId="27882" xr:uid="{00000000-0005-0000-0000-0000336C0000}"/>
    <cellStyle name="20% - Accent1 3 5 2 2 6 2 2 2" xfId="27883" xr:uid="{00000000-0005-0000-0000-0000346C0000}"/>
    <cellStyle name="20% - Accent1 3 5 2 2 6 2 2 2 2" xfId="27884" xr:uid="{00000000-0005-0000-0000-0000356C0000}"/>
    <cellStyle name="20% - Accent1 3 5 2 2 6 2 2 3" xfId="27885" xr:uid="{00000000-0005-0000-0000-0000366C0000}"/>
    <cellStyle name="20% - Accent1 3 5 2 2 6 2 3" xfId="27886" xr:uid="{00000000-0005-0000-0000-0000376C0000}"/>
    <cellStyle name="20% - Accent1 3 5 2 2 6 2 3 2" xfId="27887" xr:uid="{00000000-0005-0000-0000-0000386C0000}"/>
    <cellStyle name="20% - Accent1 3 5 2 2 6 2 4" xfId="27888" xr:uid="{00000000-0005-0000-0000-0000396C0000}"/>
    <cellStyle name="20% - Accent1 3 5 2 2 6 3" xfId="27889" xr:uid="{00000000-0005-0000-0000-00003A6C0000}"/>
    <cellStyle name="20% - Accent1 3 5 2 2 6 3 2" xfId="27890" xr:uid="{00000000-0005-0000-0000-00003B6C0000}"/>
    <cellStyle name="20% - Accent1 3 5 2 2 6 3 2 2" xfId="27891" xr:uid="{00000000-0005-0000-0000-00003C6C0000}"/>
    <cellStyle name="20% - Accent1 3 5 2 2 6 3 2 2 2" xfId="27892" xr:uid="{00000000-0005-0000-0000-00003D6C0000}"/>
    <cellStyle name="20% - Accent1 3 5 2 2 6 3 2 3" xfId="27893" xr:uid="{00000000-0005-0000-0000-00003E6C0000}"/>
    <cellStyle name="20% - Accent1 3 5 2 2 6 3 3" xfId="27894" xr:uid="{00000000-0005-0000-0000-00003F6C0000}"/>
    <cellStyle name="20% - Accent1 3 5 2 2 6 3 3 2" xfId="27895" xr:uid="{00000000-0005-0000-0000-0000406C0000}"/>
    <cellStyle name="20% - Accent1 3 5 2 2 6 3 4" xfId="27896" xr:uid="{00000000-0005-0000-0000-0000416C0000}"/>
    <cellStyle name="20% - Accent1 3 5 2 2 6 4" xfId="27897" xr:uid="{00000000-0005-0000-0000-0000426C0000}"/>
    <cellStyle name="20% - Accent1 3 5 2 2 6 4 2" xfId="27898" xr:uid="{00000000-0005-0000-0000-0000436C0000}"/>
    <cellStyle name="20% - Accent1 3 5 2 2 6 4 2 2" xfId="27899" xr:uid="{00000000-0005-0000-0000-0000446C0000}"/>
    <cellStyle name="20% - Accent1 3 5 2 2 6 4 2 2 2" xfId="27900" xr:uid="{00000000-0005-0000-0000-0000456C0000}"/>
    <cellStyle name="20% - Accent1 3 5 2 2 6 4 2 3" xfId="27901" xr:uid="{00000000-0005-0000-0000-0000466C0000}"/>
    <cellStyle name="20% - Accent1 3 5 2 2 6 4 3" xfId="27902" xr:uid="{00000000-0005-0000-0000-0000476C0000}"/>
    <cellStyle name="20% - Accent1 3 5 2 2 6 4 3 2" xfId="27903" xr:uid="{00000000-0005-0000-0000-0000486C0000}"/>
    <cellStyle name="20% - Accent1 3 5 2 2 6 4 4" xfId="27904" xr:uid="{00000000-0005-0000-0000-0000496C0000}"/>
    <cellStyle name="20% - Accent1 3 5 2 2 6 5" xfId="27905" xr:uid="{00000000-0005-0000-0000-00004A6C0000}"/>
    <cellStyle name="20% - Accent1 3 5 2 2 6 5 2" xfId="27906" xr:uid="{00000000-0005-0000-0000-00004B6C0000}"/>
    <cellStyle name="20% - Accent1 3 5 2 2 6 5 2 2" xfId="27907" xr:uid="{00000000-0005-0000-0000-00004C6C0000}"/>
    <cellStyle name="20% - Accent1 3 5 2 2 6 5 3" xfId="27908" xr:uid="{00000000-0005-0000-0000-00004D6C0000}"/>
    <cellStyle name="20% - Accent1 3 5 2 2 6 6" xfId="27909" xr:uid="{00000000-0005-0000-0000-00004E6C0000}"/>
    <cellStyle name="20% - Accent1 3 5 2 2 6 6 2" xfId="27910" xr:uid="{00000000-0005-0000-0000-00004F6C0000}"/>
    <cellStyle name="20% - Accent1 3 5 2 2 6 6 2 2" xfId="27911" xr:uid="{00000000-0005-0000-0000-0000506C0000}"/>
    <cellStyle name="20% - Accent1 3 5 2 2 6 6 3" xfId="27912" xr:uid="{00000000-0005-0000-0000-0000516C0000}"/>
    <cellStyle name="20% - Accent1 3 5 2 2 6 7" xfId="27913" xr:uid="{00000000-0005-0000-0000-0000526C0000}"/>
    <cellStyle name="20% - Accent1 3 5 2 2 6 7 2" xfId="27914" xr:uid="{00000000-0005-0000-0000-0000536C0000}"/>
    <cellStyle name="20% - Accent1 3 5 2 2 6 8" xfId="27915" xr:uid="{00000000-0005-0000-0000-0000546C0000}"/>
    <cellStyle name="20% - Accent1 3 5 2 2 6 8 2" xfId="27916" xr:uid="{00000000-0005-0000-0000-0000556C0000}"/>
    <cellStyle name="20% - Accent1 3 5 2 2 6 9" xfId="27917" xr:uid="{00000000-0005-0000-0000-0000566C0000}"/>
    <cellStyle name="20% - Accent1 3 5 2 2 7" xfId="27918" xr:uid="{00000000-0005-0000-0000-0000576C0000}"/>
    <cellStyle name="20% - Accent1 3 5 2 2 7 2" xfId="27919" xr:uid="{00000000-0005-0000-0000-0000586C0000}"/>
    <cellStyle name="20% - Accent1 3 5 2 2 7 2 2" xfId="27920" xr:uid="{00000000-0005-0000-0000-0000596C0000}"/>
    <cellStyle name="20% - Accent1 3 5 2 2 7 2 2 2" xfId="27921" xr:uid="{00000000-0005-0000-0000-00005A6C0000}"/>
    <cellStyle name="20% - Accent1 3 5 2 2 7 2 3" xfId="27922" xr:uid="{00000000-0005-0000-0000-00005B6C0000}"/>
    <cellStyle name="20% - Accent1 3 5 2 2 7 3" xfId="27923" xr:uid="{00000000-0005-0000-0000-00005C6C0000}"/>
    <cellStyle name="20% - Accent1 3 5 2 2 7 3 2" xfId="27924" xr:uid="{00000000-0005-0000-0000-00005D6C0000}"/>
    <cellStyle name="20% - Accent1 3 5 2 2 7 4" xfId="27925" xr:uid="{00000000-0005-0000-0000-00005E6C0000}"/>
    <cellStyle name="20% - Accent1 3 5 2 2 8" xfId="27926" xr:uid="{00000000-0005-0000-0000-00005F6C0000}"/>
    <cellStyle name="20% - Accent1 3 5 2 2 8 2" xfId="27927" xr:uid="{00000000-0005-0000-0000-0000606C0000}"/>
    <cellStyle name="20% - Accent1 3 5 2 2 8 2 2" xfId="27928" xr:uid="{00000000-0005-0000-0000-0000616C0000}"/>
    <cellStyle name="20% - Accent1 3 5 2 2 8 2 2 2" xfId="27929" xr:uid="{00000000-0005-0000-0000-0000626C0000}"/>
    <cellStyle name="20% - Accent1 3 5 2 2 8 2 3" xfId="27930" xr:uid="{00000000-0005-0000-0000-0000636C0000}"/>
    <cellStyle name="20% - Accent1 3 5 2 2 8 3" xfId="27931" xr:uid="{00000000-0005-0000-0000-0000646C0000}"/>
    <cellStyle name="20% - Accent1 3 5 2 2 8 3 2" xfId="27932" xr:uid="{00000000-0005-0000-0000-0000656C0000}"/>
    <cellStyle name="20% - Accent1 3 5 2 2 8 4" xfId="27933" xr:uid="{00000000-0005-0000-0000-0000666C0000}"/>
    <cellStyle name="20% - Accent1 3 5 2 2 9" xfId="27934" xr:uid="{00000000-0005-0000-0000-0000676C0000}"/>
    <cellStyle name="20% - Accent1 3 5 2 2 9 2" xfId="27935" xr:uid="{00000000-0005-0000-0000-0000686C0000}"/>
    <cellStyle name="20% - Accent1 3 5 2 2 9 2 2" xfId="27936" xr:uid="{00000000-0005-0000-0000-0000696C0000}"/>
    <cellStyle name="20% - Accent1 3 5 2 2 9 2 2 2" xfId="27937" xr:uid="{00000000-0005-0000-0000-00006A6C0000}"/>
    <cellStyle name="20% - Accent1 3 5 2 2 9 2 3" xfId="27938" xr:uid="{00000000-0005-0000-0000-00006B6C0000}"/>
    <cellStyle name="20% - Accent1 3 5 2 2 9 3" xfId="27939" xr:uid="{00000000-0005-0000-0000-00006C6C0000}"/>
    <cellStyle name="20% - Accent1 3 5 2 2 9 3 2" xfId="27940" xr:uid="{00000000-0005-0000-0000-00006D6C0000}"/>
    <cellStyle name="20% - Accent1 3 5 2 2 9 4" xfId="27941" xr:uid="{00000000-0005-0000-0000-00006E6C0000}"/>
    <cellStyle name="20% - Accent1 3 5 2 3" xfId="27942" xr:uid="{00000000-0005-0000-0000-00006F6C0000}"/>
    <cellStyle name="20% - Accent1 3 5 2 3 10" xfId="27943" xr:uid="{00000000-0005-0000-0000-0000706C0000}"/>
    <cellStyle name="20% - Accent1 3 5 2 3 10 2" xfId="27944" xr:uid="{00000000-0005-0000-0000-0000716C0000}"/>
    <cellStyle name="20% - Accent1 3 5 2 3 11" xfId="27945" xr:uid="{00000000-0005-0000-0000-0000726C0000}"/>
    <cellStyle name="20% - Accent1 3 5 2 3 2" xfId="27946" xr:uid="{00000000-0005-0000-0000-0000736C0000}"/>
    <cellStyle name="20% - Accent1 3 5 2 3 2 2" xfId="27947" xr:uid="{00000000-0005-0000-0000-0000746C0000}"/>
    <cellStyle name="20% - Accent1 3 5 2 3 2 2 2" xfId="27948" xr:uid="{00000000-0005-0000-0000-0000756C0000}"/>
    <cellStyle name="20% - Accent1 3 5 2 3 2 2 2 2" xfId="27949" xr:uid="{00000000-0005-0000-0000-0000766C0000}"/>
    <cellStyle name="20% - Accent1 3 5 2 3 2 2 2 2 2" xfId="27950" xr:uid="{00000000-0005-0000-0000-0000776C0000}"/>
    <cellStyle name="20% - Accent1 3 5 2 3 2 2 2 3" xfId="27951" xr:uid="{00000000-0005-0000-0000-0000786C0000}"/>
    <cellStyle name="20% - Accent1 3 5 2 3 2 2 3" xfId="27952" xr:uid="{00000000-0005-0000-0000-0000796C0000}"/>
    <cellStyle name="20% - Accent1 3 5 2 3 2 2 3 2" xfId="27953" xr:uid="{00000000-0005-0000-0000-00007A6C0000}"/>
    <cellStyle name="20% - Accent1 3 5 2 3 2 2 4" xfId="27954" xr:uid="{00000000-0005-0000-0000-00007B6C0000}"/>
    <cellStyle name="20% - Accent1 3 5 2 3 2 3" xfId="27955" xr:uid="{00000000-0005-0000-0000-00007C6C0000}"/>
    <cellStyle name="20% - Accent1 3 5 2 3 2 3 2" xfId="27956" xr:uid="{00000000-0005-0000-0000-00007D6C0000}"/>
    <cellStyle name="20% - Accent1 3 5 2 3 2 3 2 2" xfId="27957" xr:uid="{00000000-0005-0000-0000-00007E6C0000}"/>
    <cellStyle name="20% - Accent1 3 5 2 3 2 3 2 2 2" xfId="27958" xr:uid="{00000000-0005-0000-0000-00007F6C0000}"/>
    <cellStyle name="20% - Accent1 3 5 2 3 2 3 2 3" xfId="27959" xr:uid="{00000000-0005-0000-0000-0000806C0000}"/>
    <cellStyle name="20% - Accent1 3 5 2 3 2 3 3" xfId="27960" xr:uid="{00000000-0005-0000-0000-0000816C0000}"/>
    <cellStyle name="20% - Accent1 3 5 2 3 2 3 3 2" xfId="27961" xr:uid="{00000000-0005-0000-0000-0000826C0000}"/>
    <cellStyle name="20% - Accent1 3 5 2 3 2 3 4" xfId="27962" xr:uid="{00000000-0005-0000-0000-0000836C0000}"/>
    <cellStyle name="20% - Accent1 3 5 2 3 2 4" xfId="27963" xr:uid="{00000000-0005-0000-0000-0000846C0000}"/>
    <cellStyle name="20% - Accent1 3 5 2 3 2 4 2" xfId="27964" xr:uid="{00000000-0005-0000-0000-0000856C0000}"/>
    <cellStyle name="20% - Accent1 3 5 2 3 2 4 2 2" xfId="27965" xr:uid="{00000000-0005-0000-0000-0000866C0000}"/>
    <cellStyle name="20% - Accent1 3 5 2 3 2 4 2 2 2" xfId="27966" xr:uid="{00000000-0005-0000-0000-0000876C0000}"/>
    <cellStyle name="20% - Accent1 3 5 2 3 2 4 2 3" xfId="27967" xr:uid="{00000000-0005-0000-0000-0000886C0000}"/>
    <cellStyle name="20% - Accent1 3 5 2 3 2 4 3" xfId="27968" xr:uid="{00000000-0005-0000-0000-0000896C0000}"/>
    <cellStyle name="20% - Accent1 3 5 2 3 2 4 3 2" xfId="27969" xr:uid="{00000000-0005-0000-0000-00008A6C0000}"/>
    <cellStyle name="20% - Accent1 3 5 2 3 2 4 4" xfId="27970" xr:uid="{00000000-0005-0000-0000-00008B6C0000}"/>
    <cellStyle name="20% - Accent1 3 5 2 3 2 5" xfId="27971" xr:uid="{00000000-0005-0000-0000-00008C6C0000}"/>
    <cellStyle name="20% - Accent1 3 5 2 3 2 5 2" xfId="27972" xr:uid="{00000000-0005-0000-0000-00008D6C0000}"/>
    <cellStyle name="20% - Accent1 3 5 2 3 2 5 2 2" xfId="27973" xr:uid="{00000000-0005-0000-0000-00008E6C0000}"/>
    <cellStyle name="20% - Accent1 3 5 2 3 2 5 3" xfId="27974" xr:uid="{00000000-0005-0000-0000-00008F6C0000}"/>
    <cellStyle name="20% - Accent1 3 5 2 3 2 6" xfId="27975" xr:uid="{00000000-0005-0000-0000-0000906C0000}"/>
    <cellStyle name="20% - Accent1 3 5 2 3 2 6 2" xfId="27976" xr:uid="{00000000-0005-0000-0000-0000916C0000}"/>
    <cellStyle name="20% - Accent1 3 5 2 3 2 6 2 2" xfId="27977" xr:uid="{00000000-0005-0000-0000-0000926C0000}"/>
    <cellStyle name="20% - Accent1 3 5 2 3 2 6 3" xfId="27978" xr:uid="{00000000-0005-0000-0000-0000936C0000}"/>
    <cellStyle name="20% - Accent1 3 5 2 3 2 7" xfId="27979" xr:uid="{00000000-0005-0000-0000-0000946C0000}"/>
    <cellStyle name="20% - Accent1 3 5 2 3 2 7 2" xfId="27980" xr:uid="{00000000-0005-0000-0000-0000956C0000}"/>
    <cellStyle name="20% - Accent1 3 5 2 3 2 8" xfId="27981" xr:uid="{00000000-0005-0000-0000-0000966C0000}"/>
    <cellStyle name="20% - Accent1 3 5 2 3 2 8 2" xfId="27982" xr:uid="{00000000-0005-0000-0000-0000976C0000}"/>
    <cellStyle name="20% - Accent1 3 5 2 3 2 9" xfId="27983" xr:uid="{00000000-0005-0000-0000-0000986C0000}"/>
    <cellStyle name="20% - Accent1 3 5 2 3 3" xfId="27984" xr:uid="{00000000-0005-0000-0000-0000996C0000}"/>
    <cellStyle name="20% - Accent1 3 5 2 3 3 2" xfId="27985" xr:uid="{00000000-0005-0000-0000-00009A6C0000}"/>
    <cellStyle name="20% - Accent1 3 5 2 3 3 2 2" xfId="27986" xr:uid="{00000000-0005-0000-0000-00009B6C0000}"/>
    <cellStyle name="20% - Accent1 3 5 2 3 3 2 2 2" xfId="27987" xr:uid="{00000000-0005-0000-0000-00009C6C0000}"/>
    <cellStyle name="20% - Accent1 3 5 2 3 3 2 2 2 2" xfId="27988" xr:uid="{00000000-0005-0000-0000-00009D6C0000}"/>
    <cellStyle name="20% - Accent1 3 5 2 3 3 2 2 3" xfId="27989" xr:uid="{00000000-0005-0000-0000-00009E6C0000}"/>
    <cellStyle name="20% - Accent1 3 5 2 3 3 2 3" xfId="27990" xr:uid="{00000000-0005-0000-0000-00009F6C0000}"/>
    <cellStyle name="20% - Accent1 3 5 2 3 3 2 3 2" xfId="27991" xr:uid="{00000000-0005-0000-0000-0000A06C0000}"/>
    <cellStyle name="20% - Accent1 3 5 2 3 3 2 4" xfId="27992" xr:uid="{00000000-0005-0000-0000-0000A16C0000}"/>
    <cellStyle name="20% - Accent1 3 5 2 3 3 3" xfId="27993" xr:uid="{00000000-0005-0000-0000-0000A26C0000}"/>
    <cellStyle name="20% - Accent1 3 5 2 3 3 3 2" xfId="27994" xr:uid="{00000000-0005-0000-0000-0000A36C0000}"/>
    <cellStyle name="20% - Accent1 3 5 2 3 3 3 2 2" xfId="27995" xr:uid="{00000000-0005-0000-0000-0000A46C0000}"/>
    <cellStyle name="20% - Accent1 3 5 2 3 3 3 2 2 2" xfId="27996" xr:uid="{00000000-0005-0000-0000-0000A56C0000}"/>
    <cellStyle name="20% - Accent1 3 5 2 3 3 3 2 3" xfId="27997" xr:uid="{00000000-0005-0000-0000-0000A66C0000}"/>
    <cellStyle name="20% - Accent1 3 5 2 3 3 3 3" xfId="27998" xr:uid="{00000000-0005-0000-0000-0000A76C0000}"/>
    <cellStyle name="20% - Accent1 3 5 2 3 3 3 3 2" xfId="27999" xr:uid="{00000000-0005-0000-0000-0000A86C0000}"/>
    <cellStyle name="20% - Accent1 3 5 2 3 3 3 4" xfId="28000" xr:uid="{00000000-0005-0000-0000-0000A96C0000}"/>
    <cellStyle name="20% - Accent1 3 5 2 3 3 4" xfId="28001" xr:uid="{00000000-0005-0000-0000-0000AA6C0000}"/>
    <cellStyle name="20% - Accent1 3 5 2 3 3 4 2" xfId="28002" xr:uid="{00000000-0005-0000-0000-0000AB6C0000}"/>
    <cellStyle name="20% - Accent1 3 5 2 3 3 4 2 2" xfId="28003" xr:uid="{00000000-0005-0000-0000-0000AC6C0000}"/>
    <cellStyle name="20% - Accent1 3 5 2 3 3 4 2 2 2" xfId="28004" xr:uid="{00000000-0005-0000-0000-0000AD6C0000}"/>
    <cellStyle name="20% - Accent1 3 5 2 3 3 4 2 3" xfId="28005" xr:uid="{00000000-0005-0000-0000-0000AE6C0000}"/>
    <cellStyle name="20% - Accent1 3 5 2 3 3 4 3" xfId="28006" xr:uid="{00000000-0005-0000-0000-0000AF6C0000}"/>
    <cellStyle name="20% - Accent1 3 5 2 3 3 4 3 2" xfId="28007" xr:uid="{00000000-0005-0000-0000-0000B06C0000}"/>
    <cellStyle name="20% - Accent1 3 5 2 3 3 4 4" xfId="28008" xr:uid="{00000000-0005-0000-0000-0000B16C0000}"/>
    <cellStyle name="20% - Accent1 3 5 2 3 3 5" xfId="28009" xr:uid="{00000000-0005-0000-0000-0000B26C0000}"/>
    <cellStyle name="20% - Accent1 3 5 2 3 3 5 2" xfId="28010" xr:uid="{00000000-0005-0000-0000-0000B36C0000}"/>
    <cellStyle name="20% - Accent1 3 5 2 3 3 5 2 2" xfId="28011" xr:uid="{00000000-0005-0000-0000-0000B46C0000}"/>
    <cellStyle name="20% - Accent1 3 5 2 3 3 5 3" xfId="28012" xr:uid="{00000000-0005-0000-0000-0000B56C0000}"/>
    <cellStyle name="20% - Accent1 3 5 2 3 3 6" xfId="28013" xr:uid="{00000000-0005-0000-0000-0000B66C0000}"/>
    <cellStyle name="20% - Accent1 3 5 2 3 3 6 2" xfId="28014" xr:uid="{00000000-0005-0000-0000-0000B76C0000}"/>
    <cellStyle name="20% - Accent1 3 5 2 3 3 6 2 2" xfId="28015" xr:uid="{00000000-0005-0000-0000-0000B86C0000}"/>
    <cellStyle name="20% - Accent1 3 5 2 3 3 6 3" xfId="28016" xr:uid="{00000000-0005-0000-0000-0000B96C0000}"/>
    <cellStyle name="20% - Accent1 3 5 2 3 3 7" xfId="28017" xr:uid="{00000000-0005-0000-0000-0000BA6C0000}"/>
    <cellStyle name="20% - Accent1 3 5 2 3 3 7 2" xfId="28018" xr:uid="{00000000-0005-0000-0000-0000BB6C0000}"/>
    <cellStyle name="20% - Accent1 3 5 2 3 3 8" xfId="28019" xr:uid="{00000000-0005-0000-0000-0000BC6C0000}"/>
    <cellStyle name="20% - Accent1 3 5 2 3 3 8 2" xfId="28020" xr:uid="{00000000-0005-0000-0000-0000BD6C0000}"/>
    <cellStyle name="20% - Accent1 3 5 2 3 3 9" xfId="28021" xr:uid="{00000000-0005-0000-0000-0000BE6C0000}"/>
    <cellStyle name="20% - Accent1 3 5 2 3 4" xfId="28022" xr:uid="{00000000-0005-0000-0000-0000BF6C0000}"/>
    <cellStyle name="20% - Accent1 3 5 2 3 4 2" xfId="28023" xr:uid="{00000000-0005-0000-0000-0000C06C0000}"/>
    <cellStyle name="20% - Accent1 3 5 2 3 4 2 2" xfId="28024" xr:uid="{00000000-0005-0000-0000-0000C16C0000}"/>
    <cellStyle name="20% - Accent1 3 5 2 3 4 2 2 2" xfId="28025" xr:uid="{00000000-0005-0000-0000-0000C26C0000}"/>
    <cellStyle name="20% - Accent1 3 5 2 3 4 2 3" xfId="28026" xr:uid="{00000000-0005-0000-0000-0000C36C0000}"/>
    <cellStyle name="20% - Accent1 3 5 2 3 4 3" xfId="28027" xr:uid="{00000000-0005-0000-0000-0000C46C0000}"/>
    <cellStyle name="20% - Accent1 3 5 2 3 4 3 2" xfId="28028" xr:uid="{00000000-0005-0000-0000-0000C56C0000}"/>
    <cellStyle name="20% - Accent1 3 5 2 3 4 4" xfId="28029" xr:uid="{00000000-0005-0000-0000-0000C66C0000}"/>
    <cellStyle name="20% - Accent1 3 5 2 3 5" xfId="28030" xr:uid="{00000000-0005-0000-0000-0000C76C0000}"/>
    <cellStyle name="20% - Accent1 3 5 2 3 5 2" xfId="28031" xr:uid="{00000000-0005-0000-0000-0000C86C0000}"/>
    <cellStyle name="20% - Accent1 3 5 2 3 5 2 2" xfId="28032" xr:uid="{00000000-0005-0000-0000-0000C96C0000}"/>
    <cellStyle name="20% - Accent1 3 5 2 3 5 2 2 2" xfId="28033" xr:uid="{00000000-0005-0000-0000-0000CA6C0000}"/>
    <cellStyle name="20% - Accent1 3 5 2 3 5 2 3" xfId="28034" xr:uid="{00000000-0005-0000-0000-0000CB6C0000}"/>
    <cellStyle name="20% - Accent1 3 5 2 3 5 3" xfId="28035" xr:uid="{00000000-0005-0000-0000-0000CC6C0000}"/>
    <cellStyle name="20% - Accent1 3 5 2 3 5 3 2" xfId="28036" xr:uid="{00000000-0005-0000-0000-0000CD6C0000}"/>
    <cellStyle name="20% - Accent1 3 5 2 3 5 4" xfId="28037" xr:uid="{00000000-0005-0000-0000-0000CE6C0000}"/>
    <cellStyle name="20% - Accent1 3 5 2 3 6" xfId="28038" xr:uid="{00000000-0005-0000-0000-0000CF6C0000}"/>
    <cellStyle name="20% - Accent1 3 5 2 3 6 2" xfId="28039" xr:uid="{00000000-0005-0000-0000-0000D06C0000}"/>
    <cellStyle name="20% - Accent1 3 5 2 3 6 2 2" xfId="28040" xr:uid="{00000000-0005-0000-0000-0000D16C0000}"/>
    <cellStyle name="20% - Accent1 3 5 2 3 6 2 2 2" xfId="28041" xr:uid="{00000000-0005-0000-0000-0000D26C0000}"/>
    <cellStyle name="20% - Accent1 3 5 2 3 6 2 3" xfId="28042" xr:uid="{00000000-0005-0000-0000-0000D36C0000}"/>
    <cellStyle name="20% - Accent1 3 5 2 3 6 3" xfId="28043" xr:uid="{00000000-0005-0000-0000-0000D46C0000}"/>
    <cellStyle name="20% - Accent1 3 5 2 3 6 3 2" xfId="28044" xr:uid="{00000000-0005-0000-0000-0000D56C0000}"/>
    <cellStyle name="20% - Accent1 3 5 2 3 6 4" xfId="28045" xr:uid="{00000000-0005-0000-0000-0000D66C0000}"/>
    <cellStyle name="20% - Accent1 3 5 2 3 7" xfId="28046" xr:uid="{00000000-0005-0000-0000-0000D76C0000}"/>
    <cellStyle name="20% - Accent1 3 5 2 3 7 2" xfId="28047" xr:uid="{00000000-0005-0000-0000-0000D86C0000}"/>
    <cellStyle name="20% - Accent1 3 5 2 3 7 2 2" xfId="28048" xr:uid="{00000000-0005-0000-0000-0000D96C0000}"/>
    <cellStyle name="20% - Accent1 3 5 2 3 7 3" xfId="28049" xr:uid="{00000000-0005-0000-0000-0000DA6C0000}"/>
    <cellStyle name="20% - Accent1 3 5 2 3 8" xfId="28050" xr:uid="{00000000-0005-0000-0000-0000DB6C0000}"/>
    <cellStyle name="20% - Accent1 3 5 2 3 8 2" xfId="28051" xr:uid="{00000000-0005-0000-0000-0000DC6C0000}"/>
    <cellStyle name="20% - Accent1 3 5 2 3 8 2 2" xfId="28052" xr:uid="{00000000-0005-0000-0000-0000DD6C0000}"/>
    <cellStyle name="20% - Accent1 3 5 2 3 8 3" xfId="28053" xr:uid="{00000000-0005-0000-0000-0000DE6C0000}"/>
    <cellStyle name="20% - Accent1 3 5 2 3 9" xfId="28054" xr:uid="{00000000-0005-0000-0000-0000DF6C0000}"/>
    <cellStyle name="20% - Accent1 3 5 2 3 9 2" xfId="28055" xr:uid="{00000000-0005-0000-0000-0000E06C0000}"/>
    <cellStyle name="20% - Accent1 3 5 2 4" xfId="28056" xr:uid="{00000000-0005-0000-0000-0000E16C0000}"/>
    <cellStyle name="20% - Accent1 3 5 2 4 10" xfId="28057" xr:uid="{00000000-0005-0000-0000-0000E26C0000}"/>
    <cellStyle name="20% - Accent1 3 5 2 4 10 2" xfId="28058" xr:uid="{00000000-0005-0000-0000-0000E36C0000}"/>
    <cellStyle name="20% - Accent1 3 5 2 4 11" xfId="28059" xr:uid="{00000000-0005-0000-0000-0000E46C0000}"/>
    <cellStyle name="20% - Accent1 3 5 2 4 2" xfId="28060" xr:uid="{00000000-0005-0000-0000-0000E56C0000}"/>
    <cellStyle name="20% - Accent1 3 5 2 4 2 2" xfId="28061" xr:uid="{00000000-0005-0000-0000-0000E66C0000}"/>
    <cellStyle name="20% - Accent1 3 5 2 4 2 2 2" xfId="28062" xr:uid="{00000000-0005-0000-0000-0000E76C0000}"/>
    <cellStyle name="20% - Accent1 3 5 2 4 2 2 2 2" xfId="28063" xr:uid="{00000000-0005-0000-0000-0000E86C0000}"/>
    <cellStyle name="20% - Accent1 3 5 2 4 2 2 2 2 2" xfId="28064" xr:uid="{00000000-0005-0000-0000-0000E96C0000}"/>
    <cellStyle name="20% - Accent1 3 5 2 4 2 2 2 3" xfId="28065" xr:uid="{00000000-0005-0000-0000-0000EA6C0000}"/>
    <cellStyle name="20% - Accent1 3 5 2 4 2 2 3" xfId="28066" xr:uid="{00000000-0005-0000-0000-0000EB6C0000}"/>
    <cellStyle name="20% - Accent1 3 5 2 4 2 2 3 2" xfId="28067" xr:uid="{00000000-0005-0000-0000-0000EC6C0000}"/>
    <cellStyle name="20% - Accent1 3 5 2 4 2 2 4" xfId="28068" xr:uid="{00000000-0005-0000-0000-0000ED6C0000}"/>
    <cellStyle name="20% - Accent1 3 5 2 4 2 3" xfId="28069" xr:uid="{00000000-0005-0000-0000-0000EE6C0000}"/>
    <cellStyle name="20% - Accent1 3 5 2 4 2 3 2" xfId="28070" xr:uid="{00000000-0005-0000-0000-0000EF6C0000}"/>
    <cellStyle name="20% - Accent1 3 5 2 4 2 3 2 2" xfId="28071" xr:uid="{00000000-0005-0000-0000-0000F06C0000}"/>
    <cellStyle name="20% - Accent1 3 5 2 4 2 3 2 2 2" xfId="28072" xr:uid="{00000000-0005-0000-0000-0000F16C0000}"/>
    <cellStyle name="20% - Accent1 3 5 2 4 2 3 2 3" xfId="28073" xr:uid="{00000000-0005-0000-0000-0000F26C0000}"/>
    <cellStyle name="20% - Accent1 3 5 2 4 2 3 3" xfId="28074" xr:uid="{00000000-0005-0000-0000-0000F36C0000}"/>
    <cellStyle name="20% - Accent1 3 5 2 4 2 3 3 2" xfId="28075" xr:uid="{00000000-0005-0000-0000-0000F46C0000}"/>
    <cellStyle name="20% - Accent1 3 5 2 4 2 3 4" xfId="28076" xr:uid="{00000000-0005-0000-0000-0000F56C0000}"/>
    <cellStyle name="20% - Accent1 3 5 2 4 2 4" xfId="28077" xr:uid="{00000000-0005-0000-0000-0000F66C0000}"/>
    <cellStyle name="20% - Accent1 3 5 2 4 2 4 2" xfId="28078" xr:uid="{00000000-0005-0000-0000-0000F76C0000}"/>
    <cellStyle name="20% - Accent1 3 5 2 4 2 4 2 2" xfId="28079" xr:uid="{00000000-0005-0000-0000-0000F86C0000}"/>
    <cellStyle name="20% - Accent1 3 5 2 4 2 4 2 2 2" xfId="28080" xr:uid="{00000000-0005-0000-0000-0000F96C0000}"/>
    <cellStyle name="20% - Accent1 3 5 2 4 2 4 2 3" xfId="28081" xr:uid="{00000000-0005-0000-0000-0000FA6C0000}"/>
    <cellStyle name="20% - Accent1 3 5 2 4 2 4 3" xfId="28082" xr:uid="{00000000-0005-0000-0000-0000FB6C0000}"/>
    <cellStyle name="20% - Accent1 3 5 2 4 2 4 3 2" xfId="28083" xr:uid="{00000000-0005-0000-0000-0000FC6C0000}"/>
    <cellStyle name="20% - Accent1 3 5 2 4 2 4 4" xfId="28084" xr:uid="{00000000-0005-0000-0000-0000FD6C0000}"/>
    <cellStyle name="20% - Accent1 3 5 2 4 2 5" xfId="28085" xr:uid="{00000000-0005-0000-0000-0000FE6C0000}"/>
    <cellStyle name="20% - Accent1 3 5 2 4 2 5 2" xfId="28086" xr:uid="{00000000-0005-0000-0000-0000FF6C0000}"/>
    <cellStyle name="20% - Accent1 3 5 2 4 2 5 2 2" xfId="28087" xr:uid="{00000000-0005-0000-0000-0000006D0000}"/>
    <cellStyle name="20% - Accent1 3 5 2 4 2 5 3" xfId="28088" xr:uid="{00000000-0005-0000-0000-0000016D0000}"/>
    <cellStyle name="20% - Accent1 3 5 2 4 2 6" xfId="28089" xr:uid="{00000000-0005-0000-0000-0000026D0000}"/>
    <cellStyle name="20% - Accent1 3 5 2 4 2 6 2" xfId="28090" xr:uid="{00000000-0005-0000-0000-0000036D0000}"/>
    <cellStyle name="20% - Accent1 3 5 2 4 2 6 2 2" xfId="28091" xr:uid="{00000000-0005-0000-0000-0000046D0000}"/>
    <cellStyle name="20% - Accent1 3 5 2 4 2 6 3" xfId="28092" xr:uid="{00000000-0005-0000-0000-0000056D0000}"/>
    <cellStyle name="20% - Accent1 3 5 2 4 2 7" xfId="28093" xr:uid="{00000000-0005-0000-0000-0000066D0000}"/>
    <cellStyle name="20% - Accent1 3 5 2 4 2 7 2" xfId="28094" xr:uid="{00000000-0005-0000-0000-0000076D0000}"/>
    <cellStyle name="20% - Accent1 3 5 2 4 2 8" xfId="28095" xr:uid="{00000000-0005-0000-0000-0000086D0000}"/>
    <cellStyle name="20% - Accent1 3 5 2 4 2 8 2" xfId="28096" xr:uid="{00000000-0005-0000-0000-0000096D0000}"/>
    <cellStyle name="20% - Accent1 3 5 2 4 2 9" xfId="28097" xr:uid="{00000000-0005-0000-0000-00000A6D0000}"/>
    <cellStyle name="20% - Accent1 3 5 2 4 3" xfId="28098" xr:uid="{00000000-0005-0000-0000-00000B6D0000}"/>
    <cellStyle name="20% - Accent1 3 5 2 4 3 2" xfId="28099" xr:uid="{00000000-0005-0000-0000-00000C6D0000}"/>
    <cellStyle name="20% - Accent1 3 5 2 4 3 2 2" xfId="28100" xr:uid="{00000000-0005-0000-0000-00000D6D0000}"/>
    <cellStyle name="20% - Accent1 3 5 2 4 3 2 2 2" xfId="28101" xr:uid="{00000000-0005-0000-0000-00000E6D0000}"/>
    <cellStyle name="20% - Accent1 3 5 2 4 3 2 2 2 2" xfId="28102" xr:uid="{00000000-0005-0000-0000-00000F6D0000}"/>
    <cellStyle name="20% - Accent1 3 5 2 4 3 2 2 3" xfId="28103" xr:uid="{00000000-0005-0000-0000-0000106D0000}"/>
    <cellStyle name="20% - Accent1 3 5 2 4 3 2 3" xfId="28104" xr:uid="{00000000-0005-0000-0000-0000116D0000}"/>
    <cellStyle name="20% - Accent1 3 5 2 4 3 2 3 2" xfId="28105" xr:uid="{00000000-0005-0000-0000-0000126D0000}"/>
    <cellStyle name="20% - Accent1 3 5 2 4 3 2 4" xfId="28106" xr:uid="{00000000-0005-0000-0000-0000136D0000}"/>
    <cellStyle name="20% - Accent1 3 5 2 4 3 3" xfId="28107" xr:uid="{00000000-0005-0000-0000-0000146D0000}"/>
    <cellStyle name="20% - Accent1 3 5 2 4 3 3 2" xfId="28108" xr:uid="{00000000-0005-0000-0000-0000156D0000}"/>
    <cellStyle name="20% - Accent1 3 5 2 4 3 3 2 2" xfId="28109" xr:uid="{00000000-0005-0000-0000-0000166D0000}"/>
    <cellStyle name="20% - Accent1 3 5 2 4 3 3 2 2 2" xfId="28110" xr:uid="{00000000-0005-0000-0000-0000176D0000}"/>
    <cellStyle name="20% - Accent1 3 5 2 4 3 3 2 3" xfId="28111" xr:uid="{00000000-0005-0000-0000-0000186D0000}"/>
    <cellStyle name="20% - Accent1 3 5 2 4 3 3 3" xfId="28112" xr:uid="{00000000-0005-0000-0000-0000196D0000}"/>
    <cellStyle name="20% - Accent1 3 5 2 4 3 3 3 2" xfId="28113" xr:uid="{00000000-0005-0000-0000-00001A6D0000}"/>
    <cellStyle name="20% - Accent1 3 5 2 4 3 3 4" xfId="28114" xr:uid="{00000000-0005-0000-0000-00001B6D0000}"/>
    <cellStyle name="20% - Accent1 3 5 2 4 3 4" xfId="28115" xr:uid="{00000000-0005-0000-0000-00001C6D0000}"/>
    <cellStyle name="20% - Accent1 3 5 2 4 3 4 2" xfId="28116" xr:uid="{00000000-0005-0000-0000-00001D6D0000}"/>
    <cellStyle name="20% - Accent1 3 5 2 4 3 4 2 2" xfId="28117" xr:uid="{00000000-0005-0000-0000-00001E6D0000}"/>
    <cellStyle name="20% - Accent1 3 5 2 4 3 4 2 2 2" xfId="28118" xr:uid="{00000000-0005-0000-0000-00001F6D0000}"/>
    <cellStyle name="20% - Accent1 3 5 2 4 3 4 2 3" xfId="28119" xr:uid="{00000000-0005-0000-0000-0000206D0000}"/>
    <cellStyle name="20% - Accent1 3 5 2 4 3 4 3" xfId="28120" xr:uid="{00000000-0005-0000-0000-0000216D0000}"/>
    <cellStyle name="20% - Accent1 3 5 2 4 3 4 3 2" xfId="28121" xr:uid="{00000000-0005-0000-0000-0000226D0000}"/>
    <cellStyle name="20% - Accent1 3 5 2 4 3 4 4" xfId="28122" xr:uid="{00000000-0005-0000-0000-0000236D0000}"/>
    <cellStyle name="20% - Accent1 3 5 2 4 3 5" xfId="28123" xr:uid="{00000000-0005-0000-0000-0000246D0000}"/>
    <cellStyle name="20% - Accent1 3 5 2 4 3 5 2" xfId="28124" xr:uid="{00000000-0005-0000-0000-0000256D0000}"/>
    <cellStyle name="20% - Accent1 3 5 2 4 3 5 2 2" xfId="28125" xr:uid="{00000000-0005-0000-0000-0000266D0000}"/>
    <cellStyle name="20% - Accent1 3 5 2 4 3 5 3" xfId="28126" xr:uid="{00000000-0005-0000-0000-0000276D0000}"/>
    <cellStyle name="20% - Accent1 3 5 2 4 3 6" xfId="28127" xr:uid="{00000000-0005-0000-0000-0000286D0000}"/>
    <cellStyle name="20% - Accent1 3 5 2 4 3 6 2" xfId="28128" xr:uid="{00000000-0005-0000-0000-0000296D0000}"/>
    <cellStyle name="20% - Accent1 3 5 2 4 3 6 2 2" xfId="28129" xr:uid="{00000000-0005-0000-0000-00002A6D0000}"/>
    <cellStyle name="20% - Accent1 3 5 2 4 3 6 3" xfId="28130" xr:uid="{00000000-0005-0000-0000-00002B6D0000}"/>
    <cellStyle name="20% - Accent1 3 5 2 4 3 7" xfId="28131" xr:uid="{00000000-0005-0000-0000-00002C6D0000}"/>
    <cellStyle name="20% - Accent1 3 5 2 4 3 7 2" xfId="28132" xr:uid="{00000000-0005-0000-0000-00002D6D0000}"/>
    <cellStyle name="20% - Accent1 3 5 2 4 3 8" xfId="28133" xr:uid="{00000000-0005-0000-0000-00002E6D0000}"/>
    <cellStyle name="20% - Accent1 3 5 2 4 3 8 2" xfId="28134" xr:uid="{00000000-0005-0000-0000-00002F6D0000}"/>
    <cellStyle name="20% - Accent1 3 5 2 4 3 9" xfId="28135" xr:uid="{00000000-0005-0000-0000-0000306D0000}"/>
    <cellStyle name="20% - Accent1 3 5 2 4 4" xfId="28136" xr:uid="{00000000-0005-0000-0000-0000316D0000}"/>
    <cellStyle name="20% - Accent1 3 5 2 4 4 2" xfId="28137" xr:uid="{00000000-0005-0000-0000-0000326D0000}"/>
    <cellStyle name="20% - Accent1 3 5 2 4 4 2 2" xfId="28138" xr:uid="{00000000-0005-0000-0000-0000336D0000}"/>
    <cellStyle name="20% - Accent1 3 5 2 4 4 2 2 2" xfId="28139" xr:uid="{00000000-0005-0000-0000-0000346D0000}"/>
    <cellStyle name="20% - Accent1 3 5 2 4 4 2 3" xfId="28140" xr:uid="{00000000-0005-0000-0000-0000356D0000}"/>
    <cellStyle name="20% - Accent1 3 5 2 4 4 3" xfId="28141" xr:uid="{00000000-0005-0000-0000-0000366D0000}"/>
    <cellStyle name="20% - Accent1 3 5 2 4 4 3 2" xfId="28142" xr:uid="{00000000-0005-0000-0000-0000376D0000}"/>
    <cellStyle name="20% - Accent1 3 5 2 4 4 4" xfId="28143" xr:uid="{00000000-0005-0000-0000-0000386D0000}"/>
    <cellStyle name="20% - Accent1 3 5 2 4 5" xfId="28144" xr:uid="{00000000-0005-0000-0000-0000396D0000}"/>
    <cellStyle name="20% - Accent1 3 5 2 4 5 2" xfId="28145" xr:uid="{00000000-0005-0000-0000-00003A6D0000}"/>
    <cellStyle name="20% - Accent1 3 5 2 4 5 2 2" xfId="28146" xr:uid="{00000000-0005-0000-0000-00003B6D0000}"/>
    <cellStyle name="20% - Accent1 3 5 2 4 5 2 2 2" xfId="28147" xr:uid="{00000000-0005-0000-0000-00003C6D0000}"/>
    <cellStyle name="20% - Accent1 3 5 2 4 5 2 3" xfId="28148" xr:uid="{00000000-0005-0000-0000-00003D6D0000}"/>
    <cellStyle name="20% - Accent1 3 5 2 4 5 3" xfId="28149" xr:uid="{00000000-0005-0000-0000-00003E6D0000}"/>
    <cellStyle name="20% - Accent1 3 5 2 4 5 3 2" xfId="28150" xr:uid="{00000000-0005-0000-0000-00003F6D0000}"/>
    <cellStyle name="20% - Accent1 3 5 2 4 5 4" xfId="28151" xr:uid="{00000000-0005-0000-0000-0000406D0000}"/>
    <cellStyle name="20% - Accent1 3 5 2 4 6" xfId="28152" xr:uid="{00000000-0005-0000-0000-0000416D0000}"/>
    <cellStyle name="20% - Accent1 3 5 2 4 6 2" xfId="28153" xr:uid="{00000000-0005-0000-0000-0000426D0000}"/>
    <cellStyle name="20% - Accent1 3 5 2 4 6 2 2" xfId="28154" xr:uid="{00000000-0005-0000-0000-0000436D0000}"/>
    <cellStyle name="20% - Accent1 3 5 2 4 6 2 2 2" xfId="28155" xr:uid="{00000000-0005-0000-0000-0000446D0000}"/>
    <cellStyle name="20% - Accent1 3 5 2 4 6 2 3" xfId="28156" xr:uid="{00000000-0005-0000-0000-0000456D0000}"/>
    <cellStyle name="20% - Accent1 3 5 2 4 6 3" xfId="28157" xr:uid="{00000000-0005-0000-0000-0000466D0000}"/>
    <cellStyle name="20% - Accent1 3 5 2 4 6 3 2" xfId="28158" xr:uid="{00000000-0005-0000-0000-0000476D0000}"/>
    <cellStyle name="20% - Accent1 3 5 2 4 6 4" xfId="28159" xr:uid="{00000000-0005-0000-0000-0000486D0000}"/>
    <cellStyle name="20% - Accent1 3 5 2 4 7" xfId="28160" xr:uid="{00000000-0005-0000-0000-0000496D0000}"/>
    <cellStyle name="20% - Accent1 3 5 2 4 7 2" xfId="28161" xr:uid="{00000000-0005-0000-0000-00004A6D0000}"/>
    <cellStyle name="20% - Accent1 3 5 2 4 7 2 2" xfId="28162" xr:uid="{00000000-0005-0000-0000-00004B6D0000}"/>
    <cellStyle name="20% - Accent1 3 5 2 4 7 3" xfId="28163" xr:uid="{00000000-0005-0000-0000-00004C6D0000}"/>
    <cellStyle name="20% - Accent1 3 5 2 4 8" xfId="28164" xr:uid="{00000000-0005-0000-0000-00004D6D0000}"/>
    <cellStyle name="20% - Accent1 3 5 2 4 8 2" xfId="28165" xr:uid="{00000000-0005-0000-0000-00004E6D0000}"/>
    <cellStyle name="20% - Accent1 3 5 2 4 8 2 2" xfId="28166" xr:uid="{00000000-0005-0000-0000-00004F6D0000}"/>
    <cellStyle name="20% - Accent1 3 5 2 4 8 3" xfId="28167" xr:uid="{00000000-0005-0000-0000-0000506D0000}"/>
    <cellStyle name="20% - Accent1 3 5 2 4 9" xfId="28168" xr:uid="{00000000-0005-0000-0000-0000516D0000}"/>
    <cellStyle name="20% - Accent1 3 5 2 4 9 2" xfId="28169" xr:uid="{00000000-0005-0000-0000-0000526D0000}"/>
    <cellStyle name="20% - Accent1 3 5 2 5" xfId="28170" xr:uid="{00000000-0005-0000-0000-0000536D0000}"/>
    <cellStyle name="20% - Accent1 3 5 2 5 10" xfId="28171" xr:uid="{00000000-0005-0000-0000-0000546D0000}"/>
    <cellStyle name="20% - Accent1 3 5 2 5 10 2" xfId="28172" xr:uid="{00000000-0005-0000-0000-0000556D0000}"/>
    <cellStyle name="20% - Accent1 3 5 2 5 11" xfId="28173" xr:uid="{00000000-0005-0000-0000-0000566D0000}"/>
    <cellStyle name="20% - Accent1 3 5 2 5 2" xfId="28174" xr:uid="{00000000-0005-0000-0000-0000576D0000}"/>
    <cellStyle name="20% - Accent1 3 5 2 5 2 2" xfId="28175" xr:uid="{00000000-0005-0000-0000-0000586D0000}"/>
    <cellStyle name="20% - Accent1 3 5 2 5 2 2 2" xfId="28176" xr:uid="{00000000-0005-0000-0000-0000596D0000}"/>
    <cellStyle name="20% - Accent1 3 5 2 5 2 2 2 2" xfId="28177" xr:uid="{00000000-0005-0000-0000-00005A6D0000}"/>
    <cellStyle name="20% - Accent1 3 5 2 5 2 2 2 2 2" xfId="28178" xr:uid="{00000000-0005-0000-0000-00005B6D0000}"/>
    <cellStyle name="20% - Accent1 3 5 2 5 2 2 2 3" xfId="28179" xr:uid="{00000000-0005-0000-0000-00005C6D0000}"/>
    <cellStyle name="20% - Accent1 3 5 2 5 2 2 3" xfId="28180" xr:uid="{00000000-0005-0000-0000-00005D6D0000}"/>
    <cellStyle name="20% - Accent1 3 5 2 5 2 2 3 2" xfId="28181" xr:uid="{00000000-0005-0000-0000-00005E6D0000}"/>
    <cellStyle name="20% - Accent1 3 5 2 5 2 2 4" xfId="28182" xr:uid="{00000000-0005-0000-0000-00005F6D0000}"/>
    <cellStyle name="20% - Accent1 3 5 2 5 2 3" xfId="28183" xr:uid="{00000000-0005-0000-0000-0000606D0000}"/>
    <cellStyle name="20% - Accent1 3 5 2 5 2 3 2" xfId="28184" xr:uid="{00000000-0005-0000-0000-0000616D0000}"/>
    <cellStyle name="20% - Accent1 3 5 2 5 2 3 2 2" xfId="28185" xr:uid="{00000000-0005-0000-0000-0000626D0000}"/>
    <cellStyle name="20% - Accent1 3 5 2 5 2 3 2 2 2" xfId="28186" xr:uid="{00000000-0005-0000-0000-0000636D0000}"/>
    <cellStyle name="20% - Accent1 3 5 2 5 2 3 2 3" xfId="28187" xr:uid="{00000000-0005-0000-0000-0000646D0000}"/>
    <cellStyle name="20% - Accent1 3 5 2 5 2 3 3" xfId="28188" xr:uid="{00000000-0005-0000-0000-0000656D0000}"/>
    <cellStyle name="20% - Accent1 3 5 2 5 2 3 3 2" xfId="28189" xr:uid="{00000000-0005-0000-0000-0000666D0000}"/>
    <cellStyle name="20% - Accent1 3 5 2 5 2 3 4" xfId="28190" xr:uid="{00000000-0005-0000-0000-0000676D0000}"/>
    <cellStyle name="20% - Accent1 3 5 2 5 2 4" xfId="28191" xr:uid="{00000000-0005-0000-0000-0000686D0000}"/>
    <cellStyle name="20% - Accent1 3 5 2 5 2 4 2" xfId="28192" xr:uid="{00000000-0005-0000-0000-0000696D0000}"/>
    <cellStyle name="20% - Accent1 3 5 2 5 2 4 2 2" xfId="28193" xr:uid="{00000000-0005-0000-0000-00006A6D0000}"/>
    <cellStyle name="20% - Accent1 3 5 2 5 2 4 2 2 2" xfId="28194" xr:uid="{00000000-0005-0000-0000-00006B6D0000}"/>
    <cellStyle name="20% - Accent1 3 5 2 5 2 4 2 3" xfId="28195" xr:uid="{00000000-0005-0000-0000-00006C6D0000}"/>
    <cellStyle name="20% - Accent1 3 5 2 5 2 4 3" xfId="28196" xr:uid="{00000000-0005-0000-0000-00006D6D0000}"/>
    <cellStyle name="20% - Accent1 3 5 2 5 2 4 3 2" xfId="28197" xr:uid="{00000000-0005-0000-0000-00006E6D0000}"/>
    <cellStyle name="20% - Accent1 3 5 2 5 2 4 4" xfId="28198" xr:uid="{00000000-0005-0000-0000-00006F6D0000}"/>
    <cellStyle name="20% - Accent1 3 5 2 5 2 5" xfId="28199" xr:uid="{00000000-0005-0000-0000-0000706D0000}"/>
    <cellStyle name="20% - Accent1 3 5 2 5 2 5 2" xfId="28200" xr:uid="{00000000-0005-0000-0000-0000716D0000}"/>
    <cellStyle name="20% - Accent1 3 5 2 5 2 5 2 2" xfId="28201" xr:uid="{00000000-0005-0000-0000-0000726D0000}"/>
    <cellStyle name="20% - Accent1 3 5 2 5 2 5 3" xfId="28202" xr:uid="{00000000-0005-0000-0000-0000736D0000}"/>
    <cellStyle name="20% - Accent1 3 5 2 5 2 6" xfId="28203" xr:uid="{00000000-0005-0000-0000-0000746D0000}"/>
    <cellStyle name="20% - Accent1 3 5 2 5 2 6 2" xfId="28204" xr:uid="{00000000-0005-0000-0000-0000756D0000}"/>
    <cellStyle name="20% - Accent1 3 5 2 5 2 6 2 2" xfId="28205" xr:uid="{00000000-0005-0000-0000-0000766D0000}"/>
    <cellStyle name="20% - Accent1 3 5 2 5 2 6 3" xfId="28206" xr:uid="{00000000-0005-0000-0000-0000776D0000}"/>
    <cellStyle name="20% - Accent1 3 5 2 5 2 7" xfId="28207" xr:uid="{00000000-0005-0000-0000-0000786D0000}"/>
    <cellStyle name="20% - Accent1 3 5 2 5 2 7 2" xfId="28208" xr:uid="{00000000-0005-0000-0000-0000796D0000}"/>
    <cellStyle name="20% - Accent1 3 5 2 5 2 8" xfId="28209" xr:uid="{00000000-0005-0000-0000-00007A6D0000}"/>
    <cellStyle name="20% - Accent1 3 5 2 5 2 8 2" xfId="28210" xr:uid="{00000000-0005-0000-0000-00007B6D0000}"/>
    <cellStyle name="20% - Accent1 3 5 2 5 2 9" xfId="28211" xr:uid="{00000000-0005-0000-0000-00007C6D0000}"/>
    <cellStyle name="20% - Accent1 3 5 2 5 3" xfId="28212" xr:uid="{00000000-0005-0000-0000-00007D6D0000}"/>
    <cellStyle name="20% - Accent1 3 5 2 5 3 2" xfId="28213" xr:uid="{00000000-0005-0000-0000-00007E6D0000}"/>
    <cellStyle name="20% - Accent1 3 5 2 5 3 2 2" xfId="28214" xr:uid="{00000000-0005-0000-0000-00007F6D0000}"/>
    <cellStyle name="20% - Accent1 3 5 2 5 3 2 2 2" xfId="28215" xr:uid="{00000000-0005-0000-0000-0000806D0000}"/>
    <cellStyle name="20% - Accent1 3 5 2 5 3 2 2 2 2" xfId="28216" xr:uid="{00000000-0005-0000-0000-0000816D0000}"/>
    <cellStyle name="20% - Accent1 3 5 2 5 3 2 2 3" xfId="28217" xr:uid="{00000000-0005-0000-0000-0000826D0000}"/>
    <cellStyle name="20% - Accent1 3 5 2 5 3 2 3" xfId="28218" xr:uid="{00000000-0005-0000-0000-0000836D0000}"/>
    <cellStyle name="20% - Accent1 3 5 2 5 3 2 3 2" xfId="28219" xr:uid="{00000000-0005-0000-0000-0000846D0000}"/>
    <cellStyle name="20% - Accent1 3 5 2 5 3 2 4" xfId="28220" xr:uid="{00000000-0005-0000-0000-0000856D0000}"/>
    <cellStyle name="20% - Accent1 3 5 2 5 3 3" xfId="28221" xr:uid="{00000000-0005-0000-0000-0000866D0000}"/>
    <cellStyle name="20% - Accent1 3 5 2 5 3 3 2" xfId="28222" xr:uid="{00000000-0005-0000-0000-0000876D0000}"/>
    <cellStyle name="20% - Accent1 3 5 2 5 3 3 2 2" xfId="28223" xr:uid="{00000000-0005-0000-0000-0000886D0000}"/>
    <cellStyle name="20% - Accent1 3 5 2 5 3 3 2 2 2" xfId="28224" xr:uid="{00000000-0005-0000-0000-0000896D0000}"/>
    <cellStyle name="20% - Accent1 3 5 2 5 3 3 2 3" xfId="28225" xr:uid="{00000000-0005-0000-0000-00008A6D0000}"/>
    <cellStyle name="20% - Accent1 3 5 2 5 3 3 3" xfId="28226" xr:uid="{00000000-0005-0000-0000-00008B6D0000}"/>
    <cellStyle name="20% - Accent1 3 5 2 5 3 3 3 2" xfId="28227" xr:uid="{00000000-0005-0000-0000-00008C6D0000}"/>
    <cellStyle name="20% - Accent1 3 5 2 5 3 3 4" xfId="28228" xr:uid="{00000000-0005-0000-0000-00008D6D0000}"/>
    <cellStyle name="20% - Accent1 3 5 2 5 3 4" xfId="28229" xr:uid="{00000000-0005-0000-0000-00008E6D0000}"/>
    <cellStyle name="20% - Accent1 3 5 2 5 3 4 2" xfId="28230" xr:uid="{00000000-0005-0000-0000-00008F6D0000}"/>
    <cellStyle name="20% - Accent1 3 5 2 5 3 4 2 2" xfId="28231" xr:uid="{00000000-0005-0000-0000-0000906D0000}"/>
    <cellStyle name="20% - Accent1 3 5 2 5 3 4 2 2 2" xfId="28232" xr:uid="{00000000-0005-0000-0000-0000916D0000}"/>
    <cellStyle name="20% - Accent1 3 5 2 5 3 4 2 3" xfId="28233" xr:uid="{00000000-0005-0000-0000-0000926D0000}"/>
    <cellStyle name="20% - Accent1 3 5 2 5 3 4 3" xfId="28234" xr:uid="{00000000-0005-0000-0000-0000936D0000}"/>
    <cellStyle name="20% - Accent1 3 5 2 5 3 4 3 2" xfId="28235" xr:uid="{00000000-0005-0000-0000-0000946D0000}"/>
    <cellStyle name="20% - Accent1 3 5 2 5 3 4 4" xfId="28236" xr:uid="{00000000-0005-0000-0000-0000956D0000}"/>
    <cellStyle name="20% - Accent1 3 5 2 5 3 5" xfId="28237" xr:uid="{00000000-0005-0000-0000-0000966D0000}"/>
    <cellStyle name="20% - Accent1 3 5 2 5 3 5 2" xfId="28238" xr:uid="{00000000-0005-0000-0000-0000976D0000}"/>
    <cellStyle name="20% - Accent1 3 5 2 5 3 5 2 2" xfId="28239" xr:uid="{00000000-0005-0000-0000-0000986D0000}"/>
    <cellStyle name="20% - Accent1 3 5 2 5 3 5 3" xfId="28240" xr:uid="{00000000-0005-0000-0000-0000996D0000}"/>
    <cellStyle name="20% - Accent1 3 5 2 5 3 6" xfId="28241" xr:uid="{00000000-0005-0000-0000-00009A6D0000}"/>
    <cellStyle name="20% - Accent1 3 5 2 5 3 6 2" xfId="28242" xr:uid="{00000000-0005-0000-0000-00009B6D0000}"/>
    <cellStyle name="20% - Accent1 3 5 2 5 3 6 2 2" xfId="28243" xr:uid="{00000000-0005-0000-0000-00009C6D0000}"/>
    <cellStyle name="20% - Accent1 3 5 2 5 3 6 3" xfId="28244" xr:uid="{00000000-0005-0000-0000-00009D6D0000}"/>
    <cellStyle name="20% - Accent1 3 5 2 5 3 7" xfId="28245" xr:uid="{00000000-0005-0000-0000-00009E6D0000}"/>
    <cellStyle name="20% - Accent1 3 5 2 5 3 7 2" xfId="28246" xr:uid="{00000000-0005-0000-0000-00009F6D0000}"/>
    <cellStyle name="20% - Accent1 3 5 2 5 3 8" xfId="28247" xr:uid="{00000000-0005-0000-0000-0000A06D0000}"/>
    <cellStyle name="20% - Accent1 3 5 2 5 3 8 2" xfId="28248" xr:uid="{00000000-0005-0000-0000-0000A16D0000}"/>
    <cellStyle name="20% - Accent1 3 5 2 5 3 9" xfId="28249" xr:uid="{00000000-0005-0000-0000-0000A26D0000}"/>
    <cellStyle name="20% - Accent1 3 5 2 5 4" xfId="28250" xr:uid="{00000000-0005-0000-0000-0000A36D0000}"/>
    <cellStyle name="20% - Accent1 3 5 2 5 4 2" xfId="28251" xr:uid="{00000000-0005-0000-0000-0000A46D0000}"/>
    <cellStyle name="20% - Accent1 3 5 2 5 4 2 2" xfId="28252" xr:uid="{00000000-0005-0000-0000-0000A56D0000}"/>
    <cellStyle name="20% - Accent1 3 5 2 5 4 2 2 2" xfId="28253" xr:uid="{00000000-0005-0000-0000-0000A66D0000}"/>
    <cellStyle name="20% - Accent1 3 5 2 5 4 2 3" xfId="28254" xr:uid="{00000000-0005-0000-0000-0000A76D0000}"/>
    <cellStyle name="20% - Accent1 3 5 2 5 4 3" xfId="28255" xr:uid="{00000000-0005-0000-0000-0000A86D0000}"/>
    <cellStyle name="20% - Accent1 3 5 2 5 4 3 2" xfId="28256" xr:uid="{00000000-0005-0000-0000-0000A96D0000}"/>
    <cellStyle name="20% - Accent1 3 5 2 5 4 4" xfId="28257" xr:uid="{00000000-0005-0000-0000-0000AA6D0000}"/>
    <cellStyle name="20% - Accent1 3 5 2 5 5" xfId="28258" xr:uid="{00000000-0005-0000-0000-0000AB6D0000}"/>
    <cellStyle name="20% - Accent1 3 5 2 5 5 2" xfId="28259" xr:uid="{00000000-0005-0000-0000-0000AC6D0000}"/>
    <cellStyle name="20% - Accent1 3 5 2 5 5 2 2" xfId="28260" xr:uid="{00000000-0005-0000-0000-0000AD6D0000}"/>
    <cellStyle name="20% - Accent1 3 5 2 5 5 2 2 2" xfId="28261" xr:uid="{00000000-0005-0000-0000-0000AE6D0000}"/>
    <cellStyle name="20% - Accent1 3 5 2 5 5 2 3" xfId="28262" xr:uid="{00000000-0005-0000-0000-0000AF6D0000}"/>
    <cellStyle name="20% - Accent1 3 5 2 5 5 3" xfId="28263" xr:uid="{00000000-0005-0000-0000-0000B06D0000}"/>
    <cellStyle name="20% - Accent1 3 5 2 5 5 3 2" xfId="28264" xr:uid="{00000000-0005-0000-0000-0000B16D0000}"/>
    <cellStyle name="20% - Accent1 3 5 2 5 5 4" xfId="28265" xr:uid="{00000000-0005-0000-0000-0000B26D0000}"/>
    <cellStyle name="20% - Accent1 3 5 2 5 6" xfId="28266" xr:uid="{00000000-0005-0000-0000-0000B36D0000}"/>
    <cellStyle name="20% - Accent1 3 5 2 5 6 2" xfId="28267" xr:uid="{00000000-0005-0000-0000-0000B46D0000}"/>
    <cellStyle name="20% - Accent1 3 5 2 5 6 2 2" xfId="28268" xr:uid="{00000000-0005-0000-0000-0000B56D0000}"/>
    <cellStyle name="20% - Accent1 3 5 2 5 6 2 2 2" xfId="28269" xr:uid="{00000000-0005-0000-0000-0000B66D0000}"/>
    <cellStyle name="20% - Accent1 3 5 2 5 6 2 3" xfId="28270" xr:uid="{00000000-0005-0000-0000-0000B76D0000}"/>
    <cellStyle name="20% - Accent1 3 5 2 5 6 3" xfId="28271" xr:uid="{00000000-0005-0000-0000-0000B86D0000}"/>
    <cellStyle name="20% - Accent1 3 5 2 5 6 3 2" xfId="28272" xr:uid="{00000000-0005-0000-0000-0000B96D0000}"/>
    <cellStyle name="20% - Accent1 3 5 2 5 6 4" xfId="28273" xr:uid="{00000000-0005-0000-0000-0000BA6D0000}"/>
    <cellStyle name="20% - Accent1 3 5 2 5 7" xfId="28274" xr:uid="{00000000-0005-0000-0000-0000BB6D0000}"/>
    <cellStyle name="20% - Accent1 3 5 2 5 7 2" xfId="28275" xr:uid="{00000000-0005-0000-0000-0000BC6D0000}"/>
    <cellStyle name="20% - Accent1 3 5 2 5 7 2 2" xfId="28276" xr:uid="{00000000-0005-0000-0000-0000BD6D0000}"/>
    <cellStyle name="20% - Accent1 3 5 2 5 7 3" xfId="28277" xr:uid="{00000000-0005-0000-0000-0000BE6D0000}"/>
    <cellStyle name="20% - Accent1 3 5 2 5 8" xfId="28278" xr:uid="{00000000-0005-0000-0000-0000BF6D0000}"/>
    <cellStyle name="20% - Accent1 3 5 2 5 8 2" xfId="28279" xr:uid="{00000000-0005-0000-0000-0000C06D0000}"/>
    <cellStyle name="20% - Accent1 3 5 2 5 8 2 2" xfId="28280" xr:uid="{00000000-0005-0000-0000-0000C16D0000}"/>
    <cellStyle name="20% - Accent1 3 5 2 5 8 3" xfId="28281" xr:uid="{00000000-0005-0000-0000-0000C26D0000}"/>
    <cellStyle name="20% - Accent1 3 5 2 5 9" xfId="28282" xr:uid="{00000000-0005-0000-0000-0000C36D0000}"/>
    <cellStyle name="20% - Accent1 3 5 2 5 9 2" xfId="28283" xr:uid="{00000000-0005-0000-0000-0000C46D0000}"/>
    <cellStyle name="20% - Accent1 3 5 2 6" xfId="28284" xr:uid="{00000000-0005-0000-0000-0000C56D0000}"/>
    <cellStyle name="20% - Accent1 3 5 2 6 2" xfId="28285" xr:uid="{00000000-0005-0000-0000-0000C66D0000}"/>
    <cellStyle name="20% - Accent1 3 5 2 6 2 2" xfId="28286" xr:uid="{00000000-0005-0000-0000-0000C76D0000}"/>
    <cellStyle name="20% - Accent1 3 5 2 6 2 2 2" xfId="28287" xr:uid="{00000000-0005-0000-0000-0000C86D0000}"/>
    <cellStyle name="20% - Accent1 3 5 2 6 2 2 2 2" xfId="28288" xr:uid="{00000000-0005-0000-0000-0000C96D0000}"/>
    <cellStyle name="20% - Accent1 3 5 2 6 2 2 3" xfId="28289" xr:uid="{00000000-0005-0000-0000-0000CA6D0000}"/>
    <cellStyle name="20% - Accent1 3 5 2 6 2 3" xfId="28290" xr:uid="{00000000-0005-0000-0000-0000CB6D0000}"/>
    <cellStyle name="20% - Accent1 3 5 2 6 2 3 2" xfId="28291" xr:uid="{00000000-0005-0000-0000-0000CC6D0000}"/>
    <cellStyle name="20% - Accent1 3 5 2 6 2 4" xfId="28292" xr:uid="{00000000-0005-0000-0000-0000CD6D0000}"/>
    <cellStyle name="20% - Accent1 3 5 2 6 3" xfId="28293" xr:uid="{00000000-0005-0000-0000-0000CE6D0000}"/>
    <cellStyle name="20% - Accent1 3 5 2 6 3 2" xfId="28294" xr:uid="{00000000-0005-0000-0000-0000CF6D0000}"/>
    <cellStyle name="20% - Accent1 3 5 2 6 3 2 2" xfId="28295" xr:uid="{00000000-0005-0000-0000-0000D06D0000}"/>
    <cellStyle name="20% - Accent1 3 5 2 6 3 2 2 2" xfId="28296" xr:uid="{00000000-0005-0000-0000-0000D16D0000}"/>
    <cellStyle name="20% - Accent1 3 5 2 6 3 2 3" xfId="28297" xr:uid="{00000000-0005-0000-0000-0000D26D0000}"/>
    <cellStyle name="20% - Accent1 3 5 2 6 3 3" xfId="28298" xr:uid="{00000000-0005-0000-0000-0000D36D0000}"/>
    <cellStyle name="20% - Accent1 3 5 2 6 3 3 2" xfId="28299" xr:uid="{00000000-0005-0000-0000-0000D46D0000}"/>
    <cellStyle name="20% - Accent1 3 5 2 6 3 4" xfId="28300" xr:uid="{00000000-0005-0000-0000-0000D56D0000}"/>
    <cellStyle name="20% - Accent1 3 5 2 6 4" xfId="28301" xr:uid="{00000000-0005-0000-0000-0000D66D0000}"/>
    <cellStyle name="20% - Accent1 3 5 2 6 4 2" xfId="28302" xr:uid="{00000000-0005-0000-0000-0000D76D0000}"/>
    <cellStyle name="20% - Accent1 3 5 2 6 4 2 2" xfId="28303" xr:uid="{00000000-0005-0000-0000-0000D86D0000}"/>
    <cellStyle name="20% - Accent1 3 5 2 6 4 2 2 2" xfId="28304" xr:uid="{00000000-0005-0000-0000-0000D96D0000}"/>
    <cellStyle name="20% - Accent1 3 5 2 6 4 2 3" xfId="28305" xr:uid="{00000000-0005-0000-0000-0000DA6D0000}"/>
    <cellStyle name="20% - Accent1 3 5 2 6 4 3" xfId="28306" xr:uid="{00000000-0005-0000-0000-0000DB6D0000}"/>
    <cellStyle name="20% - Accent1 3 5 2 6 4 3 2" xfId="28307" xr:uid="{00000000-0005-0000-0000-0000DC6D0000}"/>
    <cellStyle name="20% - Accent1 3 5 2 6 4 4" xfId="28308" xr:uid="{00000000-0005-0000-0000-0000DD6D0000}"/>
    <cellStyle name="20% - Accent1 3 5 2 6 5" xfId="28309" xr:uid="{00000000-0005-0000-0000-0000DE6D0000}"/>
    <cellStyle name="20% - Accent1 3 5 2 6 5 2" xfId="28310" xr:uid="{00000000-0005-0000-0000-0000DF6D0000}"/>
    <cellStyle name="20% - Accent1 3 5 2 6 5 2 2" xfId="28311" xr:uid="{00000000-0005-0000-0000-0000E06D0000}"/>
    <cellStyle name="20% - Accent1 3 5 2 6 5 3" xfId="28312" xr:uid="{00000000-0005-0000-0000-0000E16D0000}"/>
    <cellStyle name="20% - Accent1 3 5 2 6 6" xfId="28313" xr:uid="{00000000-0005-0000-0000-0000E26D0000}"/>
    <cellStyle name="20% - Accent1 3 5 2 6 6 2" xfId="28314" xr:uid="{00000000-0005-0000-0000-0000E36D0000}"/>
    <cellStyle name="20% - Accent1 3 5 2 6 6 2 2" xfId="28315" xr:uid="{00000000-0005-0000-0000-0000E46D0000}"/>
    <cellStyle name="20% - Accent1 3 5 2 6 6 3" xfId="28316" xr:uid="{00000000-0005-0000-0000-0000E56D0000}"/>
    <cellStyle name="20% - Accent1 3 5 2 6 7" xfId="28317" xr:uid="{00000000-0005-0000-0000-0000E66D0000}"/>
    <cellStyle name="20% - Accent1 3 5 2 6 7 2" xfId="28318" xr:uid="{00000000-0005-0000-0000-0000E76D0000}"/>
    <cellStyle name="20% - Accent1 3 5 2 6 8" xfId="28319" xr:uid="{00000000-0005-0000-0000-0000E86D0000}"/>
    <cellStyle name="20% - Accent1 3 5 2 6 8 2" xfId="28320" xr:uid="{00000000-0005-0000-0000-0000E96D0000}"/>
    <cellStyle name="20% - Accent1 3 5 2 6 9" xfId="28321" xr:uid="{00000000-0005-0000-0000-0000EA6D0000}"/>
    <cellStyle name="20% - Accent1 3 5 2 7" xfId="28322" xr:uid="{00000000-0005-0000-0000-0000EB6D0000}"/>
    <cellStyle name="20% - Accent1 3 5 2 7 2" xfId="28323" xr:uid="{00000000-0005-0000-0000-0000EC6D0000}"/>
    <cellStyle name="20% - Accent1 3 5 2 7 2 2" xfId="28324" xr:uid="{00000000-0005-0000-0000-0000ED6D0000}"/>
    <cellStyle name="20% - Accent1 3 5 2 7 2 2 2" xfId="28325" xr:uid="{00000000-0005-0000-0000-0000EE6D0000}"/>
    <cellStyle name="20% - Accent1 3 5 2 7 2 2 2 2" xfId="28326" xr:uid="{00000000-0005-0000-0000-0000EF6D0000}"/>
    <cellStyle name="20% - Accent1 3 5 2 7 2 2 3" xfId="28327" xr:uid="{00000000-0005-0000-0000-0000F06D0000}"/>
    <cellStyle name="20% - Accent1 3 5 2 7 2 3" xfId="28328" xr:uid="{00000000-0005-0000-0000-0000F16D0000}"/>
    <cellStyle name="20% - Accent1 3 5 2 7 2 3 2" xfId="28329" xr:uid="{00000000-0005-0000-0000-0000F26D0000}"/>
    <cellStyle name="20% - Accent1 3 5 2 7 2 4" xfId="28330" xr:uid="{00000000-0005-0000-0000-0000F36D0000}"/>
    <cellStyle name="20% - Accent1 3 5 2 7 3" xfId="28331" xr:uid="{00000000-0005-0000-0000-0000F46D0000}"/>
    <cellStyle name="20% - Accent1 3 5 2 7 3 2" xfId="28332" xr:uid="{00000000-0005-0000-0000-0000F56D0000}"/>
    <cellStyle name="20% - Accent1 3 5 2 7 3 2 2" xfId="28333" xr:uid="{00000000-0005-0000-0000-0000F66D0000}"/>
    <cellStyle name="20% - Accent1 3 5 2 7 3 2 2 2" xfId="28334" xr:uid="{00000000-0005-0000-0000-0000F76D0000}"/>
    <cellStyle name="20% - Accent1 3 5 2 7 3 2 3" xfId="28335" xr:uid="{00000000-0005-0000-0000-0000F86D0000}"/>
    <cellStyle name="20% - Accent1 3 5 2 7 3 3" xfId="28336" xr:uid="{00000000-0005-0000-0000-0000F96D0000}"/>
    <cellStyle name="20% - Accent1 3 5 2 7 3 3 2" xfId="28337" xr:uid="{00000000-0005-0000-0000-0000FA6D0000}"/>
    <cellStyle name="20% - Accent1 3 5 2 7 3 4" xfId="28338" xr:uid="{00000000-0005-0000-0000-0000FB6D0000}"/>
    <cellStyle name="20% - Accent1 3 5 2 7 4" xfId="28339" xr:uid="{00000000-0005-0000-0000-0000FC6D0000}"/>
    <cellStyle name="20% - Accent1 3 5 2 7 4 2" xfId="28340" xr:uid="{00000000-0005-0000-0000-0000FD6D0000}"/>
    <cellStyle name="20% - Accent1 3 5 2 7 4 2 2" xfId="28341" xr:uid="{00000000-0005-0000-0000-0000FE6D0000}"/>
    <cellStyle name="20% - Accent1 3 5 2 7 4 2 2 2" xfId="28342" xr:uid="{00000000-0005-0000-0000-0000FF6D0000}"/>
    <cellStyle name="20% - Accent1 3 5 2 7 4 2 3" xfId="28343" xr:uid="{00000000-0005-0000-0000-0000006E0000}"/>
    <cellStyle name="20% - Accent1 3 5 2 7 4 3" xfId="28344" xr:uid="{00000000-0005-0000-0000-0000016E0000}"/>
    <cellStyle name="20% - Accent1 3 5 2 7 4 3 2" xfId="28345" xr:uid="{00000000-0005-0000-0000-0000026E0000}"/>
    <cellStyle name="20% - Accent1 3 5 2 7 4 4" xfId="28346" xr:uid="{00000000-0005-0000-0000-0000036E0000}"/>
    <cellStyle name="20% - Accent1 3 5 2 7 5" xfId="28347" xr:uid="{00000000-0005-0000-0000-0000046E0000}"/>
    <cellStyle name="20% - Accent1 3 5 2 7 5 2" xfId="28348" xr:uid="{00000000-0005-0000-0000-0000056E0000}"/>
    <cellStyle name="20% - Accent1 3 5 2 7 5 2 2" xfId="28349" xr:uid="{00000000-0005-0000-0000-0000066E0000}"/>
    <cellStyle name="20% - Accent1 3 5 2 7 5 3" xfId="28350" xr:uid="{00000000-0005-0000-0000-0000076E0000}"/>
    <cellStyle name="20% - Accent1 3 5 2 7 6" xfId="28351" xr:uid="{00000000-0005-0000-0000-0000086E0000}"/>
    <cellStyle name="20% - Accent1 3 5 2 7 6 2" xfId="28352" xr:uid="{00000000-0005-0000-0000-0000096E0000}"/>
    <cellStyle name="20% - Accent1 3 5 2 7 6 2 2" xfId="28353" xr:uid="{00000000-0005-0000-0000-00000A6E0000}"/>
    <cellStyle name="20% - Accent1 3 5 2 7 6 3" xfId="28354" xr:uid="{00000000-0005-0000-0000-00000B6E0000}"/>
    <cellStyle name="20% - Accent1 3 5 2 7 7" xfId="28355" xr:uid="{00000000-0005-0000-0000-00000C6E0000}"/>
    <cellStyle name="20% - Accent1 3 5 2 7 7 2" xfId="28356" xr:uid="{00000000-0005-0000-0000-00000D6E0000}"/>
    <cellStyle name="20% - Accent1 3 5 2 7 8" xfId="28357" xr:uid="{00000000-0005-0000-0000-00000E6E0000}"/>
    <cellStyle name="20% - Accent1 3 5 2 7 8 2" xfId="28358" xr:uid="{00000000-0005-0000-0000-00000F6E0000}"/>
    <cellStyle name="20% - Accent1 3 5 2 7 9" xfId="28359" xr:uid="{00000000-0005-0000-0000-0000106E0000}"/>
    <cellStyle name="20% - Accent1 3 5 2 8" xfId="28360" xr:uid="{00000000-0005-0000-0000-0000116E0000}"/>
    <cellStyle name="20% - Accent1 3 5 2 8 2" xfId="28361" xr:uid="{00000000-0005-0000-0000-0000126E0000}"/>
    <cellStyle name="20% - Accent1 3 5 2 8 2 2" xfId="28362" xr:uid="{00000000-0005-0000-0000-0000136E0000}"/>
    <cellStyle name="20% - Accent1 3 5 2 8 2 2 2" xfId="28363" xr:uid="{00000000-0005-0000-0000-0000146E0000}"/>
    <cellStyle name="20% - Accent1 3 5 2 8 2 3" xfId="28364" xr:uid="{00000000-0005-0000-0000-0000156E0000}"/>
    <cellStyle name="20% - Accent1 3 5 2 8 3" xfId="28365" xr:uid="{00000000-0005-0000-0000-0000166E0000}"/>
    <cellStyle name="20% - Accent1 3 5 2 8 3 2" xfId="28366" xr:uid="{00000000-0005-0000-0000-0000176E0000}"/>
    <cellStyle name="20% - Accent1 3 5 2 8 4" xfId="28367" xr:uid="{00000000-0005-0000-0000-0000186E0000}"/>
    <cellStyle name="20% - Accent1 3 5 2 9" xfId="28368" xr:uid="{00000000-0005-0000-0000-0000196E0000}"/>
    <cellStyle name="20% - Accent1 3 5 2 9 2" xfId="28369" xr:uid="{00000000-0005-0000-0000-00001A6E0000}"/>
    <cellStyle name="20% - Accent1 3 5 2 9 2 2" xfId="28370" xr:uid="{00000000-0005-0000-0000-00001B6E0000}"/>
    <cellStyle name="20% - Accent1 3 5 2 9 2 2 2" xfId="28371" xr:uid="{00000000-0005-0000-0000-00001C6E0000}"/>
    <cellStyle name="20% - Accent1 3 5 2 9 2 3" xfId="28372" xr:uid="{00000000-0005-0000-0000-00001D6E0000}"/>
    <cellStyle name="20% - Accent1 3 5 2 9 3" xfId="28373" xr:uid="{00000000-0005-0000-0000-00001E6E0000}"/>
    <cellStyle name="20% - Accent1 3 5 2 9 3 2" xfId="28374" xr:uid="{00000000-0005-0000-0000-00001F6E0000}"/>
    <cellStyle name="20% - Accent1 3 5 2 9 4" xfId="28375" xr:uid="{00000000-0005-0000-0000-0000206E0000}"/>
    <cellStyle name="20% - Accent1 3 5 3" xfId="28376" xr:uid="{00000000-0005-0000-0000-0000216E0000}"/>
    <cellStyle name="20% - Accent1 3 5 3 10" xfId="28377" xr:uid="{00000000-0005-0000-0000-0000226E0000}"/>
    <cellStyle name="20% - Accent1 3 5 3 10 2" xfId="28378" xr:uid="{00000000-0005-0000-0000-0000236E0000}"/>
    <cellStyle name="20% - Accent1 3 5 3 10 2 2" xfId="28379" xr:uid="{00000000-0005-0000-0000-0000246E0000}"/>
    <cellStyle name="20% - Accent1 3 5 3 10 3" xfId="28380" xr:uid="{00000000-0005-0000-0000-0000256E0000}"/>
    <cellStyle name="20% - Accent1 3 5 3 11" xfId="28381" xr:uid="{00000000-0005-0000-0000-0000266E0000}"/>
    <cellStyle name="20% - Accent1 3 5 3 11 2" xfId="28382" xr:uid="{00000000-0005-0000-0000-0000276E0000}"/>
    <cellStyle name="20% - Accent1 3 5 3 11 2 2" xfId="28383" xr:uid="{00000000-0005-0000-0000-0000286E0000}"/>
    <cellStyle name="20% - Accent1 3 5 3 11 3" xfId="28384" xr:uid="{00000000-0005-0000-0000-0000296E0000}"/>
    <cellStyle name="20% - Accent1 3 5 3 12" xfId="28385" xr:uid="{00000000-0005-0000-0000-00002A6E0000}"/>
    <cellStyle name="20% - Accent1 3 5 3 12 2" xfId="28386" xr:uid="{00000000-0005-0000-0000-00002B6E0000}"/>
    <cellStyle name="20% - Accent1 3 5 3 13" xfId="28387" xr:uid="{00000000-0005-0000-0000-00002C6E0000}"/>
    <cellStyle name="20% - Accent1 3 5 3 13 2" xfId="28388" xr:uid="{00000000-0005-0000-0000-00002D6E0000}"/>
    <cellStyle name="20% - Accent1 3 5 3 14" xfId="28389" xr:uid="{00000000-0005-0000-0000-00002E6E0000}"/>
    <cellStyle name="20% - Accent1 3 5 3 2" xfId="28390" xr:uid="{00000000-0005-0000-0000-00002F6E0000}"/>
    <cellStyle name="20% - Accent1 3 5 3 2 10" xfId="28391" xr:uid="{00000000-0005-0000-0000-0000306E0000}"/>
    <cellStyle name="20% - Accent1 3 5 3 2 10 2" xfId="28392" xr:uid="{00000000-0005-0000-0000-0000316E0000}"/>
    <cellStyle name="20% - Accent1 3 5 3 2 11" xfId="28393" xr:uid="{00000000-0005-0000-0000-0000326E0000}"/>
    <cellStyle name="20% - Accent1 3 5 3 2 2" xfId="28394" xr:uid="{00000000-0005-0000-0000-0000336E0000}"/>
    <cellStyle name="20% - Accent1 3 5 3 2 2 2" xfId="28395" xr:uid="{00000000-0005-0000-0000-0000346E0000}"/>
    <cellStyle name="20% - Accent1 3 5 3 2 2 2 2" xfId="28396" xr:uid="{00000000-0005-0000-0000-0000356E0000}"/>
    <cellStyle name="20% - Accent1 3 5 3 2 2 2 2 2" xfId="28397" xr:uid="{00000000-0005-0000-0000-0000366E0000}"/>
    <cellStyle name="20% - Accent1 3 5 3 2 2 2 2 2 2" xfId="28398" xr:uid="{00000000-0005-0000-0000-0000376E0000}"/>
    <cellStyle name="20% - Accent1 3 5 3 2 2 2 2 3" xfId="28399" xr:uid="{00000000-0005-0000-0000-0000386E0000}"/>
    <cellStyle name="20% - Accent1 3 5 3 2 2 2 3" xfId="28400" xr:uid="{00000000-0005-0000-0000-0000396E0000}"/>
    <cellStyle name="20% - Accent1 3 5 3 2 2 2 3 2" xfId="28401" xr:uid="{00000000-0005-0000-0000-00003A6E0000}"/>
    <cellStyle name="20% - Accent1 3 5 3 2 2 2 4" xfId="28402" xr:uid="{00000000-0005-0000-0000-00003B6E0000}"/>
    <cellStyle name="20% - Accent1 3 5 3 2 2 3" xfId="28403" xr:uid="{00000000-0005-0000-0000-00003C6E0000}"/>
    <cellStyle name="20% - Accent1 3 5 3 2 2 3 2" xfId="28404" xr:uid="{00000000-0005-0000-0000-00003D6E0000}"/>
    <cellStyle name="20% - Accent1 3 5 3 2 2 3 2 2" xfId="28405" xr:uid="{00000000-0005-0000-0000-00003E6E0000}"/>
    <cellStyle name="20% - Accent1 3 5 3 2 2 3 2 2 2" xfId="28406" xr:uid="{00000000-0005-0000-0000-00003F6E0000}"/>
    <cellStyle name="20% - Accent1 3 5 3 2 2 3 2 3" xfId="28407" xr:uid="{00000000-0005-0000-0000-0000406E0000}"/>
    <cellStyle name="20% - Accent1 3 5 3 2 2 3 3" xfId="28408" xr:uid="{00000000-0005-0000-0000-0000416E0000}"/>
    <cellStyle name="20% - Accent1 3 5 3 2 2 3 3 2" xfId="28409" xr:uid="{00000000-0005-0000-0000-0000426E0000}"/>
    <cellStyle name="20% - Accent1 3 5 3 2 2 3 4" xfId="28410" xr:uid="{00000000-0005-0000-0000-0000436E0000}"/>
    <cellStyle name="20% - Accent1 3 5 3 2 2 4" xfId="28411" xr:uid="{00000000-0005-0000-0000-0000446E0000}"/>
    <cellStyle name="20% - Accent1 3 5 3 2 2 4 2" xfId="28412" xr:uid="{00000000-0005-0000-0000-0000456E0000}"/>
    <cellStyle name="20% - Accent1 3 5 3 2 2 4 2 2" xfId="28413" xr:uid="{00000000-0005-0000-0000-0000466E0000}"/>
    <cellStyle name="20% - Accent1 3 5 3 2 2 4 2 2 2" xfId="28414" xr:uid="{00000000-0005-0000-0000-0000476E0000}"/>
    <cellStyle name="20% - Accent1 3 5 3 2 2 4 2 3" xfId="28415" xr:uid="{00000000-0005-0000-0000-0000486E0000}"/>
    <cellStyle name="20% - Accent1 3 5 3 2 2 4 3" xfId="28416" xr:uid="{00000000-0005-0000-0000-0000496E0000}"/>
    <cellStyle name="20% - Accent1 3 5 3 2 2 4 3 2" xfId="28417" xr:uid="{00000000-0005-0000-0000-00004A6E0000}"/>
    <cellStyle name="20% - Accent1 3 5 3 2 2 4 4" xfId="28418" xr:uid="{00000000-0005-0000-0000-00004B6E0000}"/>
    <cellStyle name="20% - Accent1 3 5 3 2 2 5" xfId="28419" xr:uid="{00000000-0005-0000-0000-00004C6E0000}"/>
    <cellStyle name="20% - Accent1 3 5 3 2 2 5 2" xfId="28420" xr:uid="{00000000-0005-0000-0000-00004D6E0000}"/>
    <cellStyle name="20% - Accent1 3 5 3 2 2 5 2 2" xfId="28421" xr:uid="{00000000-0005-0000-0000-00004E6E0000}"/>
    <cellStyle name="20% - Accent1 3 5 3 2 2 5 3" xfId="28422" xr:uid="{00000000-0005-0000-0000-00004F6E0000}"/>
    <cellStyle name="20% - Accent1 3 5 3 2 2 6" xfId="28423" xr:uid="{00000000-0005-0000-0000-0000506E0000}"/>
    <cellStyle name="20% - Accent1 3 5 3 2 2 6 2" xfId="28424" xr:uid="{00000000-0005-0000-0000-0000516E0000}"/>
    <cellStyle name="20% - Accent1 3 5 3 2 2 6 2 2" xfId="28425" xr:uid="{00000000-0005-0000-0000-0000526E0000}"/>
    <cellStyle name="20% - Accent1 3 5 3 2 2 6 3" xfId="28426" xr:uid="{00000000-0005-0000-0000-0000536E0000}"/>
    <cellStyle name="20% - Accent1 3 5 3 2 2 7" xfId="28427" xr:uid="{00000000-0005-0000-0000-0000546E0000}"/>
    <cellStyle name="20% - Accent1 3 5 3 2 2 7 2" xfId="28428" xr:uid="{00000000-0005-0000-0000-0000556E0000}"/>
    <cellStyle name="20% - Accent1 3 5 3 2 2 8" xfId="28429" xr:uid="{00000000-0005-0000-0000-0000566E0000}"/>
    <cellStyle name="20% - Accent1 3 5 3 2 2 8 2" xfId="28430" xr:uid="{00000000-0005-0000-0000-0000576E0000}"/>
    <cellStyle name="20% - Accent1 3 5 3 2 2 9" xfId="28431" xr:uid="{00000000-0005-0000-0000-0000586E0000}"/>
    <cellStyle name="20% - Accent1 3 5 3 2 3" xfId="28432" xr:uid="{00000000-0005-0000-0000-0000596E0000}"/>
    <cellStyle name="20% - Accent1 3 5 3 2 3 2" xfId="28433" xr:uid="{00000000-0005-0000-0000-00005A6E0000}"/>
    <cellStyle name="20% - Accent1 3 5 3 2 3 2 2" xfId="28434" xr:uid="{00000000-0005-0000-0000-00005B6E0000}"/>
    <cellStyle name="20% - Accent1 3 5 3 2 3 2 2 2" xfId="28435" xr:uid="{00000000-0005-0000-0000-00005C6E0000}"/>
    <cellStyle name="20% - Accent1 3 5 3 2 3 2 2 2 2" xfId="28436" xr:uid="{00000000-0005-0000-0000-00005D6E0000}"/>
    <cellStyle name="20% - Accent1 3 5 3 2 3 2 2 3" xfId="28437" xr:uid="{00000000-0005-0000-0000-00005E6E0000}"/>
    <cellStyle name="20% - Accent1 3 5 3 2 3 2 3" xfId="28438" xr:uid="{00000000-0005-0000-0000-00005F6E0000}"/>
    <cellStyle name="20% - Accent1 3 5 3 2 3 2 3 2" xfId="28439" xr:uid="{00000000-0005-0000-0000-0000606E0000}"/>
    <cellStyle name="20% - Accent1 3 5 3 2 3 2 4" xfId="28440" xr:uid="{00000000-0005-0000-0000-0000616E0000}"/>
    <cellStyle name="20% - Accent1 3 5 3 2 3 3" xfId="28441" xr:uid="{00000000-0005-0000-0000-0000626E0000}"/>
    <cellStyle name="20% - Accent1 3 5 3 2 3 3 2" xfId="28442" xr:uid="{00000000-0005-0000-0000-0000636E0000}"/>
    <cellStyle name="20% - Accent1 3 5 3 2 3 3 2 2" xfId="28443" xr:uid="{00000000-0005-0000-0000-0000646E0000}"/>
    <cellStyle name="20% - Accent1 3 5 3 2 3 3 2 2 2" xfId="28444" xr:uid="{00000000-0005-0000-0000-0000656E0000}"/>
    <cellStyle name="20% - Accent1 3 5 3 2 3 3 2 3" xfId="28445" xr:uid="{00000000-0005-0000-0000-0000666E0000}"/>
    <cellStyle name="20% - Accent1 3 5 3 2 3 3 3" xfId="28446" xr:uid="{00000000-0005-0000-0000-0000676E0000}"/>
    <cellStyle name="20% - Accent1 3 5 3 2 3 3 3 2" xfId="28447" xr:uid="{00000000-0005-0000-0000-0000686E0000}"/>
    <cellStyle name="20% - Accent1 3 5 3 2 3 3 4" xfId="28448" xr:uid="{00000000-0005-0000-0000-0000696E0000}"/>
    <cellStyle name="20% - Accent1 3 5 3 2 3 4" xfId="28449" xr:uid="{00000000-0005-0000-0000-00006A6E0000}"/>
    <cellStyle name="20% - Accent1 3 5 3 2 3 4 2" xfId="28450" xr:uid="{00000000-0005-0000-0000-00006B6E0000}"/>
    <cellStyle name="20% - Accent1 3 5 3 2 3 4 2 2" xfId="28451" xr:uid="{00000000-0005-0000-0000-00006C6E0000}"/>
    <cellStyle name="20% - Accent1 3 5 3 2 3 4 2 2 2" xfId="28452" xr:uid="{00000000-0005-0000-0000-00006D6E0000}"/>
    <cellStyle name="20% - Accent1 3 5 3 2 3 4 2 3" xfId="28453" xr:uid="{00000000-0005-0000-0000-00006E6E0000}"/>
    <cellStyle name="20% - Accent1 3 5 3 2 3 4 3" xfId="28454" xr:uid="{00000000-0005-0000-0000-00006F6E0000}"/>
    <cellStyle name="20% - Accent1 3 5 3 2 3 4 3 2" xfId="28455" xr:uid="{00000000-0005-0000-0000-0000706E0000}"/>
    <cellStyle name="20% - Accent1 3 5 3 2 3 4 4" xfId="28456" xr:uid="{00000000-0005-0000-0000-0000716E0000}"/>
    <cellStyle name="20% - Accent1 3 5 3 2 3 5" xfId="28457" xr:uid="{00000000-0005-0000-0000-0000726E0000}"/>
    <cellStyle name="20% - Accent1 3 5 3 2 3 5 2" xfId="28458" xr:uid="{00000000-0005-0000-0000-0000736E0000}"/>
    <cellStyle name="20% - Accent1 3 5 3 2 3 5 2 2" xfId="28459" xr:uid="{00000000-0005-0000-0000-0000746E0000}"/>
    <cellStyle name="20% - Accent1 3 5 3 2 3 5 3" xfId="28460" xr:uid="{00000000-0005-0000-0000-0000756E0000}"/>
    <cellStyle name="20% - Accent1 3 5 3 2 3 6" xfId="28461" xr:uid="{00000000-0005-0000-0000-0000766E0000}"/>
    <cellStyle name="20% - Accent1 3 5 3 2 3 6 2" xfId="28462" xr:uid="{00000000-0005-0000-0000-0000776E0000}"/>
    <cellStyle name="20% - Accent1 3 5 3 2 3 6 2 2" xfId="28463" xr:uid="{00000000-0005-0000-0000-0000786E0000}"/>
    <cellStyle name="20% - Accent1 3 5 3 2 3 6 3" xfId="28464" xr:uid="{00000000-0005-0000-0000-0000796E0000}"/>
    <cellStyle name="20% - Accent1 3 5 3 2 3 7" xfId="28465" xr:uid="{00000000-0005-0000-0000-00007A6E0000}"/>
    <cellStyle name="20% - Accent1 3 5 3 2 3 7 2" xfId="28466" xr:uid="{00000000-0005-0000-0000-00007B6E0000}"/>
    <cellStyle name="20% - Accent1 3 5 3 2 3 8" xfId="28467" xr:uid="{00000000-0005-0000-0000-00007C6E0000}"/>
    <cellStyle name="20% - Accent1 3 5 3 2 3 8 2" xfId="28468" xr:uid="{00000000-0005-0000-0000-00007D6E0000}"/>
    <cellStyle name="20% - Accent1 3 5 3 2 3 9" xfId="28469" xr:uid="{00000000-0005-0000-0000-00007E6E0000}"/>
    <cellStyle name="20% - Accent1 3 5 3 2 4" xfId="28470" xr:uid="{00000000-0005-0000-0000-00007F6E0000}"/>
    <cellStyle name="20% - Accent1 3 5 3 2 4 2" xfId="28471" xr:uid="{00000000-0005-0000-0000-0000806E0000}"/>
    <cellStyle name="20% - Accent1 3 5 3 2 4 2 2" xfId="28472" xr:uid="{00000000-0005-0000-0000-0000816E0000}"/>
    <cellStyle name="20% - Accent1 3 5 3 2 4 2 2 2" xfId="28473" xr:uid="{00000000-0005-0000-0000-0000826E0000}"/>
    <cellStyle name="20% - Accent1 3 5 3 2 4 2 3" xfId="28474" xr:uid="{00000000-0005-0000-0000-0000836E0000}"/>
    <cellStyle name="20% - Accent1 3 5 3 2 4 3" xfId="28475" xr:uid="{00000000-0005-0000-0000-0000846E0000}"/>
    <cellStyle name="20% - Accent1 3 5 3 2 4 3 2" xfId="28476" xr:uid="{00000000-0005-0000-0000-0000856E0000}"/>
    <cellStyle name="20% - Accent1 3 5 3 2 4 4" xfId="28477" xr:uid="{00000000-0005-0000-0000-0000866E0000}"/>
    <cellStyle name="20% - Accent1 3 5 3 2 5" xfId="28478" xr:uid="{00000000-0005-0000-0000-0000876E0000}"/>
    <cellStyle name="20% - Accent1 3 5 3 2 5 2" xfId="28479" xr:uid="{00000000-0005-0000-0000-0000886E0000}"/>
    <cellStyle name="20% - Accent1 3 5 3 2 5 2 2" xfId="28480" xr:uid="{00000000-0005-0000-0000-0000896E0000}"/>
    <cellStyle name="20% - Accent1 3 5 3 2 5 2 2 2" xfId="28481" xr:uid="{00000000-0005-0000-0000-00008A6E0000}"/>
    <cellStyle name="20% - Accent1 3 5 3 2 5 2 3" xfId="28482" xr:uid="{00000000-0005-0000-0000-00008B6E0000}"/>
    <cellStyle name="20% - Accent1 3 5 3 2 5 3" xfId="28483" xr:uid="{00000000-0005-0000-0000-00008C6E0000}"/>
    <cellStyle name="20% - Accent1 3 5 3 2 5 3 2" xfId="28484" xr:uid="{00000000-0005-0000-0000-00008D6E0000}"/>
    <cellStyle name="20% - Accent1 3 5 3 2 5 4" xfId="28485" xr:uid="{00000000-0005-0000-0000-00008E6E0000}"/>
    <cellStyle name="20% - Accent1 3 5 3 2 6" xfId="28486" xr:uid="{00000000-0005-0000-0000-00008F6E0000}"/>
    <cellStyle name="20% - Accent1 3 5 3 2 6 2" xfId="28487" xr:uid="{00000000-0005-0000-0000-0000906E0000}"/>
    <cellStyle name="20% - Accent1 3 5 3 2 6 2 2" xfId="28488" xr:uid="{00000000-0005-0000-0000-0000916E0000}"/>
    <cellStyle name="20% - Accent1 3 5 3 2 6 2 2 2" xfId="28489" xr:uid="{00000000-0005-0000-0000-0000926E0000}"/>
    <cellStyle name="20% - Accent1 3 5 3 2 6 2 3" xfId="28490" xr:uid="{00000000-0005-0000-0000-0000936E0000}"/>
    <cellStyle name="20% - Accent1 3 5 3 2 6 3" xfId="28491" xr:uid="{00000000-0005-0000-0000-0000946E0000}"/>
    <cellStyle name="20% - Accent1 3 5 3 2 6 3 2" xfId="28492" xr:uid="{00000000-0005-0000-0000-0000956E0000}"/>
    <cellStyle name="20% - Accent1 3 5 3 2 6 4" xfId="28493" xr:uid="{00000000-0005-0000-0000-0000966E0000}"/>
    <cellStyle name="20% - Accent1 3 5 3 2 7" xfId="28494" xr:uid="{00000000-0005-0000-0000-0000976E0000}"/>
    <cellStyle name="20% - Accent1 3 5 3 2 7 2" xfId="28495" xr:uid="{00000000-0005-0000-0000-0000986E0000}"/>
    <cellStyle name="20% - Accent1 3 5 3 2 7 2 2" xfId="28496" xr:uid="{00000000-0005-0000-0000-0000996E0000}"/>
    <cellStyle name="20% - Accent1 3 5 3 2 7 3" xfId="28497" xr:uid="{00000000-0005-0000-0000-00009A6E0000}"/>
    <cellStyle name="20% - Accent1 3 5 3 2 8" xfId="28498" xr:uid="{00000000-0005-0000-0000-00009B6E0000}"/>
    <cellStyle name="20% - Accent1 3 5 3 2 8 2" xfId="28499" xr:uid="{00000000-0005-0000-0000-00009C6E0000}"/>
    <cellStyle name="20% - Accent1 3 5 3 2 8 2 2" xfId="28500" xr:uid="{00000000-0005-0000-0000-00009D6E0000}"/>
    <cellStyle name="20% - Accent1 3 5 3 2 8 3" xfId="28501" xr:uid="{00000000-0005-0000-0000-00009E6E0000}"/>
    <cellStyle name="20% - Accent1 3 5 3 2 9" xfId="28502" xr:uid="{00000000-0005-0000-0000-00009F6E0000}"/>
    <cellStyle name="20% - Accent1 3 5 3 2 9 2" xfId="28503" xr:uid="{00000000-0005-0000-0000-0000A06E0000}"/>
    <cellStyle name="20% - Accent1 3 5 3 3" xfId="28504" xr:uid="{00000000-0005-0000-0000-0000A16E0000}"/>
    <cellStyle name="20% - Accent1 3 5 3 3 10" xfId="28505" xr:uid="{00000000-0005-0000-0000-0000A26E0000}"/>
    <cellStyle name="20% - Accent1 3 5 3 3 10 2" xfId="28506" xr:uid="{00000000-0005-0000-0000-0000A36E0000}"/>
    <cellStyle name="20% - Accent1 3 5 3 3 11" xfId="28507" xr:uid="{00000000-0005-0000-0000-0000A46E0000}"/>
    <cellStyle name="20% - Accent1 3 5 3 3 2" xfId="28508" xr:uid="{00000000-0005-0000-0000-0000A56E0000}"/>
    <cellStyle name="20% - Accent1 3 5 3 3 2 2" xfId="28509" xr:uid="{00000000-0005-0000-0000-0000A66E0000}"/>
    <cellStyle name="20% - Accent1 3 5 3 3 2 2 2" xfId="28510" xr:uid="{00000000-0005-0000-0000-0000A76E0000}"/>
    <cellStyle name="20% - Accent1 3 5 3 3 2 2 2 2" xfId="28511" xr:uid="{00000000-0005-0000-0000-0000A86E0000}"/>
    <cellStyle name="20% - Accent1 3 5 3 3 2 2 2 2 2" xfId="28512" xr:uid="{00000000-0005-0000-0000-0000A96E0000}"/>
    <cellStyle name="20% - Accent1 3 5 3 3 2 2 2 3" xfId="28513" xr:uid="{00000000-0005-0000-0000-0000AA6E0000}"/>
    <cellStyle name="20% - Accent1 3 5 3 3 2 2 3" xfId="28514" xr:uid="{00000000-0005-0000-0000-0000AB6E0000}"/>
    <cellStyle name="20% - Accent1 3 5 3 3 2 2 3 2" xfId="28515" xr:uid="{00000000-0005-0000-0000-0000AC6E0000}"/>
    <cellStyle name="20% - Accent1 3 5 3 3 2 2 4" xfId="28516" xr:uid="{00000000-0005-0000-0000-0000AD6E0000}"/>
    <cellStyle name="20% - Accent1 3 5 3 3 2 3" xfId="28517" xr:uid="{00000000-0005-0000-0000-0000AE6E0000}"/>
    <cellStyle name="20% - Accent1 3 5 3 3 2 3 2" xfId="28518" xr:uid="{00000000-0005-0000-0000-0000AF6E0000}"/>
    <cellStyle name="20% - Accent1 3 5 3 3 2 3 2 2" xfId="28519" xr:uid="{00000000-0005-0000-0000-0000B06E0000}"/>
    <cellStyle name="20% - Accent1 3 5 3 3 2 3 2 2 2" xfId="28520" xr:uid="{00000000-0005-0000-0000-0000B16E0000}"/>
    <cellStyle name="20% - Accent1 3 5 3 3 2 3 2 3" xfId="28521" xr:uid="{00000000-0005-0000-0000-0000B26E0000}"/>
    <cellStyle name="20% - Accent1 3 5 3 3 2 3 3" xfId="28522" xr:uid="{00000000-0005-0000-0000-0000B36E0000}"/>
    <cellStyle name="20% - Accent1 3 5 3 3 2 3 3 2" xfId="28523" xr:uid="{00000000-0005-0000-0000-0000B46E0000}"/>
    <cellStyle name="20% - Accent1 3 5 3 3 2 3 4" xfId="28524" xr:uid="{00000000-0005-0000-0000-0000B56E0000}"/>
    <cellStyle name="20% - Accent1 3 5 3 3 2 4" xfId="28525" xr:uid="{00000000-0005-0000-0000-0000B66E0000}"/>
    <cellStyle name="20% - Accent1 3 5 3 3 2 4 2" xfId="28526" xr:uid="{00000000-0005-0000-0000-0000B76E0000}"/>
    <cellStyle name="20% - Accent1 3 5 3 3 2 4 2 2" xfId="28527" xr:uid="{00000000-0005-0000-0000-0000B86E0000}"/>
    <cellStyle name="20% - Accent1 3 5 3 3 2 4 2 2 2" xfId="28528" xr:uid="{00000000-0005-0000-0000-0000B96E0000}"/>
    <cellStyle name="20% - Accent1 3 5 3 3 2 4 2 3" xfId="28529" xr:uid="{00000000-0005-0000-0000-0000BA6E0000}"/>
    <cellStyle name="20% - Accent1 3 5 3 3 2 4 3" xfId="28530" xr:uid="{00000000-0005-0000-0000-0000BB6E0000}"/>
    <cellStyle name="20% - Accent1 3 5 3 3 2 4 3 2" xfId="28531" xr:uid="{00000000-0005-0000-0000-0000BC6E0000}"/>
    <cellStyle name="20% - Accent1 3 5 3 3 2 4 4" xfId="28532" xr:uid="{00000000-0005-0000-0000-0000BD6E0000}"/>
    <cellStyle name="20% - Accent1 3 5 3 3 2 5" xfId="28533" xr:uid="{00000000-0005-0000-0000-0000BE6E0000}"/>
    <cellStyle name="20% - Accent1 3 5 3 3 2 5 2" xfId="28534" xr:uid="{00000000-0005-0000-0000-0000BF6E0000}"/>
    <cellStyle name="20% - Accent1 3 5 3 3 2 5 2 2" xfId="28535" xr:uid="{00000000-0005-0000-0000-0000C06E0000}"/>
    <cellStyle name="20% - Accent1 3 5 3 3 2 5 3" xfId="28536" xr:uid="{00000000-0005-0000-0000-0000C16E0000}"/>
    <cellStyle name="20% - Accent1 3 5 3 3 2 6" xfId="28537" xr:uid="{00000000-0005-0000-0000-0000C26E0000}"/>
    <cellStyle name="20% - Accent1 3 5 3 3 2 6 2" xfId="28538" xr:uid="{00000000-0005-0000-0000-0000C36E0000}"/>
    <cellStyle name="20% - Accent1 3 5 3 3 2 6 2 2" xfId="28539" xr:uid="{00000000-0005-0000-0000-0000C46E0000}"/>
    <cellStyle name="20% - Accent1 3 5 3 3 2 6 3" xfId="28540" xr:uid="{00000000-0005-0000-0000-0000C56E0000}"/>
    <cellStyle name="20% - Accent1 3 5 3 3 2 7" xfId="28541" xr:uid="{00000000-0005-0000-0000-0000C66E0000}"/>
    <cellStyle name="20% - Accent1 3 5 3 3 2 7 2" xfId="28542" xr:uid="{00000000-0005-0000-0000-0000C76E0000}"/>
    <cellStyle name="20% - Accent1 3 5 3 3 2 8" xfId="28543" xr:uid="{00000000-0005-0000-0000-0000C86E0000}"/>
    <cellStyle name="20% - Accent1 3 5 3 3 2 8 2" xfId="28544" xr:uid="{00000000-0005-0000-0000-0000C96E0000}"/>
    <cellStyle name="20% - Accent1 3 5 3 3 2 9" xfId="28545" xr:uid="{00000000-0005-0000-0000-0000CA6E0000}"/>
    <cellStyle name="20% - Accent1 3 5 3 3 3" xfId="28546" xr:uid="{00000000-0005-0000-0000-0000CB6E0000}"/>
    <cellStyle name="20% - Accent1 3 5 3 3 3 2" xfId="28547" xr:uid="{00000000-0005-0000-0000-0000CC6E0000}"/>
    <cellStyle name="20% - Accent1 3 5 3 3 3 2 2" xfId="28548" xr:uid="{00000000-0005-0000-0000-0000CD6E0000}"/>
    <cellStyle name="20% - Accent1 3 5 3 3 3 2 2 2" xfId="28549" xr:uid="{00000000-0005-0000-0000-0000CE6E0000}"/>
    <cellStyle name="20% - Accent1 3 5 3 3 3 2 2 2 2" xfId="28550" xr:uid="{00000000-0005-0000-0000-0000CF6E0000}"/>
    <cellStyle name="20% - Accent1 3 5 3 3 3 2 2 3" xfId="28551" xr:uid="{00000000-0005-0000-0000-0000D06E0000}"/>
    <cellStyle name="20% - Accent1 3 5 3 3 3 2 3" xfId="28552" xr:uid="{00000000-0005-0000-0000-0000D16E0000}"/>
    <cellStyle name="20% - Accent1 3 5 3 3 3 2 3 2" xfId="28553" xr:uid="{00000000-0005-0000-0000-0000D26E0000}"/>
    <cellStyle name="20% - Accent1 3 5 3 3 3 2 4" xfId="28554" xr:uid="{00000000-0005-0000-0000-0000D36E0000}"/>
    <cellStyle name="20% - Accent1 3 5 3 3 3 3" xfId="28555" xr:uid="{00000000-0005-0000-0000-0000D46E0000}"/>
    <cellStyle name="20% - Accent1 3 5 3 3 3 3 2" xfId="28556" xr:uid="{00000000-0005-0000-0000-0000D56E0000}"/>
    <cellStyle name="20% - Accent1 3 5 3 3 3 3 2 2" xfId="28557" xr:uid="{00000000-0005-0000-0000-0000D66E0000}"/>
    <cellStyle name="20% - Accent1 3 5 3 3 3 3 2 2 2" xfId="28558" xr:uid="{00000000-0005-0000-0000-0000D76E0000}"/>
    <cellStyle name="20% - Accent1 3 5 3 3 3 3 2 3" xfId="28559" xr:uid="{00000000-0005-0000-0000-0000D86E0000}"/>
    <cellStyle name="20% - Accent1 3 5 3 3 3 3 3" xfId="28560" xr:uid="{00000000-0005-0000-0000-0000D96E0000}"/>
    <cellStyle name="20% - Accent1 3 5 3 3 3 3 3 2" xfId="28561" xr:uid="{00000000-0005-0000-0000-0000DA6E0000}"/>
    <cellStyle name="20% - Accent1 3 5 3 3 3 3 4" xfId="28562" xr:uid="{00000000-0005-0000-0000-0000DB6E0000}"/>
    <cellStyle name="20% - Accent1 3 5 3 3 3 4" xfId="28563" xr:uid="{00000000-0005-0000-0000-0000DC6E0000}"/>
    <cellStyle name="20% - Accent1 3 5 3 3 3 4 2" xfId="28564" xr:uid="{00000000-0005-0000-0000-0000DD6E0000}"/>
    <cellStyle name="20% - Accent1 3 5 3 3 3 4 2 2" xfId="28565" xr:uid="{00000000-0005-0000-0000-0000DE6E0000}"/>
    <cellStyle name="20% - Accent1 3 5 3 3 3 4 2 2 2" xfId="28566" xr:uid="{00000000-0005-0000-0000-0000DF6E0000}"/>
    <cellStyle name="20% - Accent1 3 5 3 3 3 4 2 3" xfId="28567" xr:uid="{00000000-0005-0000-0000-0000E06E0000}"/>
    <cellStyle name="20% - Accent1 3 5 3 3 3 4 3" xfId="28568" xr:uid="{00000000-0005-0000-0000-0000E16E0000}"/>
    <cellStyle name="20% - Accent1 3 5 3 3 3 4 3 2" xfId="28569" xr:uid="{00000000-0005-0000-0000-0000E26E0000}"/>
    <cellStyle name="20% - Accent1 3 5 3 3 3 4 4" xfId="28570" xr:uid="{00000000-0005-0000-0000-0000E36E0000}"/>
    <cellStyle name="20% - Accent1 3 5 3 3 3 5" xfId="28571" xr:uid="{00000000-0005-0000-0000-0000E46E0000}"/>
    <cellStyle name="20% - Accent1 3 5 3 3 3 5 2" xfId="28572" xr:uid="{00000000-0005-0000-0000-0000E56E0000}"/>
    <cellStyle name="20% - Accent1 3 5 3 3 3 5 2 2" xfId="28573" xr:uid="{00000000-0005-0000-0000-0000E66E0000}"/>
    <cellStyle name="20% - Accent1 3 5 3 3 3 5 3" xfId="28574" xr:uid="{00000000-0005-0000-0000-0000E76E0000}"/>
    <cellStyle name="20% - Accent1 3 5 3 3 3 6" xfId="28575" xr:uid="{00000000-0005-0000-0000-0000E86E0000}"/>
    <cellStyle name="20% - Accent1 3 5 3 3 3 6 2" xfId="28576" xr:uid="{00000000-0005-0000-0000-0000E96E0000}"/>
    <cellStyle name="20% - Accent1 3 5 3 3 3 6 2 2" xfId="28577" xr:uid="{00000000-0005-0000-0000-0000EA6E0000}"/>
    <cellStyle name="20% - Accent1 3 5 3 3 3 6 3" xfId="28578" xr:uid="{00000000-0005-0000-0000-0000EB6E0000}"/>
    <cellStyle name="20% - Accent1 3 5 3 3 3 7" xfId="28579" xr:uid="{00000000-0005-0000-0000-0000EC6E0000}"/>
    <cellStyle name="20% - Accent1 3 5 3 3 3 7 2" xfId="28580" xr:uid="{00000000-0005-0000-0000-0000ED6E0000}"/>
    <cellStyle name="20% - Accent1 3 5 3 3 3 8" xfId="28581" xr:uid="{00000000-0005-0000-0000-0000EE6E0000}"/>
    <cellStyle name="20% - Accent1 3 5 3 3 3 8 2" xfId="28582" xr:uid="{00000000-0005-0000-0000-0000EF6E0000}"/>
    <cellStyle name="20% - Accent1 3 5 3 3 3 9" xfId="28583" xr:uid="{00000000-0005-0000-0000-0000F06E0000}"/>
    <cellStyle name="20% - Accent1 3 5 3 3 4" xfId="28584" xr:uid="{00000000-0005-0000-0000-0000F16E0000}"/>
    <cellStyle name="20% - Accent1 3 5 3 3 4 2" xfId="28585" xr:uid="{00000000-0005-0000-0000-0000F26E0000}"/>
    <cellStyle name="20% - Accent1 3 5 3 3 4 2 2" xfId="28586" xr:uid="{00000000-0005-0000-0000-0000F36E0000}"/>
    <cellStyle name="20% - Accent1 3 5 3 3 4 2 2 2" xfId="28587" xr:uid="{00000000-0005-0000-0000-0000F46E0000}"/>
    <cellStyle name="20% - Accent1 3 5 3 3 4 2 3" xfId="28588" xr:uid="{00000000-0005-0000-0000-0000F56E0000}"/>
    <cellStyle name="20% - Accent1 3 5 3 3 4 3" xfId="28589" xr:uid="{00000000-0005-0000-0000-0000F66E0000}"/>
    <cellStyle name="20% - Accent1 3 5 3 3 4 3 2" xfId="28590" xr:uid="{00000000-0005-0000-0000-0000F76E0000}"/>
    <cellStyle name="20% - Accent1 3 5 3 3 4 4" xfId="28591" xr:uid="{00000000-0005-0000-0000-0000F86E0000}"/>
    <cellStyle name="20% - Accent1 3 5 3 3 5" xfId="28592" xr:uid="{00000000-0005-0000-0000-0000F96E0000}"/>
    <cellStyle name="20% - Accent1 3 5 3 3 5 2" xfId="28593" xr:uid="{00000000-0005-0000-0000-0000FA6E0000}"/>
    <cellStyle name="20% - Accent1 3 5 3 3 5 2 2" xfId="28594" xr:uid="{00000000-0005-0000-0000-0000FB6E0000}"/>
    <cellStyle name="20% - Accent1 3 5 3 3 5 2 2 2" xfId="28595" xr:uid="{00000000-0005-0000-0000-0000FC6E0000}"/>
    <cellStyle name="20% - Accent1 3 5 3 3 5 2 3" xfId="28596" xr:uid="{00000000-0005-0000-0000-0000FD6E0000}"/>
    <cellStyle name="20% - Accent1 3 5 3 3 5 3" xfId="28597" xr:uid="{00000000-0005-0000-0000-0000FE6E0000}"/>
    <cellStyle name="20% - Accent1 3 5 3 3 5 3 2" xfId="28598" xr:uid="{00000000-0005-0000-0000-0000FF6E0000}"/>
    <cellStyle name="20% - Accent1 3 5 3 3 5 4" xfId="28599" xr:uid="{00000000-0005-0000-0000-0000006F0000}"/>
    <cellStyle name="20% - Accent1 3 5 3 3 6" xfId="28600" xr:uid="{00000000-0005-0000-0000-0000016F0000}"/>
    <cellStyle name="20% - Accent1 3 5 3 3 6 2" xfId="28601" xr:uid="{00000000-0005-0000-0000-0000026F0000}"/>
    <cellStyle name="20% - Accent1 3 5 3 3 6 2 2" xfId="28602" xr:uid="{00000000-0005-0000-0000-0000036F0000}"/>
    <cellStyle name="20% - Accent1 3 5 3 3 6 2 2 2" xfId="28603" xr:uid="{00000000-0005-0000-0000-0000046F0000}"/>
    <cellStyle name="20% - Accent1 3 5 3 3 6 2 3" xfId="28604" xr:uid="{00000000-0005-0000-0000-0000056F0000}"/>
    <cellStyle name="20% - Accent1 3 5 3 3 6 3" xfId="28605" xr:uid="{00000000-0005-0000-0000-0000066F0000}"/>
    <cellStyle name="20% - Accent1 3 5 3 3 6 3 2" xfId="28606" xr:uid="{00000000-0005-0000-0000-0000076F0000}"/>
    <cellStyle name="20% - Accent1 3 5 3 3 6 4" xfId="28607" xr:uid="{00000000-0005-0000-0000-0000086F0000}"/>
    <cellStyle name="20% - Accent1 3 5 3 3 7" xfId="28608" xr:uid="{00000000-0005-0000-0000-0000096F0000}"/>
    <cellStyle name="20% - Accent1 3 5 3 3 7 2" xfId="28609" xr:uid="{00000000-0005-0000-0000-00000A6F0000}"/>
    <cellStyle name="20% - Accent1 3 5 3 3 7 2 2" xfId="28610" xr:uid="{00000000-0005-0000-0000-00000B6F0000}"/>
    <cellStyle name="20% - Accent1 3 5 3 3 7 3" xfId="28611" xr:uid="{00000000-0005-0000-0000-00000C6F0000}"/>
    <cellStyle name="20% - Accent1 3 5 3 3 8" xfId="28612" xr:uid="{00000000-0005-0000-0000-00000D6F0000}"/>
    <cellStyle name="20% - Accent1 3 5 3 3 8 2" xfId="28613" xr:uid="{00000000-0005-0000-0000-00000E6F0000}"/>
    <cellStyle name="20% - Accent1 3 5 3 3 8 2 2" xfId="28614" xr:uid="{00000000-0005-0000-0000-00000F6F0000}"/>
    <cellStyle name="20% - Accent1 3 5 3 3 8 3" xfId="28615" xr:uid="{00000000-0005-0000-0000-0000106F0000}"/>
    <cellStyle name="20% - Accent1 3 5 3 3 9" xfId="28616" xr:uid="{00000000-0005-0000-0000-0000116F0000}"/>
    <cellStyle name="20% - Accent1 3 5 3 3 9 2" xfId="28617" xr:uid="{00000000-0005-0000-0000-0000126F0000}"/>
    <cellStyle name="20% - Accent1 3 5 3 4" xfId="28618" xr:uid="{00000000-0005-0000-0000-0000136F0000}"/>
    <cellStyle name="20% - Accent1 3 5 3 4 10" xfId="28619" xr:uid="{00000000-0005-0000-0000-0000146F0000}"/>
    <cellStyle name="20% - Accent1 3 5 3 4 10 2" xfId="28620" xr:uid="{00000000-0005-0000-0000-0000156F0000}"/>
    <cellStyle name="20% - Accent1 3 5 3 4 11" xfId="28621" xr:uid="{00000000-0005-0000-0000-0000166F0000}"/>
    <cellStyle name="20% - Accent1 3 5 3 4 2" xfId="28622" xr:uid="{00000000-0005-0000-0000-0000176F0000}"/>
    <cellStyle name="20% - Accent1 3 5 3 4 2 2" xfId="28623" xr:uid="{00000000-0005-0000-0000-0000186F0000}"/>
    <cellStyle name="20% - Accent1 3 5 3 4 2 2 2" xfId="28624" xr:uid="{00000000-0005-0000-0000-0000196F0000}"/>
    <cellStyle name="20% - Accent1 3 5 3 4 2 2 2 2" xfId="28625" xr:uid="{00000000-0005-0000-0000-00001A6F0000}"/>
    <cellStyle name="20% - Accent1 3 5 3 4 2 2 2 2 2" xfId="28626" xr:uid="{00000000-0005-0000-0000-00001B6F0000}"/>
    <cellStyle name="20% - Accent1 3 5 3 4 2 2 2 3" xfId="28627" xr:uid="{00000000-0005-0000-0000-00001C6F0000}"/>
    <cellStyle name="20% - Accent1 3 5 3 4 2 2 3" xfId="28628" xr:uid="{00000000-0005-0000-0000-00001D6F0000}"/>
    <cellStyle name="20% - Accent1 3 5 3 4 2 2 3 2" xfId="28629" xr:uid="{00000000-0005-0000-0000-00001E6F0000}"/>
    <cellStyle name="20% - Accent1 3 5 3 4 2 2 4" xfId="28630" xr:uid="{00000000-0005-0000-0000-00001F6F0000}"/>
    <cellStyle name="20% - Accent1 3 5 3 4 2 3" xfId="28631" xr:uid="{00000000-0005-0000-0000-0000206F0000}"/>
    <cellStyle name="20% - Accent1 3 5 3 4 2 3 2" xfId="28632" xr:uid="{00000000-0005-0000-0000-0000216F0000}"/>
    <cellStyle name="20% - Accent1 3 5 3 4 2 3 2 2" xfId="28633" xr:uid="{00000000-0005-0000-0000-0000226F0000}"/>
    <cellStyle name="20% - Accent1 3 5 3 4 2 3 2 2 2" xfId="28634" xr:uid="{00000000-0005-0000-0000-0000236F0000}"/>
    <cellStyle name="20% - Accent1 3 5 3 4 2 3 2 3" xfId="28635" xr:uid="{00000000-0005-0000-0000-0000246F0000}"/>
    <cellStyle name="20% - Accent1 3 5 3 4 2 3 3" xfId="28636" xr:uid="{00000000-0005-0000-0000-0000256F0000}"/>
    <cellStyle name="20% - Accent1 3 5 3 4 2 3 3 2" xfId="28637" xr:uid="{00000000-0005-0000-0000-0000266F0000}"/>
    <cellStyle name="20% - Accent1 3 5 3 4 2 3 4" xfId="28638" xr:uid="{00000000-0005-0000-0000-0000276F0000}"/>
    <cellStyle name="20% - Accent1 3 5 3 4 2 4" xfId="28639" xr:uid="{00000000-0005-0000-0000-0000286F0000}"/>
    <cellStyle name="20% - Accent1 3 5 3 4 2 4 2" xfId="28640" xr:uid="{00000000-0005-0000-0000-0000296F0000}"/>
    <cellStyle name="20% - Accent1 3 5 3 4 2 4 2 2" xfId="28641" xr:uid="{00000000-0005-0000-0000-00002A6F0000}"/>
    <cellStyle name="20% - Accent1 3 5 3 4 2 4 2 2 2" xfId="28642" xr:uid="{00000000-0005-0000-0000-00002B6F0000}"/>
    <cellStyle name="20% - Accent1 3 5 3 4 2 4 2 3" xfId="28643" xr:uid="{00000000-0005-0000-0000-00002C6F0000}"/>
    <cellStyle name="20% - Accent1 3 5 3 4 2 4 3" xfId="28644" xr:uid="{00000000-0005-0000-0000-00002D6F0000}"/>
    <cellStyle name="20% - Accent1 3 5 3 4 2 4 3 2" xfId="28645" xr:uid="{00000000-0005-0000-0000-00002E6F0000}"/>
    <cellStyle name="20% - Accent1 3 5 3 4 2 4 4" xfId="28646" xr:uid="{00000000-0005-0000-0000-00002F6F0000}"/>
    <cellStyle name="20% - Accent1 3 5 3 4 2 5" xfId="28647" xr:uid="{00000000-0005-0000-0000-0000306F0000}"/>
    <cellStyle name="20% - Accent1 3 5 3 4 2 5 2" xfId="28648" xr:uid="{00000000-0005-0000-0000-0000316F0000}"/>
    <cellStyle name="20% - Accent1 3 5 3 4 2 5 2 2" xfId="28649" xr:uid="{00000000-0005-0000-0000-0000326F0000}"/>
    <cellStyle name="20% - Accent1 3 5 3 4 2 5 3" xfId="28650" xr:uid="{00000000-0005-0000-0000-0000336F0000}"/>
    <cellStyle name="20% - Accent1 3 5 3 4 2 6" xfId="28651" xr:uid="{00000000-0005-0000-0000-0000346F0000}"/>
    <cellStyle name="20% - Accent1 3 5 3 4 2 6 2" xfId="28652" xr:uid="{00000000-0005-0000-0000-0000356F0000}"/>
    <cellStyle name="20% - Accent1 3 5 3 4 2 6 2 2" xfId="28653" xr:uid="{00000000-0005-0000-0000-0000366F0000}"/>
    <cellStyle name="20% - Accent1 3 5 3 4 2 6 3" xfId="28654" xr:uid="{00000000-0005-0000-0000-0000376F0000}"/>
    <cellStyle name="20% - Accent1 3 5 3 4 2 7" xfId="28655" xr:uid="{00000000-0005-0000-0000-0000386F0000}"/>
    <cellStyle name="20% - Accent1 3 5 3 4 2 7 2" xfId="28656" xr:uid="{00000000-0005-0000-0000-0000396F0000}"/>
    <cellStyle name="20% - Accent1 3 5 3 4 2 8" xfId="28657" xr:uid="{00000000-0005-0000-0000-00003A6F0000}"/>
    <cellStyle name="20% - Accent1 3 5 3 4 2 8 2" xfId="28658" xr:uid="{00000000-0005-0000-0000-00003B6F0000}"/>
    <cellStyle name="20% - Accent1 3 5 3 4 2 9" xfId="28659" xr:uid="{00000000-0005-0000-0000-00003C6F0000}"/>
    <cellStyle name="20% - Accent1 3 5 3 4 3" xfId="28660" xr:uid="{00000000-0005-0000-0000-00003D6F0000}"/>
    <cellStyle name="20% - Accent1 3 5 3 4 3 2" xfId="28661" xr:uid="{00000000-0005-0000-0000-00003E6F0000}"/>
    <cellStyle name="20% - Accent1 3 5 3 4 3 2 2" xfId="28662" xr:uid="{00000000-0005-0000-0000-00003F6F0000}"/>
    <cellStyle name="20% - Accent1 3 5 3 4 3 2 2 2" xfId="28663" xr:uid="{00000000-0005-0000-0000-0000406F0000}"/>
    <cellStyle name="20% - Accent1 3 5 3 4 3 2 2 2 2" xfId="28664" xr:uid="{00000000-0005-0000-0000-0000416F0000}"/>
    <cellStyle name="20% - Accent1 3 5 3 4 3 2 2 3" xfId="28665" xr:uid="{00000000-0005-0000-0000-0000426F0000}"/>
    <cellStyle name="20% - Accent1 3 5 3 4 3 2 3" xfId="28666" xr:uid="{00000000-0005-0000-0000-0000436F0000}"/>
    <cellStyle name="20% - Accent1 3 5 3 4 3 2 3 2" xfId="28667" xr:uid="{00000000-0005-0000-0000-0000446F0000}"/>
    <cellStyle name="20% - Accent1 3 5 3 4 3 2 4" xfId="28668" xr:uid="{00000000-0005-0000-0000-0000456F0000}"/>
    <cellStyle name="20% - Accent1 3 5 3 4 3 3" xfId="28669" xr:uid="{00000000-0005-0000-0000-0000466F0000}"/>
    <cellStyle name="20% - Accent1 3 5 3 4 3 3 2" xfId="28670" xr:uid="{00000000-0005-0000-0000-0000476F0000}"/>
    <cellStyle name="20% - Accent1 3 5 3 4 3 3 2 2" xfId="28671" xr:uid="{00000000-0005-0000-0000-0000486F0000}"/>
    <cellStyle name="20% - Accent1 3 5 3 4 3 3 2 2 2" xfId="28672" xr:uid="{00000000-0005-0000-0000-0000496F0000}"/>
    <cellStyle name="20% - Accent1 3 5 3 4 3 3 2 3" xfId="28673" xr:uid="{00000000-0005-0000-0000-00004A6F0000}"/>
    <cellStyle name="20% - Accent1 3 5 3 4 3 3 3" xfId="28674" xr:uid="{00000000-0005-0000-0000-00004B6F0000}"/>
    <cellStyle name="20% - Accent1 3 5 3 4 3 3 3 2" xfId="28675" xr:uid="{00000000-0005-0000-0000-00004C6F0000}"/>
    <cellStyle name="20% - Accent1 3 5 3 4 3 3 4" xfId="28676" xr:uid="{00000000-0005-0000-0000-00004D6F0000}"/>
    <cellStyle name="20% - Accent1 3 5 3 4 3 4" xfId="28677" xr:uid="{00000000-0005-0000-0000-00004E6F0000}"/>
    <cellStyle name="20% - Accent1 3 5 3 4 3 4 2" xfId="28678" xr:uid="{00000000-0005-0000-0000-00004F6F0000}"/>
    <cellStyle name="20% - Accent1 3 5 3 4 3 4 2 2" xfId="28679" xr:uid="{00000000-0005-0000-0000-0000506F0000}"/>
    <cellStyle name="20% - Accent1 3 5 3 4 3 4 2 2 2" xfId="28680" xr:uid="{00000000-0005-0000-0000-0000516F0000}"/>
    <cellStyle name="20% - Accent1 3 5 3 4 3 4 2 3" xfId="28681" xr:uid="{00000000-0005-0000-0000-0000526F0000}"/>
    <cellStyle name="20% - Accent1 3 5 3 4 3 4 3" xfId="28682" xr:uid="{00000000-0005-0000-0000-0000536F0000}"/>
    <cellStyle name="20% - Accent1 3 5 3 4 3 4 3 2" xfId="28683" xr:uid="{00000000-0005-0000-0000-0000546F0000}"/>
    <cellStyle name="20% - Accent1 3 5 3 4 3 4 4" xfId="28684" xr:uid="{00000000-0005-0000-0000-0000556F0000}"/>
    <cellStyle name="20% - Accent1 3 5 3 4 3 5" xfId="28685" xr:uid="{00000000-0005-0000-0000-0000566F0000}"/>
    <cellStyle name="20% - Accent1 3 5 3 4 3 5 2" xfId="28686" xr:uid="{00000000-0005-0000-0000-0000576F0000}"/>
    <cellStyle name="20% - Accent1 3 5 3 4 3 5 2 2" xfId="28687" xr:uid="{00000000-0005-0000-0000-0000586F0000}"/>
    <cellStyle name="20% - Accent1 3 5 3 4 3 5 3" xfId="28688" xr:uid="{00000000-0005-0000-0000-0000596F0000}"/>
    <cellStyle name="20% - Accent1 3 5 3 4 3 6" xfId="28689" xr:uid="{00000000-0005-0000-0000-00005A6F0000}"/>
    <cellStyle name="20% - Accent1 3 5 3 4 3 6 2" xfId="28690" xr:uid="{00000000-0005-0000-0000-00005B6F0000}"/>
    <cellStyle name="20% - Accent1 3 5 3 4 3 6 2 2" xfId="28691" xr:uid="{00000000-0005-0000-0000-00005C6F0000}"/>
    <cellStyle name="20% - Accent1 3 5 3 4 3 6 3" xfId="28692" xr:uid="{00000000-0005-0000-0000-00005D6F0000}"/>
    <cellStyle name="20% - Accent1 3 5 3 4 3 7" xfId="28693" xr:uid="{00000000-0005-0000-0000-00005E6F0000}"/>
    <cellStyle name="20% - Accent1 3 5 3 4 3 7 2" xfId="28694" xr:uid="{00000000-0005-0000-0000-00005F6F0000}"/>
    <cellStyle name="20% - Accent1 3 5 3 4 3 8" xfId="28695" xr:uid="{00000000-0005-0000-0000-0000606F0000}"/>
    <cellStyle name="20% - Accent1 3 5 3 4 3 8 2" xfId="28696" xr:uid="{00000000-0005-0000-0000-0000616F0000}"/>
    <cellStyle name="20% - Accent1 3 5 3 4 3 9" xfId="28697" xr:uid="{00000000-0005-0000-0000-0000626F0000}"/>
    <cellStyle name="20% - Accent1 3 5 3 4 4" xfId="28698" xr:uid="{00000000-0005-0000-0000-0000636F0000}"/>
    <cellStyle name="20% - Accent1 3 5 3 4 4 2" xfId="28699" xr:uid="{00000000-0005-0000-0000-0000646F0000}"/>
    <cellStyle name="20% - Accent1 3 5 3 4 4 2 2" xfId="28700" xr:uid="{00000000-0005-0000-0000-0000656F0000}"/>
    <cellStyle name="20% - Accent1 3 5 3 4 4 2 2 2" xfId="28701" xr:uid="{00000000-0005-0000-0000-0000666F0000}"/>
    <cellStyle name="20% - Accent1 3 5 3 4 4 2 3" xfId="28702" xr:uid="{00000000-0005-0000-0000-0000676F0000}"/>
    <cellStyle name="20% - Accent1 3 5 3 4 4 3" xfId="28703" xr:uid="{00000000-0005-0000-0000-0000686F0000}"/>
    <cellStyle name="20% - Accent1 3 5 3 4 4 3 2" xfId="28704" xr:uid="{00000000-0005-0000-0000-0000696F0000}"/>
    <cellStyle name="20% - Accent1 3 5 3 4 4 4" xfId="28705" xr:uid="{00000000-0005-0000-0000-00006A6F0000}"/>
    <cellStyle name="20% - Accent1 3 5 3 4 5" xfId="28706" xr:uid="{00000000-0005-0000-0000-00006B6F0000}"/>
    <cellStyle name="20% - Accent1 3 5 3 4 5 2" xfId="28707" xr:uid="{00000000-0005-0000-0000-00006C6F0000}"/>
    <cellStyle name="20% - Accent1 3 5 3 4 5 2 2" xfId="28708" xr:uid="{00000000-0005-0000-0000-00006D6F0000}"/>
    <cellStyle name="20% - Accent1 3 5 3 4 5 2 2 2" xfId="28709" xr:uid="{00000000-0005-0000-0000-00006E6F0000}"/>
    <cellStyle name="20% - Accent1 3 5 3 4 5 2 3" xfId="28710" xr:uid="{00000000-0005-0000-0000-00006F6F0000}"/>
    <cellStyle name="20% - Accent1 3 5 3 4 5 3" xfId="28711" xr:uid="{00000000-0005-0000-0000-0000706F0000}"/>
    <cellStyle name="20% - Accent1 3 5 3 4 5 3 2" xfId="28712" xr:uid="{00000000-0005-0000-0000-0000716F0000}"/>
    <cellStyle name="20% - Accent1 3 5 3 4 5 4" xfId="28713" xr:uid="{00000000-0005-0000-0000-0000726F0000}"/>
    <cellStyle name="20% - Accent1 3 5 3 4 6" xfId="28714" xr:uid="{00000000-0005-0000-0000-0000736F0000}"/>
    <cellStyle name="20% - Accent1 3 5 3 4 6 2" xfId="28715" xr:uid="{00000000-0005-0000-0000-0000746F0000}"/>
    <cellStyle name="20% - Accent1 3 5 3 4 6 2 2" xfId="28716" xr:uid="{00000000-0005-0000-0000-0000756F0000}"/>
    <cellStyle name="20% - Accent1 3 5 3 4 6 2 2 2" xfId="28717" xr:uid="{00000000-0005-0000-0000-0000766F0000}"/>
    <cellStyle name="20% - Accent1 3 5 3 4 6 2 3" xfId="28718" xr:uid="{00000000-0005-0000-0000-0000776F0000}"/>
    <cellStyle name="20% - Accent1 3 5 3 4 6 3" xfId="28719" xr:uid="{00000000-0005-0000-0000-0000786F0000}"/>
    <cellStyle name="20% - Accent1 3 5 3 4 6 3 2" xfId="28720" xr:uid="{00000000-0005-0000-0000-0000796F0000}"/>
    <cellStyle name="20% - Accent1 3 5 3 4 6 4" xfId="28721" xr:uid="{00000000-0005-0000-0000-00007A6F0000}"/>
    <cellStyle name="20% - Accent1 3 5 3 4 7" xfId="28722" xr:uid="{00000000-0005-0000-0000-00007B6F0000}"/>
    <cellStyle name="20% - Accent1 3 5 3 4 7 2" xfId="28723" xr:uid="{00000000-0005-0000-0000-00007C6F0000}"/>
    <cellStyle name="20% - Accent1 3 5 3 4 7 2 2" xfId="28724" xr:uid="{00000000-0005-0000-0000-00007D6F0000}"/>
    <cellStyle name="20% - Accent1 3 5 3 4 7 3" xfId="28725" xr:uid="{00000000-0005-0000-0000-00007E6F0000}"/>
    <cellStyle name="20% - Accent1 3 5 3 4 8" xfId="28726" xr:uid="{00000000-0005-0000-0000-00007F6F0000}"/>
    <cellStyle name="20% - Accent1 3 5 3 4 8 2" xfId="28727" xr:uid="{00000000-0005-0000-0000-0000806F0000}"/>
    <cellStyle name="20% - Accent1 3 5 3 4 8 2 2" xfId="28728" xr:uid="{00000000-0005-0000-0000-0000816F0000}"/>
    <cellStyle name="20% - Accent1 3 5 3 4 8 3" xfId="28729" xr:uid="{00000000-0005-0000-0000-0000826F0000}"/>
    <cellStyle name="20% - Accent1 3 5 3 4 9" xfId="28730" xr:uid="{00000000-0005-0000-0000-0000836F0000}"/>
    <cellStyle name="20% - Accent1 3 5 3 4 9 2" xfId="28731" xr:uid="{00000000-0005-0000-0000-0000846F0000}"/>
    <cellStyle name="20% - Accent1 3 5 3 5" xfId="28732" xr:uid="{00000000-0005-0000-0000-0000856F0000}"/>
    <cellStyle name="20% - Accent1 3 5 3 5 2" xfId="28733" xr:uid="{00000000-0005-0000-0000-0000866F0000}"/>
    <cellStyle name="20% - Accent1 3 5 3 5 2 2" xfId="28734" xr:uid="{00000000-0005-0000-0000-0000876F0000}"/>
    <cellStyle name="20% - Accent1 3 5 3 5 2 2 2" xfId="28735" xr:uid="{00000000-0005-0000-0000-0000886F0000}"/>
    <cellStyle name="20% - Accent1 3 5 3 5 2 2 2 2" xfId="28736" xr:uid="{00000000-0005-0000-0000-0000896F0000}"/>
    <cellStyle name="20% - Accent1 3 5 3 5 2 2 3" xfId="28737" xr:uid="{00000000-0005-0000-0000-00008A6F0000}"/>
    <cellStyle name="20% - Accent1 3 5 3 5 2 3" xfId="28738" xr:uid="{00000000-0005-0000-0000-00008B6F0000}"/>
    <cellStyle name="20% - Accent1 3 5 3 5 2 3 2" xfId="28739" xr:uid="{00000000-0005-0000-0000-00008C6F0000}"/>
    <cellStyle name="20% - Accent1 3 5 3 5 2 4" xfId="28740" xr:uid="{00000000-0005-0000-0000-00008D6F0000}"/>
    <cellStyle name="20% - Accent1 3 5 3 5 3" xfId="28741" xr:uid="{00000000-0005-0000-0000-00008E6F0000}"/>
    <cellStyle name="20% - Accent1 3 5 3 5 3 2" xfId="28742" xr:uid="{00000000-0005-0000-0000-00008F6F0000}"/>
    <cellStyle name="20% - Accent1 3 5 3 5 3 2 2" xfId="28743" xr:uid="{00000000-0005-0000-0000-0000906F0000}"/>
    <cellStyle name="20% - Accent1 3 5 3 5 3 2 2 2" xfId="28744" xr:uid="{00000000-0005-0000-0000-0000916F0000}"/>
    <cellStyle name="20% - Accent1 3 5 3 5 3 2 3" xfId="28745" xr:uid="{00000000-0005-0000-0000-0000926F0000}"/>
    <cellStyle name="20% - Accent1 3 5 3 5 3 3" xfId="28746" xr:uid="{00000000-0005-0000-0000-0000936F0000}"/>
    <cellStyle name="20% - Accent1 3 5 3 5 3 3 2" xfId="28747" xr:uid="{00000000-0005-0000-0000-0000946F0000}"/>
    <cellStyle name="20% - Accent1 3 5 3 5 3 4" xfId="28748" xr:uid="{00000000-0005-0000-0000-0000956F0000}"/>
    <cellStyle name="20% - Accent1 3 5 3 5 4" xfId="28749" xr:uid="{00000000-0005-0000-0000-0000966F0000}"/>
    <cellStyle name="20% - Accent1 3 5 3 5 4 2" xfId="28750" xr:uid="{00000000-0005-0000-0000-0000976F0000}"/>
    <cellStyle name="20% - Accent1 3 5 3 5 4 2 2" xfId="28751" xr:uid="{00000000-0005-0000-0000-0000986F0000}"/>
    <cellStyle name="20% - Accent1 3 5 3 5 4 2 2 2" xfId="28752" xr:uid="{00000000-0005-0000-0000-0000996F0000}"/>
    <cellStyle name="20% - Accent1 3 5 3 5 4 2 3" xfId="28753" xr:uid="{00000000-0005-0000-0000-00009A6F0000}"/>
    <cellStyle name="20% - Accent1 3 5 3 5 4 3" xfId="28754" xr:uid="{00000000-0005-0000-0000-00009B6F0000}"/>
    <cellStyle name="20% - Accent1 3 5 3 5 4 3 2" xfId="28755" xr:uid="{00000000-0005-0000-0000-00009C6F0000}"/>
    <cellStyle name="20% - Accent1 3 5 3 5 4 4" xfId="28756" xr:uid="{00000000-0005-0000-0000-00009D6F0000}"/>
    <cellStyle name="20% - Accent1 3 5 3 5 5" xfId="28757" xr:uid="{00000000-0005-0000-0000-00009E6F0000}"/>
    <cellStyle name="20% - Accent1 3 5 3 5 5 2" xfId="28758" xr:uid="{00000000-0005-0000-0000-00009F6F0000}"/>
    <cellStyle name="20% - Accent1 3 5 3 5 5 2 2" xfId="28759" xr:uid="{00000000-0005-0000-0000-0000A06F0000}"/>
    <cellStyle name="20% - Accent1 3 5 3 5 5 3" xfId="28760" xr:uid="{00000000-0005-0000-0000-0000A16F0000}"/>
    <cellStyle name="20% - Accent1 3 5 3 5 6" xfId="28761" xr:uid="{00000000-0005-0000-0000-0000A26F0000}"/>
    <cellStyle name="20% - Accent1 3 5 3 5 6 2" xfId="28762" xr:uid="{00000000-0005-0000-0000-0000A36F0000}"/>
    <cellStyle name="20% - Accent1 3 5 3 5 6 2 2" xfId="28763" xr:uid="{00000000-0005-0000-0000-0000A46F0000}"/>
    <cellStyle name="20% - Accent1 3 5 3 5 6 3" xfId="28764" xr:uid="{00000000-0005-0000-0000-0000A56F0000}"/>
    <cellStyle name="20% - Accent1 3 5 3 5 7" xfId="28765" xr:uid="{00000000-0005-0000-0000-0000A66F0000}"/>
    <cellStyle name="20% - Accent1 3 5 3 5 7 2" xfId="28766" xr:uid="{00000000-0005-0000-0000-0000A76F0000}"/>
    <cellStyle name="20% - Accent1 3 5 3 5 8" xfId="28767" xr:uid="{00000000-0005-0000-0000-0000A86F0000}"/>
    <cellStyle name="20% - Accent1 3 5 3 5 8 2" xfId="28768" xr:uid="{00000000-0005-0000-0000-0000A96F0000}"/>
    <cellStyle name="20% - Accent1 3 5 3 5 9" xfId="28769" xr:uid="{00000000-0005-0000-0000-0000AA6F0000}"/>
    <cellStyle name="20% - Accent1 3 5 3 6" xfId="28770" xr:uid="{00000000-0005-0000-0000-0000AB6F0000}"/>
    <cellStyle name="20% - Accent1 3 5 3 6 2" xfId="28771" xr:uid="{00000000-0005-0000-0000-0000AC6F0000}"/>
    <cellStyle name="20% - Accent1 3 5 3 6 2 2" xfId="28772" xr:uid="{00000000-0005-0000-0000-0000AD6F0000}"/>
    <cellStyle name="20% - Accent1 3 5 3 6 2 2 2" xfId="28773" xr:uid="{00000000-0005-0000-0000-0000AE6F0000}"/>
    <cellStyle name="20% - Accent1 3 5 3 6 2 2 2 2" xfId="28774" xr:uid="{00000000-0005-0000-0000-0000AF6F0000}"/>
    <cellStyle name="20% - Accent1 3 5 3 6 2 2 3" xfId="28775" xr:uid="{00000000-0005-0000-0000-0000B06F0000}"/>
    <cellStyle name="20% - Accent1 3 5 3 6 2 3" xfId="28776" xr:uid="{00000000-0005-0000-0000-0000B16F0000}"/>
    <cellStyle name="20% - Accent1 3 5 3 6 2 3 2" xfId="28777" xr:uid="{00000000-0005-0000-0000-0000B26F0000}"/>
    <cellStyle name="20% - Accent1 3 5 3 6 2 4" xfId="28778" xr:uid="{00000000-0005-0000-0000-0000B36F0000}"/>
    <cellStyle name="20% - Accent1 3 5 3 6 3" xfId="28779" xr:uid="{00000000-0005-0000-0000-0000B46F0000}"/>
    <cellStyle name="20% - Accent1 3 5 3 6 3 2" xfId="28780" xr:uid="{00000000-0005-0000-0000-0000B56F0000}"/>
    <cellStyle name="20% - Accent1 3 5 3 6 3 2 2" xfId="28781" xr:uid="{00000000-0005-0000-0000-0000B66F0000}"/>
    <cellStyle name="20% - Accent1 3 5 3 6 3 2 2 2" xfId="28782" xr:uid="{00000000-0005-0000-0000-0000B76F0000}"/>
    <cellStyle name="20% - Accent1 3 5 3 6 3 2 3" xfId="28783" xr:uid="{00000000-0005-0000-0000-0000B86F0000}"/>
    <cellStyle name="20% - Accent1 3 5 3 6 3 3" xfId="28784" xr:uid="{00000000-0005-0000-0000-0000B96F0000}"/>
    <cellStyle name="20% - Accent1 3 5 3 6 3 3 2" xfId="28785" xr:uid="{00000000-0005-0000-0000-0000BA6F0000}"/>
    <cellStyle name="20% - Accent1 3 5 3 6 3 4" xfId="28786" xr:uid="{00000000-0005-0000-0000-0000BB6F0000}"/>
    <cellStyle name="20% - Accent1 3 5 3 6 4" xfId="28787" xr:uid="{00000000-0005-0000-0000-0000BC6F0000}"/>
    <cellStyle name="20% - Accent1 3 5 3 6 4 2" xfId="28788" xr:uid="{00000000-0005-0000-0000-0000BD6F0000}"/>
    <cellStyle name="20% - Accent1 3 5 3 6 4 2 2" xfId="28789" xr:uid="{00000000-0005-0000-0000-0000BE6F0000}"/>
    <cellStyle name="20% - Accent1 3 5 3 6 4 2 2 2" xfId="28790" xr:uid="{00000000-0005-0000-0000-0000BF6F0000}"/>
    <cellStyle name="20% - Accent1 3 5 3 6 4 2 3" xfId="28791" xr:uid="{00000000-0005-0000-0000-0000C06F0000}"/>
    <cellStyle name="20% - Accent1 3 5 3 6 4 3" xfId="28792" xr:uid="{00000000-0005-0000-0000-0000C16F0000}"/>
    <cellStyle name="20% - Accent1 3 5 3 6 4 3 2" xfId="28793" xr:uid="{00000000-0005-0000-0000-0000C26F0000}"/>
    <cellStyle name="20% - Accent1 3 5 3 6 4 4" xfId="28794" xr:uid="{00000000-0005-0000-0000-0000C36F0000}"/>
    <cellStyle name="20% - Accent1 3 5 3 6 5" xfId="28795" xr:uid="{00000000-0005-0000-0000-0000C46F0000}"/>
    <cellStyle name="20% - Accent1 3 5 3 6 5 2" xfId="28796" xr:uid="{00000000-0005-0000-0000-0000C56F0000}"/>
    <cellStyle name="20% - Accent1 3 5 3 6 5 2 2" xfId="28797" xr:uid="{00000000-0005-0000-0000-0000C66F0000}"/>
    <cellStyle name="20% - Accent1 3 5 3 6 5 3" xfId="28798" xr:uid="{00000000-0005-0000-0000-0000C76F0000}"/>
    <cellStyle name="20% - Accent1 3 5 3 6 6" xfId="28799" xr:uid="{00000000-0005-0000-0000-0000C86F0000}"/>
    <cellStyle name="20% - Accent1 3 5 3 6 6 2" xfId="28800" xr:uid="{00000000-0005-0000-0000-0000C96F0000}"/>
    <cellStyle name="20% - Accent1 3 5 3 6 6 2 2" xfId="28801" xr:uid="{00000000-0005-0000-0000-0000CA6F0000}"/>
    <cellStyle name="20% - Accent1 3 5 3 6 6 3" xfId="28802" xr:uid="{00000000-0005-0000-0000-0000CB6F0000}"/>
    <cellStyle name="20% - Accent1 3 5 3 6 7" xfId="28803" xr:uid="{00000000-0005-0000-0000-0000CC6F0000}"/>
    <cellStyle name="20% - Accent1 3 5 3 6 7 2" xfId="28804" xr:uid="{00000000-0005-0000-0000-0000CD6F0000}"/>
    <cellStyle name="20% - Accent1 3 5 3 6 8" xfId="28805" xr:uid="{00000000-0005-0000-0000-0000CE6F0000}"/>
    <cellStyle name="20% - Accent1 3 5 3 6 8 2" xfId="28806" xr:uid="{00000000-0005-0000-0000-0000CF6F0000}"/>
    <cellStyle name="20% - Accent1 3 5 3 6 9" xfId="28807" xr:uid="{00000000-0005-0000-0000-0000D06F0000}"/>
    <cellStyle name="20% - Accent1 3 5 3 7" xfId="28808" xr:uid="{00000000-0005-0000-0000-0000D16F0000}"/>
    <cellStyle name="20% - Accent1 3 5 3 7 2" xfId="28809" xr:uid="{00000000-0005-0000-0000-0000D26F0000}"/>
    <cellStyle name="20% - Accent1 3 5 3 7 2 2" xfId="28810" xr:uid="{00000000-0005-0000-0000-0000D36F0000}"/>
    <cellStyle name="20% - Accent1 3 5 3 7 2 2 2" xfId="28811" xr:uid="{00000000-0005-0000-0000-0000D46F0000}"/>
    <cellStyle name="20% - Accent1 3 5 3 7 2 3" xfId="28812" xr:uid="{00000000-0005-0000-0000-0000D56F0000}"/>
    <cellStyle name="20% - Accent1 3 5 3 7 3" xfId="28813" xr:uid="{00000000-0005-0000-0000-0000D66F0000}"/>
    <cellStyle name="20% - Accent1 3 5 3 7 3 2" xfId="28814" xr:uid="{00000000-0005-0000-0000-0000D76F0000}"/>
    <cellStyle name="20% - Accent1 3 5 3 7 4" xfId="28815" xr:uid="{00000000-0005-0000-0000-0000D86F0000}"/>
    <cellStyle name="20% - Accent1 3 5 3 8" xfId="28816" xr:uid="{00000000-0005-0000-0000-0000D96F0000}"/>
    <cellStyle name="20% - Accent1 3 5 3 8 2" xfId="28817" xr:uid="{00000000-0005-0000-0000-0000DA6F0000}"/>
    <cellStyle name="20% - Accent1 3 5 3 8 2 2" xfId="28818" xr:uid="{00000000-0005-0000-0000-0000DB6F0000}"/>
    <cellStyle name="20% - Accent1 3 5 3 8 2 2 2" xfId="28819" xr:uid="{00000000-0005-0000-0000-0000DC6F0000}"/>
    <cellStyle name="20% - Accent1 3 5 3 8 2 3" xfId="28820" xr:uid="{00000000-0005-0000-0000-0000DD6F0000}"/>
    <cellStyle name="20% - Accent1 3 5 3 8 3" xfId="28821" xr:uid="{00000000-0005-0000-0000-0000DE6F0000}"/>
    <cellStyle name="20% - Accent1 3 5 3 8 3 2" xfId="28822" xr:uid="{00000000-0005-0000-0000-0000DF6F0000}"/>
    <cellStyle name="20% - Accent1 3 5 3 8 4" xfId="28823" xr:uid="{00000000-0005-0000-0000-0000E06F0000}"/>
    <cellStyle name="20% - Accent1 3 5 3 9" xfId="28824" xr:uid="{00000000-0005-0000-0000-0000E16F0000}"/>
    <cellStyle name="20% - Accent1 3 5 3 9 2" xfId="28825" xr:uid="{00000000-0005-0000-0000-0000E26F0000}"/>
    <cellStyle name="20% - Accent1 3 5 3 9 2 2" xfId="28826" xr:uid="{00000000-0005-0000-0000-0000E36F0000}"/>
    <cellStyle name="20% - Accent1 3 5 3 9 2 2 2" xfId="28827" xr:uid="{00000000-0005-0000-0000-0000E46F0000}"/>
    <cellStyle name="20% - Accent1 3 5 3 9 2 3" xfId="28828" xr:uid="{00000000-0005-0000-0000-0000E56F0000}"/>
    <cellStyle name="20% - Accent1 3 5 3 9 3" xfId="28829" xr:uid="{00000000-0005-0000-0000-0000E66F0000}"/>
    <cellStyle name="20% - Accent1 3 5 3 9 3 2" xfId="28830" xr:uid="{00000000-0005-0000-0000-0000E76F0000}"/>
    <cellStyle name="20% - Accent1 3 5 3 9 4" xfId="28831" xr:uid="{00000000-0005-0000-0000-0000E86F0000}"/>
    <cellStyle name="20% - Accent1 3 5 4" xfId="28832" xr:uid="{00000000-0005-0000-0000-0000E96F0000}"/>
    <cellStyle name="20% - Accent1 3 5 4 10" xfId="28833" xr:uid="{00000000-0005-0000-0000-0000EA6F0000}"/>
    <cellStyle name="20% - Accent1 3 5 4 10 2" xfId="28834" xr:uid="{00000000-0005-0000-0000-0000EB6F0000}"/>
    <cellStyle name="20% - Accent1 3 5 4 11" xfId="28835" xr:uid="{00000000-0005-0000-0000-0000EC6F0000}"/>
    <cellStyle name="20% - Accent1 3 5 4 2" xfId="28836" xr:uid="{00000000-0005-0000-0000-0000ED6F0000}"/>
    <cellStyle name="20% - Accent1 3 5 4 2 2" xfId="28837" xr:uid="{00000000-0005-0000-0000-0000EE6F0000}"/>
    <cellStyle name="20% - Accent1 3 5 4 2 2 2" xfId="28838" xr:uid="{00000000-0005-0000-0000-0000EF6F0000}"/>
    <cellStyle name="20% - Accent1 3 5 4 2 2 2 2" xfId="28839" xr:uid="{00000000-0005-0000-0000-0000F06F0000}"/>
    <cellStyle name="20% - Accent1 3 5 4 2 2 2 2 2" xfId="28840" xr:uid="{00000000-0005-0000-0000-0000F16F0000}"/>
    <cellStyle name="20% - Accent1 3 5 4 2 2 2 3" xfId="28841" xr:uid="{00000000-0005-0000-0000-0000F26F0000}"/>
    <cellStyle name="20% - Accent1 3 5 4 2 2 3" xfId="28842" xr:uid="{00000000-0005-0000-0000-0000F36F0000}"/>
    <cellStyle name="20% - Accent1 3 5 4 2 2 3 2" xfId="28843" xr:uid="{00000000-0005-0000-0000-0000F46F0000}"/>
    <cellStyle name="20% - Accent1 3 5 4 2 2 4" xfId="28844" xr:uid="{00000000-0005-0000-0000-0000F56F0000}"/>
    <cellStyle name="20% - Accent1 3 5 4 2 3" xfId="28845" xr:uid="{00000000-0005-0000-0000-0000F66F0000}"/>
    <cellStyle name="20% - Accent1 3 5 4 2 3 2" xfId="28846" xr:uid="{00000000-0005-0000-0000-0000F76F0000}"/>
    <cellStyle name="20% - Accent1 3 5 4 2 3 2 2" xfId="28847" xr:uid="{00000000-0005-0000-0000-0000F86F0000}"/>
    <cellStyle name="20% - Accent1 3 5 4 2 3 2 2 2" xfId="28848" xr:uid="{00000000-0005-0000-0000-0000F96F0000}"/>
    <cellStyle name="20% - Accent1 3 5 4 2 3 2 3" xfId="28849" xr:uid="{00000000-0005-0000-0000-0000FA6F0000}"/>
    <cellStyle name="20% - Accent1 3 5 4 2 3 3" xfId="28850" xr:uid="{00000000-0005-0000-0000-0000FB6F0000}"/>
    <cellStyle name="20% - Accent1 3 5 4 2 3 3 2" xfId="28851" xr:uid="{00000000-0005-0000-0000-0000FC6F0000}"/>
    <cellStyle name="20% - Accent1 3 5 4 2 3 4" xfId="28852" xr:uid="{00000000-0005-0000-0000-0000FD6F0000}"/>
    <cellStyle name="20% - Accent1 3 5 4 2 4" xfId="28853" xr:uid="{00000000-0005-0000-0000-0000FE6F0000}"/>
    <cellStyle name="20% - Accent1 3 5 4 2 4 2" xfId="28854" xr:uid="{00000000-0005-0000-0000-0000FF6F0000}"/>
    <cellStyle name="20% - Accent1 3 5 4 2 4 2 2" xfId="28855" xr:uid="{00000000-0005-0000-0000-000000700000}"/>
    <cellStyle name="20% - Accent1 3 5 4 2 4 2 2 2" xfId="28856" xr:uid="{00000000-0005-0000-0000-000001700000}"/>
    <cellStyle name="20% - Accent1 3 5 4 2 4 2 3" xfId="28857" xr:uid="{00000000-0005-0000-0000-000002700000}"/>
    <cellStyle name="20% - Accent1 3 5 4 2 4 3" xfId="28858" xr:uid="{00000000-0005-0000-0000-000003700000}"/>
    <cellStyle name="20% - Accent1 3 5 4 2 4 3 2" xfId="28859" xr:uid="{00000000-0005-0000-0000-000004700000}"/>
    <cellStyle name="20% - Accent1 3 5 4 2 4 4" xfId="28860" xr:uid="{00000000-0005-0000-0000-000005700000}"/>
    <cellStyle name="20% - Accent1 3 5 4 2 5" xfId="28861" xr:uid="{00000000-0005-0000-0000-000006700000}"/>
    <cellStyle name="20% - Accent1 3 5 4 2 5 2" xfId="28862" xr:uid="{00000000-0005-0000-0000-000007700000}"/>
    <cellStyle name="20% - Accent1 3 5 4 2 5 2 2" xfId="28863" xr:uid="{00000000-0005-0000-0000-000008700000}"/>
    <cellStyle name="20% - Accent1 3 5 4 2 5 3" xfId="28864" xr:uid="{00000000-0005-0000-0000-000009700000}"/>
    <cellStyle name="20% - Accent1 3 5 4 2 6" xfId="28865" xr:uid="{00000000-0005-0000-0000-00000A700000}"/>
    <cellStyle name="20% - Accent1 3 5 4 2 6 2" xfId="28866" xr:uid="{00000000-0005-0000-0000-00000B700000}"/>
    <cellStyle name="20% - Accent1 3 5 4 2 6 2 2" xfId="28867" xr:uid="{00000000-0005-0000-0000-00000C700000}"/>
    <cellStyle name="20% - Accent1 3 5 4 2 6 3" xfId="28868" xr:uid="{00000000-0005-0000-0000-00000D700000}"/>
    <cellStyle name="20% - Accent1 3 5 4 2 7" xfId="28869" xr:uid="{00000000-0005-0000-0000-00000E700000}"/>
    <cellStyle name="20% - Accent1 3 5 4 2 7 2" xfId="28870" xr:uid="{00000000-0005-0000-0000-00000F700000}"/>
    <cellStyle name="20% - Accent1 3 5 4 2 8" xfId="28871" xr:uid="{00000000-0005-0000-0000-000010700000}"/>
    <cellStyle name="20% - Accent1 3 5 4 2 8 2" xfId="28872" xr:uid="{00000000-0005-0000-0000-000011700000}"/>
    <cellStyle name="20% - Accent1 3 5 4 2 9" xfId="28873" xr:uid="{00000000-0005-0000-0000-000012700000}"/>
    <cellStyle name="20% - Accent1 3 5 4 3" xfId="28874" xr:uid="{00000000-0005-0000-0000-000013700000}"/>
    <cellStyle name="20% - Accent1 3 5 4 3 2" xfId="28875" xr:uid="{00000000-0005-0000-0000-000014700000}"/>
    <cellStyle name="20% - Accent1 3 5 4 3 2 2" xfId="28876" xr:uid="{00000000-0005-0000-0000-000015700000}"/>
    <cellStyle name="20% - Accent1 3 5 4 3 2 2 2" xfId="28877" xr:uid="{00000000-0005-0000-0000-000016700000}"/>
    <cellStyle name="20% - Accent1 3 5 4 3 2 2 2 2" xfId="28878" xr:uid="{00000000-0005-0000-0000-000017700000}"/>
    <cellStyle name="20% - Accent1 3 5 4 3 2 2 3" xfId="28879" xr:uid="{00000000-0005-0000-0000-000018700000}"/>
    <cellStyle name="20% - Accent1 3 5 4 3 2 3" xfId="28880" xr:uid="{00000000-0005-0000-0000-000019700000}"/>
    <cellStyle name="20% - Accent1 3 5 4 3 2 3 2" xfId="28881" xr:uid="{00000000-0005-0000-0000-00001A700000}"/>
    <cellStyle name="20% - Accent1 3 5 4 3 2 4" xfId="28882" xr:uid="{00000000-0005-0000-0000-00001B700000}"/>
    <cellStyle name="20% - Accent1 3 5 4 3 3" xfId="28883" xr:uid="{00000000-0005-0000-0000-00001C700000}"/>
    <cellStyle name="20% - Accent1 3 5 4 3 3 2" xfId="28884" xr:uid="{00000000-0005-0000-0000-00001D700000}"/>
    <cellStyle name="20% - Accent1 3 5 4 3 3 2 2" xfId="28885" xr:uid="{00000000-0005-0000-0000-00001E700000}"/>
    <cellStyle name="20% - Accent1 3 5 4 3 3 2 2 2" xfId="28886" xr:uid="{00000000-0005-0000-0000-00001F700000}"/>
    <cellStyle name="20% - Accent1 3 5 4 3 3 2 3" xfId="28887" xr:uid="{00000000-0005-0000-0000-000020700000}"/>
    <cellStyle name="20% - Accent1 3 5 4 3 3 3" xfId="28888" xr:uid="{00000000-0005-0000-0000-000021700000}"/>
    <cellStyle name="20% - Accent1 3 5 4 3 3 3 2" xfId="28889" xr:uid="{00000000-0005-0000-0000-000022700000}"/>
    <cellStyle name="20% - Accent1 3 5 4 3 3 4" xfId="28890" xr:uid="{00000000-0005-0000-0000-000023700000}"/>
    <cellStyle name="20% - Accent1 3 5 4 3 4" xfId="28891" xr:uid="{00000000-0005-0000-0000-000024700000}"/>
    <cellStyle name="20% - Accent1 3 5 4 3 4 2" xfId="28892" xr:uid="{00000000-0005-0000-0000-000025700000}"/>
    <cellStyle name="20% - Accent1 3 5 4 3 4 2 2" xfId="28893" xr:uid="{00000000-0005-0000-0000-000026700000}"/>
    <cellStyle name="20% - Accent1 3 5 4 3 4 2 2 2" xfId="28894" xr:uid="{00000000-0005-0000-0000-000027700000}"/>
    <cellStyle name="20% - Accent1 3 5 4 3 4 2 3" xfId="28895" xr:uid="{00000000-0005-0000-0000-000028700000}"/>
    <cellStyle name="20% - Accent1 3 5 4 3 4 3" xfId="28896" xr:uid="{00000000-0005-0000-0000-000029700000}"/>
    <cellStyle name="20% - Accent1 3 5 4 3 4 3 2" xfId="28897" xr:uid="{00000000-0005-0000-0000-00002A700000}"/>
    <cellStyle name="20% - Accent1 3 5 4 3 4 4" xfId="28898" xr:uid="{00000000-0005-0000-0000-00002B700000}"/>
    <cellStyle name="20% - Accent1 3 5 4 3 5" xfId="28899" xr:uid="{00000000-0005-0000-0000-00002C700000}"/>
    <cellStyle name="20% - Accent1 3 5 4 3 5 2" xfId="28900" xr:uid="{00000000-0005-0000-0000-00002D700000}"/>
    <cellStyle name="20% - Accent1 3 5 4 3 5 2 2" xfId="28901" xr:uid="{00000000-0005-0000-0000-00002E700000}"/>
    <cellStyle name="20% - Accent1 3 5 4 3 5 3" xfId="28902" xr:uid="{00000000-0005-0000-0000-00002F700000}"/>
    <cellStyle name="20% - Accent1 3 5 4 3 6" xfId="28903" xr:uid="{00000000-0005-0000-0000-000030700000}"/>
    <cellStyle name="20% - Accent1 3 5 4 3 6 2" xfId="28904" xr:uid="{00000000-0005-0000-0000-000031700000}"/>
    <cellStyle name="20% - Accent1 3 5 4 3 6 2 2" xfId="28905" xr:uid="{00000000-0005-0000-0000-000032700000}"/>
    <cellStyle name="20% - Accent1 3 5 4 3 6 3" xfId="28906" xr:uid="{00000000-0005-0000-0000-000033700000}"/>
    <cellStyle name="20% - Accent1 3 5 4 3 7" xfId="28907" xr:uid="{00000000-0005-0000-0000-000034700000}"/>
    <cellStyle name="20% - Accent1 3 5 4 3 7 2" xfId="28908" xr:uid="{00000000-0005-0000-0000-000035700000}"/>
    <cellStyle name="20% - Accent1 3 5 4 3 8" xfId="28909" xr:uid="{00000000-0005-0000-0000-000036700000}"/>
    <cellStyle name="20% - Accent1 3 5 4 3 8 2" xfId="28910" xr:uid="{00000000-0005-0000-0000-000037700000}"/>
    <cellStyle name="20% - Accent1 3 5 4 3 9" xfId="28911" xr:uid="{00000000-0005-0000-0000-000038700000}"/>
    <cellStyle name="20% - Accent1 3 5 4 4" xfId="28912" xr:uid="{00000000-0005-0000-0000-000039700000}"/>
    <cellStyle name="20% - Accent1 3 5 4 4 2" xfId="28913" xr:uid="{00000000-0005-0000-0000-00003A700000}"/>
    <cellStyle name="20% - Accent1 3 5 4 4 2 2" xfId="28914" xr:uid="{00000000-0005-0000-0000-00003B700000}"/>
    <cellStyle name="20% - Accent1 3 5 4 4 2 2 2" xfId="28915" xr:uid="{00000000-0005-0000-0000-00003C700000}"/>
    <cellStyle name="20% - Accent1 3 5 4 4 2 3" xfId="28916" xr:uid="{00000000-0005-0000-0000-00003D700000}"/>
    <cellStyle name="20% - Accent1 3 5 4 4 3" xfId="28917" xr:uid="{00000000-0005-0000-0000-00003E700000}"/>
    <cellStyle name="20% - Accent1 3 5 4 4 3 2" xfId="28918" xr:uid="{00000000-0005-0000-0000-00003F700000}"/>
    <cellStyle name="20% - Accent1 3 5 4 4 4" xfId="28919" xr:uid="{00000000-0005-0000-0000-000040700000}"/>
    <cellStyle name="20% - Accent1 3 5 4 5" xfId="28920" xr:uid="{00000000-0005-0000-0000-000041700000}"/>
    <cellStyle name="20% - Accent1 3 5 4 5 2" xfId="28921" xr:uid="{00000000-0005-0000-0000-000042700000}"/>
    <cellStyle name="20% - Accent1 3 5 4 5 2 2" xfId="28922" xr:uid="{00000000-0005-0000-0000-000043700000}"/>
    <cellStyle name="20% - Accent1 3 5 4 5 2 2 2" xfId="28923" xr:uid="{00000000-0005-0000-0000-000044700000}"/>
    <cellStyle name="20% - Accent1 3 5 4 5 2 3" xfId="28924" xr:uid="{00000000-0005-0000-0000-000045700000}"/>
    <cellStyle name="20% - Accent1 3 5 4 5 3" xfId="28925" xr:uid="{00000000-0005-0000-0000-000046700000}"/>
    <cellStyle name="20% - Accent1 3 5 4 5 3 2" xfId="28926" xr:uid="{00000000-0005-0000-0000-000047700000}"/>
    <cellStyle name="20% - Accent1 3 5 4 5 4" xfId="28927" xr:uid="{00000000-0005-0000-0000-000048700000}"/>
    <cellStyle name="20% - Accent1 3 5 4 6" xfId="28928" xr:uid="{00000000-0005-0000-0000-000049700000}"/>
    <cellStyle name="20% - Accent1 3 5 4 6 2" xfId="28929" xr:uid="{00000000-0005-0000-0000-00004A700000}"/>
    <cellStyle name="20% - Accent1 3 5 4 6 2 2" xfId="28930" xr:uid="{00000000-0005-0000-0000-00004B700000}"/>
    <cellStyle name="20% - Accent1 3 5 4 6 2 2 2" xfId="28931" xr:uid="{00000000-0005-0000-0000-00004C700000}"/>
    <cellStyle name="20% - Accent1 3 5 4 6 2 3" xfId="28932" xr:uid="{00000000-0005-0000-0000-00004D700000}"/>
    <cellStyle name="20% - Accent1 3 5 4 6 3" xfId="28933" xr:uid="{00000000-0005-0000-0000-00004E700000}"/>
    <cellStyle name="20% - Accent1 3 5 4 6 3 2" xfId="28934" xr:uid="{00000000-0005-0000-0000-00004F700000}"/>
    <cellStyle name="20% - Accent1 3 5 4 6 4" xfId="28935" xr:uid="{00000000-0005-0000-0000-000050700000}"/>
    <cellStyle name="20% - Accent1 3 5 4 7" xfId="28936" xr:uid="{00000000-0005-0000-0000-000051700000}"/>
    <cellStyle name="20% - Accent1 3 5 4 7 2" xfId="28937" xr:uid="{00000000-0005-0000-0000-000052700000}"/>
    <cellStyle name="20% - Accent1 3 5 4 7 2 2" xfId="28938" xr:uid="{00000000-0005-0000-0000-000053700000}"/>
    <cellStyle name="20% - Accent1 3 5 4 7 3" xfId="28939" xr:uid="{00000000-0005-0000-0000-000054700000}"/>
    <cellStyle name="20% - Accent1 3 5 4 8" xfId="28940" xr:uid="{00000000-0005-0000-0000-000055700000}"/>
    <cellStyle name="20% - Accent1 3 5 4 8 2" xfId="28941" xr:uid="{00000000-0005-0000-0000-000056700000}"/>
    <cellStyle name="20% - Accent1 3 5 4 8 2 2" xfId="28942" xr:uid="{00000000-0005-0000-0000-000057700000}"/>
    <cellStyle name="20% - Accent1 3 5 4 8 3" xfId="28943" xr:uid="{00000000-0005-0000-0000-000058700000}"/>
    <cellStyle name="20% - Accent1 3 5 4 9" xfId="28944" xr:uid="{00000000-0005-0000-0000-000059700000}"/>
    <cellStyle name="20% - Accent1 3 5 4 9 2" xfId="28945" xr:uid="{00000000-0005-0000-0000-00005A700000}"/>
    <cellStyle name="20% - Accent1 3 5 5" xfId="28946" xr:uid="{00000000-0005-0000-0000-00005B700000}"/>
    <cellStyle name="20% - Accent1 3 5 5 10" xfId="28947" xr:uid="{00000000-0005-0000-0000-00005C700000}"/>
    <cellStyle name="20% - Accent1 3 5 5 10 2" xfId="28948" xr:uid="{00000000-0005-0000-0000-00005D700000}"/>
    <cellStyle name="20% - Accent1 3 5 5 11" xfId="28949" xr:uid="{00000000-0005-0000-0000-00005E700000}"/>
    <cellStyle name="20% - Accent1 3 5 5 2" xfId="28950" xr:uid="{00000000-0005-0000-0000-00005F700000}"/>
    <cellStyle name="20% - Accent1 3 5 5 2 2" xfId="28951" xr:uid="{00000000-0005-0000-0000-000060700000}"/>
    <cellStyle name="20% - Accent1 3 5 5 2 2 2" xfId="28952" xr:uid="{00000000-0005-0000-0000-000061700000}"/>
    <cellStyle name="20% - Accent1 3 5 5 2 2 2 2" xfId="28953" xr:uid="{00000000-0005-0000-0000-000062700000}"/>
    <cellStyle name="20% - Accent1 3 5 5 2 2 2 2 2" xfId="28954" xr:uid="{00000000-0005-0000-0000-000063700000}"/>
    <cellStyle name="20% - Accent1 3 5 5 2 2 2 3" xfId="28955" xr:uid="{00000000-0005-0000-0000-000064700000}"/>
    <cellStyle name="20% - Accent1 3 5 5 2 2 3" xfId="28956" xr:uid="{00000000-0005-0000-0000-000065700000}"/>
    <cellStyle name="20% - Accent1 3 5 5 2 2 3 2" xfId="28957" xr:uid="{00000000-0005-0000-0000-000066700000}"/>
    <cellStyle name="20% - Accent1 3 5 5 2 2 4" xfId="28958" xr:uid="{00000000-0005-0000-0000-000067700000}"/>
    <cellStyle name="20% - Accent1 3 5 5 2 3" xfId="28959" xr:uid="{00000000-0005-0000-0000-000068700000}"/>
    <cellStyle name="20% - Accent1 3 5 5 2 3 2" xfId="28960" xr:uid="{00000000-0005-0000-0000-000069700000}"/>
    <cellStyle name="20% - Accent1 3 5 5 2 3 2 2" xfId="28961" xr:uid="{00000000-0005-0000-0000-00006A700000}"/>
    <cellStyle name="20% - Accent1 3 5 5 2 3 2 2 2" xfId="28962" xr:uid="{00000000-0005-0000-0000-00006B700000}"/>
    <cellStyle name="20% - Accent1 3 5 5 2 3 2 3" xfId="28963" xr:uid="{00000000-0005-0000-0000-00006C700000}"/>
    <cellStyle name="20% - Accent1 3 5 5 2 3 3" xfId="28964" xr:uid="{00000000-0005-0000-0000-00006D700000}"/>
    <cellStyle name="20% - Accent1 3 5 5 2 3 3 2" xfId="28965" xr:uid="{00000000-0005-0000-0000-00006E700000}"/>
    <cellStyle name="20% - Accent1 3 5 5 2 3 4" xfId="28966" xr:uid="{00000000-0005-0000-0000-00006F700000}"/>
    <cellStyle name="20% - Accent1 3 5 5 2 4" xfId="28967" xr:uid="{00000000-0005-0000-0000-000070700000}"/>
    <cellStyle name="20% - Accent1 3 5 5 2 4 2" xfId="28968" xr:uid="{00000000-0005-0000-0000-000071700000}"/>
    <cellStyle name="20% - Accent1 3 5 5 2 4 2 2" xfId="28969" xr:uid="{00000000-0005-0000-0000-000072700000}"/>
    <cellStyle name="20% - Accent1 3 5 5 2 4 2 2 2" xfId="28970" xr:uid="{00000000-0005-0000-0000-000073700000}"/>
    <cellStyle name="20% - Accent1 3 5 5 2 4 2 3" xfId="28971" xr:uid="{00000000-0005-0000-0000-000074700000}"/>
    <cellStyle name="20% - Accent1 3 5 5 2 4 3" xfId="28972" xr:uid="{00000000-0005-0000-0000-000075700000}"/>
    <cellStyle name="20% - Accent1 3 5 5 2 4 3 2" xfId="28973" xr:uid="{00000000-0005-0000-0000-000076700000}"/>
    <cellStyle name="20% - Accent1 3 5 5 2 4 4" xfId="28974" xr:uid="{00000000-0005-0000-0000-000077700000}"/>
    <cellStyle name="20% - Accent1 3 5 5 2 5" xfId="28975" xr:uid="{00000000-0005-0000-0000-000078700000}"/>
    <cellStyle name="20% - Accent1 3 5 5 2 5 2" xfId="28976" xr:uid="{00000000-0005-0000-0000-000079700000}"/>
    <cellStyle name="20% - Accent1 3 5 5 2 5 2 2" xfId="28977" xr:uid="{00000000-0005-0000-0000-00007A700000}"/>
    <cellStyle name="20% - Accent1 3 5 5 2 5 3" xfId="28978" xr:uid="{00000000-0005-0000-0000-00007B700000}"/>
    <cellStyle name="20% - Accent1 3 5 5 2 6" xfId="28979" xr:uid="{00000000-0005-0000-0000-00007C700000}"/>
    <cellStyle name="20% - Accent1 3 5 5 2 6 2" xfId="28980" xr:uid="{00000000-0005-0000-0000-00007D700000}"/>
    <cellStyle name="20% - Accent1 3 5 5 2 6 2 2" xfId="28981" xr:uid="{00000000-0005-0000-0000-00007E700000}"/>
    <cellStyle name="20% - Accent1 3 5 5 2 6 3" xfId="28982" xr:uid="{00000000-0005-0000-0000-00007F700000}"/>
    <cellStyle name="20% - Accent1 3 5 5 2 7" xfId="28983" xr:uid="{00000000-0005-0000-0000-000080700000}"/>
    <cellStyle name="20% - Accent1 3 5 5 2 7 2" xfId="28984" xr:uid="{00000000-0005-0000-0000-000081700000}"/>
    <cellStyle name="20% - Accent1 3 5 5 2 8" xfId="28985" xr:uid="{00000000-0005-0000-0000-000082700000}"/>
    <cellStyle name="20% - Accent1 3 5 5 2 8 2" xfId="28986" xr:uid="{00000000-0005-0000-0000-000083700000}"/>
    <cellStyle name="20% - Accent1 3 5 5 2 9" xfId="28987" xr:uid="{00000000-0005-0000-0000-000084700000}"/>
    <cellStyle name="20% - Accent1 3 5 5 3" xfId="28988" xr:uid="{00000000-0005-0000-0000-000085700000}"/>
    <cellStyle name="20% - Accent1 3 5 5 3 2" xfId="28989" xr:uid="{00000000-0005-0000-0000-000086700000}"/>
    <cellStyle name="20% - Accent1 3 5 5 3 2 2" xfId="28990" xr:uid="{00000000-0005-0000-0000-000087700000}"/>
    <cellStyle name="20% - Accent1 3 5 5 3 2 2 2" xfId="28991" xr:uid="{00000000-0005-0000-0000-000088700000}"/>
    <cellStyle name="20% - Accent1 3 5 5 3 2 2 2 2" xfId="28992" xr:uid="{00000000-0005-0000-0000-000089700000}"/>
    <cellStyle name="20% - Accent1 3 5 5 3 2 2 3" xfId="28993" xr:uid="{00000000-0005-0000-0000-00008A700000}"/>
    <cellStyle name="20% - Accent1 3 5 5 3 2 3" xfId="28994" xr:uid="{00000000-0005-0000-0000-00008B700000}"/>
    <cellStyle name="20% - Accent1 3 5 5 3 2 3 2" xfId="28995" xr:uid="{00000000-0005-0000-0000-00008C700000}"/>
    <cellStyle name="20% - Accent1 3 5 5 3 2 4" xfId="28996" xr:uid="{00000000-0005-0000-0000-00008D700000}"/>
    <cellStyle name="20% - Accent1 3 5 5 3 3" xfId="28997" xr:uid="{00000000-0005-0000-0000-00008E700000}"/>
    <cellStyle name="20% - Accent1 3 5 5 3 3 2" xfId="28998" xr:uid="{00000000-0005-0000-0000-00008F700000}"/>
    <cellStyle name="20% - Accent1 3 5 5 3 3 2 2" xfId="28999" xr:uid="{00000000-0005-0000-0000-000090700000}"/>
    <cellStyle name="20% - Accent1 3 5 5 3 3 2 2 2" xfId="29000" xr:uid="{00000000-0005-0000-0000-000091700000}"/>
    <cellStyle name="20% - Accent1 3 5 5 3 3 2 3" xfId="29001" xr:uid="{00000000-0005-0000-0000-000092700000}"/>
    <cellStyle name="20% - Accent1 3 5 5 3 3 3" xfId="29002" xr:uid="{00000000-0005-0000-0000-000093700000}"/>
    <cellStyle name="20% - Accent1 3 5 5 3 3 3 2" xfId="29003" xr:uid="{00000000-0005-0000-0000-000094700000}"/>
    <cellStyle name="20% - Accent1 3 5 5 3 3 4" xfId="29004" xr:uid="{00000000-0005-0000-0000-000095700000}"/>
    <cellStyle name="20% - Accent1 3 5 5 3 4" xfId="29005" xr:uid="{00000000-0005-0000-0000-000096700000}"/>
    <cellStyle name="20% - Accent1 3 5 5 3 4 2" xfId="29006" xr:uid="{00000000-0005-0000-0000-000097700000}"/>
    <cellStyle name="20% - Accent1 3 5 5 3 4 2 2" xfId="29007" xr:uid="{00000000-0005-0000-0000-000098700000}"/>
    <cellStyle name="20% - Accent1 3 5 5 3 4 2 2 2" xfId="29008" xr:uid="{00000000-0005-0000-0000-000099700000}"/>
    <cellStyle name="20% - Accent1 3 5 5 3 4 2 3" xfId="29009" xr:uid="{00000000-0005-0000-0000-00009A700000}"/>
    <cellStyle name="20% - Accent1 3 5 5 3 4 3" xfId="29010" xr:uid="{00000000-0005-0000-0000-00009B700000}"/>
    <cellStyle name="20% - Accent1 3 5 5 3 4 3 2" xfId="29011" xr:uid="{00000000-0005-0000-0000-00009C700000}"/>
    <cellStyle name="20% - Accent1 3 5 5 3 4 4" xfId="29012" xr:uid="{00000000-0005-0000-0000-00009D700000}"/>
    <cellStyle name="20% - Accent1 3 5 5 3 5" xfId="29013" xr:uid="{00000000-0005-0000-0000-00009E700000}"/>
    <cellStyle name="20% - Accent1 3 5 5 3 5 2" xfId="29014" xr:uid="{00000000-0005-0000-0000-00009F700000}"/>
    <cellStyle name="20% - Accent1 3 5 5 3 5 2 2" xfId="29015" xr:uid="{00000000-0005-0000-0000-0000A0700000}"/>
    <cellStyle name="20% - Accent1 3 5 5 3 5 3" xfId="29016" xr:uid="{00000000-0005-0000-0000-0000A1700000}"/>
    <cellStyle name="20% - Accent1 3 5 5 3 6" xfId="29017" xr:uid="{00000000-0005-0000-0000-0000A2700000}"/>
    <cellStyle name="20% - Accent1 3 5 5 3 6 2" xfId="29018" xr:uid="{00000000-0005-0000-0000-0000A3700000}"/>
    <cellStyle name="20% - Accent1 3 5 5 3 6 2 2" xfId="29019" xr:uid="{00000000-0005-0000-0000-0000A4700000}"/>
    <cellStyle name="20% - Accent1 3 5 5 3 6 3" xfId="29020" xr:uid="{00000000-0005-0000-0000-0000A5700000}"/>
    <cellStyle name="20% - Accent1 3 5 5 3 7" xfId="29021" xr:uid="{00000000-0005-0000-0000-0000A6700000}"/>
    <cellStyle name="20% - Accent1 3 5 5 3 7 2" xfId="29022" xr:uid="{00000000-0005-0000-0000-0000A7700000}"/>
    <cellStyle name="20% - Accent1 3 5 5 3 8" xfId="29023" xr:uid="{00000000-0005-0000-0000-0000A8700000}"/>
    <cellStyle name="20% - Accent1 3 5 5 3 8 2" xfId="29024" xr:uid="{00000000-0005-0000-0000-0000A9700000}"/>
    <cellStyle name="20% - Accent1 3 5 5 3 9" xfId="29025" xr:uid="{00000000-0005-0000-0000-0000AA700000}"/>
    <cellStyle name="20% - Accent1 3 5 5 4" xfId="29026" xr:uid="{00000000-0005-0000-0000-0000AB700000}"/>
    <cellStyle name="20% - Accent1 3 5 5 4 2" xfId="29027" xr:uid="{00000000-0005-0000-0000-0000AC700000}"/>
    <cellStyle name="20% - Accent1 3 5 5 4 2 2" xfId="29028" xr:uid="{00000000-0005-0000-0000-0000AD700000}"/>
    <cellStyle name="20% - Accent1 3 5 5 4 2 2 2" xfId="29029" xr:uid="{00000000-0005-0000-0000-0000AE700000}"/>
    <cellStyle name="20% - Accent1 3 5 5 4 2 3" xfId="29030" xr:uid="{00000000-0005-0000-0000-0000AF700000}"/>
    <cellStyle name="20% - Accent1 3 5 5 4 3" xfId="29031" xr:uid="{00000000-0005-0000-0000-0000B0700000}"/>
    <cellStyle name="20% - Accent1 3 5 5 4 3 2" xfId="29032" xr:uid="{00000000-0005-0000-0000-0000B1700000}"/>
    <cellStyle name="20% - Accent1 3 5 5 4 4" xfId="29033" xr:uid="{00000000-0005-0000-0000-0000B2700000}"/>
    <cellStyle name="20% - Accent1 3 5 5 5" xfId="29034" xr:uid="{00000000-0005-0000-0000-0000B3700000}"/>
    <cellStyle name="20% - Accent1 3 5 5 5 2" xfId="29035" xr:uid="{00000000-0005-0000-0000-0000B4700000}"/>
    <cellStyle name="20% - Accent1 3 5 5 5 2 2" xfId="29036" xr:uid="{00000000-0005-0000-0000-0000B5700000}"/>
    <cellStyle name="20% - Accent1 3 5 5 5 2 2 2" xfId="29037" xr:uid="{00000000-0005-0000-0000-0000B6700000}"/>
    <cellStyle name="20% - Accent1 3 5 5 5 2 3" xfId="29038" xr:uid="{00000000-0005-0000-0000-0000B7700000}"/>
    <cellStyle name="20% - Accent1 3 5 5 5 3" xfId="29039" xr:uid="{00000000-0005-0000-0000-0000B8700000}"/>
    <cellStyle name="20% - Accent1 3 5 5 5 3 2" xfId="29040" xr:uid="{00000000-0005-0000-0000-0000B9700000}"/>
    <cellStyle name="20% - Accent1 3 5 5 5 4" xfId="29041" xr:uid="{00000000-0005-0000-0000-0000BA700000}"/>
    <cellStyle name="20% - Accent1 3 5 5 6" xfId="29042" xr:uid="{00000000-0005-0000-0000-0000BB700000}"/>
    <cellStyle name="20% - Accent1 3 5 5 6 2" xfId="29043" xr:uid="{00000000-0005-0000-0000-0000BC700000}"/>
    <cellStyle name="20% - Accent1 3 5 5 6 2 2" xfId="29044" xr:uid="{00000000-0005-0000-0000-0000BD700000}"/>
    <cellStyle name="20% - Accent1 3 5 5 6 2 2 2" xfId="29045" xr:uid="{00000000-0005-0000-0000-0000BE700000}"/>
    <cellStyle name="20% - Accent1 3 5 5 6 2 3" xfId="29046" xr:uid="{00000000-0005-0000-0000-0000BF700000}"/>
    <cellStyle name="20% - Accent1 3 5 5 6 3" xfId="29047" xr:uid="{00000000-0005-0000-0000-0000C0700000}"/>
    <cellStyle name="20% - Accent1 3 5 5 6 3 2" xfId="29048" xr:uid="{00000000-0005-0000-0000-0000C1700000}"/>
    <cellStyle name="20% - Accent1 3 5 5 6 4" xfId="29049" xr:uid="{00000000-0005-0000-0000-0000C2700000}"/>
    <cellStyle name="20% - Accent1 3 5 5 7" xfId="29050" xr:uid="{00000000-0005-0000-0000-0000C3700000}"/>
    <cellStyle name="20% - Accent1 3 5 5 7 2" xfId="29051" xr:uid="{00000000-0005-0000-0000-0000C4700000}"/>
    <cellStyle name="20% - Accent1 3 5 5 7 2 2" xfId="29052" xr:uid="{00000000-0005-0000-0000-0000C5700000}"/>
    <cellStyle name="20% - Accent1 3 5 5 7 3" xfId="29053" xr:uid="{00000000-0005-0000-0000-0000C6700000}"/>
    <cellStyle name="20% - Accent1 3 5 5 8" xfId="29054" xr:uid="{00000000-0005-0000-0000-0000C7700000}"/>
    <cellStyle name="20% - Accent1 3 5 5 8 2" xfId="29055" xr:uid="{00000000-0005-0000-0000-0000C8700000}"/>
    <cellStyle name="20% - Accent1 3 5 5 8 2 2" xfId="29056" xr:uid="{00000000-0005-0000-0000-0000C9700000}"/>
    <cellStyle name="20% - Accent1 3 5 5 8 3" xfId="29057" xr:uid="{00000000-0005-0000-0000-0000CA700000}"/>
    <cellStyle name="20% - Accent1 3 5 5 9" xfId="29058" xr:uid="{00000000-0005-0000-0000-0000CB700000}"/>
    <cellStyle name="20% - Accent1 3 5 5 9 2" xfId="29059" xr:uid="{00000000-0005-0000-0000-0000CC700000}"/>
    <cellStyle name="20% - Accent1 3 5 6" xfId="29060" xr:uid="{00000000-0005-0000-0000-0000CD700000}"/>
    <cellStyle name="20% - Accent1 3 5 6 10" xfId="29061" xr:uid="{00000000-0005-0000-0000-0000CE700000}"/>
    <cellStyle name="20% - Accent1 3 5 6 10 2" xfId="29062" xr:uid="{00000000-0005-0000-0000-0000CF700000}"/>
    <cellStyle name="20% - Accent1 3 5 6 11" xfId="29063" xr:uid="{00000000-0005-0000-0000-0000D0700000}"/>
    <cellStyle name="20% - Accent1 3 5 6 2" xfId="29064" xr:uid="{00000000-0005-0000-0000-0000D1700000}"/>
    <cellStyle name="20% - Accent1 3 5 6 2 2" xfId="29065" xr:uid="{00000000-0005-0000-0000-0000D2700000}"/>
    <cellStyle name="20% - Accent1 3 5 6 2 2 2" xfId="29066" xr:uid="{00000000-0005-0000-0000-0000D3700000}"/>
    <cellStyle name="20% - Accent1 3 5 6 2 2 2 2" xfId="29067" xr:uid="{00000000-0005-0000-0000-0000D4700000}"/>
    <cellStyle name="20% - Accent1 3 5 6 2 2 2 2 2" xfId="29068" xr:uid="{00000000-0005-0000-0000-0000D5700000}"/>
    <cellStyle name="20% - Accent1 3 5 6 2 2 2 3" xfId="29069" xr:uid="{00000000-0005-0000-0000-0000D6700000}"/>
    <cellStyle name="20% - Accent1 3 5 6 2 2 3" xfId="29070" xr:uid="{00000000-0005-0000-0000-0000D7700000}"/>
    <cellStyle name="20% - Accent1 3 5 6 2 2 3 2" xfId="29071" xr:uid="{00000000-0005-0000-0000-0000D8700000}"/>
    <cellStyle name="20% - Accent1 3 5 6 2 2 4" xfId="29072" xr:uid="{00000000-0005-0000-0000-0000D9700000}"/>
    <cellStyle name="20% - Accent1 3 5 6 2 3" xfId="29073" xr:uid="{00000000-0005-0000-0000-0000DA700000}"/>
    <cellStyle name="20% - Accent1 3 5 6 2 3 2" xfId="29074" xr:uid="{00000000-0005-0000-0000-0000DB700000}"/>
    <cellStyle name="20% - Accent1 3 5 6 2 3 2 2" xfId="29075" xr:uid="{00000000-0005-0000-0000-0000DC700000}"/>
    <cellStyle name="20% - Accent1 3 5 6 2 3 2 2 2" xfId="29076" xr:uid="{00000000-0005-0000-0000-0000DD700000}"/>
    <cellStyle name="20% - Accent1 3 5 6 2 3 2 3" xfId="29077" xr:uid="{00000000-0005-0000-0000-0000DE700000}"/>
    <cellStyle name="20% - Accent1 3 5 6 2 3 3" xfId="29078" xr:uid="{00000000-0005-0000-0000-0000DF700000}"/>
    <cellStyle name="20% - Accent1 3 5 6 2 3 3 2" xfId="29079" xr:uid="{00000000-0005-0000-0000-0000E0700000}"/>
    <cellStyle name="20% - Accent1 3 5 6 2 3 4" xfId="29080" xr:uid="{00000000-0005-0000-0000-0000E1700000}"/>
    <cellStyle name="20% - Accent1 3 5 6 2 4" xfId="29081" xr:uid="{00000000-0005-0000-0000-0000E2700000}"/>
    <cellStyle name="20% - Accent1 3 5 6 2 4 2" xfId="29082" xr:uid="{00000000-0005-0000-0000-0000E3700000}"/>
    <cellStyle name="20% - Accent1 3 5 6 2 4 2 2" xfId="29083" xr:uid="{00000000-0005-0000-0000-0000E4700000}"/>
    <cellStyle name="20% - Accent1 3 5 6 2 4 2 2 2" xfId="29084" xr:uid="{00000000-0005-0000-0000-0000E5700000}"/>
    <cellStyle name="20% - Accent1 3 5 6 2 4 2 3" xfId="29085" xr:uid="{00000000-0005-0000-0000-0000E6700000}"/>
    <cellStyle name="20% - Accent1 3 5 6 2 4 3" xfId="29086" xr:uid="{00000000-0005-0000-0000-0000E7700000}"/>
    <cellStyle name="20% - Accent1 3 5 6 2 4 3 2" xfId="29087" xr:uid="{00000000-0005-0000-0000-0000E8700000}"/>
    <cellStyle name="20% - Accent1 3 5 6 2 4 4" xfId="29088" xr:uid="{00000000-0005-0000-0000-0000E9700000}"/>
    <cellStyle name="20% - Accent1 3 5 6 2 5" xfId="29089" xr:uid="{00000000-0005-0000-0000-0000EA700000}"/>
    <cellStyle name="20% - Accent1 3 5 6 2 5 2" xfId="29090" xr:uid="{00000000-0005-0000-0000-0000EB700000}"/>
    <cellStyle name="20% - Accent1 3 5 6 2 5 2 2" xfId="29091" xr:uid="{00000000-0005-0000-0000-0000EC700000}"/>
    <cellStyle name="20% - Accent1 3 5 6 2 5 3" xfId="29092" xr:uid="{00000000-0005-0000-0000-0000ED700000}"/>
    <cellStyle name="20% - Accent1 3 5 6 2 6" xfId="29093" xr:uid="{00000000-0005-0000-0000-0000EE700000}"/>
    <cellStyle name="20% - Accent1 3 5 6 2 6 2" xfId="29094" xr:uid="{00000000-0005-0000-0000-0000EF700000}"/>
    <cellStyle name="20% - Accent1 3 5 6 2 6 2 2" xfId="29095" xr:uid="{00000000-0005-0000-0000-0000F0700000}"/>
    <cellStyle name="20% - Accent1 3 5 6 2 6 3" xfId="29096" xr:uid="{00000000-0005-0000-0000-0000F1700000}"/>
    <cellStyle name="20% - Accent1 3 5 6 2 7" xfId="29097" xr:uid="{00000000-0005-0000-0000-0000F2700000}"/>
    <cellStyle name="20% - Accent1 3 5 6 2 7 2" xfId="29098" xr:uid="{00000000-0005-0000-0000-0000F3700000}"/>
    <cellStyle name="20% - Accent1 3 5 6 2 8" xfId="29099" xr:uid="{00000000-0005-0000-0000-0000F4700000}"/>
    <cellStyle name="20% - Accent1 3 5 6 2 8 2" xfId="29100" xr:uid="{00000000-0005-0000-0000-0000F5700000}"/>
    <cellStyle name="20% - Accent1 3 5 6 2 9" xfId="29101" xr:uid="{00000000-0005-0000-0000-0000F6700000}"/>
    <cellStyle name="20% - Accent1 3 5 6 3" xfId="29102" xr:uid="{00000000-0005-0000-0000-0000F7700000}"/>
    <cellStyle name="20% - Accent1 3 5 6 3 2" xfId="29103" xr:uid="{00000000-0005-0000-0000-0000F8700000}"/>
    <cellStyle name="20% - Accent1 3 5 6 3 2 2" xfId="29104" xr:uid="{00000000-0005-0000-0000-0000F9700000}"/>
    <cellStyle name="20% - Accent1 3 5 6 3 2 2 2" xfId="29105" xr:uid="{00000000-0005-0000-0000-0000FA700000}"/>
    <cellStyle name="20% - Accent1 3 5 6 3 2 2 2 2" xfId="29106" xr:uid="{00000000-0005-0000-0000-0000FB700000}"/>
    <cellStyle name="20% - Accent1 3 5 6 3 2 2 3" xfId="29107" xr:uid="{00000000-0005-0000-0000-0000FC700000}"/>
    <cellStyle name="20% - Accent1 3 5 6 3 2 3" xfId="29108" xr:uid="{00000000-0005-0000-0000-0000FD700000}"/>
    <cellStyle name="20% - Accent1 3 5 6 3 2 3 2" xfId="29109" xr:uid="{00000000-0005-0000-0000-0000FE700000}"/>
    <cellStyle name="20% - Accent1 3 5 6 3 2 4" xfId="29110" xr:uid="{00000000-0005-0000-0000-0000FF700000}"/>
    <cellStyle name="20% - Accent1 3 5 6 3 3" xfId="29111" xr:uid="{00000000-0005-0000-0000-000000710000}"/>
    <cellStyle name="20% - Accent1 3 5 6 3 3 2" xfId="29112" xr:uid="{00000000-0005-0000-0000-000001710000}"/>
    <cellStyle name="20% - Accent1 3 5 6 3 3 2 2" xfId="29113" xr:uid="{00000000-0005-0000-0000-000002710000}"/>
    <cellStyle name="20% - Accent1 3 5 6 3 3 2 2 2" xfId="29114" xr:uid="{00000000-0005-0000-0000-000003710000}"/>
    <cellStyle name="20% - Accent1 3 5 6 3 3 2 3" xfId="29115" xr:uid="{00000000-0005-0000-0000-000004710000}"/>
    <cellStyle name="20% - Accent1 3 5 6 3 3 3" xfId="29116" xr:uid="{00000000-0005-0000-0000-000005710000}"/>
    <cellStyle name="20% - Accent1 3 5 6 3 3 3 2" xfId="29117" xr:uid="{00000000-0005-0000-0000-000006710000}"/>
    <cellStyle name="20% - Accent1 3 5 6 3 3 4" xfId="29118" xr:uid="{00000000-0005-0000-0000-000007710000}"/>
    <cellStyle name="20% - Accent1 3 5 6 3 4" xfId="29119" xr:uid="{00000000-0005-0000-0000-000008710000}"/>
    <cellStyle name="20% - Accent1 3 5 6 3 4 2" xfId="29120" xr:uid="{00000000-0005-0000-0000-000009710000}"/>
    <cellStyle name="20% - Accent1 3 5 6 3 4 2 2" xfId="29121" xr:uid="{00000000-0005-0000-0000-00000A710000}"/>
    <cellStyle name="20% - Accent1 3 5 6 3 4 2 2 2" xfId="29122" xr:uid="{00000000-0005-0000-0000-00000B710000}"/>
    <cellStyle name="20% - Accent1 3 5 6 3 4 2 3" xfId="29123" xr:uid="{00000000-0005-0000-0000-00000C710000}"/>
    <cellStyle name="20% - Accent1 3 5 6 3 4 3" xfId="29124" xr:uid="{00000000-0005-0000-0000-00000D710000}"/>
    <cellStyle name="20% - Accent1 3 5 6 3 4 3 2" xfId="29125" xr:uid="{00000000-0005-0000-0000-00000E710000}"/>
    <cellStyle name="20% - Accent1 3 5 6 3 4 4" xfId="29126" xr:uid="{00000000-0005-0000-0000-00000F710000}"/>
    <cellStyle name="20% - Accent1 3 5 6 3 5" xfId="29127" xr:uid="{00000000-0005-0000-0000-000010710000}"/>
    <cellStyle name="20% - Accent1 3 5 6 3 5 2" xfId="29128" xr:uid="{00000000-0005-0000-0000-000011710000}"/>
    <cellStyle name="20% - Accent1 3 5 6 3 5 2 2" xfId="29129" xr:uid="{00000000-0005-0000-0000-000012710000}"/>
    <cellStyle name="20% - Accent1 3 5 6 3 5 3" xfId="29130" xr:uid="{00000000-0005-0000-0000-000013710000}"/>
    <cellStyle name="20% - Accent1 3 5 6 3 6" xfId="29131" xr:uid="{00000000-0005-0000-0000-000014710000}"/>
    <cellStyle name="20% - Accent1 3 5 6 3 6 2" xfId="29132" xr:uid="{00000000-0005-0000-0000-000015710000}"/>
    <cellStyle name="20% - Accent1 3 5 6 3 6 2 2" xfId="29133" xr:uid="{00000000-0005-0000-0000-000016710000}"/>
    <cellStyle name="20% - Accent1 3 5 6 3 6 3" xfId="29134" xr:uid="{00000000-0005-0000-0000-000017710000}"/>
    <cellStyle name="20% - Accent1 3 5 6 3 7" xfId="29135" xr:uid="{00000000-0005-0000-0000-000018710000}"/>
    <cellStyle name="20% - Accent1 3 5 6 3 7 2" xfId="29136" xr:uid="{00000000-0005-0000-0000-000019710000}"/>
    <cellStyle name="20% - Accent1 3 5 6 3 8" xfId="29137" xr:uid="{00000000-0005-0000-0000-00001A710000}"/>
    <cellStyle name="20% - Accent1 3 5 6 3 8 2" xfId="29138" xr:uid="{00000000-0005-0000-0000-00001B710000}"/>
    <cellStyle name="20% - Accent1 3 5 6 3 9" xfId="29139" xr:uid="{00000000-0005-0000-0000-00001C710000}"/>
    <cellStyle name="20% - Accent1 3 5 6 4" xfId="29140" xr:uid="{00000000-0005-0000-0000-00001D710000}"/>
    <cellStyle name="20% - Accent1 3 5 6 4 2" xfId="29141" xr:uid="{00000000-0005-0000-0000-00001E710000}"/>
    <cellStyle name="20% - Accent1 3 5 6 4 2 2" xfId="29142" xr:uid="{00000000-0005-0000-0000-00001F710000}"/>
    <cellStyle name="20% - Accent1 3 5 6 4 2 2 2" xfId="29143" xr:uid="{00000000-0005-0000-0000-000020710000}"/>
    <cellStyle name="20% - Accent1 3 5 6 4 2 3" xfId="29144" xr:uid="{00000000-0005-0000-0000-000021710000}"/>
    <cellStyle name="20% - Accent1 3 5 6 4 3" xfId="29145" xr:uid="{00000000-0005-0000-0000-000022710000}"/>
    <cellStyle name="20% - Accent1 3 5 6 4 3 2" xfId="29146" xr:uid="{00000000-0005-0000-0000-000023710000}"/>
    <cellStyle name="20% - Accent1 3 5 6 4 4" xfId="29147" xr:uid="{00000000-0005-0000-0000-000024710000}"/>
    <cellStyle name="20% - Accent1 3 5 6 5" xfId="29148" xr:uid="{00000000-0005-0000-0000-000025710000}"/>
    <cellStyle name="20% - Accent1 3 5 6 5 2" xfId="29149" xr:uid="{00000000-0005-0000-0000-000026710000}"/>
    <cellStyle name="20% - Accent1 3 5 6 5 2 2" xfId="29150" xr:uid="{00000000-0005-0000-0000-000027710000}"/>
    <cellStyle name="20% - Accent1 3 5 6 5 2 2 2" xfId="29151" xr:uid="{00000000-0005-0000-0000-000028710000}"/>
    <cellStyle name="20% - Accent1 3 5 6 5 2 3" xfId="29152" xr:uid="{00000000-0005-0000-0000-000029710000}"/>
    <cellStyle name="20% - Accent1 3 5 6 5 3" xfId="29153" xr:uid="{00000000-0005-0000-0000-00002A710000}"/>
    <cellStyle name="20% - Accent1 3 5 6 5 3 2" xfId="29154" xr:uid="{00000000-0005-0000-0000-00002B710000}"/>
    <cellStyle name="20% - Accent1 3 5 6 5 4" xfId="29155" xr:uid="{00000000-0005-0000-0000-00002C710000}"/>
    <cellStyle name="20% - Accent1 3 5 6 6" xfId="29156" xr:uid="{00000000-0005-0000-0000-00002D710000}"/>
    <cellStyle name="20% - Accent1 3 5 6 6 2" xfId="29157" xr:uid="{00000000-0005-0000-0000-00002E710000}"/>
    <cellStyle name="20% - Accent1 3 5 6 6 2 2" xfId="29158" xr:uid="{00000000-0005-0000-0000-00002F710000}"/>
    <cellStyle name="20% - Accent1 3 5 6 6 2 2 2" xfId="29159" xr:uid="{00000000-0005-0000-0000-000030710000}"/>
    <cellStyle name="20% - Accent1 3 5 6 6 2 3" xfId="29160" xr:uid="{00000000-0005-0000-0000-000031710000}"/>
    <cellStyle name="20% - Accent1 3 5 6 6 3" xfId="29161" xr:uid="{00000000-0005-0000-0000-000032710000}"/>
    <cellStyle name="20% - Accent1 3 5 6 6 3 2" xfId="29162" xr:uid="{00000000-0005-0000-0000-000033710000}"/>
    <cellStyle name="20% - Accent1 3 5 6 6 4" xfId="29163" xr:uid="{00000000-0005-0000-0000-000034710000}"/>
    <cellStyle name="20% - Accent1 3 5 6 7" xfId="29164" xr:uid="{00000000-0005-0000-0000-000035710000}"/>
    <cellStyle name="20% - Accent1 3 5 6 7 2" xfId="29165" xr:uid="{00000000-0005-0000-0000-000036710000}"/>
    <cellStyle name="20% - Accent1 3 5 6 7 2 2" xfId="29166" xr:uid="{00000000-0005-0000-0000-000037710000}"/>
    <cellStyle name="20% - Accent1 3 5 6 7 3" xfId="29167" xr:uid="{00000000-0005-0000-0000-000038710000}"/>
    <cellStyle name="20% - Accent1 3 5 6 8" xfId="29168" xr:uid="{00000000-0005-0000-0000-000039710000}"/>
    <cellStyle name="20% - Accent1 3 5 6 8 2" xfId="29169" xr:uid="{00000000-0005-0000-0000-00003A710000}"/>
    <cellStyle name="20% - Accent1 3 5 6 8 2 2" xfId="29170" xr:uid="{00000000-0005-0000-0000-00003B710000}"/>
    <cellStyle name="20% - Accent1 3 5 6 8 3" xfId="29171" xr:uid="{00000000-0005-0000-0000-00003C710000}"/>
    <cellStyle name="20% - Accent1 3 5 6 9" xfId="29172" xr:uid="{00000000-0005-0000-0000-00003D710000}"/>
    <cellStyle name="20% - Accent1 3 5 6 9 2" xfId="29173" xr:uid="{00000000-0005-0000-0000-00003E710000}"/>
    <cellStyle name="20% - Accent1 3 5 7" xfId="29174" xr:uid="{00000000-0005-0000-0000-00003F710000}"/>
    <cellStyle name="20% - Accent1 3 5 7 2" xfId="29175" xr:uid="{00000000-0005-0000-0000-000040710000}"/>
    <cellStyle name="20% - Accent1 3 5 7 2 2" xfId="29176" xr:uid="{00000000-0005-0000-0000-000041710000}"/>
    <cellStyle name="20% - Accent1 3 5 7 2 2 2" xfId="29177" xr:uid="{00000000-0005-0000-0000-000042710000}"/>
    <cellStyle name="20% - Accent1 3 5 7 2 2 2 2" xfId="29178" xr:uid="{00000000-0005-0000-0000-000043710000}"/>
    <cellStyle name="20% - Accent1 3 5 7 2 2 3" xfId="29179" xr:uid="{00000000-0005-0000-0000-000044710000}"/>
    <cellStyle name="20% - Accent1 3 5 7 2 3" xfId="29180" xr:uid="{00000000-0005-0000-0000-000045710000}"/>
    <cellStyle name="20% - Accent1 3 5 7 2 3 2" xfId="29181" xr:uid="{00000000-0005-0000-0000-000046710000}"/>
    <cellStyle name="20% - Accent1 3 5 7 2 4" xfId="29182" xr:uid="{00000000-0005-0000-0000-000047710000}"/>
    <cellStyle name="20% - Accent1 3 5 7 3" xfId="29183" xr:uid="{00000000-0005-0000-0000-000048710000}"/>
    <cellStyle name="20% - Accent1 3 5 7 3 2" xfId="29184" xr:uid="{00000000-0005-0000-0000-000049710000}"/>
    <cellStyle name="20% - Accent1 3 5 7 3 2 2" xfId="29185" xr:uid="{00000000-0005-0000-0000-00004A710000}"/>
    <cellStyle name="20% - Accent1 3 5 7 3 2 2 2" xfId="29186" xr:uid="{00000000-0005-0000-0000-00004B710000}"/>
    <cellStyle name="20% - Accent1 3 5 7 3 2 3" xfId="29187" xr:uid="{00000000-0005-0000-0000-00004C710000}"/>
    <cellStyle name="20% - Accent1 3 5 7 3 3" xfId="29188" xr:uid="{00000000-0005-0000-0000-00004D710000}"/>
    <cellStyle name="20% - Accent1 3 5 7 3 3 2" xfId="29189" xr:uid="{00000000-0005-0000-0000-00004E710000}"/>
    <cellStyle name="20% - Accent1 3 5 7 3 4" xfId="29190" xr:uid="{00000000-0005-0000-0000-00004F710000}"/>
    <cellStyle name="20% - Accent1 3 5 7 4" xfId="29191" xr:uid="{00000000-0005-0000-0000-000050710000}"/>
    <cellStyle name="20% - Accent1 3 5 7 4 2" xfId="29192" xr:uid="{00000000-0005-0000-0000-000051710000}"/>
    <cellStyle name="20% - Accent1 3 5 7 4 2 2" xfId="29193" xr:uid="{00000000-0005-0000-0000-000052710000}"/>
    <cellStyle name="20% - Accent1 3 5 7 4 2 2 2" xfId="29194" xr:uid="{00000000-0005-0000-0000-000053710000}"/>
    <cellStyle name="20% - Accent1 3 5 7 4 2 3" xfId="29195" xr:uid="{00000000-0005-0000-0000-000054710000}"/>
    <cellStyle name="20% - Accent1 3 5 7 4 3" xfId="29196" xr:uid="{00000000-0005-0000-0000-000055710000}"/>
    <cellStyle name="20% - Accent1 3 5 7 4 3 2" xfId="29197" xr:uid="{00000000-0005-0000-0000-000056710000}"/>
    <cellStyle name="20% - Accent1 3 5 7 4 4" xfId="29198" xr:uid="{00000000-0005-0000-0000-000057710000}"/>
    <cellStyle name="20% - Accent1 3 5 7 5" xfId="29199" xr:uid="{00000000-0005-0000-0000-000058710000}"/>
    <cellStyle name="20% - Accent1 3 5 7 5 2" xfId="29200" xr:uid="{00000000-0005-0000-0000-000059710000}"/>
    <cellStyle name="20% - Accent1 3 5 7 5 2 2" xfId="29201" xr:uid="{00000000-0005-0000-0000-00005A710000}"/>
    <cellStyle name="20% - Accent1 3 5 7 5 3" xfId="29202" xr:uid="{00000000-0005-0000-0000-00005B710000}"/>
    <cellStyle name="20% - Accent1 3 5 7 6" xfId="29203" xr:uid="{00000000-0005-0000-0000-00005C710000}"/>
    <cellStyle name="20% - Accent1 3 5 7 6 2" xfId="29204" xr:uid="{00000000-0005-0000-0000-00005D710000}"/>
    <cellStyle name="20% - Accent1 3 5 7 6 2 2" xfId="29205" xr:uid="{00000000-0005-0000-0000-00005E710000}"/>
    <cellStyle name="20% - Accent1 3 5 7 6 3" xfId="29206" xr:uid="{00000000-0005-0000-0000-00005F710000}"/>
    <cellStyle name="20% - Accent1 3 5 7 7" xfId="29207" xr:uid="{00000000-0005-0000-0000-000060710000}"/>
    <cellStyle name="20% - Accent1 3 5 7 7 2" xfId="29208" xr:uid="{00000000-0005-0000-0000-000061710000}"/>
    <cellStyle name="20% - Accent1 3 5 7 8" xfId="29209" xr:uid="{00000000-0005-0000-0000-000062710000}"/>
    <cellStyle name="20% - Accent1 3 5 7 8 2" xfId="29210" xr:uid="{00000000-0005-0000-0000-000063710000}"/>
    <cellStyle name="20% - Accent1 3 5 7 9" xfId="29211" xr:uid="{00000000-0005-0000-0000-000064710000}"/>
    <cellStyle name="20% - Accent1 3 5 8" xfId="29212" xr:uid="{00000000-0005-0000-0000-000065710000}"/>
    <cellStyle name="20% - Accent1 3 5 8 2" xfId="29213" xr:uid="{00000000-0005-0000-0000-000066710000}"/>
    <cellStyle name="20% - Accent1 3 5 8 2 2" xfId="29214" xr:uid="{00000000-0005-0000-0000-000067710000}"/>
    <cellStyle name="20% - Accent1 3 5 8 2 2 2" xfId="29215" xr:uid="{00000000-0005-0000-0000-000068710000}"/>
    <cellStyle name="20% - Accent1 3 5 8 2 2 2 2" xfId="29216" xr:uid="{00000000-0005-0000-0000-000069710000}"/>
    <cellStyle name="20% - Accent1 3 5 8 2 2 3" xfId="29217" xr:uid="{00000000-0005-0000-0000-00006A710000}"/>
    <cellStyle name="20% - Accent1 3 5 8 2 3" xfId="29218" xr:uid="{00000000-0005-0000-0000-00006B710000}"/>
    <cellStyle name="20% - Accent1 3 5 8 2 3 2" xfId="29219" xr:uid="{00000000-0005-0000-0000-00006C710000}"/>
    <cellStyle name="20% - Accent1 3 5 8 2 4" xfId="29220" xr:uid="{00000000-0005-0000-0000-00006D710000}"/>
    <cellStyle name="20% - Accent1 3 5 8 3" xfId="29221" xr:uid="{00000000-0005-0000-0000-00006E710000}"/>
    <cellStyle name="20% - Accent1 3 5 8 3 2" xfId="29222" xr:uid="{00000000-0005-0000-0000-00006F710000}"/>
    <cellStyle name="20% - Accent1 3 5 8 3 2 2" xfId="29223" xr:uid="{00000000-0005-0000-0000-000070710000}"/>
    <cellStyle name="20% - Accent1 3 5 8 3 2 2 2" xfId="29224" xr:uid="{00000000-0005-0000-0000-000071710000}"/>
    <cellStyle name="20% - Accent1 3 5 8 3 2 3" xfId="29225" xr:uid="{00000000-0005-0000-0000-000072710000}"/>
    <cellStyle name="20% - Accent1 3 5 8 3 3" xfId="29226" xr:uid="{00000000-0005-0000-0000-000073710000}"/>
    <cellStyle name="20% - Accent1 3 5 8 3 3 2" xfId="29227" xr:uid="{00000000-0005-0000-0000-000074710000}"/>
    <cellStyle name="20% - Accent1 3 5 8 3 4" xfId="29228" xr:uid="{00000000-0005-0000-0000-000075710000}"/>
    <cellStyle name="20% - Accent1 3 5 8 4" xfId="29229" xr:uid="{00000000-0005-0000-0000-000076710000}"/>
    <cellStyle name="20% - Accent1 3 5 8 4 2" xfId="29230" xr:uid="{00000000-0005-0000-0000-000077710000}"/>
    <cellStyle name="20% - Accent1 3 5 8 4 2 2" xfId="29231" xr:uid="{00000000-0005-0000-0000-000078710000}"/>
    <cellStyle name="20% - Accent1 3 5 8 4 2 2 2" xfId="29232" xr:uid="{00000000-0005-0000-0000-000079710000}"/>
    <cellStyle name="20% - Accent1 3 5 8 4 2 3" xfId="29233" xr:uid="{00000000-0005-0000-0000-00007A710000}"/>
    <cellStyle name="20% - Accent1 3 5 8 4 3" xfId="29234" xr:uid="{00000000-0005-0000-0000-00007B710000}"/>
    <cellStyle name="20% - Accent1 3 5 8 4 3 2" xfId="29235" xr:uid="{00000000-0005-0000-0000-00007C710000}"/>
    <cellStyle name="20% - Accent1 3 5 8 4 4" xfId="29236" xr:uid="{00000000-0005-0000-0000-00007D710000}"/>
    <cellStyle name="20% - Accent1 3 5 8 5" xfId="29237" xr:uid="{00000000-0005-0000-0000-00007E710000}"/>
    <cellStyle name="20% - Accent1 3 5 8 5 2" xfId="29238" xr:uid="{00000000-0005-0000-0000-00007F710000}"/>
    <cellStyle name="20% - Accent1 3 5 8 5 2 2" xfId="29239" xr:uid="{00000000-0005-0000-0000-000080710000}"/>
    <cellStyle name="20% - Accent1 3 5 8 5 3" xfId="29240" xr:uid="{00000000-0005-0000-0000-000081710000}"/>
    <cellStyle name="20% - Accent1 3 5 8 6" xfId="29241" xr:uid="{00000000-0005-0000-0000-000082710000}"/>
    <cellStyle name="20% - Accent1 3 5 8 6 2" xfId="29242" xr:uid="{00000000-0005-0000-0000-000083710000}"/>
    <cellStyle name="20% - Accent1 3 5 8 6 2 2" xfId="29243" xr:uid="{00000000-0005-0000-0000-000084710000}"/>
    <cellStyle name="20% - Accent1 3 5 8 6 3" xfId="29244" xr:uid="{00000000-0005-0000-0000-000085710000}"/>
    <cellStyle name="20% - Accent1 3 5 8 7" xfId="29245" xr:uid="{00000000-0005-0000-0000-000086710000}"/>
    <cellStyle name="20% - Accent1 3 5 8 7 2" xfId="29246" xr:uid="{00000000-0005-0000-0000-000087710000}"/>
    <cellStyle name="20% - Accent1 3 5 8 8" xfId="29247" xr:uid="{00000000-0005-0000-0000-000088710000}"/>
    <cellStyle name="20% - Accent1 3 5 8 8 2" xfId="29248" xr:uid="{00000000-0005-0000-0000-000089710000}"/>
    <cellStyle name="20% - Accent1 3 5 8 9" xfId="29249" xr:uid="{00000000-0005-0000-0000-00008A710000}"/>
    <cellStyle name="20% - Accent1 3 5 9" xfId="29250" xr:uid="{00000000-0005-0000-0000-00008B710000}"/>
    <cellStyle name="20% - Accent1 3 5 9 2" xfId="29251" xr:uid="{00000000-0005-0000-0000-00008C710000}"/>
    <cellStyle name="20% - Accent1 3 5 9 2 2" xfId="29252" xr:uid="{00000000-0005-0000-0000-00008D710000}"/>
    <cellStyle name="20% - Accent1 3 5 9 2 2 2" xfId="29253" xr:uid="{00000000-0005-0000-0000-00008E710000}"/>
    <cellStyle name="20% - Accent1 3 5 9 2 3" xfId="29254" xr:uid="{00000000-0005-0000-0000-00008F710000}"/>
    <cellStyle name="20% - Accent1 3 5 9 3" xfId="29255" xr:uid="{00000000-0005-0000-0000-000090710000}"/>
    <cellStyle name="20% - Accent1 3 5 9 3 2" xfId="29256" xr:uid="{00000000-0005-0000-0000-000091710000}"/>
    <cellStyle name="20% - Accent1 3 5 9 4" xfId="29257" xr:uid="{00000000-0005-0000-0000-000092710000}"/>
    <cellStyle name="20% - Accent1 3 6" xfId="29258" xr:uid="{00000000-0005-0000-0000-000093710000}"/>
    <cellStyle name="20% - Accent1 3 6 10" xfId="29259" xr:uid="{00000000-0005-0000-0000-000094710000}"/>
    <cellStyle name="20% - Accent1 3 6 10 2" xfId="29260" xr:uid="{00000000-0005-0000-0000-000095710000}"/>
    <cellStyle name="20% - Accent1 3 6 10 2 2" xfId="29261" xr:uid="{00000000-0005-0000-0000-000096710000}"/>
    <cellStyle name="20% - Accent1 3 6 10 2 2 2" xfId="29262" xr:uid="{00000000-0005-0000-0000-000097710000}"/>
    <cellStyle name="20% - Accent1 3 6 10 2 3" xfId="29263" xr:uid="{00000000-0005-0000-0000-000098710000}"/>
    <cellStyle name="20% - Accent1 3 6 10 3" xfId="29264" xr:uid="{00000000-0005-0000-0000-000099710000}"/>
    <cellStyle name="20% - Accent1 3 6 10 3 2" xfId="29265" xr:uid="{00000000-0005-0000-0000-00009A710000}"/>
    <cellStyle name="20% - Accent1 3 6 10 4" xfId="29266" xr:uid="{00000000-0005-0000-0000-00009B710000}"/>
    <cellStyle name="20% - Accent1 3 6 11" xfId="29267" xr:uid="{00000000-0005-0000-0000-00009C710000}"/>
    <cellStyle name="20% - Accent1 3 6 11 2" xfId="29268" xr:uid="{00000000-0005-0000-0000-00009D710000}"/>
    <cellStyle name="20% - Accent1 3 6 11 2 2" xfId="29269" xr:uid="{00000000-0005-0000-0000-00009E710000}"/>
    <cellStyle name="20% - Accent1 3 6 11 3" xfId="29270" xr:uid="{00000000-0005-0000-0000-00009F710000}"/>
    <cellStyle name="20% - Accent1 3 6 12" xfId="29271" xr:uid="{00000000-0005-0000-0000-0000A0710000}"/>
    <cellStyle name="20% - Accent1 3 6 12 2" xfId="29272" xr:uid="{00000000-0005-0000-0000-0000A1710000}"/>
    <cellStyle name="20% - Accent1 3 6 12 2 2" xfId="29273" xr:uid="{00000000-0005-0000-0000-0000A2710000}"/>
    <cellStyle name="20% - Accent1 3 6 12 3" xfId="29274" xr:uid="{00000000-0005-0000-0000-0000A3710000}"/>
    <cellStyle name="20% - Accent1 3 6 13" xfId="29275" xr:uid="{00000000-0005-0000-0000-0000A4710000}"/>
    <cellStyle name="20% - Accent1 3 6 13 2" xfId="29276" xr:uid="{00000000-0005-0000-0000-0000A5710000}"/>
    <cellStyle name="20% - Accent1 3 6 14" xfId="29277" xr:uid="{00000000-0005-0000-0000-0000A6710000}"/>
    <cellStyle name="20% - Accent1 3 6 14 2" xfId="29278" xr:uid="{00000000-0005-0000-0000-0000A7710000}"/>
    <cellStyle name="20% - Accent1 3 6 15" xfId="29279" xr:uid="{00000000-0005-0000-0000-0000A8710000}"/>
    <cellStyle name="20% - Accent1 3 6 2" xfId="29280" xr:uid="{00000000-0005-0000-0000-0000A9710000}"/>
    <cellStyle name="20% - Accent1 3 6 2 10" xfId="29281" xr:uid="{00000000-0005-0000-0000-0000AA710000}"/>
    <cellStyle name="20% - Accent1 3 6 2 10 2" xfId="29282" xr:uid="{00000000-0005-0000-0000-0000AB710000}"/>
    <cellStyle name="20% - Accent1 3 6 2 10 2 2" xfId="29283" xr:uid="{00000000-0005-0000-0000-0000AC710000}"/>
    <cellStyle name="20% - Accent1 3 6 2 10 3" xfId="29284" xr:uid="{00000000-0005-0000-0000-0000AD710000}"/>
    <cellStyle name="20% - Accent1 3 6 2 11" xfId="29285" xr:uid="{00000000-0005-0000-0000-0000AE710000}"/>
    <cellStyle name="20% - Accent1 3 6 2 11 2" xfId="29286" xr:uid="{00000000-0005-0000-0000-0000AF710000}"/>
    <cellStyle name="20% - Accent1 3 6 2 11 2 2" xfId="29287" xr:uid="{00000000-0005-0000-0000-0000B0710000}"/>
    <cellStyle name="20% - Accent1 3 6 2 11 3" xfId="29288" xr:uid="{00000000-0005-0000-0000-0000B1710000}"/>
    <cellStyle name="20% - Accent1 3 6 2 12" xfId="29289" xr:uid="{00000000-0005-0000-0000-0000B2710000}"/>
    <cellStyle name="20% - Accent1 3 6 2 12 2" xfId="29290" xr:uid="{00000000-0005-0000-0000-0000B3710000}"/>
    <cellStyle name="20% - Accent1 3 6 2 13" xfId="29291" xr:uid="{00000000-0005-0000-0000-0000B4710000}"/>
    <cellStyle name="20% - Accent1 3 6 2 13 2" xfId="29292" xr:uid="{00000000-0005-0000-0000-0000B5710000}"/>
    <cellStyle name="20% - Accent1 3 6 2 14" xfId="29293" xr:uid="{00000000-0005-0000-0000-0000B6710000}"/>
    <cellStyle name="20% - Accent1 3 6 2 2" xfId="29294" xr:uid="{00000000-0005-0000-0000-0000B7710000}"/>
    <cellStyle name="20% - Accent1 3 6 2 2 10" xfId="29295" xr:uid="{00000000-0005-0000-0000-0000B8710000}"/>
    <cellStyle name="20% - Accent1 3 6 2 2 10 2" xfId="29296" xr:uid="{00000000-0005-0000-0000-0000B9710000}"/>
    <cellStyle name="20% - Accent1 3 6 2 2 11" xfId="29297" xr:uid="{00000000-0005-0000-0000-0000BA710000}"/>
    <cellStyle name="20% - Accent1 3 6 2 2 2" xfId="29298" xr:uid="{00000000-0005-0000-0000-0000BB710000}"/>
    <cellStyle name="20% - Accent1 3 6 2 2 2 2" xfId="29299" xr:uid="{00000000-0005-0000-0000-0000BC710000}"/>
    <cellStyle name="20% - Accent1 3 6 2 2 2 2 2" xfId="29300" xr:uid="{00000000-0005-0000-0000-0000BD710000}"/>
    <cellStyle name="20% - Accent1 3 6 2 2 2 2 2 2" xfId="29301" xr:uid="{00000000-0005-0000-0000-0000BE710000}"/>
    <cellStyle name="20% - Accent1 3 6 2 2 2 2 2 2 2" xfId="29302" xr:uid="{00000000-0005-0000-0000-0000BF710000}"/>
    <cellStyle name="20% - Accent1 3 6 2 2 2 2 2 3" xfId="29303" xr:uid="{00000000-0005-0000-0000-0000C0710000}"/>
    <cellStyle name="20% - Accent1 3 6 2 2 2 2 3" xfId="29304" xr:uid="{00000000-0005-0000-0000-0000C1710000}"/>
    <cellStyle name="20% - Accent1 3 6 2 2 2 2 3 2" xfId="29305" xr:uid="{00000000-0005-0000-0000-0000C2710000}"/>
    <cellStyle name="20% - Accent1 3 6 2 2 2 2 4" xfId="29306" xr:uid="{00000000-0005-0000-0000-0000C3710000}"/>
    <cellStyle name="20% - Accent1 3 6 2 2 2 3" xfId="29307" xr:uid="{00000000-0005-0000-0000-0000C4710000}"/>
    <cellStyle name="20% - Accent1 3 6 2 2 2 3 2" xfId="29308" xr:uid="{00000000-0005-0000-0000-0000C5710000}"/>
    <cellStyle name="20% - Accent1 3 6 2 2 2 3 2 2" xfId="29309" xr:uid="{00000000-0005-0000-0000-0000C6710000}"/>
    <cellStyle name="20% - Accent1 3 6 2 2 2 3 2 2 2" xfId="29310" xr:uid="{00000000-0005-0000-0000-0000C7710000}"/>
    <cellStyle name="20% - Accent1 3 6 2 2 2 3 2 3" xfId="29311" xr:uid="{00000000-0005-0000-0000-0000C8710000}"/>
    <cellStyle name="20% - Accent1 3 6 2 2 2 3 3" xfId="29312" xr:uid="{00000000-0005-0000-0000-0000C9710000}"/>
    <cellStyle name="20% - Accent1 3 6 2 2 2 3 3 2" xfId="29313" xr:uid="{00000000-0005-0000-0000-0000CA710000}"/>
    <cellStyle name="20% - Accent1 3 6 2 2 2 3 4" xfId="29314" xr:uid="{00000000-0005-0000-0000-0000CB710000}"/>
    <cellStyle name="20% - Accent1 3 6 2 2 2 4" xfId="29315" xr:uid="{00000000-0005-0000-0000-0000CC710000}"/>
    <cellStyle name="20% - Accent1 3 6 2 2 2 4 2" xfId="29316" xr:uid="{00000000-0005-0000-0000-0000CD710000}"/>
    <cellStyle name="20% - Accent1 3 6 2 2 2 4 2 2" xfId="29317" xr:uid="{00000000-0005-0000-0000-0000CE710000}"/>
    <cellStyle name="20% - Accent1 3 6 2 2 2 4 2 2 2" xfId="29318" xr:uid="{00000000-0005-0000-0000-0000CF710000}"/>
    <cellStyle name="20% - Accent1 3 6 2 2 2 4 2 3" xfId="29319" xr:uid="{00000000-0005-0000-0000-0000D0710000}"/>
    <cellStyle name="20% - Accent1 3 6 2 2 2 4 3" xfId="29320" xr:uid="{00000000-0005-0000-0000-0000D1710000}"/>
    <cellStyle name="20% - Accent1 3 6 2 2 2 4 3 2" xfId="29321" xr:uid="{00000000-0005-0000-0000-0000D2710000}"/>
    <cellStyle name="20% - Accent1 3 6 2 2 2 4 4" xfId="29322" xr:uid="{00000000-0005-0000-0000-0000D3710000}"/>
    <cellStyle name="20% - Accent1 3 6 2 2 2 5" xfId="29323" xr:uid="{00000000-0005-0000-0000-0000D4710000}"/>
    <cellStyle name="20% - Accent1 3 6 2 2 2 5 2" xfId="29324" xr:uid="{00000000-0005-0000-0000-0000D5710000}"/>
    <cellStyle name="20% - Accent1 3 6 2 2 2 5 2 2" xfId="29325" xr:uid="{00000000-0005-0000-0000-0000D6710000}"/>
    <cellStyle name="20% - Accent1 3 6 2 2 2 5 3" xfId="29326" xr:uid="{00000000-0005-0000-0000-0000D7710000}"/>
    <cellStyle name="20% - Accent1 3 6 2 2 2 6" xfId="29327" xr:uid="{00000000-0005-0000-0000-0000D8710000}"/>
    <cellStyle name="20% - Accent1 3 6 2 2 2 6 2" xfId="29328" xr:uid="{00000000-0005-0000-0000-0000D9710000}"/>
    <cellStyle name="20% - Accent1 3 6 2 2 2 6 2 2" xfId="29329" xr:uid="{00000000-0005-0000-0000-0000DA710000}"/>
    <cellStyle name="20% - Accent1 3 6 2 2 2 6 3" xfId="29330" xr:uid="{00000000-0005-0000-0000-0000DB710000}"/>
    <cellStyle name="20% - Accent1 3 6 2 2 2 7" xfId="29331" xr:uid="{00000000-0005-0000-0000-0000DC710000}"/>
    <cellStyle name="20% - Accent1 3 6 2 2 2 7 2" xfId="29332" xr:uid="{00000000-0005-0000-0000-0000DD710000}"/>
    <cellStyle name="20% - Accent1 3 6 2 2 2 8" xfId="29333" xr:uid="{00000000-0005-0000-0000-0000DE710000}"/>
    <cellStyle name="20% - Accent1 3 6 2 2 2 8 2" xfId="29334" xr:uid="{00000000-0005-0000-0000-0000DF710000}"/>
    <cellStyle name="20% - Accent1 3 6 2 2 2 9" xfId="29335" xr:uid="{00000000-0005-0000-0000-0000E0710000}"/>
    <cellStyle name="20% - Accent1 3 6 2 2 3" xfId="29336" xr:uid="{00000000-0005-0000-0000-0000E1710000}"/>
    <cellStyle name="20% - Accent1 3 6 2 2 3 2" xfId="29337" xr:uid="{00000000-0005-0000-0000-0000E2710000}"/>
    <cellStyle name="20% - Accent1 3 6 2 2 3 2 2" xfId="29338" xr:uid="{00000000-0005-0000-0000-0000E3710000}"/>
    <cellStyle name="20% - Accent1 3 6 2 2 3 2 2 2" xfId="29339" xr:uid="{00000000-0005-0000-0000-0000E4710000}"/>
    <cellStyle name="20% - Accent1 3 6 2 2 3 2 2 2 2" xfId="29340" xr:uid="{00000000-0005-0000-0000-0000E5710000}"/>
    <cellStyle name="20% - Accent1 3 6 2 2 3 2 2 3" xfId="29341" xr:uid="{00000000-0005-0000-0000-0000E6710000}"/>
    <cellStyle name="20% - Accent1 3 6 2 2 3 2 3" xfId="29342" xr:uid="{00000000-0005-0000-0000-0000E7710000}"/>
    <cellStyle name="20% - Accent1 3 6 2 2 3 2 3 2" xfId="29343" xr:uid="{00000000-0005-0000-0000-0000E8710000}"/>
    <cellStyle name="20% - Accent1 3 6 2 2 3 2 4" xfId="29344" xr:uid="{00000000-0005-0000-0000-0000E9710000}"/>
    <cellStyle name="20% - Accent1 3 6 2 2 3 3" xfId="29345" xr:uid="{00000000-0005-0000-0000-0000EA710000}"/>
    <cellStyle name="20% - Accent1 3 6 2 2 3 3 2" xfId="29346" xr:uid="{00000000-0005-0000-0000-0000EB710000}"/>
    <cellStyle name="20% - Accent1 3 6 2 2 3 3 2 2" xfId="29347" xr:uid="{00000000-0005-0000-0000-0000EC710000}"/>
    <cellStyle name="20% - Accent1 3 6 2 2 3 3 2 2 2" xfId="29348" xr:uid="{00000000-0005-0000-0000-0000ED710000}"/>
    <cellStyle name="20% - Accent1 3 6 2 2 3 3 2 3" xfId="29349" xr:uid="{00000000-0005-0000-0000-0000EE710000}"/>
    <cellStyle name="20% - Accent1 3 6 2 2 3 3 3" xfId="29350" xr:uid="{00000000-0005-0000-0000-0000EF710000}"/>
    <cellStyle name="20% - Accent1 3 6 2 2 3 3 3 2" xfId="29351" xr:uid="{00000000-0005-0000-0000-0000F0710000}"/>
    <cellStyle name="20% - Accent1 3 6 2 2 3 3 4" xfId="29352" xr:uid="{00000000-0005-0000-0000-0000F1710000}"/>
    <cellStyle name="20% - Accent1 3 6 2 2 3 4" xfId="29353" xr:uid="{00000000-0005-0000-0000-0000F2710000}"/>
    <cellStyle name="20% - Accent1 3 6 2 2 3 4 2" xfId="29354" xr:uid="{00000000-0005-0000-0000-0000F3710000}"/>
    <cellStyle name="20% - Accent1 3 6 2 2 3 4 2 2" xfId="29355" xr:uid="{00000000-0005-0000-0000-0000F4710000}"/>
    <cellStyle name="20% - Accent1 3 6 2 2 3 4 2 2 2" xfId="29356" xr:uid="{00000000-0005-0000-0000-0000F5710000}"/>
    <cellStyle name="20% - Accent1 3 6 2 2 3 4 2 3" xfId="29357" xr:uid="{00000000-0005-0000-0000-0000F6710000}"/>
    <cellStyle name="20% - Accent1 3 6 2 2 3 4 3" xfId="29358" xr:uid="{00000000-0005-0000-0000-0000F7710000}"/>
    <cellStyle name="20% - Accent1 3 6 2 2 3 4 3 2" xfId="29359" xr:uid="{00000000-0005-0000-0000-0000F8710000}"/>
    <cellStyle name="20% - Accent1 3 6 2 2 3 4 4" xfId="29360" xr:uid="{00000000-0005-0000-0000-0000F9710000}"/>
    <cellStyle name="20% - Accent1 3 6 2 2 3 5" xfId="29361" xr:uid="{00000000-0005-0000-0000-0000FA710000}"/>
    <cellStyle name="20% - Accent1 3 6 2 2 3 5 2" xfId="29362" xr:uid="{00000000-0005-0000-0000-0000FB710000}"/>
    <cellStyle name="20% - Accent1 3 6 2 2 3 5 2 2" xfId="29363" xr:uid="{00000000-0005-0000-0000-0000FC710000}"/>
    <cellStyle name="20% - Accent1 3 6 2 2 3 5 3" xfId="29364" xr:uid="{00000000-0005-0000-0000-0000FD710000}"/>
    <cellStyle name="20% - Accent1 3 6 2 2 3 6" xfId="29365" xr:uid="{00000000-0005-0000-0000-0000FE710000}"/>
    <cellStyle name="20% - Accent1 3 6 2 2 3 6 2" xfId="29366" xr:uid="{00000000-0005-0000-0000-0000FF710000}"/>
    <cellStyle name="20% - Accent1 3 6 2 2 3 6 2 2" xfId="29367" xr:uid="{00000000-0005-0000-0000-000000720000}"/>
    <cellStyle name="20% - Accent1 3 6 2 2 3 6 3" xfId="29368" xr:uid="{00000000-0005-0000-0000-000001720000}"/>
    <cellStyle name="20% - Accent1 3 6 2 2 3 7" xfId="29369" xr:uid="{00000000-0005-0000-0000-000002720000}"/>
    <cellStyle name="20% - Accent1 3 6 2 2 3 7 2" xfId="29370" xr:uid="{00000000-0005-0000-0000-000003720000}"/>
    <cellStyle name="20% - Accent1 3 6 2 2 3 8" xfId="29371" xr:uid="{00000000-0005-0000-0000-000004720000}"/>
    <cellStyle name="20% - Accent1 3 6 2 2 3 8 2" xfId="29372" xr:uid="{00000000-0005-0000-0000-000005720000}"/>
    <cellStyle name="20% - Accent1 3 6 2 2 3 9" xfId="29373" xr:uid="{00000000-0005-0000-0000-000006720000}"/>
    <cellStyle name="20% - Accent1 3 6 2 2 4" xfId="29374" xr:uid="{00000000-0005-0000-0000-000007720000}"/>
    <cellStyle name="20% - Accent1 3 6 2 2 4 2" xfId="29375" xr:uid="{00000000-0005-0000-0000-000008720000}"/>
    <cellStyle name="20% - Accent1 3 6 2 2 4 2 2" xfId="29376" xr:uid="{00000000-0005-0000-0000-000009720000}"/>
    <cellStyle name="20% - Accent1 3 6 2 2 4 2 2 2" xfId="29377" xr:uid="{00000000-0005-0000-0000-00000A720000}"/>
    <cellStyle name="20% - Accent1 3 6 2 2 4 2 3" xfId="29378" xr:uid="{00000000-0005-0000-0000-00000B720000}"/>
    <cellStyle name="20% - Accent1 3 6 2 2 4 3" xfId="29379" xr:uid="{00000000-0005-0000-0000-00000C720000}"/>
    <cellStyle name="20% - Accent1 3 6 2 2 4 3 2" xfId="29380" xr:uid="{00000000-0005-0000-0000-00000D720000}"/>
    <cellStyle name="20% - Accent1 3 6 2 2 4 4" xfId="29381" xr:uid="{00000000-0005-0000-0000-00000E720000}"/>
    <cellStyle name="20% - Accent1 3 6 2 2 5" xfId="29382" xr:uid="{00000000-0005-0000-0000-00000F720000}"/>
    <cellStyle name="20% - Accent1 3 6 2 2 5 2" xfId="29383" xr:uid="{00000000-0005-0000-0000-000010720000}"/>
    <cellStyle name="20% - Accent1 3 6 2 2 5 2 2" xfId="29384" xr:uid="{00000000-0005-0000-0000-000011720000}"/>
    <cellStyle name="20% - Accent1 3 6 2 2 5 2 2 2" xfId="29385" xr:uid="{00000000-0005-0000-0000-000012720000}"/>
    <cellStyle name="20% - Accent1 3 6 2 2 5 2 3" xfId="29386" xr:uid="{00000000-0005-0000-0000-000013720000}"/>
    <cellStyle name="20% - Accent1 3 6 2 2 5 3" xfId="29387" xr:uid="{00000000-0005-0000-0000-000014720000}"/>
    <cellStyle name="20% - Accent1 3 6 2 2 5 3 2" xfId="29388" xr:uid="{00000000-0005-0000-0000-000015720000}"/>
    <cellStyle name="20% - Accent1 3 6 2 2 5 4" xfId="29389" xr:uid="{00000000-0005-0000-0000-000016720000}"/>
    <cellStyle name="20% - Accent1 3 6 2 2 6" xfId="29390" xr:uid="{00000000-0005-0000-0000-000017720000}"/>
    <cellStyle name="20% - Accent1 3 6 2 2 6 2" xfId="29391" xr:uid="{00000000-0005-0000-0000-000018720000}"/>
    <cellStyle name="20% - Accent1 3 6 2 2 6 2 2" xfId="29392" xr:uid="{00000000-0005-0000-0000-000019720000}"/>
    <cellStyle name="20% - Accent1 3 6 2 2 6 2 2 2" xfId="29393" xr:uid="{00000000-0005-0000-0000-00001A720000}"/>
    <cellStyle name="20% - Accent1 3 6 2 2 6 2 3" xfId="29394" xr:uid="{00000000-0005-0000-0000-00001B720000}"/>
    <cellStyle name="20% - Accent1 3 6 2 2 6 3" xfId="29395" xr:uid="{00000000-0005-0000-0000-00001C720000}"/>
    <cellStyle name="20% - Accent1 3 6 2 2 6 3 2" xfId="29396" xr:uid="{00000000-0005-0000-0000-00001D720000}"/>
    <cellStyle name="20% - Accent1 3 6 2 2 6 4" xfId="29397" xr:uid="{00000000-0005-0000-0000-00001E720000}"/>
    <cellStyle name="20% - Accent1 3 6 2 2 7" xfId="29398" xr:uid="{00000000-0005-0000-0000-00001F720000}"/>
    <cellStyle name="20% - Accent1 3 6 2 2 7 2" xfId="29399" xr:uid="{00000000-0005-0000-0000-000020720000}"/>
    <cellStyle name="20% - Accent1 3 6 2 2 7 2 2" xfId="29400" xr:uid="{00000000-0005-0000-0000-000021720000}"/>
    <cellStyle name="20% - Accent1 3 6 2 2 7 3" xfId="29401" xr:uid="{00000000-0005-0000-0000-000022720000}"/>
    <cellStyle name="20% - Accent1 3 6 2 2 8" xfId="29402" xr:uid="{00000000-0005-0000-0000-000023720000}"/>
    <cellStyle name="20% - Accent1 3 6 2 2 8 2" xfId="29403" xr:uid="{00000000-0005-0000-0000-000024720000}"/>
    <cellStyle name="20% - Accent1 3 6 2 2 8 2 2" xfId="29404" xr:uid="{00000000-0005-0000-0000-000025720000}"/>
    <cellStyle name="20% - Accent1 3 6 2 2 8 3" xfId="29405" xr:uid="{00000000-0005-0000-0000-000026720000}"/>
    <cellStyle name="20% - Accent1 3 6 2 2 9" xfId="29406" xr:uid="{00000000-0005-0000-0000-000027720000}"/>
    <cellStyle name="20% - Accent1 3 6 2 2 9 2" xfId="29407" xr:uid="{00000000-0005-0000-0000-000028720000}"/>
    <cellStyle name="20% - Accent1 3 6 2 3" xfId="29408" xr:uid="{00000000-0005-0000-0000-000029720000}"/>
    <cellStyle name="20% - Accent1 3 6 2 3 10" xfId="29409" xr:uid="{00000000-0005-0000-0000-00002A720000}"/>
    <cellStyle name="20% - Accent1 3 6 2 3 10 2" xfId="29410" xr:uid="{00000000-0005-0000-0000-00002B720000}"/>
    <cellStyle name="20% - Accent1 3 6 2 3 11" xfId="29411" xr:uid="{00000000-0005-0000-0000-00002C720000}"/>
    <cellStyle name="20% - Accent1 3 6 2 3 2" xfId="29412" xr:uid="{00000000-0005-0000-0000-00002D720000}"/>
    <cellStyle name="20% - Accent1 3 6 2 3 2 2" xfId="29413" xr:uid="{00000000-0005-0000-0000-00002E720000}"/>
    <cellStyle name="20% - Accent1 3 6 2 3 2 2 2" xfId="29414" xr:uid="{00000000-0005-0000-0000-00002F720000}"/>
    <cellStyle name="20% - Accent1 3 6 2 3 2 2 2 2" xfId="29415" xr:uid="{00000000-0005-0000-0000-000030720000}"/>
    <cellStyle name="20% - Accent1 3 6 2 3 2 2 2 2 2" xfId="29416" xr:uid="{00000000-0005-0000-0000-000031720000}"/>
    <cellStyle name="20% - Accent1 3 6 2 3 2 2 2 3" xfId="29417" xr:uid="{00000000-0005-0000-0000-000032720000}"/>
    <cellStyle name="20% - Accent1 3 6 2 3 2 2 3" xfId="29418" xr:uid="{00000000-0005-0000-0000-000033720000}"/>
    <cellStyle name="20% - Accent1 3 6 2 3 2 2 3 2" xfId="29419" xr:uid="{00000000-0005-0000-0000-000034720000}"/>
    <cellStyle name="20% - Accent1 3 6 2 3 2 2 4" xfId="29420" xr:uid="{00000000-0005-0000-0000-000035720000}"/>
    <cellStyle name="20% - Accent1 3 6 2 3 2 3" xfId="29421" xr:uid="{00000000-0005-0000-0000-000036720000}"/>
    <cellStyle name="20% - Accent1 3 6 2 3 2 3 2" xfId="29422" xr:uid="{00000000-0005-0000-0000-000037720000}"/>
    <cellStyle name="20% - Accent1 3 6 2 3 2 3 2 2" xfId="29423" xr:uid="{00000000-0005-0000-0000-000038720000}"/>
    <cellStyle name="20% - Accent1 3 6 2 3 2 3 2 2 2" xfId="29424" xr:uid="{00000000-0005-0000-0000-000039720000}"/>
    <cellStyle name="20% - Accent1 3 6 2 3 2 3 2 3" xfId="29425" xr:uid="{00000000-0005-0000-0000-00003A720000}"/>
    <cellStyle name="20% - Accent1 3 6 2 3 2 3 3" xfId="29426" xr:uid="{00000000-0005-0000-0000-00003B720000}"/>
    <cellStyle name="20% - Accent1 3 6 2 3 2 3 3 2" xfId="29427" xr:uid="{00000000-0005-0000-0000-00003C720000}"/>
    <cellStyle name="20% - Accent1 3 6 2 3 2 3 4" xfId="29428" xr:uid="{00000000-0005-0000-0000-00003D720000}"/>
    <cellStyle name="20% - Accent1 3 6 2 3 2 4" xfId="29429" xr:uid="{00000000-0005-0000-0000-00003E720000}"/>
    <cellStyle name="20% - Accent1 3 6 2 3 2 4 2" xfId="29430" xr:uid="{00000000-0005-0000-0000-00003F720000}"/>
    <cellStyle name="20% - Accent1 3 6 2 3 2 4 2 2" xfId="29431" xr:uid="{00000000-0005-0000-0000-000040720000}"/>
    <cellStyle name="20% - Accent1 3 6 2 3 2 4 2 2 2" xfId="29432" xr:uid="{00000000-0005-0000-0000-000041720000}"/>
    <cellStyle name="20% - Accent1 3 6 2 3 2 4 2 3" xfId="29433" xr:uid="{00000000-0005-0000-0000-000042720000}"/>
    <cellStyle name="20% - Accent1 3 6 2 3 2 4 3" xfId="29434" xr:uid="{00000000-0005-0000-0000-000043720000}"/>
    <cellStyle name="20% - Accent1 3 6 2 3 2 4 3 2" xfId="29435" xr:uid="{00000000-0005-0000-0000-000044720000}"/>
    <cellStyle name="20% - Accent1 3 6 2 3 2 4 4" xfId="29436" xr:uid="{00000000-0005-0000-0000-000045720000}"/>
    <cellStyle name="20% - Accent1 3 6 2 3 2 5" xfId="29437" xr:uid="{00000000-0005-0000-0000-000046720000}"/>
    <cellStyle name="20% - Accent1 3 6 2 3 2 5 2" xfId="29438" xr:uid="{00000000-0005-0000-0000-000047720000}"/>
    <cellStyle name="20% - Accent1 3 6 2 3 2 5 2 2" xfId="29439" xr:uid="{00000000-0005-0000-0000-000048720000}"/>
    <cellStyle name="20% - Accent1 3 6 2 3 2 5 3" xfId="29440" xr:uid="{00000000-0005-0000-0000-000049720000}"/>
    <cellStyle name="20% - Accent1 3 6 2 3 2 6" xfId="29441" xr:uid="{00000000-0005-0000-0000-00004A720000}"/>
    <cellStyle name="20% - Accent1 3 6 2 3 2 6 2" xfId="29442" xr:uid="{00000000-0005-0000-0000-00004B720000}"/>
    <cellStyle name="20% - Accent1 3 6 2 3 2 6 2 2" xfId="29443" xr:uid="{00000000-0005-0000-0000-00004C720000}"/>
    <cellStyle name="20% - Accent1 3 6 2 3 2 6 3" xfId="29444" xr:uid="{00000000-0005-0000-0000-00004D720000}"/>
    <cellStyle name="20% - Accent1 3 6 2 3 2 7" xfId="29445" xr:uid="{00000000-0005-0000-0000-00004E720000}"/>
    <cellStyle name="20% - Accent1 3 6 2 3 2 7 2" xfId="29446" xr:uid="{00000000-0005-0000-0000-00004F720000}"/>
    <cellStyle name="20% - Accent1 3 6 2 3 2 8" xfId="29447" xr:uid="{00000000-0005-0000-0000-000050720000}"/>
    <cellStyle name="20% - Accent1 3 6 2 3 2 8 2" xfId="29448" xr:uid="{00000000-0005-0000-0000-000051720000}"/>
    <cellStyle name="20% - Accent1 3 6 2 3 2 9" xfId="29449" xr:uid="{00000000-0005-0000-0000-000052720000}"/>
    <cellStyle name="20% - Accent1 3 6 2 3 3" xfId="29450" xr:uid="{00000000-0005-0000-0000-000053720000}"/>
    <cellStyle name="20% - Accent1 3 6 2 3 3 2" xfId="29451" xr:uid="{00000000-0005-0000-0000-000054720000}"/>
    <cellStyle name="20% - Accent1 3 6 2 3 3 2 2" xfId="29452" xr:uid="{00000000-0005-0000-0000-000055720000}"/>
    <cellStyle name="20% - Accent1 3 6 2 3 3 2 2 2" xfId="29453" xr:uid="{00000000-0005-0000-0000-000056720000}"/>
    <cellStyle name="20% - Accent1 3 6 2 3 3 2 2 2 2" xfId="29454" xr:uid="{00000000-0005-0000-0000-000057720000}"/>
    <cellStyle name="20% - Accent1 3 6 2 3 3 2 2 3" xfId="29455" xr:uid="{00000000-0005-0000-0000-000058720000}"/>
    <cellStyle name="20% - Accent1 3 6 2 3 3 2 3" xfId="29456" xr:uid="{00000000-0005-0000-0000-000059720000}"/>
    <cellStyle name="20% - Accent1 3 6 2 3 3 2 3 2" xfId="29457" xr:uid="{00000000-0005-0000-0000-00005A720000}"/>
    <cellStyle name="20% - Accent1 3 6 2 3 3 2 4" xfId="29458" xr:uid="{00000000-0005-0000-0000-00005B720000}"/>
    <cellStyle name="20% - Accent1 3 6 2 3 3 3" xfId="29459" xr:uid="{00000000-0005-0000-0000-00005C720000}"/>
    <cellStyle name="20% - Accent1 3 6 2 3 3 3 2" xfId="29460" xr:uid="{00000000-0005-0000-0000-00005D720000}"/>
    <cellStyle name="20% - Accent1 3 6 2 3 3 3 2 2" xfId="29461" xr:uid="{00000000-0005-0000-0000-00005E720000}"/>
    <cellStyle name="20% - Accent1 3 6 2 3 3 3 2 2 2" xfId="29462" xr:uid="{00000000-0005-0000-0000-00005F720000}"/>
    <cellStyle name="20% - Accent1 3 6 2 3 3 3 2 3" xfId="29463" xr:uid="{00000000-0005-0000-0000-000060720000}"/>
    <cellStyle name="20% - Accent1 3 6 2 3 3 3 3" xfId="29464" xr:uid="{00000000-0005-0000-0000-000061720000}"/>
    <cellStyle name="20% - Accent1 3 6 2 3 3 3 3 2" xfId="29465" xr:uid="{00000000-0005-0000-0000-000062720000}"/>
    <cellStyle name="20% - Accent1 3 6 2 3 3 3 4" xfId="29466" xr:uid="{00000000-0005-0000-0000-000063720000}"/>
    <cellStyle name="20% - Accent1 3 6 2 3 3 4" xfId="29467" xr:uid="{00000000-0005-0000-0000-000064720000}"/>
    <cellStyle name="20% - Accent1 3 6 2 3 3 4 2" xfId="29468" xr:uid="{00000000-0005-0000-0000-000065720000}"/>
    <cellStyle name="20% - Accent1 3 6 2 3 3 4 2 2" xfId="29469" xr:uid="{00000000-0005-0000-0000-000066720000}"/>
    <cellStyle name="20% - Accent1 3 6 2 3 3 4 2 2 2" xfId="29470" xr:uid="{00000000-0005-0000-0000-000067720000}"/>
    <cellStyle name="20% - Accent1 3 6 2 3 3 4 2 3" xfId="29471" xr:uid="{00000000-0005-0000-0000-000068720000}"/>
    <cellStyle name="20% - Accent1 3 6 2 3 3 4 3" xfId="29472" xr:uid="{00000000-0005-0000-0000-000069720000}"/>
    <cellStyle name="20% - Accent1 3 6 2 3 3 4 3 2" xfId="29473" xr:uid="{00000000-0005-0000-0000-00006A720000}"/>
    <cellStyle name="20% - Accent1 3 6 2 3 3 4 4" xfId="29474" xr:uid="{00000000-0005-0000-0000-00006B720000}"/>
    <cellStyle name="20% - Accent1 3 6 2 3 3 5" xfId="29475" xr:uid="{00000000-0005-0000-0000-00006C720000}"/>
    <cellStyle name="20% - Accent1 3 6 2 3 3 5 2" xfId="29476" xr:uid="{00000000-0005-0000-0000-00006D720000}"/>
    <cellStyle name="20% - Accent1 3 6 2 3 3 5 2 2" xfId="29477" xr:uid="{00000000-0005-0000-0000-00006E720000}"/>
    <cellStyle name="20% - Accent1 3 6 2 3 3 5 3" xfId="29478" xr:uid="{00000000-0005-0000-0000-00006F720000}"/>
    <cellStyle name="20% - Accent1 3 6 2 3 3 6" xfId="29479" xr:uid="{00000000-0005-0000-0000-000070720000}"/>
    <cellStyle name="20% - Accent1 3 6 2 3 3 6 2" xfId="29480" xr:uid="{00000000-0005-0000-0000-000071720000}"/>
    <cellStyle name="20% - Accent1 3 6 2 3 3 6 2 2" xfId="29481" xr:uid="{00000000-0005-0000-0000-000072720000}"/>
    <cellStyle name="20% - Accent1 3 6 2 3 3 6 3" xfId="29482" xr:uid="{00000000-0005-0000-0000-000073720000}"/>
    <cellStyle name="20% - Accent1 3 6 2 3 3 7" xfId="29483" xr:uid="{00000000-0005-0000-0000-000074720000}"/>
    <cellStyle name="20% - Accent1 3 6 2 3 3 7 2" xfId="29484" xr:uid="{00000000-0005-0000-0000-000075720000}"/>
    <cellStyle name="20% - Accent1 3 6 2 3 3 8" xfId="29485" xr:uid="{00000000-0005-0000-0000-000076720000}"/>
    <cellStyle name="20% - Accent1 3 6 2 3 3 8 2" xfId="29486" xr:uid="{00000000-0005-0000-0000-000077720000}"/>
    <cellStyle name="20% - Accent1 3 6 2 3 3 9" xfId="29487" xr:uid="{00000000-0005-0000-0000-000078720000}"/>
    <cellStyle name="20% - Accent1 3 6 2 3 4" xfId="29488" xr:uid="{00000000-0005-0000-0000-000079720000}"/>
    <cellStyle name="20% - Accent1 3 6 2 3 4 2" xfId="29489" xr:uid="{00000000-0005-0000-0000-00007A720000}"/>
    <cellStyle name="20% - Accent1 3 6 2 3 4 2 2" xfId="29490" xr:uid="{00000000-0005-0000-0000-00007B720000}"/>
    <cellStyle name="20% - Accent1 3 6 2 3 4 2 2 2" xfId="29491" xr:uid="{00000000-0005-0000-0000-00007C720000}"/>
    <cellStyle name="20% - Accent1 3 6 2 3 4 2 3" xfId="29492" xr:uid="{00000000-0005-0000-0000-00007D720000}"/>
    <cellStyle name="20% - Accent1 3 6 2 3 4 3" xfId="29493" xr:uid="{00000000-0005-0000-0000-00007E720000}"/>
    <cellStyle name="20% - Accent1 3 6 2 3 4 3 2" xfId="29494" xr:uid="{00000000-0005-0000-0000-00007F720000}"/>
    <cellStyle name="20% - Accent1 3 6 2 3 4 4" xfId="29495" xr:uid="{00000000-0005-0000-0000-000080720000}"/>
    <cellStyle name="20% - Accent1 3 6 2 3 5" xfId="29496" xr:uid="{00000000-0005-0000-0000-000081720000}"/>
    <cellStyle name="20% - Accent1 3 6 2 3 5 2" xfId="29497" xr:uid="{00000000-0005-0000-0000-000082720000}"/>
    <cellStyle name="20% - Accent1 3 6 2 3 5 2 2" xfId="29498" xr:uid="{00000000-0005-0000-0000-000083720000}"/>
    <cellStyle name="20% - Accent1 3 6 2 3 5 2 2 2" xfId="29499" xr:uid="{00000000-0005-0000-0000-000084720000}"/>
    <cellStyle name="20% - Accent1 3 6 2 3 5 2 3" xfId="29500" xr:uid="{00000000-0005-0000-0000-000085720000}"/>
    <cellStyle name="20% - Accent1 3 6 2 3 5 3" xfId="29501" xr:uid="{00000000-0005-0000-0000-000086720000}"/>
    <cellStyle name="20% - Accent1 3 6 2 3 5 3 2" xfId="29502" xr:uid="{00000000-0005-0000-0000-000087720000}"/>
    <cellStyle name="20% - Accent1 3 6 2 3 5 4" xfId="29503" xr:uid="{00000000-0005-0000-0000-000088720000}"/>
    <cellStyle name="20% - Accent1 3 6 2 3 6" xfId="29504" xr:uid="{00000000-0005-0000-0000-000089720000}"/>
    <cellStyle name="20% - Accent1 3 6 2 3 6 2" xfId="29505" xr:uid="{00000000-0005-0000-0000-00008A720000}"/>
    <cellStyle name="20% - Accent1 3 6 2 3 6 2 2" xfId="29506" xr:uid="{00000000-0005-0000-0000-00008B720000}"/>
    <cellStyle name="20% - Accent1 3 6 2 3 6 2 2 2" xfId="29507" xr:uid="{00000000-0005-0000-0000-00008C720000}"/>
    <cellStyle name="20% - Accent1 3 6 2 3 6 2 3" xfId="29508" xr:uid="{00000000-0005-0000-0000-00008D720000}"/>
    <cellStyle name="20% - Accent1 3 6 2 3 6 3" xfId="29509" xr:uid="{00000000-0005-0000-0000-00008E720000}"/>
    <cellStyle name="20% - Accent1 3 6 2 3 6 3 2" xfId="29510" xr:uid="{00000000-0005-0000-0000-00008F720000}"/>
    <cellStyle name="20% - Accent1 3 6 2 3 6 4" xfId="29511" xr:uid="{00000000-0005-0000-0000-000090720000}"/>
    <cellStyle name="20% - Accent1 3 6 2 3 7" xfId="29512" xr:uid="{00000000-0005-0000-0000-000091720000}"/>
    <cellStyle name="20% - Accent1 3 6 2 3 7 2" xfId="29513" xr:uid="{00000000-0005-0000-0000-000092720000}"/>
    <cellStyle name="20% - Accent1 3 6 2 3 7 2 2" xfId="29514" xr:uid="{00000000-0005-0000-0000-000093720000}"/>
    <cellStyle name="20% - Accent1 3 6 2 3 7 3" xfId="29515" xr:uid="{00000000-0005-0000-0000-000094720000}"/>
    <cellStyle name="20% - Accent1 3 6 2 3 8" xfId="29516" xr:uid="{00000000-0005-0000-0000-000095720000}"/>
    <cellStyle name="20% - Accent1 3 6 2 3 8 2" xfId="29517" xr:uid="{00000000-0005-0000-0000-000096720000}"/>
    <cellStyle name="20% - Accent1 3 6 2 3 8 2 2" xfId="29518" xr:uid="{00000000-0005-0000-0000-000097720000}"/>
    <cellStyle name="20% - Accent1 3 6 2 3 8 3" xfId="29519" xr:uid="{00000000-0005-0000-0000-000098720000}"/>
    <cellStyle name="20% - Accent1 3 6 2 3 9" xfId="29520" xr:uid="{00000000-0005-0000-0000-000099720000}"/>
    <cellStyle name="20% - Accent1 3 6 2 3 9 2" xfId="29521" xr:uid="{00000000-0005-0000-0000-00009A720000}"/>
    <cellStyle name="20% - Accent1 3 6 2 4" xfId="29522" xr:uid="{00000000-0005-0000-0000-00009B720000}"/>
    <cellStyle name="20% - Accent1 3 6 2 4 10" xfId="29523" xr:uid="{00000000-0005-0000-0000-00009C720000}"/>
    <cellStyle name="20% - Accent1 3 6 2 4 10 2" xfId="29524" xr:uid="{00000000-0005-0000-0000-00009D720000}"/>
    <cellStyle name="20% - Accent1 3 6 2 4 11" xfId="29525" xr:uid="{00000000-0005-0000-0000-00009E720000}"/>
    <cellStyle name="20% - Accent1 3 6 2 4 2" xfId="29526" xr:uid="{00000000-0005-0000-0000-00009F720000}"/>
    <cellStyle name="20% - Accent1 3 6 2 4 2 2" xfId="29527" xr:uid="{00000000-0005-0000-0000-0000A0720000}"/>
    <cellStyle name="20% - Accent1 3 6 2 4 2 2 2" xfId="29528" xr:uid="{00000000-0005-0000-0000-0000A1720000}"/>
    <cellStyle name="20% - Accent1 3 6 2 4 2 2 2 2" xfId="29529" xr:uid="{00000000-0005-0000-0000-0000A2720000}"/>
    <cellStyle name="20% - Accent1 3 6 2 4 2 2 2 2 2" xfId="29530" xr:uid="{00000000-0005-0000-0000-0000A3720000}"/>
    <cellStyle name="20% - Accent1 3 6 2 4 2 2 2 3" xfId="29531" xr:uid="{00000000-0005-0000-0000-0000A4720000}"/>
    <cellStyle name="20% - Accent1 3 6 2 4 2 2 3" xfId="29532" xr:uid="{00000000-0005-0000-0000-0000A5720000}"/>
    <cellStyle name="20% - Accent1 3 6 2 4 2 2 3 2" xfId="29533" xr:uid="{00000000-0005-0000-0000-0000A6720000}"/>
    <cellStyle name="20% - Accent1 3 6 2 4 2 2 4" xfId="29534" xr:uid="{00000000-0005-0000-0000-0000A7720000}"/>
    <cellStyle name="20% - Accent1 3 6 2 4 2 3" xfId="29535" xr:uid="{00000000-0005-0000-0000-0000A8720000}"/>
    <cellStyle name="20% - Accent1 3 6 2 4 2 3 2" xfId="29536" xr:uid="{00000000-0005-0000-0000-0000A9720000}"/>
    <cellStyle name="20% - Accent1 3 6 2 4 2 3 2 2" xfId="29537" xr:uid="{00000000-0005-0000-0000-0000AA720000}"/>
    <cellStyle name="20% - Accent1 3 6 2 4 2 3 2 2 2" xfId="29538" xr:uid="{00000000-0005-0000-0000-0000AB720000}"/>
    <cellStyle name="20% - Accent1 3 6 2 4 2 3 2 3" xfId="29539" xr:uid="{00000000-0005-0000-0000-0000AC720000}"/>
    <cellStyle name="20% - Accent1 3 6 2 4 2 3 3" xfId="29540" xr:uid="{00000000-0005-0000-0000-0000AD720000}"/>
    <cellStyle name="20% - Accent1 3 6 2 4 2 3 3 2" xfId="29541" xr:uid="{00000000-0005-0000-0000-0000AE720000}"/>
    <cellStyle name="20% - Accent1 3 6 2 4 2 3 4" xfId="29542" xr:uid="{00000000-0005-0000-0000-0000AF720000}"/>
    <cellStyle name="20% - Accent1 3 6 2 4 2 4" xfId="29543" xr:uid="{00000000-0005-0000-0000-0000B0720000}"/>
    <cellStyle name="20% - Accent1 3 6 2 4 2 4 2" xfId="29544" xr:uid="{00000000-0005-0000-0000-0000B1720000}"/>
    <cellStyle name="20% - Accent1 3 6 2 4 2 4 2 2" xfId="29545" xr:uid="{00000000-0005-0000-0000-0000B2720000}"/>
    <cellStyle name="20% - Accent1 3 6 2 4 2 4 2 2 2" xfId="29546" xr:uid="{00000000-0005-0000-0000-0000B3720000}"/>
    <cellStyle name="20% - Accent1 3 6 2 4 2 4 2 3" xfId="29547" xr:uid="{00000000-0005-0000-0000-0000B4720000}"/>
    <cellStyle name="20% - Accent1 3 6 2 4 2 4 3" xfId="29548" xr:uid="{00000000-0005-0000-0000-0000B5720000}"/>
    <cellStyle name="20% - Accent1 3 6 2 4 2 4 3 2" xfId="29549" xr:uid="{00000000-0005-0000-0000-0000B6720000}"/>
    <cellStyle name="20% - Accent1 3 6 2 4 2 4 4" xfId="29550" xr:uid="{00000000-0005-0000-0000-0000B7720000}"/>
    <cellStyle name="20% - Accent1 3 6 2 4 2 5" xfId="29551" xr:uid="{00000000-0005-0000-0000-0000B8720000}"/>
    <cellStyle name="20% - Accent1 3 6 2 4 2 5 2" xfId="29552" xr:uid="{00000000-0005-0000-0000-0000B9720000}"/>
    <cellStyle name="20% - Accent1 3 6 2 4 2 5 2 2" xfId="29553" xr:uid="{00000000-0005-0000-0000-0000BA720000}"/>
    <cellStyle name="20% - Accent1 3 6 2 4 2 5 3" xfId="29554" xr:uid="{00000000-0005-0000-0000-0000BB720000}"/>
    <cellStyle name="20% - Accent1 3 6 2 4 2 6" xfId="29555" xr:uid="{00000000-0005-0000-0000-0000BC720000}"/>
    <cellStyle name="20% - Accent1 3 6 2 4 2 6 2" xfId="29556" xr:uid="{00000000-0005-0000-0000-0000BD720000}"/>
    <cellStyle name="20% - Accent1 3 6 2 4 2 6 2 2" xfId="29557" xr:uid="{00000000-0005-0000-0000-0000BE720000}"/>
    <cellStyle name="20% - Accent1 3 6 2 4 2 6 3" xfId="29558" xr:uid="{00000000-0005-0000-0000-0000BF720000}"/>
    <cellStyle name="20% - Accent1 3 6 2 4 2 7" xfId="29559" xr:uid="{00000000-0005-0000-0000-0000C0720000}"/>
    <cellStyle name="20% - Accent1 3 6 2 4 2 7 2" xfId="29560" xr:uid="{00000000-0005-0000-0000-0000C1720000}"/>
    <cellStyle name="20% - Accent1 3 6 2 4 2 8" xfId="29561" xr:uid="{00000000-0005-0000-0000-0000C2720000}"/>
    <cellStyle name="20% - Accent1 3 6 2 4 2 8 2" xfId="29562" xr:uid="{00000000-0005-0000-0000-0000C3720000}"/>
    <cellStyle name="20% - Accent1 3 6 2 4 2 9" xfId="29563" xr:uid="{00000000-0005-0000-0000-0000C4720000}"/>
    <cellStyle name="20% - Accent1 3 6 2 4 3" xfId="29564" xr:uid="{00000000-0005-0000-0000-0000C5720000}"/>
    <cellStyle name="20% - Accent1 3 6 2 4 3 2" xfId="29565" xr:uid="{00000000-0005-0000-0000-0000C6720000}"/>
    <cellStyle name="20% - Accent1 3 6 2 4 3 2 2" xfId="29566" xr:uid="{00000000-0005-0000-0000-0000C7720000}"/>
    <cellStyle name="20% - Accent1 3 6 2 4 3 2 2 2" xfId="29567" xr:uid="{00000000-0005-0000-0000-0000C8720000}"/>
    <cellStyle name="20% - Accent1 3 6 2 4 3 2 2 2 2" xfId="29568" xr:uid="{00000000-0005-0000-0000-0000C9720000}"/>
    <cellStyle name="20% - Accent1 3 6 2 4 3 2 2 3" xfId="29569" xr:uid="{00000000-0005-0000-0000-0000CA720000}"/>
    <cellStyle name="20% - Accent1 3 6 2 4 3 2 3" xfId="29570" xr:uid="{00000000-0005-0000-0000-0000CB720000}"/>
    <cellStyle name="20% - Accent1 3 6 2 4 3 2 3 2" xfId="29571" xr:uid="{00000000-0005-0000-0000-0000CC720000}"/>
    <cellStyle name="20% - Accent1 3 6 2 4 3 2 4" xfId="29572" xr:uid="{00000000-0005-0000-0000-0000CD720000}"/>
    <cellStyle name="20% - Accent1 3 6 2 4 3 3" xfId="29573" xr:uid="{00000000-0005-0000-0000-0000CE720000}"/>
    <cellStyle name="20% - Accent1 3 6 2 4 3 3 2" xfId="29574" xr:uid="{00000000-0005-0000-0000-0000CF720000}"/>
    <cellStyle name="20% - Accent1 3 6 2 4 3 3 2 2" xfId="29575" xr:uid="{00000000-0005-0000-0000-0000D0720000}"/>
    <cellStyle name="20% - Accent1 3 6 2 4 3 3 2 2 2" xfId="29576" xr:uid="{00000000-0005-0000-0000-0000D1720000}"/>
    <cellStyle name="20% - Accent1 3 6 2 4 3 3 2 3" xfId="29577" xr:uid="{00000000-0005-0000-0000-0000D2720000}"/>
    <cellStyle name="20% - Accent1 3 6 2 4 3 3 3" xfId="29578" xr:uid="{00000000-0005-0000-0000-0000D3720000}"/>
    <cellStyle name="20% - Accent1 3 6 2 4 3 3 3 2" xfId="29579" xr:uid="{00000000-0005-0000-0000-0000D4720000}"/>
    <cellStyle name="20% - Accent1 3 6 2 4 3 3 4" xfId="29580" xr:uid="{00000000-0005-0000-0000-0000D5720000}"/>
    <cellStyle name="20% - Accent1 3 6 2 4 3 4" xfId="29581" xr:uid="{00000000-0005-0000-0000-0000D6720000}"/>
    <cellStyle name="20% - Accent1 3 6 2 4 3 4 2" xfId="29582" xr:uid="{00000000-0005-0000-0000-0000D7720000}"/>
    <cellStyle name="20% - Accent1 3 6 2 4 3 4 2 2" xfId="29583" xr:uid="{00000000-0005-0000-0000-0000D8720000}"/>
    <cellStyle name="20% - Accent1 3 6 2 4 3 4 2 2 2" xfId="29584" xr:uid="{00000000-0005-0000-0000-0000D9720000}"/>
    <cellStyle name="20% - Accent1 3 6 2 4 3 4 2 3" xfId="29585" xr:uid="{00000000-0005-0000-0000-0000DA720000}"/>
    <cellStyle name="20% - Accent1 3 6 2 4 3 4 3" xfId="29586" xr:uid="{00000000-0005-0000-0000-0000DB720000}"/>
    <cellStyle name="20% - Accent1 3 6 2 4 3 4 3 2" xfId="29587" xr:uid="{00000000-0005-0000-0000-0000DC720000}"/>
    <cellStyle name="20% - Accent1 3 6 2 4 3 4 4" xfId="29588" xr:uid="{00000000-0005-0000-0000-0000DD720000}"/>
    <cellStyle name="20% - Accent1 3 6 2 4 3 5" xfId="29589" xr:uid="{00000000-0005-0000-0000-0000DE720000}"/>
    <cellStyle name="20% - Accent1 3 6 2 4 3 5 2" xfId="29590" xr:uid="{00000000-0005-0000-0000-0000DF720000}"/>
    <cellStyle name="20% - Accent1 3 6 2 4 3 5 2 2" xfId="29591" xr:uid="{00000000-0005-0000-0000-0000E0720000}"/>
    <cellStyle name="20% - Accent1 3 6 2 4 3 5 3" xfId="29592" xr:uid="{00000000-0005-0000-0000-0000E1720000}"/>
    <cellStyle name="20% - Accent1 3 6 2 4 3 6" xfId="29593" xr:uid="{00000000-0005-0000-0000-0000E2720000}"/>
    <cellStyle name="20% - Accent1 3 6 2 4 3 6 2" xfId="29594" xr:uid="{00000000-0005-0000-0000-0000E3720000}"/>
    <cellStyle name="20% - Accent1 3 6 2 4 3 6 2 2" xfId="29595" xr:uid="{00000000-0005-0000-0000-0000E4720000}"/>
    <cellStyle name="20% - Accent1 3 6 2 4 3 6 3" xfId="29596" xr:uid="{00000000-0005-0000-0000-0000E5720000}"/>
    <cellStyle name="20% - Accent1 3 6 2 4 3 7" xfId="29597" xr:uid="{00000000-0005-0000-0000-0000E6720000}"/>
    <cellStyle name="20% - Accent1 3 6 2 4 3 7 2" xfId="29598" xr:uid="{00000000-0005-0000-0000-0000E7720000}"/>
    <cellStyle name="20% - Accent1 3 6 2 4 3 8" xfId="29599" xr:uid="{00000000-0005-0000-0000-0000E8720000}"/>
    <cellStyle name="20% - Accent1 3 6 2 4 3 8 2" xfId="29600" xr:uid="{00000000-0005-0000-0000-0000E9720000}"/>
    <cellStyle name="20% - Accent1 3 6 2 4 3 9" xfId="29601" xr:uid="{00000000-0005-0000-0000-0000EA720000}"/>
    <cellStyle name="20% - Accent1 3 6 2 4 4" xfId="29602" xr:uid="{00000000-0005-0000-0000-0000EB720000}"/>
    <cellStyle name="20% - Accent1 3 6 2 4 4 2" xfId="29603" xr:uid="{00000000-0005-0000-0000-0000EC720000}"/>
    <cellStyle name="20% - Accent1 3 6 2 4 4 2 2" xfId="29604" xr:uid="{00000000-0005-0000-0000-0000ED720000}"/>
    <cellStyle name="20% - Accent1 3 6 2 4 4 2 2 2" xfId="29605" xr:uid="{00000000-0005-0000-0000-0000EE720000}"/>
    <cellStyle name="20% - Accent1 3 6 2 4 4 2 3" xfId="29606" xr:uid="{00000000-0005-0000-0000-0000EF720000}"/>
    <cellStyle name="20% - Accent1 3 6 2 4 4 3" xfId="29607" xr:uid="{00000000-0005-0000-0000-0000F0720000}"/>
    <cellStyle name="20% - Accent1 3 6 2 4 4 3 2" xfId="29608" xr:uid="{00000000-0005-0000-0000-0000F1720000}"/>
    <cellStyle name="20% - Accent1 3 6 2 4 4 4" xfId="29609" xr:uid="{00000000-0005-0000-0000-0000F2720000}"/>
    <cellStyle name="20% - Accent1 3 6 2 4 5" xfId="29610" xr:uid="{00000000-0005-0000-0000-0000F3720000}"/>
    <cellStyle name="20% - Accent1 3 6 2 4 5 2" xfId="29611" xr:uid="{00000000-0005-0000-0000-0000F4720000}"/>
    <cellStyle name="20% - Accent1 3 6 2 4 5 2 2" xfId="29612" xr:uid="{00000000-0005-0000-0000-0000F5720000}"/>
    <cellStyle name="20% - Accent1 3 6 2 4 5 2 2 2" xfId="29613" xr:uid="{00000000-0005-0000-0000-0000F6720000}"/>
    <cellStyle name="20% - Accent1 3 6 2 4 5 2 3" xfId="29614" xr:uid="{00000000-0005-0000-0000-0000F7720000}"/>
    <cellStyle name="20% - Accent1 3 6 2 4 5 3" xfId="29615" xr:uid="{00000000-0005-0000-0000-0000F8720000}"/>
    <cellStyle name="20% - Accent1 3 6 2 4 5 3 2" xfId="29616" xr:uid="{00000000-0005-0000-0000-0000F9720000}"/>
    <cellStyle name="20% - Accent1 3 6 2 4 5 4" xfId="29617" xr:uid="{00000000-0005-0000-0000-0000FA720000}"/>
    <cellStyle name="20% - Accent1 3 6 2 4 6" xfId="29618" xr:uid="{00000000-0005-0000-0000-0000FB720000}"/>
    <cellStyle name="20% - Accent1 3 6 2 4 6 2" xfId="29619" xr:uid="{00000000-0005-0000-0000-0000FC720000}"/>
    <cellStyle name="20% - Accent1 3 6 2 4 6 2 2" xfId="29620" xr:uid="{00000000-0005-0000-0000-0000FD720000}"/>
    <cellStyle name="20% - Accent1 3 6 2 4 6 2 2 2" xfId="29621" xr:uid="{00000000-0005-0000-0000-0000FE720000}"/>
    <cellStyle name="20% - Accent1 3 6 2 4 6 2 3" xfId="29622" xr:uid="{00000000-0005-0000-0000-0000FF720000}"/>
    <cellStyle name="20% - Accent1 3 6 2 4 6 3" xfId="29623" xr:uid="{00000000-0005-0000-0000-000000730000}"/>
    <cellStyle name="20% - Accent1 3 6 2 4 6 3 2" xfId="29624" xr:uid="{00000000-0005-0000-0000-000001730000}"/>
    <cellStyle name="20% - Accent1 3 6 2 4 6 4" xfId="29625" xr:uid="{00000000-0005-0000-0000-000002730000}"/>
    <cellStyle name="20% - Accent1 3 6 2 4 7" xfId="29626" xr:uid="{00000000-0005-0000-0000-000003730000}"/>
    <cellStyle name="20% - Accent1 3 6 2 4 7 2" xfId="29627" xr:uid="{00000000-0005-0000-0000-000004730000}"/>
    <cellStyle name="20% - Accent1 3 6 2 4 7 2 2" xfId="29628" xr:uid="{00000000-0005-0000-0000-000005730000}"/>
    <cellStyle name="20% - Accent1 3 6 2 4 7 3" xfId="29629" xr:uid="{00000000-0005-0000-0000-000006730000}"/>
    <cellStyle name="20% - Accent1 3 6 2 4 8" xfId="29630" xr:uid="{00000000-0005-0000-0000-000007730000}"/>
    <cellStyle name="20% - Accent1 3 6 2 4 8 2" xfId="29631" xr:uid="{00000000-0005-0000-0000-000008730000}"/>
    <cellStyle name="20% - Accent1 3 6 2 4 8 2 2" xfId="29632" xr:uid="{00000000-0005-0000-0000-000009730000}"/>
    <cellStyle name="20% - Accent1 3 6 2 4 8 3" xfId="29633" xr:uid="{00000000-0005-0000-0000-00000A730000}"/>
    <cellStyle name="20% - Accent1 3 6 2 4 9" xfId="29634" xr:uid="{00000000-0005-0000-0000-00000B730000}"/>
    <cellStyle name="20% - Accent1 3 6 2 4 9 2" xfId="29635" xr:uid="{00000000-0005-0000-0000-00000C730000}"/>
    <cellStyle name="20% - Accent1 3 6 2 5" xfId="29636" xr:uid="{00000000-0005-0000-0000-00000D730000}"/>
    <cellStyle name="20% - Accent1 3 6 2 5 2" xfId="29637" xr:uid="{00000000-0005-0000-0000-00000E730000}"/>
    <cellStyle name="20% - Accent1 3 6 2 5 2 2" xfId="29638" xr:uid="{00000000-0005-0000-0000-00000F730000}"/>
    <cellStyle name="20% - Accent1 3 6 2 5 2 2 2" xfId="29639" xr:uid="{00000000-0005-0000-0000-000010730000}"/>
    <cellStyle name="20% - Accent1 3 6 2 5 2 2 2 2" xfId="29640" xr:uid="{00000000-0005-0000-0000-000011730000}"/>
    <cellStyle name="20% - Accent1 3 6 2 5 2 2 3" xfId="29641" xr:uid="{00000000-0005-0000-0000-000012730000}"/>
    <cellStyle name="20% - Accent1 3 6 2 5 2 3" xfId="29642" xr:uid="{00000000-0005-0000-0000-000013730000}"/>
    <cellStyle name="20% - Accent1 3 6 2 5 2 3 2" xfId="29643" xr:uid="{00000000-0005-0000-0000-000014730000}"/>
    <cellStyle name="20% - Accent1 3 6 2 5 2 4" xfId="29644" xr:uid="{00000000-0005-0000-0000-000015730000}"/>
    <cellStyle name="20% - Accent1 3 6 2 5 3" xfId="29645" xr:uid="{00000000-0005-0000-0000-000016730000}"/>
    <cellStyle name="20% - Accent1 3 6 2 5 3 2" xfId="29646" xr:uid="{00000000-0005-0000-0000-000017730000}"/>
    <cellStyle name="20% - Accent1 3 6 2 5 3 2 2" xfId="29647" xr:uid="{00000000-0005-0000-0000-000018730000}"/>
    <cellStyle name="20% - Accent1 3 6 2 5 3 2 2 2" xfId="29648" xr:uid="{00000000-0005-0000-0000-000019730000}"/>
    <cellStyle name="20% - Accent1 3 6 2 5 3 2 3" xfId="29649" xr:uid="{00000000-0005-0000-0000-00001A730000}"/>
    <cellStyle name="20% - Accent1 3 6 2 5 3 3" xfId="29650" xr:uid="{00000000-0005-0000-0000-00001B730000}"/>
    <cellStyle name="20% - Accent1 3 6 2 5 3 3 2" xfId="29651" xr:uid="{00000000-0005-0000-0000-00001C730000}"/>
    <cellStyle name="20% - Accent1 3 6 2 5 3 4" xfId="29652" xr:uid="{00000000-0005-0000-0000-00001D730000}"/>
    <cellStyle name="20% - Accent1 3 6 2 5 4" xfId="29653" xr:uid="{00000000-0005-0000-0000-00001E730000}"/>
    <cellStyle name="20% - Accent1 3 6 2 5 4 2" xfId="29654" xr:uid="{00000000-0005-0000-0000-00001F730000}"/>
    <cellStyle name="20% - Accent1 3 6 2 5 4 2 2" xfId="29655" xr:uid="{00000000-0005-0000-0000-000020730000}"/>
    <cellStyle name="20% - Accent1 3 6 2 5 4 2 2 2" xfId="29656" xr:uid="{00000000-0005-0000-0000-000021730000}"/>
    <cellStyle name="20% - Accent1 3 6 2 5 4 2 3" xfId="29657" xr:uid="{00000000-0005-0000-0000-000022730000}"/>
    <cellStyle name="20% - Accent1 3 6 2 5 4 3" xfId="29658" xr:uid="{00000000-0005-0000-0000-000023730000}"/>
    <cellStyle name="20% - Accent1 3 6 2 5 4 3 2" xfId="29659" xr:uid="{00000000-0005-0000-0000-000024730000}"/>
    <cellStyle name="20% - Accent1 3 6 2 5 4 4" xfId="29660" xr:uid="{00000000-0005-0000-0000-000025730000}"/>
    <cellStyle name="20% - Accent1 3 6 2 5 5" xfId="29661" xr:uid="{00000000-0005-0000-0000-000026730000}"/>
    <cellStyle name="20% - Accent1 3 6 2 5 5 2" xfId="29662" xr:uid="{00000000-0005-0000-0000-000027730000}"/>
    <cellStyle name="20% - Accent1 3 6 2 5 5 2 2" xfId="29663" xr:uid="{00000000-0005-0000-0000-000028730000}"/>
    <cellStyle name="20% - Accent1 3 6 2 5 5 3" xfId="29664" xr:uid="{00000000-0005-0000-0000-000029730000}"/>
    <cellStyle name="20% - Accent1 3 6 2 5 6" xfId="29665" xr:uid="{00000000-0005-0000-0000-00002A730000}"/>
    <cellStyle name="20% - Accent1 3 6 2 5 6 2" xfId="29666" xr:uid="{00000000-0005-0000-0000-00002B730000}"/>
    <cellStyle name="20% - Accent1 3 6 2 5 6 2 2" xfId="29667" xr:uid="{00000000-0005-0000-0000-00002C730000}"/>
    <cellStyle name="20% - Accent1 3 6 2 5 6 3" xfId="29668" xr:uid="{00000000-0005-0000-0000-00002D730000}"/>
    <cellStyle name="20% - Accent1 3 6 2 5 7" xfId="29669" xr:uid="{00000000-0005-0000-0000-00002E730000}"/>
    <cellStyle name="20% - Accent1 3 6 2 5 7 2" xfId="29670" xr:uid="{00000000-0005-0000-0000-00002F730000}"/>
    <cellStyle name="20% - Accent1 3 6 2 5 8" xfId="29671" xr:uid="{00000000-0005-0000-0000-000030730000}"/>
    <cellStyle name="20% - Accent1 3 6 2 5 8 2" xfId="29672" xr:uid="{00000000-0005-0000-0000-000031730000}"/>
    <cellStyle name="20% - Accent1 3 6 2 5 9" xfId="29673" xr:uid="{00000000-0005-0000-0000-000032730000}"/>
    <cellStyle name="20% - Accent1 3 6 2 6" xfId="29674" xr:uid="{00000000-0005-0000-0000-000033730000}"/>
    <cellStyle name="20% - Accent1 3 6 2 6 2" xfId="29675" xr:uid="{00000000-0005-0000-0000-000034730000}"/>
    <cellStyle name="20% - Accent1 3 6 2 6 2 2" xfId="29676" xr:uid="{00000000-0005-0000-0000-000035730000}"/>
    <cellStyle name="20% - Accent1 3 6 2 6 2 2 2" xfId="29677" xr:uid="{00000000-0005-0000-0000-000036730000}"/>
    <cellStyle name="20% - Accent1 3 6 2 6 2 2 2 2" xfId="29678" xr:uid="{00000000-0005-0000-0000-000037730000}"/>
    <cellStyle name="20% - Accent1 3 6 2 6 2 2 3" xfId="29679" xr:uid="{00000000-0005-0000-0000-000038730000}"/>
    <cellStyle name="20% - Accent1 3 6 2 6 2 3" xfId="29680" xr:uid="{00000000-0005-0000-0000-000039730000}"/>
    <cellStyle name="20% - Accent1 3 6 2 6 2 3 2" xfId="29681" xr:uid="{00000000-0005-0000-0000-00003A730000}"/>
    <cellStyle name="20% - Accent1 3 6 2 6 2 4" xfId="29682" xr:uid="{00000000-0005-0000-0000-00003B730000}"/>
    <cellStyle name="20% - Accent1 3 6 2 6 3" xfId="29683" xr:uid="{00000000-0005-0000-0000-00003C730000}"/>
    <cellStyle name="20% - Accent1 3 6 2 6 3 2" xfId="29684" xr:uid="{00000000-0005-0000-0000-00003D730000}"/>
    <cellStyle name="20% - Accent1 3 6 2 6 3 2 2" xfId="29685" xr:uid="{00000000-0005-0000-0000-00003E730000}"/>
    <cellStyle name="20% - Accent1 3 6 2 6 3 2 2 2" xfId="29686" xr:uid="{00000000-0005-0000-0000-00003F730000}"/>
    <cellStyle name="20% - Accent1 3 6 2 6 3 2 3" xfId="29687" xr:uid="{00000000-0005-0000-0000-000040730000}"/>
    <cellStyle name="20% - Accent1 3 6 2 6 3 3" xfId="29688" xr:uid="{00000000-0005-0000-0000-000041730000}"/>
    <cellStyle name="20% - Accent1 3 6 2 6 3 3 2" xfId="29689" xr:uid="{00000000-0005-0000-0000-000042730000}"/>
    <cellStyle name="20% - Accent1 3 6 2 6 3 4" xfId="29690" xr:uid="{00000000-0005-0000-0000-000043730000}"/>
    <cellStyle name="20% - Accent1 3 6 2 6 4" xfId="29691" xr:uid="{00000000-0005-0000-0000-000044730000}"/>
    <cellStyle name="20% - Accent1 3 6 2 6 4 2" xfId="29692" xr:uid="{00000000-0005-0000-0000-000045730000}"/>
    <cellStyle name="20% - Accent1 3 6 2 6 4 2 2" xfId="29693" xr:uid="{00000000-0005-0000-0000-000046730000}"/>
    <cellStyle name="20% - Accent1 3 6 2 6 4 2 2 2" xfId="29694" xr:uid="{00000000-0005-0000-0000-000047730000}"/>
    <cellStyle name="20% - Accent1 3 6 2 6 4 2 3" xfId="29695" xr:uid="{00000000-0005-0000-0000-000048730000}"/>
    <cellStyle name="20% - Accent1 3 6 2 6 4 3" xfId="29696" xr:uid="{00000000-0005-0000-0000-000049730000}"/>
    <cellStyle name="20% - Accent1 3 6 2 6 4 3 2" xfId="29697" xr:uid="{00000000-0005-0000-0000-00004A730000}"/>
    <cellStyle name="20% - Accent1 3 6 2 6 4 4" xfId="29698" xr:uid="{00000000-0005-0000-0000-00004B730000}"/>
    <cellStyle name="20% - Accent1 3 6 2 6 5" xfId="29699" xr:uid="{00000000-0005-0000-0000-00004C730000}"/>
    <cellStyle name="20% - Accent1 3 6 2 6 5 2" xfId="29700" xr:uid="{00000000-0005-0000-0000-00004D730000}"/>
    <cellStyle name="20% - Accent1 3 6 2 6 5 2 2" xfId="29701" xr:uid="{00000000-0005-0000-0000-00004E730000}"/>
    <cellStyle name="20% - Accent1 3 6 2 6 5 3" xfId="29702" xr:uid="{00000000-0005-0000-0000-00004F730000}"/>
    <cellStyle name="20% - Accent1 3 6 2 6 6" xfId="29703" xr:uid="{00000000-0005-0000-0000-000050730000}"/>
    <cellStyle name="20% - Accent1 3 6 2 6 6 2" xfId="29704" xr:uid="{00000000-0005-0000-0000-000051730000}"/>
    <cellStyle name="20% - Accent1 3 6 2 6 6 2 2" xfId="29705" xr:uid="{00000000-0005-0000-0000-000052730000}"/>
    <cellStyle name="20% - Accent1 3 6 2 6 6 3" xfId="29706" xr:uid="{00000000-0005-0000-0000-000053730000}"/>
    <cellStyle name="20% - Accent1 3 6 2 6 7" xfId="29707" xr:uid="{00000000-0005-0000-0000-000054730000}"/>
    <cellStyle name="20% - Accent1 3 6 2 6 7 2" xfId="29708" xr:uid="{00000000-0005-0000-0000-000055730000}"/>
    <cellStyle name="20% - Accent1 3 6 2 6 8" xfId="29709" xr:uid="{00000000-0005-0000-0000-000056730000}"/>
    <cellStyle name="20% - Accent1 3 6 2 6 8 2" xfId="29710" xr:uid="{00000000-0005-0000-0000-000057730000}"/>
    <cellStyle name="20% - Accent1 3 6 2 6 9" xfId="29711" xr:uid="{00000000-0005-0000-0000-000058730000}"/>
    <cellStyle name="20% - Accent1 3 6 2 7" xfId="29712" xr:uid="{00000000-0005-0000-0000-000059730000}"/>
    <cellStyle name="20% - Accent1 3 6 2 7 2" xfId="29713" xr:uid="{00000000-0005-0000-0000-00005A730000}"/>
    <cellStyle name="20% - Accent1 3 6 2 7 2 2" xfId="29714" xr:uid="{00000000-0005-0000-0000-00005B730000}"/>
    <cellStyle name="20% - Accent1 3 6 2 7 2 2 2" xfId="29715" xr:uid="{00000000-0005-0000-0000-00005C730000}"/>
    <cellStyle name="20% - Accent1 3 6 2 7 2 3" xfId="29716" xr:uid="{00000000-0005-0000-0000-00005D730000}"/>
    <cellStyle name="20% - Accent1 3 6 2 7 3" xfId="29717" xr:uid="{00000000-0005-0000-0000-00005E730000}"/>
    <cellStyle name="20% - Accent1 3 6 2 7 3 2" xfId="29718" xr:uid="{00000000-0005-0000-0000-00005F730000}"/>
    <cellStyle name="20% - Accent1 3 6 2 7 4" xfId="29719" xr:uid="{00000000-0005-0000-0000-000060730000}"/>
    <cellStyle name="20% - Accent1 3 6 2 8" xfId="29720" xr:uid="{00000000-0005-0000-0000-000061730000}"/>
    <cellStyle name="20% - Accent1 3 6 2 8 2" xfId="29721" xr:uid="{00000000-0005-0000-0000-000062730000}"/>
    <cellStyle name="20% - Accent1 3 6 2 8 2 2" xfId="29722" xr:uid="{00000000-0005-0000-0000-000063730000}"/>
    <cellStyle name="20% - Accent1 3 6 2 8 2 2 2" xfId="29723" xr:uid="{00000000-0005-0000-0000-000064730000}"/>
    <cellStyle name="20% - Accent1 3 6 2 8 2 3" xfId="29724" xr:uid="{00000000-0005-0000-0000-000065730000}"/>
    <cellStyle name="20% - Accent1 3 6 2 8 3" xfId="29725" xr:uid="{00000000-0005-0000-0000-000066730000}"/>
    <cellStyle name="20% - Accent1 3 6 2 8 3 2" xfId="29726" xr:uid="{00000000-0005-0000-0000-000067730000}"/>
    <cellStyle name="20% - Accent1 3 6 2 8 4" xfId="29727" xr:uid="{00000000-0005-0000-0000-000068730000}"/>
    <cellStyle name="20% - Accent1 3 6 2 9" xfId="29728" xr:uid="{00000000-0005-0000-0000-000069730000}"/>
    <cellStyle name="20% - Accent1 3 6 2 9 2" xfId="29729" xr:uid="{00000000-0005-0000-0000-00006A730000}"/>
    <cellStyle name="20% - Accent1 3 6 2 9 2 2" xfId="29730" xr:uid="{00000000-0005-0000-0000-00006B730000}"/>
    <cellStyle name="20% - Accent1 3 6 2 9 2 2 2" xfId="29731" xr:uid="{00000000-0005-0000-0000-00006C730000}"/>
    <cellStyle name="20% - Accent1 3 6 2 9 2 3" xfId="29732" xr:uid="{00000000-0005-0000-0000-00006D730000}"/>
    <cellStyle name="20% - Accent1 3 6 2 9 3" xfId="29733" xr:uid="{00000000-0005-0000-0000-00006E730000}"/>
    <cellStyle name="20% - Accent1 3 6 2 9 3 2" xfId="29734" xr:uid="{00000000-0005-0000-0000-00006F730000}"/>
    <cellStyle name="20% - Accent1 3 6 2 9 4" xfId="29735" xr:uid="{00000000-0005-0000-0000-000070730000}"/>
    <cellStyle name="20% - Accent1 3 6 3" xfId="29736" xr:uid="{00000000-0005-0000-0000-000071730000}"/>
    <cellStyle name="20% - Accent1 3 6 3 10" xfId="29737" xr:uid="{00000000-0005-0000-0000-000072730000}"/>
    <cellStyle name="20% - Accent1 3 6 3 10 2" xfId="29738" xr:uid="{00000000-0005-0000-0000-000073730000}"/>
    <cellStyle name="20% - Accent1 3 6 3 11" xfId="29739" xr:uid="{00000000-0005-0000-0000-000074730000}"/>
    <cellStyle name="20% - Accent1 3 6 3 2" xfId="29740" xr:uid="{00000000-0005-0000-0000-000075730000}"/>
    <cellStyle name="20% - Accent1 3 6 3 2 2" xfId="29741" xr:uid="{00000000-0005-0000-0000-000076730000}"/>
    <cellStyle name="20% - Accent1 3 6 3 2 2 2" xfId="29742" xr:uid="{00000000-0005-0000-0000-000077730000}"/>
    <cellStyle name="20% - Accent1 3 6 3 2 2 2 2" xfId="29743" xr:uid="{00000000-0005-0000-0000-000078730000}"/>
    <cellStyle name="20% - Accent1 3 6 3 2 2 2 2 2" xfId="29744" xr:uid="{00000000-0005-0000-0000-000079730000}"/>
    <cellStyle name="20% - Accent1 3 6 3 2 2 2 3" xfId="29745" xr:uid="{00000000-0005-0000-0000-00007A730000}"/>
    <cellStyle name="20% - Accent1 3 6 3 2 2 3" xfId="29746" xr:uid="{00000000-0005-0000-0000-00007B730000}"/>
    <cellStyle name="20% - Accent1 3 6 3 2 2 3 2" xfId="29747" xr:uid="{00000000-0005-0000-0000-00007C730000}"/>
    <cellStyle name="20% - Accent1 3 6 3 2 2 4" xfId="29748" xr:uid="{00000000-0005-0000-0000-00007D730000}"/>
    <cellStyle name="20% - Accent1 3 6 3 2 3" xfId="29749" xr:uid="{00000000-0005-0000-0000-00007E730000}"/>
    <cellStyle name="20% - Accent1 3 6 3 2 3 2" xfId="29750" xr:uid="{00000000-0005-0000-0000-00007F730000}"/>
    <cellStyle name="20% - Accent1 3 6 3 2 3 2 2" xfId="29751" xr:uid="{00000000-0005-0000-0000-000080730000}"/>
    <cellStyle name="20% - Accent1 3 6 3 2 3 2 2 2" xfId="29752" xr:uid="{00000000-0005-0000-0000-000081730000}"/>
    <cellStyle name="20% - Accent1 3 6 3 2 3 2 3" xfId="29753" xr:uid="{00000000-0005-0000-0000-000082730000}"/>
    <cellStyle name="20% - Accent1 3 6 3 2 3 3" xfId="29754" xr:uid="{00000000-0005-0000-0000-000083730000}"/>
    <cellStyle name="20% - Accent1 3 6 3 2 3 3 2" xfId="29755" xr:uid="{00000000-0005-0000-0000-000084730000}"/>
    <cellStyle name="20% - Accent1 3 6 3 2 3 4" xfId="29756" xr:uid="{00000000-0005-0000-0000-000085730000}"/>
    <cellStyle name="20% - Accent1 3 6 3 2 4" xfId="29757" xr:uid="{00000000-0005-0000-0000-000086730000}"/>
    <cellStyle name="20% - Accent1 3 6 3 2 4 2" xfId="29758" xr:uid="{00000000-0005-0000-0000-000087730000}"/>
    <cellStyle name="20% - Accent1 3 6 3 2 4 2 2" xfId="29759" xr:uid="{00000000-0005-0000-0000-000088730000}"/>
    <cellStyle name="20% - Accent1 3 6 3 2 4 2 2 2" xfId="29760" xr:uid="{00000000-0005-0000-0000-000089730000}"/>
    <cellStyle name="20% - Accent1 3 6 3 2 4 2 3" xfId="29761" xr:uid="{00000000-0005-0000-0000-00008A730000}"/>
    <cellStyle name="20% - Accent1 3 6 3 2 4 3" xfId="29762" xr:uid="{00000000-0005-0000-0000-00008B730000}"/>
    <cellStyle name="20% - Accent1 3 6 3 2 4 3 2" xfId="29763" xr:uid="{00000000-0005-0000-0000-00008C730000}"/>
    <cellStyle name="20% - Accent1 3 6 3 2 4 4" xfId="29764" xr:uid="{00000000-0005-0000-0000-00008D730000}"/>
    <cellStyle name="20% - Accent1 3 6 3 2 5" xfId="29765" xr:uid="{00000000-0005-0000-0000-00008E730000}"/>
    <cellStyle name="20% - Accent1 3 6 3 2 5 2" xfId="29766" xr:uid="{00000000-0005-0000-0000-00008F730000}"/>
    <cellStyle name="20% - Accent1 3 6 3 2 5 2 2" xfId="29767" xr:uid="{00000000-0005-0000-0000-000090730000}"/>
    <cellStyle name="20% - Accent1 3 6 3 2 5 3" xfId="29768" xr:uid="{00000000-0005-0000-0000-000091730000}"/>
    <cellStyle name="20% - Accent1 3 6 3 2 6" xfId="29769" xr:uid="{00000000-0005-0000-0000-000092730000}"/>
    <cellStyle name="20% - Accent1 3 6 3 2 6 2" xfId="29770" xr:uid="{00000000-0005-0000-0000-000093730000}"/>
    <cellStyle name="20% - Accent1 3 6 3 2 6 2 2" xfId="29771" xr:uid="{00000000-0005-0000-0000-000094730000}"/>
    <cellStyle name="20% - Accent1 3 6 3 2 6 3" xfId="29772" xr:uid="{00000000-0005-0000-0000-000095730000}"/>
    <cellStyle name="20% - Accent1 3 6 3 2 7" xfId="29773" xr:uid="{00000000-0005-0000-0000-000096730000}"/>
    <cellStyle name="20% - Accent1 3 6 3 2 7 2" xfId="29774" xr:uid="{00000000-0005-0000-0000-000097730000}"/>
    <cellStyle name="20% - Accent1 3 6 3 2 8" xfId="29775" xr:uid="{00000000-0005-0000-0000-000098730000}"/>
    <cellStyle name="20% - Accent1 3 6 3 2 8 2" xfId="29776" xr:uid="{00000000-0005-0000-0000-000099730000}"/>
    <cellStyle name="20% - Accent1 3 6 3 2 9" xfId="29777" xr:uid="{00000000-0005-0000-0000-00009A730000}"/>
    <cellStyle name="20% - Accent1 3 6 3 3" xfId="29778" xr:uid="{00000000-0005-0000-0000-00009B730000}"/>
    <cellStyle name="20% - Accent1 3 6 3 3 2" xfId="29779" xr:uid="{00000000-0005-0000-0000-00009C730000}"/>
    <cellStyle name="20% - Accent1 3 6 3 3 2 2" xfId="29780" xr:uid="{00000000-0005-0000-0000-00009D730000}"/>
    <cellStyle name="20% - Accent1 3 6 3 3 2 2 2" xfId="29781" xr:uid="{00000000-0005-0000-0000-00009E730000}"/>
    <cellStyle name="20% - Accent1 3 6 3 3 2 2 2 2" xfId="29782" xr:uid="{00000000-0005-0000-0000-00009F730000}"/>
    <cellStyle name="20% - Accent1 3 6 3 3 2 2 3" xfId="29783" xr:uid="{00000000-0005-0000-0000-0000A0730000}"/>
    <cellStyle name="20% - Accent1 3 6 3 3 2 3" xfId="29784" xr:uid="{00000000-0005-0000-0000-0000A1730000}"/>
    <cellStyle name="20% - Accent1 3 6 3 3 2 3 2" xfId="29785" xr:uid="{00000000-0005-0000-0000-0000A2730000}"/>
    <cellStyle name="20% - Accent1 3 6 3 3 2 4" xfId="29786" xr:uid="{00000000-0005-0000-0000-0000A3730000}"/>
    <cellStyle name="20% - Accent1 3 6 3 3 3" xfId="29787" xr:uid="{00000000-0005-0000-0000-0000A4730000}"/>
    <cellStyle name="20% - Accent1 3 6 3 3 3 2" xfId="29788" xr:uid="{00000000-0005-0000-0000-0000A5730000}"/>
    <cellStyle name="20% - Accent1 3 6 3 3 3 2 2" xfId="29789" xr:uid="{00000000-0005-0000-0000-0000A6730000}"/>
    <cellStyle name="20% - Accent1 3 6 3 3 3 2 2 2" xfId="29790" xr:uid="{00000000-0005-0000-0000-0000A7730000}"/>
    <cellStyle name="20% - Accent1 3 6 3 3 3 2 3" xfId="29791" xr:uid="{00000000-0005-0000-0000-0000A8730000}"/>
    <cellStyle name="20% - Accent1 3 6 3 3 3 3" xfId="29792" xr:uid="{00000000-0005-0000-0000-0000A9730000}"/>
    <cellStyle name="20% - Accent1 3 6 3 3 3 3 2" xfId="29793" xr:uid="{00000000-0005-0000-0000-0000AA730000}"/>
    <cellStyle name="20% - Accent1 3 6 3 3 3 4" xfId="29794" xr:uid="{00000000-0005-0000-0000-0000AB730000}"/>
    <cellStyle name="20% - Accent1 3 6 3 3 4" xfId="29795" xr:uid="{00000000-0005-0000-0000-0000AC730000}"/>
    <cellStyle name="20% - Accent1 3 6 3 3 4 2" xfId="29796" xr:uid="{00000000-0005-0000-0000-0000AD730000}"/>
    <cellStyle name="20% - Accent1 3 6 3 3 4 2 2" xfId="29797" xr:uid="{00000000-0005-0000-0000-0000AE730000}"/>
    <cellStyle name="20% - Accent1 3 6 3 3 4 2 2 2" xfId="29798" xr:uid="{00000000-0005-0000-0000-0000AF730000}"/>
    <cellStyle name="20% - Accent1 3 6 3 3 4 2 3" xfId="29799" xr:uid="{00000000-0005-0000-0000-0000B0730000}"/>
    <cellStyle name="20% - Accent1 3 6 3 3 4 3" xfId="29800" xr:uid="{00000000-0005-0000-0000-0000B1730000}"/>
    <cellStyle name="20% - Accent1 3 6 3 3 4 3 2" xfId="29801" xr:uid="{00000000-0005-0000-0000-0000B2730000}"/>
    <cellStyle name="20% - Accent1 3 6 3 3 4 4" xfId="29802" xr:uid="{00000000-0005-0000-0000-0000B3730000}"/>
    <cellStyle name="20% - Accent1 3 6 3 3 5" xfId="29803" xr:uid="{00000000-0005-0000-0000-0000B4730000}"/>
    <cellStyle name="20% - Accent1 3 6 3 3 5 2" xfId="29804" xr:uid="{00000000-0005-0000-0000-0000B5730000}"/>
    <cellStyle name="20% - Accent1 3 6 3 3 5 2 2" xfId="29805" xr:uid="{00000000-0005-0000-0000-0000B6730000}"/>
    <cellStyle name="20% - Accent1 3 6 3 3 5 3" xfId="29806" xr:uid="{00000000-0005-0000-0000-0000B7730000}"/>
    <cellStyle name="20% - Accent1 3 6 3 3 6" xfId="29807" xr:uid="{00000000-0005-0000-0000-0000B8730000}"/>
    <cellStyle name="20% - Accent1 3 6 3 3 6 2" xfId="29808" xr:uid="{00000000-0005-0000-0000-0000B9730000}"/>
    <cellStyle name="20% - Accent1 3 6 3 3 6 2 2" xfId="29809" xr:uid="{00000000-0005-0000-0000-0000BA730000}"/>
    <cellStyle name="20% - Accent1 3 6 3 3 6 3" xfId="29810" xr:uid="{00000000-0005-0000-0000-0000BB730000}"/>
    <cellStyle name="20% - Accent1 3 6 3 3 7" xfId="29811" xr:uid="{00000000-0005-0000-0000-0000BC730000}"/>
    <cellStyle name="20% - Accent1 3 6 3 3 7 2" xfId="29812" xr:uid="{00000000-0005-0000-0000-0000BD730000}"/>
    <cellStyle name="20% - Accent1 3 6 3 3 8" xfId="29813" xr:uid="{00000000-0005-0000-0000-0000BE730000}"/>
    <cellStyle name="20% - Accent1 3 6 3 3 8 2" xfId="29814" xr:uid="{00000000-0005-0000-0000-0000BF730000}"/>
    <cellStyle name="20% - Accent1 3 6 3 3 9" xfId="29815" xr:uid="{00000000-0005-0000-0000-0000C0730000}"/>
    <cellStyle name="20% - Accent1 3 6 3 4" xfId="29816" xr:uid="{00000000-0005-0000-0000-0000C1730000}"/>
    <cellStyle name="20% - Accent1 3 6 3 4 2" xfId="29817" xr:uid="{00000000-0005-0000-0000-0000C2730000}"/>
    <cellStyle name="20% - Accent1 3 6 3 4 2 2" xfId="29818" xr:uid="{00000000-0005-0000-0000-0000C3730000}"/>
    <cellStyle name="20% - Accent1 3 6 3 4 2 2 2" xfId="29819" xr:uid="{00000000-0005-0000-0000-0000C4730000}"/>
    <cellStyle name="20% - Accent1 3 6 3 4 2 3" xfId="29820" xr:uid="{00000000-0005-0000-0000-0000C5730000}"/>
    <cellStyle name="20% - Accent1 3 6 3 4 3" xfId="29821" xr:uid="{00000000-0005-0000-0000-0000C6730000}"/>
    <cellStyle name="20% - Accent1 3 6 3 4 3 2" xfId="29822" xr:uid="{00000000-0005-0000-0000-0000C7730000}"/>
    <cellStyle name="20% - Accent1 3 6 3 4 4" xfId="29823" xr:uid="{00000000-0005-0000-0000-0000C8730000}"/>
    <cellStyle name="20% - Accent1 3 6 3 5" xfId="29824" xr:uid="{00000000-0005-0000-0000-0000C9730000}"/>
    <cellStyle name="20% - Accent1 3 6 3 5 2" xfId="29825" xr:uid="{00000000-0005-0000-0000-0000CA730000}"/>
    <cellStyle name="20% - Accent1 3 6 3 5 2 2" xfId="29826" xr:uid="{00000000-0005-0000-0000-0000CB730000}"/>
    <cellStyle name="20% - Accent1 3 6 3 5 2 2 2" xfId="29827" xr:uid="{00000000-0005-0000-0000-0000CC730000}"/>
    <cellStyle name="20% - Accent1 3 6 3 5 2 3" xfId="29828" xr:uid="{00000000-0005-0000-0000-0000CD730000}"/>
    <cellStyle name="20% - Accent1 3 6 3 5 3" xfId="29829" xr:uid="{00000000-0005-0000-0000-0000CE730000}"/>
    <cellStyle name="20% - Accent1 3 6 3 5 3 2" xfId="29830" xr:uid="{00000000-0005-0000-0000-0000CF730000}"/>
    <cellStyle name="20% - Accent1 3 6 3 5 4" xfId="29831" xr:uid="{00000000-0005-0000-0000-0000D0730000}"/>
    <cellStyle name="20% - Accent1 3 6 3 6" xfId="29832" xr:uid="{00000000-0005-0000-0000-0000D1730000}"/>
    <cellStyle name="20% - Accent1 3 6 3 6 2" xfId="29833" xr:uid="{00000000-0005-0000-0000-0000D2730000}"/>
    <cellStyle name="20% - Accent1 3 6 3 6 2 2" xfId="29834" xr:uid="{00000000-0005-0000-0000-0000D3730000}"/>
    <cellStyle name="20% - Accent1 3 6 3 6 2 2 2" xfId="29835" xr:uid="{00000000-0005-0000-0000-0000D4730000}"/>
    <cellStyle name="20% - Accent1 3 6 3 6 2 3" xfId="29836" xr:uid="{00000000-0005-0000-0000-0000D5730000}"/>
    <cellStyle name="20% - Accent1 3 6 3 6 3" xfId="29837" xr:uid="{00000000-0005-0000-0000-0000D6730000}"/>
    <cellStyle name="20% - Accent1 3 6 3 6 3 2" xfId="29838" xr:uid="{00000000-0005-0000-0000-0000D7730000}"/>
    <cellStyle name="20% - Accent1 3 6 3 6 4" xfId="29839" xr:uid="{00000000-0005-0000-0000-0000D8730000}"/>
    <cellStyle name="20% - Accent1 3 6 3 7" xfId="29840" xr:uid="{00000000-0005-0000-0000-0000D9730000}"/>
    <cellStyle name="20% - Accent1 3 6 3 7 2" xfId="29841" xr:uid="{00000000-0005-0000-0000-0000DA730000}"/>
    <cellStyle name="20% - Accent1 3 6 3 7 2 2" xfId="29842" xr:uid="{00000000-0005-0000-0000-0000DB730000}"/>
    <cellStyle name="20% - Accent1 3 6 3 7 3" xfId="29843" xr:uid="{00000000-0005-0000-0000-0000DC730000}"/>
    <cellStyle name="20% - Accent1 3 6 3 8" xfId="29844" xr:uid="{00000000-0005-0000-0000-0000DD730000}"/>
    <cellStyle name="20% - Accent1 3 6 3 8 2" xfId="29845" xr:uid="{00000000-0005-0000-0000-0000DE730000}"/>
    <cellStyle name="20% - Accent1 3 6 3 8 2 2" xfId="29846" xr:uid="{00000000-0005-0000-0000-0000DF730000}"/>
    <cellStyle name="20% - Accent1 3 6 3 8 3" xfId="29847" xr:uid="{00000000-0005-0000-0000-0000E0730000}"/>
    <cellStyle name="20% - Accent1 3 6 3 9" xfId="29848" xr:uid="{00000000-0005-0000-0000-0000E1730000}"/>
    <cellStyle name="20% - Accent1 3 6 3 9 2" xfId="29849" xr:uid="{00000000-0005-0000-0000-0000E2730000}"/>
    <cellStyle name="20% - Accent1 3 6 4" xfId="29850" xr:uid="{00000000-0005-0000-0000-0000E3730000}"/>
    <cellStyle name="20% - Accent1 3 6 4 10" xfId="29851" xr:uid="{00000000-0005-0000-0000-0000E4730000}"/>
    <cellStyle name="20% - Accent1 3 6 4 10 2" xfId="29852" xr:uid="{00000000-0005-0000-0000-0000E5730000}"/>
    <cellStyle name="20% - Accent1 3 6 4 11" xfId="29853" xr:uid="{00000000-0005-0000-0000-0000E6730000}"/>
    <cellStyle name="20% - Accent1 3 6 4 2" xfId="29854" xr:uid="{00000000-0005-0000-0000-0000E7730000}"/>
    <cellStyle name="20% - Accent1 3 6 4 2 2" xfId="29855" xr:uid="{00000000-0005-0000-0000-0000E8730000}"/>
    <cellStyle name="20% - Accent1 3 6 4 2 2 2" xfId="29856" xr:uid="{00000000-0005-0000-0000-0000E9730000}"/>
    <cellStyle name="20% - Accent1 3 6 4 2 2 2 2" xfId="29857" xr:uid="{00000000-0005-0000-0000-0000EA730000}"/>
    <cellStyle name="20% - Accent1 3 6 4 2 2 2 2 2" xfId="29858" xr:uid="{00000000-0005-0000-0000-0000EB730000}"/>
    <cellStyle name="20% - Accent1 3 6 4 2 2 2 3" xfId="29859" xr:uid="{00000000-0005-0000-0000-0000EC730000}"/>
    <cellStyle name="20% - Accent1 3 6 4 2 2 3" xfId="29860" xr:uid="{00000000-0005-0000-0000-0000ED730000}"/>
    <cellStyle name="20% - Accent1 3 6 4 2 2 3 2" xfId="29861" xr:uid="{00000000-0005-0000-0000-0000EE730000}"/>
    <cellStyle name="20% - Accent1 3 6 4 2 2 4" xfId="29862" xr:uid="{00000000-0005-0000-0000-0000EF730000}"/>
    <cellStyle name="20% - Accent1 3 6 4 2 3" xfId="29863" xr:uid="{00000000-0005-0000-0000-0000F0730000}"/>
    <cellStyle name="20% - Accent1 3 6 4 2 3 2" xfId="29864" xr:uid="{00000000-0005-0000-0000-0000F1730000}"/>
    <cellStyle name="20% - Accent1 3 6 4 2 3 2 2" xfId="29865" xr:uid="{00000000-0005-0000-0000-0000F2730000}"/>
    <cellStyle name="20% - Accent1 3 6 4 2 3 2 2 2" xfId="29866" xr:uid="{00000000-0005-0000-0000-0000F3730000}"/>
    <cellStyle name="20% - Accent1 3 6 4 2 3 2 3" xfId="29867" xr:uid="{00000000-0005-0000-0000-0000F4730000}"/>
    <cellStyle name="20% - Accent1 3 6 4 2 3 3" xfId="29868" xr:uid="{00000000-0005-0000-0000-0000F5730000}"/>
    <cellStyle name="20% - Accent1 3 6 4 2 3 3 2" xfId="29869" xr:uid="{00000000-0005-0000-0000-0000F6730000}"/>
    <cellStyle name="20% - Accent1 3 6 4 2 3 4" xfId="29870" xr:uid="{00000000-0005-0000-0000-0000F7730000}"/>
    <cellStyle name="20% - Accent1 3 6 4 2 4" xfId="29871" xr:uid="{00000000-0005-0000-0000-0000F8730000}"/>
    <cellStyle name="20% - Accent1 3 6 4 2 4 2" xfId="29872" xr:uid="{00000000-0005-0000-0000-0000F9730000}"/>
    <cellStyle name="20% - Accent1 3 6 4 2 4 2 2" xfId="29873" xr:uid="{00000000-0005-0000-0000-0000FA730000}"/>
    <cellStyle name="20% - Accent1 3 6 4 2 4 2 2 2" xfId="29874" xr:uid="{00000000-0005-0000-0000-0000FB730000}"/>
    <cellStyle name="20% - Accent1 3 6 4 2 4 2 3" xfId="29875" xr:uid="{00000000-0005-0000-0000-0000FC730000}"/>
    <cellStyle name="20% - Accent1 3 6 4 2 4 3" xfId="29876" xr:uid="{00000000-0005-0000-0000-0000FD730000}"/>
    <cellStyle name="20% - Accent1 3 6 4 2 4 3 2" xfId="29877" xr:uid="{00000000-0005-0000-0000-0000FE730000}"/>
    <cellStyle name="20% - Accent1 3 6 4 2 4 4" xfId="29878" xr:uid="{00000000-0005-0000-0000-0000FF730000}"/>
    <cellStyle name="20% - Accent1 3 6 4 2 5" xfId="29879" xr:uid="{00000000-0005-0000-0000-000000740000}"/>
    <cellStyle name="20% - Accent1 3 6 4 2 5 2" xfId="29880" xr:uid="{00000000-0005-0000-0000-000001740000}"/>
    <cellStyle name="20% - Accent1 3 6 4 2 5 2 2" xfId="29881" xr:uid="{00000000-0005-0000-0000-000002740000}"/>
    <cellStyle name="20% - Accent1 3 6 4 2 5 3" xfId="29882" xr:uid="{00000000-0005-0000-0000-000003740000}"/>
    <cellStyle name="20% - Accent1 3 6 4 2 6" xfId="29883" xr:uid="{00000000-0005-0000-0000-000004740000}"/>
    <cellStyle name="20% - Accent1 3 6 4 2 6 2" xfId="29884" xr:uid="{00000000-0005-0000-0000-000005740000}"/>
    <cellStyle name="20% - Accent1 3 6 4 2 6 2 2" xfId="29885" xr:uid="{00000000-0005-0000-0000-000006740000}"/>
    <cellStyle name="20% - Accent1 3 6 4 2 6 3" xfId="29886" xr:uid="{00000000-0005-0000-0000-000007740000}"/>
    <cellStyle name="20% - Accent1 3 6 4 2 7" xfId="29887" xr:uid="{00000000-0005-0000-0000-000008740000}"/>
    <cellStyle name="20% - Accent1 3 6 4 2 7 2" xfId="29888" xr:uid="{00000000-0005-0000-0000-000009740000}"/>
    <cellStyle name="20% - Accent1 3 6 4 2 8" xfId="29889" xr:uid="{00000000-0005-0000-0000-00000A740000}"/>
    <cellStyle name="20% - Accent1 3 6 4 2 8 2" xfId="29890" xr:uid="{00000000-0005-0000-0000-00000B740000}"/>
    <cellStyle name="20% - Accent1 3 6 4 2 9" xfId="29891" xr:uid="{00000000-0005-0000-0000-00000C740000}"/>
    <cellStyle name="20% - Accent1 3 6 4 3" xfId="29892" xr:uid="{00000000-0005-0000-0000-00000D740000}"/>
    <cellStyle name="20% - Accent1 3 6 4 3 2" xfId="29893" xr:uid="{00000000-0005-0000-0000-00000E740000}"/>
    <cellStyle name="20% - Accent1 3 6 4 3 2 2" xfId="29894" xr:uid="{00000000-0005-0000-0000-00000F740000}"/>
    <cellStyle name="20% - Accent1 3 6 4 3 2 2 2" xfId="29895" xr:uid="{00000000-0005-0000-0000-000010740000}"/>
    <cellStyle name="20% - Accent1 3 6 4 3 2 2 2 2" xfId="29896" xr:uid="{00000000-0005-0000-0000-000011740000}"/>
    <cellStyle name="20% - Accent1 3 6 4 3 2 2 3" xfId="29897" xr:uid="{00000000-0005-0000-0000-000012740000}"/>
    <cellStyle name="20% - Accent1 3 6 4 3 2 3" xfId="29898" xr:uid="{00000000-0005-0000-0000-000013740000}"/>
    <cellStyle name="20% - Accent1 3 6 4 3 2 3 2" xfId="29899" xr:uid="{00000000-0005-0000-0000-000014740000}"/>
    <cellStyle name="20% - Accent1 3 6 4 3 2 4" xfId="29900" xr:uid="{00000000-0005-0000-0000-000015740000}"/>
    <cellStyle name="20% - Accent1 3 6 4 3 3" xfId="29901" xr:uid="{00000000-0005-0000-0000-000016740000}"/>
    <cellStyle name="20% - Accent1 3 6 4 3 3 2" xfId="29902" xr:uid="{00000000-0005-0000-0000-000017740000}"/>
    <cellStyle name="20% - Accent1 3 6 4 3 3 2 2" xfId="29903" xr:uid="{00000000-0005-0000-0000-000018740000}"/>
    <cellStyle name="20% - Accent1 3 6 4 3 3 2 2 2" xfId="29904" xr:uid="{00000000-0005-0000-0000-000019740000}"/>
    <cellStyle name="20% - Accent1 3 6 4 3 3 2 3" xfId="29905" xr:uid="{00000000-0005-0000-0000-00001A740000}"/>
    <cellStyle name="20% - Accent1 3 6 4 3 3 3" xfId="29906" xr:uid="{00000000-0005-0000-0000-00001B740000}"/>
    <cellStyle name="20% - Accent1 3 6 4 3 3 3 2" xfId="29907" xr:uid="{00000000-0005-0000-0000-00001C740000}"/>
    <cellStyle name="20% - Accent1 3 6 4 3 3 4" xfId="29908" xr:uid="{00000000-0005-0000-0000-00001D740000}"/>
    <cellStyle name="20% - Accent1 3 6 4 3 4" xfId="29909" xr:uid="{00000000-0005-0000-0000-00001E740000}"/>
    <cellStyle name="20% - Accent1 3 6 4 3 4 2" xfId="29910" xr:uid="{00000000-0005-0000-0000-00001F740000}"/>
    <cellStyle name="20% - Accent1 3 6 4 3 4 2 2" xfId="29911" xr:uid="{00000000-0005-0000-0000-000020740000}"/>
    <cellStyle name="20% - Accent1 3 6 4 3 4 2 2 2" xfId="29912" xr:uid="{00000000-0005-0000-0000-000021740000}"/>
    <cellStyle name="20% - Accent1 3 6 4 3 4 2 3" xfId="29913" xr:uid="{00000000-0005-0000-0000-000022740000}"/>
    <cellStyle name="20% - Accent1 3 6 4 3 4 3" xfId="29914" xr:uid="{00000000-0005-0000-0000-000023740000}"/>
    <cellStyle name="20% - Accent1 3 6 4 3 4 3 2" xfId="29915" xr:uid="{00000000-0005-0000-0000-000024740000}"/>
    <cellStyle name="20% - Accent1 3 6 4 3 4 4" xfId="29916" xr:uid="{00000000-0005-0000-0000-000025740000}"/>
    <cellStyle name="20% - Accent1 3 6 4 3 5" xfId="29917" xr:uid="{00000000-0005-0000-0000-000026740000}"/>
    <cellStyle name="20% - Accent1 3 6 4 3 5 2" xfId="29918" xr:uid="{00000000-0005-0000-0000-000027740000}"/>
    <cellStyle name="20% - Accent1 3 6 4 3 5 2 2" xfId="29919" xr:uid="{00000000-0005-0000-0000-000028740000}"/>
    <cellStyle name="20% - Accent1 3 6 4 3 5 3" xfId="29920" xr:uid="{00000000-0005-0000-0000-000029740000}"/>
    <cellStyle name="20% - Accent1 3 6 4 3 6" xfId="29921" xr:uid="{00000000-0005-0000-0000-00002A740000}"/>
    <cellStyle name="20% - Accent1 3 6 4 3 6 2" xfId="29922" xr:uid="{00000000-0005-0000-0000-00002B740000}"/>
    <cellStyle name="20% - Accent1 3 6 4 3 6 2 2" xfId="29923" xr:uid="{00000000-0005-0000-0000-00002C740000}"/>
    <cellStyle name="20% - Accent1 3 6 4 3 6 3" xfId="29924" xr:uid="{00000000-0005-0000-0000-00002D740000}"/>
    <cellStyle name="20% - Accent1 3 6 4 3 7" xfId="29925" xr:uid="{00000000-0005-0000-0000-00002E740000}"/>
    <cellStyle name="20% - Accent1 3 6 4 3 7 2" xfId="29926" xr:uid="{00000000-0005-0000-0000-00002F740000}"/>
    <cellStyle name="20% - Accent1 3 6 4 3 8" xfId="29927" xr:uid="{00000000-0005-0000-0000-000030740000}"/>
    <cellStyle name="20% - Accent1 3 6 4 3 8 2" xfId="29928" xr:uid="{00000000-0005-0000-0000-000031740000}"/>
    <cellStyle name="20% - Accent1 3 6 4 3 9" xfId="29929" xr:uid="{00000000-0005-0000-0000-000032740000}"/>
    <cellStyle name="20% - Accent1 3 6 4 4" xfId="29930" xr:uid="{00000000-0005-0000-0000-000033740000}"/>
    <cellStyle name="20% - Accent1 3 6 4 4 2" xfId="29931" xr:uid="{00000000-0005-0000-0000-000034740000}"/>
    <cellStyle name="20% - Accent1 3 6 4 4 2 2" xfId="29932" xr:uid="{00000000-0005-0000-0000-000035740000}"/>
    <cellStyle name="20% - Accent1 3 6 4 4 2 2 2" xfId="29933" xr:uid="{00000000-0005-0000-0000-000036740000}"/>
    <cellStyle name="20% - Accent1 3 6 4 4 2 3" xfId="29934" xr:uid="{00000000-0005-0000-0000-000037740000}"/>
    <cellStyle name="20% - Accent1 3 6 4 4 3" xfId="29935" xr:uid="{00000000-0005-0000-0000-000038740000}"/>
    <cellStyle name="20% - Accent1 3 6 4 4 3 2" xfId="29936" xr:uid="{00000000-0005-0000-0000-000039740000}"/>
    <cellStyle name="20% - Accent1 3 6 4 4 4" xfId="29937" xr:uid="{00000000-0005-0000-0000-00003A740000}"/>
    <cellStyle name="20% - Accent1 3 6 4 5" xfId="29938" xr:uid="{00000000-0005-0000-0000-00003B740000}"/>
    <cellStyle name="20% - Accent1 3 6 4 5 2" xfId="29939" xr:uid="{00000000-0005-0000-0000-00003C740000}"/>
    <cellStyle name="20% - Accent1 3 6 4 5 2 2" xfId="29940" xr:uid="{00000000-0005-0000-0000-00003D740000}"/>
    <cellStyle name="20% - Accent1 3 6 4 5 2 2 2" xfId="29941" xr:uid="{00000000-0005-0000-0000-00003E740000}"/>
    <cellStyle name="20% - Accent1 3 6 4 5 2 3" xfId="29942" xr:uid="{00000000-0005-0000-0000-00003F740000}"/>
    <cellStyle name="20% - Accent1 3 6 4 5 3" xfId="29943" xr:uid="{00000000-0005-0000-0000-000040740000}"/>
    <cellStyle name="20% - Accent1 3 6 4 5 3 2" xfId="29944" xr:uid="{00000000-0005-0000-0000-000041740000}"/>
    <cellStyle name="20% - Accent1 3 6 4 5 4" xfId="29945" xr:uid="{00000000-0005-0000-0000-000042740000}"/>
    <cellStyle name="20% - Accent1 3 6 4 6" xfId="29946" xr:uid="{00000000-0005-0000-0000-000043740000}"/>
    <cellStyle name="20% - Accent1 3 6 4 6 2" xfId="29947" xr:uid="{00000000-0005-0000-0000-000044740000}"/>
    <cellStyle name="20% - Accent1 3 6 4 6 2 2" xfId="29948" xr:uid="{00000000-0005-0000-0000-000045740000}"/>
    <cellStyle name="20% - Accent1 3 6 4 6 2 2 2" xfId="29949" xr:uid="{00000000-0005-0000-0000-000046740000}"/>
    <cellStyle name="20% - Accent1 3 6 4 6 2 3" xfId="29950" xr:uid="{00000000-0005-0000-0000-000047740000}"/>
    <cellStyle name="20% - Accent1 3 6 4 6 3" xfId="29951" xr:uid="{00000000-0005-0000-0000-000048740000}"/>
    <cellStyle name="20% - Accent1 3 6 4 6 3 2" xfId="29952" xr:uid="{00000000-0005-0000-0000-000049740000}"/>
    <cellStyle name="20% - Accent1 3 6 4 6 4" xfId="29953" xr:uid="{00000000-0005-0000-0000-00004A740000}"/>
    <cellStyle name="20% - Accent1 3 6 4 7" xfId="29954" xr:uid="{00000000-0005-0000-0000-00004B740000}"/>
    <cellStyle name="20% - Accent1 3 6 4 7 2" xfId="29955" xr:uid="{00000000-0005-0000-0000-00004C740000}"/>
    <cellStyle name="20% - Accent1 3 6 4 7 2 2" xfId="29956" xr:uid="{00000000-0005-0000-0000-00004D740000}"/>
    <cellStyle name="20% - Accent1 3 6 4 7 3" xfId="29957" xr:uid="{00000000-0005-0000-0000-00004E740000}"/>
    <cellStyle name="20% - Accent1 3 6 4 8" xfId="29958" xr:uid="{00000000-0005-0000-0000-00004F740000}"/>
    <cellStyle name="20% - Accent1 3 6 4 8 2" xfId="29959" xr:uid="{00000000-0005-0000-0000-000050740000}"/>
    <cellStyle name="20% - Accent1 3 6 4 8 2 2" xfId="29960" xr:uid="{00000000-0005-0000-0000-000051740000}"/>
    <cellStyle name="20% - Accent1 3 6 4 8 3" xfId="29961" xr:uid="{00000000-0005-0000-0000-000052740000}"/>
    <cellStyle name="20% - Accent1 3 6 4 9" xfId="29962" xr:uid="{00000000-0005-0000-0000-000053740000}"/>
    <cellStyle name="20% - Accent1 3 6 4 9 2" xfId="29963" xr:uid="{00000000-0005-0000-0000-000054740000}"/>
    <cellStyle name="20% - Accent1 3 6 5" xfId="29964" xr:uid="{00000000-0005-0000-0000-000055740000}"/>
    <cellStyle name="20% - Accent1 3 6 5 10" xfId="29965" xr:uid="{00000000-0005-0000-0000-000056740000}"/>
    <cellStyle name="20% - Accent1 3 6 5 10 2" xfId="29966" xr:uid="{00000000-0005-0000-0000-000057740000}"/>
    <cellStyle name="20% - Accent1 3 6 5 11" xfId="29967" xr:uid="{00000000-0005-0000-0000-000058740000}"/>
    <cellStyle name="20% - Accent1 3 6 5 2" xfId="29968" xr:uid="{00000000-0005-0000-0000-000059740000}"/>
    <cellStyle name="20% - Accent1 3 6 5 2 2" xfId="29969" xr:uid="{00000000-0005-0000-0000-00005A740000}"/>
    <cellStyle name="20% - Accent1 3 6 5 2 2 2" xfId="29970" xr:uid="{00000000-0005-0000-0000-00005B740000}"/>
    <cellStyle name="20% - Accent1 3 6 5 2 2 2 2" xfId="29971" xr:uid="{00000000-0005-0000-0000-00005C740000}"/>
    <cellStyle name="20% - Accent1 3 6 5 2 2 2 2 2" xfId="29972" xr:uid="{00000000-0005-0000-0000-00005D740000}"/>
    <cellStyle name="20% - Accent1 3 6 5 2 2 2 3" xfId="29973" xr:uid="{00000000-0005-0000-0000-00005E740000}"/>
    <cellStyle name="20% - Accent1 3 6 5 2 2 3" xfId="29974" xr:uid="{00000000-0005-0000-0000-00005F740000}"/>
    <cellStyle name="20% - Accent1 3 6 5 2 2 3 2" xfId="29975" xr:uid="{00000000-0005-0000-0000-000060740000}"/>
    <cellStyle name="20% - Accent1 3 6 5 2 2 4" xfId="29976" xr:uid="{00000000-0005-0000-0000-000061740000}"/>
    <cellStyle name="20% - Accent1 3 6 5 2 3" xfId="29977" xr:uid="{00000000-0005-0000-0000-000062740000}"/>
    <cellStyle name="20% - Accent1 3 6 5 2 3 2" xfId="29978" xr:uid="{00000000-0005-0000-0000-000063740000}"/>
    <cellStyle name="20% - Accent1 3 6 5 2 3 2 2" xfId="29979" xr:uid="{00000000-0005-0000-0000-000064740000}"/>
    <cellStyle name="20% - Accent1 3 6 5 2 3 2 2 2" xfId="29980" xr:uid="{00000000-0005-0000-0000-000065740000}"/>
    <cellStyle name="20% - Accent1 3 6 5 2 3 2 3" xfId="29981" xr:uid="{00000000-0005-0000-0000-000066740000}"/>
    <cellStyle name="20% - Accent1 3 6 5 2 3 3" xfId="29982" xr:uid="{00000000-0005-0000-0000-000067740000}"/>
    <cellStyle name="20% - Accent1 3 6 5 2 3 3 2" xfId="29983" xr:uid="{00000000-0005-0000-0000-000068740000}"/>
    <cellStyle name="20% - Accent1 3 6 5 2 3 4" xfId="29984" xr:uid="{00000000-0005-0000-0000-000069740000}"/>
    <cellStyle name="20% - Accent1 3 6 5 2 4" xfId="29985" xr:uid="{00000000-0005-0000-0000-00006A740000}"/>
    <cellStyle name="20% - Accent1 3 6 5 2 4 2" xfId="29986" xr:uid="{00000000-0005-0000-0000-00006B740000}"/>
    <cellStyle name="20% - Accent1 3 6 5 2 4 2 2" xfId="29987" xr:uid="{00000000-0005-0000-0000-00006C740000}"/>
    <cellStyle name="20% - Accent1 3 6 5 2 4 2 2 2" xfId="29988" xr:uid="{00000000-0005-0000-0000-00006D740000}"/>
    <cellStyle name="20% - Accent1 3 6 5 2 4 2 3" xfId="29989" xr:uid="{00000000-0005-0000-0000-00006E740000}"/>
    <cellStyle name="20% - Accent1 3 6 5 2 4 3" xfId="29990" xr:uid="{00000000-0005-0000-0000-00006F740000}"/>
    <cellStyle name="20% - Accent1 3 6 5 2 4 3 2" xfId="29991" xr:uid="{00000000-0005-0000-0000-000070740000}"/>
    <cellStyle name="20% - Accent1 3 6 5 2 4 4" xfId="29992" xr:uid="{00000000-0005-0000-0000-000071740000}"/>
    <cellStyle name="20% - Accent1 3 6 5 2 5" xfId="29993" xr:uid="{00000000-0005-0000-0000-000072740000}"/>
    <cellStyle name="20% - Accent1 3 6 5 2 5 2" xfId="29994" xr:uid="{00000000-0005-0000-0000-000073740000}"/>
    <cellStyle name="20% - Accent1 3 6 5 2 5 2 2" xfId="29995" xr:uid="{00000000-0005-0000-0000-000074740000}"/>
    <cellStyle name="20% - Accent1 3 6 5 2 5 3" xfId="29996" xr:uid="{00000000-0005-0000-0000-000075740000}"/>
    <cellStyle name="20% - Accent1 3 6 5 2 6" xfId="29997" xr:uid="{00000000-0005-0000-0000-000076740000}"/>
    <cellStyle name="20% - Accent1 3 6 5 2 6 2" xfId="29998" xr:uid="{00000000-0005-0000-0000-000077740000}"/>
    <cellStyle name="20% - Accent1 3 6 5 2 6 2 2" xfId="29999" xr:uid="{00000000-0005-0000-0000-000078740000}"/>
    <cellStyle name="20% - Accent1 3 6 5 2 6 3" xfId="30000" xr:uid="{00000000-0005-0000-0000-000079740000}"/>
    <cellStyle name="20% - Accent1 3 6 5 2 7" xfId="30001" xr:uid="{00000000-0005-0000-0000-00007A740000}"/>
    <cellStyle name="20% - Accent1 3 6 5 2 7 2" xfId="30002" xr:uid="{00000000-0005-0000-0000-00007B740000}"/>
    <cellStyle name="20% - Accent1 3 6 5 2 8" xfId="30003" xr:uid="{00000000-0005-0000-0000-00007C740000}"/>
    <cellStyle name="20% - Accent1 3 6 5 2 8 2" xfId="30004" xr:uid="{00000000-0005-0000-0000-00007D740000}"/>
    <cellStyle name="20% - Accent1 3 6 5 2 9" xfId="30005" xr:uid="{00000000-0005-0000-0000-00007E740000}"/>
    <cellStyle name="20% - Accent1 3 6 5 3" xfId="30006" xr:uid="{00000000-0005-0000-0000-00007F740000}"/>
    <cellStyle name="20% - Accent1 3 6 5 3 2" xfId="30007" xr:uid="{00000000-0005-0000-0000-000080740000}"/>
    <cellStyle name="20% - Accent1 3 6 5 3 2 2" xfId="30008" xr:uid="{00000000-0005-0000-0000-000081740000}"/>
    <cellStyle name="20% - Accent1 3 6 5 3 2 2 2" xfId="30009" xr:uid="{00000000-0005-0000-0000-000082740000}"/>
    <cellStyle name="20% - Accent1 3 6 5 3 2 2 2 2" xfId="30010" xr:uid="{00000000-0005-0000-0000-000083740000}"/>
    <cellStyle name="20% - Accent1 3 6 5 3 2 2 3" xfId="30011" xr:uid="{00000000-0005-0000-0000-000084740000}"/>
    <cellStyle name="20% - Accent1 3 6 5 3 2 3" xfId="30012" xr:uid="{00000000-0005-0000-0000-000085740000}"/>
    <cellStyle name="20% - Accent1 3 6 5 3 2 3 2" xfId="30013" xr:uid="{00000000-0005-0000-0000-000086740000}"/>
    <cellStyle name="20% - Accent1 3 6 5 3 2 4" xfId="30014" xr:uid="{00000000-0005-0000-0000-000087740000}"/>
    <cellStyle name="20% - Accent1 3 6 5 3 3" xfId="30015" xr:uid="{00000000-0005-0000-0000-000088740000}"/>
    <cellStyle name="20% - Accent1 3 6 5 3 3 2" xfId="30016" xr:uid="{00000000-0005-0000-0000-000089740000}"/>
    <cellStyle name="20% - Accent1 3 6 5 3 3 2 2" xfId="30017" xr:uid="{00000000-0005-0000-0000-00008A740000}"/>
    <cellStyle name="20% - Accent1 3 6 5 3 3 2 2 2" xfId="30018" xr:uid="{00000000-0005-0000-0000-00008B740000}"/>
    <cellStyle name="20% - Accent1 3 6 5 3 3 2 3" xfId="30019" xr:uid="{00000000-0005-0000-0000-00008C740000}"/>
    <cellStyle name="20% - Accent1 3 6 5 3 3 3" xfId="30020" xr:uid="{00000000-0005-0000-0000-00008D740000}"/>
    <cellStyle name="20% - Accent1 3 6 5 3 3 3 2" xfId="30021" xr:uid="{00000000-0005-0000-0000-00008E740000}"/>
    <cellStyle name="20% - Accent1 3 6 5 3 3 4" xfId="30022" xr:uid="{00000000-0005-0000-0000-00008F740000}"/>
    <cellStyle name="20% - Accent1 3 6 5 3 4" xfId="30023" xr:uid="{00000000-0005-0000-0000-000090740000}"/>
    <cellStyle name="20% - Accent1 3 6 5 3 4 2" xfId="30024" xr:uid="{00000000-0005-0000-0000-000091740000}"/>
    <cellStyle name="20% - Accent1 3 6 5 3 4 2 2" xfId="30025" xr:uid="{00000000-0005-0000-0000-000092740000}"/>
    <cellStyle name="20% - Accent1 3 6 5 3 4 2 2 2" xfId="30026" xr:uid="{00000000-0005-0000-0000-000093740000}"/>
    <cellStyle name="20% - Accent1 3 6 5 3 4 2 3" xfId="30027" xr:uid="{00000000-0005-0000-0000-000094740000}"/>
    <cellStyle name="20% - Accent1 3 6 5 3 4 3" xfId="30028" xr:uid="{00000000-0005-0000-0000-000095740000}"/>
    <cellStyle name="20% - Accent1 3 6 5 3 4 3 2" xfId="30029" xr:uid="{00000000-0005-0000-0000-000096740000}"/>
    <cellStyle name="20% - Accent1 3 6 5 3 4 4" xfId="30030" xr:uid="{00000000-0005-0000-0000-000097740000}"/>
    <cellStyle name="20% - Accent1 3 6 5 3 5" xfId="30031" xr:uid="{00000000-0005-0000-0000-000098740000}"/>
    <cellStyle name="20% - Accent1 3 6 5 3 5 2" xfId="30032" xr:uid="{00000000-0005-0000-0000-000099740000}"/>
    <cellStyle name="20% - Accent1 3 6 5 3 5 2 2" xfId="30033" xr:uid="{00000000-0005-0000-0000-00009A740000}"/>
    <cellStyle name="20% - Accent1 3 6 5 3 5 3" xfId="30034" xr:uid="{00000000-0005-0000-0000-00009B740000}"/>
    <cellStyle name="20% - Accent1 3 6 5 3 6" xfId="30035" xr:uid="{00000000-0005-0000-0000-00009C740000}"/>
    <cellStyle name="20% - Accent1 3 6 5 3 6 2" xfId="30036" xr:uid="{00000000-0005-0000-0000-00009D740000}"/>
    <cellStyle name="20% - Accent1 3 6 5 3 6 2 2" xfId="30037" xr:uid="{00000000-0005-0000-0000-00009E740000}"/>
    <cellStyle name="20% - Accent1 3 6 5 3 6 3" xfId="30038" xr:uid="{00000000-0005-0000-0000-00009F740000}"/>
    <cellStyle name="20% - Accent1 3 6 5 3 7" xfId="30039" xr:uid="{00000000-0005-0000-0000-0000A0740000}"/>
    <cellStyle name="20% - Accent1 3 6 5 3 7 2" xfId="30040" xr:uid="{00000000-0005-0000-0000-0000A1740000}"/>
    <cellStyle name="20% - Accent1 3 6 5 3 8" xfId="30041" xr:uid="{00000000-0005-0000-0000-0000A2740000}"/>
    <cellStyle name="20% - Accent1 3 6 5 3 8 2" xfId="30042" xr:uid="{00000000-0005-0000-0000-0000A3740000}"/>
    <cellStyle name="20% - Accent1 3 6 5 3 9" xfId="30043" xr:uid="{00000000-0005-0000-0000-0000A4740000}"/>
    <cellStyle name="20% - Accent1 3 6 5 4" xfId="30044" xr:uid="{00000000-0005-0000-0000-0000A5740000}"/>
    <cellStyle name="20% - Accent1 3 6 5 4 2" xfId="30045" xr:uid="{00000000-0005-0000-0000-0000A6740000}"/>
    <cellStyle name="20% - Accent1 3 6 5 4 2 2" xfId="30046" xr:uid="{00000000-0005-0000-0000-0000A7740000}"/>
    <cellStyle name="20% - Accent1 3 6 5 4 2 2 2" xfId="30047" xr:uid="{00000000-0005-0000-0000-0000A8740000}"/>
    <cellStyle name="20% - Accent1 3 6 5 4 2 3" xfId="30048" xr:uid="{00000000-0005-0000-0000-0000A9740000}"/>
    <cellStyle name="20% - Accent1 3 6 5 4 3" xfId="30049" xr:uid="{00000000-0005-0000-0000-0000AA740000}"/>
    <cellStyle name="20% - Accent1 3 6 5 4 3 2" xfId="30050" xr:uid="{00000000-0005-0000-0000-0000AB740000}"/>
    <cellStyle name="20% - Accent1 3 6 5 4 4" xfId="30051" xr:uid="{00000000-0005-0000-0000-0000AC740000}"/>
    <cellStyle name="20% - Accent1 3 6 5 5" xfId="30052" xr:uid="{00000000-0005-0000-0000-0000AD740000}"/>
    <cellStyle name="20% - Accent1 3 6 5 5 2" xfId="30053" xr:uid="{00000000-0005-0000-0000-0000AE740000}"/>
    <cellStyle name="20% - Accent1 3 6 5 5 2 2" xfId="30054" xr:uid="{00000000-0005-0000-0000-0000AF740000}"/>
    <cellStyle name="20% - Accent1 3 6 5 5 2 2 2" xfId="30055" xr:uid="{00000000-0005-0000-0000-0000B0740000}"/>
    <cellStyle name="20% - Accent1 3 6 5 5 2 3" xfId="30056" xr:uid="{00000000-0005-0000-0000-0000B1740000}"/>
    <cellStyle name="20% - Accent1 3 6 5 5 3" xfId="30057" xr:uid="{00000000-0005-0000-0000-0000B2740000}"/>
    <cellStyle name="20% - Accent1 3 6 5 5 3 2" xfId="30058" xr:uid="{00000000-0005-0000-0000-0000B3740000}"/>
    <cellStyle name="20% - Accent1 3 6 5 5 4" xfId="30059" xr:uid="{00000000-0005-0000-0000-0000B4740000}"/>
    <cellStyle name="20% - Accent1 3 6 5 6" xfId="30060" xr:uid="{00000000-0005-0000-0000-0000B5740000}"/>
    <cellStyle name="20% - Accent1 3 6 5 6 2" xfId="30061" xr:uid="{00000000-0005-0000-0000-0000B6740000}"/>
    <cellStyle name="20% - Accent1 3 6 5 6 2 2" xfId="30062" xr:uid="{00000000-0005-0000-0000-0000B7740000}"/>
    <cellStyle name="20% - Accent1 3 6 5 6 2 2 2" xfId="30063" xr:uid="{00000000-0005-0000-0000-0000B8740000}"/>
    <cellStyle name="20% - Accent1 3 6 5 6 2 3" xfId="30064" xr:uid="{00000000-0005-0000-0000-0000B9740000}"/>
    <cellStyle name="20% - Accent1 3 6 5 6 3" xfId="30065" xr:uid="{00000000-0005-0000-0000-0000BA740000}"/>
    <cellStyle name="20% - Accent1 3 6 5 6 3 2" xfId="30066" xr:uid="{00000000-0005-0000-0000-0000BB740000}"/>
    <cellStyle name="20% - Accent1 3 6 5 6 4" xfId="30067" xr:uid="{00000000-0005-0000-0000-0000BC740000}"/>
    <cellStyle name="20% - Accent1 3 6 5 7" xfId="30068" xr:uid="{00000000-0005-0000-0000-0000BD740000}"/>
    <cellStyle name="20% - Accent1 3 6 5 7 2" xfId="30069" xr:uid="{00000000-0005-0000-0000-0000BE740000}"/>
    <cellStyle name="20% - Accent1 3 6 5 7 2 2" xfId="30070" xr:uid="{00000000-0005-0000-0000-0000BF740000}"/>
    <cellStyle name="20% - Accent1 3 6 5 7 3" xfId="30071" xr:uid="{00000000-0005-0000-0000-0000C0740000}"/>
    <cellStyle name="20% - Accent1 3 6 5 8" xfId="30072" xr:uid="{00000000-0005-0000-0000-0000C1740000}"/>
    <cellStyle name="20% - Accent1 3 6 5 8 2" xfId="30073" xr:uid="{00000000-0005-0000-0000-0000C2740000}"/>
    <cellStyle name="20% - Accent1 3 6 5 8 2 2" xfId="30074" xr:uid="{00000000-0005-0000-0000-0000C3740000}"/>
    <cellStyle name="20% - Accent1 3 6 5 8 3" xfId="30075" xr:uid="{00000000-0005-0000-0000-0000C4740000}"/>
    <cellStyle name="20% - Accent1 3 6 5 9" xfId="30076" xr:uid="{00000000-0005-0000-0000-0000C5740000}"/>
    <cellStyle name="20% - Accent1 3 6 5 9 2" xfId="30077" xr:uid="{00000000-0005-0000-0000-0000C6740000}"/>
    <cellStyle name="20% - Accent1 3 6 6" xfId="30078" xr:uid="{00000000-0005-0000-0000-0000C7740000}"/>
    <cellStyle name="20% - Accent1 3 6 6 2" xfId="30079" xr:uid="{00000000-0005-0000-0000-0000C8740000}"/>
    <cellStyle name="20% - Accent1 3 6 6 2 2" xfId="30080" xr:uid="{00000000-0005-0000-0000-0000C9740000}"/>
    <cellStyle name="20% - Accent1 3 6 6 2 2 2" xfId="30081" xr:uid="{00000000-0005-0000-0000-0000CA740000}"/>
    <cellStyle name="20% - Accent1 3 6 6 2 2 2 2" xfId="30082" xr:uid="{00000000-0005-0000-0000-0000CB740000}"/>
    <cellStyle name="20% - Accent1 3 6 6 2 2 3" xfId="30083" xr:uid="{00000000-0005-0000-0000-0000CC740000}"/>
    <cellStyle name="20% - Accent1 3 6 6 2 3" xfId="30084" xr:uid="{00000000-0005-0000-0000-0000CD740000}"/>
    <cellStyle name="20% - Accent1 3 6 6 2 3 2" xfId="30085" xr:uid="{00000000-0005-0000-0000-0000CE740000}"/>
    <cellStyle name="20% - Accent1 3 6 6 2 4" xfId="30086" xr:uid="{00000000-0005-0000-0000-0000CF740000}"/>
    <cellStyle name="20% - Accent1 3 6 6 3" xfId="30087" xr:uid="{00000000-0005-0000-0000-0000D0740000}"/>
    <cellStyle name="20% - Accent1 3 6 6 3 2" xfId="30088" xr:uid="{00000000-0005-0000-0000-0000D1740000}"/>
    <cellStyle name="20% - Accent1 3 6 6 3 2 2" xfId="30089" xr:uid="{00000000-0005-0000-0000-0000D2740000}"/>
    <cellStyle name="20% - Accent1 3 6 6 3 2 2 2" xfId="30090" xr:uid="{00000000-0005-0000-0000-0000D3740000}"/>
    <cellStyle name="20% - Accent1 3 6 6 3 2 3" xfId="30091" xr:uid="{00000000-0005-0000-0000-0000D4740000}"/>
    <cellStyle name="20% - Accent1 3 6 6 3 3" xfId="30092" xr:uid="{00000000-0005-0000-0000-0000D5740000}"/>
    <cellStyle name="20% - Accent1 3 6 6 3 3 2" xfId="30093" xr:uid="{00000000-0005-0000-0000-0000D6740000}"/>
    <cellStyle name="20% - Accent1 3 6 6 3 4" xfId="30094" xr:uid="{00000000-0005-0000-0000-0000D7740000}"/>
    <cellStyle name="20% - Accent1 3 6 6 4" xfId="30095" xr:uid="{00000000-0005-0000-0000-0000D8740000}"/>
    <cellStyle name="20% - Accent1 3 6 6 4 2" xfId="30096" xr:uid="{00000000-0005-0000-0000-0000D9740000}"/>
    <cellStyle name="20% - Accent1 3 6 6 4 2 2" xfId="30097" xr:uid="{00000000-0005-0000-0000-0000DA740000}"/>
    <cellStyle name="20% - Accent1 3 6 6 4 2 2 2" xfId="30098" xr:uid="{00000000-0005-0000-0000-0000DB740000}"/>
    <cellStyle name="20% - Accent1 3 6 6 4 2 3" xfId="30099" xr:uid="{00000000-0005-0000-0000-0000DC740000}"/>
    <cellStyle name="20% - Accent1 3 6 6 4 3" xfId="30100" xr:uid="{00000000-0005-0000-0000-0000DD740000}"/>
    <cellStyle name="20% - Accent1 3 6 6 4 3 2" xfId="30101" xr:uid="{00000000-0005-0000-0000-0000DE740000}"/>
    <cellStyle name="20% - Accent1 3 6 6 4 4" xfId="30102" xr:uid="{00000000-0005-0000-0000-0000DF740000}"/>
    <cellStyle name="20% - Accent1 3 6 6 5" xfId="30103" xr:uid="{00000000-0005-0000-0000-0000E0740000}"/>
    <cellStyle name="20% - Accent1 3 6 6 5 2" xfId="30104" xr:uid="{00000000-0005-0000-0000-0000E1740000}"/>
    <cellStyle name="20% - Accent1 3 6 6 5 2 2" xfId="30105" xr:uid="{00000000-0005-0000-0000-0000E2740000}"/>
    <cellStyle name="20% - Accent1 3 6 6 5 3" xfId="30106" xr:uid="{00000000-0005-0000-0000-0000E3740000}"/>
    <cellStyle name="20% - Accent1 3 6 6 6" xfId="30107" xr:uid="{00000000-0005-0000-0000-0000E4740000}"/>
    <cellStyle name="20% - Accent1 3 6 6 6 2" xfId="30108" xr:uid="{00000000-0005-0000-0000-0000E5740000}"/>
    <cellStyle name="20% - Accent1 3 6 6 6 2 2" xfId="30109" xr:uid="{00000000-0005-0000-0000-0000E6740000}"/>
    <cellStyle name="20% - Accent1 3 6 6 6 3" xfId="30110" xr:uid="{00000000-0005-0000-0000-0000E7740000}"/>
    <cellStyle name="20% - Accent1 3 6 6 7" xfId="30111" xr:uid="{00000000-0005-0000-0000-0000E8740000}"/>
    <cellStyle name="20% - Accent1 3 6 6 7 2" xfId="30112" xr:uid="{00000000-0005-0000-0000-0000E9740000}"/>
    <cellStyle name="20% - Accent1 3 6 6 8" xfId="30113" xr:uid="{00000000-0005-0000-0000-0000EA740000}"/>
    <cellStyle name="20% - Accent1 3 6 6 8 2" xfId="30114" xr:uid="{00000000-0005-0000-0000-0000EB740000}"/>
    <cellStyle name="20% - Accent1 3 6 6 9" xfId="30115" xr:uid="{00000000-0005-0000-0000-0000EC740000}"/>
    <cellStyle name="20% - Accent1 3 6 7" xfId="30116" xr:uid="{00000000-0005-0000-0000-0000ED740000}"/>
    <cellStyle name="20% - Accent1 3 6 7 2" xfId="30117" xr:uid="{00000000-0005-0000-0000-0000EE740000}"/>
    <cellStyle name="20% - Accent1 3 6 7 2 2" xfId="30118" xr:uid="{00000000-0005-0000-0000-0000EF740000}"/>
    <cellStyle name="20% - Accent1 3 6 7 2 2 2" xfId="30119" xr:uid="{00000000-0005-0000-0000-0000F0740000}"/>
    <cellStyle name="20% - Accent1 3 6 7 2 2 2 2" xfId="30120" xr:uid="{00000000-0005-0000-0000-0000F1740000}"/>
    <cellStyle name="20% - Accent1 3 6 7 2 2 3" xfId="30121" xr:uid="{00000000-0005-0000-0000-0000F2740000}"/>
    <cellStyle name="20% - Accent1 3 6 7 2 3" xfId="30122" xr:uid="{00000000-0005-0000-0000-0000F3740000}"/>
    <cellStyle name="20% - Accent1 3 6 7 2 3 2" xfId="30123" xr:uid="{00000000-0005-0000-0000-0000F4740000}"/>
    <cellStyle name="20% - Accent1 3 6 7 2 4" xfId="30124" xr:uid="{00000000-0005-0000-0000-0000F5740000}"/>
    <cellStyle name="20% - Accent1 3 6 7 3" xfId="30125" xr:uid="{00000000-0005-0000-0000-0000F6740000}"/>
    <cellStyle name="20% - Accent1 3 6 7 3 2" xfId="30126" xr:uid="{00000000-0005-0000-0000-0000F7740000}"/>
    <cellStyle name="20% - Accent1 3 6 7 3 2 2" xfId="30127" xr:uid="{00000000-0005-0000-0000-0000F8740000}"/>
    <cellStyle name="20% - Accent1 3 6 7 3 2 2 2" xfId="30128" xr:uid="{00000000-0005-0000-0000-0000F9740000}"/>
    <cellStyle name="20% - Accent1 3 6 7 3 2 3" xfId="30129" xr:uid="{00000000-0005-0000-0000-0000FA740000}"/>
    <cellStyle name="20% - Accent1 3 6 7 3 3" xfId="30130" xr:uid="{00000000-0005-0000-0000-0000FB740000}"/>
    <cellStyle name="20% - Accent1 3 6 7 3 3 2" xfId="30131" xr:uid="{00000000-0005-0000-0000-0000FC740000}"/>
    <cellStyle name="20% - Accent1 3 6 7 3 4" xfId="30132" xr:uid="{00000000-0005-0000-0000-0000FD740000}"/>
    <cellStyle name="20% - Accent1 3 6 7 4" xfId="30133" xr:uid="{00000000-0005-0000-0000-0000FE740000}"/>
    <cellStyle name="20% - Accent1 3 6 7 4 2" xfId="30134" xr:uid="{00000000-0005-0000-0000-0000FF740000}"/>
    <cellStyle name="20% - Accent1 3 6 7 4 2 2" xfId="30135" xr:uid="{00000000-0005-0000-0000-000000750000}"/>
    <cellStyle name="20% - Accent1 3 6 7 4 2 2 2" xfId="30136" xr:uid="{00000000-0005-0000-0000-000001750000}"/>
    <cellStyle name="20% - Accent1 3 6 7 4 2 3" xfId="30137" xr:uid="{00000000-0005-0000-0000-000002750000}"/>
    <cellStyle name="20% - Accent1 3 6 7 4 3" xfId="30138" xr:uid="{00000000-0005-0000-0000-000003750000}"/>
    <cellStyle name="20% - Accent1 3 6 7 4 3 2" xfId="30139" xr:uid="{00000000-0005-0000-0000-000004750000}"/>
    <cellStyle name="20% - Accent1 3 6 7 4 4" xfId="30140" xr:uid="{00000000-0005-0000-0000-000005750000}"/>
    <cellStyle name="20% - Accent1 3 6 7 5" xfId="30141" xr:uid="{00000000-0005-0000-0000-000006750000}"/>
    <cellStyle name="20% - Accent1 3 6 7 5 2" xfId="30142" xr:uid="{00000000-0005-0000-0000-000007750000}"/>
    <cellStyle name="20% - Accent1 3 6 7 5 2 2" xfId="30143" xr:uid="{00000000-0005-0000-0000-000008750000}"/>
    <cellStyle name="20% - Accent1 3 6 7 5 3" xfId="30144" xr:uid="{00000000-0005-0000-0000-000009750000}"/>
    <cellStyle name="20% - Accent1 3 6 7 6" xfId="30145" xr:uid="{00000000-0005-0000-0000-00000A750000}"/>
    <cellStyle name="20% - Accent1 3 6 7 6 2" xfId="30146" xr:uid="{00000000-0005-0000-0000-00000B750000}"/>
    <cellStyle name="20% - Accent1 3 6 7 6 2 2" xfId="30147" xr:uid="{00000000-0005-0000-0000-00000C750000}"/>
    <cellStyle name="20% - Accent1 3 6 7 6 3" xfId="30148" xr:uid="{00000000-0005-0000-0000-00000D750000}"/>
    <cellStyle name="20% - Accent1 3 6 7 7" xfId="30149" xr:uid="{00000000-0005-0000-0000-00000E750000}"/>
    <cellStyle name="20% - Accent1 3 6 7 7 2" xfId="30150" xr:uid="{00000000-0005-0000-0000-00000F750000}"/>
    <cellStyle name="20% - Accent1 3 6 7 8" xfId="30151" xr:uid="{00000000-0005-0000-0000-000010750000}"/>
    <cellStyle name="20% - Accent1 3 6 7 8 2" xfId="30152" xr:uid="{00000000-0005-0000-0000-000011750000}"/>
    <cellStyle name="20% - Accent1 3 6 7 9" xfId="30153" xr:uid="{00000000-0005-0000-0000-000012750000}"/>
    <cellStyle name="20% - Accent1 3 6 8" xfId="30154" xr:uid="{00000000-0005-0000-0000-000013750000}"/>
    <cellStyle name="20% - Accent1 3 6 8 2" xfId="30155" xr:uid="{00000000-0005-0000-0000-000014750000}"/>
    <cellStyle name="20% - Accent1 3 6 8 2 2" xfId="30156" xr:uid="{00000000-0005-0000-0000-000015750000}"/>
    <cellStyle name="20% - Accent1 3 6 8 2 2 2" xfId="30157" xr:uid="{00000000-0005-0000-0000-000016750000}"/>
    <cellStyle name="20% - Accent1 3 6 8 2 3" xfId="30158" xr:uid="{00000000-0005-0000-0000-000017750000}"/>
    <cellStyle name="20% - Accent1 3 6 8 3" xfId="30159" xr:uid="{00000000-0005-0000-0000-000018750000}"/>
    <cellStyle name="20% - Accent1 3 6 8 3 2" xfId="30160" xr:uid="{00000000-0005-0000-0000-000019750000}"/>
    <cellStyle name="20% - Accent1 3 6 8 4" xfId="30161" xr:uid="{00000000-0005-0000-0000-00001A750000}"/>
    <cellStyle name="20% - Accent1 3 6 9" xfId="30162" xr:uid="{00000000-0005-0000-0000-00001B750000}"/>
    <cellStyle name="20% - Accent1 3 6 9 2" xfId="30163" xr:uid="{00000000-0005-0000-0000-00001C750000}"/>
    <cellStyle name="20% - Accent1 3 6 9 2 2" xfId="30164" xr:uid="{00000000-0005-0000-0000-00001D750000}"/>
    <cellStyle name="20% - Accent1 3 6 9 2 2 2" xfId="30165" xr:uid="{00000000-0005-0000-0000-00001E750000}"/>
    <cellStyle name="20% - Accent1 3 6 9 2 3" xfId="30166" xr:uid="{00000000-0005-0000-0000-00001F750000}"/>
    <cellStyle name="20% - Accent1 3 6 9 3" xfId="30167" xr:uid="{00000000-0005-0000-0000-000020750000}"/>
    <cellStyle name="20% - Accent1 3 6 9 3 2" xfId="30168" xr:uid="{00000000-0005-0000-0000-000021750000}"/>
    <cellStyle name="20% - Accent1 3 6 9 4" xfId="30169" xr:uid="{00000000-0005-0000-0000-000022750000}"/>
    <cellStyle name="20% - Accent1 3 7" xfId="30170" xr:uid="{00000000-0005-0000-0000-000023750000}"/>
    <cellStyle name="20% - Accent1 3 7 10" xfId="30171" xr:uid="{00000000-0005-0000-0000-000024750000}"/>
    <cellStyle name="20% - Accent1 3 7 10 2" xfId="30172" xr:uid="{00000000-0005-0000-0000-000025750000}"/>
    <cellStyle name="20% - Accent1 3 7 10 2 2" xfId="30173" xr:uid="{00000000-0005-0000-0000-000026750000}"/>
    <cellStyle name="20% - Accent1 3 7 10 3" xfId="30174" xr:uid="{00000000-0005-0000-0000-000027750000}"/>
    <cellStyle name="20% - Accent1 3 7 11" xfId="30175" xr:uid="{00000000-0005-0000-0000-000028750000}"/>
    <cellStyle name="20% - Accent1 3 7 11 2" xfId="30176" xr:uid="{00000000-0005-0000-0000-000029750000}"/>
    <cellStyle name="20% - Accent1 3 7 11 2 2" xfId="30177" xr:uid="{00000000-0005-0000-0000-00002A750000}"/>
    <cellStyle name="20% - Accent1 3 7 11 3" xfId="30178" xr:uid="{00000000-0005-0000-0000-00002B750000}"/>
    <cellStyle name="20% - Accent1 3 7 12" xfId="30179" xr:uid="{00000000-0005-0000-0000-00002C750000}"/>
    <cellStyle name="20% - Accent1 3 7 12 2" xfId="30180" xr:uid="{00000000-0005-0000-0000-00002D750000}"/>
    <cellStyle name="20% - Accent1 3 7 13" xfId="30181" xr:uid="{00000000-0005-0000-0000-00002E750000}"/>
    <cellStyle name="20% - Accent1 3 7 13 2" xfId="30182" xr:uid="{00000000-0005-0000-0000-00002F750000}"/>
    <cellStyle name="20% - Accent1 3 7 14" xfId="30183" xr:uid="{00000000-0005-0000-0000-000030750000}"/>
    <cellStyle name="20% - Accent1 3 7 2" xfId="30184" xr:uid="{00000000-0005-0000-0000-000031750000}"/>
    <cellStyle name="20% - Accent1 3 7 2 10" xfId="30185" xr:uid="{00000000-0005-0000-0000-000032750000}"/>
    <cellStyle name="20% - Accent1 3 7 2 10 2" xfId="30186" xr:uid="{00000000-0005-0000-0000-000033750000}"/>
    <cellStyle name="20% - Accent1 3 7 2 11" xfId="30187" xr:uid="{00000000-0005-0000-0000-000034750000}"/>
    <cellStyle name="20% - Accent1 3 7 2 2" xfId="30188" xr:uid="{00000000-0005-0000-0000-000035750000}"/>
    <cellStyle name="20% - Accent1 3 7 2 2 2" xfId="30189" xr:uid="{00000000-0005-0000-0000-000036750000}"/>
    <cellStyle name="20% - Accent1 3 7 2 2 2 2" xfId="30190" xr:uid="{00000000-0005-0000-0000-000037750000}"/>
    <cellStyle name="20% - Accent1 3 7 2 2 2 2 2" xfId="30191" xr:uid="{00000000-0005-0000-0000-000038750000}"/>
    <cellStyle name="20% - Accent1 3 7 2 2 2 2 2 2" xfId="30192" xr:uid="{00000000-0005-0000-0000-000039750000}"/>
    <cellStyle name="20% - Accent1 3 7 2 2 2 2 3" xfId="30193" xr:uid="{00000000-0005-0000-0000-00003A750000}"/>
    <cellStyle name="20% - Accent1 3 7 2 2 2 3" xfId="30194" xr:uid="{00000000-0005-0000-0000-00003B750000}"/>
    <cellStyle name="20% - Accent1 3 7 2 2 2 3 2" xfId="30195" xr:uid="{00000000-0005-0000-0000-00003C750000}"/>
    <cellStyle name="20% - Accent1 3 7 2 2 2 4" xfId="30196" xr:uid="{00000000-0005-0000-0000-00003D750000}"/>
    <cellStyle name="20% - Accent1 3 7 2 2 3" xfId="30197" xr:uid="{00000000-0005-0000-0000-00003E750000}"/>
    <cellStyle name="20% - Accent1 3 7 2 2 3 2" xfId="30198" xr:uid="{00000000-0005-0000-0000-00003F750000}"/>
    <cellStyle name="20% - Accent1 3 7 2 2 3 2 2" xfId="30199" xr:uid="{00000000-0005-0000-0000-000040750000}"/>
    <cellStyle name="20% - Accent1 3 7 2 2 3 2 2 2" xfId="30200" xr:uid="{00000000-0005-0000-0000-000041750000}"/>
    <cellStyle name="20% - Accent1 3 7 2 2 3 2 3" xfId="30201" xr:uid="{00000000-0005-0000-0000-000042750000}"/>
    <cellStyle name="20% - Accent1 3 7 2 2 3 3" xfId="30202" xr:uid="{00000000-0005-0000-0000-000043750000}"/>
    <cellStyle name="20% - Accent1 3 7 2 2 3 3 2" xfId="30203" xr:uid="{00000000-0005-0000-0000-000044750000}"/>
    <cellStyle name="20% - Accent1 3 7 2 2 3 4" xfId="30204" xr:uid="{00000000-0005-0000-0000-000045750000}"/>
    <cellStyle name="20% - Accent1 3 7 2 2 4" xfId="30205" xr:uid="{00000000-0005-0000-0000-000046750000}"/>
    <cellStyle name="20% - Accent1 3 7 2 2 4 2" xfId="30206" xr:uid="{00000000-0005-0000-0000-000047750000}"/>
    <cellStyle name="20% - Accent1 3 7 2 2 4 2 2" xfId="30207" xr:uid="{00000000-0005-0000-0000-000048750000}"/>
    <cellStyle name="20% - Accent1 3 7 2 2 4 2 2 2" xfId="30208" xr:uid="{00000000-0005-0000-0000-000049750000}"/>
    <cellStyle name="20% - Accent1 3 7 2 2 4 2 3" xfId="30209" xr:uid="{00000000-0005-0000-0000-00004A750000}"/>
    <cellStyle name="20% - Accent1 3 7 2 2 4 3" xfId="30210" xr:uid="{00000000-0005-0000-0000-00004B750000}"/>
    <cellStyle name="20% - Accent1 3 7 2 2 4 3 2" xfId="30211" xr:uid="{00000000-0005-0000-0000-00004C750000}"/>
    <cellStyle name="20% - Accent1 3 7 2 2 4 4" xfId="30212" xr:uid="{00000000-0005-0000-0000-00004D750000}"/>
    <cellStyle name="20% - Accent1 3 7 2 2 5" xfId="30213" xr:uid="{00000000-0005-0000-0000-00004E750000}"/>
    <cellStyle name="20% - Accent1 3 7 2 2 5 2" xfId="30214" xr:uid="{00000000-0005-0000-0000-00004F750000}"/>
    <cellStyle name="20% - Accent1 3 7 2 2 5 2 2" xfId="30215" xr:uid="{00000000-0005-0000-0000-000050750000}"/>
    <cellStyle name="20% - Accent1 3 7 2 2 5 3" xfId="30216" xr:uid="{00000000-0005-0000-0000-000051750000}"/>
    <cellStyle name="20% - Accent1 3 7 2 2 6" xfId="30217" xr:uid="{00000000-0005-0000-0000-000052750000}"/>
    <cellStyle name="20% - Accent1 3 7 2 2 6 2" xfId="30218" xr:uid="{00000000-0005-0000-0000-000053750000}"/>
    <cellStyle name="20% - Accent1 3 7 2 2 6 2 2" xfId="30219" xr:uid="{00000000-0005-0000-0000-000054750000}"/>
    <cellStyle name="20% - Accent1 3 7 2 2 6 3" xfId="30220" xr:uid="{00000000-0005-0000-0000-000055750000}"/>
    <cellStyle name="20% - Accent1 3 7 2 2 7" xfId="30221" xr:uid="{00000000-0005-0000-0000-000056750000}"/>
    <cellStyle name="20% - Accent1 3 7 2 2 7 2" xfId="30222" xr:uid="{00000000-0005-0000-0000-000057750000}"/>
    <cellStyle name="20% - Accent1 3 7 2 2 8" xfId="30223" xr:uid="{00000000-0005-0000-0000-000058750000}"/>
    <cellStyle name="20% - Accent1 3 7 2 2 8 2" xfId="30224" xr:uid="{00000000-0005-0000-0000-000059750000}"/>
    <cellStyle name="20% - Accent1 3 7 2 2 9" xfId="30225" xr:uid="{00000000-0005-0000-0000-00005A750000}"/>
    <cellStyle name="20% - Accent1 3 7 2 3" xfId="30226" xr:uid="{00000000-0005-0000-0000-00005B750000}"/>
    <cellStyle name="20% - Accent1 3 7 2 3 2" xfId="30227" xr:uid="{00000000-0005-0000-0000-00005C750000}"/>
    <cellStyle name="20% - Accent1 3 7 2 3 2 2" xfId="30228" xr:uid="{00000000-0005-0000-0000-00005D750000}"/>
    <cellStyle name="20% - Accent1 3 7 2 3 2 2 2" xfId="30229" xr:uid="{00000000-0005-0000-0000-00005E750000}"/>
    <cellStyle name="20% - Accent1 3 7 2 3 2 2 2 2" xfId="30230" xr:uid="{00000000-0005-0000-0000-00005F750000}"/>
    <cellStyle name="20% - Accent1 3 7 2 3 2 2 3" xfId="30231" xr:uid="{00000000-0005-0000-0000-000060750000}"/>
    <cellStyle name="20% - Accent1 3 7 2 3 2 3" xfId="30232" xr:uid="{00000000-0005-0000-0000-000061750000}"/>
    <cellStyle name="20% - Accent1 3 7 2 3 2 3 2" xfId="30233" xr:uid="{00000000-0005-0000-0000-000062750000}"/>
    <cellStyle name="20% - Accent1 3 7 2 3 2 4" xfId="30234" xr:uid="{00000000-0005-0000-0000-000063750000}"/>
    <cellStyle name="20% - Accent1 3 7 2 3 3" xfId="30235" xr:uid="{00000000-0005-0000-0000-000064750000}"/>
    <cellStyle name="20% - Accent1 3 7 2 3 3 2" xfId="30236" xr:uid="{00000000-0005-0000-0000-000065750000}"/>
    <cellStyle name="20% - Accent1 3 7 2 3 3 2 2" xfId="30237" xr:uid="{00000000-0005-0000-0000-000066750000}"/>
    <cellStyle name="20% - Accent1 3 7 2 3 3 2 2 2" xfId="30238" xr:uid="{00000000-0005-0000-0000-000067750000}"/>
    <cellStyle name="20% - Accent1 3 7 2 3 3 2 3" xfId="30239" xr:uid="{00000000-0005-0000-0000-000068750000}"/>
    <cellStyle name="20% - Accent1 3 7 2 3 3 3" xfId="30240" xr:uid="{00000000-0005-0000-0000-000069750000}"/>
    <cellStyle name="20% - Accent1 3 7 2 3 3 3 2" xfId="30241" xr:uid="{00000000-0005-0000-0000-00006A750000}"/>
    <cellStyle name="20% - Accent1 3 7 2 3 3 4" xfId="30242" xr:uid="{00000000-0005-0000-0000-00006B750000}"/>
    <cellStyle name="20% - Accent1 3 7 2 3 4" xfId="30243" xr:uid="{00000000-0005-0000-0000-00006C750000}"/>
    <cellStyle name="20% - Accent1 3 7 2 3 4 2" xfId="30244" xr:uid="{00000000-0005-0000-0000-00006D750000}"/>
    <cellStyle name="20% - Accent1 3 7 2 3 4 2 2" xfId="30245" xr:uid="{00000000-0005-0000-0000-00006E750000}"/>
    <cellStyle name="20% - Accent1 3 7 2 3 4 2 2 2" xfId="30246" xr:uid="{00000000-0005-0000-0000-00006F750000}"/>
    <cellStyle name="20% - Accent1 3 7 2 3 4 2 3" xfId="30247" xr:uid="{00000000-0005-0000-0000-000070750000}"/>
    <cellStyle name="20% - Accent1 3 7 2 3 4 3" xfId="30248" xr:uid="{00000000-0005-0000-0000-000071750000}"/>
    <cellStyle name="20% - Accent1 3 7 2 3 4 3 2" xfId="30249" xr:uid="{00000000-0005-0000-0000-000072750000}"/>
    <cellStyle name="20% - Accent1 3 7 2 3 4 4" xfId="30250" xr:uid="{00000000-0005-0000-0000-000073750000}"/>
    <cellStyle name="20% - Accent1 3 7 2 3 5" xfId="30251" xr:uid="{00000000-0005-0000-0000-000074750000}"/>
    <cellStyle name="20% - Accent1 3 7 2 3 5 2" xfId="30252" xr:uid="{00000000-0005-0000-0000-000075750000}"/>
    <cellStyle name="20% - Accent1 3 7 2 3 5 2 2" xfId="30253" xr:uid="{00000000-0005-0000-0000-000076750000}"/>
    <cellStyle name="20% - Accent1 3 7 2 3 5 3" xfId="30254" xr:uid="{00000000-0005-0000-0000-000077750000}"/>
    <cellStyle name="20% - Accent1 3 7 2 3 6" xfId="30255" xr:uid="{00000000-0005-0000-0000-000078750000}"/>
    <cellStyle name="20% - Accent1 3 7 2 3 6 2" xfId="30256" xr:uid="{00000000-0005-0000-0000-000079750000}"/>
    <cellStyle name="20% - Accent1 3 7 2 3 6 2 2" xfId="30257" xr:uid="{00000000-0005-0000-0000-00007A750000}"/>
    <cellStyle name="20% - Accent1 3 7 2 3 6 3" xfId="30258" xr:uid="{00000000-0005-0000-0000-00007B750000}"/>
    <cellStyle name="20% - Accent1 3 7 2 3 7" xfId="30259" xr:uid="{00000000-0005-0000-0000-00007C750000}"/>
    <cellStyle name="20% - Accent1 3 7 2 3 7 2" xfId="30260" xr:uid="{00000000-0005-0000-0000-00007D750000}"/>
    <cellStyle name="20% - Accent1 3 7 2 3 8" xfId="30261" xr:uid="{00000000-0005-0000-0000-00007E750000}"/>
    <cellStyle name="20% - Accent1 3 7 2 3 8 2" xfId="30262" xr:uid="{00000000-0005-0000-0000-00007F750000}"/>
    <cellStyle name="20% - Accent1 3 7 2 3 9" xfId="30263" xr:uid="{00000000-0005-0000-0000-000080750000}"/>
    <cellStyle name="20% - Accent1 3 7 2 4" xfId="30264" xr:uid="{00000000-0005-0000-0000-000081750000}"/>
    <cellStyle name="20% - Accent1 3 7 2 4 2" xfId="30265" xr:uid="{00000000-0005-0000-0000-000082750000}"/>
    <cellStyle name="20% - Accent1 3 7 2 4 2 2" xfId="30266" xr:uid="{00000000-0005-0000-0000-000083750000}"/>
    <cellStyle name="20% - Accent1 3 7 2 4 2 2 2" xfId="30267" xr:uid="{00000000-0005-0000-0000-000084750000}"/>
    <cellStyle name="20% - Accent1 3 7 2 4 2 3" xfId="30268" xr:uid="{00000000-0005-0000-0000-000085750000}"/>
    <cellStyle name="20% - Accent1 3 7 2 4 3" xfId="30269" xr:uid="{00000000-0005-0000-0000-000086750000}"/>
    <cellStyle name="20% - Accent1 3 7 2 4 3 2" xfId="30270" xr:uid="{00000000-0005-0000-0000-000087750000}"/>
    <cellStyle name="20% - Accent1 3 7 2 4 4" xfId="30271" xr:uid="{00000000-0005-0000-0000-000088750000}"/>
    <cellStyle name="20% - Accent1 3 7 2 5" xfId="30272" xr:uid="{00000000-0005-0000-0000-000089750000}"/>
    <cellStyle name="20% - Accent1 3 7 2 5 2" xfId="30273" xr:uid="{00000000-0005-0000-0000-00008A750000}"/>
    <cellStyle name="20% - Accent1 3 7 2 5 2 2" xfId="30274" xr:uid="{00000000-0005-0000-0000-00008B750000}"/>
    <cellStyle name="20% - Accent1 3 7 2 5 2 2 2" xfId="30275" xr:uid="{00000000-0005-0000-0000-00008C750000}"/>
    <cellStyle name="20% - Accent1 3 7 2 5 2 3" xfId="30276" xr:uid="{00000000-0005-0000-0000-00008D750000}"/>
    <cellStyle name="20% - Accent1 3 7 2 5 3" xfId="30277" xr:uid="{00000000-0005-0000-0000-00008E750000}"/>
    <cellStyle name="20% - Accent1 3 7 2 5 3 2" xfId="30278" xr:uid="{00000000-0005-0000-0000-00008F750000}"/>
    <cellStyle name="20% - Accent1 3 7 2 5 4" xfId="30279" xr:uid="{00000000-0005-0000-0000-000090750000}"/>
    <cellStyle name="20% - Accent1 3 7 2 6" xfId="30280" xr:uid="{00000000-0005-0000-0000-000091750000}"/>
    <cellStyle name="20% - Accent1 3 7 2 6 2" xfId="30281" xr:uid="{00000000-0005-0000-0000-000092750000}"/>
    <cellStyle name="20% - Accent1 3 7 2 6 2 2" xfId="30282" xr:uid="{00000000-0005-0000-0000-000093750000}"/>
    <cellStyle name="20% - Accent1 3 7 2 6 2 2 2" xfId="30283" xr:uid="{00000000-0005-0000-0000-000094750000}"/>
    <cellStyle name="20% - Accent1 3 7 2 6 2 3" xfId="30284" xr:uid="{00000000-0005-0000-0000-000095750000}"/>
    <cellStyle name="20% - Accent1 3 7 2 6 3" xfId="30285" xr:uid="{00000000-0005-0000-0000-000096750000}"/>
    <cellStyle name="20% - Accent1 3 7 2 6 3 2" xfId="30286" xr:uid="{00000000-0005-0000-0000-000097750000}"/>
    <cellStyle name="20% - Accent1 3 7 2 6 4" xfId="30287" xr:uid="{00000000-0005-0000-0000-000098750000}"/>
    <cellStyle name="20% - Accent1 3 7 2 7" xfId="30288" xr:uid="{00000000-0005-0000-0000-000099750000}"/>
    <cellStyle name="20% - Accent1 3 7 2 7 2" xfId="30289" xr:uid="{00000000-0005-0000-0000-00009A750000}"/>
    <cellStyle name="20% - Accent1 3 7 2 7 2 2" xfId="30290" xr:uid="{00000000-0005-0000-0000-00009B750000}"/>
    <cellStyle name="20% - Accent1 3 7 2 7 3" xfId="30291" xr:uid="{00000000-0005-0000-0000-00009C750000}"/>
    <cellStyle name="20% - Accent1 3 7 2 8" xfId="30292" xr:uid="{00000000-0005-0000-0000-00009D750000}"/>
    <cellStyle name="20% - Accent1 3 7 2 8 2" xfId="30293" xr:uid="{00000000-0005-0000-0000-00009E750000}"/>
    <cellStyle name="20% - Accent1 3 7 2 8 2 2" xfId="30294" xr:uid="{00000000-0005-0000-0000-00009F750000}"/>
    <cellStyle name="20% - Accent1 3 7 2 8 3" xfId="30295" xr:uid="{00000000-0005-0000-0000-0000A0750000}"/>
    <cellStyle name="20% - Accent1 3 7 2 9" xfId="30296" xr:uid="{00000000-0005-0000-0000-0000A1750000}"/>
    <cellStyle name="20% - Accent1 3 7 2 9 2" xfId="30297" xr:uid="{00000000-0005-0000-0000-0000A2750000}"/>
    <cellStyle name="20% - Accent1 3 7 3" xfId="30298" xr:uid="{00000000-0005-0000-0000-0000A3750000}"/>
    <cellStyle name="20% - Accent1 3 7 3 10" xfId="30299" xr:uid="{00000000-0005-0000-0000-0000A4750000}"/>
    <cellStyle name="20% - Accent1 3 7 3 10 2" xfId="30300" xr:uid="{00000000-0005-0000-0000-0000A5750000}"/>
    <cellStyle name="20% - Accent1 3 7 3 11" xfId="30301" xr:uid="{00000000-0005-0000-0000-0000A6750000}"/>
    <cellStyle name="20% - Accent1 3 7 3 2" xfId="30302" xr:uid="{00000000-0005-0000-0000-0000A7750000}"/>
    <cellStyle name="20% - Accent1 3 7 3 2 2" xfId="30303" xr:uid="{00000000-0005-0000-0000-0000A8750000}"/>
    <cellStyle name="20% - Accent1 3 7 3 2 2 2" xfId="30304" xr:uid="{00000000-0005-0000-0000-0000A9750000}"/>
    <cellStyle name="20% - Accent1 3 7 3 2 2 2 2" xfId="30305" xr:uid="{00000000-0005-0000-0000-0000AA750000}"/>
    <cellStyle name="20% - Accent1 3 7 3 2 2 2 2 2" xfId="30306" xr:uid="{00000000-0005-0000-0000-0000AB750000}"/>
    <cellStyle name="20% - Accent1 3 7 3 2 2 2 3" xfId="30307" xr:uid="{00000000-0005-0000-0000-0000AC750000}"/>
    <cellStyle name="20% - Accent1 3 7 3 2 2 3" xfId="30308" xr:uid="{00000000-0005-0000-0000-0000AD750000}"/>
    <cellStyle name="20% - Accent1 3 7 3 2 2 3 2" xfId="30309" xr:uid="{00000000-0005-0000-0000-0000AE750000}"/>
    <cellStyle name="20% - Accent1 3 7 3 2 2 4" xfId="30310" xr:uid="{00000000-0005-0000-0000-0000AF750000}"/>
    <cellStyle name="20% - Accent1 3 7 3 2 3" xfId="30311" xr:uid="{00000000-0005-0000-0000-0000B0750000}"/>
    <cellStyle name="20% - Accent1 3 7 3 2 3 2" xfId="30312" xr:uid="{00000000-0005-0000-0000-0000B1750000}"/>
    <cellStyle name="20% - Accent1 3 7 3 2 3 2 2" xfId="30313" xr:uid="{00000000-0005-0000-0000-0000B2750000}"/>
    <cellStyle name="20% - Accent1 3 7 3 2 3 2 2 2" xfId="30314" xr:uid="{00000000-0005-0000-0000-0000B3750000}"/>
    <cellStyle name="20% - Accent1 3 7 3 2 3 2 3" xfId="30315" xr:uid="{00000000-0005-0000-0000-0000B4750000}"/>
    <cellStyle name="20% - Accent1 3 7 3 2 3 3" xfId="30316" xr:uid="{00000000-0005-0000-0000-0000B5750000}"/>
    <cellStyle name="20% - Accent1 3 7 3 2 3 3 2" xfId="30317" xr:uid="{00000000-0005-0000-0000-0000B6750000}"/>
    <cellStyle name="20% - Accent1 3 7 3 2 3 4" xfId="30318" xr:uid="{00000000-0005-0000-0000-0000B7750000}"/>
    <cellStyle name="20% - Accent1 3 7 3 2 4" xfId="30319" xr:uid="{00000000-0005-0000-0000-0000B8750000}"/>
    <cellStyle name="20% - Accent1 3 7 3 2 4 2" xfId="30320" xr:uid="{00000000-0005-0000-0000-0000B9750000}"/>
    <cellStyle name="20% - Accent1 3 7 3 2 4 2 2" xfId="30321" xr:uid="{00000000-0005-0000-0000-0000BA750000}"/>
    <cellStyle name="20% - Accent1 3 7 3 2 4 2 2 2" xfId="30322" xr:uid="{00000000-0005-0000-0000-0000BB750000}"/>
    <cellStyle name="20% - Accent1 3 7 3 2 4 2 3" xfId="30323" xr:uid="{00000000-0005-0000-0000-0000BC750000}"/>
    <cellStyle name="20% - Accent1 3 7 3 2 4 3" xfId="30324" xr:uid="{00000000-0005-0000-0000-0000BD750000}"/>
    <cellStyle name="20% - Accent1 3 7 3 2 4 3 2" xfId="30325" xr:uid="{00000000-0005-0000-0000-0000BE750000}"/>
    <cellStyle name="20% - Accent1 3 7 3 2 4 4" xfId="30326" xr:uid="{00000000-0005-0000-0000-0000BF750000}"/>
    <cellStyle name="20% - Accent1 3 7 3 2 5" xfId="30327" xr:uid="{00000000-0005-0000-0000-0000C0750000}"/>
    <cellStyle name="20% - Accent1 3 7 3 2 5 2" xfId="30328" xr:uid="{00000000-0005-0000-0000-0000C1750000}"/>
    <cellStyle name="20% - Accent1 3 7 3 2 5 2 2" xfId="30329" xr:uid="{00000000-0005-0000-0000-0000C2750000}"/>
    <cellStyle name="20% - Accent1 3 7 3 2 5 3" xfId="30330" xr:uid="{00000000-0005-0000-0000-0000C3750000}"/>
    <cellStyle name="20% - Accent1 3 7 3 2 6" xfId="30331" xr:uid="{00000000-0005-0000-0000-0000C4750000}"/>
    <cellStyle name="20% - Accent1 3 7 3 2 6 2" xfId="30332" xr:uid="{00000000-0005-0000-0000-0000C5750000}"/>
    <cellStyle name="20% - Accent1 3 7 3 2 6 2 2" xfId="30333" xr:uid="{00000000-0005-0000-0000-0000C6750000}"/>
    <cellStyle name="20% - Accent1 3 7 3 2 6 3" xfId="30334" xr:uid="{00000000-0005-0000-0000-0000C7750000}"/>
    <cellStyle name="20% - Accent1 3 7 3 2 7" xfId="30335" xr:uid="{00000000-0005-0000-0000-0000C8750000}"/>
    <cellStyle name="20% - Accent1 3 7 3 2 7 2" xfId="30336" xr:uid="{00000000-0005-0000-0000-0000C9750000}"/>
    <cellStyle name="20% - Accent1 3 7 3 2 8" xfId="30337" xr:uid="{00000000-0005-0000-0000-0000CA750000}"/>
    <cellStyle name="20% - Accent1 3 7 3 2 8 2" xfId="30338" xr:uid="{00000000-0005-0000-0000-0000CB750000}"/>
    <cellStyle name="20% - Accent1 3 7 3 2 9" xfId="30339" xr:uid="{00000000-0005-0000-0000-0000CC750000}"/>
    <cellStyle name="20% - Accent1 3 7 3 3" xfId="30340" xr:uid="{00000000-0005-0000-0000-0000CD750000}"/>
    <cellStyle name="20% - Accent1 3 7 3 3 2" xfId="30341" xr:uid="{00000000-0005-0000-0000-0000CE750000}"/>
    <cellStyle name="20% - Accent1 3 7 3 3 2 2" xfId="30342" xr:uid="{00000000-0005-0000-0000-0000CF750000}"/>
    <cellStyle name="20% - Accent1 3 7 3 3 2 2 2" xfId="30343" xr:uid="{00000000-0005-0000-0000-0000D0750000}"/>
    <cellStyle name="20% - Accent1 3 7 3 3 2 2 2 2" xfId="30344" xr:uid="{00000000-0005-0000-0000-0000D1750000}"/>
    <cellStyle name="20% - Accent1 3 7 3 3 2 2 3" xfId="30345" xr:uid="{00000000-0005-0000-0000-0000D2750000}"/>
    <cellStyle name="20% - Accent1 3 7 3 3 2 3" xfId="30346" xr:uid="{00000000-0005-0000-0000-0000D3750000}"/>
    <cellStyle name="20% - Accent1 3 7 3 3 2 3 2" xfId="30347" xr:uid="{00000000-0005-0000-0000-0000D4750000}"/>
    <cellStyle name="20% - Accent1 3 7 3 3 2 4" xfId="30348" xr:uid="{00000000-0005-0000-0000-0000D5750000}"/>
    <cellStyle name="20% - Accent1 3 7 3 3 3" xfId="30349" xr:uid="{00000000-0005-0000-0000-0000D6750000}"/>
    <cellStyle name="20% - Accent1 3 7 3 3 3 2" xfId="30350" xr:uid="{00000000-0005-0000-0000-0000D7750000}"/>
    <cellStyle name="20% - Accent1 3 7 3 3 3 2 2" xfId="30351" xr:uid="{00000000-0005-0000-0000-0000D8750000}"/>
    <cellStyle name="20% - Accent1 3 7 3 3 3 2 2 2" xfId="30352" xr:uid="{00000000-0005-0000-0000-0000D9750000}"/>
    <cellStyle name="20% - Accent1 3 7 3 3 3 2 3" xfId="30353" xr:uid="{00000000-0005-0000-0000-0000DA750000}"/>
    <cellStyle name="20% - Accent1 3 7 3 3 3 3" xfId="30354" xr:uid="{00000000-0005-0000-0000-0000DB750000}"/>
    <cellStyle name="20% - Accent1 3 7 3 3 3 3 2" xfId="30355" xr:uid="{00000000-0005-0000-0000-0000DC750000}"/>
    <cellStyle name="20% - Accent1 3 7 3 3 3 4" xfId="30356" xr:uid="{00000000-0005-0000-0000-0000DD750000}"/>
    <cellStyle name="20% - Accent1 3 7 3 3 4" xfId="30357" xr:uid="{00000000-0005-0000-0000-0000DE750000}"/>
    <cellStyle name="20% - Accent1 3 7 3 3 4 2" xfId="30358" xr:uid="{00000000-0005-0000-0000-0000DF750000}"/>
    <cellStyle name="20% - Accent1 3 7 3 3 4 2 2" xfId="30359" xr:uid="{00000000-0005-0000-0000-0000E0750000}"/>
    <cellStyle name="20% - Accent1 3 7 3 3 4 2 2 2" xfId="30360" xr:uid="{00000000-0005-0000-0000-0000E1750000}"/>
    <cellStyle name="20% - Accent1 3 7 3 3 4 2 3" xfId="30361" xr:uid="{00000000-0005-0000-0000-0000E2750000}"/>
    <cellStyle name="20% - Accent1 3 7 3 3 4 3" xfId="30362" xr:uid="{00000000-0005-0000-0000-0000E3750000}"/>
    <cellStyle name="20% - Accent1 3 7 3 3 4 3 2" xfId="30363" xr:uid="{00000000-0005-0000-0000-0000E4750000}"/>
    <cellStyle name="20% - Accent1 3 7 3 3 4 4" xfId="30364" xr:uid="{00000000-0005-0000-0000-0000E5750000}"/>
    <cellStyle name="20% - Accent1 3 7 3 3 5" xfId="30365" xr:uid="{00000000-0005-0000-0000-0000E6750000}"/>
    <cellStyle name="20% - Accent1 3 7 3 3 5 2" xfId="30366" xr:uid="{00000000-0005-0000-0000-0000E7750000}"/>
    <cellStyle name="20% - Accent1 3 7 3 3 5 2 2" xfId="30367" xr:uid="{00000000-0005-0000-0000-0000E8750000}"/>
    <cellStyle name="20% - Accent1 3 7 3 3 5 3" xfId="30368" xr:uid="{00000000-0005-0000-0000-0000E9750000}"/>
    <cellStyle name="20% - Accent1 3 7 3 3 6" xfId="30369" xr:uid="{00000000-0005-0000-0000-0000EA750000}"/>
    <cellStyle name="20% - Accent1 3 7 3 3 6 2" xfId="30370" xr:uid="{00000000-0005-0000-0000-0000EB750000}"/>
    <cellStyle name="20% - Accent1 3 7 3 3 6 2 2" xfId="30371" xr:uid="{00000000-0005-0000-0000-0000EC750000}"/>
    <cellStyle name="20% - Accent1 3 7 3 3 6 3" xfId="30372" xr:uid="{00000000-0005-0000-0000-0000ED750000}"/>
    <cellStyle name="20% - Accent1 3 7 3 3 7" xfId="30373" xr:uid="{00000000-0005-0000-0000-0000EE750000}"/>
    <cellStyle name="20% - Accent1 3 7 3 3 7 2" xfId="30374" xr:uid="{00000000-0005-0000-0000-0000EF750000}"/>
    <cellStyle name="20% - Accent1 3 7 3 3 8" xfId="30375" xr:uid="{00000000-0005-0000-0000-0000F0750000}"/>
    <cellStyle name="20% - Accent1 3 7 3 3 8 2" xfId="30376" xr:uid="{00000000-0005-0000-0000-0000F1750000}"/>
    <cellStyle name="20% - Accent1 3 7 3 3 9" xfId="30377" xr:uid="{00000000-0005-0000-0000-0000F2750000}"/>
    <cellStyle name="20% - Accent1 3 7 3 4" xfId="30378" xr:uid="{00000000-0005-0000-0000-0000F3750000}"/>
    <cellStyle name="20% - Accent1 3 7 3 4 2" xfId="30379" xr:uid="{00000000-0005-0000-0000-0000F4750000}"/>
    <cellStyle name="20% - Accent1 3 7 3 4 2 2" xfId="30380" xr:uid="{00000000-0005-0000-0000-0000F5750000}"/>
    <cellStyle name="20% - Accent1 3 7 3 4 2 2 2" xfId="30381" xr:uid="{00000000-0005-0000-0000-0000F6750000}"/>
    <cellStyle name="20% - Accent1 3 7 3 4 2 3" xfId="30382" xr:uid="{00000000-0005-0000-0000-0000F7750000}"/>
    <cellStyle name="20% - Accent1 3 7 3 4 3" xfId="30383" xr:uid="{00000000-0005-0000-0000-0000F8750000}"/>
    <cellStyle name="20% - Accent1 3 7 3 4 3 2" xfId="30384" xr:uid="{00000000-0005-0000-0000-0000F9750000}"/>
    <cellStyle name="20% - Accent1 3 7 3 4 4" xfId="30385" xr:uid="{00000000-0005-0000-0000-0000FA750000}"/>
    <cellStyle name="20% - Accent1 3 7 3 5" xfId="30386" xr:uid="{00000000-0005-0000-0000-0000FB750000}"/>
    <cellStyle name="20% - Accent1 3 7 3 5 2" xfId="30387" xr:uid="{00000000-0005-0000-0000-0000FC750000}"/>
    <cellStyle name="20% - Accent1 3 7 3 5 2 2" xfId="30388" xr:uid="{00000000-0005-0000-0000-0000FD750000}"/>
    <cellStyle name="20% - Accent1 3 7 3 5 2 2 2" xfId="30389" xr:uid="{00000000-0005-0000-0000-0000FE750000}"/>
    <cellStyle name="20% - Accent1 3 7 3 5 2 3" xfId="30390" xr:uid="{00000000-0005-0000-0000-0000FF750000}"/>
    <cellStyle name="20% - Accent1 3 7 3 5 3" xfId="30391" xr:uid="{00000000-0005-0000-0000-000000760000}"/>
    <cellStyle name="20% - Accent1 3 7 3 5 3 2" xfId="30392" xr:uid="{00000000-0005-0000-0000-000001760000}"/>
    <cellStyle name="20% - Accent1 3 7 3 5 4" xfId="30393" xr:uid="{00000000-0005-0000-0000-000002760000}"/>
    <cellStyle name="20% - Accent1 3 7 3 6" xfId="30394" xr:uid="{00000000-0005-0000-0000-000003760000}"/>
    <cellStyle name="20% - Accent1 3 7 3 6 2" xfId="30395" xr:uid="{00000000-0005-0000-0000-000004760000}"/>
    <cellStyle name="20% - Accent1 3 7 3 6 2 2" xfId="30396" xr:uid="{00000000-0005-0000-0000-000005760000}"/>
    <cellStyle name="20% - Accent1 3 7 3 6 2 2 2" xfId="30397" xr:uid="{00000000-0005-0000-0000-000006760000}"/>
    <cellStyle name="20% - Accent1 3 7 3 6 2 3" xfId="30398" xr:uid="{00000000-0005-0000-0000-000007760000}"/>
    <cellStyle name="20% - Accent1 3 7 3 6 3" xfId="30399" xr:uid="{00000000-0005-0000-0000-000008760000}"/>
    <cellStyle name="20% - Accent1 3 7 3 6 3 2" xfId="30400" xr:uid="{00000000-0005-0000-0000-000009760000}"/>
    <cellStyle name="20% - Accent1 3 7 3 6 4" xfId="30401" xr:uid="{00000000-0005-0000-0000-00000A760000}"/>
    <cellStyle name="20% - Accent1 3 7 3 7" xfId="30402" xr:uid="{00000000-0005-0000-0000-00000B760000}"/>
    <cellStyle name="20% - Accent1 3 7 3 7 2" xfId="30403" xr:uid="{00000000-0005-0000-0000-00000C760000}"/>
    <cellStyle name="20% - Accent1 3 7 3 7 2 2" xfId="30404" xr:uid="{00000000-0005-0000-0000-00000D760000}"/>
    <cellStyle name="20% - Accent1 3 7 3 7 3" xfId="30405" xr:uid="{00000000-0005-0000-0000-00000E760000}"/>
    <cellStyle name="20% - Accent1 3 7 3 8" xfId="30406" xr:uid="{00000000-0005-0000-0000-00000F760000}"/>
    <cellStyle name="20% - Accent1 3 7 3 8 2" xfId="30407" xr:uid="{00000000-0005-0000-0000-000010760000}"/>
    <cellStyle name="20% - Accent1 3 7 3 8 2 2" xfId="30408" xr:uid="{00000000-0005-0000-0000-000011760000}"/>
    <cellStyle name="20% - Accent1 3 7 3 8 3" xfId="30409" xr:uid="{00000000-0005-0000-0000-000012760000}"/>
    <cellStyle name="20% - Accent1 3 7 3 9" xfId="30410" xr:uid="{00000000-0005-0000-0000-000013760000}"/>
    <cellStyle name="20% - Accent1 3 7 3 9 2" xfId="30411" xr:uid="{00000000-0005-0000-0000-000014760000}"/>
    <cellStyle name="20% - Accent1 3 7 4" xfId="30412" xr:uid="{00000000-0005-0000-0000-000015760000}"/>
    <cellStyle name="20% - Accent1 3 7 4 10" xfId="30413" xr:uid="{00000000-0005-0000-0000-000016760000}"/>
    <cellStyle name="20% - Accent1 3 7 4 10 2" xfId="30414" xr:uid="{00000000-0005-0000-0000-000017760000}"/>
    <cellStyle name="20% - Accent1 3 7 4 11" xfId="30415" xr:uid="{00000000-0005-0000-0000-000018760000}"/>
    <cellStyle name="20% - Accent1 3 7 4 2" xfId="30416" xr:uid="{00000000-0005-0000-0000-000019760000}"/>
    <cellStyle name="20% - Accent1 3 7 4 2 2" xfId="30417" xr:uid="{00000000-0005-0000-0000-00001A760000}"/>
    <cellStyle name="20% - Accent1 3 7 4 2 2 2" xfId="30418" xr:uid="{00000000-0005-0000-0000-00001B760000}"/>
    <cellStyle name="20% - Accent1 3 7 4 2 2 2 2" xfId="30419" xr:uid="{00000000-0005-0000-0000-00001C760000}"/>
    <cellStyle name="20% - Accent1 3 7 4 2 2 2 2 2" xfId="30420" xr:uid="{00000000-0005-0000-0000-00001D760000}"/>
    <cellStyle name="20% - Accent1 3 7 4 2 2 2 3" xfId="30421" xr:uid="{00000000-0005-0000-0000-00001E760000}"/>
    <cellStyle name="20% - Accent1 3 7 4 2 2 3" xfId="30422" xr:uid="{00000000-0005-0000-0000-00001F760000}"/>
    <cellStyle name="20% - Accent1 3 7 4 2 2 3 2" xfId="30423" xr:uid="{00000000-0005-0000-0000-000020760000}"/>
    <cellStyle name="20% - Accent1 3 7 4 2 2 4" xfId="30424" xr:uid="{00000000-0005-0000-0000-000021760000}"/>
    <cellStyle name="20% - Accent1 3 7 4 2 3" xfId="30425" xr:uid="{00000000-0005-0000-0000-000022760000}"/>
    <cellStyle name="20% - Accent1 3 7 4 2 3 2" xfId="30426" xr:uid="{00000000-0005-0000-0000-000023760000}"/>
    <cellStyle name="20% - Accent1 3 7 4 2 3 2 2" xfId="30427" xr:uid="{00000000-0005-0000-0000-000024760000}"/>
    <cellStyle name="20% - Accent1 3 7 4 2 3 2 2 2" xfId="30428" xr:uid="{00000000-0005-0000-0000-000025760000}"/>
    <cellStyle name="20% - Accent1 3 7 4 2 3 2 3" xfId="30429" xr:uid="{00000000-0005-0000-0000-000026760000}"/>
    <cellStyle name="20% - Accent1 3 7 4 2 3 3" xfId="30430" xr:uid="{00000000-0005-0000-0000-000027760000}"/>
    <cellStyle name="20% - Accent1 3 7 4 2 3 3 2" xfId="30431" xr:uid="{00000000-0005-0000-0000-000028760000}"/>
    <cellStyle name="20% - Accent1 3 7 4 2 3 4" xfId="30432" xr:uid="{00000000-0005-0000-0000-000029760000}"/>
    <cellStyle name="20% - Accent1 3 7 4 2 4" xfId="30433" xr:uid="{00000000-0005-0000-0000-00002A760000}"/>
    <cellStyle name="20% - Accent1 3 7 4 2 4 2" xfId="30434" xr:uid="{00000000-0005-0000-0000-00002B760000}"/>
    <cellStyle name="20% - Accent1 3 7 4 2 4 2 2" xfId="30435" xr:uid="{00000000-0005-0000-0000-00002C760000}"/>
    <cellStyle name="20% - Accent1 3 7 4 2 4 2 2 2" xfId="30436" xr:uid="{00000000-0005-0000-0000-00002D760000}"/>
    <cellStyle name="20% - Accent1 3 7 4 2 4 2 3" xfId="30437" xr:uid="{00000000-0005-0000-0000-00002E760000}"/>
    <cellStyle name="20% - Accent1 3 7 4 2 4 3" xfId="30438" xr:uid="{00000000-0005-0000-0000-00002F760000}"/>
    <cellStyle name="20% - Accent1 3 7 4 2 4 3 2" xfId="30439" xr:uid="{00000000-0005-0000-0000-000030760000}"/>
    <cellStyle name="20% - Accent1 3 7 4 2 4 4" xfId="30440" xr:uid="{00000000-0005-0000-0000-000031760000}"/>
    <cellStyle name="20% - Accent1 3 7 4 2 5" xfId="30441" xr:uid="{00000000-0005-0000-0000-000032760000}"/>
    <cellStyle name="20% - Accent1 3 7 4 2 5 2" xfId="30442" xr:uid="{00000000-0005-0000-0000-000033760000}"/>
    <cellStyle name="20% - Accent1 3 7 4 2 5 2 2" xfId="30443" xr:uid="{00000000-0005-0000-0000-000034760000}"/>
    <cellStyle name="20% - Accent1 3 7 4 2 5 3" xfId="30444" xr:uid="{00000000-0005-0000-0000-000035760000}"/>
    <cellStyle name="20% - Accent1 3 7 4 2 6" xfId="30445" xr:uid="{00000000-0005-0000-0000-000036760000}"/>
    <cellStyle name="20% - Accent1 3 7 4 2 6 2" xfId="30446" xr:uid="{00000000-0005-0000-0000-000037760000}"/>
    <cellStyle name="20% - Accent1 3 7 4 2 6 2 2" xfId="30447" xr:uid="{00000000-0005-0000-0000-000038760000}"/>
    <cellStyle name="20% - Accent1 3 7 4 2 6 3" xfId="30448" xr:uid="{00000000-0005-0000-0000-000039760000}"/>
    <cellStyle name="20% - Accent1 3 7 4 2 7" xfId="30449" xr:uid="{00000000-0005-0000-0000-00003A760000}"/>
    <cellStyle name="20% - Accent1 3 7 4 2 7 2" xfId="30450" xr:uid="{00000000-0005-0000-0000-00003B760000}"/>
    <cellStyle name="20% - Accent1 3 7 4 2 8" xfId="30451" xr:uid="{00000000-0005-0000-0000-00003C760000}"/>
    <cellStyle name="20% - Accent1 3 7 4 2 8 2" xfId="30452" xr:uid="{00000000-0005-0000-0000-00003D760000}"/>
    <cellStyle name="20% - Accent1 3 7 4 2 9" xfId="30453" xr:uid="{00000000-0005-0000-0000-00003E760000}"/>
    <cellStyle name="20% - Accent1 3 7 4 3" xfId="30454" xr:uid="{00000000-0005-0000-0000-00003F760000}"/>
    <cellStyle name="20% - Accent1 3 7 4 3 2" xfId="30455" xr:uid="{00000000-0005-0000-0000-000040760000}"/>
    <cellStyle name="20% - Accent1 3 7 4 3 2 2" xfId="30456" xr:uid="{00000000-0005-0000-0000-000041760000}"/>
    <cellStyle name="20% - Accent1 3 7 4 3 2 2 2" xfId="30457" xr:uid="{00000000-0005-0000-0000-000042760000}"/>
    <cellStyle name="20% - Accent1 3 7 4 3 2 2 2 2" xfId="30458" xr:uid="{00000000-0005-0000-0000-000043760000}"/>
    <cellStyle name="20% - Accent1 3 7 4 3 2 2 3" xfId="30459" xr:uid="{00000000-0005-0000-0000-000044760000}"/>
    <cellStyle name="20% - Accent1 3 7 4 3 2 3" xfId="30460" xr:uid="{00000000-0005-0000-0000-000045760000}"/>
    <cellStyle name="20% - Accent1 3 7 4 3 2 3 2" xfId="30461" xr:uid="{00000000-0005-0000-0000-000046760000}"/>
    <cellStyle name="20% - Accent1 3 7 4 3 2 4" xfId="30462" xr:uid="{00000000-0005-0000-0000-000047760000}"/>
    <cellStyle name="20% - Accent1 3 7 4 3 3" xfId="30463" xr:uid="{00000000-0005-0000-0000-000048760000}"/>
    <cellStyle name="20% - Accent1 3 7 4 3 3 2" xfId="30464" xr:uid="{00000000-0005-0000-0000-000049760000}"/>
    <cellStyle name="20% - Accent1 3 7 4 3 3 2 2" xfId="30465" xr:uid="{00000000-0005-0000-0000-00004A760000}"/>
    <cellStyle name="20% - Accent1 3 7 4 3 3 2 2 2" xfId="30466" xr:uid="{00000000-0005-0000-0000-00004B760000}"/>
    <cellStyle name="20% - Accent1 3 7 4 3 3 2 3" xfId="30467" xr:uid="{00000000-0005-0000-0000-00004C760000}"/>
    <cellStyle name="20% - Accent1 3 7 4 3 3 3" xfId="30468" xr:uid="{00000000-0005-0000-0000-00004D760000}"/>
    <cellStyle name="20% - Accent1 3 7 4 3 3 3 2" xfId="30469" xr:uid="{00000000-0005-0000-0000-00004E760000}"/>
    <cellStyle name="20% - Accent1 3 7 4 3 3 4" xfId="30470" xr:uid="{00000000-0005-0000-0000-00004F760000}"/>
    <cellStyle name="20% - Accent1 3 7 4 3 4" xfId="30471" xr:uid="{00000000-0005-0000-0000-000050760000}"/>
    <cellStyle name="20% - Accent1 3 7 4 3 4 2" xfId="30472" xr:uid="{00000000-0005-0000-0000-000051760000}"/>
    <cellStyle name="20% - Accent1 3 7 4 3 4 2 2" xfId="30473" xr:uid="{00000000-0005-0000-0000-000052760000}"/>
    <cellStyle name="20% - Accent1 3 7 4 3 4 2 2 2" xfId="30474" xr:uid="{00000000-0005-0000-0000-000053760000}"/>
    <cellStyle name="20% - Accent1 3 7 4 3 4 2 3" xfId="30475" xr:uid="{00000000-0005-0000-0000-000054760000}"/>
    <cellStyle name="20% - Accent1 3 7 4 3 4 3" xfId="30476" xr:uid="{00000000-0005-0000-0000-000055760000}"/>
    <cellStyle name="20% - Accent1 3 7 4 3 4 3 2" xfId="30477" xr:uid="{00000000-0005-0000-0000-000056760000}"/>
    <cellStyle name="20% - Accent1 3 7 4 3 4 4" xfId="30478" xr:uid="{00000000-0005-0000-0000-000057760000}"/>
    <cellStyle name="20% - Accent1 3 7 4 3 5" xfId="30479" xr:uid="{00000000-0005-0000-0000-000058760000}"/>
    <cellStyle name="20% - Accent1 3 7 4 3 5 2" xfId="30480" xr:uid="{00000000-0005-0000-0000-000059760000}"/>
    <cellStyle name="20% - Accent1 3 7 4 3 5 2 2" xfId="30481" xr:uid="{00000000-0005-0000-0000-00005A760000}"/>
    <cellStyle name="20% - Accent1 3 7 4 3 5 3" xfId="30482" xr:uid="{00000000-0005-0000-0000-00005B760000}"/>
    <cellStyle name="20% - Accent1 3 7 4 3 6" xfId="30483" xr:uid="{00000000-0005-0000-0000-00005C760000}"/>
    <cellStyle name="20% - Accent1 3 7 4 3 6 2" xfId="30484" xr:uid="{00000000-0005-0000-0000-00005D760000}"/>
    <cellStyle name="20% - Accent1 3 7 4 3 6 2 2" xfId="30485" xr:uid="{00000000-0005-0000-0000-00005E760000}"/>
    <cellStyle name="20% - Accent1 3 7 4 3 6 3" xfId="30486" xr:uid="{00000000-0005-0000-0000-00005F760000}"/>
    <cellStyle name="20% - Accent1 3 7 4 3 7" xfId="30487" xr:uid="{00000000-0005-0000-0000-000060760000}"/>
    <cellStyle name="20% - Accent1 3 7 4 3 7 2" xfId="30488" xr:uid="{00000000-0005-0000-0000-000061760000}"/>
    <cellStyle name="20% - Accent1 3 7 4 3 8" xfId="30489" xr:uid="{00000000-0005-0000-0000-000062760000}"/>
    <cellStyle name="20% - Accent1 3 7 4 3 8 2" xfId="30490" xr:uid="{00000000-0005-0000-0000-000063760000}"/>
    <cellStyle name="20% - Accent1 3 7 4 3 9" xfId="30491" xr:uid="{00000000-0005-0000-0000-000064760000}"/>
    <cellStyle name="20% - Accent1 3 7 4 4" xfId="30492" xr:uid="{00000000-0005-0000-0000-000065760000}"/>
    <cellStyle name="20% - Accent1 3 7 4 4 2" xfId="30493" xr:uid="{00000000-0005-0000-0000-000066760000}"/>
    <cellStyle name="20% - Accent1 3 7 4 4 2 2" xfId="30494" xr:uid="{00000000-0005-0000-0000-000067760000}"/>
    <cellStyle name="20% - Accent1 3 7 4 4 2 2 2" xfId="30495" xr:uid="{00000000-0005-0000-0000-000068760000}"/>
    <cellStyle name="20% - Accent1 3 7 4 4 2 3" xfId="30496" xr:uid="{00000000-0005-0000-0000-000069760000}"/>
    <cellStyle name="20% - Accent1 3 7 4 4 3" xfId="30497" xr:uid="{00000000-0005-0000-0000-00006A760000}"/>
    <cellStyle name="20% - Accent1 3 7 4 4 3 2" xfId="30498" xr:uid="{00000000-0005-0000-0000-00006B760000}"/>
    <cellStyle name="20% - Accent1 3 7 4 4 4" xfId="30499" xr:uid="{00000000-0005-0000-0000-00006C760000}"/>
    <cellStyle name="20% - Accent1 3 7 4 5" xfId="30500" xr:uid="{00000000-0005-0000-0000-00006D760000}"/>
    <cellStyle name="20% - Accent1 3 7 4 5 2" xfId="30501" xr:uid="{00000000-0005-0000-0000-00006E760000}"/>
    <cellStyle name="20% - Accent1 3 7 4 5 2 2" xfId="30502" xr:uid="{00000000-0005-0000-0000-00006F760000}"/>
    <cellStyle name="20% - Accent1 3 7 4 5 2 2 2" xfId="30503" xr:uid="{00000000-0005-0000-0000-000070760000}"/>
    <cellStyle name="20% - Accent1 3 7 4 5 2 3" xfId="30504" xr:uid="{00000000-0005-0000-0000-000071760000}"/>
    <cellStyle name="20% - Accent1 3 7 4 5 3" xfId="30505" xr:uid="{00000000-0005-0000-0000-000072760000}"/>
    <cellStyle name="20% - Accent1 3 7 4 5 3 2" xfId="30506" xr:uid="{00000000-0005-0000-0000-000073760000}"/>
    <cellStyle name="20% - Accent1 3 7 4 5 4" xfId="30507" xr:uid="{00000000-0005-0000-0000-000074760000}"/>
    <cellStyle name="20% - Accent1 3 7 4 6" xfId="30508" xr:uid="{00000000-0005-0000-0000-000075760000}"/>
    <cellStyle name="20% - Accent1 3 7 4 6 2" xfId="30509" xr:uid="{00000000-0005-0000-0000-000076760000}"/>
    <cellStyle name="20% - Accent1 3 7 4 6 2 2" xfId="30510" xr:uid="{00000000-0005-0000-0000-000077760000}"/>
    <cellStyle name="20% - Accent1 3 7 4 6 2 2 2" xfId="30511" xr:uid="{00000000-0005-0000-0000-000078760000}"/>
    <cellStyle name="20% - Accent1 3 7 4 6 2 3" xfId="30512" xr:uid="{00000000-0005-0000-0000-000079760000}"/>
    <cellStyle name="20% - Accent1 3 7 4 6 3" xfId="30513" xr:uid="{00000000-0005-0000-0000-00007A760000}"/>
    <cellStyle name="20% - Accent1 3 7 4 6 3 2" xfId="30514" xr:uid="{00000000-0005-0000-0000-00007B760000}"/>
    <cellStyle name="20% - Accent1 3 7 4 6 4" xfId="30515" xr:uid="{00000000-0005-0000-0000-00007C760000}"/>
    <cellStyle name="20% - Accent1 3 7 4 7" xfId="30516" xr:uid="{00000000-0005-0000-0000-00007D760000}"/>
    <cellStyle name="20% - Accent1 3 7 4 7 2" xfId="30517" xr:uid="{00000000-0005-0000-0000-00007E760000}"/>
    <cellStyle name="20% - Accent1 3 7 4 7 2 2" xfId="30518" xr:uid="{00000000-0005-0000-0000-00007F760000}"/>
    <cellStyle name="20% - Accent1 3 7 4 7 3" xfId="30519" xr:uid="{00000000-0005-0000-0000-000080760000}"/>
    <cellStyle name="20% - Accent1 3 7 4 8" xfId="30520" xr:uid="{00000000-0005-0000-0000-000081760000}"/>
    <cellStyle name="20% - Accent1 3 7 4 8 2" xfId="30521" xr:uid="{00000000-0005-0000-0000-000082760000}"/>
    <cellStyle name="20% - Accent1 3 7 4 8 2 2" xfId="30522" xr:uid="{00000000-0005-0000-0000-000083760000}"/>
    <cellStyle name="20% - Accent1 3 7 4 8 3" xfId="30523" xr:uid="{00000000-0005-0000-0000-000084760000}"/>
    <cellStyle name="20% - Accent1 3 7 4 9" xfId="30524" xr:uid="{00000000-0005-0000-0000-000085760000}"/>
    <cellStyle name="20% - Accent1 3 7 4 9 2" xfId="30525" xr:uid="{00000000-0005-0000-0000-000086760000}"/>
    <cellStyle name="20% - Accent1 3 7 5" xfId="30526" xr:uid="{00000000-0005-0000-0000-000087760000}"/>
    <cellStyle name="20% - Accent1 3 7 5 2" xfId="30527" xr:uid="{00000000-0005-0000-0000-000088760000}"/>
    <cellStyle name="20% - Accent1 3 7 5 2 2" xfId="30528" xr:uid="{00000000-0005-0000-0000-000089760000}"/>
    <cellStyle name="20% - Accent1 3 7 5 2 2 2" xfId="30529" xr:uid="{00000000-0005-0000-0000-00008A760000}"/>
    <cellStyle name="20% - Accent1 3 7 5 2 2 2 2" xfId="30530" xr:uid="{00000000-0005-0000-0000-00008B760000}"/>
    <cellStyle name="20% - Accent1 3 7 5 2 2 3" xfId="30531" xr:uid="{00000000-0005-0000-0000-00008C760000}"/>
    <cellStyle name="20% - Accent1 3 7 5 2 3" xfId="30532" xr:uid="{00000000-0005-0000-0000-00008D760000}"/>
    <cellStyle name="20% - Accent1 3 7 5 2 3 2" xfId="30533" xr:uid="{00000000-0005-0000-0000-00008E760000}"/>
    <cellStyle name="20% - Accent1 3 7 5 2 4" xfId="30534" xr:uid="{00000000-0005-0000-0000-00008F760000}"/>
    <cellStyle name="20% - Accent1 3 7 5 3" xfId="30535" xr:uid="{00000000-0005-0000-0000-000090760000}"/>
    <cellStyle name="20% - Accent1 3 7 5 3 2" xfId="30536" xr:uid="{00000000-0005-0000-0000-000091760000}"/>
    <cellStyle name="20% - Accent1 3 7 5 3 2 2" xfId="30537" xr:uid="{00000000-0005-0000-0000-000092760000}"/>
    <cellStyle name="20% - Accent1 3 7 5 3 2 2 2" xfId="30538" xr:uid="{00000000-0005-0000-0000-000093760000}"/>
    <cellStyle name="20% - Accent1 3 7 5 3 2 3" xfId="30539" xr:uid="{00000000-0005-0000-0000-000094760000}"/>
    <cellStyle name="20% - Accent1 3 7 5 3 3" xfId="30540" xr:uid="{00000000-0005-0000-0000-000095760000}"/>
    <cellStyle name="20% - Accent1 3 7 5 3 3 2" xfId="30541" xr:uid="{00000000-0005-0000-0000-000096760000}"/>
    <cellStyle name="20% - Accent1 3 7 5 3 4" xfId="30542" xr:uid="{00000000-0005-0000-0000-000097760000}"/>
    <cellStyle name="20% - Accent1 3 7 5 4" xfId="30543" xr:uid="{00000000-0005-0000-0000-000098760000}"/>
    <cellStyle name="20% - Accent1 3 7 5 4 2" xfId="30544" xr:uid="{00000000-0005-0000-0000-000099760000}"/>
    <cellStyle name="20% - Accent1 3 7 5 4 2 2" xfId="30545" xr:uid="{00000000-0005-0000-0000-00009A760000}"/>
    <cellStyle name="20% - Accent1 3 7 5 4 2 2 2" xfId="30546" xr:uid="{00000000-0005-0000-0000-00009B760000}"/>
    <cellStyle name="20% - Accent1 3 7 5 4 2 3" xfId="30547" xr:uid="{00000000-0005-0000-0000-00009C760000}"/>
    <cellStyle name="20% - Accent1 3 7 5 4 3" xfId="30548" xr:uid="{00000000-0005-0000-0000-00009D760000}"/>
    <cellStyle name="20% - Accent1 3 7 5 4 3 2" xfId="30549" xr:uid="{00000000-0005-0000-0000-00009E760000}"/>
    <cellStyle name="20% - Accent1 3 7 5 4 4" xfId="30550" xr:uid="{00000000-0005-0000-0000-00009F760000}"/>
    <cellStyle name="20% - Accent1 3 7 5 5" xfId="30551" xr:uid="{00000000-0005-0000-0000-0000A0760000}"/>
    <cellStyle name="20% - Accent1 3 7 5 5 2" xfId="30552" xr:uid="{00000000-0005-0000-0000-0000A1760000}"/>
    <cellStyle name="20% - Accent1 3 7 5 5 2 2" xfId="30553" xr:uid="{00000000-0005-0000-0000-0000A2760000}"/>
    <cellStyle name="20% - Accent1 3 7 5 5 3" xfId="30554" xr:uid="{00000000-0005-0000-0000-0000A3760000}"/>
    <cellStyle name="20% - Accent1 3 7 5 6" xfId="30555" xr:uid="{00000000-0005-0000-0000-0000A4760000}"/>
    <cellStyle name="20% - Accent1 3 7 5 6 2" xfId="30556" xr:uid="{00000000-0005-0000-0000-0000A5760000}"/>
    <cellStyle name="20% - Accent1 3 7 5 6 2 2" xfId="30557" xr:uid="{00000000-0005-0000-0000-0000A6760000}"/>
    <cellStyle name="20% - Accent1 3 7 5 6 3" xfId="30558" xr:uid="{00000000-0005-0000-0000-0000A7760000}"/>
    <cellStyle name="20% - Accent1 3 7 5 7" xfId="30559" xr:uid="{00000000-0005-0000-0000-0000A8760000}"/>
    <cellStyle name="20% - Accent1 3 7 5 7 2" xfId="30560" xr:uid="{00000000-0005-0000-0000-0000A9760000}"/>
    <cellStyle name="20% - Accent1 3 7 5 8" xfId="30561" xr:uid="{00000000-0005-0000-0000-0000AA760000}"/>
    <cellStyle name="20% - Accent1 3 7 5 8 2" xfId="30562" xr:uid="{00000000-0005-0000-0000-0000AB760000}"/>
    <cellStyle name="20% - Accent1 3 7 5 9" xfId="30563" xr:uid="{00000000-0005-0000-0000-0000AC760000}"/>
    <cellStyle name="20% - Accent1 3 7 6" xfId="30564" xr:uid="{00000000-0005-0000-0000-0000AD760000}"/>
    <cellStyle name="20% - Accent1 3 7 6 2" xfId="30565" xr:uid="{00000000-0005-0000-0000-0000AE760000}"/>
    <cellStyle name="20% - Accent1 3 7 6 2 2" xfId="30566" xr:uid="{00000000-0005-0000-0000-0000AF760000}"/>
    <cellStyle name="20% - Accent1 3 7 6 2 2 2" xfId="30567" xr:uid="{00000000-0005-0000-0000-0000B0760000}"/>
    <cellStyle name="20% - Accent1 3 7 6 2 2 2 2" xfId="30568" xr:uid="{00000000-0005-0000-0000-0000B1760000}"/>
    <cellStyle name="20% - Accent1 3 7 6 2 2 3" xfId="30569" xr:uid="{00000000-0005-0000-0000-0000B2760000}"/>
    <cellStyle name="20% - Accent1 3 7 6 2 3" xfId="30570" xr:uid="{00000000-0005-0000-0000-0000B3760000}"/>
    <cellStyle name="20% - Accent1 3 7 6 2 3 2" xfId="30571" xr:uid="{00000000-0005-0000-0000-0000B4760000}"/>
    <cellStyle name="20% - Accent1 3 7 6 2 4" xfId="30572" xr:uid="{00000000-0005-0000-0000-0000B5760000}"/>
    <cellStyle name="20% - Accent1 3 7 6 3" xfId="30573" xr:uid="{00000000-0005-0000-0000-0000B6760000}"/>
    <cellStyle name="20% - Accent1 3 7 6 3 2" xfId="30574" xr:uid="{00000000-0005-0000-0000-0000B7760000}"/>
    <cellStyle name="20% - Accent1 3 7 6 3 2 2" xfId="30575" xr:uid="{00000000-0005-0000-0000-0000B8760000}"/>
    <cellStyle name="20% - Accent1 3 7 6 3 2 2 2" xfId="30576" xr:uid="{00000000-0005-0000-0000-0000B9760000}"/>
    <cellStyle name="20% - Accent1 3 7 6 3 2 3" xfId="30577" xr:uid="{00000000-0005-0000-0000-0000BA760000}"/>
    <cellStyle name="20% - Accent1 3 7 6 3 3" xfId="30578" xr:uid="{00000000-0005-0000-0000-0000BB760000}"/>
    <cellStyle name="20% - Accent1 3 7 6 3 3 2" xfId="30579" xr:uid="{00000000-0005-0000-0000-0000BC760000}"/>
    <cellStyle name="20% - Accent1 3 7 6 3 4" xfId="30580" xr:uid="{00000000-0005-0000-0000-0000BD760000}"/>
    <cellStyle name="20% - Accent1 3 7 6 4" xfId="30581" xr:uid="{00000000-0005-0000-0000-0000BE760000}"/>
    <cellStyle name="20% - Accent1 3 7 6 4 2" xfId="30582" xr:uid="{00000000-0005-0000-0000-0000BF760000}"/>
    <cellStyle name="20% - Accent1 3 7 6 4 2 2" xfId="30583" xr:uid="{00000000-0005-0000-0000-0000C0760000}"/>
    <cellStyle name="20% - Accent1 3 7 6 4 2 2 2" xfId="30584" xr:uid="{00000000-0005-0000-0000-0000C1760000}"/>
    <cellStyle name="20% - Accent1 3 7 6 4 2 3" xfId="30585" xr:uid="{00000000-0005-0000-0000-0000C2760000}"/>
    <cellStyle name="20% - Accent1 3 7 6 4 3" xfId="30586" xr:uid="{00000000-0005-0000-0000-0000C3760000}"/>
    <cellStyle name="20% - Accent1 3 7 6 4 3 2" xfId="30587" xr:uid="{00000000-0005-0000-0000-0000C4760000}"/>
    <cellStyle name="20% - Accent1 3 7 6 4 4" xfId="30588" xr:uid="{00000000-0005-0000-0000-0000C5760000}"/>
    <cellStyle name="20% - Accent1 3 7 6 5" xfId="30589" xr:uid="{00000000-0005-0000-0000-0000C6760000}"/>
    <cellStyle name="20% - Accent1 3 7 6 5 2" xfId="30590" xr:uid="{00000000-0005-0000-0000-0000C7760000}"/>
    <cellStyle name="20% - Accent1 3 7 6 5 2 2" xfId="30591" xr:uid="{00000000-0005-0000-0000-0000C8760000}"/>
    <cellStyle name="20% - Accent1 3 7 6 5 3" xfId="30592" xr:uid="{00000000-0005-0000-0000-0000C9760000}"/>
    <cellStyle name="20% - Accent1 3 7 6 6" xfId="30593" xr:uid="{00000000-0005-0000-0000-0000CA760000}"/>
    <cellStyle name="20% - Accent1 3 7 6 6 2" xfId="30594" xr:uid="{00000000-0005-0000-0000-0000CB760000}"/>
    <cellStyle name="20% - Accent1 3 7 6 6 2 2" xfId="30595" xr:uid="{00000000-0005-0000-0000-0000CC760000}"/>
    <cellStyle name="20% - Accent1 3 7 6 6 3" xfId="30596" xr:uid="{00000000-0005-0000-0000-0000CD760000}"/>
    <cellStyle name="20% - Accent1 3 7 6 7" xfId="30597" xr:uid="{00000000-0005-0000-0000-0000CE760000}"/>
    <cellStyle name="20% - Accent1 3 7 6 7 2" xfId="30598" xr:uid="{00000000-0005-0000-0000-0000CF760000}"/>
    <cellStyle name="20% - Accent1 3 7 6 8" xfId="30599" xr:uid="{00000000-0005-0000-0000-0000D0760000}"/>
    <cellStyle name="20% - Accent1 3 7 6 8 2" xfId="30600" xr:uid="{00000000-0005-0000-0000-0000D1760000}"/>
    <cellStyle name="20% - Accent1 3 7 6 9" xfId="30601" xr:uid="{00000000-0005-0000-0000-0000D2760000}"/>
    <cellStyle name="20% - Accent1 3 7 7" xfId="30602" xr:uid="{00000000-0005-0000-0000-0000D3760000}"/>
    <cellStyle name="20% - Accent1 3 7 7 2" xfId="30603" xr:uid="{00000000-0005-0000-0000-0000D4760000}"/>
    <cellStyle name="20% - Accent1 3 7 7 2 2" xfId="30604" xr:uid="{00000000-0005-0000-0000-0000D5760000}"/>
    <cellStyle name="20% - Accent1 3 7 7 2 2 2" xfId="30605" xr:uid="{00000000-0005-0000-0000-0000D6760000}"/>
    <cellStyle name="20% - Accent1 3 7 7 2 3" xfId="30606" xr:uid="{00000000-0005-0000-0000-0000D7760000}"/>
    <cellStyle name="20% - Accent1 3 7 7 3" xfId="30607" xr:uid="{00000000-0005-0000-0000-0000D8760000}"/>
    <cellStyle name="20% - Accent1 3 7 7 3 2" xfId="30608" xr:uid="{00000000-0005-0000-0000-0000D9760000}"/>
    <cellStyle name="20% - Accent1 3 7 7 4" xfId="30609" xr:uid="{00000000-0005-0000-0000-0000DA760000}"/>
    <cellStyle name="20% - Accent1 3 7 8" xfId="30610" xr:uid="{00000000-0005-0000-0000-0000DB760000}"/>
    <cellStyle name="20% - Accent1 3 7 8 2" xfId="30611" xr:uid="{00000000-0005-0000-0000-0000DC760000}"/>
    <cellStyle name="20% - Accent1 3 7 8 2 2" xfId="30612" xr:uid="{00000000-0005-0000-0000-0000DD760000}"/>
    <cellStyle name="20% - Accent1 3 7 8 2 2 2" xfId="30613" xr:uid="{00000000-0005-0000-0000-0000DE760000}"/>
    <cellStyle name="20% - Accent1 3 7 8 2 3" xfId="30614" xr:uid="{00000000-0005-0000-0000-0000DF760000}"/>
    <cellStyle name="20% - Accent1 3 7 8 3" xfId="30615" xr:uid="{00000000-0005-0000-0000-0000E0760000}"/>
    <cellStyle name="20% - Accent1 3 7 8 3 2" xfId="30616" xr:uid="{00000000-0005-0000-0000-0000E1760000}"/>
    <cellStyle name="20% - Accent1 3 7 8 4" xfId="30617" xr:uid="{00000000-0005-0000-0000-0000E2760000}"/>
    <cellStyle name="20% - Accent1 3 7 9" xfId="30618" xr:uid="{00000000-0005-0000-0000-0000E3760000}"/>
    <cellStyle name="20% - Accent1 3 7 9 2" xfId="30619" xr:uid="{00000000-0005-0000-0000-0000E4760000}"/>
    <cellStyle name="20% - Accent1 3 7 9 2 2" xfId="30620" xr:uid="{00000000-0005-0000-0000-0000E5760000}"/>
    <cellStyle name="20% - Accent1 3 7 9 2 2 2" xfId="30621" xr:uid="{00000000-0005-0000-0000-0000E6760000}"/>
    <cellStyle name="20% - Accent1 3 7 9 2 3" xfId="30622" xr:uid="{00000000-0005-0000-0000-0000E7760000}"/>
    <cellStyle name="20% - Accent1 3 7 9 3" xfId="30623" xr:uid="{00000000-0005-0000-0000-0000E8760000}"/>
    <cellStyle name="20% - Accent1 3 7 9 3 2" xfId="30624" xr:uid="{00000000-0005-0000-0000-0000E9760000}"/>
    <cellStyle name="20% - Accent1 3 7 9 4" xfId="30625" xr:uid="{00000000-0005-0000-0000-0000EA760000}"/>
    <cellStyle name="20% - Accent1 3 8" xfId="30626" xr:uid="{00000000-0005-0000-0000-0000EB760000}"/>
    <cellStyle name="20% - Accent1 3 8 10" xfId="30627" xr:uid="{00000000-0005-0000-0000-0000EC760000}"/>
    <cellStyle name="20% - Accent1 3 8 10 2" xfId="30628" xr:uid="{00000000-0005-0000-0000-0000ED760000}"/>
    <cellStyle name="20% - Accent1 3 8 11" xfId="30629" xr:uid="{00000000-0005-0000-0000-0000EE760000}"/>
    <cellStyle name="20% - Accent1 3 8 11 2" xfId="30630" xr:uid="{00000000-0005-0000-0000-0000EF760000}"/>
    <cellStyle name="20% - Accent1 3 8 12" xfId="30631" xr:uid="{00000000-0005-0000-0000-0000F0760000}"/>
    <cellStyle name="20% - Accent1 3 8 2" xfId="30632" xr:uid="{00000000-0005-0000-0000-0000F1760000}"/>
    <cellStyle name="20% - Accent1 3 8 2 10" xfId="30633" xr:uid="{00000000-0005-0000-0000-0000F2760000}"/>
    <cellStyle name="20% - Accent1 3 8 2 10 2" xfId="30634" xr:uid="{00000000-0005-0000-0000-0000F3760000}"/>
    <cellStyle name="20% - Accent1 3 8 2 11" xfId="30635" xr:uid="{00000000-0005-0000-0000-0000F4760000}"/>
    <cellStyle name="20% - Accent1 3 8 2 2" xfId="30636" xr:uid="{00000000-0005-0000-0000-0000F5760000}"/>
    <cellStyle name="20% - Accent1 3 8 2 2 2" xfId="30637" xr:uid="{00000000-0005-0000-0000-0000F6760000}"/>
    <cellStyle name="20% - Accent1 3 8 2 2 2 2" xfId="30638" xr:uid="{00000000-0005-0000-0000-0000F7760000}"/>
    <cellStyle name="20% - Accent1 3 8 2 2 2 2 2" xfId="30639" xr:uid="{00000000-0005-0000-0000-0000F8760000}"/>
    <cellStyle name="20% - Accent1 3 8 2 2 2 2 2 2" xfId="30640" xr:uid="{00000000-0005-0000-0000-0000F9760000}"/>
    <cellStyle name="20% - Accent1 3 8 2 2 2 2 3" xfId="30641" xr:uid="{00000000-0005-0000-0000-0000FA760000}"/>
    <cellStyle name="20% - Accent1 3 8 2 2 2 3" xfId="30642" xr:uid="{00000000-0005-0000-0000-0000FB760000}"/>
    <cellStyle name="20% - Accent1 3 8 2 2 2 3 2" xfId="30643" xr:uid="{00000000-0005-0000-0000-0000FC760000}"/>
    <cellStyle name="20% - Accent1 3 8 2 2 2 4" xfId="30644" xr:uid="{00000000-0005-0000-0000-0000FD760000}"/>
    <cellStyle name="20% - Accent1 3 8 2 2 3" xfId="30645" xr:uid="{00000000-0005-0000-0000-0000FE760000}"/>
    <cellStyle name="20% - Accent1 3 8 2 2 3 2" xfId="30646" xr:uid="{00000000-0005-0000-0000-0000FF760000}"/>
    <cellStyle name="20% - Accent1 3 8 2 2 3 2 2" xfId="30647" xr:uid="{00000000-0005-0000-0000-000000770000}"/>
    <cellStyle name="20% - Accent1 3 8 2 2 3 2 2 2" xfId="30648" xr:uid="{00000000-0005-0000-0000-000001770000}"/>
    <cellStyle name="20% - Accent1 3 8 2 2 3 2 3" xfId="30649" xr:uid="{00000000-0005-0000-0000-000002770000}"/>
    <cellStyle name="20% - Accent1 3 8 2 2 3 3" xfId="30650" xr:uid="{00000000-0005-0000-0000-000003770000}"/>
    <cellStyle name="20% - Accent1 3 8 2 2 3 3 2" xfId="30651" xr:uid="{00000000-0005-0000-0000-000004770000}"/>
    <cellStyle name="20% - Accent1 3 8 2 2 3 4" xfId="30652" xr:uid="{00000000-0005-0000-0000-000005770000}"/>
    <cellStyle name="20% - Accent1 3 8 2 2 4" xfId="30653" xr:uid="{00000000-0005-0000-0000-000006770000}"/>
    <cellStyle name="20% - Accent1 3 8 2 2 4 2" xfId="30654" xr:uid="{00000000-0005-0000-0000-000007770000}"/>
    <cellStyle name="20% - Accent1 3 8 2 2 4 2 2" xfId="30655" xr:uid="{00000000-0005-0000-0000-000008770000}"/>
    <cellStyle name="20% - Accent1 3 8 2 2 4 2 2 2" xfId="30656" xr:uid="{00000000-0005-0000-0000-000009770000}"/>
    <cellStyle name="20% - Accent1 3 8 2 2 4 2 3" xfId="30657" xr:uid="{00000000-0005-0000-0000-00000A770000}"/>
    <cellStyle name="20% - Accent1 3 8 2 2 4 3" xfId="30658" xr:uid="{00000000-0005-0000-0000-00000B770000}"/>
    <cellStyle name="20% - Accent1 3 8 2 2 4 3 2" xfId="30659" xr:uid="{00000000-0005-0000-0000-00000C770000}"/>
    <cellStyle name="20% - Accent1 3 8 2 2 4 4" xfId="30660" xr:uid="{00000000-0005-0000-0000-00000D770000}"/>
    <cellStyle name="20% - Accent1 3 8 2 2 5" xfId="30661" xr:uid="{00000000-0005-0000-0000-00000E770000}"/>
    <cellStyle name="20% - Accent1 3 8 2 2 5 2" xfId="30662" xr:uid="{00000000-0005-0000-0000-00000F770000}"/>
    <cellStyle name="20% - Accent1 3 8 2 2 5 2 2" xfId="30663" xr:uid="{00000000-0005-0000-0000-000010770000}"/>
    <cellStyle name="20% - Accent1 3 8 2 2 5 3" xfId="30664" xr:uid="{00000000-0005-0000-0000-000011770000}"/>
    <cellStyle name="20% - Accent1 3 8 2 2 6" xfId="30665" xr:uid="{00000000-0005-0000-0000-000012770000}"/>
    <cellStyle name="20% - Accent1 3 8 2 2 6 2" xfId="30666" xr:uid="{00000000-0005-0000-0000-000013770000}"/>
    <cellStyle name="20% - Accent1 3 8 2 2 6 2 2" xfId="30667" xr:uid="{00000000-0005-0000-0000-000014770000}"/>
    <cellStyle name="20% - Accent1 3 8 2 2 6 3" xfId="30668" xr:uid="{00000000-0005-0000-0000-000015770000}"/>
    <cellStyle name="20% - Accent1 3 8 2 2 7" xfId="30669" xr:uid="{00000000-0005-0000-0000-000016770000}"/>
    <cellStyle name="20% - Accent1 3 8 2 2 7 2" xfId="30670" xr:uid="{00000000-0005-0000-0000-000017770000}"/>
    <cellStyle name="20% - Accent1 3 8 2 2 8" xfId="30671" xr:uid="{00000000-0005-0000-0000-000018770000}"/>
    <cellStyle name="20% - Accent1 3 8 2 2 8 2" xfId="30672" xr:uid="{00000000-0005-0000-0000-000019770000}"/>
    <cellStyle name="20% - Accent1 3 8 2 2 9" xfId="30673" xr:uid="{00000000-0005-0000-0000-00001A770000}"/>
    <cellStyle name="20% - Accent1 3 8 2 3" xfId="30674" xr:uid="{00000000-0005-0000-0000-00001B770000}"/>
    <cellStyle name="20% - Accent1 3 8 2 3 2" xfId="30675" xr:uid="{00000000-0005-0000-0000-00001C770000}"/>
    <cellStyle name="20% - Accent1 3 8 2 3 2 2" xfId="30676" xr:uid="{00000000-0005-0000-0000-00001D770000}"/>
    <cellStyle name="20% - Accent1 3 8 2 3 2 2 2" xfId="30677" xr:uid="{00000000-0005-0000-0000-00001E770000}"/>
    <cellStyle name="20% - Accent1 3 8 2 3 2 2 2 2" xfId="30678" xr:uid="{00000000-0005-0000-0000-00001F770000}"/>
    <cellStyle name="20% - Accent1 3 8 2 3 2 2 3" xfId="30679" xr:uid="{00000000-0005-0000-0000-000020770000}"/>
    <cellStyle name="20% - Accent1 3 8 2 3 2 3" xfId="30680" xr:uid="{00000000-0005-0000-0000-000021770000}"/>
    <cellStyle name="20% - Accent1 3 8 2 3 2 3 2" xfId="30681" xr:uid="{00000000-0005-0000-0000-000022770000}"/>
    <cellStyle name="20% - Accent1 3 8 2 3 2 4" xfId="30682" xr:uid="{00000000-0005-0000-0000-000023770000}"/>
    <cellStyle name="20% - Accent1 3 8 2 3 3" xfId="30683" xr:uid="{00000000-0005-0000-0000-000024770000}"/>
    <cellStyle name="20% - Accent1 3 8 2 3 3 2" xfId="30684" xr:uid="{00000000-0005-0000-0000-000025770000}"/>
    <cellStyle name="20% - Accent1 3 8 2 3 3 2 2" xfId="30685" xr:uid="{00000000-0005-0000-0000-000026770000}"/>
    <cellStyle name="20% - Accent1 3 8 2 3 3 2 2 2" xfId="30686" xr:uid="{00000000-0005-0000-0000-000027770000}"/>
    <cellStyle name="20% - Accent1 3 8 2 3 3 2 3" xfId="30687" xr:uid="{00000000-0005-0000-0000-000028770000}"/>
    <cellStyle name="20% - Accent1 3 8 2 3 3 3" xfId="30688" xr:uid="{00000000-0005-0000-0000-000029770000}"/>
    <cellStyle name="20% - Accent1 3 8 2 3 3 3 2" xfId="30689" xr:uid="{00000000-0005-0000-0000-00002A770000}"/>
    <cellStyle name="20% - Accent1 3 8 2 3 3 4" xfId="30690" xr:uid="{00000000-0005-0000-0000-00002B770000}"/>
    <cellStyle name="20% - Accent1 3 8 2 3 4" xfId="30691" xr:uid="{00000000-0005-0000-0000-00002C770000}"/>
    <cellStyle name="20% - Accent1 3 8 2 3 4 2" xfId="30692" xr:uid="{00000000-0005-0000-0000-00002D770000}"/>
    <cellStyle name="20% - Accent1 3 8 2 3 4 2 2" xfId="30693" xr:uid="{00000000-0005-0000-0000-00002E770000}"/>
    <cellStyle name="20% - Accent1 3 8 2 3 4 2 2 2" xfId="30694" xr:uid="{00000000-0005-0000-0000-00002F770000}"/>
    <cellStyle name="20% - Accent1 3 8 2 3 4 2 3" xfId="30695" xr:uid="{00000000-0005-0000-0000-000030770000}"/>
    <cellStyle name="20% - Accent1 3 8 2 3 4 3" xfId="30696" xr:uid="{00000000-0005-0000-0000-000031770000}"/>
    <cellStyle name="20% - Accent1 3 8 2 3 4 3 2" xfId="30697" xr:uid="{00000000-0005-0000-0000-000032770000}"/>
    <cellStyle name="20% - Accent1 3 8 2 3 4 4" xfId="30698" xr:uid="{00000000-0005-0000-0000-000033770000}"/>
    <cellStyle name="20% - Accent1 3 8 2 3 5" xfId="30699" xr:uid="{00000000-0005-0000-0000-000034770000}"/>
    <cellStyle name="20% - Accent1 3 8 2 3 5 2" xfId="30700" xr:uid="{00000000-0005-0000-0000-000035770000}"/>
    <cellStyle name="20% - Accent1 3 8 2 3 5 2 2" xfId="30701" xr:uid="{00000000-0005-0000-0000-000036770000}"/>
    <cellStyle name="20% - Accent1 3 8 2 3 5 3" xfId="30702" xr:uid="{00000000-0005-0000-0000-000037770000}"/>
    <cellStyle name="20% - Accent1 3 8 2 3 6" xfId="30703" xr:uid="{00000000-0005-0000-0000-000038770000}"/>
    <cellStyle name="20% - Accent1 3 8 2 3 6 2" xfId="30704" xr:uid="{00000000-0005-0000-0000-000039770000}"/>
    <cellStyle name="20% - Accent1 3 8 2 3 6 2 2" xfId="30705" xr:uid="{00000000-0005-0000-0000-00003A770000}"/>
    <cellStyle name="20% - Accent1 3 8 2 3 6 3" xfId="30706" xr:uid="{00000000-0005-0000-0000-00003B770000}"/>
    <cellStyle name="20% - Accent1 3 8 2 3 7" xfId="30707" xr:uid="{00000000-0005-0000-0000-00003C770000}"/>
    <cellStyle name="20% - Accent1 3 8 2 3 7 2" xfId="30708" xr:uid="{00000000-0005-0000-0000-00003D770000}"/>
    <cellStyle name="20% - Accent1 3 8 2 3 8" xfId="30709" xr:uid="{00000000-0005-0000-0000-00003E770000}"/>
    <cellStyle name="20% - Accent1 3 8 2 3 8 2" xfId="30710" xr:uid="{00000000-0005-0000-0000-00003F770000}"/>
    <cellStyle name="20% - Accent1 3 8 2 3 9" xfId="30711" xr:uid="{00000000-0005-0000-0000-000040770000}"/>
    <cellStyle name="20% - Accent1 3 8 2 4" xfId="30712" xr:uid="{00000000-0005-0000-0000-000041770000}"/>
    <cellStyle name="20% - Accent1 3 8 2 4 2" xfId="30713" xr:uid="{00000000-0005-0000-0000-000042770000}"/>
    <cellStyle name="20% - Accent1 3 8 2 4 2 2" xfId="30714" xr:uid="{00000000-0005-0000-0000-000043770000}"/>
    <cellStyle name="20% - Accent1 3 8 2 4 2 2 2" xfId="30715" xr:uid="{00000000-0005-0000-0000-000044770000}"/>
    <cellStyle name="20% - Accent1 3 8 2 4 2 3" xfId="30716" xr:uid="{00000000-0005-0000-0000-000045770000}"/>
    <cellStyle name="20% - Accent1 3 8 2 4 3" xfId="30717" xr:uid="{00000000-0005-0000-0000-000046770000}"/>
    <cellStyle name="20% - Accent1 3 8 2 4 3 2" xfId="30718" xr:uid="{00000000-0005-0000-0000-000047770000}"/>
    <cellStyle name="20% - Accent1 3 8 2 4 4" xfId="30719" xr:uid="{00000000-0005-0000-0000-000048770000}"/>
    <cellStyle name="20% - Accent1 3 8 2 5" xfId="30720" xr:uid="{00000000-0005-0000-0000-000049770000}"/>
    <cellStyle name="20% - Accent1 3 8 2 5 2" xfId="30721" xr:uid="{00000000-0005-0000-0000-00004A770000}"/>
    <cellStyle name="20% - Accent1 3 8 2 5 2 2" xfId="30722" xr:uid="{00000000-0005-0000-0000-00004B770000}"/>
    <cellStyle name="20% - Accent1 3 8 2 5 2 2 2" xfId="30723" xr:uid="{00000000-0005-0000-0000-00004C770000}"/>
    <cellStyle name="20% - Accent1 3 8 2 5 2 3" xfId="30724" xr:uid="{00000000-0005-0000-0000-00004D770000}"/>
    <cellStyle name="20% - Accent1 3 8 2 5 3" xfId="30725" xr:uid="{00000000-0005-0000-0000-00004E770000}"/>
    <cellStyle name="20% - Accent1 3 8 2 5 3 2" xfId="30726" xr:uid="{00000000-0005-0000-0000-00004F770000}"/>
    <cellStyle name="20% - Accent1 3 8 2 5 4" xfId="30727" xr:uid="{00000000-0005-0000-0000-000050770000}"/>
    <cellStyle name="20% - Accent1 3 8 2 6" xfId="30728" xr:uid="{00000000-0005-0000-0000-000051770000}"/>
    <cellStyle name="20% - Accent1 3 8 2 6 2" xfId="30729" xr:uid="{00000000-0005-0000-0000-000052770000}"/>
    <cellStyle name="20% - Accent1 3 8 2 6 2 2" xfId="30730" xr:uid="{00000000-0005-0000-0000-000053770000}"/>
    <cellStyle name="20% - Accent1 3 8 2 6 2 2 2" xfId="30731" xr:uid="{00000000-0005-0000-0000-000054770000}"/>
    <cellStyle name="20% - Accent1 3 8 2 6 2 3" xfId="30732" xr:uid="{00000000-0005-0000-0000-000055770000}"/>
    <cellStyle name="20% - Accent1 3 8 2 6 3" xfId="30733" xr:uid="{00000000-0005-0000-0000-000056770000}"/>
    <cellStyle name="20% - Accent1 3 8 2 6 3 2" xfId="30734" xr:uid="{00000000-0005-0000-0000-000057770000}"/>
    <cellStyle name="20% - Accent1 3 8 2 6 4" xfId="30735" xr:uid="{00000000-0005-0000-0000-000058770000}"/>
    <cellStyle name="20% - Accent1 3 8 2 7" xfId="30736" xr:uid="{00000000-0005-0000-0000-000059770000}"/>
    <cellStyle name="20% - Accent1 3 8 2 7 2" xfId="30737" xr:uid="{00000000-0005-0000-0000-00005A770000}"/>
    <cellStyle name="20% - Accent1 3 8 2 7 2 2" xfId="30738" xr:uid="{00000000-0005-0000-0000-00005B770000}"/>
    <cellStyle name="20% - Accent1 3 8 2 7 3" xfId="30739" xr:uid="{00000000-0005-0000-0000-00005C770000}"/>
    <cellStyle name="20% - Accent1 3 8 2 8" xfId="30740" xr:uid="{00000000-0005-0000-0000-00005D770000}"/>
    <cellStyle name="20% - Accent1 3 8 2 8 2" xfId="30741" xr:uid="{00000000-0005-0000-0000-00005E770000}"/>
    <cellStyle name="20% - Accent1 3 8 2 8 2 2" xfId="30742" xr:uid="{00000000-0005-0000-0000-00005F770000}"/>
    <cellStyle name="20% - Accent1 3 8 2 8 3" xfId="30743" xr:uid="{00000000-0005-0000-0000-000060770000}"/>
    <cellStyle name="20% - Accent1 3 8 2 9" xfId="30744" xr:uid="{00000000-0005-0000-0000-000061770000}"/>
    <cellStyle name="20% - Accent1 3 8 2 9 2" xfId="30745" xr:uid="{00000000-0005-0000-0000-000062770000}"/>
    <cellStyle name="20% - Accent1 3 8 3" xfId="30746" xr:uid="{00000000-0005-0000-0000-000063770000}"/>
    <cellStyle name="20% - Accent1 3 8 3 2" xfId="30747" xr:uid="{00000000-0005-0000-0000-000064770000}"/>
    <cellStyle name="20% - Accent1 3 8 3 2 2" xfId="30748" xr:uid="{00000000-0005-0000-0000-000065770000}"/>
    <cellStyle name="20% - Accent1 3 8 3 2 2 2" xfId="30749" xr:uid="{00000000-0005-0000-0000-000066770000}"/>
    <cellStyle name="20% - Accent1 3 8 3 2 2 2 2" xfId="30750" xr:uid="{00000000-0005-0000-0000-000067770000}"/>
    <cellStyle name="20% - Accent1 3 8 3 2 2 3" xfId="30751" xr:uid="{00000000-0005-0000-0000-000068770000}"/>
    <cellStyle name="20% - Accent1 3 8 3 2 3" xfId="30752" xr:uid="{00000000-0005-0000-0000-000069770000}"/>
    <cellStyle name="20% - Accent1 3 8 3 2 3 2" xfId="30753" xr:uid="{00000000-0005-0000-0000-00006A770000}"/>
    <cellStyle name="20% - Accent1 3 8 3 2 4" xfId="30754" xr:uid="{00000000-0005-0000-0000-00006B770000}"/>
    <cellStyle name="20% - Accent1 3 8 3 3" xfId="30755" xr:uid="{00000000-0005-0000-0000-00006C770000}"/>
    <cellStyle name="20% - Accent1 3 8 3 3 2" xfId="30756" xr:uid="{00000000-0005-0000-0000-00006D770000}"/>
    <cellStyle name="20% - Accent1 3 8 3 3 2 2" xfId="30757" xr:uid="{00000000-0005-0000-0000-00006E770000}"/>
    <cellStyle name="20% - Accent1 3 8 3 3 2 2 2" xfId="30758" xr:uid="{00000000-0005-0000-0000-00006F770000}"/>
    <cellStyle name="20% - Accent1 3 8 3 3 2 3" xfId="30759" xr:uid="{00000000-0005-0000-0000-000070770000}"/>
    <cellStyle name="20% - Accent1 3 8 3 3 3" xfId="30760" xr:uid="{00000000-0005-0000-0000-000071770000}"/>
    <cellStyle name="20% - Accent1 3 8 3 3 3 2" xfId="30761" xr:uid="{00000000-0005-0000-0000-000072770000}"/>
    <cellStyle name="20% - Accent1 3 8 3 3 4" xfId="30762" xr:uid="{00000000-0005-0000-0000-000073770000}"/>
    <cellStyle name="20% - Accent1 3 8 3 4" xfId="30763" xr:uid="{00000000-0005-0000-0000-000074770000}"/>
    <cellStyle name="20% - Accent1 3 8 3 4 2" xfId="30764" xr:uid="{00000000-0005-0000-0000-000075770000}"/>
    <cellStyle name="20% - Accent1 3 8 3 4 2 2" xfId="30765" xr:uid="{00000000-0005-0000-0000-000076770000}"/>
    <cellStyle name="20% - Accent1 3 8 3 4 2 2 2" xfId="30766" xr:uid="{00000000-0005-0000-0000-000077770000}"/>
    <cellStyle name="20% - Accent1 3 8 3 4 2 3" xfId="30767" xr:uid="{00000000-0005-0000-0000-000078770000}"/>
    <cellStyle name="20% - Accent1 3 8 3 4 3" xfId="30768" xr:uid="{00000000-0005-0000-0000-000079770000}"/>
    <cellStyle name="20% - Accent1 3 8 3 4 3 2" xfId="30769" xr:uid="{00000000-0005-0000-0000-00007A770000}"/>
    <cellStyle name="20% - Accent1 3 8 3 4 4" xfId="30770" xr:uid="{00000000-0005-0000-0000-00007B770000}"/>
    <cellStyle name="20% - Accent1 3 8 3 5" xfId="30771" xr:uid="{00000000-0005-0000-0000-00007C770000}"/>
    <cellStyle name="20% - Accent1 3 8 3 5 2" xfId="30772" xr:uid="{00000000-0005-0000-0000-00007D770000}"/>
    <cellStyle name="20% - Accent1 3 8 3 5 2 2" xfId="30773" xr:uid="{00000000-0005-0000-0000-00007E770000}"/>
    <cellStyle name="20% - Accent1 3 8 3 5 3" xfId="30774" xr:uid="{00000000-0005-0000-0000-00007F770000}"/>
    <cellStyle name="20% - Accent1 3 8 3 6" xfId="30775" xr:uid="{00000000-0005-0000-0000-000080770000}"/>
    <cellStyle name="20% - Accent1 3 8 3 6 2" xfId="30776" xr:uid="{00000000-0005-0000-0000-000081770000}"/>
    <cellStyle name="20% - Accent1 3 8 3 6 2 2" xfId="30777" xr:uid="{00000000-0005-0000-0000-000082770000}"/>
    <cellStyle name="20% - Accent1 3 8 3 6 3" xfId="30778" xr:uid="{00000000-0005-0000-0000-000083770000}"/>
    <cellStyle name="20% - Accent1 3 8 3 7" xfId="30779" xr:uid="{00000000-0005-0000-0000-000084770000}"/>
    <cellStyle name="20% - Accent1 3 8 3 7 2" xfId="30780" xr:uid="{00000000-0005-0000-0000-000085770000}"/>
    <cellStyle name="20% - Accent1 3 8 3 8" xfId="30781" xr:uid="{00000000-0005-0000-0000-000086770000}"/>
    <cellStyle name="20% - Accent1 3 8 3 8 2" xfId="30782" xr:uid="{00000000-0005-0000-0000-000087770000}"/>
    <cellStyle name="20% - Accent1 3 8 3 9" xfId="30783" xr:uid="{00000000-0005-0000-0000-000088770000}"/>
    <cellStyle name="20% - Accent1 3 8 4" xfId="30784" xr:uid="{00000000-0005-0000-0000-000089770000}"/>
    <cellStyle name="20% - Accent1 3 8 4 2" xfId="30785" xr:uid="{00000000-0005-0000-0000-00008A770000}"/>
    <cellStyle name="20% - Accent1 3 8 4 2 2" xfId="30786" xr:uid="{00000000-0005-0000-0000-00008B770000}"/>
    <cellStyle name="20% - Accent1 3 8 4 2 2 2" xfId="30787" xr:uid="{00000000-0005-0000-0000-00008C770000}"/>
    <cellStyle name="20% - Accent1 3 8 4 2 2 2 2" xfId="30788" xr:uid="{00000000-0005-0000-0000-00008D770000}"/>
    <cellStyle name="20% - Accent1 3 8 4 2 2 3" xfId="30789" xr:uid="{00000000-0005-0000-0000-00008E770000}"/>
    <cellStyle name="20% - Accent1 3 8 4 2 3" xfId="30790" xr:uid="{00000000-0005-0000-0000-00008F770000}"/>
    <cellStyle name="20% - Accent1 3 8 4 2 3 2" xfId="30791" xr:uid="{00000000-0005-0000-0000-000090770000}"/>
    <cellStyle name="20% - Accent1 3 8 4 2 4" xfId="30792" xr:uid="{00000000-0005-0000-0000-000091770000}"/>
    <cellStyle name="20% - Accent1 3 8 4 3" xfId="30793" xr:uid="{00000000-0005-0000-0000-000092770000}"/>
    <cellStyle name="20% - Accent1 3 8 4 3 2" xfId="30794" xr:uid="{00000000-0005-0000-0000-000093770000}"/>
    <cellStyle name="20% - Accent1 3 8 4 3 2 2" xfId="30795" xr:uid="{00000000-0005-0000-0000-000094770000}"/>
    <cellStyle name="20% - Accent1 3 8 4 3 2 2 2" xfId="30796" xr:uid="{00000000-0005-0000-0000-000095770000}"/>
    <cellStyle name="20% - Accent1 3 8 4 3 2 3" xfId="30797" xr:uid="{00000000-0005-0000-0000-000096770000}"/>
    <cellStyle name="20% - Accent1 3 8 4 3 3" xfId="30798" xr:uid="{00000000-0005-0000-0000-000097770000}"/>
    <cellStyle name="20% - Accent1 3 8 4 3 3 2" xfId="30799" xr:uid="{00000000-0005-0000-0000-000098770000}"/>
    <cellStyle name="20% - Accent1 3 8 4 3 4" xfId="30800" xr:uid="{00000000-0005-0000-0000-000099770000}"/>
    <cellStyle name="20% - Accent1 3 8 4 4" xfId="30801" xr:uid="{00000000-0005-0000-0000-00009A770000}"/>
    <cellStyle name="20% - Accent1 3 8 4 4 2" xfId="30802" xr:uid="{00000000-0005-0000-0000-00009B770000}"/>
    <cellStyle name="20% - Accent1 3 8 4 4 2 2" xfId="30803" xr:uid="{00000000-0005-0000-0000-00009C770000}"/>
    <cellStyle name="20% - Accent1 3 8 4 4 2 2 2" xfId="30804" xr:uid="{00000000-0005-0000-0000-00009D770000}"/>
    <cellStyle name="20% - Accent1 3 8 4 4 2 3" xfId="30805" xr:uid="{00000000-0005-0000-0000-00009E770000}"/>
    <cellStyle name="20% - Accent1 3 8 4 4 3" xfId="30806" xr:uid="{00000000-0005-0000-0000-00009F770000}"/>
    <cellStyle name="20% - Accent1 3 8 4 4 3 2" xfId="30807" xr:uid="{00000000-0005-0000-0000-0000A0770000}"/>
    <cellStyle name="20% - Accent1 3 8 4 4 4" xfId="30808" xr:uid="{00000000-0005-0000-0000-0000A1770000}"/>
    <cellStyle name="20% - Accent1 3 8 4 5" xfId="30809" xr:uid="{00000000-0005-0000-0000-0000A2770000}"/>
    <cellStyle name="20% - Accent1 3 8 4 5 2" xfId="30810" xr:uid="{00000000-0005-0000-0000-0000A3770000}"/>
    <cellStyle name="20% - Accent1 3 8 4 5 2 2" xfId="30811" xr:uid="{00000000-0005-0000-0000-0000A4770000}"/>
    <cellStyle name="20% - Accent1 3 8 4 5 3" xfId="30812" xr:uid="{00000000-0005-0000-0000-0000A5770000}"/>
    <cellStyle name="20% - Accent1 3 8 4 6" xfId="30813" xr:uid="{00000000-0005-0000-0000-0000A6770000}"/>
    <cellStyle name="20% - Accent1 3 8 4 6 2" xfId="30814" xr:uid="{00000000-0005-0000-0000-0000A7770000}"/>
    <cellStyle name="20% - Accent1 3 8 4 6 2 2" xfId="30815" xr:uid="{00000000-0005-0000-0000-0000A8770000}"/>
    <cellStyle name="20% - Accent1 3 8 4 6 3" xfId="30816" xr:uid="{00000000-0005-0000-0000-0000A9770000}"/>
    <cellStyle name="20% - Accent1 3 8 4 7" xfId="30817" xr:uid="{00000000-0005-0000-0000-0000AA770000}"/>
    <cellStyle name="20% - Accent1 3 8 4 7 2" xfId="30818" xr:uid="{00000000-0005-0000-0000-0000AB770000}"/>
    <cellStyle name="20% - Accent1 3 8 4 8" xfId="30819" xr:uid="{00000000-0005-0000-0000-0000AC770000}"/>
    <cellStyle name="20% - Accent1 3 8 4 8 2" xfId="30820" xr:uid="{00000000-0005-0000-0000-0000AD770000}"/>
    <cellStyle name="20% - Accent1 3 8 4 9" xfId="30821" xr:uid="{00000000-0005-0000-0000-0000AE770000}"/>
    <cellStyle name="20% - Accent1 3 8 5" xfId="30822" xr:uid="{00000000-0005-0000-0000-0000AF770000}"/>
    <cellStyle name="20% - Accent1 3 8 5 2" xfId="30823" xr:uid="{00000000-0005-0000-0000-0000B0770000}"/>
    <cellStyle name="20% - Accent1 3 8 5 2 2" xfId="30824" xr:uid="{00000000-0005-0000-0000-0000B1770000}"/>
    <cellStyle name="20% - Accent1 3 8 5 2 2 2" xfId="30825" xr:uid="{00000000-0005-0000-0000-0000B2770000}"/>
    <cellStyle name="20% - Accent1 3 8 5 2 3" xfId="30826" xr:uid="{00000000-0005-0000-0000-0000B3770000}"/>
    <cellStyle name="20% - Accent1 3 8 5 3" xfId="30827" xr:uid="{00000000-0005-0000-0000-0000B4770000}"/>
    <cellStyle name="20% - Accent1 3 8 5 3 2" xfId="30828" xr:uid="{00000000-0005-0000-0000-0000B5770000}"/>
    <cellStyle name="20% - Accent1 3 8 5 4" xfId="30829" xr:uid="{00000000-0005-0000-0000-0000B6770000}"/>
    <cellStyle name="20% - Accent1 3 8 6" xfId="30830" xr:uid="{00000000-0005-0000-0000-0000B7770000}"/>
    <cellStyle name="20% - Accent1 3 8 6 2" xfId="30831" xr:uid="{00000000-0005-0000-0000-0000B8770000}"/>
    <cellStyle name="20% - Accent1 3 8 6 2 2" xfId="30832" xr:uid="{00000000-0005-0000-0000-0000B9770000}"/>
    <cellStyle name="20% - Accent1 3 8 6 2 2 2" xfId="30833" xr:uid="{00000000-0005-0000-0000-0000BA770000}"/>
    <cellStyle name="20% - Accent1 3 8 6 2 3" xfId="30834" xr:uid="{00000000-0005-0000-0000-0000BB770000}"/>
    <cellStyle name="20% - Accent1 3 8 6 3" xfId="30835" xr:uid="{00000000-0005-0000-0000-0000BC770000}"/>
    <cellStyle name="20% - Accent1 3 8 6 3 2" xfId="30836" xr:uid="{00000000-0005-0000-0000-0000BD770000}"/>
    <cellStyle name="20% - Accent1 3 8 6 4" xfId="30837" xr:uid="{00000000-0005-0000-0000-0000BE770000}"/>
    <cellStyle name="20% - Accent1 3 8 7" xfId="30838" xr:uid="{00000000-0005-0000-0000-0000BF770000}"/>
    <cellStyle name="20% - Accent1 3 8 7 2" xfId="30839" xr:uid="{00000000-0005-0000-0000-0000C0770000}"/>
    <cellStyle name="20% - Accent1 3 8 7 2 2" xfId="30840" xr:uid="{00000000-0005-0000-0000-0000C1770000}"/>
    <cellStyle name="20% - Accent1 3 8 7 2 2 2" xfId="30841" xr:uid="{00000000-0005-0000-0000-0000C2770000}"/>
    <cellStyle name="20% - Accent1 3 8 7 2 3" xfId="30842" xr:uid="{00000000-0005-0000-0000-0000C3770000}"/>
    <cellStyle name="20% - Accent1 3 8 7 3" xfId="30843" xr:uid="{00000000-0005-0000-0000-0000C4770000}"/>
    <cellStyle name="20% - Accent1 3 8 7 3 2" xfId="30844" xr:uid="{00000000-0005-0000-0000-0000C5770000}"/>
    <cellStyle name="20% - Accent1 3 8 7 4" xfId="30845" xr:uid="{00000000-0005-0000-0000-0000C6770000}"/>
    <cellStyle name="20% - Accent1 3 8 8" xfId="30846" xr:uid="{00000000-0005-0000-0000-0000C7770000}"/>
    <cellStyle name="20% - Accent1 3 8 8 2" xfId="30847" xr:uid="{00000000-0005-0000-0000-0000C8770000}"/>
    <cellStyle name="20% - Accent1 3 8 8 2 2" xfId="30848" xr:uid="{00000000-0005-0000-0000-0000C9770000}"/>
    <cellStyle name="20% - Accent1 3 8 8 3" xfId="30849" xr:uid="{00000000-0005-0000-0000-0000CA770000}"/>
    <cellStyle name="20% - Accent1 3 8 9" xfId="30850" xr:uid="{00000000-0005-0000-0000-0000CB770000}"/>
    <cellStyle name="20% - Accent1 3 8 9 2" xfId="30851" xr:uid="{00000000-0005-0000-0000-0000CC770000}"/>
    <cellStyle name="20% - Accent1 3 8 9 2 2" xfId="30852" xr:uid="{00000000-0005-0000-0000-0000CD770000}"/>
    <cellStyle name="20% - Accent1 3 8 9 3" xfId="30853" xr:uid="{00000000-0005-0000-0000-0000CE770000}"/>
    <cellStyle name="20% - Accent1 3 9" xfId="30854" xr:uid="{00000000-0005-0000-0000-0000CF770000}"/>
    <cellStyle name="20% - Accent1 3 9 10" xfId="30855" xr:uid="{00000000-0005-0000-0000-0000D0770000}"/>
    <cellStyle name="20% - Accent1 3 9 10 2" xfId="30856" xr:uid="{00000000-0005-0000-0000-0000D1770000}"/>
    <cellStyle name="20% - Accent1 3 9 11" xfId="30857" xr:uid="{00000000-0005-0000-0000-0000D2770000}"/>
    <cellStyle name="20% - Accent1 3 9 2" xfId="30858" xr:uid="{00000000-0005-0000-0000-0000D3770000}"/>
    <cellStyle name="20% - Accent1 3 9 2 2" xfId="30859" xr:uid="{00000000-0005-0000-0000-0000D4770000}"/>
    <cellStyle name="20% - Accent1 3 9 2 2 2" xfId="30860" xr:uid="{00000000-0005-0000-0000-0000D5770000}"/>
    <cellStyle name="20% - Accent1 3 9 2 2 2 2" xfId="30861" xr:uid="{00000000-0005-0000-0000-0000D6770000}"/>
    <cellStyle name="20% - Accent1 3 9 2 2 2 2 2" xfId="30862" xr:uid="{00000000-0005-0000-0000-0000D7770000}"/>
    <cellStyle name="20% - Accent1 3 9 2 2 2 3" xfId="30863" xr:uid="{00000000-0005-0000-0000-0000D8770000}"/>
    <cellStyle name="20% - Accent1 3 9 2 2 3" xfId="30864" xr:uid="{00000000-0005-0000-0000-0000D9770000}"/>
    <cellStyle name="20% - Accent1 3 9 2 2 3 2" xfId="30865" xr:uid="{00000000-0005-0000-0000-0000DA770000}"/>
    <cellStyle name="20% - Accent1 3 9 2 2 4" xfId="30866" xr:uid="{00000000-0005-0000-0000-0000DB770000}"/>
    <cellStyle name="20% - Accent1 3 9 2 3" xfId="30867" xr:uid="{00000000-0005-0000-0000-0000DC770000}"/>
    <cellStyle name="20% - Accent1 3 9 2 3 2" xfId="30868" xr:uid="{00000000-0005-0000-0000-0000DD770000}"/>
    <cellStyle name="20% - Accent1 3 9 2 3 2 2" xfId="30869" xr:uid="{00000000-0005-0000-0000-0000DE770000}"/>
    <cellStyle name="20% - Accent1 3 9 2 3 2 2 2" xfId="30870" xr:uid="{00000000-0005-0000-0000-0000DF770000}"/>
    <cellStyle name="20% - Accent1 3 9 2 3 2 3" xfId="30871" xr:uid="{00000000-0005-0000-0000-0000E0770000}"/>
    <cellStyle name="20% - Accent1 3 9 2 3 3" xfId="30872" xr:uid="{00000000-0005-0000-0000-0000E1770000}"/>
    <cellStyle name="20% - Accent1 3 9 2 3 3 2" xfId="30873" xr:uid="{00000000-0005-0000-0000-0000E2770000}"/>
    <cellStyle name="20% - Accent1 3 9 2 3 4" xfId="30874" xr:uid="{00000000-0005-0000-0000-0000E3770000}"/>
    <cellStyle name="20% - Accent1 3 9 2 4" xfId="30875" xr:uid="{00000000-0005-0000-0000-0000E4770000}"/>
    <cellStyle name="20% - Accent1 3 9 2 4 2" xfId="30876" xr:uid="{00000000-0005-0000-0000-0000E5770000}"/>
    <cellStyle name="20% - Accent1 3 9 2 4 2 2" xfId="30877" xr:uid="{00000000-0005-0000-0000-0000E6770000}"/>
    <cellStyle name="20% - Accent1 3 9 2 4 2 2 2" xfId="30878" xr:uid="{00000000-0005-0000-0000-0000E7770000}"/>
    <cellStyle name="20% - Accent1 3 9 2 4 2 3" xfId="30879" xr:uid="{00000000-0005-0000-0000-0000E8770000}"/>
    <cellStyle name="20% - Accent1 3 9 2 4 3" xfId="30880" xr:uid="{00000000-0005-0000-0000-0000E9770000}"/>
    <cellStyle name="20% - Accent1 3 9 2 4 3 2" xfId="30881" xr:uid="{00000000-0005-0000-0000-0000EA770000}"/>
    <cellStyle name="20% - Accent1 3 9 2 4 4" xfId="30882" xr:uid="{00000000-0005-0000-0000-0000EB770000}"/>
    <cellStyle name="20% - Accent1 3 9 2 5" xfId="30883" xr:uid="{00000000-0005-0000-0000-0000EC770000}"/>
    <cellStyle name="20% - Accent1 3 9 2 5 2" xfId="30884" xr:uid="{00000000-0005-0000-0000-0000ED770000}"/>
    <cellStyle name="20% - Accent1 3 9 2 5 2 2" xfId="30885" xr:uid="{00000000-0005-0000-0000-0000EE770000}"/>
    <cellStyle name="20% - Accent1 3 9 2 5 3" xfId="30886" xr:uid="{00000000-0005-0000-0000-0000EF770000}"/>
    <cellStyle name="20% - Accent1 3 9 2 6" xfId="30887" xr:uid="{00000000-0005-0000-0000-0000F0770000}"/>
    <cellStyle name="20% - Accent1 3 9 2 6 2" xfId="30888" xr:uid="{00000000-0005-0000-0000-0000F1770000}"/>
    <cellStyle name="20% - Accent1 3 9 2 6 2 2" xfId="30889" xr:uid="{00000000-0005-0000-0000-0000F2770000}"/>
    <cellStyle name="20% - Accent1 3 9 2 6 3" xfId="30890" xr:uid="{00000000-0005-0000-0000-0000F3770000}"/>
    <cellStyle name="20% - Accent1 3 9 2 7" xfId="30891" xr:uid="{00000000-0005-0000-0000-0000F4770000}"/>
    <cellStyle name="20% - Accent1 3 9 2 7 2" xfId="30892" xr:uid="{00000000-0005-0000-0000-0000F5770000}"/>
    <cellStyle name="20% - Accent1 3 9 2 8" xfId="30893" xr:uid="{00000000-0005-0000-0000-0000F6770000}"/>
    <cellStyle name="20% - Accent1 3 9 2 8 2" xfId="30894" xr:uid="{00000000-0005-0000-0000-0000F7770000}"/>
    <cellStyle name="20% - Accent1 3 9 2 9" xfId="30895" xr:uid="{00000000-0005-0000-0000-0000F8770000}"/>
    <cellStyle name="20% - Accent1 3 9 3" xfId="30896" xr:uid="{00000000-0005-0000-0000-0000F9770000}"/>
    <cellStyle name="20% - Accent1 3 9 3 2" xfId="30897" xr:uid="{00000000-0005-0000-0000-0000FA770000}"/>
    <cellStyle name="20% - Accent1 3 9 3 2 2" xfId="30898" xr:uid="{00000000-0005-0000-0000-0000FB770000}"/>
    <cellStyle name="20% - Accent1 3 9 3 2 2 2" xfId="30899" xr:uid="{00000000-0005-0000-0000-0000FC770000}"/>
    <cellStyle name="20% - Accent1 3 9 3 2 2 2 2" xfId="30900" xr:uid="{00000000-0005-0000-0000-0000FD770000}"/>
    <cellStyle name="20% - Accent1 3 9 3 2 2 3" xfId="30901" xr:uid="{00000000-0005-0000-0000-0000FE770000}"/>
    <cellStyle name="20% - Accent1 3 9 3 2 3" xfId="30902" xr:uid="{00000000-0005-0000-0000-0000FF770000}"/>
    <cellStyle name="20% - Accent1 3 9 3 2 3 2" xfId="30903" xr:uid="{00000000-0005-0000-0000-000000780000}"/>
    <cellStyle name="20% - Accent1 3 9 3 2 4" xfId="30904" xr:uid="{00000000-0005-0000-0000-000001780000}"/>
    <cellStyle name="20% - Accent1 3 9 3 3" xfId="30905" xr:uid="{00000000-0005-0000-0000-000002780000}"/>
    <cellStyle name="20% - Accent1 3 9 3 3 2" xfId="30906" xr:uid="{00000000-0005-0000-0000-000003780000}"/>
    <cellStyle name="20% - Accent1 3 9 3 3 2 2" xfId="30907" xr:uid="{00000000-0005-0000-0000-000004780000}"/>
    <cellStyle name="20% - Accent1 3 9 3 3 2 2 2" xfId="30908" xr:uid="{00000000-0005-0000-0000-000005780000}"/>
    <cellStyle name="20% - Accent1 3 9 3 3 2 3" xfId="30909" xr:uid="{00000000-0005-0000-0000-000006780000}"/>
    <cellStyle name="20% - Accent1 3 9 3 3 3" xfId="30910" xr:uid="{00000000-0005-0000-0000-000007780000}"/>
    <cellStyle name="20% - Accent1 3 9 3 3 3 2" xfId="30911" xr:uid="{00000000-0005-0000-0000-000008780000}"/>
    <cellStyle name="20% - Accent1 3 9 3 3 4" xfId="30912" xr:uid="{00000000-0005-0000-0000-000009780000}"/>
    <cellStyle name="20% - Accent1 3 9 3 4" xfId="30913" xr:uid="{00000000-0005-0000-0000-00000A780000}"/>
    <cellStyle name="20% - Accent1 3 9 3 4 2" xfId="30914" xr:uid="{00000000-0005-0000-0000-00000B780000}"/>
    <cellStyle name="20% - Accent1 3 9 3 4 2 2" xfId="30915" xr:uid="{00000000-0005-0000-0000-00000C780000}"/>
    <cellStyle name="20% - Accent1 3 9 3 4 2 2 2" xfId="30916" xr:uid="{00000000-0005-0000-0000-00000D780000}"/>
    <cellStyle name="20% - Accent1 3 9 3 4 2 3" xfId="30917" xr:uid="{00000000-0005-0000-0000-00000E780000}"/>
    <cellStyle name="20% - Accent1 3 9 3 4 3" xfId="30918" xr:uid="{00000000-0005-0000-0000-00000F780000}"/>
    <cellStyle name="20% - Accent1 3 9 3 4 3 2" xfId="30919" xr:uid="{00000000-0005-0000-0000-000010780000}"/>
    <cellStyle name="20% - Accent1 3 9 3 4 4" xfId="30920" xr:uid="{00000000-0005-0000-0000-000011780000}"/>
    <cellStyle name="20% - Accent1 3 9 3 5" xfId="30921" xr:uid="{00000000-0005-0000-0000-000012780000}"/>
    <cellStyle name="20% - Accent1 3 9 3 5 2" xfId="30922" xr:uid="{00000000-0005-0000-0000-000013780000}"/>
    <cellStyle name="20% - Accent1 3 9 3 5 2 2" xfId="30923" xr:uid="{00000000-0005-0000-0000-000014780000}"/>
    <cellStyle name="20% - Accent1 3 9 3 5 3" xfId="30924" xr:uid="{00000000-0005-0000-0000-000015780000}"/>
    <cellStyle name="20% - Accent1 3 9 3 6" xfId="30925" xr:uid="{00000000-0005-0000-0000-000016780000}"/>
    <cellStyle name="20% - Accent1 3 9 3 6 2" xfId="30926" xr:uid="{00000000-0005-0000-0000-000017780000}"/>
    <cellStyle name="20% - Accent1 3 9 3 6 2 2" xfId="30927" xr:uid="{00000000-0005-0000-0000-000018780000}"/>
    <cellStyle name="20% - Accent1 3 9 3 6 3" xfId="30928" xr:uid="{00000000-0005-0000-0000-000019780000}"/>
    <cellStyle name="20% - Accent1 3 9 3 7" xfId="30929" xr:uid="{00000000-0005-0000-0000-00001A780000}"/>
    <cellStyle name="20% - Accent1 3 9 3 7 2" xfId="30930" xr:uid="{00000000-0005-0000-0000-00001B780000}"/>
    <cellStyle name="20% - Accent1 3 9 3 8" xfId="30931" xr:uid="{00000000-0005-0000-0000-00001C780000}"/>
    <cellStyle name="20% - Accent1 3 9 3 8 2" xfId="30932" xr:uid="{00000000-0005-0000-0000-00001D780000}"/>
    <cellStyle name="20% - Accent1 3 9 3 9" xfId="30933" xr:uid="{00000000-0005-0000-0000-00001E780000}"/>
    <cellStyle name="20% - Accent1 3 9 4" xfId="30934" xr:uid="{00000000-0005-0000-0000-00001F780000}"/>
    <cellStyle name="20% - Accent1 3 9 4 2" xfId="30935" xr:uid="{00000000-0005-0000-0000-000020780000}"/>
    <cellStyle name="20% - Accent1 3 9 4 2 2" xfId="30936" xr:uid="{00000000-0005-0000-0000-000021780000}"/>
    <cellStyle name="20% - Accent1 3 9 4 2 2 2" xfId="30937" xr:uid="{00000000-0005-0000-0000-000022780000}"/>
    <cellStyle name="20% - Accent1 3 9 4 2 3" xfId="30938" xr:uid="{00000000-0005-0000-0000-000023780000}"/>
    <cellStyle name="20% - Accent1 3 9 4 3" xfId="30939" xr:uid="{00000000-0005-0000-0000-000024780000}"/>
    <cellStyle name="20% - Accent1 3 9 4 3 2" xfId="30940" xr:uid="{00000000-0005-0000-0000-000025780000}"/>
    <cellStyle name="20% - Accent1 3 9 4 4" xfId="30941" xr:uid="{00000000-0005-0000-0000-000026780000}"/>
    <cellStyle name="20% - Accent1 3 9 5" xfId="30942" xr:uid="{00000000-0005-0000-0000-000027780000}"/>
    <cellStyle name="20% - Accent1 3 9 5 2" xfId="30943" xr:uid="{00000000-0005-0000-0000-000028780000}"/>
    <cellStyle name="20% - Accent1 3 9 5 2 2" xfId="30944" xr:uid="{00000000-0005-0000-0000-000029780000}"/>
    <cellStyle name="20% - Accent1 3 9 5 2 2 2" xfId="30945" xr:uid="{00000000-0005-0000-0000-00002A780000}"/>
    <cellStyle name="20% - Accent1 3 9 5 2 3" xfId="30946" xr:uid="{00000000-0005-0000-0000-00002B780000}"/>
    <cellStyle name="20% - Accent1 3 9 5 3" xfId="30947" xr:uid="{00000000-0005-0000-0000-00002C780000}"/>
    <cellStyle name="20% - Accent1 3 9 5 3 2" xfId="30948" xr:uid="{00000000-0005-0000-0000-00002D780000}"/>
    <cellStyle name="20% - Accent1 3 9 5 4" xfId="30949" xr:uid="{00000000-0005-0000-0000-00002E780000}"/>
    <cellStyle name="20% - Accent1 3 9 6" xfId="30950" xr:uid="{00000000-0005-0000-0000-00002F780000}"/>
    <cellStyle name="20% - Accent1 3 9 6 2" xfId="30951" xr:uid="{00000000-0005-0000-0000-000030780000}"/>
    <cellStyle name="20% - Accent1 3 9 6 2 2" xfId="30952" xr:uid="{00000000-0005-0000-0000-000031780000}"/>
    <cellStyle name="20% - Accent1 3 9 6 2 2 2" xfId="30953" xr:uid="{00000000-0005-0000-0000-000032780000}"/>
    <cellStyle name="20% - Accent1 3 9 6 2 3" xfId="30954" xr:uid="{00000000-0005-0000-0000-000033780000}"/>
    <cellStyle name="20% - Accent1 3 9 6 3" xfId="30955" xr:uid="{00000000-0005-0000-0000-000034780000}"/>
    <cellStyle name="20% - Accent1 3 9 6 3 2" xfId="30956" xr:uid="{00000000-0005-0000-0000-000035780000}"/>
    <cellStyle name="20% - Accent1 3 9 6 4" xfId="30957" xr:uid="{00000000-0005-0000-0000-000036780000}"/>
    <cellStyle name="20% - Accent1 3 9 7" xfId="30958" xr:uid="{00000000-0005-0000-0000-000037780000}"/>
    <cellStyle name="20% - Accent1 3 9 7 2" xfId="30959" xr:uid="{00000000-0005-0000-0000-000038780000}"/>
    <cellStyle name="20% - Accent1 3 9 7 2 2" xfId="30960" xr:uid="{00000000-0005-0000-0000-000039780000}"/>
    <cellStyle name="20% - Accent1 3 9 7 3" xfId="30961" xr:uid="{00000000-0005-0000-0000-00003A780000}"/>
    <cellStyle name="20% - Accent1 3 9 8" xfId="30962" xr:uid="{00000000-0005-0000-0000-00003B780000}"/>
    <cellStyle name="20% - Accent1 3 9 8 2" xfId="30963" xr:uid="{00000000-0005-0000-0000-00003C780000}"/>
    <cellStyle name="20% - Accent1 3 9 8 2 2" xfId="30964" xr:uid="{00000000-0005-0000-0000-00003D780000}"/>
    <cellStyle name="20% - Accent1 3 9 8 3" xfId="30965" xr:uid="{00000000-0005-0000-0000-00003E780000}"/>
    <cellStyle name="20% - Accent1 3 9 9" xfId="30966" xr:uid="{00000000-0005-0000-0000-00003F780000}"/>
    <cellStyle name="20% - Accent1 3 9 9 2" xfId="30967" xr:uid="{00000000-0005-0000-0000-000040780000}"/>
    <cellStyle name="20% - Accent1 4" xfId="30968" xr:uid="{00000000-0005-0000-0000-000041780000}"/>
    <cellStyle name="20% - Accent1 4 10" xfId="30969" xr:uid="{00000000-0005-0000-0000-000042780000}"/>
    <cellStyle name="20% - Accent1 4 10 10" xfId="30970" xr:uid="{00000000-0005-0000-0000-000043780000}"/>
    <cellStyle name="20% - Accent1 4 10 10 2" xfId="30971" xr:uid="{00000000-0005-0000-0000-000044780000}"/>
    <cellStyle name="20% - Accent1 4 10 11" xfId="30972" xr:uid="{00000000-0005-0000-0000-000045780000}"/>
    <cellStyle name="20% - Accent1 4 10 2" xfId="30973" xr:uid="{00000000-0005-0000-0000-000046780000}"/>
    <cellStyle name="20% - Accent1 4 10 2 2" xfId="30974" xr:uid="{00000000-0005-0000-0000-000047780000}"/>
    <cellStyle name="20% - Accent1 4 10 2 2 2" xfId="30975" xr:uid="{00000000-0005-0000-0000-000048780000}"/>
    <cellStyle name="20% - Accent1 4 10 2 2 2 2" xfId="30976" xr:uid="{00000000-0005-0000-0000-000049780000}"/>
    <cellStyle name="20% - Accent1 4 10 2 2 2 2 2" xfId="30977" xr:uid="{00000000-0005-0000-0000-00004A780000}"/>
    <cellStyle name="20% - Accent1 4 10 2 2 2 3" xfId="30978" xr:uid="{00000000-0005-0000-0000-00004B780000}"/>
    <cellStyle name="20% - Accent1 4 10 2 2 3" xfId="30979" xr:uid="{00000000-0005-0000-0000-00004C780000}"/>
    <cellStyle name="20% - Accent1 4 10 2 2 3 2" xfId="30980" xr:uid="{00000000-0005-0000-0000-00004D780000}"/>
    <cellStyle name="20% - Accent1 4 10 2 2 4" xfId="30981" xr:uid="{00000000-0005-0000-0000-00004E780000}"/>
    <cellStyle name="20% - Accent1 4 10 2 3" xfId="30982" xr:uid="{00000000-0005-0000-0000-00004F780000}"/>
    <cellStyle name="20% - Accent1 4 10 2 3 2" xfId="30983" xr:uid="{00000000-0005-0000-0000-000050780000}"/>
    <cellStyle name="20% - Accent1 4 10 2 3 2 2" xfId="30984" xr:uid="{00000000-0005-0000-0000-000051780000}"/>
    <cellStyle name="20% - Accent1 4 10 2 3 2 2 2" xfId="30985" xr:uid="{00000000-0005-0000-0000-000052780000}"/>
    <cellStyle name="20% - Accent1 4 10 2 3 2 3" xfId="30986" xr:uid="{00000000-0005-0000-0000-000053780000}"/>
    <cellStyle name="20% - Accent1 4 10 2 3 3" xfId="30987" xr:uid="{00000000-0005-0000-0000-000054780000}"/>
    <cellStyle name="20% - Accent1 4 10 2 3 3 2" xfId="30988" xr:uid="{00000000-0005-0000-0000-000055780000}"/>
    <cellStyle name="20% - Accent1 4 10 2 3 4" xfId="30989" xr:uid="{00000000-0005-0000-0000-000056780000}"/>
    <cellStyle name="20% - Accent1 4 10 2 4" xfId="30990" xr:uid="{00000000-0005-0000-0000-000057780000}"/>
    <cellStyle name="20% - Accent1 4 10 2 4 2" xfId="30991" xr:uid="{00000000-0005-0000-0000-000058780000}"/>
    <cellStyle name="20% - Accent1 4 10 2 4 2 2" xfId="30992" xr:uid="{00000000-0005-0000-0000-000059780000}"/>
    <cellStyle name="20% - Accent1 4 10 2 4 2 2 2" xfId="30993" xr:uid="{00000000-0005-0000-0000-00005A780000}"/>
    <cellStyle name="20% - Accent1 4 10 2 4 2 3" xfId="30994" xr:uid="{00000000-0005-0000-0000-00005B780000}"/>
    <cellStyle name="20% - Accent1 4 10 2 4 3" xfId="30995" xr:uid="{00000000-0005-0000-0000-00005C780000}"/>
    <cellStyle name="20% - Accent1 4 10 2 4 3 2" xfId="30996" xr:uid="{00000000-0005-0000-0000-00005D780000}"/>
    <cellStyle name="20% - Accent1 4 10 2 4 4" xfId="30997" xr:uid="{00000000-0005-0000-0000-00005E780000}"/>
    <cellStyle name="20% - Accent1 4 10 2 5" xfId="30998" xr:uid="{00000000-0005-0000-0000-00005F780000}"/>
    <cellStyle name="20% - Accent1 4 10 2 5 2" xfId="30999" xr:uid="{00000000-0005-0000-0000-000060780000}"/>
    <cellStyle name="20% - Accent1 4 10 2 5 2 2" xfId="31000" xr:uid="{00000000-0005-0000-0000-000061780000}"/>
    <cellStyle name="20% - Accent1 4 10 2 5 3" xfId="31001" xr:uid="{00000000-0005-0000-0000-000062780000}"/>
    <cellStyle name="20% - Accent1 4 10 2 6" xfId="31002" xr:uid="{00000000-0005-0000-0000-000063780000}"/>
    <cellStyle name="20% - Accent1 4 10 2 6 2" xfId="31003" xr:uid="{00000000-0005-0000-0000-000064780000}"/>
    <cellStyle name="20% - Accent1 4 10 2 6 2 2" xfId="31004" xr:uid="{00000000-0005-0000-0000-000065780000}"/>
    <cellStyle name="20% - Accent1 4 10 2 6 3" xfId="31005" xr:uid="{00000000-0005-0000-0000-000066780000}"/>
    <cellStyle name="20% - Accent1 4 10 2 7" xfId="31006" xr:uid="{00000000-0005-0000-0000-000067780000}"/>
    <cellStyle name="20% - Accent1 4 10 2 7 2" xfId="31007" xr:uid="{00000000-0005-0000-0000-000068780000}"/>
    <cellStyle name="20% - Accent1 4 10 2 8" xfId="31008" xr:uid="{00000000-0005-0000-0000-000069780000}"/>
    <cellStyle name="20% - Accent1 4 10 2 8 2" xfId="31009" xr:uid="{00000000-0005-0000-0000-00006A780000}"/>
    <cellStyle name="20% - Accent1 4 10 2 9" xfId="31010" xr:uid="{00000000-0005-0000-0000-00006B780000}"/>
    <cellStyle name="20% - Accent1 4 10 3" xfId="31011" xr:uid="{00000000-0005-0000-0000-00006C780000}"/>
    <cellStyle name="20% - Accent1 4 10 3 2" xfId="31012" xr:uid="{00000000-0005-0000-0000-00006D780000}"/>
    <cellStyle name="20% - Accent1 4 10 3 2 2" xfId="31013" xr:uid="{00000000-0005-0000-0000-00006E780000}"/>
    <cellStyle name="20% - Accent1 4 10 3 2 2 2" xfId="31014" xr:uid="{00000000-0005-0000-0000-00006F780000}"/>
    <cellStyle name="20% - Accent1 4 10 3 2 2 2 2" xfId="31015" xr:uid="{00000000-0005-0000-0000-000070780000}"/>
    <cellStyle name="20% - Accent1 4 10 3 2 2 3" xfId="31016" xr:uid="{00000000-0005-0000-0000-000071780000}"/>
    <cellStyle name="20% - Accent1 4 10 3 2 3" xfId="31017" xr:uid="{00000000-0005-0000-0000-000072780000}"/>
    <cellStyle name="20% - Accent1 4 10 3 2 3 2" xfId="31018" xr:uid="{00000000-0005-0000-0000-000073780000}"/>
    <cellStyle name="20% - Accent1 4 10 3 2 4" xfId="31019" xr:uid="{00000000-0005-0000-0000-000074780000}"/>
    <cellStyle name="20% - Accent1 4 10 3 3" xfId="31020" xr:uid="{00000000-0005-0000-0000-000075780000}"/>
    <cellStyle name="20% - Accent1 4 10 3 3 2" xfId="31021" xr:uid="{00000000-0005-0000-0000-000076780000}"/>
    <cellStyle name="20% - Accent1 4 10 3 3 2 2" xfId="31022" xr:uid="{00000000-0005-0000-0000-000077780000}"/>
    <cellStyle name="20% - Accent1 4 10 3 3 2 2 2" xfId="31023" xr:uid="{00000000-0005-0000-0000-000078780000}"/>
    <cellStyle name="20% - Accent1 4 10 3 3 2 3" xfId="31024" xr:uid="{00000000-0005-0000-0000-000079780000}"/>
    <cellStyle name="20% - Accent1 4 10 3 3 3" xfId="31025" xr:uid="{00000000-0005-0000-0000-00007A780000}"/>
    <cellStyle name="20% - Accent1 4 10 3 3 3 2" xfId="31026" xr:uid="{00000000-0005-0000-0000-00007B780000}"/>
    <cellStyle name="20% - Accent1 4 10 3 3 4" xfId="31027" xr:uid="{00000000-0005-0000-0000-00007C780000}"/>
    <cellStyle name="20% - Accent1 4 10 3 4" xfId="31028" xr:uid="{00000000-0005-0000-0000-00007D780000}"/>
    <cellStyle name="20% - Accent1 4 10 3 4 2" xfId="31029" xr:uid="{00000000-0005-0000-0000-00007E780000}"/>
    <cellStyle name="20% - Accent1 4 10 3 4 2 2" xfId="31030" xr:uid="{00000000-0005-0000-0000-00007F780000}"/>
    <cellStyle name="20% - Accent1 4 10 3 4 2 2 2" xfId="31031" xr:uid="{00000000-0005-0000-0000-000080780000}"/>
    <cellStyle name="20% - Accent1 4 10 3 4 2 3" xfId="31032" xr:uid="{00000000-0005-0000-0000-000081780000}"/>
    <cellStyle name="20% - Accent1 4 10 3 4 3" xfId="31033" xr:uid="{00000000-0005-0000-0000-000082780000}"/>
    <cellStyle name="20% - Accent1 4 10 3 4 3 2" xfId="31034" xr:uid="{00000000-0005-0000-0000-000083780000}"/>
    <cellStyle name="20% - Accent1 4 10 3 4 4" xfId="31035" xr:uid="{00000000-0005-0000-0000-000084780000}"/>
    <cellStyle name="20% - Accent1 4 10 3 5" xfId="31036" xr:uid="{00000000-0005-0000-0000-000085780000}"/>
    <cellStyle name="20% - Accent1 4 10 3 5 2" xfId="31037" xr:uid="{00000000-0005-0000-0000-000086780000}"/>
    <cellStyle name="20% - Accent1 4 10 3 5 2 2" xfId="31038" xr:uid="{00000000-0005-0000-0000-000087780000}"/>
    <cellStyle name="20% - Accent1 4 10 3 5 3" xfId="31039" xr:uid="{00000000-0005-0000-0000-000088780000}"/>
    <cellStyle name="20% - Accent1 4 10 3 6" xfId="31040" xr:uid="{00000000-0005-0000-0000-000089780000}"/>
    <cellStyle name="20% - Accent1 4 10 3 6 2" xfId="31041" xr:uid="{00000000-0005-0000-0000-00008A780000}"/>
    <cellStyle name="20% - Accent1 4 10 3 6 2 2" xfId="31042" xr:uid="{00000000-0005-0000-0000-00008B780000}"/>
    <cellStyle name="20% - Accent1 4 10 3 6 3" xfId="31043" xr:uid="{00000000-0005-0000-0000-00008C780000}"/>
    <cellStyle name="20% - Accent1 4 10 3 7" xfId="31044" xr:uid="{00000000-0005-0000-0000-00008D780000}"/>
    <cellStyle name="20% - Accent1 4 10 3 7 2" xfId="31045" xr:uid="{00000000-0005-0000-0000-00008E780000}"/>
    <cellStyle name="20% - Accent1 4 10 3 8" xfId="31046" xr:uid="{00000000-0005-0000-0000-00008F780000}"/>
    <cellStyle name="20% - Accent1 4 10 3 8 2" xfId="31047" xr:uid="{00000000-0005-0000-0000-000090780000}"/>
    <cellStyle name="20% - Accent1 4 10 3 9" xfId="31048" xr:uid="{00000000-0005-0000-0000-000091780000}"/>
    <cellStyle name="20% - Accent1 4 10 4" xfId="31049" xr:uid="{00000000-0005-0000-0000-000092780000}"/>
    <cellStyle name="20% - Accent1 4 10 4 2" xfId="31050" xr:uid="{00000000-0005-0000-0000-000093780000}"/>
    <cellStyle name="20% - Accent1 4 10 4 2 2" xfId="31051" xr:uid="{00000000-0005-0000-0000-000094780000}"/>
    <cellStyle name="20% - Accent1 4 10 4 2 2 2" xfId="31052" xr:uid="{00000000-0005-0000-0000-000095780000}"/>
    <cellStyle name="20% - Accent1 4 10 4 2 3" xfId="31053" xr:uid="{00000000-0005-0000-0000-000096780000}"/>
    <cellStyle name="20% - Accent1 4 10 4 3" xfId="31054" xr:uid="{00000000-0005-0000-0000-000097780000}"/>
    <cellStyle name="20% - Accent1 4 10 4 3 2" xfId="31055" xr:uid="{00000000-0005-0000-0000-000098780000}"/>
    <cellStyle name="20% - Accent1 4 10 4 4" xfId="31056" xr:uid="{00000000-0005-0000-0000-000099780000}"/>
    <cellStyle name="20% - Accent1 4 10 5" xfId="31057" xr:uid="{00000000-0005-0000-0000-00009A780000}"/>
    <cellStyle name="20% - Accent1 4 10 5 2" xfId="31058" xr:uid="{00000000-0005-0000-0000-00009B780000}"/>
    <cellStyle name="20% - Accent1 4 10 5 2 2" xfId="31059" xr:uid="{00000000-0005-0000-0000-00009C780000}"/>
    <cellStyle name="20% - Accent1 4 10 5 2 2 2" xfId="31060" xr:uid="{00000000-0005-0000-0000-00009D780000}"/>
    <cellStyle name="20% - Accent1 4 10 5 2 3" xfId="31061" xr:uid="{00000000-0005-0000-0000-00009E780000}"/>
    <cellStyle name="20% - Accent1 4 10 5 3" xfId="31062" xr:uid="{00000000-0005-0000-0000-00009F780000}"/>
    <cellStyle name="20% - Accent1 4 10 5 3 2" xfId="31063" xr:uid="{00000000-0005-0000-0000-0000A0780000}"/>
    <cellStyle name="20% - Accent1 4 10 5 4" xfId="31064" xr:uid="{00000000-0005-0000-0000-0000A1780000}"/>
    <cellStyle name="20% - Accent1 4 10 6" xfId="31065" xr:uid="{00000000-0005-0000-0000-0000A2780000}"/>
    <cellStyle name="20% - Accent1 4 10 6 2" xfId="31066" xr:uid="{00000000-0005-0000-0000-0000A3780000}"/>
    <cellStyle name="20% - Accent1 4 10 6 2 2" xfId="31067" xr:uid="{00000000-0005-0000-0000-0000A4780000}"/>
    <cellStyle name="20% - Accent1 4 10 6 2 2 2" xfId="31068" xr:uid="{00000000-0005-0000-0000-0000A5780000}"/>
    <cellStyle name="20% - Accent1 4 10 6 2 3" xfId="31069" xr:uid="{00000000-0005-0000-0000-0000A6780000}"/>
    <cellStyle name="20% - Accent1 4 10 6 3" xfId="31070" xr:uid="{00000000-0005-0000-0000-0000A7780000}"/>
    <cellStyle name="20% - Accent1 4 10 6 3 2" xfId="31071" xr:uid="{00000000-0005-0000-0000-0000A8780000}"/>
    <cellStyle name="20% - Accent1 4 10 6 4" xfId="31072" xr:uid="{00000000-0005-0000-0000-0000A9780000}"/>
    <cellStyle name="20% - Accent1 4 10 7" xfId="31073" xr:uid="{00000000-0005-0000-0000-0000AA780000}"/>
    <cellStyle name="20% - Accent1 4 10 7 2" xfId="31074" xr:uid="{00000000-0005-0000-0000-0000AB780000}"/>
    <cellStyle name="20% - Accent1 4 10 7 2 2" xfId="31075" xr:uid="{00000000-0005-0000-0000-0000AC780000}"/>
    <cellStyle name="20% - Accent1 4 10 7 3" xfId="31076" xr:uid="{00000000-0005-0000-0000-0000AD780000}"/>
    <cellStyle name="20% - Accent1 4 10 8" xfId="31077" xr:uid="{00000000-0005-0000-0000-0000AE780000}"/>
    <cellStyle name="20% - Accent1 4 10 8 2" xfId="31078" xr:uid="{00000000-0005-0000-0000-0000AF780000}"/>
    <cellStyle name="20% - Accent1 4 10 8 2 2" xfId="31079" xr:uid="{00000000-0005-0000-0000-0000B0780000}"/>
    <cellStyle name="20% - Accent1 4 10 8 3" xfId="31080" xr:uid="{00000000-0005-0000-0000-0000B1780000}"/>
    <cellStyle name="20% - Accent1 4 10 9" xfId="31081" xr:uid="{00000000-0005-0000-0000-0000B2780000}"/>
    <cellStyle name="20% - Accent1 4 10 9 2" xfId="31082" xr:uid="{00000000-0005-0000-0000-0000B3780000}"/>
    <cellStyle name="20% - Accent1 4 11" xfId="31083" xr:uid="{00000000-0005-0000-0000-0000B4780000}"/>
    <cellStyle name="20% - Accent1 4 11 10" xfId="31084" xr:uid="{00000000-0005-0000-0000-0000B5780000}"/>
    <cellStyle name="20% - Accent1 4 11 10 2" xfId="31085" xr:uid="{00000000-0005-0000-0000-0000B6780000}"/>
    <cellStyle name="20% - Accent1 4 11 11" xfId="31086" xr:uid="{00000000-0005-0000-0000-0000B7780000}"/>
    <cellStyle name="20% - Accent1 4 11 2" xfId="31087" xr:uid="{00000000-0005-0000-0000-0000B8780000}"/>
    <cellStyle name="20% - Accent1 4 11 2 2" xfId="31088" xr:uid="{00000000-0005-0000-0000-0000B9780000}"/>
    <cellStyle name="20% - Accent1 4 11 2 2 2" xfId="31089" xr:uid="{00000000-0005-0000-0000-0000BA780000}"/>
    <cellStyle name="20% - Accent1 4 11 2 2 2 2" xfId="31090" xr:uid="{00000000-0005-0000-0000-0000BB780000}"/>
    <cellStyle name="20% - Accent1 4 11 2 2 2 2 2" xfId="31091" xr:uid="{00000000-0005-0000-0000-0000BC780000}"/>
    <cellStyle name="20% - Accent1 4 11 2 2 2 3" xfId="31092" xr:uid="{00000000-0005-0000-0000-0000BD780000}"/>
    <cellStyle name="20% - Accent1 4 11 2 2 3" xfId="31093" xr:uid="{00000000-0005-0000-0000-0000BE780000}"/>
    <cellStyle name="20% - Accent1 4 11 2 2 3 2" xfId="31094" xr:uid="{00000000-0005-0000-0000-0000BF780000}"/>
    <cellStyle name="20% - Accent1 4 11 2 2 4" xfId="31095" xr:uid="{00000000-0005-0000-0000-0000C0780000}"/>
    <cellStyle name="20% - Accent1 4 11 2 3" xfId="31096" xr:uid="{00000000-0005-0000-0000-0000C1780000}"/>
    <cellStyle name="20% - Accent1 4 11 2 3 2" xfId="31097" xr:uid="{00000000-0005-0000-0000-0000C2780000}"/>
    <cellStyle name="20% - Accent1 4 11 2 3 2 2" xfId="31098" xr:uid="{00000000-0005-0000-0000-0000C3780000}"/>
    <cellStyle name="20% - Accent1 4 11 2 3 2 2 2" xfId="31099" xr:uid="{00000000-0005-0000-0000-0000C4780000}"/>
    <cellStyle name="20% - Accent1 4 11 2 3 2 3" xfId="31100" xr:uid="{00000000-0005-0000-0000-0000C5780000}"/>
    <cellStyle name="20% - Accent1 4 11 2 3 3" xfId="31101" xr:uid="{00000000-0005-0000-0000-0000C6780000}"/>
    <cellStyle name="20% - Accent1 4 11 2 3 3 2" xfId="31102" xr:uid="{00000000-0005-0000-0000-0000C7780000}"/>
    <cellStyle name="20% - Accent1 4 11 2 3 4" xfId="31103" xr:uid="{00000000-0005-0000-0000-0000C8780000}"/>
    <cellStyle name="20% - Accent1 4 11 2 4" xfId="31104" xr:uid="{00000000-0005-0000-0000-0000C9780000}"/>
    <cellStyle name="20% - Accent1 4 11 2 4 2" xfId="31105" xr:uid="{00000000-0005-0000-0000-0000CA780000}"/>
    <cellStyle name="20% - Accent1 4 11 2 4 2 2" xfId="31106" xr:uid="{00000000-0005-0000-0000-0000CB780000}"/>
    <cellStyle name="20% - Accent1 4 11 2 4 2 2 2" xfId="31107" xr:uid="{00000000-0005-0000-0000-0000CC780000}"/>
    <cellStyle name="20% - Accent1 4 11 2 4 2 3" xfId="31108" xr:uid="{00000000-0005-0000-0000-0000CD780000}"/>
    <cellStyle name="20% - Accent1 4 11 2 4 3" xfId="31109" xr:uid="{00000000-0005-0000-0000-0000CE780000}"/>
    <cellStyle name="20% - Accent1 4 11 2 4 3 2" xfId="31110" xr:uid="{00000000-0005-0000-0000-0000CF780000}"/>
    <cellStyle name="20% - Accent1 4 11 2 4 4" xfId="31111" xr:uid="{00000000-0005-0000-0000-0000D0780000}"/>
    <cellStyle name="20% - Accent1 4 11 2 5" xfId="31112" xr:uid="{00000000-0005-0000-0000-0000D1780000}"/>
    <cellStyle name="20% - Accent1 4 11 2 5 2" xfId="31113" xr:uid="{00000000-0005-0000-0000-0000D2780000}"/>
    <cellStyle name="20% - Accent1 4 11 2 5 2 2" xfId="31114" xr:uid="{00000000-0005-0000-0000-0000D3780000}"/>
    <cellStyle name="20% - Accent1 4 11 2 5 3" xfId="31115" xr:uid="{00000000-0005-0000-0000-0000D4780000}"/>
    <cellStyle name="20% - Accent1 4 11 2 6" xfId="31116" xr:uid="{00000000-0005-0000-0000-0000D5780000}"/>
    <cellStyle name="20% - Accent1 4 11 2 6 2" xfId="31117" xr:uid="{00000000-0005-0000-0000-0000D6780000}"/>
    <cellStyle name="20% - Accent1 4 11 2 6 2 2" xfId="31118" xr:uid="{00000000-0005-0000-0000-0000D7780000}"/>
    <cellStyle name="20% - Accent1 4 11 2 6 3" xfId="31119" xr:uid="{00000000-0005-0000-0000-0000D8780000}"/>
    <cellStyle name="20% - Accent1 4 11 2 7" xfId="31120" xr:uid="{00000000-0005-0000-0000-0000D9780000}"/>
    <cellStyle name="20% - Accent1 4 11 2 7 2" xfId="31121" xr:uid="{00000000-0005-0000-0000-0000DA780000}"/>
    <cellStyle name="20% - Accent1 4 11 2 8" xfId="31122" xr:uid="{00000000-0005-0000-0000-0000DB780000}"/>
    <cellStyle name="20% - Accent1 4 11 2 8 2" xfId="31123" xr:uid="{00000000-0005-0000-0000-0000DC780000}"/>
    <cellStyle name="20% - Accent1 4 11 2 9" xfId="31124" xr:uid="{00000000-0005-0000-0000-0000DD780000}"/>
    <cellStyle name="20% - Accent1 4 11 3" xfId="31125" xr:uid="{00000000-0005-0000-0000-0000DE780000}"/>
    <cellStyle name="20% - Accent1 4 11 3 2" xfId="31126" xr:uid="{00000000-0005-0000-0000-0000DF780000}"/>
    <cellStyle name="20% - Accent1 4 11 3 2 2" xfId="31127" xr:uid="{00000000-0005-0000-0000-0000E0780000}"/>
    <cellStyle name="20% - Accent1 4 11 3 2 2 2" xfId="31128" xr:uid="{00000000-0005-0000-0000-0000E1780000}"/>
    <cellStyle name="20% - Accent1 4 11 3 2 2 2 2" xfId="31129" xr:uid="{00000000-0005-0000-0000-0000E2780000}"/>
    <cellStyle name="20% - Accent1 4 11 3 2 2 3" xfId="31130" xr:uid="{00000000-0005-0000-0000-0000E3780000}"/>
    <cellStyle name="20% - Accent1 4 11 3 2 3" xfId="31131" xr:uid="{00000000-0005-0000-0000-0000E4780000}"/>
    <cellStyle name="20% - Accent1 4 11 3 2 3 2" xfId="31132" xr:uid="{00000000-0005-0000-0000-0000E5780000}"/>
    <cellStyle name="20% - Accent1 4 11 3 2 4" xfId="31133" xr:uid="{00000000-0005-0000-0000-0000E6780000}"/>
    <cellStyle name="20% - Accent1 4 11 3 3" xfId="31134" xr:uid="{00000000-0005-0000-0000-0000E7780000}"/>
    <cellStyle name="20% - Accent1 4 11 3 3 2" xfId="31135" xr:uid="{00000000-0005-0000-0000-0000E8780000}"/>
    <cellStyle name="20% - Accent1 4 11 3 3 2 2" xfId="31136" xr:uid="{00000000-0005-0000-0000-0000E9780000}"/>
    <cellStyle name="20% - Accent1 4 11 3 3 2 2 2" xfId="31137" xr:uid="{00000000-0005-0000-0000-0000EA780000}"/>
    <cellStyle name="20% - Accent1 4 11 3 3 2 3" xfId="31138" xr:uid="{00000000-0005-0000-0000-0000EB780000}"/>
    <cellStyle name="20% - Accent1 4 11 3 3 3" xfId="31139" xr:uid="{00000000-0005-0000-0000-0000EC780000}"/>
    <cellStyle name="20% - Accent1 4 11 3 3 3 2" xfId="31140" xr:uid="{00000000-0005-0000-0000-0000ED780000}"/>
    <cellStyle name="20% - Accent1 4 11 3 3 4" xfId="31141" xr:uid="{00000000-0005-0000-0000-0000EE780000}"/>
    <cellStyle name="20% - Accent1 4 11 3 4" xfId="31142" xr:uid="{00000000-0005-0000-0000-0000EF780000}"/>
    <cellStyle name="20% - Accent1 4 11 3 4 2" xfId="31143" xr:uid="{00000000-0005-0000-0000-0000F0780000}"/>
    <cellStyle name="20% - Accent1 4 11 3 4 2 2" xfId="31144" xr:uid="{00000000-0005-0000-0000-0000F1780000}"/>
    <cellStyle name="20% - Accent1 4 11 3 4 2 2 2" xfId="31145" xr:uid="{00000000-0005-0000-0000-0000F2780000}"/>
    <cellStyle name="20% - Accent1 4 11 3 4 2 3" xfId="31146" xr:uid="{00000000-0005-0000-0000-0000F3780000}"/>
    <cellStyle name="20% - Accent1 4 11 3 4 3" xfId="31147" xr:uid="{00000000-0005-0000-0000-0000F4780000}"/>
    <cellStyle name="20% - Accent1 4 11 3 4 3 2" xfId="31148" xr:uid="{00000000-0005-0000-0000-0000F5780000}"/>
    <cellStyle name="20% - Accent1 4 11 3 4 4" xfId="31149" xr:uid="{00000000-0005-0000-0000-0000F6780000}"/>
    <cellStyle name="20% - Accent1 4 11 3 5" xfId="31150" xr:uid="{00000000-0005-0000-0000-0000F7780000}"/>
    <cellStyle name="20% - Accent1 4 11 3 5 2" xfId="31151" xr:uid="{00000000-0005-0000-0000-0000F8780000}"/>
    <cellStyle name="20% - Accent1 4 11 3 5 2 2" xfId="31152" xr:uid="{00000000-0005-0000-0000-0000F9780000}"/>
    <cellStyle name="20% - Accent1 4 11 3 5 3" xfId="31153" xr:uid="{00000000-0005-0000-0000-0000FA780000}"/>
    <cellStyle name="20% - Accent1 4 11 3 6" xfId="31154" xr:uid="{00000000-0005-0000-0000-0000FB780000}"/>
    <cellStyle name="20% - Accent1 4 11 3 6 2" xfId="31155" xr:uid="{00000000-0005-0000-0000-0000FC780000}"/>
    <cellStyle name="20% - Accent1 4 11 3 6 2 2" xfId="31156" xr:uid="{00000000-0005-0000-0000-0000FD780000}"/>
    <cellStyle name="20% - Accent1 4 11 3 6 3" xfId="31157" xr:uid="{00000000-0005-0000-0000-0000FE780000}"/>
    <cellStyle name="20% - Accent1 4 11 3 7" xfId="31158" xr:uid="{00000000-0005-0000-0000-0000FF780000}"/>
    <cellStyle name="20% - Accent1 4 11 3 7 2" xfId="31159" xr:uid="{00000000-0005-0000-0000-000000790000}"/>
    <cellStyle name="20% - Accent1 4 11 3 8" xfId="31160" xr:uid="{00000000-0005-0000-0000-000001790000}"/>
    <cellStyle name="20% - Accent1 4 11 3 8 2" xfId="31161" xr:uid="{00000000-0005-0000-0000-000002790000}"/>
    <cellStyle name="20% - Accent1 4 11 3 9" xfId="31162" xr:uid="{00000000-0005-0000-0000-000003790000}"/>
    <cellStyle name="20% - Accent1 4 11 4" xfId="31163" xr:uid="{00000000-0005-0000-0000-000004790000}"/>
    <cellStyle name="20% - Accent1 4 11 4 2" xfId="31164" xr:uid="{00000000-0005-0000-0000-000005790000}"/>
    <cellStyle name="20% - Accent1 4 11 4 2 2" xfId="31165" xr:uid="{00000000-0005-0000-0000-000006790000}"/>
    <cellStyle name="20% - Accent1 4 11 4 2 2 2" xfId="31166" xr:uid="{00000000-0005-0000-0000-000007790000}"/>
    <cellStyle name="20% - Accent1 4 11 4 2 3" xfId="31167" xr:uid="{00000000-0005-0000-0000-000008790000}"/>
    <cellStyle name="20% - Accent1 4 11 4 3" xfId="31168" xr:uid="{00000000-0005-0000-0000-000009790000}"/>
    <cellStyle name="20% - Accent1 4 11 4 3 2" xfId="31169" xr:uid="{00000000-0005-0000-0000-00000A790000}"/>
    <cellStyle name="20% - Accent1 4 11 4 4" xfId="31170" xr:uid="{00000000-0005-0000-0000-00000B790000}"/>
    <cellStyle name="20% - Accent1 4 11 5" xfId="31171" xr:uid="{00000000-0005-0000-0000-00000C790000}"/>
    <cellStyle name="20% - Accent1 4 11 5 2" xfId="31172" xr:uid="{00000000-0005-0000-0000-00000D790000}"/>
    <cellStyle name="20% - Accent1 4 11 5 2 2" xfId="31173" xr:uid="{00000000-0005-0000-0000-00000E790000}"/>
    <cellStyle name="20% - Accent1 4 11 5 2 2 2" xfId="31174" xr:uid="{00000000-0005-0000-0000-00000F790000}"/>
    <cellStyle name="20% - Accent1 4 11 5 2 3" xfId="31175" xr:uid="{00000000-0005-0000-0000-000010790000}"/>
    <cellStyle name="20% - Accent1 4 11 5 3" xfId="31176" xr:uid="{00000000-0005-0000-0000-000011790000}"/>
    <cellStyle name="20% - Accent1 4 11 5 3 2" xfId="31177" xr:uid="{00000000-0005-0000-0000-000012790000}"/>
    <cellStyle name="20% - Accent1 4 11 5 4" xfId="31178" xr:uid="{00000000-0005-0000-0000-000013790000}"/>
    <cellStyle name="20% - Accent1 4 11 6" xfId="31179" xr:uid="{00000000-0005-0000-0000-000014790000}"/>
    <cellStyle name="20% - Accent1 4 11 6 2" xfId="31180" xr:uid="{00000000-0005-0000-0000-000015790000}"/>
    <cellStyle name="20% - Accent1 4 11 6 2 2" xfId="31181" xr:uid="{00000000-0005-0000-0000-000016790000}"/>
    <cellStyle name="20% - Accent1 4 11 6 2 2 2" xfId="31182" xr:uid="{00000000-0005-0000-0000-000017790000}"/>
    <cellStyle name="20% - Accent1 4 11 6 2 3" xfId="31183" xr:uid="{00000000-0005-0000-0000-000018790000}"/>
    <cellStyle name="20% - Accent1 4 11 6 3" xfId="31184" xr:uid="{00000000-0005-0000-0000-000019790000}"/>
    <cellStyle name="20% - Accent1 4 11 6 3 2" xfId="31185" xr:uid="{00000000-0005-0000-0000-00001A790000}"/>
    <cellStyle name="20% - Accent1 4 11 6 4" xfId="31186" xr:uid="{00000000-0005-0000-0000-00001B790000}"/>
    <cellStyle name="20% - Accent1 4 11 7" xfId="31187" xr:uid="{00000000-0005-0000-0000-00001C790000}"/>
    <cellStyle name="20% - Accent1 4 11 7 2" xfId="31188" xr:uid="{00000000-0005-0000-0000-00001D790000}"/>
    <cellStyle name="20% - Accent1 4 11 7 2 2" xfId="31189" xr:uid="{00000000-0005-0000-0000-00001E790000}"/>
    <cellStyle name="20% - Accent1 4 11 7 3" xfId="31190" xr:uid="{00000000-0005-0000-0000-00001F790000}"/>
    <cellStyle name="20% - Accent1 4 11 8" xfId="31191" xr:uid="{00000000-0005-0000-0000-000020790000}"/>
    <cellStyle name="20% - Accent1 4 11 8 2" xfId="31192" xr:uid="{00000000-0005-0000-0000-000021790000}"/>
    <cellStyle name="20% - Accent1 4 11 8 2 2" xfId="31193" xr:uid="{00000000-0005-0000-0000-000022790000}"/>
    <cellStyle name="20% - Accent1 4 11 8 3" xfId="31194" xr:uid="{00000000-0005-0000-0000-000023790000}"/>
    <cellStyle name="20% - Accent1 4 11 9" xfId="31195" xr:uid="{00000000-0005-0000-0000-000024790000}"/>
    <cellStyle name="20% - Accent1 4 11 9 2" xfId="31196" xr:uid="{00000000-0005-0000-0000-000025790000}"/>
    <cellStyle name="20% - Accent1 4 12" xfId="31197" xr:uid="{00000000-0005-0000-0000-000026790000}"/>
    <cellStyle name="20% - Accent1 4 12 2" xfId="31198" xr:uid="{00000000-0005-0000-0000-000027790000}"/>
    <cellStyle name="20% - Accent1 4 12 2 2" xfId="31199" xr:uid="{00000000-0005-0000-0000-000028790000}"/>
    <cellStyle name="20% - Accent1 4 12 2 2 2" xfId="31200" xr:uid="{00000000-0005-0000-0000-000029790000}"/>
    <cellStyle name="20% - Accent1 4 12 2 2 2 2" xfId="31201" xr:uid="{00000000-0005-0000-0000-00002A790000}"/>
    <cellStyle name="20% - Accent1 4 12 2 2 3" xfId="31202" xr:uid="{00000000-0005-0000-0000-00002B790000}"/>
    <cellStyle name="20% - Accent1 4 12 2 3" xfId="31203" xr:uid="{00000000-0005-0000-0000-00002C790000}"/>
    <cellStyle name="20% - Accent1 4 12 2 3 2" xfId="31204" xr:uid="{00000000-0005-0000-0000-00002D790000}"/>
    <cellStyle name="20% - Accent1 4 12 2 4" xfId="31205" xr:uid="{00000000-0005-0000-0000-00002E790000}"/>
    <cellStyle name="20% - Accent1 4 12 3" xfId="31206" xr:uid="{00000000-0005-0000-0000-00002F790000}"/>
    <cellStyle name="20% - Accent1 4 12 3 2" xfId="31207" xr:uid="{00000000-0005-0000-0000-000030790000}"/>
    <cellStyle name="20% - Accent1 4 12 3 2 2" xfId="31208" xr:uid="{00000000-0005-0000-0000-000031790000}"/>
    <cellStyle name="20% - Accent1 4 12 3 2 2 2" xfId="31209" xr:uid="{00000000-0005-0000-0000-000032790000}"/>
    <cellStyle name="20% - Accent1 4 12 3 2 3" xfId="31210" xr:uid="{00000000-0005-0000-0000-000033790000}"/>
    <cellStyle name="20% - Accent1 4 12 3 3" xfId="31211" xr:uid="{00000000-0005-0000-0000-000034790000}"/>
    <cellStyle name="20% - Accent1 4 12 3 3 2" xfId="31212" xr:uid="{00000000-0005-0000-0000-000035790000}"/>
    <cellStyle name="20% - Accent1 4 12 3 4" xfId="31213" xr:uid="{00000000-0005-0000-0000-000036790000}"/>
    <cellStyle name="20% - Accent1 4 12 4" xfId="31214" xr:uid="{00000000-0005-0000-0000-000037790000}"/>
    <cellStyle name="20% - Accent1 4 12 4 2" xfId="31215" xr:uid="{00000000-0005-0000-0000-000038790000}"/>
    <cellStyle name="20% - Accent1 4 12 4 2 2" xfId="31216" xr:uid="{00000000-0005-0000-0000-000039790000}"/>
    <cellStyle name="20% - Accent1 4 12 4 2 2 2" xfId="31217" xr:uid="{00000000-0005-0000-0000-00003A790000}"/>
    <cellStyle name="20% - Accent1 4 12 4 2 3" xfId="31218" xr:uid="{00000000-0005-0000-0000-00003B790000}"/>
    <cellStyle name="20% - Accent1 4 12 4 3" xfId="31219" xr:uid="{00000000-0005-0000-0000-00003C790000}"/>
    <cellStyle name="20% - Accent1 4 12 4 3 2" xfId="31220" xr:uid="{00000000-0005-0000-0000-00003D790000}"/>
    <cellStyle name="20% - Accent1 4 12 4 4" xfId="31221" xr:uid="{00000000-0005-0000-0000-00003E790000}"/>
    <cellStyle name="20% - Accent1 4 12 5" xfId="31222" xr:uid="{00000000-0005-0000-0000-00003F790000}"/>
    <cellStyle name="20% - Accent1 4 12 5 2" xfId="31223" xr:uid="{00000000-0005-0000-0000-000040790000}"/>
    <cellStyle name="20% - Accent1 4 12 5 2 2" xfId="31224" xr:uid="{00000000-0005-0000-0000-000041790000}"/>
    <cellStyle name="20% - Accent1 4 12 5 3" xfId="31225" xr:uid="{00000000-0005-0000-0000-000042790000}"/>
    <cellStyle name="20% - Accent1 4 12 6" xfId="31226" xr:uid="{00000000-0005-0000-0000-000043790000}"/>
    <cellStyle name="20% - Accent1 4 12 6 2" xfId="31227" xr:uid="{00000000-0005-0000-0000-000044790000}"/>
    <cellStyle name="20% - Accent1 4 12 6 2 2" xfId="31228" xr:uid="{00000000-0005-0000-0000-000045790000}"/>
    <cellStyle name="20% - Accent1 4 12 6 3" xfId="31229" xr:uid="{00000000-0005-0000-0000-000046790000}"/>
    <cellStyle name="20% - Accent1 4 12 7" xfId="31230" xr:uid="{00000000-0005-0000-0000-000047790000}"/>
    <cellStyle name="20% - Accent1 4 12 7 2" xfId="31231" xr:uid="{00000000-0005-0000-0000-000048790000}"/>
    <cellStyle name="20% - Accent1 4 12 8" xfId="31232" xr:uid="{00000000-0005-0000-0000-000049790000}"/>
    <cellStyle name="20% - Accent1 4 12 8 2" xfId="31233" xr:uid="{00000000-0005-0000-0000-00004A790000}"/>
    <cellStyle name="20% - Accent1 4 12 9" xfId="31234" xr:uid="{00000000-0005-0000-0000-00004B790000}"/>
    <cellStyle name="20% - Accent1 4 13" xfId="31235" xr:uid="{00000000-0005-0000-0000-00004C790000}"/>
    <cellStyle name="20% - Accent1 4 13 2" xfId="31236" xr:uid="{00000000-0005-0000-0000-00004D790000}"/>
    <cellStyle name="20% - Accent1 4 13 2 2" xfId="31237" xr:uid="{00000000-0005-0000-0000-00004E790000}"/>
    <cellStyle name="20% - Accent1 4 13 2 2 2" xfId="31238" xr:uid="{00000000-0005-0000-0000-00004F790000}"/>
    <cellStyle name="20% - Accent1 4 13 2 2 2 2" xfId="31239" xr:uid="{00000000-0005-0000-0000-000050790000}"/>
    <cellStyle name="20% - Accent1 4 13 2 2 3" xfId="31240" xr:uid="{00000000-0005-0000-0000-000051790000}"/>
    <cellStyle name="20% - Accent1 4 13 2 3" xfId="31241" xr:uid="{00000000-0005-0000-0000-000052790000}"/>
    <cellStyle name="20% - Accent1 4 13 2 3 2" xfId="31242" xr:uid="{00000000-0005-0000-0000-000053790000}"/>
    <cellStyle name="20% - Accent1 4 13 2 4" xfId="31243" xr:uid="{00000000-0005-0000-0000-000054790000}"/>
    <cellStyle name="20% - Accent1 4 13 3" xfId="31244" xr:uid="{00000000-0005-0000-0000-000055790000}"/>
    <cellStyle name="20% - Accent1 4 13 3 2" xfId="31245" xr:uid="{00000000-0005-0000-0000-000056790000}"/>
    <cellStyle name="20% - Accent1 4 13 3 2 2" xfId="31246" xr:uid="{00000000-0005-0000-0000-000057790000}"/>
    <cellStyle name="20% - Accent1 4 13 3 2 2 2" xfId="31247" xr:uid="{00000000-0005-0000-0000-000058790000}"/>
    <cellStyle name="20% - Accent1 4 13 3 2 3" xfId="31248" xr:uid="{00000000-0005-0000-0000-000059790000}"/>
    <cellStyle name="20% - Accent1 4 13 3 3" xfId="31249" xr:uid="{00000000-0005-0000-0000-00005A790000}"/>
    <cellStyle name="20% - Accent1 4 13 3 3 2" xfId="31250" xr:uid="{00000000-0005-0000-0000-00005B790000}"/>
    <cellStyle name="20% - Accent1 4 13 3 4" xfId="31251" xr:uid="{00000000-0005-0000-0000-00005C790000}"/>
    <cellStyle name="20% - Accent1 4 13 4" xfId="31252" xr:uid="{00000000-0005-0000-0000-00005D790000}"/>
    <cellStyle name="20% - Accent1 4 13 4 2" xfId="31253" xr:uid="{00000000-0005-0000-0000-00005E790000}"/>
    <cellStyle name="20% - Accent1 4 13 4 2 2" xfId="31254" xr:uid="{00000000-0005-0000-0000-00005F790000}"/>
    <cellStyle name="20% - Accent1 4 13 4 2 2 2" xfId="31255" xr:uid="{00000000-0005-0000-0000-000060790000}"/>
    <cellStyle name="20% - Accent1 4 13 4 2 3" xfId="31256" xr:uid="{00000000-0005-0000-0000-000061790000}"/>
    <cellStyle name="20% - Accent1 4 13 4 3" xfId="31257" xr:uid="{00000000-0005-0000-0000-000062790000}"/>
    <cellStyle name="20% - Accent1 4 13 4 3 2" xfId="31258" xr:uid="{00000000-0005-0000-0000-000063790000}"/>
    <cellStyle name="20% - Accent1 4 13 4 4" xfId="31259" xr:uid="{00000000-0005-0000-0000-000064790000}"/>
    <cellStyle name="20% - Accent1 4 13 5" xfId="31260" xr:uid="{00000000-0005-0000-0000-000065790000}"/>
    <cellStyle name="20% - Accent1 4 13 5 2" xfId="31261" xr:uid="{00000000-0005-0000-0000-000066790000}"/>
    <cellStyle name="20% - Accent1 4 13 5 2 2" xfId="31262" xr:uid="{00000000-0005-0000-0000-000067790000}"/>
    <cellStyle name="20% - Accent1 4 13 5 3" xfId="31263" xr:uid="{00000000-0005-0000-0000-000068790000}"/>
    <cellStyle name="20% - Accent1 4 13 6" xfId="31264" xr:uid="{00000000-0005-0000-0000-000069790000}"/>
    <cellStyle name="20% - Accent1 4 13 6 2" xfId="31265" xr:uid="{00000000-0005-0000-0000-00006A790000}"/>
    <cellStyle name="20% - Accent1 4 13 6 2 2" xfId="31266" xr:uid="{00000000-0005-0000-0000-00006B790000}"/>
    <cellStyle name="20% - Accent1 4 13 6 3" xfId="31267" xr:uid="{00000000-0005-0000-0000-00006C790000}"/>
    <cellStyle name="20% - Accent1 4 13 7" xfId="31268" xr:uid="{00000000-0005-0000-0000-00006D790000}"/>
    <cellStyle name="20% - Accent1 4 13 7 2" xfId="31269" xr:uid="{00000000-0005-0000-0000-00006E790000}"/>
    <cellStyle name="20% - Accent1 4 13 8" xfId="31270" xr:uid="{00000000-0005-0000-0000-00006F790000}"/>
    <cellStyle name="20% - Accent1 4 13 8 2" xfId="31271" xr:uid="{00000000-0005-0000-0000-000070790000}"/>
    <cellStyle name="20% - Accent1 4 13 9" xfId="31272" xr:uid="{00000000-0005-0000-0000-000071790000}"/>
    <cellStyle name="20% - Accent1 4 14" xfId="31273" xr:uid="{00000000-0005-0000-0000-000072790000}"/>
    <cellStyle name="20% - Accent1 4 14 2" xfId="31274" xr:uid="{00000000-0005-0000-0000-000073790000}"/>
    <cellStyle name="20% - Accent1 4 14 2 2" xfId="31275" xr:uid="{00000000-0005-0000-0000-000074790000}"/>
    <cellStyle name="20% - Accent1 4 14 2 2 2" xfId="31276" xr:uid="{00000000-0005-0000-0000-000075790000}"/>
    <cellStyle name="20% - Accent1 4 14 2 3" xfId="31277" xr:uid="{00000000-0005-0000-0000-000076790000}"/>
    <cellStyle name="20% - Accent1 4 14 3" xfId="31278" xr:uid="{00000000-0005-0000-0000-000077790000}"/>
    <cellStyle name="20% - Accent1 4 14 3 2" xfId="31279" xr:uid="{00000000-0005-0000-0000-000078790000}"/>
    <cellStyle name="20% - Accent1 4 14 4" xfId="31280" xr:uid="{00000000-0005-0000-0000-000079790000}"/>
    <cellStyle name="20% - Accent1 4 15" xfId="31281" xr:uid="{00000000-0005-0000-0000-00007A790000}"/>
    <cellStyle name="20% - Accent1 4 15 2" xfId="31282" xr:uid="{00000000-0005-0000-0000-00007B790000}"/>
    <cellStyle name="20% - Accent1 4 15 2 2" xfId="31283" xr:uid="{00000000-0005-0000-0000-00007C790000}"/>
    <cellStyle name="20% - Accent1 4 15 2 2 2" xfId="31284" xr:uid="{00000000-0005-0000-0000-00007D790000}"/>
    <cellStyle name="20% - Accent1 4 15 2 3" xfId="31285" xr:uid="{00000000-0005-0000-0000-00007E790000}"/>
    <cellStyle name="20% - Accent1 4 15 3" xfId="31286" xr:uid="{00000000-0005-0000-0000-00007F790000}"/>
    <cellStyle name="20% - Accent1 4 15 3 2" xfId="31287" xr:uid="{00000000-0005-0000-0000-000080790000}"/>
    <cellStyle name="20% - Accent1 4 15 4" xfId="31288" xr:uid="{00000000-0005-0000-0000-000081790000}"/>
    <cellStyle name="20% - Accent1 4 16" xfId="31289" xr:uid="{00000000-0005-0000-0000-000082790000}"/>
    <cellStyle name="20% - Accent1 4 16 2" xfId="31290" xr:uid="{00000000-0005-0000-0000-000083790000}"/>
    <cellStyle name="20% - Accent1 4 16 2 2" xfId="31291" xr:uid="{00000000-0005-0000-0000-000084790000}"/>
    <cellStyle name="20% - Accent1 4 16 2 2 2" xfId="31292" xr:uid="{00000000-0005-0000-0000-000085790000}"/>
    <cellStyle name="20% - Accent1 4 16 2 3" xfId="31293" xr:uid="{00000000-0005-0000-0000-000086790000}"/>
    <cellStyle name="20% - Accent1 4 16 3" xfId="31294" xr:uid="{00000000-0005-0000-0000-000087790000}"/>
    <cellStyle name="20% - Accent1 4 16 3 2" xfId="31295" xr:uid="{00000000-0005-0000-0000-000088790000}"/>
    <cellStyle name="20% - Accent1 4 16 4" xfId="31296" xr:uid="{00000000-0005-0000-0000-000089790000}"/>
    <cellStyle name="20% - Accent1 4 17" xfId="31297" xr:uid="{00000000-0005-0000-0000-00008A790000}"/>
    <cellStyle name="20% - Accent1 4 17 2" xfId="31298" xr:uid="{00000000-0005-0000-0000-00008B790000}"/>
    <cellStyle name="20% - Accent1 4 17 2 2" xfId="31299" xr:uid="{00000000-0005-0000-0000-00008C790000}"/>
    <cellStyle name="20% - Accent1 4 17 3" xfId="31300" xr:uid="{00000000-0005-0000-0000-00008D790000}"/>
    <cellStyle name="20% - Accent1 4 18" xfId="31301" xr:uid="{00000000-0005-0000-0000-00008E790000}"/>
    <cellStyle name="20% - Accent1 4 18 2" xfId="31302" xr:uid="{00000000-0005-0000-0000-00008F790000}"/>
    <cellStyle name="20% - Accent1 4 18 2 2" xfId="31303" xr:uid="{00000000-0005-0000-0000-000090790000}"/>
    <cellStyle name="20% - Accent1 4 18 3" xfId="31304" xr:uid="{00000000-0005-0000-0000-000091790000}"/>
    <cellStyle name="20% - Accent1 4 19" xfId="31305" xr:uid="{00000000-0005-0000-0000-000092790000}"/>
    <cellStyle name="20% - Accent1 4 19 2" xfId="31306" xr:uid="{00000000-0005-0000-0000-000093790000}"/>
    <cellStyle name="20% - Accent1 4 2" xfId="31307" xr:uid="{00000000-0005-0000-0000-000094790000}"/>
    <cellStyle name="20% - Accent1 4 2 10" xfId="31308" xr:uid="{00000000-0005-0000-0000-000095790000}"/>
    <cellStyle name="20% - Accent1 4 2 10 10" xfId="31309" xr:uid="{00000000-0005-0000-0000-000096790000}"/>
    <cellStyle name="20% - Accent1 4 2 10 10 2" xfId="31310" xr:uid="{00000000-0005-0000-0000-000097790000}"/>
    <cellStyle name="20% - Accent1 4 2 10 11" xfId="31311" xr:uid="{00000000-0005-0000-0000-000098790000}"/>
    <cellStyle name="20% - Accent1 4 2 10 2" xfId="31312" xr:uid="{00000000-0005-0000-0000-000099790000}"/>
    <cellStyle name="20% - Accent1 4 2 10 2 2" xfId="31313" xr:uid="{00000000-0005-0000-0000-00009A790000}"/>
    <cellStyle name="20% - Accent1 4 2 10 2 2 2" xfId="31314" xr:uid="{00000000-0005-0000-0000-00009B790000}"/>
    <cellStyle name="20% - Accent1 4 2 10 2 2 2 2" xfId="31315" xr:uid="{00000000-0005-0000-0000-00009C790000}"/>
    <cellStyle name="20% - Accent1 4 2 10 2 2 2 2 2" xfId="31316" xr:uid="{00000000-0005-0000-0000-00009D790000}"/>
    <cellStyle name="20% - Accent1 4 2 10 2 2 2 3" xfId="31317" xr:uid="{00000000-0005-0000-0000-00009E790000}"/>
    <cellStyle name="20% - Accent1 4 2 10 2 2 3" xfId="31318" xr:uid="{00000000-0005-0000-0000-00009F790000}"/>
    <cellStyle name="20% - Accent1 4 2 10 2 2 3 2" xfId="31319" xr:uid="{00000000-0005-0000-0000-0000A0790000}"/>
    <cellStyle name="20% - Accent1 4 2 10 2 2 4" xfId="31320" xr:uid="{00000000-0005-0000-0000-0000A1790000}"/>
    <cellStyle name="20% - Accent1 4 2 10 2 3" xfId="31321" xr:uid="{00000000-0005-0000-0000-0000A2790000}"/>
    <cellStyle name="20% - Accent1 4 2 10 2 3 2" xfId="31322" xr:uid="{00000000-0005-0000-0000-0000A3790000}"/>
    <cellStyle name="20% - Accent1 4 2 10 2 3 2 2" xfId="31323" xr:uid="{00000000-0005-0000-0000-0000A4790000}"/>
    <cellStyle name="20% - Accent1 4 2 10 2 3 2 2 2" xfId="31324" xr:uid="{00000000-0005-0000-0000-0000A5790000}"/>
    <cellStyle name="20% - Accent1 4 2 10 2 3 2 3" xfId="31325" xr:uid="{00000000-0005-0000-0000-0000A6790000}"/>
    <cellStyle name="20% - Accent1 4 2 10 2 3 3" xfId="31326" xr:uid="{00000000-0005-0000-0000-0000A7790000}"/>
    <cellStyle name="20% - Accent1 4 2 10 2 3 3 2" xfId="31327" xr:uid="{00000000-0005-0000-0000-0000A8790000}"/>
    <cellStyle name="20% - Accent1 4 2 10 2 3 4" xfId="31328" xr:uid="{00000000-0005-0000-0000-0000A9790000}"/>
    <cellStyle name="20% - Accent1 4 2 10 2 4" xfId="31329" xr:uid="{00000000-0005-0000-0000-0000AA790000}"/>
    <cellStyle name="20% - Accent1 4 2 10 2 4 2" xfId="31330" xr:uid="{00000000-0005-0000-0000-0000AB790000}"/>
    <cellStyle name="20% - Accent1 4 2 10 2 4 2 2" xfId="31331" xr:uid="{00000000-0005-0000-0000-0000AC790000}"/>
    <cellStyle name="20% - Accent1 4 2 10 2 4 2 2 2" xfId="31332" xr:uid="{00000000-0005-0000-0000-0000AD790000}"/>
    <cellStyle name="20% - Accent1 4 2 10 2 4 2 3" xfId="31333" xr:uid="{00000000-0005-0000-0000-0000AE790000}"/>
    <cellStyle name="20% - Accent1 4 2 10 2 4 3" xfId="31334" xr:uid="{00000000-0005-0000-0000-0000AF790000}"/>
    <cellStyle name="20% - Accent1 4 2 10 2 4 3 2" xfId="31335" xr:uid="{00000000-0005-0000-0000-0000B0790000}"/>
    <cellStyle name="20% - Accent1 4 2 10 2 4 4" xfId="31336" xr:uid="{00000000-0005-0000-0000-0000B1790000}"/>
    <cellStyle name="20% - Accent1 4 2 10 2 5" xfId="31337" xr:uid="{00000000-0005-0000-0000-0000B2790000}"/>
    <cellStyle name="20% - Accent1 4 2 10 2 5 2" xfId="31338" xr:uid="{00000000-0005-0000-0000-0000B3790000}"/>
    <cellStyle name="20% - Accent1 4 2 10 2 5 2 2" xfId="31339" xr:uid="{00000000-0005-0000-0000-0000B4790000}"/>
    <cellStyle name="20% - Accent1 4 2 10 2 5 3" xfId="31340" xr:uid="{00000000-0005-0000-0000-0000B5790000}"/>
    <cellStyle name="20% - Accent1 4 2 10 2 6" xfId="31341" xr:uid="{00000000-0005-0000-0000-0000B6790000}"/>
    <cellStyle name="20% - Accent1 4 2 10 2 6 2" xfId="31342" xr:uid="{00000000-0005-0000-0000-0000B7790000}"/>
    <cellStyle name="20% - Accent1 4 2 10 2 6 2 2" xfId="31343" xr:uid="{00000000-0005-0000-0000-0000B8790000}"/>
    <cellStyle name="20% - Accent1 4 2 10 2 6 3" xfId="31344" xr:uid="{00000000-0005-0000-0000-0000B9790000}"/>
    <cellStyle name="20% - Accent1 4 2 10 2 7" xfId="31345" xr:uid="{00000000-0005-0000-0000-0000BA790000}"/>
    <cellStyle name="20% - Accent1 4 2 10 2 7 2" xfId="31346" xr:uid="{00000000-0005-0000-0000-0000BB790000}"/>
    <cellStyle name="20% - Accent1 4 2 10 2 8" xfId="31347" xr:uid="{00000000-0005-0000-0000-0000BC790000}"/>
    <cellStyle name="20% - Accent1 4 2 10 2 8 2" xfId="31348" xr:uid="{00000000-0005-0000-0000-0000BD790000}"/>
    <cellStyle name="20% - Accent1 4 2 10 2 9" xfId="31349" xr:uid="{00000000-0005-0000-0000-0000BE790000}"/>
    <cellStyle name="20% - Accent1 4 2 10 3" xfId="31350" xr:uid="{00000000-0005-0000-0000-0000BF790000}"/>
    <cellStyle name="20% - Accent1 4 2 10 3 2" xfId="31351" xr:uid="{00000000-0005-0000-0000-0000C0790000}"/>
    <cellStyle name="20% - Accent1 4 2 10 3 2 2" xfId="31352" xr:uid="{00000000-0005-0000-0000-0000C1790000}"/>
    <cellStyle name="20% - Accent1 4 2 10 3 2 2 2" xfId="31353" xr:uid="{00000000-0005-0000-0000-0000C2790000}"/>
    <cellStyle name="20% - Accent1 4 2 10 3 2 2 2 2" xfId="31354" xr:uid="{00000000-0005-0000-0000-0000C3790000}"/>
    <cellStyle name="20% - Accent1 4 2 10 3 2 2 3" xfId="31355" xr:uid="{00000000-0005-0000-0000-0000C4790000}"/>
    <cellStyle name="20% - Accent1 4 2 10 3 2 3" xfId="31356" xr:uid="{00000000-0005-0000-0000-0000C5790000}"/>
    <cellStyle name="20% - Accent1 4 2 10 3 2 3 2" xfId="31357" xr:uid="{00000000-0005-0000-0000-0000C6790000}"/>
    <cellStyle name="20% - Accent1 4 2 10 3 2 4" xfId="31358" xr:uid="{00000000-0005-0000-0000-0000C7790000}"/>
    <cellStyle name="20% - Accent1 4 2 10 3 3" xfId="31359" xr:uid="{00000000-0005-0000-0000-0000C8790000}"/>
    <cellStyle name="20% - Accent1 4 2 10 3 3 2" xfId="31360" xr:uid="{00000000-0005-0000-0000-0000C9790000}"/>
    <cellStyle name="20% - Accent1 4 2 10 3 3 2 2" xfId="31361" xr:uid="{00000000-0005-0000-0000-0000CA790000}"/>
    <cellStyle name="20% - Accent1 4 2 10 3 3 2 2 2" xfId="31362" xr:uid="{00000000-0005-0000-0000-0000CB790000}"/>
    <cellStyle name="20% - Accent1 4 2 10 3 3 2 3" xfId="31363" xr:uid="{00000000-0005-0000-0000-0000CC790000}"/>
    <cellStyle name="20% - Accent1 4 2 10 3 3 3" xfId="31364" xr:uid="{00000000-0005-0000-0000-0000CD790000}"/>
    <cellStyle name="20% - Accent1 4 2 10 3 3 3 2" xfId="31365" xr:uid="{00000000-0005-0000-0000-0000CE790000}"/>
    <cellStyle name="20% - Accent1 4 2 10 3 3 4" xfId="31366" xr:uid="{00000000-0005-0000-0000-0000CF790000}"/>
    <cellStyle name="20% - Accent1 4 2 10 3 4" xfId="31367" xr:uid="{00000000-0005-0000-0000-0000D0790000}"/>
    <cellStyle name="20% - Accent1 4 2 10 3 4 2" xfId="31368" xr:uid="{00000000-0005-0000-0000-0000D1790000}"/>
    <cellStyle name="20% - Accent1 4 2 10 3 4 2 2" xfId="31369" xr:uid="{00000000-0005-0000-0000-0000D2790000}"/>
    <cellStyle name="20% - Accent1 4 2 10 3 4 2 2 2" xfId="31370" xr:uid="{00000000-0005-0000-0000-0000D3790000}"/>
    <cellStyle name="20% - Accent1 4 2 10 3 4 2 3" xfId="31371" xr:uid="{00000000-0005-0000-0000-0000D4790000}"/>
    <cellStyle name="20% - Accent1 4 2 10 3 4 3" xfId="31372" xr:uid="{00000000-0005-0000-0000-0000D5790000}"/>
    <cellStyle name="20% - Accent1 4 2 10 3 4 3 2" xfId="31373" xr:uid="{00000000-0005-0000-0000-0000D6790000}"/>
    <cellStyle name="20% - Accent1 4 2 10 3 4 4" xfId="31374" xr:uid="{00000000-0005-0000-0000-0000D7790000}"/>
    <cellStyle name="20% - Accent1 4 2 10 3 5" xfId="31375" xr:uid="{00000000-0005-0000-0000-0000D8790000}"/>
    <cellStyle name="20% - Accent1 4 2 10 3 5 2" xfId="31376" xr:uid="{00000000-0005-0000-0000-0000D9790000}"/>
    <cellStyle name="20% - Accent1 4 2 10 3 5 2 2" xfId="31377" xr:uid="{00000000-0005-0000-0000-0000DA790000}"/>
    <cellStyle name="20% - Accent1 4 2 10 3 5 3" xfId="31378" xr:uid="{00000000-0005-0000-0000-0000DB790000}"/>
    <cellStyle name="20% - Accent1 4 2 10 3 6" xfId="31379" xr:uid="{00000000-0005-0000-0000-0000DC790000}"/>
    <cellStyle name="20% - Accent1 4 2 10 3 6 2" xfId="31380" xr:uid="{00000000-0005-0000-0000-0000DD790000}"/>
    <cellStyle name="20% - Accent1 4 2 10 3 6 2 2" xfId="31381" xr:uid="{00000000-0005-0000-0000-0000DE790000}"/>
    <cellStyle name="20% - Accent1 4 2 10 3 6 3" xfId="31382" xr:uid="{00000000-0005-0000-0000-0000DF790000}"/>
    <cellStyle name="20% - Accent1 4 2 10 3 7" xfId="31383" xr:uid="{00000000-0005-0000-0000-0000E0790000}"/>
    <cellStyle name="20% - Accent1 4 2 10 3 7 2" xfId="31384" xr:uid="{00000000-0005-0000-0000-0000E1790000}"/>
    <cellStyle name="20% - Accent1 4 2 10 3 8" xfId="31385" xr:uid="{00000000-0005-0000-0000-0000E2790000}"/>
    <cellStyle name="20% - Accent1 4 2 10 3 8 2" xfId="31386" xr:uid="{00000000-0005-0000-0000-0000E3790000}"/>
    <cellStyle name="20% - Accent1 4 2 10 3 9" xfId="31387" xr:uid="{00000000-0005-0000-0000-0000E4790000}"/>
    <cellStyle name="20% - Accent1 4 2 10 4" xfId="31388" xr:uid="{00000000-0005-0000-0000-0000E5790000}"/>
    <cellStyle name="20% - Accent1 4 2 10 4 2" xfId="31389" xr:uid="{00000000-0005-0000-0000-0000E6790000}"/>
    <cellStyle name="20% - Accent1 4 2 10 4 2 2" xfId="31390" xr:uid="{00000000-0005-0000-0000-0000E7790000}"/>
    <cellStyle name="20% - Accent1 4 2 10 4 2 2 2" xfId="31391" xr:uid="{00000000-0005-0000-0000-0000E8790000}"/>
    <cellStyle name="20% - Accent1 4 2 10 4 2 3" xfId="31392" xr:uid="{00000000-0005-0000-0000-0000E9790000}"/>
    <cellStyle name="20% - Accent1 4 2 10 4 3" xfId="31393" xr:uid="{00000000-0005-0000-0000-0000EA790000}"/>
    <cellStyle name="20% - Accent1 4 2 10 4 3 2" xfId="31394" xr:uid="{00000000-0005-0000-0000-0000EB790000}"/>
    <cellStyle name="20% - Accent1 4 2 10 4 4" xfId="31395" xr:uid="{00000000-0005-0000-0000-0000EC790000}"/>
    <cellStyle name="20% - Accent1 4 2 10 5" xfId="31396" xr:uid="{00000000-0005-0000-0000-0000ED790000}"/>
    <cellStyle name="20% - Accent1 4 2 10 5 2" xfId="31397" xr:uid="{00000000-0005-0000-0000-0000EE790000}"/>
    <cellStyle name="20% - Accent1 4 2 10 5 2 2" xfId="31398" xr:uid="{00000000-0005-0000-0000-0000EF790000}"/>
    <cellStyle name="20% - Accent1 4 2 10 5 2 2 2" xfId="31399" xr:uid="{00000000-0005-0000-0000-0000F0790000}"/>
    <cellStyle name="20% - Accent1 4 2 10 5 2 3" xfId="31400" xr:uid="{00000000-0005-0000-0000-0000F1790000}"/>
    <cellStyle name="20% - Accent1 4 2 10 5 3" xfId="31401" xr:uid="{00000000-0005-0000-0000-0000F2790000}"/>
    <cellStyle name="20% - Accent1 4 2 10 5 3 2" xfId="31402" xr:uid="{00000000-0005-0000-0000-0000F3790000}"/>
    <cellStyle name="20% - Accent1 4 2 10 5 4" xfId="31403" xr:uid="{00000000-0005-0000-0000-0000F4790000}"/>
    <cellStyle name="20% - Accent1 4 2 10 6" xfId="31404" xr:uid="{00000000-0005-0000-0000-0000F5790000}"/>
    <cellStyle name="20% - Accent1 4 2 10 6 2" xfId="31405" xr:uid="{00000000-0005-0000-0000-0000F6790000}"/>
    <cellStyle name="20% - Accent1 4 2 10 6 2 2" xfId="31406" xr:uid="{00000000-0005-0000-0000-0000F7790000}"/>
    <cellStyle name="20% - Accent1 4 2 10 6 2 2 2" xfId="31407" xr:uid="{00000000-0005-0000-0000-0000F8790000}"/>
    <cellStyle name="20% - Accent1 4 2 10 6 2 3" xfId="31408" xr:uid="{00000000-0005-0000-0000-0000F9790000}"/>
    <cellStyle name="20% - Accent1 4 2 10 6 3" xfId="31409" xr:uid="{00000000-0005-0000-0000-0000FA790000}"/>
    <cellStyle name="20% - Accent1 4 2 10 6 3 2" xfId="31410" xr:uid="{00000000-0005-0000-0000-0000FB790000}"/>
    <cellStyle name="20% - Accent1 4 2 10 6 4" xfId="31411" xr:uid="{00000000-0005-0000-0000-0000FC790000}"/>
    <cellStyle name="20% - Accent1 4 2 10 7" xfId="31412" xr:uid="{00000000-0005-0000-0000-0000FD790000}"/>
    <cellStyle name="20% - Accent1 4 2 10 7 2" xfId="31413" xr:uid="{00000000-0005-0000-0000-0000FE790000}"/>
    <cellStyle name="20% - Accent1 4 2 10 7 2 2" xfId="31414" xr:uid="{00000000-0005-0000-0000-0000FF790000}"/>
    <cellStyle name="20% - Accent1 4 2 10 7 3" xfId="31415" xr:uid="{00000000-0005-0000-0000-0000007A0000}"/>
    <cellStyle name="20% - Accent1 4 2 10 8" xfId="31416" xr:uid="{00000000-0005-0000-0000-0000017A0000}"/>
    <cellStyle name="20% - Accent1 4 2 10 8 2" xfId="31417" xr:uid="{00000000-0005-0000-0000-0000027A0000}"/>
    <cellStyle name="20% - Accent1 4 2 10 8 2 2" xfId="31418" xr:uid="{00000000-0005-0000-0000-0000037A0000}"/>
    <cellStyle name="20% - Accent1 4 2 10 8 3" xfId="31419" xr:uid="{00000000-0005-0000-0000-0000047A0000}"/>
    <cellStyle name="20% - Accent1 4 2 10 9" xfId="31420" xr:uid="{00000000-0005-0000-0000-0000057A0000}"/>
    <cellStyle name="20% - Accent1 4 2 10 9 2" xfId="31421" xr:uid="{00000000-0005-0000-0000-0000067A0000}"/>
    <cellStyle name="20% - Accent1 4 2 11" xfId="31422" xr:uid="{00000000-0005-0000-0000-0000077A0000}"/>
    <cellStyle name="20% - Accent1 4 2 11 2" xfId="31423" xr:uid="{00000000-0005-0000-0000-0000087A0000}"/>
    <cellStyle name="20% - Accent1 4 2 11 2 2" xfId="31424" xr:uid="{00000000-0005-0000-0000-0000097A0000}"/>
    <cellStyle name="20% - Accent1 4 2 11 2 2 2" xfId="31425" xr:uid="{00000000-0005-0000-0000-00000A7A0000}"/>
    <cellStyle name="20% - Accent1 4 2 11 2 2 2 2" xfId="31426" xr:uid="{00000000-0005-0000-0000-00000B7A0000}"/>
    <cellStyle name="20% - Accent1 4 2 11 2 2 3" xfId="31427" xr:uid="{00000000-0005-0000-0000-00000C7A0000}"/>
    <cellStyle name="20% - Accent1 4 2 11 2 3" xfId="31428" xr:uid="{00000000-0005-0000-0000-00000D7A0000}"/>
    <cellStyle name="20% - Accent1 4 2 11 2 3 2" xfId="31429" xr:uid="{00000000-0005-0000-0000-00000E7A0000}"/>
    <cellStyle name="20% - Accent1 4 2 11 2 4" xfId="31430" xr:uid="{00000000-0005-0000-0000-00000F7A0000}"/>
    <cellStyle name="20% - Accent1 4 2 11 3" xfId="31431" xr:uid="{00000000-0005-0000-0000-0000107A0000}"/>
    <cellStyle name="20% - Accent1 4 2 11 3 2" xfId="31432" xr:uid="{00000000-0005-0000-0000-0000117A0000}"/>
    <cellStyle name="20% - Accent1 4 2 11 3 2 2" xfId="31433" xr:uid="{00000000-0005-0000-0000-0000127A0000}"/>
    <cellStyle name="20% - Accent1 4 2 11 3 2 2 2" xfId="31434" xr:uid="{00000000-0005-0000-0000-0000137A0000}"/>
    <cellStyle name="20% - Accent1 4 2 11 3 2 3" xfId="31435" xr:uid="{00000000-0005-0000-0000-0000147A0000}"/>
    <cellStyle name="20% - Accent1 4 2 11 3 3" xfId="31436" xr:uid="{00000000-0005-0000-0000-0000157A0000}"/>
    <cellStyle name="20% - Accent1 4 2 11 3 3 2" xfId="31437" xr:uid="{00000000-0005-0000-0000-0000167A0000}"/>
    <cellStyle name="20% - Accent1 4 2 11 3 4" xfId="31438" xr:uid="{00000000-0005-0000-0000-0000177A0000}"/>
    <cellStyle name="20% - Accent1 4 2 11 4" xfId="31439" xr:uid="{00000000-0005-0000-0000-0000187A0000}"/>
    <cellStyle name="20% - Accent1 4 2 11 4 2" xfId="31440" xr:uid="{00000000-0005-0000-0000-0000197A0000}"/>
    <cellStyle name="20% - Accent1 4 2 11 4 2 2" xfId="31441" xr:uid="{00000000-0005-0000-0000-00001A7A0000}"/>
    <cellStyle name="20% - Accent1 4 2 11 4 2 2 2" xfId="31442" xr:uid="{00000000-0005-0000-0000-00001B7A0000}"/>
    <cellStyle name="20% - Accent1 4 2 11 4 2 3" xfId="31443" xr:uid="{00000000-0005-0000-0000-00001C7A0000}"/>
    <cellStyle name="20% - Accent1 4 2 11 4 3" xfId="31444" xr:uid="{00000000-0005-0000-0000-00001D7A0000}"/>
    <cellStyle name="20% - Accent1 4 2 11 4 3 2" xfId="31445" xr:uid="{00000000-0005-0000-0000-00001E7A0000}"/>
    <cellStyle name="20% - Accent1 4 2 11 4 4" xfId="31446" xr:uid="{00000000-0005-0000-0000-00001F7A0000}"/>
    <cellStyle name="20% - Accent1 4 2 11 5" xfId="31447" xr:uid="{00000000-0005-0000-0000-0000207A0000}"/>
    <cellStyle name="20% - Accent1 4 2 11 5 2" xfId="31448" xr:uid="{00000000-0005-0000-0000-0000217A0000}"/>
    <cellStyle name="20% - Accent1 4 2 11 5 2 2" xfId="31449" xr:uid="{00000000-0005-0000-0000-0000227A0000}"/>
    <cellStyle name="20% - Accent1 4 2 11 5 3" xfId="31450" xr:uid="{00000000-0005-0000-0000-0000237A0000}"/>
    <cellStyle name="20% - Accent1 4 2 11 6" xfId="31451" xr:uid="{00000000-0005-0000-0000-0000247A0000}"/>
    <cellStyle name="20% - Accent1 4 2 11 6 2" xfId="31452" xr:uid="{00000000-0005-0000-0000-0000257A0000}"/>
    <cellStyle name="20% - Accent1 4 2 11 6 2 2" xfId="31453" xr:uid="{00000000-0005-0000-0000-0000267A0000}"/>
    <cellStyle name="20% - Accent1 4 2 11 6 3" xfId="31454" xr:uid="{00000000-0005-0000-0000-0000277A0000}"/>
    <cellStyle name="20% - Accent1 4 2 11 7" xfId="31455" xr:uid="{00000000-0005-0000-0000-0000287A0000}"/>
    <cellStyle name="20% - Accent1 4 2 11 7 2" xfId="31456" xr:uid="{00000000-0005-0000-0000-0000297A0000}"/>
    <cellStyle name="20% - Accent1 4 2 11 8" xfId="31457" xr:uid="{00000000-0005-0000-0000-00002A7A0000}"/>
    <cellStyle name="20% - Accent1 4 2 11 8 2" xfId="31458" xr:uid="{00000000-0005-0000-0000-00002B7A0000}"/>
    <cellStyle name="20% - Accent1 4 2 11 9" xfId="31459" xr:uid="{00000000-0005-0000-0000-00002C7A0000}"/>
    <cellStyle name="20% - Accent1 4 2 12" xfId="31460" xr:uid="{00000000-0005-0000-0000-00002D7A0000}"/>
    <cellStyle name="20% - Accent1 4 2 12 2" xfId="31461" xr:uid="{00000000-0005-0000-0000-00002E7A0000}"/>
    <cellStyle name="20% - Accent1 4 2 12 2 2" xfId="31462" xr:uid="{00000000-0005-0000-0000-00002F7A0000}"/>
    <cellStyle name="20% - Accent1 4 2 12 2 2 2" xfId="31463" xr:uid="{00000000-0005-0000-0000-0000307A0000}"/>
    <cellStyle name="20% - Accent1 4 2 12 2 2 2 2" xfId="31464" xr:uid="{00000000-0005-0000-0000-0000317A0000}"/>
    <cellStyle name="20% - Accent1 4 2 12 2 2 3" xfId="31465" xr:uid="{00000000-0005-0000-0000-0000327A0000}"/>
    <cellStyle name="20% - Accent1 4 2 12 2 3" xfId="31466" xr:uid="{00000000-0005-0000-0000-0000337A0000}"/>
    <cellStyle name="20% - Accent1 4 2 12 2 3 2" xfId="31467" xr:uid="{00000000-0005-0000-0000-0000347A0000}"/>
    <cellStyle name="20% - Accent1 4 2 12 2 4" xfId="31468" xr:uid="{00000000-0005-0000-0000-0000357A0000}"/>
    <cellStyle name="20% - Accent1 4 2 12 3" xfId="31469" xr:uid="{00000000-0005-0000-0000-0000367A0000}"/>
    <cellStyle name="20% - Accent1 4 2 12 3 2" xfId="31470" xr:uid="{00000000-0005-0000-0000-0000377A0000}"/>
    <cellStyle name="20% - Accent1 4 2 12 3 2 2" xfId="31471" xr:uid="{00000000-0005-0000-0000-0000387A0000}"/>
    <cellStyle name="20% - Accent1 4 2 12 3 2 2 2" xfId="31472" xr:uid="{00000000-0005-0000-0000-0000397A0000}"/>
    <cellStyle name="20% - Accent1 4 2 12 3 2 3" xfId="31473" xr:uid="{00000000-0005-0000-0000-00003A7A0000}"/>
    <cellStyle name="20% - Accent1 4 2 12 3 3" xfId="31474" xr:uid="{00000000-0005-0000-0000-00003B7A0000}"/>
    <cellStyle name="20% - Accent1 4 2 12 3 3 2" xfId="31475" xr:uid="{00000000-0005-0000-0000-00003C7A0000}"/>
    <cellStyle name="20% - Accent1 4 2 12 3 4" xfId="31476" xr:uid="{00000000-0005-0000-0000-00003D7A0000}"/>
    <cellStyle name="20% - Accent1 4 2 12 4" xfId="31477" xr:uid="{00000000-0005-0000-0000-00003E7A0000}"/>
    <cellStyle name="20% - Accent1 4 2 12 4 2" xfId="31478" xr:uid="{00000000-0005-0000-0000-00003F7A0000}"/>
    <cellStyle name="20% - Accent1 4 2 12 4 2 2" xfId="31479" xr:uid="{00000000-0005-0000-0000-0000407A0000}"/>
    <cellStyle name="20% - Accent1 4 2 12 4 2 2 2" xfId="31480" xr:uid="{00000000-0005-0000-0000-0000417A0000}"/>
    <cellStyle name="20% - Accent1 4 2 12 4 2 3" xfId="31481" xr:uid="{00000000-0005-0000-0000-0000427A0000}"/>
    <cellStyle name="20% - Accent1 4 2 12 4 3" xfId="31482" xr:uid="{00000000-0005-0000-0000-0000437A0000}"/>
    <cellStyle name="20% - Accent1 4 2 12 4 3 2" xfId="31483" xr:uid="{00000000-0005-0000-0000-0000447A0000}"/>
    <cellStyle name="20% - Accent1 4 2 12 4 4" xfId="31484" xr:uid="{00000000-0005-0000-0000-0000457A0000}"/>
    <cellStyle name="20% - Accent1 4 2 12 5" xfId="31485" xr:uid="{00000000-0005-0000-0000-0000467A0000}"/>
    <cellStyle name="20% - Accent1 4 2 12 5 2" xfId="31486" xr:uid="{00000000-0005-0000-0000-0000477A0000}"/>
    <cellStyle name="20% - Accent1 4 2 12 5 2 2" xfId="31487" xr:uid="{00000000-0005-0000-0000-0000487A0000}"/>
    <cellStyle name="20% - Accent1 4 2 12 5 3" xfId="31488" xr:uid="{00000000-0005-0000-0000-0000497A0000}"/>
    <cellStyle name="20% - Accent1 4 2 12 6" xfId="31489" xr:uid="{00000000-0005-0000-0000-00004A7A0000}"/>
    <cellStyle name="20% - Accent1 4 2 12 6 2" xfId="31490" xr:uid="{00000000-0005-0000-0000-00004B7A0000}"/>
    <cellStyle name="20% - Accent1 4 2 12 6 2 2" xfId="31491" xr:uid="{00000000-0005-0000-0000-00004C7A0000}"/>
    <cellStyle name="20% - Accent1 4 2 12 6 3" xfId="31492" xr:uid="{00000000-0005-0000-0000-00004D7A0000}"/>
    <cellStyle name="20% - Accent1 4 2 12 7" xfId="31493" xr:uid="{00000000-0005-0000-0000-00004E7A0000}"/>
    <cellStyle name="20% - Accent1 4 2 12 7 2" xfId="31494" xr:uid="{00000000-0005-0000-0000-00004F7A0000}"/>
    <cellStyle name="20% - Accent1 4 2 12 8" xfId="31495" xr:uid="{00000000-0005-0000-0000-0000507A0000}"/>
    <cellStyle name="20% - Accent1 4 2 12 8 2" xfId="31496" xr:uid="{00000000-0005-0000-0000-0000517A0000}"/>
    <cellStyle name="20% - Accent1 4 2 12 9" xfId="31497" xr:uid="{00000000-0005-0000-0000-0000527A0000}"/>
    <cellStyle name="20% - Accent1 4 2 13" xfId="31498" xr:uid="{00000000-0005-0000-0000-0000537A0000}"/>
    <cellStyle name="20% - Accent1 4 2 13 2" xfId="31499" xr:uid="{00000000-0005-0000-0000-0000547A0000}"/>
    <cellStyle name="20% - Accent1 4 2 13 2 2" xfId="31500" xr:uid="{00000000-0005-0000-0000-0000557A0000}"/>
    <cellStyle name="20% - Accent1 4 2 13 2 2 2" xfId="31501" xr:uid="{00000000-0005-0000-0000-0000567A0000}"/>
    <cellStyle name="20% - Accent1 4 2 13 2 3" xfId="31502" xr:uid="{00000000-0005-0000-0000-0000577A0000}"/>
    <cellStyle name="20% - Accent1 4 2 13 3" xfId="31503" xr:uid="{00000000-0005-0000-0000-0000587A0000}"/>
    <cellStyle name="20% - Accent1 4 2 13 3 2" xfId="31504" xr:uid="{00000000-0005-0000-0000-0000597A0000}"/>
    <cellStyle name="20% - Accent1 4 2 13 4" xfId="31505" xr:uid="{00000000-0005-0000-0000-00005A7A0000}"/>
    <cellStyle name="20% - Accent1 4 2 14" xfId="31506" xr:uid="{00000000-0005-0000-0000-00005B7A0000}"/>
    <cellStyle name="20% - Accent1 4 2 14 2" xfId="31507" xr:uid="{00000000-0005-0000-0000-00005C7A0000}"/>
    <cellStyle name="20% - Accent1 4 2 14 2 2" xfId="31508" xr:uid="{00000000-0005-0000-0000-00005D7A0000}"/>
    <cellStyle name="20% - Accent1 4 2 14 2 2 2" xfId="31509" xr:uid="{00000000-0005-0000-0000-00005E7A0000}"/>
    <cellStyle name="20% - Accent1 4 2 14 2 3" xfId="31510" xr:uid="{00000000-0005-0000-0000-00005F7A0000}"/>
    <cellStyle name="20% - Accent1 4 2 14 3" xfId="31511" xr:uid="{00000000-0005-0000-0000-0000607A0000}"/>
    <cellStyle name="20% - Accent1 4 2 14 3 2" xfId="31512" xr:uid="{00000000-0005-0000-0000-0000617A0000}"/>
    <cellStyle name="20% - Accent1 4 2 14 4" xfId="31513" xr:uid="{00000000-0005-0000-0000-0000627A0000}"/>
    <cellStyle name="20% - Accent1 4 2 15" xfId="31514" xr:uid="{00000000-0005-0000-0000-0000637A0000}"/>
    <cellStyle name="20% - Accent1 4 2 15 2" xfId="31515" xr:uid="{00000000-0005-0000-0000-0000647A0000}"/>
    <cellStyle name="20% - Accent1 4 2 15 2 2" xfId="31516" xr:uid="{00000000-0005-0000-0000-0000657A0000}"/>
    <cellStyle name="20% - Accent1 4 2 15 2 2 2" xfId="31517" xr:uid="{00000000-0005-0000-0000-0000667A0000}"/>
    <cellStyle name="20% - Accent1 4 2 15 2 3" xfId="31518" xr:uid="{00000000-0005-0000-0000-0000677A0000}"/>
    <cellStyle name="20% - Accent1 4 2 15 3" xfId="31519" xr:uid="{00000000-0005-0000-0000-0000687A0000}"/>
    <cellStyle name="20% - Accent1 4 2 15 3 2" xfId="31520" xr:uid="{00000000-0005-0000-0000-0000697A0000}"/>
    <cellStyle name="20% - Accent1 4 2 15 4" xfId="31521" xr:uid="{00000000-0005-0000-0000-00006A7A0000}"/>
    <cellStyle name="20% - Accent1 4 2 16" xfId="31522" xr:uid="{00000000-0005-0000-0000-00006B7A0000}"/>
    <cellStyle name="20% - Accent1 4 2 16 2" xfId="31523" xr:uid="{00000000-0005-0000-0000-00006C7A0000}"/>
    <cellStyle name="20% - Accent1 4 2 16 2 2" xfId="31524" xr:uid="{00000000-0005-0000-0000-00006D7A0000}"/>
    <cellStyle name="20% - Accent1 4 2 16 3" xfId="31525" xr:uid="{00000000-0005-0000-0000-00006E7A0000}"/>
    <cellStyle name="20% - Accent1 4 2 17" xfId="31526" xr:uid="{00000000-0005-0000-0000-00006F7A0000}"/>
    <cellStyle name="20% - Accent1 4 2 17 2" xfId="31527" xr:uid="{00000000-0005-0000-0000-0000707A0000}"/>
    <cellStyle name="20% - Accent1 4 2 17 2 2" xfId="31528" xr:uid="{00000000-0005-0000-0000-0000717A0000}"/>
    <cellStyle name="20% - Accent1 4 2 17 3" xfId="31529" xr:uid="{00000000-0005-0000-0000-0000727A0000}"/>
    <cellStyle name="20% - Accent1 4 2 18" xfId="31530" xr:uid="{00000000-0005-0000-0000-0000737A0000}"/>
    <cellStyle name="20% - Accent1 4 2 18 2" xfId="31531" xr:uid="{00000000-0005-0000-0000-0000747A0000}"/>
    <cellStyle name="20% - Accent1 4 2 19" xfId="31532" xr:uid="{00000000-0005-0000-0000-0000757A0000}"/>
    <cellStyle name="20% - Accent1 4 2 19 2" xfId="31533" xr:uid="{00000000-0005-0000-0000-0000767A0000}"/>
    <cellStyle name="20% - Accent1 4 2 2" xfId="31534" xr:uid="{00000000-0005-0000-0000-0000777A0000}"/>
    <cellStyle name="20% - Accent1 4 2 2 10" xfId="31535" xr:uid="{00000000-0005-0000-0000-0000787A0000}"/>
    <cellStyle name="20% - Accent1 4 2 2 10 2" xfId="31536" xr:uid="{00000000-0005-0000-0000-0000797A0000}"/>
    <cellStyle name="20% - Accent1 4 2 2 10 2 2" xfId="31537" xr:uid="{00000000-0005-0000-0000-00007A7A0000}"/>
    <cellStyle name="20% - Accent1 4 2 2 10 2 2 2" xfId="31538" xr:uid="{00000000-0005-0000-0000-00007B7A0000}"/>
    <cellStyle name="20% - Accent1 4 2 2 10 2 3" xfId="31539" xr:uid="{00000000-0005-0000-0000-00007C7A0000}"/>
    <cellStyle name="20% - Accent1 4 2 2 10 3" xfId="31540" xr:uid="{00000000-0005-0000-0000-00007D7A0000}"/>
    <cellStyle name="20% - Accent1 4 2 2 10 3 2" xfId="31541" xr:uid="{00000000-0005-0000-0000-00007E7A0000}"/>
    <cellStyle name="20% - Accent1 4 2 2 10 4" xfId="31542" xr:uid="{00000000-0005-0000-0000-00007F7A0000}"/>
    <cellStyle name="20% - Accent1 4 2 2 11" xfId="31543" xr:uid="{00000000-0005-0000-0000-0000807A0000}"/>
    <cellStyle name="20% - Accent1 4 2 2 11 2" xfId="31544" xr:uid="{00000000-0005-0000-0000-0000817A0000}"/>
    <cellStyle name="20% - Accent1 4 2 2 11 2 2" xfId="31545" xr:uid="{00000000-0005-0000-0000-0000827A0000}"/>
    <cellStyle name="20% - Accent1 4 2 2 11 2 2 2" xfId="31546" xr:uid="{00000000-0005-0000-0000-0000837A0000}"/>
    <cellStyle name="20% - Accent1 4 2 2 11 2 3" xfId="31547" xr:uid="{00000000-0005-0000-0000-0000847A0000}"/>
    <cellStyle name="20% - Accent1 4 2 2 11 3" xfId="31548" xr:uid="{00000000-0005-0000-0000-0000857A0000}"/>
    <cellStyle name="20% - Accent1 4 2 2 11 3 2" xfId="31549" xr:uid="{00000000-0005-0000-0000-0000867A0000}"/>
    <cellStyle name="20% - Accent1 4 2 2 11 4" xfId="31550" xr:uid="{00000000-0005-0000-0000-0000877A0000}"/>
    <cellStyle name="20% - Accent1 4 2 2 12" xfId="31551" xr:uid="{00000000-0005-0000-0000-0000887A0000}"/>
    <cellStyle name="20% - Accent1 4 2 2 12 2" xfId="31552" xr:uid="{00000000-0005-0000-0000-0000897A0000}"/>
    <cellStyle name="20% - Accent1 4 2 2 12 2 2" xfId="31553" xr:uid="{00000000-0005-0000-0000-00008A7A0000}"/>
    <cellStyle name="20% - Accent1 4 2 2 12 3" xfId="31554" xr:uid="{00000000-0005-0000-0000-00008B7A0000}"/>
    <cellStyle name="20% - Accent1 4 2 2 13" xfId="31555" xr:uid="{00000000-0005-0000-0000-00008C7A0000}"/>
    <cellStyle name="20% - Accent1 4 2 2 13 2" xfId="31556" xr:uid="{00000000-0005-0000-0000-00008D7A0000}"/>
    <cellStyle name="20% - Accent1 4 2 2 13 2 2" xfId="31557" xr:uid="{00000000-0005-0000-0000-00008E7A0000}"/>
    <cellStyle name="20% - Accent1 4 2 2 13 3" xfId="31558" xr:uid="{00000000-0005-0000-0000-00008F7A0000}"/>
    <cellStyle name="20% - Accent1 4 2 2 14" xfId="31559" xr:uid="{00000000-0005-0000-0000-0000907A0000}"/>
    <cellStyle name="20% - Accent1 4 2 2 14 2" xfId="31560" xr:uid="{00000000-0005-0000-0000-0000917A0000}"/>
    <cellStyle name="20% - Accent1 4 2 2 15" xfId="31561" xr:uid="{00000000-0005-0000-0000-0000927A0000}"/>
    <cellStyle name="20% - Accent1 4 2 2 15 2" xfId="31562" xr:uid="{00000000-0005-0000-0000-0000937A0000}"/>
    <cellStyle name="20% - Accent1 4 2 2 16" xfId="31563" xr:uid="{00000000-0005-0000-0000-0000947A0000}"/>
    <cellStyle name="20% - Accent1 4 2 2 2" xfId="31564" xr:uid="{00000000-0005-0000-0000-0000957A0000}"/>
    <cellStyle name="20% - Accent1 4 2 2 2 10" xfId="31565" xr:uid="{00000000-0005-0000-0000-0000967A0000}"/>
    <cellStyle name="20% - Accent1 4 2 2 2 10 2" xfId="31566" xr:uid="{00000000-0005-0000-0000-0000977A0000}"/>
    <cellStyle name="20% - Accent1 4 2 2 2 10 2 2" xfId="31567" xr:uid="{00000000-0005-0000-0000-0000987A0000}"/>
    <cellStyle name="20% - Accent1 4 2 2 2 10 2 2 2" xfId="31568" xr:uid="{00000000-0005-0000-0000-0000997A0000}"/>
    <cellStyle name="20% - Accent1 4 2 2 2 10 2 3" xfId="31569" xr:uid="{00000000-0005-0000-0000-00009A7A0000}"/>
    <cellStyle name="20% - Accent1 4 2 2 2 10 3" xfId="31570" xr:uid="{00000000-0005-0000-0000-00009B7A0000}"/>
    <cellStyle name="20% - Accent1 4 2 2 2 10 3 2" xfId="31571" xr:uid="{00000000-0005-0000-0000-00009C7A0000}"/>
    <cellStyle name="20% - Accent1 4 2 2 2 10 4" xfId="31572" xr:uid="{00000000-0005-0000-0000-00009D7A0000}"/>
    <cellStyle name="20% - Accent1 4 2 2 2 11" xfId="31573" xr:uid="{00000000-0005-0000-0000-00009E7A0000}"/>
    <cellStyle name="20% - Accent1 4 2 2 2 11 2" xfId="31574" xr:uid="{00000000-0005-0000-0000-00009F7A0000}"/>
    <cellStyle name="20% - Accent1 4 2 2 2 11 2 2" xfId="31575" xr:uid="{00000000-0005-0000-0000-0000A07A0000}"/>
    <cellStyle name="20% - Accent1 4 2 2 2 11 3" xfId="31576" xr:uid="{00000000-0005-0000-0000-0000A17A0000}"/>
    <cellStyle name="20% - Accent1 4 2 2 2 12" xfId="31577" xr:uid="{00000000-0005-0000-0000-0000A27A0000}"/>
    <cellStyle name="20% - Accent1 4 2 2 2 12 2" xfId="31578" xr:uid="{00000000-0005-0000-0000-0000A37A0000}"/>
    <cellStyle name="20% - Accent1 4 2 2 2 12 2 2" xfId="31579" xr:uid="{00000000-0005-0000-0000-0000A47A0000}"/>
    <cellStyle name="20% - Accent1 4 2 2 2 12 3" xfId="31580" xr:uid="{00000000-0005-0000-0000-0000A57A0000}"/>
    <cellStyle name="20% - Accent1 4 2 2 2 13" xfId="31581" xr:uid="{00000000-0005-0000-0000-0000A67A0000}"/>
    <cellStyle name="20% - Accent1 4 2 2 2 13 2" xfId="31582" xr:uid="{00000000-0005-0000-0000-0000A77A0000}"/>
    <cellStyle name="20% - Accent1 4 2 2 2 14" xfId="31583" xr:uid="{00000000-0005-0000-0000-0000A87A0000}"/>
    <cellStyle name="20% - Accent1 4 2 2 2 14 2" xfId="31584" xr:uid="{00000000-0005-0000-0000-0000A97A0000}"/>
    <cellStyle name="20% - Accent1 4 2 2 2 15" xfId="31585" xr:uid="{00000000-0005-0000-0000-0000AA7A0000}"/>
    <cellStyle name="20% - Accent1 4 2 2 2 2" xfId="31586" xr:uid="{00000000-0005-0000-0000-0000AB7A0000}"/>
    <cellStyle name="20% - Accent1 4 2 2 2 2 10" xfId="31587" xr:uid="{00000000-0005-0000-0000-0000AC7A0000}"/>
    <cellStyle name="20% - Accent1 4 2 2 2 2 10 2" xfId="31588" xr:uid="{00000000-0005-0000-0000-0000AD7A0000}"/>
    <cellStyle name="20% - Accent1 4 2 2 2 2 10 2 2" xfId="31589" xr:uid="{00000000-0005-0000-0000-0000AE7A0000}"/>
    <cellStyle name="20% - Accent1 4 2 2 2 2 10 3" xfId="31590" xr:uid="{00000000-0005-0000-0000-0000AF7A0000}"/>
    <cellStyle name="20% - Accent1 4 2 2 2 2 11" xfId="31591" xr:uid="{00000000-0005-0000-0000-0000B07A0000}"/>
    <cellStyle name="20% - Accent1 4 2 2 2 2 11 2" xfId="31592" xr:uid="{00000000-0005-0000-0000-0000B17A0000}"/>
    <cellStyle name="20% - Accent1 4 2 2 2 2 11 2 2" xfId="31593" xr:uid="{00000000-0005-0000-0000-0000B27A0000}"/>
    <cellStyle name="20% - Accent1 4 2 2 2 2 11 3" xfId="31594" xr:uid="{00000000-0005-0000-0000-0000B37A0000}"/>
    <cellStyle name="20% - Accent1 4 2 2 2 2 12" xfId="31595" xr:uid="{00000000-0005-0000-0000-0000B47A0000}"/>
    <cellStyle name="20% - Accent1 4 2 2 2 2 12 2" xfId="31596" xr:uid="{00000000-0005-0000-0000-0000B57A0000}"/>
    <cellStyle name="20% - Accent1 4 2 2 2 2 13" xfId="31597" xr:uid="{00000000-0005-0000-0000-0000B67A0000}"/>
    <cellStyle name="20% - Accent1 4 2 2 2 2 13 2" xfId="31598" xr:uid="{00000000-0005-0000-0000-0000B77A0000}"/>
    <cellStyle name="20% - Accent1 4 2 2 2 2 14" xfId="31599" xr:uid="{00000000-0005-0000-0000-0000B87A0000}"/>
    <cellStyle name="20% - Accent1 4 2 2 2 2 2" xfId="31600" xr:uid="{00000000-0005-0000-0000-0000B97A0000}"/>
    <cellStyle name="20% - Accent1 4 2 2 2 2 2 10" xfId="31601" xr:uid="{00000000-0005-0000-0000-0000BA7A0000}"/>
    <cellStyle name="20% - Accent1 4 2 2 2 2 2 10 2" xfId="31602" xr:uid="{00000000-0005-0000-0000-0000BB7A0000}"/>
    <cellStyle name="20% - Accent1 4 2 2 2 2 2 11" xfId="31603" xr:uid="{00000000-0005-0000-0000-0000BC7A0000}"/>
    <cellStyle name="20% - Accent1 4 2 2 2 2 2 2" xfId="31604" xr:uid="{00000000-0005-0000-0000-0000BD7A0000}"/>
    <cellStyle name="20% - Accent1 4 2 2 2 2 2 2 2" xfId="31605" xr:uid="{00000000-0005-0000-0000-0000BE7A0000}"/>
    <cellStyle name="20% - Accent1 4 2 2 2 2 2 2 2 2" xfId="31606" xr:uid="{00000000-0005-0000-0000-0000BF7A0000}"/>
    <cellStyle name="20% - Accent1 4 2 2 2 2 2 2 2 2 2" xfId="31607" xr:uid="{00000000-0005-0000-0000-0000C07A0000}"/>
    <cellStyle name="20% - Accent1 4 2 2 2 2 2 2 2 2 2 2" xfId="31608" xr:uid="{00000000-0005-0000-0000-0000C17A0000}"/>
    <cellStyle name="20% - Accent1 4 2 2 2 2 2 2 2 2 3" xfId="31609" xr:uid="{00000000-0005-0000-0000-0000C27A0000}"/>
    <cellStyle name="20% - Accent1 4 2 2 2 2 2 2 2 3" xfId="31610" xr:uid="{00000000-0005-0000-0000-0000C37A0000}"/>
    <cellStyle name="20% - Accent1 4 2 2 2 2 2 2 2 3 2" xfId="31611" xr:uid="{00000000-0005-0000-0000-0000C47A0000}"/>
    <cellStyle name="20% - Accent1 4 2 2 2 2 2 2 2 4" xfId="31612" xr:uid="{00000000-0005-0000-0000-0000C57A0000}"/>
    <cellStyle name="20% - Accent1 4 2 2 2 2 2 2 3" xfId="31613" xr:uid="{00000000-0005-0000-0000-0000C67A0000}"/>
    <cellStyle name="20% - Accent1 4 2 2 2 2 2 2 3 2" xfId="31614" xr:uid="{00000000-0005-0000-0000-0000C77A0000}"/>
    <cellStyle name="20% - Accent1 4 2 2 2 2 2 2 3 2 2" xfId="31615" xr:uid="{00000000-0005-0000-0000-0000C87A0000}"/>
    <cellStyle name="20% - Accent1 4 2 2 2 2 2 2 3 2 2 2" xfId="31616" xr:uid="{00000000-0005-0000-0000-0000C97A0000}"/>
    <cellStyle name="20% - Accent1 4 2 2 2 2 2 2 3 2 3" xfId="31617" xr:uid="{00000000-0005-0000-0000-0000CA7A0000}"/>
    <cellStyle name="20% - Accent1 4 2 2 2 2 2 2 3 3" xfId="31618" xr:uid="{00000000-0005-0000-0000-0000CB7A0000}"/>
    <cellStyle name="20% - Accent1 4 2 2 2 2 2 2 3 3 2" xfId="31619" xr:uid="{00000000-0005-0000-0000-0000CC7A0000}"/>
    <cellStyle name="20% - Accent1 4 2 2 2 2 2 2 3 4" xfId="31620" xr:uid="{00000000-0005-0000-0000-0000CD7A0000}"/>
    <cellStyle name="20% - Accent1 4 2 2 2 2 2 2 4" xfId="31621" xr:uid="{00000000-0005-0000-0000-0000CE7A0000}"/>
    <cellStyle name="20% - Accent1 4 2 2 2 2 2 2 4 2" xfId="31622" xr:uid="{00000000-0005-0000-0000-0000CF7A0000}"/>
    <cellStyle name="20% - Accent1 4 2 2 2 2 2 2 4 2 2" xfId="31623" xr:uid="{00000000-0005-0000-0000-0000D07A0000}"/>
    <cellStyle name="20% - Accent1 4 2 2 2 2 2 2 4 2 2 2" xfId="31624" xr:uid="{00000000-0005-0000-0000-0000D17A0000}"/>
    <cellStyle name="20% - Accent1 4 2 2 2 2 2 2 4 2 3" xfId="31625" xr:uid="{00000000-0005-0000-0000-0000D27A0000}"/>
    <cellStyle name="20% - Accent1 4 2 2 2 2 2 2 4 3" xfId="31626" xr:uid="{00000000-0005-0000-0000-0000D37A0000}"/>
    <cellStyle name="20% - Accent1 4 2 2 2 2 2 2 4 3 2" xfId="31627" xr:uid="{00000000-0005-0000-0000-0000D47A0000}"/>
    <cellStyle name="20% - Accent1 4 2 2 2 2 2 2 4 4" xfId="31628" xr:uid="{00000000-0005-0000-0000-0000D57A0000}"/>
    <cellStyle name="20% - Accent1 4 2 2 2 2 2 2 5" xfId="31629" xr:uid="{00000000-0005-0000-0000-0000D67A0000}"/>
    <cellStyle name="20% - Accent1 4 2 2 2 2 2 2 5 2" xfId="31630" xr:uid="{00000000-0005-0000-0000-0000D77A0000}"/>
    <cellStyle name="20% - Accent1 4 2 2 2 2 2 2 5 2 2" xfId="31631" xr:uid="{00000000-0005-0000-0000-0000D87A0000}"/>
    <cellStyle name="20% - Accent1 4 2 2 2 2 2 2 5 3" xfId="31632" xr:uid="{00000000-0005-0000-0000-0000D97A0000}"/>
    <cellStyle name="20% - Accent1 4 2 2 2 2 2 2 6" xfId="31633" xr:uid="{00000000-0005-0000-0000-0000DA7A0000}"/>
    <cellStyle name="20% - Accent1 4 2 2 2 2 2 2 6 2" xfId="31634" xr:uid="{00000000-0005-0000-0000-0000DB7A0000}"/>
    <cellStyle name="20% - Accent1 4 2 2 2 2 2 2 6 2 2" xfId="31635" xr:uid="{00000000-0005-0000-0000-0000DC7A0000}"/>
    <cellStyle name="20% - Accent1 4 2 2 2 2 2 2 6 3" xfId="31636" xr:uid="{00000000-0005-0000-0000-0000DD7A0000}"/>
    <cellStyle name="20% - Accent1 4 2 2 2 2 2 2 7" xfId="31637" xr:uid="{00000000-0005-0000-0000-0000DE7A0000}"/>
    <cellStyle name="20% - Accent1 4 2 2 2 2 2 2 7 2" xfId="31638" xr:uid="{00000000-0005-0000-0000-0000DF7A0000}"/>
    <cellStyle name="20% - Accent1 4 2 2 2 2 2 2 8" xfId="31639" xr:uid="{00000000-0005-0000-0000-0000E07A0000}"/>
    <cellStyle name="20% - Accent1 4 2 2 2 2 2 2 8 2" xfId="31640" xr:uid="{00000000-0005-0000-0000-0000E17A0000}"/>
    <cellStyle name="20% - Accent1 4 2 2 2 2 2 2 9" xfId="31641" xr:uid="{00000000-0005-0000-0000-0000E27A0000}"/>
    <cellStyle name="20% - Accent1 4 2 2 2 2 2 3" xfId="31642" xr:uid="{00000000-0005-0000-0000-0000E37A0000}"/>
    <cellStyle name="20% - Accent1 4 2 2 2 2 2 3 2" xfId="31643" xr:uid="{00000000-0005-0000-0000-0000E47A0000}"/>
    <cellStyle name="20% - Accent1 4 2 2 2 2 2 3 2 2" xfId="31644" xr:uid="{00000000-0005-0000-0000-0000E57A0000}"/>
    <cellStyle name="20% - Accent1 4 2 2 2 2 2 3 2 2 2" xfId="31645" xr:uid="{00000000-0005-0000-0000-0000E67A0000}"/>
    <cellStyle name="20% - Accent1 4 2 2 2 2 2 3 2 2 2 2" xfId="31646" xr:uid="{00000000-0005-0000-0000-0000E77A0000}"/>
    <cellStyle name="20% - Accent1 4 2 2 2 2 2 3 2 2 3" xfId="31647" xr:uid="{00000000-0005-0000-0000-0000E87A0000}"/>
    <cellStyle name="20% - Accent1 4 2 2 2 2 2 3 2 3" xfId="31648" xr:uid="{00000000-0005-0000-0000-0000E97A0000}"/>
    <cellStyle name="20% - Accent1 4 2 2 2 2 2 3 2 3 2" xfId="31649" xr:uid="{00000000-0005-0000-0000-0000EA7A0000}"/>
    <cellStyle name="20% - Accent1 4 2 2 2 2 2 3 2 4" xfId="31650" xr:uid="{00000000-0005-0000-0000-0000EB7A0000}"/>
    <cellStyle name="20% - Accent1 4 2 2 2 2 2 3 3" xfId="31651" xr:uid="{00000000-0005-0000-0000-0000EC7A0000}"/>
    <cellStyle name="20% - Accent1 4 2 2 2 2 2 3 3 2" xfId="31652" xr:uid="{00000000-0005-0000-0000-0000ED7A0000}"/>
    <cellStyle name="20% - Accent1 4 2 2 2 2 2 3 3 2 2" xfId="31653" xr:uid="{00000000-0005-0000-0000-0000EE7A0000}"/>
    <cellStyle name="20% - Accent1 4 2 2 2 2 2 3 3 2 2 2" xfId="31654" xr:uid="{00000000-0005-0000-0000-0000EF7A0000}"/>
    <cellStyle name="20% - Accent1 4 2 2 2 2 2 3 3 2 3" xfId="31655" xr:uid="{00000000-0005-0000-0000-0000F07A0000}"/>
    <cellStyle name="20% - Accent1 4 2 2 2 2 2 3 3 3" xfId="31656" xr:uid="{00000000-0005-0000-0000-0000F17A0000}"/>
    <cellStyle name="20% - Accent1 4 2 2 2 2 2 3 3 3 2" xfId="31657" xr:uid="{00000000-0005-0000-0000-0000F27A0000}"/>
    <cellStyle name="20% - Accent1 4 2 2 2 2 2 3 3 4" xfId="31658" xr:uid="{00000000-0005-0000-0000-0000F37A0000}"/>
    <cellStyle name="20% - Accent1 4 2 2 2 2 2 3 4" xfId="31659" xr:uid="{00000000-0005-0000-0000-0000F47A0000}"/>
    <cellStyle name="20% - Accent1 4 2 2 2 2 2 3 4 2" xfId="31660" xr:uid="{00000000-0005-0000-0000-0000F57A0000}"/>
    <cellStyle name="20% - Accent1 4 2 2 2 2 2 3 4 2 2" xfId="31661" xr:uid="{00000000-0005-0000-0000-0000F67A0000}"/>
    <cellStyle name="20% - Accent1 4 2 2 2 2 2 3 4 2 2 2" xfId="31662" xr:uid="{00000000-0005-0000-0000-0000F77A0000}"/>
    <cellStyle name="20% - Accent1 4 2 2 2 2 2 3 4 2 3" xfId="31663" xr:uid="{00000000-0005-0000-0000-0000F87A0000}"/>
    <cellStyle name="20% - Accent1 4 2 2 2 2 2 3 4 3" xfId="31664" xr:uid="{00000000-0005-0000-0000-0000F97A0000}"/>
    <cellStyle name="20% - Accent1 4 2 2 2 2 2 3 4 3 2" xfId="31665" xr:uid="{00000000-0005-0000-0000-0000FA7A0000}"/>
    <cellStyle name="20% - Accent1 4 2 2 2 2 2 3 4 4" xfId="31666" xr:uid="{00000000-0005-0000-0000-0000FB7A0000}"/>
    <cellStyle name="20% - Accent1 4 2 2 2 2 2 3 5" xfId="31667" xr:uid="{00000000-0005-0000-0000-0000FC7A0000}"/>
    <cellStyle name="20% - Accent1 4 2 2 2 2 2 3 5 2" xfId="31668" xr:uid="{00000000-0005-0000-0000-0000FD7A0000}"/>
    <cellStyle name="20% - Accent1 4 2 2 2 2 2 3 5 2 2" xfId="31669" xr:uid="{00000000-0005-0000-0000-0000FE7A0000}"/>
    <cellStyle name="20% - Accent1 4 2 2 2 2 2 3 5 3" xfId="31670" xr:uid="{00000000-0005-0000-0000-0000FF7A0000}"/>
    <cellStyle name="20% - Accent1 4 2 2 2 2 2 3 6" xfId="31671" xr:uid="{00000000-0005-0000-0000-0000007B0000}"/>
    <cellStyle name="20% - Accent1 4 2 2 2 2 2 3 6 2" xfId="31672" xr:uid="{00000000-0005-0000-0000-0000017B0000}"/>
    <cellStyle name="20% - Accent1 4 2 2 2 2 2 3 6 2 2" xfId="31673" xr:uid="{00000000-0005-0000-0000-0000027B0000}"/>
    <cellStyle name="20% - Accent1 4 2 2 2 2 2 3 6 3" xfId="31674" xr:uid="{00000000-0005-0000-0000-0000037B0000}"/>
    <cellStyle name="20% - Accent1 4 2 2 2 2 2 3 7" xfId="31675" xr:uid="{00000000-0005-0000-0000-0000047B0000}"/>
    <cellStyle name="20% - Accent1 4 2 2 2 2 2 3 7 2" xfId="31676" xr:uid="{00000000-0005-0000-0000-0000057B0000}"/>
    <cellStyle name="20% - Accent1 4 2 2 2 2 2 3 8" xfId="31677" xr:uid="{00000000-0005-0000-0000-0000067B0000}"/>
    <cellStyle name="20% - Accent1 4 2 2 2 2 2 3 8 2" xfId="31678" xr:uid="{00000000-0005-0000-0000-0000077B0000}"/>
    <cellStyle name="20% - Accent1 4 2 2 2 2 2 3 9" xfId="31679" xr:uid="{00000000-0005-0000-0000-0000087B0000}"/>
    <cellStyle name="20% - Accent1 4 2 2 2 2 2 4" xfId="31680" xr:uid="{00000000-0005-0000-0000-0000097B0000}"/>
    <cellStyle name="20% - Accent1 4 2 2 2 2 2 4 2" xfId="31681" xr:uid="{00000000-0005-0000-0000-00000A7B0000}"/>
    <cellStyle name="20% - Accent1 4 2 2 2 2 2 4 2 2" xfId="31682" xr:uid="{00000000-0005-0000-0000-00000B7B0000}"/>
    <cellStyle name="20% - Accent1 4 2 2 2 2 2 4 2 2 2" xfId="31683" xr:uid="{00000000-0005-0000-0000-00000C7B0000}"/>
    <cellStyle name="20% - Accent1 4 2 2 2 2 2 4 2 3" xfId="31684" xr:uid="{00000000-0005-0000-0000-00000D7B0000}"/>
    <cellStyle name="20% - Accent1 4 2 2 2 2 2 4 3" xfId="31685" xr:uid="{00000000-0005-0000-0000-00000E7B0000}"/>
    <cellStyle name="20% - Accent1 4 2 2 2 2 2 4 3 2" xfId="31686" xr:uid="{00000000-0005-0000-0000-00000F7B0000}"/>
    <cellStyle name="20% - Accent1 4 2 2 2 2 2 4 4" xfId="31687" xr:uid="{00000000-0005-0000-0000-0000107B0000}"/>
    <cellStyle name="20% - Accent1 4 2 2 2 2 2 5" xfId="31688" xr:uid="{00000000-0005-0000-0000-0000117B0000}"/>
    <cellStyle name="20% - Accent1 4 2 2 2 2 2 5 2" xfId="31689" xr:uid="{00000000-0005-0000-0000-0000127B0000}"/>
    <cellStyle name="20% - Accent1 4 2 2 2 2 2 5 2 2" xfId="31690" xr:uid="{00000000-0005-0000-0000-0000137B0000}"/>
    <cellStyle name="20% - Accent1 4 2 2 2 2 2 5 2 2 2" xfId="31691" xr:uid="{00000000-0005-0000-0000-0000147B0000}"/>
    <cellStyle name="20% - Accent1 4 2 2 2 2 2 5 2 3" xfId="31692" xr:uid="{00000000-0005-0000-0000-0000157B0000}"/>
    <cellStyle name="20% - Accent1 4 2 2 2 2 2 5 3" xfId="31693" xr:uid="{00000000-0005-0000-0000-0000167B0000}"/>
    <cellStyle name="20% - Accent1 4 2 2 2 2 2 5 3 2" xfId="31694" xr:uid="{00000000-0005-0000-0000-0000177B0000}"/>
    <cellStyle name="20% - Accent1 4 2 2 2 2 2 5 4" xfId="31695" xr:uid="{00000000-0005-0000-0000-0000187B0000}"/>
    <cellStyle name="20% - Accent1 4 2 2 2 2 2 6" xfId="31696" xr:uid="{00000000-0005-0000-0000-0000197B0000}"/>
    <cellStyle name="20% - Accent1 4 2 2 2 2 2 6 2" xfId="31697" xr:uid="{00000000-0005-0000-0000-00001A7B0000}"/>
    <cellStyle name="20% - Accent1 4 2 2 2 2 2 6 2 2" xfId="31698" xr:uid="{00000000-0005-0000-0000-00001B7B0000}"/>
    <cellStyle name="20% - Accent1 4 2 2 2 2 2 6 2 2 2" xfId="31699" xr:uid="{00000000-0005-0000-0000-00001C7B0000}"/>
    <cellStyle name="20% - Accent1 4 2 2 2 2 2 6 2 3" xfId="31700" xr:uid="{00000000-0005-0000-0000-00001D7B0000}"/>
    <cellStyle name="20% - Accent1 4 2 2 2 2 2 6 3" xfId="31701" xr:uid="{00000000-0005-0000-0000-00001E7B0000}"/>
    <cellStyle name="20% - Accent1 4 2 2 2 2 2 6 3 2" xfId="31702" xr:uid="{00000000-0005-0000-0000-00001F7B0000}"/>
    <cellStyle name="20% - Accent1 4 2 2 2 2 2 6 4" xfId="31703" xr:uid="{00000000-0005-0000-0000-0000207B0000}"/>
    <cellStyle name="20% - Accent1 4 2 2 2 2 2 7" xfId="31704" xr:uid="{00000000-0005-0000-0000-0000217B0000}"/>
    <cellStyle name="20% - Accent1 4 2 2 2 2 2 7 2" xfId="31705" xr:uid="{00000000-0005-0000-0000-0000227B0000}"/>
    <cellStyle name="20% - Accent1 4 2 2 2 2 2 7 2 2" xfId="31706" xr:uid="{00000000-0005-0000-0000-0000237B0000}"/>
    <cellStyle name="20% - Accent1 4 2 2 2 2 2 7 3" xfId="31707" xr:uid="{00000000-0005-0000-0000-0000247B0000}"/>
    <cellStyle name="20% - Accent1 4 2 2 2 2 2 8" xfId="31708" xr:uid="{00000000-0005-0000-0000-0000257B0000}"/>
    <cellStyle name="20% - Accent1 4 2 2 2 2 2 8 2" xfId="31709" xr:uid="{00000000-0005-0000-0000-0000267B0000}"/>
    <cellStyle name="20% - Accent1 4 2 2 2 2 2 8 2 2" xfId="31710" xr:uid="{00000000-0005-0000-0000-0000277B0000}"/>
    <cellStyle name="20% - Accent1 4 2 2 2 2 2 8 3" xfId="31711" xr:uid="{00000000-0005-0000-0000-0000287B0000}"/>
    <cellStyle name="20% - Accent1 4 2 2 2 2 2 9" xfId="31712" xr:uid="{00000000-0005-0000-0000-0000297B0000}"/>
    <cellStyle name="20% - Accent1 4 2 2 2 2 2 9 2" xfId="31713" xr:uid="{00000000-0005-0000-0000-00002A7B0000}"/>
    <cellStyle name="20% - Accent1 4 2 2 2 2 3" xfId="31714" xr:uid="{00000000-0005-0000-0000-00002B7B0000}"/>
    <cellStyle name="20% - Accent1 4 2 2 2 2 3 10" xfId="31715" xr:uid="{00000000-0005-0000-0000-00002C7B0000}"/>
    <cellStyle name="20% - Accent1 4 2 2 2 2 3 10 2" xfId="31716" xr:uid="{00000000-0005-0000-0000-00002D7B0000}"/>
    <cellStyle name="20% - Accent1 4 2 2 2 2 3 11" xfId="31717" xr:uid="{00000000-0005-0000-0000-00002E7B0000}"/>
    <cellStyle name="20% - Accent1 4 2 2 2 2 3 2" xfId="31718" xr:uid="{00000000-0005-0000-0000-00002F7B0000}"/>
    <cellStyle name="20% - Accent1 4 2 2 2 2 3 2 2" xfId="31719" xr:uid="{00000000-0005-0000-0000-0000307B0000}"/>
    <cellStyle name="20% - Accent1 4 2 2 2 2 3 2 2 2" xfId="31720" xr:uid="{00000000-0005-0000-0000-0000317B0000}"/>
    <cellStyle name="20% - Accent1 4 2 2 2 2 3 2 2 2 2" xfId="31721" xr:uid="{00000000-0005-0000-0000-0000327B0000}"/>
    <cellStyle name="20% - Accent1 4 2 2 2 2 3 2 2 2 2 2" xfId="31722" xr:uid="{00000000-0005-0000-0000-0000337B0000}"/>
    <cellStyle name="20% - Accent1 4 2 2 2 2 3 2 2 2 3" xfId="31723" xr:uid="{00000000-0005-0000-0000-0000347B0000}"/>
    <cellStyle name="20% - Accent1 4 2 2 2 2 3 2 2 3" xfId="31724" xr:uid="{00000000-0005-0000-0000-0000357B0000}"/>
    <cellStyle name="20% - Accent1 4 2 2 2 2 3 2 2 3 2" xfId="31725" xr:uid="{00000000-0005-0000-0000-0000367B0000}"/>
    <cellStyle name="20% - Accent1 4 2 2 2 2 3 2 2 4" xfId="31726" xr:uid="{00000000-0005-0000-0000-0000377B0000}"/>
    <cellStyle name="20% - Accent1 4 2 2 2 2 3 2 3" xfId="31727" xr:uid="{00000000-0005-0000-0000-0000387B0000}"/>
    <cellStyle name="20% - Accent1 4 2 2 2 2 3 2 3 2" xfId="31728" xr:uid="{00000000-0005-0000-0000-0000397B0000}"/>
    <cellStyle name="20% - Accent1 4 2 2 2 2 3 2 3 2 2" xfId="31729" xr:uid="{00000000-0005-0000-0000-00003A7B0000}"/>
    <cellStyle name="20% - Accent1 4 2 2 2 2 3 2 3 2 2 2" xfId="31730" xr:uid="{00000000-0005-0000-0000-00003B7B0000}"/>
    <cellStyle name="20% - Accent1 4 2 2 2 2 3 2 3 2 3" xfId="31731" xr:uid="{00000000-0005-0000-0000-00003C7B0000}"/>
    <cellStyle name="20% - Accent1 4 2 2 2 2 3 2 3 3" xfId="31732" xr:uid="{00000000-0005-0000-0000-00003D7B0000}"/>
    <cellStyle name="20% - Accent1 4 2 2 2 2 3 2 3 3 2" xfId="31733" xr:uid="{00000000-0005-0000-0000-00003E7B0000}"/>
    <cellStyle name="20% - Accent1 4 2 2 2 2 3 2 3 4" xfId="31734" xr:uid="{00000000-0005-0000-0000-00003F7B0000}"/>
    <cellStyle name="20% - Accent1 4 2 2 2 2 3 2 4" xfId="31735" xr:uid="{00000000-0005-0000-0000-0000407B0000}"/>
    <cellStyle name="20% - Accent1 4 2 2 2 2 3 2 4 2" xfId="31736" xr:uid="{00000000-0005-0000-0000-0000417B0000}"/>
    <cellStyle name="20% - Accent1 4 2 2 2 2 3 2 4 2 2" xfId="31737" xr:uid="{00000000-0005-0000-0000-0000427B0000}"/>
    <cellStyle name="20% - Accent1 4 2 2 2 2 3 2 4 2 2 2" xfId="31738" xr:uid="{00000000-0005-0000-0000-0000437B0000}"/>
    <cellStyle name="20% - Accent1 4 2 2 2 2 3 2 4 2 3" xfId="31739" xr:uid="{00000000-0005-0000-0000-0000447B0000}"/>
    <cellStyle name="20% - Accent1 4 2 2 2 2 3 2 4 3" xfId="31740" xr:uid="{00000000-0005-0000-0000-0000457B0000}"/>
    <cellStyle name="20% - Accent1 4 2 2 2 2 3 2 4 3 2" xfId="31741" xr:uid="{00000000-0005-0000-0000-0000467B0000}"/>
    <cellStyle name="20% - Accent1 4 2 2 2 2 3 2 4 4" xfId="31742" xr:uid="{00000000-0005-0000-0000-0000477B0000}"/>
    <cellStyle name="20% - Accent1 4 2 2 2 2 3 2 5" xfId="31743" xr:uid="{00000000-0005-0000-0000-0000487B0000}"/>
    <cellStyle name="20% - Accent1 4 2 2 2 2 3 2 5 2" xfId="31744" xr:uid="{00000000-0005-0000-0000-0000497B0000}"/>
    <cellStyle name="20% - Accent1 4 2 2 2 2 3 2 5 2 2" xfId="31745" xr:uid="{00000000-0005-0000-0000-00004A7B0000}"/>
    <cellStyle name="20% - Accent1 4 2 2 2 2 3 2 5 3" xfId="31746" xr:uid="{00000000-0005-0000-0000-00004B7B0000}"/>
    <cellStyle name="20% - Accent1 4 2 2 2 2 3 2 6" xfId="31747" xr:uid="{00000000-0005-0000-0000-00004C7B0000}"/>
    <cellStyle name="20% - Accent1 4 2 2 2 2 3 2 6 2" xfId="31748" xr:uid="{00000000-0005-0000-0000-00004D7B0000}"/>
    <cellStyle name="20% - Accent1 4 2 2 2 2 3 2 6 2 2" xfId="31749" xr:uid="{00000000-0005-0000-0000-00004E7B0000}"/>
    <cellStyle name="20% - Accent1 4 2 2 2 2 3 2 6 3" xfId="31750" xr:uid="{00000000-0005-0000-0000-00004F7B0000}"/>
    <cellStyle name="20% - Accent1 4 2 2 2 2 3 2 7" xfId="31751" xr:uid="{00000000-0005-0000-0000-0000507B0000}"/>
    <cellStyle name="20% - Accent1 4 2 2 2 2 3 2 7 2" xfId="31752" xr:uid="{00000000-0005-0000-0000-0000517B0000}"/>
    <cellStyle name="20% - Accent1 4 2 2 2 2 3 2 8" xfId="31753" xr:uid="{00000000-0005-0000-0000-0000527B0000}"/>
    <cellStyle name="20% - Accent1 4 2 2 2 2 3 2 8 2" xfId="31754" xr:uid="{00000000-0005-0000-0000-0000537B0000}"/>
    <cellStyle name="20% - Accent1 4 2 2 2 2 3 2 9" xfId="31755" xr:uid="{00000000-0005-0000-0000-0000547B0000}"/>
    <cellStyle name="20% - Accent1 4 2 2 2 2 3 3" xfId="31756" xr:uid="{00000000-0005-0000-0000-0000557B0000}"/>
    <cellStyle name="20% - Accent1 4 2 2 2 2 3 3 2" xfId="31757" xr:uid="{00000000-0005-0000-0000-0000567B0000}"/>
    <cellStyle name="20% - Accent1 4 2 2 2 2 3 3 2 2" xfId="31758" xr:uid="{00000000-0005-0000-0000-0000577B0000}"/>
    <cellStyle name="20% - Accent1 4 2 2 2 2 3 3 2 2 2" xfId="31759" xr:uid="{00000000-0005-0000-0000-0000587B0000}"/>
    <cellStyle name="20% - Accent1 4 2 2 2 2 3 3 2 2 2 2" xfId="31760" xr:uid="{00000000-0005-0000-0000-0000597B0000}"/>
    <cellStyle name="20% - Accent1 4 2 2 2 2 3 3 2 2 3" xfId="31761" xr:uid="{00000000-0005-0000-0000-00005A7B0000}"/>
    <cellStyle name="20% - Accent1 4 2 2 2 2 3 3 2 3" xfId="31762" xr:uid="{00000000-0005-0000-0000-00005B7B0000}"/>
    <cellStyle name="20% - Accent1 4 2 2 2 2 3 3 2 3 2" xfId="31763" xr:uid="{00000000-0005-0000-0000-00005C7B0000}"/>
    <cellStyle name="20% - Accent1 4 2 2 2 2 3 3 2 4" xfId="31764" xr:uid="{00000000-0005-0000-0000-00005D7B0000}"/>
    <cellStyle name="20% - Accent1 4 2 2 2 2 3 3 3" xfId="31765" xr:uid="{00000000-0005-0000-0000-00005E7B0000}"/>
    <cellStyle name="20% - Accent1 4 2 2 2 2 3 3 3 2" xfId="31766" xr:uid="{00000000-0005-0000-0000-00005F7B0000}"/>
    <cellStyle name="20% - Accent1 4 2 2 2 2 3 3 3 2 2" xfId="31767" xr:uid="{00000000-0005-0000-0000-0000607B0000}"/>
    <cellStyle name="20% - Accent1 4 2 2 2 2 3 3 3 2 2 2" xfId="31768" xr:uid="{00000000-0005-0000-0000-0000617B0000}"/>
    <cellStyle name="20% - Accent1 4 2 2 2 2 3 3 3 2 3" xfId="31769" xr:uid="{00000000-0005-0000-0000-0000627B0000}"/>
    <cellStyle name="20% - Accent1 4 2 2 2 2 3 3 3 3" xfId="31770" xr:uid="{00000000-0005-0000-0000-0000637B0000}"/>
    <cellStyle name="20% - Accent1 4 2 2 2 2 3 3 3 3 2" xfId="31771" xr:uid="{00000000-0005-0000-0000-0000647B0000}"/>
    <cellStyle name="20% - Accent1 4 2 2 2 2 3 3 3 4" xfId="31772" xr:uid="{00000000-0005-0000-0000-0000657B0000}"/>
    <cellStyle name="20% - Accent1 4 2 2 2 2 3 3 4" xfId="31773" xr:uid="{00000000-0005-0000-0000-0000667B0000}"/>
    <cellStyle name="20% - Accent1 4 2 2 2 2 3 3 4 2" xfId="31774" xr:uid="{00000000-0005-0000-0000-0000677B0000}"/>
    <cellStyle name="20% - Accent1 4 2 2 2 2 3 3 4 2 2" xfId="31775" xr:uid="{00000000-0005-0000-0000-0000687B0000}"/>
    <cellStyle name="20% - Accent1 4 2 2 2 2 3 3 4 2 2 2" xfId="31776" xr:uid="{00000000-0005-0000-0000-0000697B0000}"/>
    <cellStyle name="20% - Accent1 4 2 2 2 2 3 3 4 2 3" xfId="31777" xr:uid="{00000000-0005-0000-0000-00006A7B0000}"/>
    <cellStyle name="20% - Accent1 4 2 2 2 2 3 3 4 3" xfId="31778" xr:uid="{00000000-0005-0000-0000-00006B7B0000}"/>
    <cellStyle name="20% - Accent1 4 2 2 2 2 3 3 4 3 2" xfId="31779" xr:uid="{00000000-0005-0000-0000-00006C7B0000}"/>
    <cellStyle name="20% - Accent1 4 2 2 2 2 3 3 4 4" xfId="31780" xr:uid="{00000000-0005-0000-0000-00006D7B0000}"/>
    <cellStyle name="20% - Accent1 4 2 2 2 2 3 3 5" xfId="31781" xr:uid="{00000000-0005-0000-0000-00006E7B0000}"/>
    <cellStyle name="20% - Accent1 4 2 2 2 2 3 3 5 2" xfId="31782" xr:uid="{00000000-0005-0000-0000-00006F7B0000}"/>
    <cellStyle name="20% - Accent1 4 2 2 2 2 3 3 5 2 2" xfId="31783" xr:uid="{00000000-0005-0000-0000-0000707B0000}"/>
    <cellStyle name="20% - Accent1 4 2 2 2 2 3 3 5 3" xfId="31784" xr:uid="{00000000-0005-0000-0000-0000717B0000}"/>
    <cellStyle name="20% - Accent1 4 2 2 2 2 3 3 6" xfId="31785" xr:uid="{00000000-0005-0000-0000-0000727B0000}"/>
    <cellStyle name="20% - Accent1 4 2 2 2 2 3 3 6 2" xfId="31786" xr:uid="{00000000-0005-0000-0000-0000737B0000}"/>
    <cellStyle name="20% - Accent1 4 2 2 2 2 3 3 6 2 2" xfId="31787" xr:uid="{00000000-0005-0000-0000-0000747B0000}"/>
    <cellStyle name="20% - Accent1 4 2 2 2 2 3 3 6 3" xfId="31788" xr:uid="{00000000-0005-0000-0000-0000757B0000}"/>
    <cellStyle name="20% - Accent1 4 2 2 2 2 3 3 7" xfId="31789" xr:uid="{00000000-0005-0000-0000-0000767B0000}"/>
    <cellStyle name="20% - Accent1 4 2 2 2 2 3 3 7 2" xfId="31790" xr:uid="{00000000-0005-0000-0000-0000777B0000}"/>
    <cellStyle name="20% - Accent1 4 2 2 2 2 3 3 8" xfId="31791" xr:uid="{00000000-0005-0000-0000-0000787B0000}"/>
    <cellStyle name="20% - Accent1 4 2 2 2 2 3 3 8 2" xfId="31792" xr:uid="{00000000-0005-0000-0000-0000797B0000}"/>
    <cellStyle name="20% - Accent1 4 2 2 2 2 3 3 9" xfId="31793" xr:uid="{00000000-0005-0000-0000-00007A7B0000}"/>
    <cellStyle name="20% - Accent1 4 2 2 2 2 3 4" xfId="31794" xr:uid="{00000000-0005-0000-0000-00007B7B0000}"/>
    <cellStyle name="20% - Accent1 4 2 2 2 2 3 4 2" xfId="31795" xr:uid="{00000000-0005-0000-0000-00007C7B0000}"/>
    <cellStyle name="20% - Accent1 4 2 2 2 2 3 4 2 2" xfId="31796" xr:uid="{00000000-0005-0000-0000-00007D7B0000}"/>
    <cellStyle name="20% - Accent1 4 2 2 2 2 3 4 2 2 2" xfId="31797" xr:uid="{00000000-0005-0000-0000-00007E7B0000}"/>
    <cellStyle name="20% - Accent1 4 2 2 2 2 3 4 2 3" xfId="31798" xr:uid="{00000000-0005-0000-0000-00007F7B0000}"/>
    <cellStyle name="20% - Accent1 4 2 2 2 2 3 4 3" xfId="31799" xr:uid="{00000000-0005-0000-0000-0000807B0000}"/>
    <cellStyle name="20% - Accent1 4 2 2 2 2 3 4 3 2" xfId="31800" xr:uid="{00000000-0005-0000-0000-0000817B0000}"/>
    <cellStyle name="20% - Accent1 4 2 2 2 2 3 4 4" xfId="31801" xr:uid="{00000000-0005-0000-0000-0000827B0000}"/>
    <cellStyle name="20% - Accent1 4 2 2 2 2 3 5" xfId="31802" xr:uid="{00000000-0005-0000-0000-0000837B0000}"/>
    <cellStyle name="20% - Accent1 4 2 2 2 2 3 5 2" xfId="31803" xr:uid="{00000000-0005-0000-0000-0000847B0000}"/>
    <cellStyle name="20% - Accent1 4 2 2 2 2 3 5 2 2" xfId="31804" xr:uid="{00000000-0005-0000-0000-0000857B0000}"/>
    <cellStyle name="20% - Accent1 4 2 2 2 2 3 5 2 2 2" xfId="31805" xr:uid="{00000000-0005-0000-0000-0000867B0000}"/>
    <cellStyle name="20% - Accent1 4 2 2 2 2 3 5 2 3" xfId="31806" xr:uid="{00000000-0005-0000-0000-0000877B0000}"/>
    <cellStyle name="20% - Accent1 4 2 2 2 2 3 5 3" xfId="31807" xr:uid="{00000000-0005-0000-0000-0000887B0000}"/>
    <cellStyle name="20% - Accent1 4 2 2 2 2 3 5 3 2" xfId="31808" xr:uid="{00000000-0005-0000-0000-0000897B0000}"/>
    <cellStyle name="20% - Accent1 4 2 2 2 2 3 5 4" xfId="31809" xr:uid="{00000000-0005-0000-0000-00008A7B0000}"/>
    <cellStyle name="20% - Accent1 4 2 2 2 2 3 6" xfId="31810" xr:uid="{00000000-0005-0000-0000-00008B7B0000}"/>
    <cellStyle name="20% - Accent1 4 2 2 2 2 3 6 2" xfId="31811" xr:uid="{00000000-0005-0000-0000-00008C7B0000}"/>
    <cellStyle name="20% - Accent1 4 2 2 2 2 3 6 2 2" xfId="31812" xr:uid="{00000000-0005-0000-0000-00008D7B0000}"/>
    <cellStyle name="20% - Accent1 4 2 2 2 2 3 6 2 2 2" xfId="31813" xr:uid="{00000000-0005-0000-0000-00008E7B0000}"/>
    <cellStyle name="20% - Accent1 4 2 2 2 2 3 6 2 3" xfId="31814" xr:uid="{00000000-0005-0000-0000-00008F7B0000}"/>
    <cellStyle name="20% - Accent1 4 2 2 2 2 3 6 3" xfId="31815" xr:uid="{00000000-0005-0000-0000-0000907B0000}"/>
    <cellStyle name="20% - Accent1 4 2 2 2 2 3 6 3 2" xfId="31816" xr:uid="{00000000-0005-0000-0000-0000917B0000}"/>
    <cellStyle name="20% - Accent1 4 2 2 2 2 3 6 4" xfId="31817" xr:uid="{00000000-0005-0000-0000-0000927B0000}"/>
    <cellStyle name="20% - Accent1 4 2 2 2 2 3 7" xfId="31818" xr:uid="{00000000-0005-0000-0000-0000937B0000}"/>
    <cellStyle name="20% - Accent1 4 2 2 2 2 3 7 2" xfId="31819" xr:uid="{00000000-0005-0000-0000-0000947B0000}"/>
    <cellStyle name="20% - Accent1 4 2 2 2 2 3 7 2 2" xfId="31820" xr:uid="{00000000-0005-0000-0000-0000957B0000}"/>
    <cellStyle name="20% - Accent1 4 2 2 2 2 3 7 3" xfId="31821" xr:uid="{00000000-0005-0000-0000-0000967B0000}"/>
    <cellStyle name="20% - Accent1 4 2 2 2 2 3 8" xfId="31822" xr:uid="{00000000-0005-0000-0000-0000977B0000}"/>
    <cellStyle name="20% - Accent1 4 2 2 2 2 3 8 2" xfId="31823" xr:uid="{00000000-0005-0000-0000-0000987B0000}"/>
    <cellStyle name="20% - Accent1 4 2 2 2 2 3 8 2 2" xfId="31824" xr:uid="{00000000-0005-0000-0000-0000997B0000}"/>
    <cellStyle name="20% - Accent1 4 2 2 2 2 3 8 3" xfId="31825" xr:uid="{00000000-0005-0000-0000-00009A7B0000}"/>
    <cellStyle name="20% - Accent1 4 2 2 2 2 3 9" xfId="31826" xr:uid="{00000000-0005-0000-0000-00009B7B0000}"/>
    <cellStyle name="20% - Accent1 4 2 2 2 2 3 9 2" xfId="31827" xr:uid="{00000000-0005-0000-0000-00009C7B0000}"/>
    <cellStyle name="20% - Accent1 4 2 2 2 2 4" xfId="31828" xr:uid="{00000000-0005-0000-0000-00009D7B0000}"/>
    <cellStyle name="20% - Accent1 4 2 2 2 2 4 10" xfId="31829" xr:uid="{00000000-0005-0000-0000-00009E7B0000}"/>
    <cellStyle name="20% - Accent1 4 2 2 2 2 4 10 2" xfId="31830" xr:uid="{00000000-0005-0000-0000-00009F7B0000}"/>
    <cellStyle name="20% - Accent1 4 2 2 2 2 4 11" xfId="31831" xr:uid="{00000000-0005-0000-0000-0000A07B0000}"/>
    <cellStyle name="20% - Accent1 4 2 2 2 2 4 2" xfId="31832" xr:uid="{00000000-0005-0000-0000-0000A17B0000}"/>
    <cellStyle name="20% - Accent1 4 2 2 2 2 4 2 2" xfId="31833" xr:uid="{00000000-0005-0000-0000-0000A27B0000}"/>
    <cellStyle name="20% - Accent1 4 2 2 2 2 4 2 2 2" xfId="31834" xr:uid="{00000000-0005-0000-0000-0000A37B0000}"/>
    <cellStyle name="20% - Accent1 4 2 2 2 2 4 2 2 2 2" xfId="31835" xr:uid="{00000000-0005-0000-0000-0000A47B0000}"/>
    <cellStyle name="20% - Accent1 4 2 2 2 2 4 2 2 2 2 2" xfId="31836" xr:uid="{00000000-0005-0000-0000-0000A57B0000}"/>
    <cellStyle name="20% - Accent1 4 2 2 2 2 4 2 2 2 3" xfId="31837" xr:uid="{00000000-0005-0000-0000-0000A67B0000}"/>
    <cellStyle name="20% - Accent1 4 2 2 2 2 4 2 2 3" xfId="31838" xr:uid="{00000000-0005-0000-0000-0000A77B0000}"/>
    <cellStyle name="20% - Accent1 4 2 2 2 2 4 2 2 3 2" xfId="31839" xr:uid="{00000000-0005-0000-0000-0000A87B0000}"/>
    <cellStyle name="20% - Accent1 4 2 2 2 2 4 2 2 4" xfId="31840" xr:uid="{00000000-0005-0000-0000-0000A97B0000}"/>
    <cellStyle name="20% - Accent1 4 2 2 2 2 4 2 3" xfId="31841" xr:uid="{00000000-0005-0000-0000-0000AA7B0000}"/>
    <cellStyle name="20% - Accent1 4 2 2 2 2 4 2 3 2" xfId="31842" xr:uid="{00000000-0005-0000-0000-0000AB7B0000}"/>
    <cellStyle name="20% - Accent1 4 2 2 2 2 4 2 3 2 2" xfId="31843" xr:uid="{00000000-0005-0000-0000-0000AC7B0000}"/>
    <cellStyle name="20% - Accent1 4 2 2 2 2 4 2 3 2 2 2" xfId="31844" xr:uid="{00000000-0005-0000-0000-0000AD7B0000}"/>
    <cellStyle name="20% - Accent1 4 2 2 2 2 4 2 3 2 3" xfId="31845" xr:uid="{00000000-0005-0000-0000-0000AE7B0000}"/>
    <cellStyle name="20% - Accent1 4 2 2 2 2 4 2 3 3" xfId="31846" xr:uid="{00000000-0005-0000-0000-0000AF7B0000}"/>
    <cellStyle name="20% - Accent1 4 2 2 2 2 4 2 3 3 2" xfId="31847" xr:uid="{00000000-0005-0000-0000-0000B07B0000}"/>
    <cellStyle name="20% - Accent1 4 2 2 2 2 4 2 3 4" xfId="31848" xr:uid="{00000000-0005-0000-0000-0000B17B0000}"/>
    <cellStyle name="20% - Accent1 4 2 2 2 2 4 2 4" xfId="31849" xr:uid="{00000000-0005-0000-0000-0000B27B0000}"/>
    <cellStyle name="20% - Accent1 4 2 2 2 2 4 2 4 2" xfId="31850" xr:uid="{00000000-0005-0000-0000-0000B37B0000}"/>
    <cellStyle name="20% - Accent1 4 2 2 2 2 4 2 4 2 2" xfId="31851" xr:uid="{00000000-0005-0000-0000-0000B47B0000}"/>
    <cellStyle name="20% - Accent1 4 2 2 2 2 4 2 4 2 2 2" xfId="31852" xr:uid="{00000000-0005-0000-0000-0000B57B0000}"/>
    <cellStyle name="20% - Accent1 4 2 2 2 2 4 2 4 2 3" xfId="31853" xr:uid="{00000000-0005-0000-0000-0000B67B0000}"/>
    <cellStyle name="20% - Accent1 4 2 2 2 2 4 2 4 3" xfId="31854" xr:uid="{00000000-0005-0000-0000-0000B77B0000}"/>
    <cellStyle name="20% - Accent1 4 2 2 2 2 4 2 4 3 2" xfId="31855" xr:uid="{00000000-0005-0000-0000-0000B87B0000}"/>
    <cellStyle name="20% - Accent1 4 2 2 2 2 4 2 4 4" xfId="31856" xr:uid="{00000000-0005-0000-0000-0000B97B0000}"/>
    <cellStyle name="20% - Accent1 4 2 2 2 2 4 2 5" xfId="31857" xr:uid="{00000000-0005-0000-0000-0000BA7B0000}"/>
    <cellStyle name="20% - Accent1 4 2 2 2 2 4 2 5 2" xfId="31858" xr:uid="{00000000-0005-0000-0000-0000BB7B0000}"/>
    <cellStyle name="20% - Accent1 4 2 2 2 2 4 2 5 2 2" xfId="31859" xr:uid="{00000000-0005-0000-0000-0000BC7B0000}"/>
    <cellStyle name="20% - Accent1 4 2 2 2 2 4 2 5 3" xfId="31860" xr:uid="{00000000-0005-0000-0000-0000BD7B0000}"/>
    <cellStyle name="20% - Accent1 4 2 2 2 2 4 2 6" xfId="31861" xr:uid="{00000000-0005-0000-0000-0000BE7B0000}"/>
    <cellStyle name="20% - Accent1 4 2 2 2 2 4 2 6 2" xfId="31862" xr:uid="{00000000-0005-0000-0000-0000BF7B0000}"/>
    <cellStyle name="20% - Accent1 4 2 2 2 2 4 2 6 2 2" xfId="31863" xr:uid="{00000000-0005-0000-0000-0000C07B0000}"/>
    <cellStyle name="20% - Accent1 4 2 2 2 2 4 2 6 3" xfId="31864" xr:uid="{00000000-0005-0000-0000-0000C17B0000}"/>
    <cellStyle name="20% - Accent1 4 2 2 2 2 4 2 7" xfId="31865" xr:uid="{00000000-0005-0000-0000-0000C27B0000}"/>
    <cellStyle name="20% - Accent1 4 2 2 2 2 4 2 7 2" xfId="31866" xr:uid="{00000000-0005-0000-0000-0000C37B0000}"/>
    <cellStyle name="20% - Accent1 4 2 2 2 2 4 2 8" xfId="31867" xr:uid="{00000000-0005-0000-0000-0000C47B0000}"/>
    <cellStyle name="20% - Accent1 4 2 2 2 2 4 2 8 2" xfId="31868" xr:uid="{00000000-0005-0000-0000-0000C57B0000}"/>
    <cellStyle name="20% - Accent1 4 2 2 2 2 4 2 9" xfId="31869" xr:uid="{00000000-0005-0000-0000-0000C67B0000}"/>
    <cellStyle name="20% - Accent1 4 2 2 2 2 4 3" xfId="31870" xr:uid="{00000000-0005-0000-0000-0000C77B0000}"/>
    <cellStyle name="20% - Accent1 4 2 2 2 2 4 3 2" xfId="31871" xr:uid="{00000000-0005-0000-0000-0000C87B0000}"/>
    <cellStyle name="20% - Accent1 4 2 2 2 2 4 3 2 2" xfId="31872" xr:uid="{00000000-0005-0000-0000-0000C97B0000}"/>
    <cellStyle name="20% - Accent1 4 2 2 2 2 4 3 2 2 2" xfId="31873" xr:uid="{00000000-0005-0000-0000-0000CA7B0000}"/>
    <cellStyle name="20% - Accent1 4 2 2 2 2 4 3 2 2 2 2" xfId="31874" xr:uid="{00000000-0005-0000-0000-0000CB7B0000}"/>
    <cellStyle name="20% - Accent1 4 2 2 2 2 4 3 2 2 3" xfId="31875" xr:uid="{00000000-0005-0000-0000-0000CC7B0000}"/>
    <cellStyle name="20% - Accent1 4 2 2 2 2 4 3 2 3" xfId="31876" xr:uid="{00000000-0005-0000-0000-0000CD7B0000}"/>
    <cellStyle name="20% - Accent1 4 2 2 2 2 4 3 2 3 2" xfId="31877" xr:uid="{00000000-0005-0000-0000-0000CE7B0000}"/>
    <cellStyle name="20% - Accent1 4 2 2 2 2 4 3 2 4" xfId="31878" xr:uid="{00000000-0005-0000-0000-0000CF7B0000}"/>
    <cellStyle name="20% - Accent1 4 2 2 2 2 4 3 3" xfId="31879" xr:uid="{00000000-0005-0000-0000-0000D07B0000}"/>
    <cellStyle name="20% - Accent1 4 2 2 2 2 4 3 3 2" xfId="31880" xr:uid="{00000000-0005-0000-0000-0000D17B0000}"/>
    <cellStyle name="20% - Accent1 4 2 2 2 2 4 3 3 2 2" xfId="31881" xr:uid="{00000000-0005-0000-0000-0000D27B0000}"/>
    <cellStyle name="20% - Accent1 4 2 2 2 2 4 3 3 2 2 2" xfId="31882" xr:uid="{00000000-0005-0000-0000-0000D37B0000}"/>
    <cellStyle name="20% - Accent1 4 2 2 2 2 4 3 3 2 3" xfId="31883" xr:uid="{00000000-0005-0000-0000-0000D47B0000}"/>
    <cellStyle name="20% - Accent1 4 2 2 2 2 4 3 3 3" xfId="31884" xr:uid="{00000000-0005-0000-0000-0000D57B0000}"/>
    <cellStyle name="20% - Accent1 4 2 2 2 2 4 3 3 3 2" xfId="31885" xr:uid="{00000000-0005-0000-0000-0000D67B0000}"/>
    <cellStyle name="20% - Accent1 4 2 2 2 2 4 3 3 4" xfId="31886" xr:uid="{00000000-0005-0000-0000-0000D77B0000}"/>
    <cellStyle name="20% - Accent1 4 2 2 2 2 4 3 4" xfId="31887" xr:uid="{00000000-0005-0000-0000-0000D87B0000}"/>
    <cellStyle name="20% - Accent1 4 2 2 2 2 4 3 4 2" xfId="31888" xr:uid="{00000000-0005-0000-0000-0000D97B0000}"/>
    <cellStyle name="20% - Accent1 4 2 2 2 2 4 3 4 2 2" xfId="31889" xr:uid="{00000000-0005-0000-0000-0000DA7B0000}"/>
    <cellStyle name="20% - Accent1 4 2 2 2 2 4 3 4 2 2 2" xfId="31890" xr:uid="{00000000-0005-0000-0000-0000DB7B0000}"/>
    <cellStyle name="20% - Accent1 4 2 2 2 2 4 3 4 2 3" xfId="31891" xr:uid="{00000000-0005-0000-0000-0000DC7B0000}"/>
    <cellStyle name="20% - Accent1 4 2 2 2 2 4 3 4 3" xfId="31892" xr:uid="{00000000-0005-0000-0000-0000DD7B0000}"/>
    <cellStyle name="20% - Accent1 4 2 2 2 2 4 3 4 3 2" xfId="31893" xr:uid="{00000000-0005-0000-0000-0000DE7B0000}"/>
    <cellStyle name="20% - Accent1 4 2 2 2 2 4 3 4 4" xfId="31894" xr:uid="{00000000-0005-0000-0000-0000DF7B0000}"/>
    <cellStyle name="20% - Accent1 4 2 2 2 2 4 3 5" xfId="31895" xr:uid="{00000000-0005-0000-0000-0000E07B0000}"/>
    <cellStyle name="20% - Accent1 4 2 2 2 2 4 3 5 2" xfId="31896" xr:uid="{00000000-0005-0000-0000-0000E17B0000}"/>
    <cellStyle name="20% - Accent1 4 2 2 2 2 4 3 5 2 2" xfId="31897" xr:uid="{00000000-0005-0000-0000-0000E27B0000}"/>
    <cellStyle name="20% - Accent1 4 2 2 2 2 4 3 5 3" xfId="31898" xr:uid="{00000000-0005-0000-0000-0000E37B0000}"/>
    <cellStyle name="20% - Accent1 4 2 2 2 2 4 3 6" xfId="31899" xr:uid="{00000000-0005-0000-0000-0000E47B0000}"/>
    <cellStyle name="20% - Accent1 4 2 2 2 2 4 3 6 2" xfId="31900" xr:uid="{00000000-0005-0000-0000-0000E57B0000}"/>
    <cellStyle name="20% - Accent1 4 2 2 2 2 4 3 6 2 2" xfId="31901" xr:uid="{00000000-0005-0000-0000-0000E67B0000}"/>
    <cellStyle name="20% - Accent1 4 2 2 2 2 4 3 6 3" xfId="31902" xr:uid="{00000000-0005-0000-0000-0000E77B0000}"/>
    <cellStyle name="20% - Accent1 4 2 2 2 2 4 3 7" xfId="31903" xr:uid="{00000000-0005-0000-0000-0000E87B0000}"/>
    <cellStyle name="20% - Accent1 4 2 2 2 2 4 3 7 2" xfId="31904" xr:uid="{00000000-0005-0000-0000-0000E97B0000}"/>
    <cellStyle name="20% - Accent1 4 2 2 2 2 4 3 8" xfId="31905" xr:uid="{00000000-0005-0000-0000-0000EA7B0000}"/>
    <cellStyle name="20% - Accent1 4 2 2 2 2 4 3 8 2" xfId="31906" xr:uid="{00000000-0005-0000-0000-0000EB7B0000}"/>
    <cellStyle name="20% - Accent1 4 2 2 2 2 4 3 9" xfId="31907" xr:uid="{00000000-0005-0000-0000-0000EC7B0000}"/>
    <cellStyle name="20% - Accent1 4 2 2 2 2 4 4" xfId="31908" xr:uid="{00000000-0005-0000-0000-0000ED7B0000}"/>
    <cellStyle name="20% - Accent1 4 2 2 2 2 4 4 2" xfId="31909" xr:uid="{00000000-0005-0000-0000-0000EE7B0000}"/>
    <cellStyle name="20% - Accent1 4 2 2 2 2 4 4 2 2" xfId="31910" xr:uid="{00000000-0005-0000-0000-0000EF7B0000}"/>
    <cellStyle name="20% - Accent1 4 2 2 2 2 4 4 2 2 2" xfId="31911" xr:uid="{00000000-0005-0000-0000-0000F07B0000}"/>
    <cellStyle name="20% - Accent1 4 2 2 2 2 4 4 2 3" xfId="31912" xr:uid="{00000000-0005-0000-0000-0000F17B0000}"/>
    <cellStyle name="20% - Accent1 4 2 2 2 2 4 4 3" xfId="31913" xr:uid="{00000000-0005-0000-0000-0000F27B0000}"/>
    <cellStyle name="20% - Accent1 4 2 2 2 2 4 4 3 2" xfId="31914" xr:uid="{00000000-0005-0000-0000-0000F37B0000}"/>
    <cellStyle name="20% - Accent1 4 2 2 2 2 4 4 4" xfId="31915" xr:uid="{00000000-0005-0000-0000-0000F47B0000}"/>
    <cellStyle name="20% - Accent1 4 2 2 2 2 4 5" xfId="31916" xr:uid="{00000000-0005-0000-0000-0000F57B0000}"/>
    <cellStyle name="20% - Accent1 4 2 2 2 2 4 5 2" xfId="31917" xr:uid="{00000000-0005-0000-0000-0000F67B0000}"/>
    <cellStyle name="20% - Accent1 4 2 2 2 2 4 5 2 2" xfId="31918" xr:uid="{00000000-0005-0000-0000-0000F77B0000}"/>
    <cellStyle name="20% - Accent1 4 2 2 2 2 4 5 2 2 2" xfId="31919" xr:uid="{00000000-0005-0000-0000-0000F87B0000}"/>
    <cellStyle name="20% - Accent1 4 2 2 2 2 4 5 2 3" xfId="31920" xr:uid="{00000000-0005-0000-0000-0000F97B0000}"/>
    <cellStyle name="20% - Accent1 4 2 2 2 2 4 5 3" xfId="31921" xr:uid="{00000000-0005-0000-0000-0000FA7B0000}"/>
    <cellStyle name="20% - Accent1 4 2 2 2 2 4 5 3 2" xfId="31922" xr:uid="{00000000-0005-0000-0000-0000FB7B0000}"/>
    <cellStyle name="20% - Accent1 4 2 2 2 2 4 5 4" xfId="31923" xr:uid="{00000000-0005-0000-0000-0000FC7B0000}"/>
    <cellStyle name="20% - Accent1 4 2 2 2 2 4 6" xfId="31924" xr:uid="{00000000-0005-0000-0000-0000FD7B0000}"/>
    <cellStyle name="20% - Accent1 4 2 2 2 2 4 6 2" xfId="31925" xr:uid="{00000000-0005-0000-0000-0000FE7B0000}"/>
    <cellStyle name="20% - Accent1 4 2 2 2 2 4 6 2 2" xfId="31926" xr:uid="{00000000-0005-0000-0000-0000FF7B0000}"/>
    <cellStyle name="20% - Accent1 4 2 2 2 2 4 6 2 2 2" xfId="31927" xr:uid="{00000000-0005-0000-0000-0000007C0000}"/>
    <cellStyle name="20% - Accent1 4 2 2 2 2 4 6 2 3" xfId="31928" xr:uid="{00000000-0005-0000-0000-0000017C0000}"/>
    <cellStyle name="20% - Accent1 4 2 2 2 2 4 6 3" xfId="31929" xr:uid="{00000000-0005-0000-0000-0000027C0000}"/>
    <cellStyle name="20% - Accent1 4 2 2 2 2 4 6 3 2" xfId="31930" xr:uid="{00000000-0005-0000-0000-0000037C0000}"/>
    <cellStyle name="20% - Accent1 4 2 2 2 2 4 6 4" xfId="31931" xr:uid="{00000000-0005-0000-0000-0000047C0000}"/>
    <cellStyle name="20% - Accent1 4 2 2 2 2 4 7" xfId="31932" xr:uid="{00000000-0005-0000-0000-0000057C0000}"/>
    <cellStyle name="20% - Accent1 4 2 2 2 2 4 7 2" xfId="31933" xr:uid="{00000000-0005-0000-0000-0000067C0000}"/>
    <cellStyle name="20% - Accent1 4 2 2 2 2 4 7 2 2" xfId="31934" xr:uid="{00000000-0005-0000-0000-0000077C0000}"/>
    <cellStyle name="20% - Accent1 4 2 2 2 2 4 7 3" xfId="31935" xr:uid="{00000000-0005-0000-0000-0000087C0000}"/>
    <cellStyle name="20% - Accent1 4 2 2 2 2 4 8" xfId="31936" xr:uid="{00000000-0005-0000-0000-0000097C0000}"/>
    <cellStyle name="20% - Accent1 4 2 2 2 2 4 8 2" xfId="31937" xr:uid="{00000000-0005-0000-0000-00000A7C0000}"/>
    <cellStyle name="20% - Accent1 4 2 2 2 2 4 8 2 2" xfId="31938" xr:uid="{00000000-0005-0000-0000-00000B7C0000}"/>
    <cellStyle name="20% - Accent1 4 2 2 2 2 4 8 3" xfId="31939" xr:uid="{00000000-0005-0000-0000-00000C7C0000}"/>
    <cellStyle name="20% - Accent1 4 2 2 2 2 4 9" xfId="31940" xr:uid="{00000000-0005-0000-0000-00000D7C0000}"/>
    <cellStyle name="20% - Accent1 4 2 2 2 2 4 9 2" xfId="31941" xr:uid="{00000000-0005-0000-0000-00000E7C0000}"/>
    <cellStyle name="20% - Accent1 4 2 2 2 2 5" xfId="31942" xr:uid="{00000000-0005-0000-0000-00000F7C0000}"/>
    <cellStyle name="20% - Accent1 4 2 2 2 2 5 2" xfId="31943" xr:uid="{00000000-0005-0000-0000-0000107C0000}"/>
    <cellStyle name="20% - Accent1 4 2 2 2 2 5 2 2" xfId="31944" xr:uid="{00000000-0005-0000-0000-0000117C0000}"/>
    <cellStyle name="20% - Accent1 4 2 2 2 2 5 2 2 2" xfId="31945" xr:uid="{00000000-0005-0000-0000-0000127C0000}"/>
    <cellStyle name="20% - Accent1 4 2 2 2 2 5 2 2 2 2" xfId="31946" xr:uid="{00000000-0005-0000-0000-0000137C0000}"/>
    <cellStyle name="20% - Accent1 4 2 2 2 2 5 2 2 3" xfId="31947" xr:uid="{00000000-0005-0000-0000-0000147C0000}"/>
    <cellStyle name="20% - Accent1 4 2 2 2 2 5 2 3" xfId="31948" xr:uid="{00000000-0005-0000-0000-0000157C0000}"/>
    <cellStyle name="20% - Accent1 4 2 2 2 2 5 2 3 2" xfId="31949" xr:uid="{00000000-0005-0000-0000-0000167C0000}"/>
    <cellStyle name="20% - Accent1 4 2 2 2 2 5 2 4" xfId="31950" xr:uid="{00000000-0005-0000-0000-0000177C0000}"/>
    <cellStyle name="20% - Accent1 4 2 2 2 2 5 3" xfId="31951" xr:uid="{00000000-0005-0000-0000-0000187C0000}"/>
    <cellStyle name="20% - Accent1 4 2 2 2 2 5 3 2" xfId="31952" xr:uid="{00000000-0005-0000-0000-0000197C0000}"/>
    <cellStyle name="20% - Accent1 4 2 2 2 2 5 3 2 2" xfId="31953" xr:uid="{00000000-0005-0000-0000-00001A7C0000}"/>
    <cellStyle name="20% - Accent1 4 2 2 2 2 5 3 2 2 2" xfId="31954" xr:uid="{00000000-0005-0000-0000-00001B7C0000}"/>
    <cellStyle name="20% - Accent1 4 2 2 2 2 5 3 2 3" xfId="31955" xr:uid="{00000000-0005-0000-0000-00001C7C0000}"/>
    <cellStyle name="20% - Accent1 4 2 2 2 2 5 3 3" xfId="31956" xr:uid="{00000000-0005-0000-0000-00001D7C0000}"/>
    <cellStyle name="20% - Accent1 4 2 2 2 2 5 3 3 2" xfId="31957" xr:uid="{00000000-0005-0000-0000-00001E7C0000}"/>
    <cellStyle name="20% - Accent1 4 2 2 2 2 5 3 4" xfId="31958" xr:uid="{00000000-0005-0000-0000-00001F7C0000}"/>
    <cellStyle name="20% - Accent1 4 2 2 2 2 5 4" xfId="31959" xr:uid="{00000000-0005-0000-0000-0000207C0000}"/>
    <cellStyle name="20% - Accent1 4 2 2 2 2 5 4 2" xfId="31960" xr:uid="{00000000-0005-0000-0000-0000217C0000}"/>
    <cellStyle name="20% - Accent1 4 2 2 2 2 5 4 2 2" xfId="31961" xr:uid="{00000000-0005-0000-0000-0000227C0000}"/>
    <cellStyle name="20% - Accent1 4 2 2 2 2 5 4 2 2 2" xfId="31962" xr:uid="{00000000-0005-0000-0000-0000237C0000}"/>
    <cellStyle name="20% - Accent1 4 2 2 2 2 5 4 2 3" xfId="31963" xr:uid="{00000000-0005-0000-0000-0000247C0000}"/>
    <cellStyle name="20% - Accent1 4 2 2 2 2 5 4 3" xfId="31964" xr:uid="{00000000-0005-0000-0000-0000257C0000}"/>
    <cellStyle name="20% - Accent1 4 2 2 2 2 5 4 3 2" xfId="31965" xr:uid="{00000000-0005-0000-0000-0000267C0000}"/>
    <cellStyle name="20% - Accent1 4 2 2 2 2 5 4 4" xfId="31966" xr:uid="{00000000-0005-0000-0000-0000277C0000}"/>
    <cellStyle name="20% - Accent1 4 2 2 2 2 5 5" xfId="31967" xr:uid="{00000000-0005-0000-0000-0000287C0000}"/>
    <cellStyle name="20% - Accent1 4 2 2 2 2 5 5 2" xfId="31968" xr:uid="{00000000-0005-0000-0000-0000297C0000}"/>
    <cellStyle name="20% - Accent1 4 2 2 2 2 5 5 2 2" xfId="31969" xr:uid="{00000000-0005-0000-0000-00002A7C0000}"/>
    <cellStyle name="20% - Accent1 4 2 2 2 2 5 5 3" xfId="31970" xr:uid="{00000000-0005-0000-0000-00002B7C0000}"/>
    <cellStyle name="20% - Accent1 4 2 2 2 2 5 6" xfId="31971" xr:uid="{00000000-0005-0000-0000-00002C7C0000}"/>
    <cellStyle name="20% - Accent1 4 2 2 2 2 5 6 2" xfId="31972" xr:uid="{00000000-0005-0000-0000-00002D7C0000}"/>
    <cellStyle name="20% - Accent1 4 2 2 2 2 5 6 2 2" xfId="31973" xr:uid="{00000000-0005-0000-0000-00002E7C0000}"/>
    <cellStyle name="20% - Accent1 4 2 2 2 2 5 6 3" xfId="31974" xr:uid="{00000000-0005-0000-0000-00002F7C0000}"/>
    <cellStyle name="20% - Accent1 4 2 2 2 2 5 7" xfId="31975" xr:uid="{00000000-0005-0000-0000-0000307C0000}"/>
    <cellStyle name="20% - Accent1 4 2 2 2 2 5 7 2" xfId="31976" xr:uid="{00000000-0005-0000-0000-0000317C0000}"/>
    <cellStyle name="20% - Accent1 4 2 2 2 2 5 8" xfId="31977" xr:uid="{00000000-0005-0000-0000-0000327C0000}"/>
    <cellStyle name="20% - Accent1 4 2 2 2 2 5 8 2" xfId="31978" xr:uid="{00000000-0005-0000-0000-0000337C0000}"/>
    <cellStyle name="20% - Accent1 4 2 2 2 2 5 9" xfId="31979" xr:uid="{00000000-0005-0000-0000-0000347C0000}"/>
    <cellStyle name="20% - Accent1 4 2 2 2 2 6" xfId="31980" xr:uid="{00000000-0005-0000-0000-0000357C0000}"/>
    <cellStyle name="20% - Accent1 4 2 2 2 2 6 2" xfId="31981" xr:uid="{00000000-0005-0000-0000-0000367C0000}"/>
    <cellStyle name="20% - Accent1 4 2 2 2 2 6 2 2" xfId="31982" xr:uid="{00000000-0005-0000-0000-0000377C0000}"/>
    <cellStyle name="20% - Accent1 4 2 2 2 2 6 2 2 2" xfId="31983" xr:uid="{00000000-0005-0000-0000-0000387C0000}"/>
    <cellStyle name="20% - Accent1 4 2 2 2 2 6 2 2 2 2" xfId="31984" xr:uid="{00000000-0005-0000-0000-0000397C0000}"/>
    <cellStyle name="20% - Accent1 4 2 2 2 2 6 2 2 3" xfId="31985" xr:uid="{00000000-0005-0000-0000-00003A7C0000}"/>
    <cellStyle name="20% - Accent1 4 2 2 2 2 6 2 3" xfId="31986" xr:uid="{00000000-0005-0000-0000-00003B7C0000}"/>
    <cellStyle name="20% - Accent1 4 2 2 2 2 6 2 3 2" xfId="31987" xr:uid="{00000000-0005-0000-0000-00003C7C0000}"/>
    <cellStyle name="20% - Accent1 4 2 2 2 2 6 2 4" xfId="31988" xr:uid="{00000000-0005-0000-0000-00003D7C0000}"/>
    <cellStyle name="20% - Accent1 4 2 2 2 2 6 3" xfId="31989" xr:uid="{00000000-0005-0000-0000-00003E7C0000}"/>
    <cellStyle name="20% - Accent1 4 2 2 2 2 6 3 2" xfId="31990" xr:uid="{00000000-0005-0000-0000-00003F7C0000}"/>
    <cellStyle name="20% - Accent1 4 2 2 2 2 6 3 2 2" xfId="31991" xr:uid="{00000000-0005-0000-0000-0000407C0000}"/>
    <cellStyle name="20% - Accent1 4 2 2 2 2 6 3 2 2 2" xfId="31992" xr:uid="{00000000-0005-0000-0000-0000417C0000}"/>
    <cellStyle name="20% - Accent1 4 2 2 2 2 6 3 2 3" xfId="31993" xr:uid="{00000000-0005-0000-0000-0000427C0000}"/>
    <cellStyle name="20% - Accent1 4 2 2 2 2 6 3 3" xfId="31994" xr:uid="{00000000-0005-0000-0000-0000437C0000}"/>
    <cellStyle name="20% - Accent1 4 2 2 2 2 6 3 3 2" xfId="31995" xr:uid="{00000000-0005-0000-0000-0000447C0000}"/>
    <cellStyle name="20% - Accent1 4 2 2 2 2 6 3 4" xfId="31996" xr:uid="{00000000-0005-0000-0000-0000457C0000}"/>
    <cellStyle name="20% - Accent1 4 2 2 2 2 6 4" xfId="31997" xr:uid="{00000000-0005-0000-0000-0000467C0000}"/>
    <cellStyle name="20% - Accent1 4 2 2 2 2 6 4 2" xfId="31998" xr:uid="{00000000-0005-0000-0000-0000477C0000}"/>
    <cellStyle name="20% - Accent1 4 2 2 2 2 6 4 2 2" xfId="31999" xr:uid="{00000000-0005-0000-0000-0000487C0000}"/>
    <cellStyle name="20% - Accent1 4 2 2 2 2 6 4 2 2 2" xfId="32000" xr:uid="{00000000-0005-0000-0000-0000497C0000}"/>
    <cellStyle name="20% - Accent1 4 2 2 2 2 6 4 2 3" xfId="32001" xr:uid="{00000000-0005-0000-0000-00004A7C0000}"/>
    <cellStyle name="20% - Accent1 4 2 2 2 2 6 4 3" xfId="32002" xr:uid="{00000000-0005-0000-0000-00004B7C0000}"/>
    <cellStyle name="20% - Accent1 4 2 2 2 2 6 4 3 2" xfId="32003" xr:uid="{00000000-0005-0000-0000-00004C7C0000}"/>
    <cellStyle name="20% - Accent1 4 2 2 2 2 6 4 4" xfId="32004" xr:uid="{00000000-0005-0000-0000-00004D7C0000}"/>
    <cellStyle name="20% - Accent1 4 2 2 2 2 6 5" xfId="32005" xr:uid="{00000000-0005-0000-0000-00004E7C0000}"/>
    <cellStyle name="20% - Accent1 4 2 2 2 2 6 5 2" xfId="32006" xr:uid="{00000000-0005-0000-0000-00004F7C0000}"/>
    <cellStyle name="20% - Accent1 4 2 2 2 2 6 5 2 2" xfId="32007" xr:uid="{00000000-0005-0000-0000-0000507C0000}"/>
    <cellStyle name="20% - Accent1 4 2 2 2 2 6 5 3" xfId="32008" xr:uid="{00000000-0005-0000-0000-0000517C0000}"/>
    <cellStyle name="20% - Accent1 4 2 2 2 2 6 6" xfId="32009" xr:uid="{00000000-0005-0000-0000-0000527C0000}"/>
    <cellStyle name="20% - Accent1 4 2 2 2 2 6 6 2" xfId="32010" xr:uid="{00000000-0005-0000-0000-0000537C0000}"/>
    <cellStyle name="20% - Accent1 4 2 2 2 2 6 6 2 2" xfId="32011" xr:uid="{00000000-0005-0000-0000-0000547C0000}"/>
    <cellStyle name="20% - Accent1 4 2 2 2 2 6 6 3" xfId="32012" xr:uid="{00000000-0005-0000-0000-0000557C0000}"/>
    <cellStyle name="20% - Accent1 4 2 2 2 2 6 7" xfId="32013" xr:uid="{00000000-0005-0000-0000-0000567C0000}"/>
    <cellStyle name="20% - Accent1 4 2 2 2 2 6 7 2" xfId="32014" xr:uid="{00000000-0005-0000-0000-0000577C0000}"/>
    <cellStyle name="20% - Accent1 4 2 2 2 2 6 8" xfId="32015" xr:uid="{00000000-0005-0000-0000-0000587C0000}"/>
    <cellStyle name="20% - Accent1 4 2 2 2 2 6 8 2" xfId="32016" xr:uid="{00000000-0005-0000-0000-0000597C0000}"/>
    <cellStyle name="20% - Accent1 4 2 2 2 2 6 9" xfId="32017" xr:uid="{00000000-0005-0000-0000-00005A7C0000}"/>
    <cellStyle name="20% - Accent1 4 2 2 2 2 7" xfId="32018" xr:uid="{00000000-0005-0000-0000-00005B7C0000}"/>
    <cellStyle name="20% - Accent1 4 2 2 2 2 7 2" xfId="32019" xr:uid="{00000000-0005-0000-0000-00005C7C0000}"/>
    <cellStyle name="20% - Accent1 4 2 2 2 2 7 2 2" xfId="32020" xr:uid="{00000000-0005-0000-0000-00005D7C0000}"/>
    <cellStyle name="20% - Accent1 4 2 2 2 2 7 2 2 2" xfId="32021" xr:uid="{00000000-0005-0000-0000-00005E7C0000}"/>
    <cellStyle name="20% - Accent1 4 2 2 2 2 7 2 3" xfId="32022" xr:uid="{00000000-0005-0000-0000-00005F7C0000}"/>
    <cellStyle name="20% - Accent1 4 2 2 2 2 7 3" xfId="32023" xr:uid="{00000000-0005-0000-0000-0000607C0000}"/>
    <cellStyle name="20% - Accent1 4 2 2 2 2 7 3 2" xfId="32024" xr:uid="{00000000-0005-0000-0000-0000617C0000}"/>
    <cellStyle name="20% - Accent1 4 2 2 2 2 7 4" xfId="32025" xr:uid="{00000000-0005-0000-0000-0000627C0000}"/>
    <cellStyle name="20% - Accent1 4 2 2 2 2 8" xfId="32026" xr:uid="{00000000-0005-0000-0000-0000637C0000}"/>
    <cellStyle name="20% - Accent1 4 2 2 2 2 8 2" xfId="32027" xr:uid="{00000000-0005-0000-0000-0000647C0000}"/>
    <cellStyle name="20% - Accent1 4 2 2 2 2 8 2 2" xfId="32028" xr:uid="{00000000-0005-0000-0000-0000657C0000}"/>
    <cellStyle name="20% - Accent1 4 2 2 2 2 8 2 2 2" xfId="32029" xr:uid="{00000000-0005-0000-0000-0000667C0000}"/>
    <cellStyle name="20% - Accent1 4 2 2 2 2 8 2 3" xfId="32030" xr:uid="{00000000-0005-0000-0000-0000677C0000}"/>
    <cellStyle name="20% - Accent1 4 2 2 2 2 8 3" xfId="32031" xr:uid="{00000000-0005-0000-0000-0000687C0000}"/>
    <cellStyle name="20% - Accent1 4 2 2 2 2 8 3 2" xfId="32032" xr:uid="{00000000-0005-0000-0000-0000697C0000}"/>
    <cellStyle name="20% - Accent1 4 2 2 2 2 8 4" xfId="32033" xr:uid="{00000000-0005-0000-0000-00006A7C0000}"/>
    <cellStyle name="20% - Accent1 4 2 2 2 2 9" xfId="32034" xr:uid="{00000000-0005-0000-0000-00006B7C0000}"/>
    <cellStyle name="20% - Accent1 4 2 2 2 2 9 2" xfId="32035" xr:uid="{00000000-0005-0000-0000-00006C7C0000}"/>
    <cellStyle name="20% - Accent1 4 2 2 2 2 9 2 2" xfId="32036" xr:uid="{00000000-0005-0000-0000-00006D7C0000}"/>
    <cellStyle name="20% - Accent1 4 2 2 2 2 9 2 2 2" xfId="32037" xr:uid="{00000000-0005-0000-0000-00006E7C0000}"/>
    <cellStyle name="20% - Accent1 4 2 2 2 2 9 2 3" xfId="32038" xr:uid="{00000000-0005-0000-0000-00006F7C0000}"/>
    <cellStyle name="20% - Accent1 4 2 2 2 2 9 3" xfId="32039" xr:uid="{00000000-0005-0000-0000-0000707C0000}"/>
    <cellStyle name="20% - Accent1 4 2 2 2 2 9 3 2" xfId="32040" xr:uid="{00000000-0005-0000-0000-0000717C0000}"/>
    <cellStyle name="20% - Accent1 4 2 2 2 2 9 4" xfId="32041" xr:uid="{00000000-0005-0000-0000-0000727C0000}"/>
    <cellStyle name="20% - Accent1 4 2 2 2 3" xfId="32042" xr:uid="{00000000-0005-0000-0000-0000737C0000}"/>
    <cellStyle name="20% - Accent1 4 2 2 2 3 10" xfId="32043" xr:uid="{00000000-0005-0000-0000-0000747C0000}"/>
    <cellStyle name="20% - Accent1 4 2 2 2 3 10 2" xfId="32044" xr:uid="{00000000-0005-0000-0000-0000757C0000}"/>
    <cellStyle name="20% - Accent1 4 2 2 2 3 11" xfId="32045" xr:uid="{00000000-0005-0000-0000-0000767C0000}"/>
    <cellStyle name="20% - Accent1 4 2 2 2 3 2" xfId="32046" xr:uid="{00000000-0005-0000-0000-0000777C0000}"/>
    <cellStyle name="20% - Accent1 4 2 2 2 3 2 2" xfId="32047" xr:uid="{00000000-0005-0000-0000-0000787C0000}"/>
    <cellStyle name="20% - Accent1 4 2 2 2 3 2 2 2" xfId="32048" xr:uid="{00000000-0005-0000-0000-0000797C0000}"/>
    <cellStyle name="20% - Accent1 4 2 2 2 3 2 2 2 2" xfId="32049" xr:uid="{00000000-0005-0000-0000-00007A7C0000}"/>
    <cellStyle name="20% - Accent1 4 2 2 2 3 2 2 2 2 2" xfId="32050" xr:uid="{00000000-0005-0000-0000-00007B7C0000}"/>
    <cellStyle name="20% - Accent1 4 2 2 2 3 2 2 2 3" xfId="32051" xr:uid="{00000000-0005-0000-0000-00007C7C0000}"/>
    <cellStyle name="20% - Accent1 4 2 2 2 3 2 2 3" xfId="32052" xr:uid="{00000000-0005-0000-0000-00007D7C0000}"/>
    <cellStyle name="20% - Accent1 4 2 2 2 3 2 2 3 2" xfId="32053" xr:uid="{00000000-0005-0000-0000-00007E7C0000}"/>
    <cellStyle name="20% - Accent1 4 2 2 2 3 2 2 4" xfId="32054" xr:uid="{00000000-0005-0000-0000-00007F7C0000}"/>
    <cellStyle name="20% - Accent1 4 2 2 2 3 2 3" xfId="32055" xr:uid="{00000000-0005-0000-0000-0000807C0000}"/>
    <cellStyle name="20% - Accent1 4 2 2 2 3 2 3 2" xfId="32056" xr:uid="{00000000-0005-0000-0000-0000817C0000}"/>
    <cellStyle name="20% - Accent1 4 2 2 2 3 2 3 2 2" xfId="32057" xr:uid="{00000000-0005-0000-0000-0000827C0000}"/>
    <cellStyle name="20% - Accent1 4 2 2 2 3 2 3 2 2 2" xfId="32058" xr:uid="{00000000-0005-0000-0000-0000837C0000}"/>
    <cellStyle name="20% - Accent1 4 2 2 2 3 2 3 2 3" xfId="32059" xr:uid="{00000000-0005-0000-0000-0000847C0000}"/>
    <cellStyle name="20% - Accent1 4 2 2 2 3 2 3 3" xfId="32060" xr:uid="{00000000-0005-0000-0000-0000857C0000}"/>
    <cellStyle name="20% - Accent1 4 2 2 2 3 2 3 3 2" xfId="32061" xr:uid="{00000000-0005-0000-0000-0000867C0000}"/>
    <cellStyle name="20% - Accent1 4 2 2 2 3 2 3 4" xfId="32062" xr:uid="{00000000-0005-0000-0000-0000877C0000}"/>
    <cellStyle name="20% - Accent1 4 2 2 2 3 2 4" xfId="32063" xr:uid="{00000000-0005-0000-0000-0000887C0000}"/>
    <cellStyle name="20% - Accent1 4 2 2 2 3 2 4 2" xfId="32064" xr:uid="{00000000-0005-0000-0000-0000897C0000}"/>
    <cellStyle name="20% - Accent1 4 2 2 2 3 2 4 2 2" xfId="32065" xr:uid="{00000000-0005-0000-0000-00008A7C0000}"/>
    <cellStyle name="20% - Accent1 4 2 2 2 3 2 4 2 2 2" xfId="32066" xr:uid="{00000000-0005-0000-0000-00008B7C0000}"/>
    <cellStyle name="20% - Accent1 4 2 2 2 3 2 4 2 3" xfId="32067" xr:uid="{00000000-0005-0000-0000-00008C7C0000}"/>
    <cellStyle name="20% - Accent1 4 2 2 2 3 2 4 3" xfId="32068" xr:uid="{00000000-0005-0000-0000-00008D7C0000}"/>
    <cellStyle name="20% - Accent1 4 2 2 2 3 2 4 3 2" xfId="32069" xr:uid="{00000000-0005-0000-0000-00008E7C0000}"/>
    <cellStyle name="20% - Accent1 4 2 2 2 3 2 4 4" xfId="32070" xr:uid="{00000000-0005-0000-0000-00008F7C0000}"/>
    <cellStyle name="20% - Accent1 4 2 2 2 3 2 5" xfId="32071" xr:uid="{00000000-0005-0000-0000-0000907C0000}"/>
    <cellStyle name="20% - Accent1 4 2 2 2 3 2 5 2" xfId="32072" xr:uid="{00000000-0005-0000-0000-0000917C0000}"/>
    <cellStyle name="20% - Accent1 4 2 2 2 3 2 5 2 2" xfId="32073" xr:uid="{00000000-0005-0000-0000-0000927C0000}"/>
    <cellStyle name="20% - Accent1 4 2 2 2 3 2 5 3" xfId="32074" xr:uid="{00000000-0005-0000-0000-0000937C0000}"/>
    <cellStyle name="20% - Accent1 4 2 2 2 3 2 6" xfId="32075" xr:uid="{00000000-0005-0000-0000-0000947C0000}"/>
    <cellStyle name="20% - Accent1 4 2 2 2 3 2 6 2" xfId="32076" xr:uid="{00000000-0005-0000-0000-0000957C0000}"/>
    <cellStyle name="20% - Accent1 4 2 2 2 3 2 6 2 2" xfId="32077" xr:uid="{00000000-0005-0000-0000-0000967C0000}"/>
    <cellStyle name="20% - Accent1 4 2 2 2 3 2 6 3" xfId="32078" xr:uid="{00000000-0005-0000-0000-0000977C0000}"/>
    <cellStyle name="20% - Accent1 4 2 2 2 3 2 7" xfId="32079" xr:uid="{00000000-0005-0000-0000-0000987C0000}"/>
    <cellStyle name="20% - Accent1 4 2 2 2 3 2 7 2" xfId="32080" xr:uid="{00000000-0005-0000-0000-0000997C0000}"/>
    <cellStyle name="20% - Accent1 4 2 2 2 3 2 8" xfId="32081" xr:uid="{00000000-0005-0000-0000-00009A7C0000}"/>
    <cellStyle name="20% - Accent1 4 2 2 2 3 2 8 2" xfId="32082" xr:uid="{00000000-0005-0000-0000-00009B7C0000}"/>
    <cellStyle name="20% - Accent1 4 2 2 2 3 2 9" xfId="32083" xr:uid="{00000000-0005-0000-0000-00009C7C0000}"/>
    <cellStyle name="20% - Accent1 4 2 2 2 3 3" xfId="32084" xr:uid="{00000000-0005-0000-0000-00009D7C0000}"/>
    <cellStyle name="20% - Accent1 4 2 2 2 3 3 2" xfId="32085" xr:uid="{00000000-0005-0000-0000-00009E7C0000}"/>
    <cellStyle name="20% - Accent1 4 2 2 2 3 3 2 2" xfId="32086" xr:uid="{00000000-0005-0000-0000-00009F7C0000}"/>
    <cellStyle name="20% - Accent1 4 2 2 2 3 3 2 2 2" xfId="32087" xr:uid="{00000000-0005-0000-0000-0000A07C0000}"/>
    <cellStyle name="20% - Accent1 4 2 2 2 3 3 2 2 2 2" xfId="32088" xr:uid="{00000000-0005-0000-0000-0000A17C0000}"/>
    <cellStyle name="20% - Accent1 4 2 2 2 3 3 2 2 3" xfId="32089" xr:uid="{00000000-0005-0000-0000-0000A27C0000}"/>
    <cellStyle name="20% - Accent1 4 2 2 2 3 3 2 3" xfId="32090" xr:uid="{00000000-0005-0000-0000-0000A37C0000}"/>
    <cellStyle name="20% - Accent1 4 2 2 2 3 3 2 3 2" xfId="32091" xr:uid="{00000000-0005-0000-0000-0000A47C0000}"/>
    <cellStyle name="20% - Accent1 4 2 2 2 3 3 2 4" xfId="32092" xr:uid="{00000000-0005-0000-0000-0000A57C0000}"/>
    <cellStyle name="20% - Accent1 4 2 2 2 3 3 3" xfId="32093" xr:uid="{00000000-0005-0000-0000-0000A67C0000}"/>
    <cellStyle name="20% - Accent1 4 2 2 2 3 3 3 2" xfId="32094" xr:uid="{00000000-0005-0000-0000-0000A77C0000}"/>
    <cellStyle name="20% - Accent1 4 2 2 2 3 3 3 2 2" xfId="32095" xr:uid="{00000000-0005-0000-0000-0000A87C0000}"/>
    <cellStyle name="20% - Accent1 4 2 2 2 3 3 3 2 2 2" xfId="32096" xr:uid="{00000000-0005-0000-0000-0000A97C0000}"/>
    <cellStyle name="20% - Accent1 4 2 2 2 3 3 3 2 3" xfId="32097" xr:uid="{00000000-0005-0000-0000-0000AA7C0000}"/>
    <cellStyle name="20% - Accent1 4 2 2 2 3 3 3 3" xfId="32098" xr:uid="{00000000-0005-0000-0000-0000AB7C0000}"/>
    <cellStyle name="20% - Accent1 4 2 2 2 3 3 3 3 2" xfId="32099" xr:uid="{00000000-0005-0000-0000-0000AC7C0000}"/>
    <cellStyle name="20% - Accent1 4 2 2 2 3 3 3 4" xfId="32100" xr:uid="{00000000-0005-0000-0000-0000AD7C0000}"/>
    <cellStyle name="20% - Accent1 4 2 2 2 3 3 4" xfId="32101" xr:uid="{00000000-0005-0000-0000-0000AE7C0000}"/>
    <cellStyle name="20% - Accent1 4 2 2 2 3 3 4 2" xfId="32102" xr:uid="{00000000-0005-0000-0000-0000AF7C0000}"/>
    <cellStyle name="20% - Accent1 4 2 2 2 3 3 4 2 2" xfId="32103" xr:uid="{00000000-0005-0000-0000-0000B07C0000}"/>
    <cellStyle name="20% - Accent1 4 2 2 2 3 3 4 2 2 2" xfId="32104" xr:uid="{00000000-0005-0000-0000-0000B17C0000}"/>
    <cellStyle name="20% - Accent1 4 2 2 2 3 3 4 2 3" xfId="32105" xr:uid="{00000000-0005-0000-0000-0000B27C0000}"/>
    <cellStyle name="20% - Accent1 4 2 2 2 3 3 4 3" xfId="32106" xr:uid="{00000000-0005-0000-0000-0000B37C0000}"/>
    <cellStyle name="20% - Accent1 4 2 2 2 3 3 4 3 2" xfId="32107" xr:uid="{00000000-0005-0000-0000-0000B47C0000}"/>
    <cellStyle name="20% - Accent1 4 2 2 2 3 3 4 4" xfId="32108" xr:uid="{00000000-0005-0000-0000-0000B57C0000}"/>
    <cellStyle name="20% - Accent1 4 2 2 2 3 3 5" xfId="32109" xr:uid="{00000000-0005-0000-0000-0000B67C0000}"/>
    <cellStyle name="20% - Accent1 4 2 2 2 3 3 5 2" xfId="32110" xr:uid="{00000000-0005-0000-0000-0000B77C0000}"/>
    <cellStyle name="20% - Accent1 4 2 2 2 3 3 5 2 2" xfId="32111" xr:uid="{00000000-0005-0000-0000-0000B87C0000}"/>
    <cellStyle name="20% - Accent1 4 2 2 2 3 3 5 3" xfId="32112" xr:uid="{00000000-0005-0000-0000-0000B97C0000}"/>
    <cellStyle name="20% - Accent1 4 2 2 2 3 3 6" xfId="32113" xr:uid="{00000000-0005-0000-0000-0000BA7C0000}"/>
    <cellStyle name="20% - Accent1 4 2 2 2 3 3 6 2" xfId="32114" xr:uid="{00000000-0005-0000-0000-0000BB7C0000}"/>
    <cellStyle name="20% - Accent1 4 2 2 2 3 3 6 2 2" xfId="32115" xr:uid="{00000000-0005-0000-0000-0000BC7C0000}"/>
    <cellStyle name="20% - Accent1 4 2 2 2 3 3 6 3" xfId="32116" xr:uid="{00000000-0005-0000-0000-0000BD7C0000}"/>
    <cellStyle name="20% - Accent1 4 2 2 2 3 3 7" xfId="32117" xr:uid="{00000000-0005-0000-0000-0000BE7C0000}"/>
    <cellStyle name="20% - Accent1 4 2 2 2 3 3 7 2" xfId="32118" xr:uid="{00000000-0005-0000-0000-0000BF7C0000}"/>
    <cellStyle name="20% - Accent1 4 2 2 2 3 3 8" xfId="32119" xr:uid="{00000000-0005-0000-0000-0000C07C0000}"/>
    <cellStyle name="20% - Accent1 4 2 2 2 3 3 8 2" xfId="32120" xr:uid="{00000000-0005-0000-0000-0000C17C0000}"/>
    <cellStyle name="20% - Accent1 4 2 2 2 3 3 9" xfId="32121" xr:uid="{00000000-0005-0000-0000-0000C27C0000}"/>
    <cellStyle name="20% - Accent1 4 2 2 2 3 4" xfId="32122" xr:uid="{00000000-0005-0000-0000-0000C37C0000}"/>
    <cellStyle name="20% - Accent1 4 2 2 2 3 4 2" xfId="32123" xr:uid="{00000000-0005-0000-0000-0000C47C0000}"/>
    <cellStyle name="20% - Accent1 4 2 2 2 3 4 2 2" xfId="32124" xr:uid="{00000000-0005-0000-0000-0000C57C0000}"/>
    <cellStyle name="20% - Accent1 4 2 2 2 3 4 2 2 2" xfId="32125" xr:uid="{00000000-0005-0000-0000-0000C67C0000}"/>
    <cellStyle name="20% - Accent1 4 2 2 2 3 4 2 3" xfId="32126" xr:uid="{00000000-0005-0000-0000-0000C77C0000}"/>
    <cellStyle name="20% - Accent1 4 2 2 2 3 4 3" xfId="32127" xr:uid="{00000000-0005-0000-0000-0000C87C0000}"/>
    <cellStyle name="20% - Accent1 4 2 2 2 3 4 3 2" xfId="32128" xr:uid="{00000000-0005-0000-0000-0000C97C0000}"/>
    <cellStyle name="20% - Accent1 4 2 2 2 3 4 4" xfId="32129" xr:uid="{00000000-0005-0000-0000-0000CA7C0000}"/>
    <cellStyle name="20% - Accent1 4 2 2 2 3 5" xfId="32130" xr:uid="{00000000-0005-0000-0000-0000CB7C0000}"/>
    <cellStyle name="20% - Accent1 4 2 2 2 3 5 2" xfId="32131" xr:uid="{00000000-0005-0000-0000-0000CC7C0000}"/>
    <cellStyle name="20% - Accent1 4 2 2 2 3 5 2 2" xfId="32132" xr:uid="{00000000-0005-0000-0000-0000CD7C0000}"/>
    <cellStyle name="20% - Accent1 4 2 2 2 3 5 2 2 2" xfId="32133" xr:uid="{00000000-0005-0000-0000-0000CE7C0000}"/>
    <cellStyle name="20% - Accent1 4 2 2 2 3 5 2 3" xfId="32134" xr:uid="{00000000-0005-0000-0000-0000CF7C0000}"/>
    <cellStyle name="20% - Accent1 4 2 2 2 3 5 3" xfId="32135" xr:uid="{00000000-0005-0000-0000-0000D07C0000}"/>
    <cellStyle name="20% - Accent1 4 2 2 2 3 5 3 2" xfId="32136" xr:uid="{00000000-0005-0000-0000-0000D17C0000}"/>
    <cellStyle name="20% - Accent1 4 2 2 2 3 5 4" xfId="32137" xr:uid="{00000000-0005-0000-0000-0000D27C0000}"/>
    <cellStyle name="20% - Accent1 4 2 2 2 3 6" xfId="32138" xr:uid="{00000000-0005-0000-0000-0000D37C0000}"/>
    <cellStyle name="20% - Accent1 4 2 2 2 3 6 2" xfId="32139" xr:uid="{00000000-0005-0000-0000-0000D47C0000}"/>
    <cellStyle name="20% - Accent1 4 2 2 2 3 6 2 2" xfId="32140" xr:uid="{00000000-0005-0000-0000-0000D57C0000}"/>
    <cellStyle name="20% - Accent1 4 2 2 2 3 6 2 2 2" xfId="32141" xr:uid="{00000000-0005-0000-0000-0000D67C0000}"/>
    <cellStyle name="20% - Accent1 4 2 2 2 3 6 2 3" xfId="32142" xr:uid="{00000000-0005-0000-0000-0000D77C0000}"/>
    <cellStyle name="20% - Accent1 4 2 2 2 3 6 3" xfId="32143" xr:uid="{00000000-0005-0000-0000-0000D87C0000}"/>
    <cellStyle name="20% - Accent1 4 2 2 2 3 6 3 2" xfId="32144" xr:uid="{00000000-0005-0000-0000-0000D97C0000}"/>
    <cellStyle name="20% - Accent1 4 2 2 2 3 6 4" xfId="32145" xr:uid="{00000000-0005-0000-0000-0000DA7C0000}"/>
    <cellStyle name="20% - Accent1 4 2 2 2 3 7" xfId="32146" xr:uid="{00000000-0005-0000-0000-0000DB7C0000}"/>
    <cellStyle name="20% - Accent1 4 2 2 2 3 7 2" xfId="32147" xr:uid="{00000000-0005-0000-0000-0000DC7C0000}"/>
    <cellStyle name="20% - Accent1 4 2 2 2 3 7 2 2" xfId="32148" xr:uid="{00000000-0005-0000-0000-0000DD7C0000}"/>
    <cellStyle name="20% - Accent1 4 2 2 2 3 7 3" xfId="32149" xr:uid="{00000000-0005-0000-0000-0000DE7C0000}"/>
    <cellStyle name="20% - Accent1 4 2 2 2 3 8" xfId="32150" xr:uid="{00000000-0005-0000-0000-0000DF7C0000}"/>
    <cellStyle name="20% - Accent1 4 2 2 2 3 8 2" xfId="32151" xr:uid="{00000000-0005-0000-0000-0000E07C0000}"/>
    <cellStyle name="20% - Accent1 4 2 2 2 3 8 2 2" xfId="32152" xr:uid="{00000000-0005-0000-0000-0000E17C0000}"/>
    <cellStyle name="20% - Accent1 4 2 2 2 3 8 3" xfId="32153" xr:uid="{00000000-0005-0000-0000-0000E27C0000}"/>
    <cellStyle name="20% - Accent1 4 2 2 2 3 9" xfId="32154" xr:uid="{00000000-0005-0000-0000-0000E37C0000}"/>
    <cellStyle name="20% - Accent1 4 2 2 2 3 9 2" xfId="32155" xr:uid="{00000000-0005-0000-0000-0000E47C0000}"/>
    <cellStyle name="20% - Accent1 4 2 2 2 4" xfId="32156" xr:uid="{00000000-0005-0000-0000-0000E57C0000}"/>
    <cellStyle name="20% - Accent1 4 2 2 2 4 10" xfId="32157" xr:uid="{00000000-0005-0000-0000-0000E67C0000}"/>
    <cellStyle name="20% - Accent1 4 2 2 2 4 10 2" xfId="32158" xr:uid="{00000000-0005-0000-0000-0000E77C0000}"/>
    <cellStyle name="20% - Accent1 4 2 2 2 4 11" xfId="32159" xr:uid="{00000000-0005-0000-0000-0000E87C0000}"/>
    <cellStyle name="20% - Accent1 4 2 2 2 4 2" xfId="32160" xr:uid="{00000000-0005-0000-0000-0000E97C0000}"/>
    <cellStyle name="20% - Accent1 4 2 2 2 4 2 2" xfId="32161" xr:uid="{00000000-0005-0000-0000-0000EA7C0000}"/>
    <cellStyle name="20% - Accent1 4 2 2 2 4 2 2 2" xfId="32162" xr:uid="{00000000-0005-0000-0000-0000EB7C0000}"/>
    <cellStyle name="20% - Accent1 4 2 2 2 4 2 2 2 2" xfId="32163" xr:uid="{00000000-0005-0000-0000-0000EC7C0000}"/>
    <cellStyle name="20% - Accent1 4 2 2 2 4 2 2 2 2 2" xfId="32164" xr:uid="{00000000-0005-0000-0000-0000ED7C0000}"/>
    <cellStyle name="20% - Accent1 4 2 2 2 4 2 2 2 3" xfId="32165" xr:uid="{00000000-0005-0000-0000-0000EE7C0000}"/>
    <cellStyle name="20% - Accent1 4 2 2 2 4 2 2 3" xfId="32166" xr:uid="{00000000-0005-0000-0000-0000EF7C0000}"/>
    <cellStyle name="20% - Accent1 4 2 2 2 4 2 2 3 2" xfId="32167" xr:uid="{00000000-0005-0000-0000-0000F07C0000}"/>
    <cellStyle name="20% - Accent1 4 2 2 2 4 2 2 4" xfId="32168" xr:uid="{00000000-0005-0000-0000-0000F17C0000}"/>
    <cellStyle name="20% - Accent1 4 2 2 2 4 2 3" xfId="32169" xr:uid="{00000000-0005-0000-0000-0000F27C0000}"/>
    <cellStyle name="20% - Accent1 4 2 2 2 4 2 3 2" xfId="32170" xr:uid="{00000000-0005-0000-0000-0000F37C0000}"/>
    <cellStyle name="20% - Accent1 4 2 2 2 4 2 3 2 2" xfId="32171" xr:uid="{00000000-0005-0000-0000-0000F47C0000}"/>
    <cellStyle name="20% - Accent1 4 2 2 2 4 2 3 2 2 2" xfId="32172" xr:uid="{00000000-0005-0000-0000-0000F57C0000}"/>
    <cellStyle name="20% - Accent1 4 2 2 2 4 2 3 2 3" xfId="32173" xr:uid="{00000000-0005-0000-0000-0000F67C0000}"/>
    <cellStyle name="20% - Accent1 4 2 2 2 4 2 3 3" xfId="32174" xr:uid="{00000000-0005-0000-0000-0000F77C0000}"/>
    <cellStyle name="20% - Accent1 4 2 2 2 4 2 3 3 2" xfId="32175" xr:uid="{00000000-0005-0000-0000-0000F87C0000}"/>
    <cellStyle name="20% - Accent1 4 2 2 2 4 2 3 4" xfId="32176" xr:uid="{00000000-0005-0000-0000-0000F97C0000}"/>
    <cellStyle name="20% - Accent1 4 2 2 2 4 2 4" xfId="32177" xr:uid="{00000000-0005-0000-0000-0000FA7C0000}"/>
    <cellStyle name="20% - Accent1 4 2 2 2 4 2 4 2" xfId="32178" xr:uid="{00000000-0005-0000-0000-0000FB7C0000}"/>
    <cellStyle name="20% - Accent1 4 2 2 2 4 2 4 2 2" xfId="32179" xr:uid="{00000000-0005-0000-0000-0000FC7C0000}"/>
    <cellStyle name="20% - Accent1 4 2 2 2 4 2 4 2 2 2" xfId="32180" xr:uid="{00000000-0005-0000-0000-0000FD7C0000}"/>
    <cellStyle name="20% - Accent1 4 2 2 2 4 2 4 2 3" xfId="32181" xr:uid="{00000000-0005-0000-0000-0000FE7C0000}"/>
    <cellStyle name="20% - Accent1 4 2 2 2 4 2 4 3" xfId="32182" xr:uid="{00000000-0005-0000-0000-0000FF7C0000}"/>
    <cellStyle name="20% - Accent1 4 2 2 2 4 2 4 3 2" xfId="32183" xr:uid="{00000000-0005-0000-0000-0000007D0000}"/>
    <cellStyle name="20% - Accent1 4 2 2 2 4 2 4 4" xfId="32184" xr:uid="{00000000-0005-0000-0000-0000017D0000}"/>
    <cellStyle name="20% - Accent1 4 2 2 2 4 2 5" xfId="32185" xr:uid="{00000000-0005-0000-0000-0000027D0000}"/>
    <cellStyle name="20% - Accent1 4 2 2 2 4 2 5 2" xfId="32186" xr:uid="{00000000-0005-0000-0000-0000037D0000}"/>
    <cellStyle name="20% - Accent1 4 2 2 2 4 2 5 2 2" xfId="32187" xr:uid="{00000000-0005-0000-0000-0000047D0000}"/>
    <cellStyle name="20% - Accent1 4 2 2 2 4 2 5 3" xfId="32188" xr:uid="{00000000-0005-0000-0000-0000057D0000}"/>
    <cellStyle name="20% - Accent1 4 2 2 2 4 2 6" xfId="32189" xr:uid="{00000000-0005-0000-0000-0000067D0000}"/>
    <cellStyle name="20% - Accent1 4 2 2 2 4 2 6 2" xfId="32190" xr:uid="{00000000-0005-0000-0000-0000077D0000}"/>
    <cellStyle name="20% - Accent1 4 2 2 2 4 2 6 2 2" xfId="32191" xr:uid="{00000000-0005-0000-0000-0000087D0000}"/>
    <cellStyle name="20% - Accent1 4 2 2 2 4 2 6 3" xfId="32192" xr:uid="{00000000-0005-0000-0000-0000097D0000}"/>
    <cellStyle name="20% - Accent1 4 2 2 2 4 2 7" xfId="32193" xr:uid="{00000000-0005-0000-0000-00000A7D0000}"/>
    <cellStyle name="20% - Accent1 4 2 2 2 4 2 7 2" xfId="32194" xr:uid="{00000000-0005-0000-0000-00000B7D0000}"/>
    <cellStyle name="20% - Accent1 4 2 2 2 4 2 8" xfId="32195" xr:uid="{00000000-0005-0000-0000-00000C7D0000}"/>
    <cellStyle name="20% - Accent1 4 2 2 2 4 2 8 2" xfId="32196" xr:uid="{00000000-0005-0000-0000-00000D7D0000}"/>
    <cellStyle name="20% - Accent1 4 2 2 2 4 2 9" xfId="32197" xr:uid="{00000000-0005-0000-0000-00000E7D0000}"/>
    <cellStyle name="20% - Accent1 4 2 2 2 4 3" xfId="32198" xr:uid="{00000000-0005-0000-0000-00000F7D0000}"/>
    <cellStyle name="20% - Accent1 4 2 2 2 4 3 2" xfId="32199" xr:uid="{00000000-0005-0000-0000-0000107D0000}"/>
    <cellStyle name="20% - Accent1 4 2 2 2 4 3 2 2" xfId="32200" xr:uid="{00000000-0005-0000-0000-0000117D0000}"/>
    <cellStyle name="20% - Accent1 4 2 2 2 4 3 2 2 2" xfId="32201" xr:uid="{00000000-0005-0000-0000-0000127D0000}"/>
    <cellStyle name="20% - Accent1 4 2 2 2 4 3 2 2 2 2" xfId="32202" xr:uid="{00000000-0005-0000-0000-0000137D0000}"/>
    <cellStyle name="20% - Accent1 4 2 2 2 4 3 2 2 3" xfId="32203" xr:uid="{00000000-0005-0000-0000-0000147D0000}"/>
    <cellStyle name="20% - Accent1 4 2 2 2 4 3 2 3" xfId="32204" xr:uid="{00000000-0005-0000-0000-0000157D0000}"/>
    <cellStyle name="20% - Accent1 4 2 2 2 4 3 2 3 2" xfId="32205" xr:uid="{00000000-0005-0000-0000-0000167D0000}"/>
    <cellStyle name="20% - Accent1 4 2 2 2 4 3 2 4" xfId="32206" xr:uid="{00000000-0005-0000-0000-0000177D0000}"/>
    <cellStyle name="20% - Accent1 4 2 2 2 4 3 3" xfId="32207" xr:uid="{00000000-0005-0000-0000-0000187D0000}"/>
    <cellStyle name="20% - Accent1 4 2 2 2 4 3 3 2" xfId="32208" xr:uid="{00000000-0005-0000-0000-0000197D0000}"/>
    <cellStyle name="20% - Accent1 4 2 2 2 4 3 3 2 2" xfId="32209" xr:uid="{00000000-0005-0000-0000-00001A7D0000}"/>
    <cellStyle name="20% - Accent1 4 2 2 2 4 3 3 2 2 2" xfId="32210" xr:uid="{00000000-0005-0000-0000-00001B7D0000}"/>
    <cellStyle name="20% - Accent1 4 2 2 2 4 3 3 2 3" xfId="32211" xr:uid="{00000000-0005-0000-0000-00001C7D0000}"/>
    <cellStyle name="20% - Accent1 4 2 2 2 4 3 3 3" xfId="32212" xr:uid="{00000000-0005-0000-0000-00001D7D0000}"/>
    <cellStyle name="20% - Accent1 4 2 2 2 4 3 3 3 2" xfId="32213" xr:uid="{00000000-0005-0000-0000-00001E7D0000}"/>
    <cellStyle name="20% - Accent1 4 2 2 2 4 3 3 4" xfId="32214" xr:uid="{00000000-0005-0000-0000-00001F7D0000}"/>
    <cellStyle name="20% - Accent1 4 2 2 2 4 3 4" xfId="32215" xr:uid="{00000000-0005-0000-0000-0000207D0000}"/>
    <cellStyle name="20% - Accent1 4 2 2 2 4 3 4 2" xfId="32216" xr:uid="{00000000-0005-0000-0000-0000217D0000}"/>
    <cellStyle name="20% - Accent1 4 2 2 2 4 3 4 2 2" xfId="32217" xr:uid="{00000000-0005-0000-0000-0000227D0000}"/>
    <cellStyle name="20% - Accent1 4 2 2 2 4 3 4 2 2 2" xfId="32218" xr:uid="{00000000-0005-0000-0000-0000237D0000}"/>
    <cellStyle name="20% - Accent1 4 2 2 2 4 3 4 2 3" xfId="32219" xr:uid="{00000000-0005-0000-0000-0000247D0000}"/>
    <cellStyle name="20% - Accent1 4 2 2 2 4 3 4 3" xfId="32220" xr:uid="{00000000-0005-0000-0000-0000257D0000}"/>
    <cellStyle name="20% - Accent1 4 2 2 2 4 3 4 3 2" xfId="32221" xr:uid="{00000000-0005-0000-0000-0000267D0000}"/>
    <cellStyle name="20% - Accent1 4 2 2 2 4 3 4 4" xfId="32222" xr:uid="{00000000-0005-0000-0000-0000277D0000}"/>
    <cellStyle name="20% - Accent1 4 2 2 2 4 3 5" xfId="32223" xr:uid="{00000000-0005-0000-0000-0000287D0000}"/>
    <cellStyle name="20% - Accent1 4 2 2 2 4 3 5 2" xfId="32224" xr:uid="{00000000-0005-0000-0000-0000297D0000}"/>
    <cellStyle name="20% - Accent1 4 2 2 2 4 3 5 2 2" xfId="32225" xr:uid="{00000000-0005-0000-0000-00002A7D0000}"/>
    <cellStyle name="20% - Accent1 4 2 2 2 4 3 5 3" xfId="32226" xr:uid="{00000000-0005-0000-0000-00002B7D0000}"/>
    <cellStyle name="20% - Accent1 4 2 2 2 4 3 6" xfId="32227" xr:uid="{00000000-0005-0000-0000-00002C7D0000}"/>
    <cellStyle name="20% - Accent1 4 2 2 2 4 3 6 2" xfId="32228" xr:uid="{00000000-0005-0000-0000-00002D7D0000}"/>
    <cellStyle name="20% - Accent1 4 2 2 2 4 3 6 2 2" xfId="32229" xr:uid="{00000000-0005-0000-0000-00002E7D0000}"/>
    <cellStyle name="20% - Accent1 4 2 2 2 4 3 6 3" xfId="32230" xr:uid="{00000000-0005-0000-0000-00002F7D0000}"/>
    <cellStyle name="20% - Accent1 4 2 2 2 4 3 7" xfId="32231" xr:uid="{00000000-0005-0000-0000-0000307D0000}"/>
    <cellStyle name="20% - Accent1 4 2 2 2 4 3 7 2" xfId="32232" xr:uid="{00000000-0005-0000-0000-0000317D0000}"/>
    <cellStyle name="20% - Accent1 4 2 2 2 4 3 8" xfId="32233" xr:uid="{00000000-0005-0000-0000-0000327D0000}"/>
    <cellStyle name="20% - Accent1 4 2 2 2 4 3 8 2" xfId="32234" xr:uid="{00000000-0005-0000-0000-0000337D0000}"/>
    <cellStyle name="20% - Accent1 4 2 2 2 4 3 9" xfId="32235" xr:uid="{00000000-0005-0000-0000-0000347D0000}"/>
    <cellStyle name="20% - Accent1 4 2 2 2 4 4" xfId="32236" xr:uid="{00000000-0005-0000-0000-0000357D0000}"/>
    <cellStyle name="20% - Accent1 4 2 2 2 4 4 2" xfId="32237" xr:uid="{00000000-0005-0000-0000-0000367D0000}"/>
    <cellStyle name="20% - Accent1 4 2 2 2 4 4 2 2" xfId="32238" xr:uid="{00000000-0005-0000-0000-0000377D0000}"/>
    <cellStyle name="20% - Accent1 4 2 2 2 4 4 2 2 2" xfId="32239" xr:uid="{00000000-0005-0000-0000-0000387D0000}"/>
    <cellStyle name="20% - Accent1 4 2 2 2 4 4 2 3" xfId="32240" xr:uid="{00000000-0005-0000-0000-0000397D0000}"/>
    <cellStyle name="20% - Accent1 4 2 2 2 4 4 3" xfId="32241" xr:uid="{00000000-0005-0000-0000-00003A7D0000}"/>
    <cellStyle name="20% - Accent1 4 2 2 2 4 4 3 2" xfId="32242" xr:uid="{00000000-0005-0000-0000-00003B7D0000}"/>
    <cellStyle name="20% - Accent1 4 2 2 2 4 4 4" xfId="32243" xr:uid="{00000000-0005-0000-0000-00003C7D0000}"/>
    <cellStyle name="20% - Accent1 4 2 2 2 4 5" xfId="32244" xr:uid="{00000000-0005-0000-0000-00003D7D0000}"/>
    <cellStyle name="20% - Accent1 4 2 2 2 4 5 2" xfId="32245" xr:uid="{00000000-0005-0000-0000-00003E7D0000}"/>
    <cellStyle name="20% - Accent1 4 2 2 2 4 5 2 2" xfId="32246" xr:uid="{00000000-0005-0000-0000-00003F7D0000}"/>
    <cellStyle name="20% - Accent1 4 2 2 2 4 5 2 2 2" xfId="32247" xr:uid="{00000000-0005-0000-0000-0000407D0000}"/>
    <cellStyle name="20% - Accent1 4 2 2 2 4 5 2 3" xfId="32248" xr:uid="{00000000-0005-0000-0000-0000417D0000}"/>
    <cellStyle name="20% - Accent1 4 2 2 2 4 5 3" xfId="32249" xr:uid="{00000000-0005-0000-0000-0000427D0000}"/>
    <cellStyle name="20% - Accent1 4 2 2 2 4 5 3 2" xfId="32250" xr:uid="{00000000-0005-0000-0000-0000437D0000}"/>
    <cellStyle name="20% - Accent1 4 2 2 2 4 5 4" xfId="32251" xr:uid="{00000000-0005-0000-0000-0000447D0000}"/>
    <cellStyle name="20% - Accent1 4 2 2 2 4 6" xfId="32252" xr:uid="{00000000-0005-0000-0000-0000457D0000}"/>
    <cellStyle name="20% - Accent1 4 2 2 2 4 6 2" xfId="32253" xr:uid="{00000000-0005-0000-0000-0000467D0000}"/>
    <cellStyle name="20% - Accent1 4 2 2 2 4 6 2 2" xfId="32254" xr:uid="{00000000-0005-0000-0000-0000477D0000}"/>
    <cellStyle name="20% - Accent1 4 2 2 2 4 6 2 2 2" xfId="32255" xr:uid="{00000000-0005-0000-0000-0000487D0000}"/>
    <cellStyle name="20% - Accent1 4 2 2 2 4 6 2 3" xfId="32256" xr:uid="{00000000-0005-0000-0000-0000497D0000}"/>
    <cellStyle name="20% - Accent1 4 2 2 2 4 6 3" xfId="32257" xr:uid="{00000000-0005-0000-0000-00004A7D0000}"/>
    <cellStyle name="20% - Accent1 4 2 2 2 4 6 3 2" xfId="32258" xr:uid="{00000000-0005-0000-0000-00004B7D0000}"/>
    <cellStyle name="20% - Accent1 4 2 2 2 4 6 4" xfId="32259" xr:uid="{00000000-0005-0000-0000-00004C7D0000}"/>
    <cellStyle name="20% - Accent1 4 2 2 2 4 7" xfId="32260" xr:uid="{00000000-0005-0000-0000-00004D7D0000}"/>
    <cellStyle name="20% - Accent1 4 2 2 2 4 7 2" xfId="32261" xr:uid="{00000000-0005-0000-0000-00004E7D0000}"/>
    <cellStyle name="20% - Accent1 4 2 2 2 4 7 2 2" xfId="32262" xr:uid="{00000000-0005-0000-0000-00004F7D0000}"/>
    <cellStyle name="20% - Accent1 4 2 2 2 4 7 3" xfId="32263" xr:uid="{00000000-0005-0000-0000-0000507D0000}"/>
    <cellStyle name="20% - Accent1 4 2 2 2 4 8" xfId="32264" xr:uid="{00000000-0005-0000-0000-0000517D0000}"/>
    <cellStyle name="20% - Accent1 4 2 2 2 4 8 2" xfId="32265" xr:uid="{00000000-0005-0000-0000-0000527D0000}"/>
    <cellStyle name="20% - Accent1 4 2 2 2 4 8 2 2" xfId="32266" xr:uid="{00000000-0005-0000-0000-0000537D0000}"/>
    <cellStyle name="20% - Accent1 4 2 2 2 4 8 3" xfId="32267" xr:uid="{00000000-0005-0000-0000-0000547D0000}"/>
    <cellStyle name="20% - Accent1 4 2 2 2 4 9" xfId="32268" xr:uid="{00000000-0005-0000-0000-0000557D0000}"/>
    <cellStyle name="20% - Accent1 4 2 2 2 4 9 2" xfId="32269" xr:uid="{00000000-0005-0000-0000-0000567D0000}"/>
    <cellStyle name="20% - Accent1 4 2 2 2 5" xfId="32270" xr:uid="{00000000-0005-0000-0000-0000577D0000}"/>
    <cellStyle name="20% - Accent1 4 2 2 2 5 10" xfId="32271" xr:uid="{00000000-0005-0000-0000-0000587D0000}"/>
    <cellStyle name="20% - Accent1 4 2 2 2 5 10 2" xfId="32272" xr:uid="{00000000-0005-0000-0000-0000597D0000}"/>
    <cellStyle name="20% - Accent1 4 2 2 2 5 11" xfId="32273" xr:uid="{00000000-0005-0000-0000-00005A7D0000}"/>
    <cellStyle name="20% - Accent1 4 2 2 2 5 2" xfId="32274" xr:uid="{00000000-0005-0000-0000-00005B7D0000}"/>
    <cellStyle name="20% - Accent1 4 2 2 2 5 2 2" xfId="32275" xr:uid="{00000000-0005-0000-0000-00005C7D0000}"/>
    <cellStyle name="20% - Accent1 4 2 2 2 5 2 2 2" xfId="32276" xr:uid="{00000000-0005-0000-0000-00005D7D0000}"/>
    <cellStyle name="20% - Accent1 4 2 2 2 5 2 2 2 2" xfId="32277" xr:uid="{00000000-0005-0000-0000-00005E7D0000}"/>
    <cellStyle name="20% - Accent1 4 2 2 2 5 2 2 2 2 2" xfId="32278" xr:uid="{00000000-0005-0000-0000-00005F7D0000}"/>
    <cellStyle name="20% - Accent1 4 2 2 2 5 2 2 2 3" xfId="32279" xr:uid="{00000000-0005-0000-0000-0000607D0000}"/>
    <cellStyle name="20% - Accent1 4 2 2 2 5 2 2 3" xfId="32280" xr:uid="{00000000-0005-0000-0000-0000617D0000}"/>
    <cellStyle name="20% - Accent1 4 2 2 2 5 2 2 3 2" xfId="32281" xr:uid="{00000000-0005-0000-0000-0000627D0000}"/>
    <cellStyle name="20% - Accent1 4 2 2 2 5 2 2 4" xfId="32282" xr:uid="{00000000-0005-0000-0000-0000637D0000}"/>
    <cellStyle name="20% - Accent1 4 2 2 2 5 2 3" xfId="32283" xr:uid="{00000000-0005-0000-0000-0000647D0000}"/>
    <cellStyle name="20% - Accent1 4 2 2 2 5 2 3 2" xfId="32284" xr:uid="{00000000-0005-0000-0000-0000657D0000}"/>
    <cellStyle name="20% - Accent1 4 2 2 2 5 2 3 2 2" xfId="32285" xr:uid="{00000000-0005-0000-0000-0000667D0000}"/>
    <cellStyle name="20% - Accent1 4 2 2 2 5 2 3 2 2 2" xfId="32286" xr:uid="{00000000-0005-0000-0000-0000677D0000}"/>
    <cellStyle name="20% - Accent1 4 2 2 2 5 2 3 2 3" xfId="32287" xr:uid="{00000000-0005-0000-0000-0000687D0000}"/>
    <cellStyle name="20% - Accent1 4 2 2 2 5 2 3 3" xfId="32288" xr:uid="{00000000-0005-0000-0000-0000697D0000}"/>
    <cellStyle name="20% - Accent1 4 2 2 2 5 2 3 3 2" xfId="32289" xr:uid="{00000000-0005-0000-0000-00006A7D0000}"/>
    <cellStyle name="20% - Accent1 4 2 2 2 5 2 3 4" xfId="32290" xr:uid="{00000000-0005-0000-0000-00006B7D0000}"/>
    <cellStyle name="20% - Accent1 4 2 2 2 5 2 4" xfId="32291" xr:uid="{00000000-0005-0000-0000-00006C7D0000}"/>
    <cellStyle name="20% - Accent1 4 2 2 2 5 2 4 2" xfId="32292" xr:uid="{00000000-0005-0000-0000-00006D7D0000}"/>
    <cellStyle name="20% - Accent1 4 2 2 2 5 2 4 2 2" xfId="32293" xr:uid="{00000000-0005-0000-0000-00006E7D0000}"/>
    <cellStyle name="20% - Accent1 4 2 2 2 5 2 4 2 2 2" xfId="32294" xr:uid="{00000000-0005-0000-0000-00006F7D0000}"/>
    <cellStyle name="20% - Accent1 4 2 2 2 5 2 4 2 3" xfId="32295" xr:uid="{00000000-0005-0000-0000-0000707D0000}"/>
    <cellStyle name="20% - Accent1 4 2 2 2 5 2 4 3" xfId="32296" xr:uid="{00000000-0005-0000-0000-0000717D0000}"/>
    <cellStyle name="20% - Accent1 4 2 2 2 5 2 4 3 2" xfId="32297" xr:uid="{00000000-0005-0000-0000-0000727D0000}"/>
    <cellStyle name="20% - Accent1 4 2 2 2 5 2 4 4" xfId="32298" xr:uid="{00000000-0005-0000-0000-0000737D0000}"/>
    <cellStyle name="20% - Accent1 4 2 2 2 5 2 5" xfId="32299" xr:uid="{00000000-0005-0000-0000-0000747D0000}"/>
    <cellStyle name="20% - Accent1 4 2 2 2 5 2 5 2" xfId="32300" xr:uid="{00000000-0005-0000-0000-0000757D0000}"/>
    <cellStyle name="20% - Accent1 4 2 2 2 5 2 5 2 2" xfId="32301" xr:uid="{00000000-0005-0000-0000-0000767D0000}"/>
    <cellStyle name="20% - Accent1 4 2 2 2 5 2 5 3" xfId="32302" xr:uid="{00000000-0005-0000-0000-0000777D0000}"/>
    <cellStyle name="20% - Accent1 4 2 2 2 5 2 6" xfId="32303" xr:uid="{00000000-0005-0000-0000-0000787D0000}"/>
    <cellStyle name="20% - Accent1 4 2 2 2 5 2 6 2" xfId="32304" xr:uid="{00000000-0005-0000-0000-0000797D0000}"/>
    <cellStyle name="20% - Accent1 4 2 2 2 5 2 6 2 2" xfId="32305" xr:uid="{00000000-0005-0000-0000-00007A7D0000}"/>
    <cellStyle name="20% - Accent1 4 2 2 2 5 2 6 3" xfId="32306" xr:uid="{00000000-0005-0000-0000-00007B7D0000}"/>
    <cellStyle name="20% - Accent1 4 2 2 2 5 2 7" xfId="32307" xr:uid="{00000000-0005-0000-0000-00007C7D0000}"/>
    <cellStyle name="20% - Accent1 4 2 2 2 5 2 7 2" xfId="32308" xr:uid="{00000000-0005-0000-0000-00007D7D0000}"/>
    <cellStyle name="20% - Accent1 4 2 2 2 5 2 8" xfId="32309" xr:uid="{00000000-0005-0000-0000-00007E7D0000}"/>
    <cellStyle name="20% - Accent1 4 2 2 2 5 2 8 2" xfId="32310" xr:uid="{00000000-0005-0000-0000-00007F7D0000}"/>
    <cellStyle name="20% - Accent1 4 2 2 2 5 2 9" xfId="32311" xr:uid="{00000000-0005-0000-0000-0000807D0000}"/>
    <cellStyle name="20% - Accent1 4 2 2 2 5 3" xfId="32312" xr:uid="{00000000-0005-0000-0000-0000817D0000}"/>
    <cellStyle name="20% - Accent1 4 2 2 2 5 3 2" xfId="32313" xr:uid="{00000000-0005-0000-0000-0000827D0000}"/>
    <cellStyle name="20% - Accent1 4 2 2 2 5 3 2 2" xfId="32314" xr:uid="{00000000-0005-0000-0000-0000837D0000}"/>
    <cellStyle name="20% - Accent1 4 2 2 2 5 3 2 2 2" xfId="32315" xr:uid="{00000000-0005-0000-0000-0000847D0000}"/>
    <cellStyle name="20% - Accent1 4 2 2 2 5 3 2 2 2 2" xfId="32316" xr:uid="{00000000-0005-0000-0000-0000857D0000}"/>
    <cellStyle name="20% - Accent1 4 2 2 2 5 3 2 2 3" xfId="32317" xr:uid="{00000000-0005-0000-0000-0000867D0000}"/>
    <cellStyle name="20% - Accent1 4 2 2 2 5 3 2 3" xfId="32318" xr:uid="{00000000-0005-0000-0000-0000877D0000}"/>
    <cellStyle name="20% - Accent1 4 2 2 2 5 3 2 3 2" xfId="32319" xr:uid="{00000000-0005-0000-0000-0000887D0000}"/>
    <cellStyle name="20% - Accent1 4 2 2 2 5 3 2 4" xfId="32320" xr:uid="{00000000-0005-0000-0000-0000897D0000}"/>
    <cellStyle name="20% - Accent1 4 2 2 2 5 3 3" xfId="32321" xr:uid="{00000000-0005-0000-0000-00008A7D0000}"/>
    <cellStyle name="20% - Accent1 4 2 2 2 5 3 3 2" xfId="32322" xr:uid="{00000000-0005-0000-0000-00008B7D0000}"/>
    <cellStyle name="20% - Accent1 4 2 2 2 5 3 3 2 2" xfId="32323" xr:uid="{00000000-0005-0000-0000-00008C7D0000}"/>
    <cellStyle name="20% - Accent1 4 2 2 2 5 3 3 2 2 2" xfId="32324" xr:uid="{00000000-0005-0000-0000-00008D7D0000}"/>
    <cellStyle name="20% - Accent1 4 2 2 2 5 3 3 2 3" xfId="32325" xr:uid="{00000000-0005-0000-0000-00008E7D0000}"/>
    <cellStyle name="20% - Accent1 4 2 2 2 5 3 3 3" xfId="32326" xr:uid="{00000000-0005-0000-0000-00008F7D0000}"/>
    <cellStyle name="20% - Accent1 4 2 2 2 5 3 3 3 2" xfId="32327" xr:uid="{00000000-0005-0000-0000-0000907D0000}"/>
    <cellStyle name="20% - Accent1 4 2 2 2 5 3 3 4" xfId="32328" xr:uid="{00000000-0005-0000-0000-0000917D0000}"/>
    <cellStyle name="20% - Accent1 4 2 2 2 5 3 4" xfId="32329" xr:uid="{00000000-0005-0000-0000-0000927D0000}"/>
    <cellStyle name="20% - Accent1 4 2 2 2 5 3 4 2" xfId="32330" xr:uid="{00000000-0005-0000-0000-0000937D0000}"/>
    <cellStyle name="20% - Accent1 4 2 2 2 5 3 4 2 2" xfId="32331" xr:uid="{00000000-0005-0000-0000-0000947D0000}"/>
    <cellStyle name="20% - Accent1 4 2 2 2 5 3 4 2 2 2" xfId="32332" xr:uid="{00000000-0005-0000-0000-0000957D0000}"/>
    <cellStyle name="20% - Accent1 4 2 2 2 5 3 4 2 3" xfId="32333" xr:uid="{00000000-0005-0000-0000-0000967D0000}"/>
    <cellStyle name="20% - Accent1 4 2 2 2 5 3 4 3" xfId="32334" xr:uid="{00000000-0005-0000-0000-0000977D0000}"/>
    <cellStyle name="20% - Accent1 4 2 2 2 5 3 4 3 2" xfId="32335" xr:uid="{00000000-0005-0000-0000-0000987D0000}"/>
    <cellStyle name="20% - Accent1 4 2 2 2 5 3 4 4" xfId="32336" xr:uid="{00000000-0005-0000-0000-0000997D0000}"/>
    <cellStyle name="20% - Accent1 4 2 2 2 5 3 5" xfId="32337" xr:uid="{00000000-0005-0000-0000-00009A7D0000}"/>
    <cellStyle name="20% - Accent1 4 2 2 2 5 3 5 2" xfId="32338" xr:uid="{00000000-0005-0000-0000-00009B7D0000}"/>
    <cellStyle name="20% - Accent1 4 2 2 2 5 3 5 2 2" xfId="32339" xr:uid="{00000000-0005-0000-0000-00009C7D0000}"/>
    <cellStyle name="20% - Accent1 4 2 2 2 5 3 5 3" xfId="32340" xr:uid="{00000000-0005-0000-0000-00009D7D0000}"/>
    <cellStyle name="20% - Accent1 4 2 2 2 5 3 6" xfId="32341" xr:uid="{00000000-0005-0000-0000-00009E7D0000}"/>
    <cellStyle name="20% - Accent1 4 2 2 2 5 3 6 2" xfId="32342" xr:uid="{00000000-0005-0000-0000-00009F7D0000}"/>
    <cellStyle name="20% - Accent1 4 2 2 2 5 3 6 2 2" xfId="32343" xr:uid="{00000000-0005-0000-0000-0000A07D0000}"/>
    <cellStyle name="20% - Accent1 4 2 2 2 5 3 6 3" xfId="32344" xr:uid="{00000000-0005-0000-0000-0000A17D0000}"/>
    <cellStyle name="20% - Accent1 4 2 2 2 5 3 7" xfId="32345" xr:uid="{00000000-0005-0000-0000-0000A27D0000}"/>
    <cellStyle name="20% - Accent1 4 2 2 2 5 3 7 2" xfId="32346" xr:uid="{00000000-0005-0000-0000-0000A37D0000}"/>
    <cellStyle name="20% - Accent1 4 2 2 2 5 3 8" xfId="32347" xr:uid="{00000000-0005-0000-0000-0000A47D0000}"/>
    <cellStyle name="20% - Accent1 4 2 2 2 5 3 8 2" xfId="32348" xr:uid="{00000000-0005-0000-0000-0000A57D0000}"/>
    <cellStyle name="20% - Accent1 4 2 2 2 5 3 9" xfId="32349" xr:uid="{00000000-0005-0000-0000-0000A67D0000}"/>
    <cellStyle name="20% - Accent1 4 2 2 2 5 4" xfId="32350" xr:uid="{00000000-0005-0000-0000-0000A77D0000}"/>
    <cellStyle name="20% - Accent1 4 2 2 2 5 4 2" xfId="32351" xr:uid="{00000000-0005-0000-0000-0000A87D0000}"/>
    <cellStyle name="20% - Accent1 4 2 2 2 5 4 2 2" xfId="32352" xr:uid="{00000000-0005-0000-0000-0000A97D0000}"/>
    <cellStyle name="20% - Accent1 4 2 2 2 5 4 2 2 2" xfId="32353" xr:uid="{00000000-0005-0000-0000-0000AA7D0000}"/>
    <cellStyle name="20% - Accent1 4 2 2 2 5 4 2 3" xfId="32354" xr:uid="{00000000-0005-0000-0000-0000AB7D0000}"/>
    <cellStyle name="20% - Accent1 4 2 2 2 5 4 3" xfId="32355" xr:uid="{00000000-0005-0000-0000-0000AC7D0000}"/>
    <cellStyle name="20% - Accent1 4 2 2 2 5 4 3 2" xfId="32356" xr:uid="{00000000-0005-0000-0000-0000AD7D0000}"/>
    <cellStyle name="20% - Accent1 4 2 2 2 5 4 4" xfId="32357" xr:uid="{00000000-0005-0000-0000-0000AE7D0000}"/>
    <cellStyle name="20% - Accent1 4 2 2 2 5 5" xfId="32358" xr:uid="{00000000-0005-0000-0000-0000AF7D0000}"/>
    <cellStyle name="20% - Accent1 4 2 2 2 5 5 2" xfId="32359" xr:uid="{00000000-0005-0000-0000-0000B07D0000}"/>
    <cellStyle name="20% - Accent1 4 2 2 2 5 5 2 2" xfId="32360" xr:uid="{00000000-0005-0000-0000-0000B17D0000}"/>
    <cellStyle name="20% - Accent1 4 2 2 2 5 5 2 2 2" xfId="32361" xr:uid="{00000000-0005-0000-0000-0000B27D0000}"/>
    <cellStyle name="20% - Accent1 4 2 2 2 5 5 2 3" xfId="32362" xr:uid="{00000000-0005-0000-0000-0000B37D0000}"/>
    <cellStyle name="20% - Accent1 4 2 2 2 5 5 3" xfId="32363" xr:uid="{00000000-0005-0000-0000-0000B47D0000}"/>
    <cellStyle name="20% - Accent1 4 2 2 2 5 5 3 2" xfId="32364" xr:uid="{00000000-0005-0000-0000-0000B57D0000}"/>
    <cellStyle name="20% - Accent1 4 2 2 2 5 5 4" xfId="32365" xr:uid="{00000000-0005-0000-0000-0000B67D0000}"/>
    <cellStyle name="20% - Accent1 4 2 2 2 5 6" xfId="32366" xr:uid="{00000000-0005-0000-0000-0000B77D0000}"/>
    <cellStyle name="20% - Accent1 4 2 2 2 5 6 2" xfId="32367" xr:uid="{00000000-0005-0000-0000-0000B87D0000}"/>
    <cellStyle name="20% - Accent1 4 2 2 2 5 6 2 2" xfId="32368" xr:uid="{00000000-0005-0000-0000-0000B97D0000}"/>
    <cellStyle name="20% - Accent1 4 2 2 2 5 6 2 2 2" xfId="32369" xr:uid="{00000000-0005-0000-0000-0000BA7D0000}"/>
    <cellStyle name="20% - Accent1 4 2 2 2 5 6 2 3" xfId="32370" xr:uid="{00000000-0005-0000-0000-0000BB7D0000}"/>
    <cellStyle name="20% - Accent1 4 2 2 2 5 6 3" xfId="32371" xr:uid="{00000000-0005-0000-0000-0000BC7D0000}"/>
    <cellStyle name="20% - Accent1 4 2 2 2 5 6 3 2" xfId="32372" xr:uid="{00000000-0005-0000-0000-0000BD7D0000}"/>
    <cellStyle name="20% - Accent1 4 2 2 2 5 6 4" xfId="32373" xr:uid="{00000000-0005-0000-0000-0000BE7D0000}"/>
    <cellStyle name="20% - Accent1 4 2 2 2 5 7" xfId="32374" xr:uid="{00000000-0005-0000-0000-0000BF7D0000}"/>
    <cellStyle name="20% - Accent1 4 2 2 2 5 7 2" xfId="32375" xr:uid="{00000000-0005-0000-0000-0000C07D0000}"/>
    <cellStyle name="20% - Accent1 4 2 2 2 5 7 2 2" xfId="32376" xr:uid="{00000000-0005-0000-0000-0000C17D0000}"/>
    <cellStyle name="20% - Accent1 4 2 2 2 5 7 3" xfId="32377" xr:uid="{00000000-0005-0000-0000-0000C27D0000}"/>
    <cellStyle name="20% - Accent1 4 2 2 2 5 8" xfId="32378" xr:uid="{00000000-0005-0000-0000-0000C37D0000}"/>
    <cellStyle name="20% - Accent1 4 2 2 2 5 8 2" xfId="32379" xr:uid="{00000000-0005-0000-0000-0000C47D0000}"/>
    <cellStyle name="20% - Accent1 4 2 2 2 5 8 2 2" xfId="32380" xr:uid="{00000000-0005-0000-0000-0000C57D0000}"/>
    <cellStyle name="20% - Accent1 4 2 2 2 5 8 3" xfId="32381" xr:uid="{00000000-0005-0000-0000-0000C67D0000}"/>
    <cellStyle name="20% - Accent1 4 2 2 2 5 9" xfId="32382" xr:uid="{00000000-0005-0000-0000-0000C77D0000}"/>
    <cellStyle name="20% - Accent1 4 2 2 2 5 9 2" xfId="32383" xr:uid="{00000000-0005-0000-0000-0000C87D0000}"/>
    <cellStyle name="20% - Accent1 4 2 2 2 6" xfId="32384" xr:uid="{00000000-0005-0000-0000-0000C97D0000}"/>
    <cellStyle name="20% - Accent1 4 2 2 2 6 2" xfId="32385" xr:uid="{00000000-0005-0000-0000-0000CA7D0000}"/>
    <cellStyle name="20% - Accent1 4 2 2 2 6 2 2" xfId="32386" xr:uid="{00000000-0005-0000-0000-0000CB7D0000}"/>
    <cellStyle name="20% - Accent1 4 2 2 2 6 2 2 2" xfId="32387" xr:uid="{00000000-0005-0000-0000-0000CC7D0000}"/>
    <cellStyle name="20% - Accent1 4 2 2 2 6 2 2 2 2" xfId="32388" xr:uid="{00000000-0005-0000-0000-0000CD7D0000}"/>
    <cellStyle name="20% - Accent1 4 2 2 2 6 2 2 3" xfId="32389" xr:uid="{00000000-0005-0000-0000-0000CE7D0000}"/>
    <cellStyle name="20% - Accent1 4 2 2 2 6 2 3" xfId="32390" xr:uid="{00000000-0005-0000-0000-0000CF7D0000}"/>
    <cellStyle name="20% - Accent1 4 2 2 2 6 2 3 2" xfId="32391" xr:uid="{00000000-0005-0000-0000-0000D07D0000}"/>
    <cellStyle name="20% - Accent1 4 2 2 2 6 2 4" xfId="32392" xr:uid="{00000000-0005-0000-0000-0000D17D0000}"/>
    <cellStyle name="20% - Accent1 4 2 2 2 6 3" xfId="32393" xr:uid="{00000000-0005-0000-0000-0000D27D0000}"/>
    <cellStyle name="20% - Accent1 4 2 2 2 6 3 2" xfId="32394" xr:uid="{00000000-0005-0000-0000-0000D37D0000}"/>
    <cellStyle name="20% - Accent1 4 2 2 2 6 3 2 2" xfId="32395" xr:uid="{00000000-0005-0000-0000-0000D47D0000}"/>
    <cellStyle name="20% - Accent1 4 2 2 2 6 3 2 2 2" xfId="32396" xr:uid="{00000000-0005-0000-0000-0000D57D0000}"/>
    <cellStyle name="20% - Accent1 4 2 2 2 6 3 2 3" xfId="32397" xr:uid="{00000000-0005-0000-0000-0000D67D0000}"/>
    <cellStyle name="20% - Accent1 4 2 2 2 6 3 3" xfId="32398" xr:uid="{00000000-0005-0000-0000-0000D77D0000}"/>
    <cellStyle name="20% - Accent1 4 2 2 2 6 3 3 2" xfId="32399" xr:uid="{00000000-0005-0000-0000-0000D87D0000}"/>
    <cellStyle name="20% - Accent1 4 2 2 2 6 3 4" xfId="32400" xr:uid="{00000000-0005-0000-0000-0000D97D0000}"/>
    <cellStyle name="20% - Accent1 4 2 2 2 6 4" xfId="32401" xr:uid="{00000000-0005-0000-0000-0000DA7D0000}"/>
    <cellStyle name="20% - Accent1 4 2 2 2 6 4 2" xfId="32402" xr:uid="{00000000-0005-0000-0000-0000DB7D0000}"/>
    <cellStyle name="20% - Accent1 4 2 2 2 6 4 2 2" xfId="32403" xr:uid="{00000000-0005-0000-0000-0000DC7D0000}"/>
    <cellStyle name="20% - Accent1 4 2 2 2 6 4 2 2 2" xfId="32404" xr:uid="{00000000-0005-0000-0000-0000DD7D0000}"/>
    <cellStyle name="20% - Accent1 4 2 2 2 6 4 2 3" xfId="32405" xr:uid="{00000000-0005-0000-0000-0000DE7D0000}"/>
    <cellStyle name="20% - Accent1 4 2 2 2 6 4 3" xfId="32406" xr:uid="{00000000-0005-0000-0000-0000DF7D0000}"/>
    <cellStyle name="20% - Accent1 4 2 2 2 6 4 3 2" xfId="32407" xr:uid="{00000000-0005-0000-0000-0000E07D0000}"/>
    <cellStyle name="20% - Accent1 4 2 2 2 6 4 4" xfId="32408" xr:uid="{00000000-0005-0000-0000-0000E17D0000}"/>
    <cellStyle name="20% - Accent1 4 2 2 2 6 5" xfId="32409" xr:uid="{00000000-0005-0000-0000-0000E27D0000}"/>
    <cellStyle name="20% - Accent1 4 2 2 2 6 5 2" xfId="32410" xr:uid="{00000000-0005-0000-0000-0000E37D0000}"/>
    <cellStyle name="20% - Accent1 4 2 2 2 6 5 2 2" xfId="32411" xr:uid="{00000000-0005-0000-0000-0000E47D0000}"/>
    <cellStyle name="20% - Accent1 4 2 2 2 6 5 3" xfId="32412" xr:uid="{00000000-0005-0000-0000-0000E57D0000}"/>
    <cellStyle name="20% - Accent1 4 2 2 2 6 6" xfId="32413" xr:uid="{00000000-0005-0000-0000-0000E67D0000}"/>
    <cellStyle name="20% - Accent1 4 2 2 2 6 6 2" xfId="32414" xr:uid="{00000000-0005-0000-0000-0000E77D0000}"/>
    <cellStyle name="20% - Accent1 4 2 2 2 6 6 2 2" xfId="32415" xr:uid="{00000000-0005-0000-0000-0000E87D0000}"/>
    <cellStyle name="20% - Accent1 4 2 2 2 6 6 3" xfId="32416" xr:uid="{00000000-0005-0000-0000-0000E97D0000}"/>
    <cellStyle name="20% - Accent1 4 2 2 2 6 7" xfId="32417" xr:uid="{00000000-0005-0000-0000-0000EA7D0000}"/>
    <cellStyle name="20% - Accent1 4 2 2 2 6 7 2" xfId="32418" xr:uid="{00000000-0005-0000-0000-0000EB7D0000}"/>
    <cellStyle name="20% - Accent1 4 2 2 2 6 8" xfId="32419" xr:uid="{00000000-0005-0000-0000-0000EC7D0000}"/>
    <cellStyle name="20% - Accent1 4 2 2 2 6 8 2" xfId="32420" xr:uid="{00000000-0005-0000-0000-0000ED7D0000}"/>
    <cellStyle name="20% - Accent1 4 2 2 2 6 9" xfId="32421" xr:uid="{00000000-0005-0000-0000-0000EE7D0000}"/>
    <cellStyle name="20% - Accent1 4 2 2 2 7" xfId="32422" xr:uid="{00000000-0005-0000-0000-0000EF7D0000}"/>
    <cellStyle name="20% - Accent1 4 2 2 2 7 2" xfId="32423" xr:uid="{00000000-0005-0000-0000-0000F07D0000}"/>
    <cellStyle name="20% - Accent1 4 2 2 2 7 2 2" xfId="32424" xr:uid="{00000000-0005-0000-0000-0000F17D0000}"/>
    <cellStyle name="20% - Accent1 4 2 2 2 7 2 2 2" xfId="32425" xr:uid="{00000000-0005-0000-0000-0000F27D0000}"/>
    <cellStyle name="20% - Accent1 4 2 2 2 7 2 2 2 2" xfId="32426" xr:uid="{00000000-0005-0000-0000-0000F37D0000}"/>
    <cellStyle name="20% - Accent1 4 2 2 2 7 2 2 3" xfId="32427" xr:uid="{00000000-0005-0000-0000-0000F47D0000}"/>
    <cellStyle name="20% - Accent1 4 2 2 2 7 2 3" xfId="32428" xr:uid="{00000000-0005-0000-0000-0000F57D0000}"/>
    <cellStyle name="20% - Accent1 4 2 2 2 7 2 3 2" xfId="32429" xr:uid="{00000000-0005-0000-0000-0000F67D0000}"/>
    <cellStyle name="20% - Accent1 4 2 2 2 7 2 4" xfId="32430" xr:uid="{00000000-0005-0000-0000-0000F77D0000}"/>
    <cellStyle name="20% - Accent1 4 2 2 2 7 3" xfId="32431" xr:uid="{00000000-0005-0000-0000-0000F87D0000}"/>
    <cellStyle name="20% - Accent1 4 2 2 2 7 3 2" xfId="32432" xr:uid="{00000000-0005-0000-0000-0000F97D0000}"/>
    <cellStyle name="20% - Accent1 4 2 2 2 7 3 2 2" xfId="32433" xr:uid="{00000000-0005-0000-0000-0000FA7D0000}"/>
    <cellStyle name="20% - Accent1 4 2 2 2 7 3 2 2 2" xfId="32434" xr:uid="{00000000-0005-0000-0000-0000FB7D0000}"/>
    <cellStyle name="20% - Accent1 4 2 2 2 7 3 2 3" xfId="32435" xr:uid="{00000000-0005-0000-0000-0000FC7D0000}"/>
    <cellStyle name="20% - Accent1 4 2 2 2 7 3 3" xfId="32436" xr:uid="{00000000-0005-0000-0000-0000FD7D0000}"/>
    <cellStyle name="20% - Accent1 4 2 2 2 7 3 3 2" xfId="32437" xr:uid="{00000000-0005-0000-0000-0000FE7D0000}"/>
    <cellStyle name="20% - Accent1 4 2 2 2 7 3 4" xfId="32438" xr:uid="{00000000-0005-0000-0000-0000FF7D0000}"/>
    <cellStyle name="20% - Accent1 4 2 2 2 7 4" xfId="32439" xr:uid="{00000000-0005-0000-0000-0000007E0000}"/>
    <cellStyle name="20% - Accent1 4 2 2 2 7 4 2" xfId="32440" xr:uid="{00000000-0005-0000-0000-0000017E0000}"/>
    <cellStyle name="20% - Accent1 4 2 2 2 7 4 2 2" xfId="32441" xr:uid="{00000000-0005-0000-0000-0000027E0000}"/>
    <cellStyle name="20% - Accent1 4 2 2 2 7 4 2 2 2" xfId="32442" xr:uid="{00000000-0005-0000-0000-0000037E0000}"/>
    <cellStyle name="20% - Accent1 4 2 2 2 7 4 2 3" xfId="32443" xr:uid="{00000000-0005-0000-0000-0000047E0000}"/>
    <cellStyle name="20% - Accent1 4 2 2 2 7 4 3" xfId="32444" xr:uid="{00000000-0005-0000-0000-0000057E0000}"/>
    <cellStyle name="20% - Accent1 4 2 2 2 7 4 3 2" xfId="32445" xr:uid="{00000000-0005-0000-0000-0000067E0000}"/>
    <cellStyle name="20% - Accent1 4 2 2 2 7 4 4" xfId="32446" xr:uid="{00000000-0005-0000-0000-0000077E0000}"/>
    <cellStyle name="20% - Accent1 4 2 2 2 7 5" xfId="32447" xr:uid="{00000000-0005-0000-0000-0000087E0000}"/>
    <cellStyle name="20% - Accent1 4 2 2 2 7 5 2" xfId="32448" xr:uid="{00000000-0005-0000-0000-0000097E0000}"/>
    <cellStyle name="20% - Accent1 4 2 2 2 7 5 2 2" xfId="32449" xr:uid="{00000000-0005-0000-0000-00000A7E0000}"/>
    <cellStyle name="20% - Accent1 4 2 2 2 7 5 3" xfId="32450" xr:uid="{00000000-0005-0000-0000-00000B7E0000}"/>
    <cellStyle name="20% - Accent1 4 2 2 2 7 6" xfId="32451" xr:uid="{00000000-0005-0000-0000-00000C7E0000}"/>
    <cellStyle name="20% - Accent1 4 2 2 2 7 6 2" xfId="32452" xr:uid="{00000000-0005-0000-0000-00000D7E0000}"/>
    <cellStyle name="20% - Accent1 4 2 2 2 7 6 2 2" xfId="32453" xr:uid="{00000000-0005-0000-0000-00000E7E0000}"/>
    <cellStyle name="20% - Accent1 4 2 2 2 7 6 3" xfId="32454" xr:uid="{00000000-0005-0000-0000-00000F7E0000}"/>
    <cellStyle name="20% - Accent1 4 2 2 2 7 7" xfId="32455" xr:uid="{00000000-0005-0000-0000-0000107E0000}"/>
    <cellStyle name="20% - Accent1 4 2 2 2 7 7 2" xfId="32456" xr:uid="{00000000-0005-0000-0000-0000117E0000}"/>
    <cellStyle name="20% - Accent1 4 2 2 2 7 8" xfId="32457" xr:uid="{00000000-0005-0000-0000-0000127E0000}"/>
    <cellStyle name="20% - Accent1 4 2 2 2 7 8 2" xfId="32458" xr:uid="{00000000-0005-0000-0000-0000137E0000}"/>
    <cellStyle name="20% - Accent1 4 2 2 2 7 9" xfId="32459" xr:uid="{00000000-0005-0000-0000-0000147E0000}"/>
    <cellStyle name="20% - Accent1 4 2 2 2 8" xfId="32460" xr:uid="{00000000-0005-0000-0000-0000157E0000}"/>
    <cellStyle name="20% - Accent1 4 2 2 2 8 2" xfId="32461" xr:uid="{00000000-0005-0000-0000-0000167E0000}"/>
    <cellStyle name="20% - Accent1 4 2 2 2 8 2 2" xfId="32462" xr:uid="{00000000-0005-0000-0000-0000177E0000}"/>
    <cellStyle name="20% - Accent1 4 2 2 2 8 2 2 2" xfId="32463" xr:uid="{00000000-0005-0000-0000-0000187E0000}"/>
    <cellStyle name="20% - Accent1 4 2 2 2 8 2 3" xfId="32464" xr:uid="{00000000-0005-0000-0000-0000197E0000}"/>
    <cellStyle name="20% - Accent1 4 2 2 2 8 3" xfId="32465" xr:uid="{00000000-0005-0000-0000-00001A7E0000}"/>
    <cellStyle name="20% - Accent1 4 2 2 2 8 3 2" xfId="32466" xr:uid="{00000000-0005-0000-0000-00001B7E0000}"/>
    <cellStyle name="20% - Accent1 4 2 2 2 8 4" xfId="32467" xr:uid="{00000000-0005-0000-0000-00001C7E0000}"/>
    <cellStyle name="20% - Accent1 4 2 2 2 9" xfId="32468" xr:uid="{00000000-0005-0000-0000-00001D7E0000}"/>
    <cellStyle name="20% - Accent1 4 2 2 2 9 2" xfId="32469" xr:uid="{00000000-0005-0000-0000-00001E7E0000}"/>
    <cellStyle name="20% - Accent1 4 2 2 2 9 2 2" xfId="32470" xr:uid="{00000000-0005-0000-0000-00001F7E0000}"/>
    <cellStyle name="20% - Accent1 4 2 2 2 9 2 2 2" xfId="32471" xr:uid="{00000000-0005-0000-0000-0000207E0000}"/>
    <cellStyle name="20% - Accent1 4 2 2 2 9 2 3" xfId="32472" xr:uid="{00000000-0005-0000-0000-0000217E0000}"/>
    <cellStyle name="20% - Accent1 4 2 2 2 9 3" xfId="32473" xr:uid="{00000000-0005-0000-0000-0000227E0000}"/>
    <cellStyle name="20% - Accent1 4 2 2 2 9 3 2" xfId="32474" xr:uid="{00000000-0005-0000-0000-0000237E0000}"/>
    <cellStyle name="20% - Accent1 4 2 2 2 9 4" xfId="32475" xr:uid="{00000000-0005-0000-0000-0000247E0000}"/>
    <cellStyle name="20% - Accent1 4 2 2 3" xfId="32476" xr:uid="{00000000-0005-0000-0000-0000257E0000}"/>
    <cellStyle name="20% - Accent1 4 2 2 3 10" xfId="32477" xr:uid="{00000000-0005-0000-0000-0000267E0000}"/>
    <cellStyle name="20% - Accent1 4 2 2 3 10 2" xfId="32478" xr:uid="{00000000-0005-0000-0000-0000277E0000}"/>
    <cellStyle name="20% - Accent1 4 2 2 3 10 2 2" xfId="32479" xr:uid="{00000000-0005-0000-0000-0000287E0000}"/>
    <cellStyle name="20% - Accent1 4 2 2 3 10 3" xfId="32480" xr:uid="{00000000-0005-0000-0000-0000297E0000}"/>
    <cellStyle name="20% - Accent1 4 2 2 3 11" xfId="32481" xr:uid="{00000000-0005-0000-0000-00002A7E0000}"/>
    <cellStyle name="20% - Accent1 4 2 2 3 11 2" xfId="32482" xr:uid="{00000000-0005-0000-0000-00002B7E0000}"/>
    <cellStyle name="20% - Accent1 4 2 2 3 11 2 2" xfId="32483" xr:uid="{00000000-0005-0000-0000-00002C7E0000}"/>
    <cellStyle name="20% - Accent1 4 2 2 3 11 3" xfId="32484" xr:uid="{00000000-0005-0000-0000-00002D7E0000}"/>
    <cellStyle name="20% - Accent1 4 2 2 3 12" xfId="32485" xr:uid="{00000000-0005-0000-0000-00002E7E0000}"/>
    <cellStyle name="20% - Accent1 4 2 2 3 12 2" xfId="32486" xr:uid="{00000000-0005-0000-0000-00002F7E0000}"/>
    <cellStyle name="20% - Accent1 4 2 2 3 13" xfId="32487" xr:uid="{00000000-0005-0000-0000-0000307E0000}"/>
    <cellStyle name="20% - Accent1 4 2 2 3 13 2" xfId="32488" xr:uid="{00000000-0005-0000-0000-0000317E0000}"/>
    <cellStyle name="20% - Accent1 4 2 2 3 14" xfId="32489" xr:uid="{00000000-0005-0000-0000-0000327E0000}"/>
    <cellStyle name="20% - Accent1 4 2 2 3 2" xfId="32490" xr:uid="{00000000-0005-0000-0000-0000337E0000}"/>
    <cellStyle name="20% - Accent1 4 2 2 3 2 10" xfId="32491" xr:uid="{00000000-0005-0000-0000-0000347E0000}"/>
    <cellStyle name="20% - Accent1 4 2 2 3 2 10 2" xfId="32492" xr:uid="{00000000-0005-0000-0000-0000357E0000}"/>
    <cellStyle name="20% - Accent1 4 2 2 3 2 11" xfId="32493" xr:uid="{00000000-0005-0000-0000-0000367E0000}"/>
    <cellStyle name="20% - Accent1 4 2 2 3 2 2" xfId="32494" xr:uid="{00000000-0005-0000-0000-0000377E0000}"/>
    <cellStyle name="20% - Accent1 4 2 2 3 2 2 2" xfId="32495" xr:uid="{00000000-0005-0000-0000-0000387E0000}"/>
    <cellStyle name="20% - Accent1 4 2 2 3 2 2 2 2" xfId="32496" xr:uid="{00000000-0005-0000-0000-0000397E0000}"/>
    <cellStyle name="20% - Accent1 4 2 2 3 2 2 2 2 2" xfId="32497" xr:uid="{00000000-0005-0000-0000-00003A7E0000}"/>
    <cellStyle name="20% - Accent1 4 2 2 3 2 2 2 2 2 2" xfId="32498" xr:uid="{00000000-0005-0000-0000-00003B7E0000}"/>
    <cellStyle name="20% - Accent1 4 2 2 3 2 2 2 2 3" xfId="32499" xr:uid="{00000000-0005-0000-0000-00003C7E0000}"/>
    <cellStyle name="20% - Accent1 4 2 2 3 2 2 2 3" xfId="32500" xr:uid="{00000000-0005-0000-0000-00003D7E0000}"/>
    <cellStyle name="20% - Accent1 4 2 2 3 2 2 2 3 2" xfId="32501" xr:uid="{00000000-0005-0000-0000-00003E7E0000}"/>
    <cellStyle name="20% - Accent1 4 2 2 3 2 2 2 4" xfId="32502" xr:uid="{00000000-0005-0000-0000-00003F7E0000}"/>
    <cellStyle name="20% - Accent1 4 2 2 3 2 2 3" xfId="32503" xr:uid="{00000000-0005-0000-0000-0000407E0000}"/>
    <cellStyle name="20% - Accent1 4 2 2 3 2 2 3 2" xfId="32504" xr:uid="{00000000-0005-0000-0000-0000417E0000}"/>
    <cellStyle name="20% - Accent1 4 2 2 3 2 2 3 2 2" xfId="32505" xr:uid="{00000000-0005-0000-0000-0000427E0000}"/>
    <cellStyle name="20% - Accent1 4 2 2 3 2 2 3 2 2 2" xfId="32506" xr:uid="{00000000-0005-0000-0000-0000437E0000}"/>
    <cellStyle name="20% - Accent1 4 2 2 3 2 2 3 2 3" xfId="32507" xr:uid="{00000000-0005-0000-0000-0000447E0000}"/>
    <cellStyle name="20% - Accent1 4 2 2 3 2 2 3 3" xfId="32508" xr:uid="{00000000-0005-0000-0000-0000457E0000}"/>
    <cellStyle name="20% - Accent1 4 2 2 3 2 2 3 3 2" xfId="32509" xr:uid="{00000000-0005-0000-0000-0000467E0000}"/>
    <cellStyle name="20% - Accent1 4 2 2 3 2 2 3 4" xfId="32510" xr:uid="{00000000-0005-0000-0000-0000477E0000}"/>
    <cellStyle name="20% - Accent1 4 2 2 3 2 2 4" xfId="32511" xr:uid="{00000000-0005-0000-0000-0000487E0000}"/>
    <cellStyle name="20% - Accent1 4 2 2 3 2 2 4 2" xfId="32512" xr:uid="{00000000-0005-0000-0000-0000497E0000}"/>
    <cellStyle name="20% - Accent1 4 2 2 3 2 2 4 2 2" xfId="32513" xr:uid="{00000000-0005-0000-0000-00004A7E0000}"/>
    <cellStyle name="20% - Accent1 4 2 2 3 2 2 4 2 2 2" xfId="32514" xr:uid="{00000000-0005-0000-0000-00004B7E0000}"/>
    <cellStyle name="20% - Accent1 4 2 2 3 2 2 4 2 3" xfId="32515" xr:uid="{00000000-0005-0000-0000-00004C7E0000}"/>
    <cellStyle name="20% - Accent1 4 2 2 3 2 2 4 3" xfId="32516" xr:uid="{00000000-0005-0000-0000-00004D7E0000}"/>
    <cellStyle name="20% - Accent1 4 2 2 3 2 2 4 3 2" xfId="32517" xr:uid="{00000000-0005-0000-0000-00004E7E0000}"/>
    <cellStyle name="20% - Accent1 4 2 2 3 2 2 4 4" xfId="32518" xr:uid="{00000000-0005-0000-0000-00004F7E0000}"/>
    <cellStyle name="20% - Accent1 4 2 2 3 2 2 5" xfId="32519" xr:uid="{00000000-0005-0000-0000-0000507E0000}"/>
    <cellStyle name="20% - Accent1 4 2 2 3 2 2 5 2" xfId="32520" xr:uid="{00000000-0005-0000-0000-0000517E0000}"/>
    <cellStyle name="20% - Accent1 4 2 2 3 2 2 5 2 2" xfId="32521" xr:uid="{00000000-0005-0000-0000-0000527E0000}"/>
    <cellStyle name="20% - Accent1 4 2 2 3 2 2 5 3" xfId="32522" xr:uid="{00000000-0005-0000-0000-0000537E0000}"/>
    <cellStyle name="20% - Accent1 4 2 2 3 2 2 6" xfId="32523" xr:uid="{00000000-0005-0000-0000-0000547E0000}"/>
    <cellStyle name="20% - Accent1 4 2 2 3 2 2 6 2" xfId="32524" xr:uid="{00000000-0005-0000-0000-0000557E0000}"/>
    <cellStyle name="20% - Accent1 4 2 2 3 2 2 6 2 2" xfId="32525" xr:uid="{00000000-0005-0000-0000-0000567E0000}"/>
    <cellStyle name="20% - Accent1 4 2 2 3 2 2 6 3" xfId="32526" xr:uid="{00000000-0005-0000-0000-0000577E0000}"/>
    <cellStyle name="20% - Accent1 4 2 2 3 2 2 7" xfId="32527" xr:uid="{00000000-0005-0000-0000-0000587E0000}"/>
    <cellStyle name="20% - Accent1 4 2 2 3 2 2 7 2" xfId="32528" xr:uid="{00000000-0005-0000-0000-0000597E0000}"/>
    <cellStyle name="20% - Accent1 4 2 2 3 2 2 8" xfId="32529" xr:uid="{00000000-0005-0000-0000-00005A7E0000}"/>
    <cellStyle name="20% - Accent1 4 2 2 3 2 2 8 2" xfId="32530" xr:uid="{00000000-0005-0000-0000-00005B7E0000}"/>
    <cellStyle name="20% - Accent1 4 2 2 3 2 2 9" xfId="32531" xr:uid="{00000000-0005-0000-0000-00005C7E0000}"/>
    <cellStyle name="20% - Accent1 4 2 2 3 2 3" xfId="32532" xr:uid="{00000000-0005-0000-0000-00005D7E0000}"/>
    <cellStyle name="20% - Accent1 4 2 2 3 2 3 2" xfId="32533" xr:uid="{00000000-0005-0000-0000-00005E7E0000}"/>
    <cellStyle name="20% - Accent1 4 2 2 3 2 3 2 2" xfId="32534" xr:uid="{00000000-0005-0000-0000-00005F7E0000}"/>
    <cellStyle name="20% - Accent1 4 2 2 3 2 3 2 2 2" xfId="32535" xr:uid="{00000000-0005-0000-0000-0000607E0000}"/>
    <cellStyle name="20% - Accent1 4 2 2 3 2 3 2 2 2 2" xfId="32536" xr:uid="{00000000-0005-0000-0000-0000617E0000}"/>
    <cellStyle name="20% - Accent1 4 2 2 3 2 3 2 2 3" xfId="32537" xr:uid="{00000000-0005-0000-0000-0000627E0000}"/>
    <cellStyle name="20% - Accent1 4 2 2 3 2 3 2 3" xfId="32538" xr:uid="{00000000-0005-0000-0000-0000637E0000}"/>
    <cellStyle name="20% - Accent1 4 2 2 3 2 3 2 3 2" xfId="32539" xr:uid="{00000000-0005-0000-0000-0000647E0000}"/>
    <cellStyle name="20% - Accent1 4 2 2 3 2 3 2 4" xfId="32540" xr:uid="{00000000-0005-0000-0000-0000657E0000}"/>
    <cellStyle name="20% - Accent1 4 2 2 3 2 3 3" xfId="32541" xr:uid="{00000000-0005-0000-0000-0000667E0000}"/>
    <cellStyle name="20% - Accent1 4 2 2 3 2 3 3 2" xfId="32542" xr:uid="{00000000-0005-0000-0000-0000677E0000}"/>
    <cellStyle name="20% - Accent1 4 2 2 3 2 3 3 2 2" xfId="32543" xr:uid="{00000000-0005-0000-0000-0000687E0000}"/>
    <cellStyle name="20% - Accent1 4 2 2 3 2 3 3 2 2 2" xfId="32544" xr:uid="{00000000-0005-0000-0000-0000697E0000}"/>
    <cellStyle name="20% - Accent1 4 2 2 3 2 3 3 2 3" xfId="32545" xr:uid="{00000000-0005-0000-0000-00006A7E0000}"/>
    <cellStyle name="20% - Accent1 4 2 2 3 2 3 3 3" xfId="32546" xr:uid="{00000000-0005-0000-0000-00006B7E0000}"/>
    <cellStyle name="20% - Accent1 4 2 2 3 2 3 3 3 2" xfId="32547" xr:uid="{00000000-0005-0000-0000-00006C7E0000}"/>
    <cellStyle name="20% - Accent1 4 2 2 3 2 3 3 4" xfId="32548" xr:uid="{00000000-0005-0000-0000-00006D7E0000}"/>
    <cellStyle name="20% - Accent1 4 2 2 3 2 3 4" xfId="32549" xr:uid="{00000000-0005-0000-0000-00006E7E0000}"/>
    <cellStyle name="20% - Accent1 4 2 2 3 2 3 4 2" xfId="32550" xr:uid="{00000000-0005-0000-0000-00006F7E0000}"/>
    <cellStyle name="20% - Accent1 4 2 2 3 2 3 4 2 2" xfId="32551" xr:uid="{00000000-0005-0000-0000-0000707E0000}"/>
    <cellStyle name="20% - Accent1 4 2 2 3 2 3 4 2 2 2" xfId="32552" xr:uid="{00000000-0005-0000-0000-0000717E0000}"/>
    <cellStyle name="20% - Accent1 4 2 2 3 2 3 4 2 3" xfId="32553" xr:uid="{00000000-0005-0000-0000-0000727E0000}"/>
    <cellStyle name="20% - Accent1 4 2 2 3 2 3 4 3" xfId="32554" xr:uid="{00000000-0005-0000-0000-0000737E0000}"/>
    <cellStyle name="20% - Accent1 4 2 2 3 2 3 4 3 2" xfId="32555" xr:uid="{00000000-0005-0000-0000-0000747E0000}"/>
    <cellStyle name="20% - Accent1 4 2 2 3 2 3 4 4" xfId="32556" xr:uid="{00000000-0005-0000-0000-0000757E0000}"/>
    <cellStyle name="20% - Accent1 4 2 2 3 2 3 5" xfId="32557" xr:uid="{00000000-0005-0000-0000-0000767E0000}"/>
    <cellStyle name="20% - Accent1 4 2 2 3 2 3 5 2" xfId="32558" xr:uid="{00000000-0005-0000-0000-0000777E0000}"/>
    <cellStyle name="20% - Accent1 4 2 2 3 2 3 5 2 2" xfId="32559" xr:uid="{00000000-0005-0000-0000-0000787E0000}"/>
    <cellStyle name="20% - Accent1 4 2 2 3 2 3 5 3" xfId="32560" xr:uid="{00000000-0005-0000-0000-0000797E0000}"/>
    <cellStyle name="20% - Accent1 4 2 2 3 2 3 6" xfId="32561" xr:uid="{00000000-0005-0000-0000-00007A7E0000}"/>
    <cellStyle name="20% - Accent1 4 2 2 3 2 3 6 2" xfId="32562" xr:uid="{00000000-0005-0000-0000-00007B7E0000}"/>
    <cellStyle name="20% - Accent1 4 2 2 3 2 3 6 2 2" xfId="32563" xr:uid="{00000000-0005-0000-0000-00007C7E0000}"/>
    <cellStyle name="20% - Accent1 4 2 2 3 2 3 6 3" xfId="32564" xr:uid="{00000000-0005-0000-0000-00007D7E0000}"/>
    <cellStyle name="20% - Accent1 4 2 2 3 2 3 7" xfId="32565" xr:uid="{00000000-0005-0000-0000-00007E7E0000}"/>
    <cellStyle name="20% - Accent1 4 2 2 3 2 3 7 2" xfId="32566" xr:uid="{00000000-0005-0000-0000-00007F7E0000}"/>
    <cellStyle name="20% - Accent1 4 2 2 3 2 3 8" xfId="32567" xr:uid="{00000000-0005-0000-0000-0000807E0000}"/>
    <cellStyle name="20% - Accent1 4 2 2 3 2 3 8 2" xfId="32568" xr:uid="{00000000-0005-0000-0000-0000817E0000}"/>
    <cellStyle name="20% - Accent1 4 2 2 3 2 3 9" xfId="32569" xr:uid="{00000000-0005-0000-0000-0000827E0000}"/>
    <cellStyle name="20% - Accent1 4 2 2 3 2 4" xfId="32570" xr:uid="{00000000-0005-0000-0000-0000837E0000}"/>
    <cellStyle name="20% - Accent1 4 2 2 3 2 4 2" xfId="32571" xr:uid="{00000000-0005-0000-0000-0000847E0000}"/>
    <cellStyle name="20% - Accent1 4 2 2 3 2 4 2 2" xfId="32572" xr:uid="{00000000-0005-0000-0000-0000857E0000}"/>
    <cellStyle name="20% - Accent1 4 2 2 3 2 4 2 2 2" xfId="32573" xr:uid="{00000000-0005-0000-0000-0000867E0000}"/>
    <cellStyle name="20% - Accent1 4 2 2 3 2 4 2 3" xfId="32574" xr:uid="{00000000-0005-0000-0000-0000877E0000}"/>
    <cellStyle name="20% - Accent1 4 2 2 3 2 4 3" xfId="32575" xr:uid="{00000000-0005-0000-0000-0000887E0000}"/>
    <cellStyle name="20% - Accent1 4 2 2 3 2 4 3 2" xfId="32576" xr:uid="{00000000-0005-0000-0000-0000897E0000}"/>
    <cellStyle name="20% - Accent1 4 2 2 3 2 4 4" xfId="32577" xr:uid="{00000000-0005-0000-0000-00008A7E0000}"/>
    <cellStyle name="20% - Accent1 4 2 2 3 2 5" xfId="32578" xr:uid="{00000000-0005-0000-0000-00008B7E0000}"/>
    <cellStyle name="20% - Accent1 4 2 2 3 2 5 2" xfId="32579" xr:uid="{00000000-0005-0000-0000-00008C7E0000}"/>
    <cellStyle name="20% - Accent1 4 2 2 3 2 5 2 2" xfId="32580" xr:uid="{00000000-0005-0000-0000-00008D7E0000}"/>
    <cellStyle name="20% - Accent1 4 2 2 3 2 5 2 2 2" xfId="32581" xr:uid="{00000000-0005-0000-0000-00008E7E0000}"/>
    <cellStyle name="20% - Accent1 4 2 2 3 2 5 2 3" xfId="32582" xr:uid="{00000000-0005-0000-0000-00008F7E0000}"/>
    <cellStyle name="20% - Accent1 4 2 2 3 2 5 3" xfId="32583" xr:uid="{00000000-0005-0000-0000-0000907E0000}"/>
    <cellStyle name="20% - Accent1 4 2 2 3 2 5 3 2" xfId="32584" xr:uid="{00000000-0005-0000-0000-0000917E0000}"/>
    <cellStyle name="20% - Accent1 4 2 2 3 2 5 4" xfId="32585" xr:uid="{00000000-0005-0000-0000-0000927E0000}"/>
    <cellStyle name="20% - Accent1 4 2 2 3 2 6" xfId="32586" xr:uid="{00000000-0005-0000-0000-0000937E0000}"/>
    <cellStyle name="20% - Accent1 4 2 2 3 2 6 2" xfId="32587" xr:uid="{00000000-0005-0000-0000-0000947E0000}"/>
    <cellStyle name="20% - Accent1 4 2 2 3 2 6 2 2" xfId="32588" xr:uid="{00000000-0005-0000-0000-0000957E0000}"/>
    <cellStyle name="20% - Accent1 4 2 2 3 2 6 2 2 2" xfId="32589" xr:uid="{00000000-0005-0000-0000-0000967E0000}"/>
    <cellStyle name="20% - Accent1 4 2 2 3 2 6 2 3" xfId="32590" xr:uid="{00000000-0005-0000-0000-0000977E0000}"/>
    <cellStyle name="20% - Accent1 4 2 2 3 2 6 3" xfId="32591" xr:uid="{00000000-0005-0000-0000-0000987E0000}"/>
    <cellStyle name="20% - Accent1 4 2 2 3 2 6 3 2" xfId="32592" xr:uid="{00000000-0005-0000-0000-0000997E0000}"/>
    <cellStyle name="20% - Accent1 4 2 2 3 2 6 4" xfId="32593" xr:uid="{00000000-0005-0000-0000-00009A7E0000}"/>
    <cellStyle name="20% - Accent1 4 2 2 3 2 7" xfId="32594" xr:uid="{00000000-0005-0000-0000-00009B7E0000}"/>
    <cellStyle name="20% - Accent1 4 2 2 3 2 7 2" xfId="32595" xr:uid="{00000000-0005-0000-0000-00009C7E0000}"/>
    <cellStyle name="20% - Accent1 4 2 2 3 2 7 2 2" xfId="32596" xr:uid="{00000000-0005-0000-0000-00009D7E0000}"/>
    <cellStyle name="20% - Accent1 4 2 2 3 2 7 3" xfId="32597" xr:uid="{00000000-0005-0000-0000-00009E7E0000}"/>
    <cellStyle name="20% - Accent1 4 2 2 3 2 8" xfId="32598" xr:uid="{00000000-0005-0000-0000-00009F7E0000}"/>
    <cellStyle name="20% - Accent1 4 2 2 3 2 8 2" xfId="32599" xr:uid="{00000000-0005-0000-0000-0000A07E0000}"/>
    <cellStyle name="20% - Accent1 4 2 2 3 2 8 2 2" xfId="32600" xr:uid="{00000000-0005-0000-0000-0000A17E0000}"/>
    <cellStyle name="20% - Accent1 4 2 2 3 2 8 3" xfId="32601" xr:uid="{00000000-0005-0000-0000-0000A27E0000}"/>
    <cellStyle name="20% - Accent1 4 2 2 3 2 9" xfId="32602" xr:uid="{00000000-0005-0000-0000-0000A37E0000}"/>
    <cellStyle name="20% - Accent1 4 2 2 3 2 9 2" xfId="32603" xr:uid="{00000000-0005-0000-0000-0000A47E0000}"/>
    <cellStyle name="20% - Accent1 4 2 2 3 3" xfId="32604" xr:uid="{00000000-0005-0000-0000-0000A57E0000}"/>
    <cellStyle name="20% - Accent1 4 2 2 3 3 10" xfId="32605" xr:uid="{00000000-0005-0000-0000-0000A67E0000}"/>
    <cellStyle name="20% - Accent1 4 2 2 3 3 10 2" xfId="32606" xr:uid="{00000000-0005-0000-0000-0000A77E0000}"/>
    <cellStyle name="20% - Accent1 4 2 2 3 3 11" xfId="32607" xr:uid="{00000000-0005-0000-0000-0000A87E0000}"/>
    <cellStyle name="20% - Accent1 4 2 2 3 3 2" xfId="32608" xr:uid="{00000000-0005-0000-0000-0000A97E0000}"/>
    <cellStyle name="20% - Accent1 4 2 2 3 3 2 2" xfId="32609" xr:uid="{00000000-0005-0000-0000-0000AA7E0000}"/>
    <cellStyle name="20% - Accent1 4 2 2 3 3 2 2 2" xfId="32610" xr:uid="{00000000-0005-0000-0000-0000AB7E0000}"/>
    <cellStyle name="20% - Accent1 4 2 2 3 3 2 2 2 2" xfId="32611" xr:uid="{00000000-0005-0000-0000-0000AC7E0000}"/>
    <cellStyle name="20% - Accent1 4 2 2 3 3 2 2 2 2 2" xfId="32612" xr:uid="{00000000-0005-0000-0000-0000AD7E0000}"/>
    <cellStyle name="20% - Accent1 4 2 2 3 3 2 2 2 3" xfId="32613" xr:uid="{00000000-0005-0000-0000-0000AE7E0000}"/>
    <cellStyle name="20% - Accent1 4 2 2 3 3 2 2 3" xfId="32614" xr:uid="{00000000-0005-0000-0000-0000AF7E0000}"/>
    <cellStyle name="20% - Accent1 4 2 2 3 3 2 2 3 2" xfId="32615" xr:uid="{00000000-0005-0000-0000-0000B07E0000}"/>
    <cellStyle name="20% - Accent1 4 2 2 3 3 2 2 4" xfId="32616" xr:uid="{00000000-0005-0000-0000-0000B17E0000}"/>
    <cellStyle name="20% - Accent1 4 2 2 3 3 2 3" xfId="32617" xr:uid="{00000000-0005-0000-0000-0000B27E0000}"/>
    <cellStyle name="20% - Accent1 4 2 2 3 3 2 3 2" xfId="32618" xr:uid="{00000000-0005-0000-0000-0000B37E0000}"/>
    <cellStyle name="20% - Accent1 4 2 2 3 3 2 3 2 2" xfId="32619" xr:uid="{00000000-0005-0000-0000-0000B47E0000}"/>
    <cellStyle name="20% - Accent1 4 2 2 3 3 2 3 2 2 2" xfId="32620" xr:uid="{00000000-0005-0000-0000-0000B57E0000}"/>
    <cellStyle name="20% - Accent1 4 2 2 3 3 2 3 2 3" xfId="32621" xr:uid="{00000000-0005-0000-0000-0000B67E0000}"/>
    <cellStyle name="20% - Accent1 4 2 2 3 3 2 3 3" xfId="32622" xr:uid="{00000000-0005-0000-0000-0000B77E0000}"/>
    <cellStyle name="20% - Accent1 4 2 2 3 3 2 3 3 2" xfId="32623" xr:uid="{00000000-0005-0000-0000-0000B87E0000}"/>
    <cellStyle name="20% - Accent1 4 2 2 3 3 2 3 4" xfId="32624" xr:uid="{00000000-0005-0000-0000-0000B97E0000}"/>
    <cellStyle name="20% - Accent1 4 2 2 3 3 2 4" xfId="32625" xr:uid="{00000000-0005-0000-0000-0000BA7E0000}"/>
    <cellStyle name="20% - Accent1 4 2 2 3 3 2 4 2" xfId="32626" xr:uid="{00000000-0005-0000-0000-0000BB7E0000}"/>
    <cellStyle name="20% - Accent1 4 2 2 3 3 2 4 2 2" xfId="32627" xr:uid="{00000000-0005-0000-0000-0000BC7E0000}"/>
    <cellStyle name="20% - Accent1 4 2 2 3 3 2 4 2 2 2" xfId="32628" xr:uid="{00000000-0005-0000-0000-0000BD7E0000}"/>
    <cellStyle name="20% - Accent1 4 2 2 3 3 2 4 2 3" xfId="32629" xr:uid="{00000000-0005-0000-0000-0000BE7E0000}"/>
    <cellStyle name="20% - Accent1 4 2 2 3 3 2 4 3" xfId="32630" xr:uid="{00000000-0005-0000-0000-0000BF7E0000}"/>
    <cellStyle name="20% - Accent1 4 2 2 3 3 2 4 3 2" xfId="32631" xr:uid="{00000000-0005-0000-0000-0000C07E0000}"/>
    <cellStyle name="20% - Accent1 4 2 2 3 3 2 4 4" xfId="32632" xr:uid="{00000000-0005-0000-0000-0000C17E0000}"/>
    <cellStyle name="20% - Accent1 4 2 2 3 3 2 5" xfId="32633" xr:uid="{00000000-0005-0000-0000-0000C27E0000}"/>
    <cellStyle name="20% - Accent1 4 2 2 3 3 2 5 2" xfId="32634" xr:uid="{00000000-0005-0000-0000-0000C37E0000}"/>
    <cellStyle name="20% - Accent1 4 2 2 3 3 2 5 2 2" xfId="32635" xr:uid="{00000000-0005-0000-0000-0000C47E0000}"/>
    <cellStyle name="20% - Accent1 4 2 2 3 3 2 5 3" xfId="32636" xr:uid="{00000000-0005-0000-0000-0000C57E0000}"/>
    <cellStyle name="20% - Accent1 4 2 2 3 3 2 6" xfId="32637" xr:uid="{00000000-0005-0000-0000-0000C67E0000}"/>
    <cellStyle name="20% - Accent1 4 2 2 3 3 2 6 2" xfId="32638" xr:uid="{00000000-0005-0000-0000-0000C77E0000}"/>
    <cellStyle name="20% - Accent1 4 2 2 3 3 2 6 2 2" xfId="32639" xr:uid="{00000000-0005-0000-0000-0000C87E0000}"/>
    <cellStyle name="20% - Accent1 4 2 2 3 3 2 6 3" xfId="32640" xr:uid="{00000000-0005-0000-0000-0000C97E0000}"/>
    <cellStyle name="20% - Accent1 4 2 2 3 3 2 7" xfId="32641" xr:uid="{00000000-0005-0000-0000-0000CA7E0000}"/>
    <cellStyle name="20% - Accent1 4 2 2 3 3 2 7 2" xfId="32642" xr:uid="{00000000-0005-0000-0000-0000CB7E0000}"/>
    <cellStyle name="20% - Accent1 4 2 2 3 3 2 8" xfId="32643" xr:uid="{00000000-0005-0000-0000-0000CC7E0000}"/>
    <cellStyle name="20% - Accent1 4 2 2 3 3 2 8 2" xfId="32644" xr:uid="{00000000-0005-0000-0000-0000CD7E0000}"/>
    <cellStyle name="20% - Accent1 4 2 2 3 3 2 9" xfId="32645" xr:uid="{00000000-0005-0000-0000-0000CE7E0000}"/>
    <cellStyle name="20% - Accent1 4 2 2 3 3 3" xfId="32646" xr:uid="{00000000-0005-0000-0000-0000CF7E0000}"/>
    <cellStyle name="20% - Accent1 4 2 2 3 3 3 2" xfId="32647" xr:uid="{00000000-0005-0000-0000-0000D07E0000}"/>
    <cellStyle name="20% - Accent1 4 2 2 3 3 3 2 2" xfId="32648" xr:uid="{00000000-0005-0000-0000-0000D17E0000}"/>
    <cellStyle name="20% - Accent1 4 2 2 3 3 3 2 2 2" xfId="32649" xr:uid="{00000000-0005-0000-0000-0000D27E0000}"/>
    <cellStyle name="20% - Accent1 4 2 2 3 3 3 2 2 2 2" xfId="32650" xr:uid="{00000000-0005-0000-0000-0000D37E0000}"/>
    <cellStyle name="20% - Accent1 4 2 2 3 3 3 2 2 3" xfId="32651" xr:uid="{00000000-0005-0000-0000-0000D47E0000}"/>
    <cellStyle name="20% - Accent1 4 2 2 3 3 3 2 3" xfId="32652" xr:uid="{00000000-0005-0000-0000-0000D57E0000}"/>
    <cellStyle name="20% - Accent1 4 2 2 3 3 3 2 3 2" xfId="32653" xr:uid="{00000000-0005-0000-0000-0000D67E0000}"/>
    <cellStyle name="20% - Accent1 4 2 2 3 3 3 2 4" xfId="32654" xr:uid="{00000000-0005-0000-0000-0000D77E0000}"/>
    <cellStyle name="20% - Accent1 4 2 2 3 3 3 3" xfId="32655" xr:uid="{00000000-0005-0000-0000-0000D87E0000}"/>
    <cellStyle name="20% - Accent1 4 2 2 3 3 3 3 2" xfId="32656" xr:uid="{00000000-0005-0000-0000-0000D97E0000}"/>
    <cellStyle name="20% - Accent1 4 2 2 3 3 3 3 2 2" xfId="32657" xr:uid="{00000000-0005-0000-0000-0000DA7E0000}"/>
    <cellStyle name="20% - Accent1 4 2 2 3 3 3 3 2 2 2" xfId="32658" xr:uid="{00000000-0005-0000-0000-0000DB7E0000}"/>
    <cellStyle name="20% - Accent1 4 2 2 3 3 3 3 2 3" xfId="32659" xr:uid="{00000000-0005-0000-0000-0000DC7E0000}"/>
    <cellStyle name="20% - Accent1 4 2 2 3 3 3 3 3" xfId="32660" xr:uid="{00000000-0005-0000-0000-0000DD7E0000}"/>
    <cellStyle name="20% - Accent1 4 2 2 3 3 3 3 3 2" xfId="32661" xr:uid="{00000000-0005-0000-0000-0000DE7E0000}"/>
    <cellStyle name="20% - Accent1 4 2 2 3 3 3 3 4" xfId="32662" xr:uid="{00000000-0005-0000-0000-0000DF7E0000}"/>
    <cellStyle name="20% - Accent1 4 2 2 3 3 3 4" xfId="32663" xr:uid="{00000000-0005-0000-0000-0000E07E0000}"/>
    <cellStyle name="20% - Accent1 4 2 2 3 3 3 4 2" xfId="32664" xr:uid="{00000000-0005-0000-0000-0000E17E0000}"/>
    <cellStyle name="20% - Accent1 4 2 2 3 3 3 4 2 2" xfId="32665" xr:uid="{00000000-0005-0000-0000-0000E27E0000}"/>
    <cellStyle name="20% - Accent1 4 2 2 3 3 3 4 2 2 2" xfId="32666" xr:uid="{00000000-0005-0000-0000-0000E37E0000}"/>
    <cellStyle name="20% - Accent1 4 2 2 3 3 3 4 2 3" xfId="32667" xr:uid="{00000000-0005-0000-0000-0000E47E0000}"/>
    <cellStyle name="20% - Accent1 4 2 2 3 3 3 4 3" xfId="32668" xr:uid="{00000000-0005-0000-0000-0000E57E0000}"/>
    <cellStyle name="20% - Accent1 4 2 2 3 3 3 4 3 2" xfId="32669" xr:uid="{00000000-0005-0000-0000-0000E67E0000}"/>
    <cellStyle name="20% - Accent1 4 2 2 3 3 3 4 4" xfId="32670" xr:uid="{00000000-0005-0000-0000-0000E77E0000}"/>
    <cellStyle name="20% - Accent1 4 2 2 3 3 3 5" xfId="32671" xr:uid="{00000000-0005-0000-0000-0000E87E0000}"/>
    <cellStyle name="20% - Accent1 4 2 2 3 3 3 5 2" xfId="32672" xr:uid="{00000000-0005-0000-0000-0000E97E0000}"/>
    <cellStyle name="20% - Accent1 4 2 2 3 3 3 5 2 2" xfId="32673" xr:uid="{00000000-0005-0000-0000-0000EA7E0000}"/>
    <cellStyle name="20% - Accent1 4 2 2 3 3 3 5 3" xfId="32674" xr:uid="{00000000-0005-0000-0000-0000EB7E0000}"/>
    <cellStyle name="20% - Accent1 4 2 2 3 3 3 6" xfId="32675" xr:uid="{00000000-0005-0000-0000-0000EC7E0000}"/>
    <cellStyle name="20% - Accent1 4 2 2 3 3 3 6 2" xfId="32676" xr:uid="{00000000-0005-0000-0000-0000ED7E0000}"/>
    <cellStyle name="20% - Accent1 4 2 2 3 3 3 6 2 2" xfId="32677" xr:uid="{00000000-0005-0000-0000-0000EE7E0000}"/>
    <cellStyle name="20% - Accent1 4 2 2 3 3 3 6 3" xfId="32678" xr:uid="{00000000-0005-0000-0000-0000EF7E0000}"/>
    <cellStyle name="20% - Accent1 4 2 2 3 3 3 7" xfId="32679" xr:uid="{00000000-0005-0000-0000-0000F07E0000}"/>
    <cellStyle name="20% - Accent1 4 2 2 3 3 3 7 2" xfId="32680" xr:uid="{00000000-0005-0000-0000-0000F17E0000}"/>
    <cellStyle name="20% - Accent1 4 2 2 3 3 3 8" xfId="32681" xr:uid="{00000000-0005-0000-0000-0000F27E0000}"/>
    <cellStyle name="20% - Accent1 4 2 2 3 3 3 8 2" xfId="32682" xr:uid="{00000000-0005-0000-0000-0000F37E0000}"/>
    <cellStyle name="20% - Accent1 4 2 2 3 3 3 9" xfId="32683" xr:uid="{00000000-0005-0000-0000-0000F47E0000}"/>
    <cellStyle name="20% - Accent1 4 2 2 3 3 4" xfId="32684" xr:uid="{00000000-0005-0000-0000-0000F57E0000}"/>
    <cellStyle name="20% - Accent1 4 2 2 3 3 4 2" xfId="32685" xr:uid="{00000000-0005-0000-0000-0000F67E0000}"/>
    <cellStyle name="20% - Accent1 4 2 2 3 3 4 2 2" xfId="32686" xr:uid="{00000000-0005-0000-0000-0000F77E0000}"/>
    <cellStyle name="20% - Accent1 4 2 2 3 3 4 2 2 2" xfId="32687" xr:uid="{00000000-0005-0000-0000-0000F87E0000}"/>
    <cellStyle name="20% - Accent1 4 2 2 3 3 4 2 3" xfId="32688" xr:uid="{00000000-0005-0000-0000-0000F97E0000}"/>
    <cellStyle name="20% - Accent1 4 2 2 3 3 4 3" xfId="32689" xr:uid="{00000000-0005-0000-0000-0000FA7E0000}"/>
    <cellStyle name="20% - Accent1 4 2 2 3 3 4 3 2" xfId="32690" xr:uid="{00000000-0005-0000-0000-0000FB7E0000}"/>
    <cellStyle name="20% - Accent1 4 2 2 3 3 4 4" xfId="32691" xr:uid="{00000000-0005-0000-0000-0000FC7E0000}"/>
    <cellStyle name="20% - Accent1 4 2 2 3 3 5" xfId="32692" xr:uid="{00000000-0005-0000-0000-0000FD7E0000}"/>
    <cellStyle name="20% - Accent1 4 2 2 3 3 5 2" xfId="32693" xr:uid="{00000000-0005-0000-0000-0000FE7E0000}"/>
    <cellStyle name="20% - Accent1 4 2 2 3 3 5 2 2" xfId="32694" xr:uid="{00000000-0005-0000-0000-0000FF7E0000}"/>
    <cellStyle name="20% - Accent1 4 2 2 3 3 5 2 2 2" xfId="32695" xr:uid="{00000000-0005-0000-0000-0000007F0000}"/>
    <cellStyle name="20% - Accent1 4 2 2 3 3 5 2 3" xfId="32696" xr:uid="{00000000-0005-0000-0000-0000017F0000}"/>
    <cellStyle name="20% - Accent1 4 2 2 3 3 5 3" xfId="32697" xr:uid="{00000000-0005-0000-0000-0000027F0000}"/>
    <cellStyle name="20% - Accent1 4 2 2 3 3 5 3 2" xfId="32698" xr:uid="{00000000-0005-0000-0000-0000037F0000}"/>
    <cellStyle name="20% - Accent1 4 2 2 3 3 5 4" xfId="32699" xr:uid="{00000000-0005-0000-0000-0000047F0000}"/>
    <cellStyle name="20% - Accent1 4 2 2 3 3 6" xfId="32700" xr:uid="{00000000-0005-0000-0000-0000057F0000}"/>
    <cellStyle name="20% - Accent1 4 2 2 3 3 6 2" xfId="32701" xr:uid="{00000000-0005-0000-0000-0000067F0000}"/>
    <cellStyle name="20% - Accent1 4 2 2 3 3 6 2 2" xfId="32702" xr:uid="{00000000-0005-0000-0000-0000077F0000}"/>
    <cellStyle name="20% - Accent1 4 2 2 3 3 6 2 2 2" xfId="32703" xr:uid="{00000000-0005-0000-0000-0000087F0000}"/>
    <cellStyle name="20% - Accent1 4 2 2 3 3 6 2 3" xfId="32704" xr:uid="{00000000-0005-0000-0000-0000097F0000}"/>
    <cellStyle name="20% - Accent1 4 2 2 3 3 6 3" xfId="32705" xr:uid="{00000000-0005-0000-0000-00000A7F0000}"/>
    <cellStyle name="20% - Accent1 4 2 2 3 3 6 3 2" xfId="32706" xr:uid="{00000000-0005-0000-0000-00000B7F0000}"/>
    <cellStyle name="20% - Accent1 4 2 2 3 3 6 4" xfId="32707" xr:uid="{00000000-0005-0000-0000-00000C7F0000}"/>
    <cellStyle name="20% - Accent1 4 2 2 3 3 7" xfId="32708" xr:uid="{00000000-0005-0000-0000-00000D7F0000}"/>
    <cellStyle name="20% - Accent1 4 2 2 3 3 7 2" xfId="32709" xr:uid="{00000000-0005-0000-0000-00000E7F0000}"/>
    <cellStyle name="20% - Accent1 4 2 2 3 3 7 2 2" xfId="32710" xr:uid="{00000000-0005-0000-0000-00000F7F0000}"/>
    <cellStyle name="20% - Accent1 4 2 2 3 3 7 3" xfId="32711" xr:uid="{00000000-0005-0000-0000-0000107F0000}"/>
    <cellStyle name="20% - Accent1 4 2 2 3 3 8" xfId="32712" xr:uid="{00000000-0005-0000-0000-0000117F0000}"/>
    <cellStyle name="20% - Accent1 4 2 2 3 3 8 2" xfId="32713" xr:uid="{00000000-0005-0000-0000-0000127F0000}"/>
    <cellStyle name="20% - Accent1 4 2 2 3 3 8 2 2" xfId="32714" xr:uid="{00000000-0005-0000-0000-0000137F0000}"/>
    <cellStyle name="20% - Accent1 4 2 2 3 3 8 3" xfId="32715" xr:uid="{00000000-0005-0000-0000-0000147F0000}"/>
    <cellStyle name="20% - Accent1 4 2 2 3 3 9" xfId="32716" xr:uid="{00000000-0005-0000-0000-0000157F0000}"/>
    <cellStyle name="20% - Accent1 4 2 2 3 3 9 2" xfId="32717" xr:uid="{00000000-0005-0000-0000-0000167F0000}"/>
    <cellStyle name="20% - Accent1 4 2 2 3 4" xfId="32718" xr:uid="{00000000-0005-0000-0000-0000177F0000}"/>
    <cellStyle name="20% - Accent1 4 2 2 3 4 10" xfId="32719" xr:uid="{00000000-0005-0000-0000-0000187F0000}"/>
    <cellStyle name="20% - Accent1 4 2 2 3 4 10 2" xfId="32720" xr:uid="{00000000-0005-0000-0000-0000197F0000}"/>
    <cellStyle name="20% - Accent1 4 2 2 3 4 11" xfId="32721" xr:uid="{00000000-0005-0000-0000-00001A7F0000}"/>
    <cellStyle name="20% - Accent1 4 2 2 3 4 2" xfId="32722" xr:uid="{00000000-0005-0000-0000-00001B7F0000}"/>
    <cellStyle name="20% - Accent1 4 2 2 3 4 2 2" xfId="32723" xr:uid="{00000000-0005-0000-0000-00001C7F0000}"/>
    <cellStyle name="20% - Accent1 4 2 2 3 4 2 2 2" xfId="32724" xr:uid="{00000000-0005-0000-0000-00001D7F0000}"/>
    <cellStyle name="20% - Accent1 4 2 2 3 4 2 2 2 2" xfId="32725" xr:uid="{00000000-0005-0000-0000-00001E7F0000}"/>
    <cellStyle name="20% - Accent1 4 2 2 3 4 2 2 2 2 2" xfId="32726" xr:uid="{00000000-0005-0000-0000-00001F7F0000}"/>
    <cellStyle name="20% - Accent1 4 2 2 3 4 2 2 2 3" xfId="32727" xr:uid="{00000000-0005-0000-0000-0000207F0000}"/>
    <cellStyle name="20% - Accent1 4 2 2 3 4 2 2 3" xfId="32728" xr:uid="{00000000-0005-0000-0000-0000217F0000}"/>
    <cellStyle name="20% - Accent1 4 2 2 3 4 2 2 3 2" xfId="32729" xr:uid="{00000000-0005-0000-0000-0000227F0000}"/>
    <cellStyle name="20% - Accent1 4 2 2 3 4 2 2 4" xfId="32730" xr:uid="{00000000-0005-0000-0000-0000237F0000}"/>
    <cellStyle name="20% - Accent1 4 2 2 3 4 2 3" xfId="32731" xr:uid="{00000000-0005-0000-0000-0000247F0000}"/>
    <cellStyle name="20% - Accent1 4 2 2 3 4 2 3 2" xfId="32732" xr:uid="{00000000-0005-0000-0000-0000257F0000}"/>
    <cellStyle name="20% - Accent1 4 2 2 3 4 2 3 2 2" xfId="32733" xr:uid="{00000000-0005-0000-0000-0000267F0000}"/>
    <cellStyle name="20% - Accent1 4 2 2 3 4 2 3 2 2 2" xfId="32734" xr:uid="{00000000-0005-0000-0000-0000277F0000}"/>
    <cellStyle name="20% - Accent1 4 2 2 3 4 2 3 2 3" xfId="32735" xr:uid="{00000000-0005-0000-0000-0000287F0000}"/>
    <cellStyle name="20% - Accent1 4 2 2 3 4 2 3 3" xfId="32736" xr:uid="{00000000-0005-0000-0000-0000297F0000}"/>
    <cellStyle name="20% - Accent1 4 2 2 3 4 2 3 3 2" xfId="32737" xr:uid="{00000000-0005-0000-0000-00002A7F0000}"/>
    <cellStyle name="20% - Accent1 4 2 2 3 4 2 3 4" xfId="32738" xr:uid="{00000000-0005-0000-0000-00002B7F0000}"/>
    <cellStyle name="20% - Accent1 4 2 2 3 4 2 4" xfId="32739" xr:uid="{00000000-0005-0000-0000-00002C7F0000}"/>
    <cellStyle name="20% - Accent1 4 2 2 3 4 2 4 2" xfId="32740" xr:uid="{00000000-0005-0000-0000-00002D7F0000}"/>
    <cellStyle name="20% - Accent1 4 2 2 3 4 2 4 2 2" xfId="32741" xr:uid="{00000000-0005-0000-0000-00002E7F0000}"/>
    <cellStyle name="20% - Accent1 4 2 2 3 4 2 4 2 2 2" xfId="32742" xr:uid="{00000000-0005-0000-0000-00002F7F0000}"/>
    <cellStyle name="20% - Accent1 4 2 2 3 4 2 4 2 3" xfId="32743" xr:uid="{00000000-0005-0000-0000-0000307F0000}"/>
    <cellStyle name="20% - Accent1 4 2 2 3 4 2 4 3" xfId="32744" xr:uid="{00000000-0005-0000-0000-0000317F0000}"/>
    <cellStyle name="20% - Accent1 4 2 2 3 4 2 4 3 2" xfId="32745" xr:uid="{00000000-0005-0000-0000-0000327F0000}"/>
    <cellStyle name="20% - Accent1 4 2 2 3 4 2 4 4" xfId="32746" xr:uid="{00000000-0005-0000-0000-0000337F0000}"/>
    <cellStyle name="20% - Accent1 4 2 2 3 4 2 5" xfId="32747" xr:uid="{00000000-0005-0000-0000-0000347F0000}"/>
    <cellStyle name="20% - Accent1 4 2 2 3 4 2 5 2" xfId="32748" xr:uid="{00000000-0005-0000-0000-0000357F0000}"/>
    <cellStyle name="20% - Accent1 4 2 2 3 4 2 5 2 2" xfId="32749" xr:uid="{00000000-0005-0000-0000-0000367F0000}"/>
    <cellStyle name="20% - Accent1 4 2 2 3 4 2 5 3" xfId="32750" xr:uid="{00000000-0005-0000-0000-0000377F0000}"/>
    <cellStyle name="20% - Accent1 4 2 2 3 4 2 6" xfId="32751" xr:uid="{00000000-0005-0000-0000-0000387F0000}"/>
    <cellStyle name="20% - Accent1 4 2 2 3 4 2 6 2" xfId="32752" xr:uid="{00000000-0005-0000-0000-0000397F0000}"/>
    <cellStyle name="20% - Accent1 4 2 2 3 4 2 6 2 2" xfId="32753" xr:uid="{00000000-0005-0000-0000-00003A7F0000}"/>
    <cellStyle name="20% - Accent1 4 2 2 3 4 2 6 3" xfId="32754" xr:uid="{00000000-0005-0000-0000-00003B7F0000}"/>
    <cellStyle name="20% - Accent1 4 2 2 3 4 2 7" xfId="32755" xr:uid="{00000000-0005-0000-0000-00003C7F0000}"/>
    <cellStyle name="20% - Accent1 4 2 2 3 4 2 7 2" xfId="32756" xr:uid="{00000000-0005-0000-0000-00003D7F0000}"/>
    <cellStyle name="20% - Accent1 4 2 2 3 4 2 8" xfId="32757" xr:uid="{00000000-0005-0000-0000-00003E7F0000}"/>
    <cellStyle name="20% - Accent1 4 2 2 3 4 2 8 2" xfId="32758" xr:uid="{00000000-0005-0000-0000-00003F7F0000}"/>
    <cellStyle name="20% - Accent1 4 2 2 3 4 2 9" xfId="32759" xr:uid="{00000000-0005-0000-0000-0000407F0000}"/>
    <cellStyle name="20% - Accent1 4 2 2 3 4 3" xfId="32760" xr:uid="{00000000-0005-0000-0000-0000417F0000}"/>
    <cellStyle name="20% - Accent1 4 2 2 3 4 3 2" xfId="32761" xr:uid="{00000000-0005-0000-0000-0000427F0000}"/>
    <cellStyle name="20% - Accent1 4 2 2 3 4 3 2 2" xfId="32762" xr:uid="{00000000-0005-0000-0000-0000437F0000}"/>
    <cellStyle name="20% - Accent1 4 2 2 3 4 3 2 2 2" xfId="32763" xr:uid="{00000000-0005-0000-0000-0000447F0000}"/>
    <cellStyle name="20% - Accent1 4 2 2 3 4 3 2 2 2 2" xfId="32764" xr:uid="{00000000-0005-0000-0000-0000457F0000}"/>
    <cellStyle name="20% - Accent1 4 2 2 3 4 3 2 2 3" xfId="32765" xr:uid="{00000000-0005-0000-0000-0000467F0000}"/>
    <cellStyle name="20% - Accent1 4 2 2 3 4 3 2 3" xfId="32766" xr:uid="{00000000-0005-0000-0000-0000477F0000}"/>
    <cellStyle name="20% - Accent1 4 2 2 3 4 3 2 3 2" xfId="32767" xr:uid="{00000000-0005-0000-0000-0000487F0000}"/>
    <cellStyle name="20% - Accent1 4 2 2 3 4 3 2 4" xfId="32768" xr:uid="{00000000-0005-0000-0000-0000497F0000}"/>
    <cellStyle name="20% - Accent1 4 2 2 3 4 3 3" xfId="32769" xr:uid="{00000000-0005-0000-0000-00004A7F0000}"/>
    <cellStyle name="20% - Accent1 4 2 2 3 4 3 3 2" xfId="32770" xr:uid="{00000000-0005-0000-0000-00004B7F0000}"/>
    <cellStyle name="20% - Accent1 4 2 2 3 4 3 3 2 2" xfId="32771" xr:uid="{00000000-0005-0000-0000-00004C7F0000}"/>
    <cellStyle name="20% - Accent1 4 2 2 3 4 3 3 2 2 2" xfId="32772" xr:uid="{00000000-0005-0000-0000-00004D7F0000}"/>
    <cellStyle name="20% - Accent1 4 2 2 3 4 3 3 2 3" xfId="32773" xr:uid="{00000000-0005-0000-0000-00004E7F0000}"/>
    <cellStyle name="20% - Accent1 4 2 2 3 4 3 3 3" xfId="32774" xr:uid="{00000000-0005-0000-0000-00004F7F0000}"/>
    <cellStyle name="20% - Accent1 4 2 2 3 4 3 3 3 2" xfId="32775" xr:uid="{00000000-0005-0000-0000-0000507F0000}"/>
    <cellStyle name="20% - Accent1 4 2 2 3 4 3 3 4" xfId="32776" xr:uid="{00000000-0005-0000-0000-0000517F0000}"/>
    <cellStyle name="20% - Accent1 4 2 2 3 4 3 4" xfId="32777" xr:uid="{00000000-0005-0000-0000-0000527F0000}"/>
    <cellStyle name="20% - Accent1 4 2 2 3 4 3 4 2" xfId="32778" xr:uid="{00000000-0005-0000-0000-0000537F0000}"/>
    <cellStyle name="20% - Accent1 4 2 2 3 4 3 4 2 2" xfId="32779" xr:uid="{00000000-0005-0000-0000-0000547F0000}"/>
    <cellStyle name="20% - Accent1 4 2 2 3 4 3 4 2 2 2" xfId="32780" xr:uid="{00000000-0005-0000-0000-0000557F0000}"/>
    <cellStyle name="20% - Accent1 4 2 2 3 4 3 4 2 3" xfId="32781" xr:uid="{00000000-0005-0000-0000-0000567F0000}"/>
    <cellStyle name="20% - Accent1 4 2 2 3 4 3 4 3" xfId="32782" xr:uid="{00000000-0005-0000-0000-0000577F0000}"/>
    <cellStyle name="20% - Accent1 4 2 2 3 4 3 4 3 2" xfId="32783" xr:uid="{00000000-0005-0000-0000-0000587F0000}"/>
    <cellStyle name="20% - Accent1 4 2 2 3 4 3 4 4" xfId="32784" xr:uid="{00000000-0005-0000-0000-0000597F0000}"/>
    <cellStyle name="20% - Accent1 4 2 2 3 4 3 5" xfId="32785" xr:uid="{00000000-0005-0000-0000-00005A7F0000}"/>
    <cellStyle name="20% - Accent1 4 2 2 3 4 3 5 2" xfId="32786" xr:uid="{00000000-0005-0000-0000-00005B7F0000}"/>
    <cellStyle name="20% - Accent1 4 2 2 3 4 3 5 2 2" xfId="32787" xr:uid="{00000000-0005-0000-0000-00005C7F0000}"/>
    <cellStyle name="20% - Accent1 4 2 2 3 4 3 5 3" xfId="32788" xr:uid="{00000000-0005-0000-0000-00005D7F0000}"/>
    <cellStyle name="20% - Accent1 4 2 2 3 4 3 6" xfId="32789" xr:uid="{00000000-0005-0000-0000-00005E7F0000}"/>
    <cellStyle name="20% - Accent1 4 2 2 3 4 3 6 2" xfId="32790" xr:uid="{00000000-0005-0000-0000-00005F7F0000}"/>
    <cellStyle name="20% - Accent1 4 2 2 3 4 3 6 2 2" xfId="32791" xr:uid="{00000000-0005-0000-0000-0000607F0000}"/>
    <cellStyle name="20% - Accent1 4 2 2 3 4 3 6 3" xfId="32792" xr:uid="{00000000-0005-0000-0000-0000617F0000}"/>
    <cellStyle name="20% - Accent1 4 2 2 3 4 3 7" xfId="32793" xr:uid="{00000000-0005-0000-0000-0000627F0000}"/>
    <cellStyle name="20% - Accent1 4 2 2 3 4 3 7 2" xfId="32794" xr:uid="{00000000-0005-0000-0000-0000637F0000}"/>
    <cellStyle name="20% - Accent1 4 2 2 3 4 3 8" xfId="32795" xr:uid="{00000000-0005-0000-0000-0000647F0000}"/>
    <cellStyle name="20% - Accent1 4 2 2 3 4 3 8 2" xfId="32796" xr:uid="{00000000-0005-0000-0000-0000657F0000}"/>
    <cellStyle name="20% - Accent1 4 2 2 3 4 3 9" xfId="32797" xr:uid="{00000000-0005-0000-0000-0000667F0000}"/>
    <cellStyle name="20% - Accent1 4 2 2 3 4 4" xfId="32798" xr:uid="{00000000-0005-0000-0000-0000677F0000}"/>
    <cellStyle name="20% - Accent1 4 2 2 3 4 4 2" xfId="32799" xr:uid="{00000000-0005-0000-0000-0000687F0000}"/>
    <cellStyle name="20% - Accent1 4 2 2 3 4 4 2 2" xfId="32800" xr:uid="{00000000-0005-0000-0000-0000697F0000}"/>
    <cellStyle name="20% - Accent1 4 2 2 3 4 4 2 2 2" xfId="32801" xr:uid="{00000000-0005-0000-0000-00006A7F0000}"/>
    <cellStyle name="20% - Accent1 4 2 2 3 4 4 2 3" xfId="32802" xr:uid="{00000000-0005-0000-0000-00006B7F0000}"/>
    <cellStyle name="20% - Accent1 4 2 2 3 4 4 3" xfId="32803" xr:uid="{00000000-0005-0000-0000-00006C7F0000}"/>
    <cellStyle name="20% - Accent1 4 2 2 3 4 4 3 2" xfId="32804" xr:uid="{00000000-0005-0000-0000-00006D7F0000}"/>
    <cellStyle name="20% - Accent1 4 2 2 3 4 4 4" xfId="32805" xr:uid="{00000000-0005-0000-0000-00006E7F0000}"/>
    <cellStyle name="20% - Accent1 4 2 2 3 4 5" xfId="32806" xr:uid="{00000000-0005-0000-0000-00006F7F0000}"/>
    <cellStyle name="20% - Accent1 4 2 2 3 4 5 2" xfId="32807" xr:uid="{00000000-0005-0000-0000-0000707F0000}"/>
    <cellStyle name="20% - Accent1 4 2 2 3 4 5 2 2" xfId="32808" xr:uid="{00000000-0005-0000-0000-0000717F0000}"/>
    <cellStyle name="20% - Accent1 4 2 2 3 4 5 2 2 2" xfId="32809" xr:uid="{00000000-0005-0000-0000-0000727F0000}"/>
    <cellStyle name="20% - Accent1 4 2 2 3 4 5 2 3" xfId="32810" xr:uid="{00000000-0005-0000-0000-0000737F0000}"/>
    <cellStyle name="20% - Accent1 4 2 2 3 4 5 3" xfId="32811" xr:uid="{00000000-0005-0000-0000-0000747F0000}"/>
    <cellStyle name="20% - Accent1 4 2 2 3 4 5 3 2" xfId="32812" xr:uid="{00000000-0005-0000-0000-0000757F0000}"/>
    <cellStyle name="20% - Accent1 4 2 2 3 4 5 4" xfId="32813" xr:uid="{00000000-0005-0000-0000-0000767F0000}"/>
    <cellStyle name="20% - Accent1 4 2 2 3 4 6" xfId="32814" xr:uid="{00000000-0005-0000-0000-0000777F0000}"/>
    <cellStyle name="20% - Accent1 4 2 2 3 4 6 2" xfId="32815" xr:uid="{00000000-0005-0000-0000-0000787F0000}"/>
    <cellStyle name="20% - Accent1 4 2 2 3 4 6 2 2" xfId="32816" xr:uid="{00000000-0005-0000-0000-0000797F0000}"/>
    <cellStyle name="20% - Accent1 4 2 2 3 4 6 2 2 2" xfId="32817" xr:uid="{00000000-0005-0000-0000-00007A7F0000}"/>
    <cellStyle name="20% - Accent1 4 2 2 3 4 6 2 3" xfId="32818" xr:uid="{00000000-0005-0000-0000-00007B7F0000}"/>
    <cellStyle name="20% - Accent1 4 2 2 3 4 6 3" xfId="32819" xr:uid="{00000000-0005-0000-0000-00007C7F0000}"/>
    <cellStyle name="20% - Accent1 4 2 2 3 4 6 3 2" xfId="32820" xr:uid="{00000000-0005-0000-0000-00007D7F0000}"/>
    <cellStyle name="20% - Accent1 4 2 2 3 4 6 4" xfId="32821" xr:uid="{00000000-0005-0000-0000-00007E7F0000}"/>
    <cellStyle name="20% - Accent1 4 2 2 3 4 7" xfId="32822" xr:uid="{00000000-0005-0000-0000-00007F7F0000}"/>
    <cellStyle name="20% - Accent1 4 2 2 3 4 7 2" xfId="32823" xr:uid="{00000000-0005-0000-0000-0000807F0000}"/>
    <cellStyle name="20% - Accent1 4 2 2 3 4 7 2 2" xfId="32824" xr:uid="{00000000-0005-0000-0000-0000817F0000}"/>
    <cellStyle name="20% - Accent1 4 2 2 3 4 7 3" xfId="32825" xr:uid="{00000000-0005-0000-0000-0000827F0000}"/>
    <cellStyle name="20% - Accent1 4 2 2 3 4 8" xfId="32826" xr:uid="{00000000-0005-0000-0000-0000837F0000}"/>
    <cellStyle name="20% - Accent1 4 2 2 3 4 8 2" xfId="32827" xr:uid="{00000000-0005-0000-0000-0000847F0000}"/>
    <cellStyle name="20% - Accent1 4 2 2 3 4 8 2 2" xfId="32828" xr:uid="{00000000-0005-0000-0000-0000857F0000}"/>
    <cellStyle name="20% - Accent1 4 2 2 3 4 8 3" xfId="32829" xr:uid="{00000000-0005-0000-0000-0000867F0000}"/>
    <cellStyle name="20% - Accent1 4 2 2 3 4 9" xfId="32830" xr:uid="{00000000-0005-0000-0000-0000877F0000}"/>
    <cellStyle name="20% - Accent1 4 2 2 3 4 9 2" xfId="32831" xr:uid="{00000000-0005-0000-0000-0000887F0000}"/>
    <cellStyle name="20% - Accent1 4 2 2 3 5" xfId="32832" xr:uid="{00000000-0005-0000-0000-0000897F0000}"/>
    <cellStyle name="20% - Accent1 4 2 2 3 5 2" xfId="32833" xr:uid="{00000000-0005-0000-0000-00008A7F0000}"/>
    <cellStyle name="20% - Accent1 4 2 2 3 5 2 2" xfId="32834" xr:uid="{00000000-0005-0000-0000-00008B7F0000}"/>
    <cellStyle name="20% - Accent1 4 2 2 3 5 2 2 2" xfId="32835" xr:uid="{00000000-0005-0000-0000-00008C7F0000}"/>
    <cellStyle name="20% - Accent1 4 2 2 3 5 2 2 2 2" xfId="32836" xr:uid="{00000000-0005-0000-0000-00008D7F0000}"/>
    <cellStyle name="20% - Accent1 4 2 2 3 5 2 2 3" xfId="32837" xr:uid="{00000000-0005-0000-0000-00008E7F0000}"/>
    <cellStyle name="20% - Accent1 4 2 2 3 5 2 3" xfId="32838" xr:uid="{00000000-0005-0000-0000-00008F7F0000}"/>
    <cellStyle name="20% - Accent1 4 2 2 3 5 2 3 2" xfId="32839" xr:uid="{00000000-0005-0000-0000-0000907F0000}"/>
    <cellStyle name="20% - Accent1 4 2 2 3 5 2 4" xfId="32840" xr:uid="{00000000-0005-0000-0000-0000917F0000}"/>
    <cellStyle name="20% - Accent1 4 2 2 3 5 3" xfId="32841" xr:uid="{00000000-0005-0000-0000-0000927F0000}"/>
    <cellStyle name="20% - Accent1 4 2 2 3 5 3 2" xfId="32842" xr:uid="{00000000-0005-0000-0000-0000937F0000}"/>
    <cellStyle name="20% - Accent1 4 2 2 3 5 3 2 2" xfId="32843" xr:uid="{00000000-0005-0000-0000-0000947F0000}"/>
    <cellStyle name="20% - Accent1 4 2 2 3 5 3 2 2 2" xfId="32844" xr:uid="{00000000-0005-0000-0000-0000957F0000}"/>
    <cellStyle name="20% - Accent1 4 2 2 3 5 3 2 3" xfId="32845" xr:uid="{00000000-0005-0000-0000-0000967F0000}"/>
    <cellStyle name="20% - Accent1 4 2 2 3 5 3 3" xfId="32846" xr:uid="{00000000-0005-0000-0000-0000977F0000}"/>
    <cellStyle name="20% - Accent1 4 2 2 3 5 3 3 2" xfId="32847" xr:uid="{00000000-0005-0000-0000-0000987F0000}"/>
    <cellStyle name="20% - Accent1 4 2 2 3 5 3 4" xfId="32848" xr:uid="{00000000-0005-0000-0000-0000997F0000}"/>
    <cellStyle name="20% - Accent1 4 2 2 3 5 4" xfId="32849" xr:uid="{00000000-0005-0000-0000-00009A7F0000}"/>
    <cellStyle name="20% - Accent1 4 2 2 3 5 4 2" xfId="32850" xr:uid="{00000000-0005-0000-0000-00009B7F0000}"/>
    <cellStyle name="20% - Accent1 4 2 2 3 5 4 2 2" xfId="32851" xr:uid="{00000000-0005-0000-0000-00009C7F0000}"/>
    <cellStyle name="20% - Accent1 4 2 2 3 5 4 2 2 2" xfId="32852" xr:uid="{00000000-0005-0000-0000-00009D7F0000}"/>
    <cellStyle name="20% - Accent1 4 2 2 3 5 4 2 3" xfId="32853" xr:uid="{00000000-0005-0000-0000-00009E7F0000}"/>
    <cellStyle name="20% - Accent1 4 2 2 3 5 4 3" xfId="32854" xr:uid="{00000000-0005-0000-0000-00009F7F0000}"/>
    <cellStyle name="20% - Accent1 4 2 2 3 5 4 3 2" xfId="32855" xr:uid="{00000000-0005-0000-0000-0000A07F0000}"/>
    <cellStyle name="20% - Accent1 4 2 2 3 5 4 4" xfId="32856" xr:uid="{00000000-0005-0000-0000-0000A17F0000}"/>
    <cellStyle name="20% - Accent1 4 2 2 3 5 5" xfId="32857" xr:uid="{00000000-0005-0000-0000-0000A27F0000}"/>
    <cellStyle name="20% - Accent1 4 2 2 3 5 5 2" xfId="32858" xr:uid="{00000000-0005-0000-0000-0000A37F0000}"/>
    <cellStyle name="20% - Accent1 4 2 2 3 5 5 2 2" xfId="32859" xr:uid="{00000000-0005-0000-0000-0000A47F0000}"/>
    <cellStyle name="20% - Accent1 4 2 2 3 5 5 3" xfId="32860" xr:uid="{00000000-0005-0000-0000-0000A57F0000}"/>
    <cellStyle name="20% - Accent1 4 2 2 3 5 6" xfId="32861" xr:uid="{00000000-0005-0000-0000-0000A67F0000}"/>
    <cellStyle name="20% - Accent1 4 2 2 3 5 6 2" xfId="32862" xr:uid="{00000000-0005-0000-0000-0000A77F0000}"/>
    <cellStyle name="20% - Accent1 4 2 2 3 5 6 2 2" xfId="32863" xr:uid="{00000000-0005-0000-0000-0000A87F0000}"/>
    <cellStyle name="20% - Accent1 4 2 2 3 5 6 3" xfId="32864" xr:uid="{00000000-0005-0000-0000-0000A97F0000}"/>
    <cellStyle name="20% - Accent1 4 2 2 3 5 7" xfId="32865" xr:uid="{00000000-0005-0000-0000-0000AA7F0000}"/>
    <cellStyle name="20% - Accent1 4 2 2 3 5 7 2" xfId="32866" xr:uid="{00000000-0005-0000-0000-0000AB7F0000}"/>
    <cellStyle name="20% - Accent1 4 2 2 3 5 8" xfId="32867" xr:uid="{00000000-0005-0000-0000-0000AC7F0000}"/>
    <cellStyle name="20% - Accent1 4 2 2 3 5 8 2" xfId="32868" xr:uid="{00000000-0005-0000-0000-0000AD7F0000}"/>
    <cellStyle name="20% - Accent1 4 2 2 3 5 9" xfId="32869" xr:uid="{00000000-0005-0000-0000-0000AE7F0000}"/>
    <cellStyle name="20% - Accent1 4 2 2 3 6" xfId="32870" xr:uid="{00000000-0005-0000-0000-0000AF7F0000}"/>
    <cellStyle name="20% - Accent1 4 2 2 3 6 2" xfId="32871" xr:uid="{00000000-0005-0000-0000-0000B07F0000}"/>
    <cellStyle name="20% - Accent1 4 2 2 3 6 2 2" xfId="32872" xr:uid="{00000000-0005-0000-0000-0000B17F0000}"/>
    <cellStyle name="20% - Accent1 4 2 2 3 6 2 2 2" xfId="32873" xr:uid="{00000000-0005-0000-0000-0000B27F0000}"/>
    <cellStyle name="20% - Accent1 4 2 2 3 6 2 2 2 2" xfId="32874" xr:uid="{00000000-0005-0000-0000-0000B37F0000}"/>
    <cellStyle name="20% - Accent1 4 2 2 3 6 2 2 3" xfId="32875" xr:uid="{00000000-0005-0000-0000-0000B47F0000}"/>
    <cellStyle name="20% - Accent1 4 2 2 3 6 2 3" xfId="32876" xr:uid="{00000000-0005-0000-0000-0000B57F0000}"/>
    <cellStyle name="20% - Accent1 4 2 2 3 6 2 3 2" xfId="32877" xr:uid="{00000000-0005-0000-0000-0000B67F0000}"/>
    <cellStyle name="20% - Accent1 4 2 2 3 6 2 4" xfId="32878" xr:uid="{00000000-0005-0000-0000-0000B77F0000}"/>
    <cellStyle name="20% - Accent1 4 2 2 3 6 3" xfId="32879" xr:uid="{00000000-0005-0000-0000-0000B87F0000}"/>
    <cellStyle name="20% - Accent1 4 2 2 3 6 3 2" xfId="32880" xr:uid="{00000000-0005-0000-0000-0000B97F0000}"/>
    <cellStyle name="20% - Accent1 4 2 2 3 6 3 2 2" xfId="32881" xr:uid="{00000000-0005-0000-0000-0000BA7F0000}"/>
    <cellStyle name="20% - Accent1 4 2 2 3 6 3 2 2 2" xfId="32882" xr:uid="{00000000-0005-0000-0000-0000BB7F0000}"/>
    <cellStyle name="20% - Accent1 4 2 2 3 6 3 2 3" xfId="32883" xr:uid="{00000000-0005-0000-0000-0000BC7F0000}"/>
    <cellStyle name="20% - Accent1 4 2 2 3 6 3 3" xfId="32884" xr:uid="{00000000-0005-0000-0000-0000BD7F0000}"/>
    <cellStyle name="20% - Accent1 4 2 2 3 6 3 3 2" xfId="32885" xr:uid="{00000000-0005-0000-0000-0000BE7F0000}"/>
    <cellStyle name="20% - Accent1 4 2 2 3 6 3 4" xfId="32886" xr:uid="{00000000-0005-0000-0000-0000BF7F0000}"/>
    <cellStyle name="20% - Accent1 4 2 2 3 6 4" xfId="32887" xr:uid="{00000000-0005-0000-0000-0000C07F0000}"/>
    <cellStyle name="20% - Accent1 4 2 2 3 6 4 2" xfId="32888" xr:uid="{00000000-0005-0000-0000-0000C17F0000}"/>
    <cellStyle name="20% - Accent1 4 2 2 3 6 4 2 2" xfId="32889" xr:uid="{00000000-0005-0000-0000-0000C27F0000}"/>
    <cellStyle name="20% - Accent1 4 2 2 3 6 4 2 2 2" xfId="32890" xr:uid="{00000000-0005-0000-0000-0000C37F0000}"/>
    <cellStyle name="20% - Accent1 4 2 2 3 6 4 2 3" xfId="32891" xr:uid="{00000000-0005-0000-0000-0000C47F0000}"/>
    <cellStyle name="20% - Accent1 4 2 2 3 6 4 3" xfId="32892" xr:uid="{00000000-0005-0000-0000-0000C57F0000}"/>
    <cellStyle name="20% - Accent1 4 2 2 3 6 4 3 2" xfId="32893" xr:uid="{00000000-0005-0000-0000-0000C67F0000}"/>
    <cellStyle name="20% - Accent1 4 2 2 3 6 4 4" xfId="32894" xr:uid="{00000000-0005-0000-0000-0000C77F0000}"/>
    <cellStyle name="20% - Accent1 4 2 2 3 6 5" xfId="32895" xr:uid="{00000000-0005-0000-0000-0000C87F0000}"/>
    <cellStyle name="20% - Accent1 4 2 2 3 6 5 2" xfId="32896" xr:uid="{00000000-0005-0000-0000-0000C97F0000}"/>
    <cellStyle name="20% - Accent1 4 2 2 3 6 5 2 2" xfId="32897" xr:uid="{00000000-0005-0000-0000-0000CA7F0000}"/>
    <cellStyle name="20% - Accent1 4 2 2 3 6 5 3" xfId="32898" xr:uid="{00000000-0005-0000-0000-0000CB7F0000}"/>
    <cellStyle name="20% - Accent1 4 2 2 3 6 6" xfId="32899" xr:uid="{00000000-0005-0000-0000-0000CC7F0000}"/>
    <cellStyle name="20% - Accent1 4 2 2 3 6 6 2" xfId="32900" xr:uid="{00000000-0005-0000-0000-0000CD7F0000}"/>
    <cellStyle name="20% - Accent1 4 2 2 3 6 6 2 2" xfId="32901" xr:uid="{00000000-0005-0000-0000-0000CE7F0000}"/>
    <cellStyle name="20% - Accent1 4 2 2 3 6 6 3" xfId="32902" xr:uid="{00000000-0005-0000-0000-0000CF7F0000}"/>
    <cellStyle name="20% - Accent1 4 2 2 3 6 7" xfId="32903" xr:uid="{00000000-0005-0000-0000-0000D07F0000}"/>
    <cellStyle name="20% - Accent1 4 2 2 3 6 7 2" xfId="32904" xr:uid="{00000000-0005-0000-0000-0000D17F0000}"/>
    <cellStyle name="20% - Accent1 4 2 2 3 6 8" xfId="32905" xr:uid="{00000000-0005-0000-0000-0000D27F0000}"/>
    <cellStyle name="20% - Accent1 4 2 2 3 6 8 2" xfId="32906" xr:uid="{00000000-0005-0000-0000-0000D37F0000}"/>
    <cellStyle name="20% - Accent1 4 2 2 3 6 9" xfId="32907" xr:uid="{00000000-0005-0000-0000-0000D47F0000}"/>
    <cellStyle name="20% - Accent1 4 2 2 3 7" xfId="32908" xr:uid="{00000000-0005-0000-0000-0000D57F0000}"/>
    <cellStyle name="20% - Accent1 4 2 2 3 7 2" xfId="32909" xr:uid="{00000000-0005-0000-0000-0000D67F0000}"/>
    <cellStyle name="20% - Accent1 4 2 2 3 7 2 2" xfId="32910" xr:uid="{00000000-0005-0000-0000-0000D77F0000}"/>
    <cellStyle name="20% - Accent1 4 2 2 3 7 2 2 2" xfId="32911" xr:uid="{00000000-0005-0000-0000-0000D87F0000}"/>
    <cellStyle name="20% - Accent1 4 2 2 3 7 2 3" xfId="32912" xr:uid="{00000000-0005-0000-0000-0000D97F0000}"/>
    <cellStyle name="20% - Accent1 4 2 2 3 7 3" xfId="32913" xr:uid="{00000000-0005-0000-0000-0000DA7F0000}"/>
    <cellStyle name="20% - Accent1 4 2 2 3 7 3 2" xfId="32914" xr:uid="{00000000-0005-0000-0000-0000DB7F0000}"/>
    <cellStyle name="20% - Accent1 4 2 2 3 7 4" xfId="32915" xr:uid="{00000000-0005-0000-0000-0000DC7F0000}"/>
    <cellStyle name="20% - Accent1 4 2 2 3 8" xfId="32916" xr:uid="{00000000-0005-0000-0000-0000DD7F0000}"/>
    <cellStyle name="20% - Accent1 4 2 2 3 8 2" xfId="32917" xr:uid="{00000000-0005-0000-0000-0000DE7F0000}"/>
    <cellStyle name="20% - Accent1 4 2 2 3 8 2 2" xfId="32918" xr:uid="{00000000-0005-0000-0000-0000DF7F0000}"/>
    <cellStyle name="20% - Accent1 4 2 2 3 8 2 2 2" xfId="32919" xr:uid="{00000000-0005-0000-0000-0000E07F0000}"/>
    <cellStyle name="20% - Accent1 4 2 2 3 8 2 3" xfId="32920" xr:uid="{00000000-0005-0000-0000-0000E17F0000}"/>
    <cellStyle name="20% - Accent1 4 2 2 3 8 3" xfId="32921" xr:uid="{00000000-0005-0000-0000-0000E27F0000}"/>
    <cellStyle name="20% - Accent1 4 2 2 3 8 3 2" xfId="32922" xr:uid="{00000000-0005-0000-0000-0000E37F0000}"/>
    <cellStyle name="20% - Accent1 4 2 2 3 8 4" xfId="32923" xr:uid="{00000000-0005-0000-0000-0000E47F0000}"/>
    <cellStyle name="20% - Accent1 4 2 2 3 9" xfId="32924" xr:uid="{00000000-0005-0000-0000-0000E57F0000}"/>
    <cellStyle name="20% - Accent1 4 2 2 3 9 2" xfId="32925" xr:uid="{00000000-0005-0000-0000-0000E67F0000}"/>
    <cellStyle name="20% - Accent1 4 2 2 3 9 2 2" xfId="32926" xr:uid="{00000000-0005-0000-0000-0000E77F0000}"/>
    <cellStyle name="20% - Accent1 4 2 2 3 9 2 2 2" xfId="32927" xr:uid="{00000000-0005-0000-0000-0000E87F0000}"/>
    <cellStyle name="20% - Accent1 4 2 2 3 9 2 3" xfId="32928" xr:uid="{00000000-0005-0000-0000-0000E97F0000}"/>
    <cellStyle name="20% - Accent1 4 2 2 3 9 3" xfId="32929" xr:uid="{00000000-0005-0000-0000-0000EA7F0000}"/>
    <cellStyle name="20% - Accent1 4 2 2 3 9 3 2" xfId="32930" xr:uid="{00000000-0005-0000-0000-0000EB7F0000}"/>
    <cellStyle name="20% - Accent1 4 2 2 3 9 4" xfId="32931" xr:uid="{00000000-0005-0000-0000-0000EC7F0000}"/>
    <cellStyle name="20% - Accent1 4 2 2 4" xfId="32932" xr:uid="{00000000-0005-0000-0000-0000ED7F0000}"/>
    <cellStyle name="20% - Accent1 4 2 2 4 10" xfId="32933" xr:uid="{00000000-0005-0000-0000-0000EE7F0000}"/>
    <cellStyle name="20% - Accent1 4 2 2 4 10 2" xfId="32934" xr:uid="{00000000-0005-0000-0000-0000EF7F0000}"/>
    <cellStyle name="20% - Accent1 4 2 2 4 11" xfId="32935" xr:uid="{00000000-0005-0000-0000-0000F07F0000}"/>
    <cellStyle name="20% - Accent1 4 2 2 4 2" xfId="32936" xr:uid="{00000000-0005-0000-0000-0000F17F0000}"/>
    <cellStyle name="20% - Accent1 4 2 2 4 2 2" xfId="32937" xr:uid="{00000000-0005-0000-0000-0000F27F0000}"/>
    <cellStyle name="20% - Accent1 4 2 2 4 2 2 2" xfId="32938" xr:uid="{00000000-0005-0000-0000-0000F37F0000}"/>
    <cellStyle name="20% - Accent1 4 2 2 4 2 2 2 2" xfId="32939" xr:uid="{00000000-0005-0000-0000-0000F47F0000}"/>
    <cellStyle name="20% - Accent1 4 2 2 4 2 2 2 2 2" xfId="32940" xr:uid="{00000000-0005-0000-0000-0000F57F0000}"/>
    <cellStyle name="20% - Accent1 4 2 2 4 2 2 2 3" xfId="32941" xr:uid="{00000000-0005-0000-0000-0000F67F0000}"/>
    <cellStyle name="20% - Accent1 4 2 2 4 2 2 3" xfId="32942" xr:uid="{00000000-0005-0000-0000-0000F77F0000}"/>
    <cellStyle name="20% - Accent1 4 2 2 4 2 2 3 2" xfId="32943" xr:uid="{00000000-0005-0000-0000-0000F87F0000}"/>
    <cellStyle name="20% - Accent1 4 2 2 4 2 2 4" xfId="32944" xr:uid="{00000000-0005-0000-0000-0000F97F0000}"/>
    <cellStyle name="20% - Accent1 4 2 2 4 2 3" xfId="32945" xr:uid="{00000000-0005-0000-0000-0000FA7F0000}"/>
    <cellStyle name="20% - Accent1 4 2 2 4 2 3 2" xfId="32946" xr:uid="{00000000-0005-0000-0000-0000FB7F0000}"/>
    <cellStyle name="20% - Accent1 4 2 2 4 2 3 2 2" xfId="32947" xr:uid="{00000000-0005-0000-0000-0000FC7F0000}"/>
    <cellStyle name="20% - Accent1 4 2 2 4 2 3 2 2 2" xfId="32948" xr:uid="{00000000-0005-0000-0000-0000FD7F0000}"/>
    <cellStyle name="20% - Accent1 4 2 2 4 2 3 2 3" xfId="32949" xr:uid="{00000000-0005-0000-0000-0000FE7F0000}"/>
    <cellStyle name="20% - Accent1 4 2 2 4 2 3 3" xfId="32950" xr:uid="{00000000-0005-0000-0000-0000FF7F0000}"/>
    <cellStyle name="20% - Accent1 4 2 2 4 2 3 3 2" xfId="32951" xr:uid="{00000000-0005-0000-0000-000000800000}"/>
    <cellStyle name="20% - Accent1 4 2 2 4 2 3 4" xfId="32952" xr:uid="{00000000-0005-0000-0000-000001800000}"/>
    <cellStyle name="20% - Accent1 4 2 2 4 2 4" xfId="32953" xr:uid="{00000000-0005-0000-0000-000002800000}"/>
    <cellStyle name="20% - Accent1 4 2 2 4 2 4 2" xfId="32954" xr:uid="{00000000-0005-0000-0000-000003800000}"/>
    <cellStyle name="20% - Accent1 4 2 2 4 2 4 2 2" xfId="32955" xr:uid="{00000000-0005-0000-0000-000004800000}"/>
    <cellStyle name="20% - Accent1 4 2 2 4 2 4 2 2 2" xfId="32956" xr:uid="{00000000-0005-0000-0000-000005800000}"/>
    <cellStyle name="20% - Accent1 4 2 2 4 2 4 2 3" xfId="32957" xr:uid="{00000000-0005-0000-0000-000006800000}"/>
    <cellStyle name="20% - Accent1 4 2 2 4 2 4 3" xfId="32958" xr:uid="{00000000-0005-0000-0000-000007800000}"/>
    <cellStyle name="20% - Accent1 4 2 2 4 2 4 3 2" xfId="32959" xr:uid="{00000000-0005-0000-0000-000008800000}"/>
    <cellStyle name="20% - Accent1 4 2 2 4 2 4 4" xfId="32960" xr:uid="{00000000-0005-0000-0000-000009800000}"/>
    <cellStyle name="20% - Accent1 4 2 2 4 2 5" xfId="32961" xr:uid="{00000000-0005-0000-0000-00000A800000}"/>
    <cellStyle name="20% - Accent1 4 2 2 4 2 5 2" xfId="32962" xr:uid="{00000000-0005-0000-0000-00000B800000}"/>
    <cellStyle name="20% - Accent1 4 2 2 4 2 5 2 2" xfId="32963" xr:uid="{00000000-0005-0000-0000-00000C800000}"/>
    <cellStyle name="20% - Accent1 4 2 2 4 2 5 3" xfId="32964" xr:uid="{00000000-0005-0000-0000-00000D800000}"/>
    <cellStyle name="20% - Accent1 4 2 2 4 2 6" xfId="32965" xr:uid="{00000000-0005-0000-0000-00000E800000}"/>
    <cellStyle name="20% - Accent1 4 2 2 4 2 6 2" xfId="32966" xr:uid="{00000000-0005-0000-0000-00000F800000}"/>
    <cellStyle name="20% - Accent1 4 2 2 4 2 6 2 2" xfId="32967" xr:uid="{00000000-0005-0000-0000-000010800000}"/>
    <cellStyle name="20% - Accent1 4 2 2 4 2 6 3" xfId="32968" xr:uid="{00000000-0005-0000-0000-000011800000}"/>
    <cellStyle name="20% - Accent1 4 2 2 4 2 7" xfId="32969" xr:uid="{00000000-0005-0000-0000-000012800000}"/>
    <cellStyle name="20% - Accent1 4 2 2 4 2 7 2" xfId="32970" xr:uid="{00000000-0005-0000-0000-000013800000}"/>
    <cellStyle name="20% - Accent1 4 2 2 4 2 8" xfId="32971" xr:uid="{00000000-0005-0000-0000-000014800000}"/>
    <cellStyle name="20% - Accent1 4 2 2 4 2 8 2" xfId="32972" xr:uid="{00000000-0005-0000-0000-000015800000}"/>
    <cellStyle name="20% - Accent1 4 2 2 4 2 9" xfId="32973" xr:uid="{00000000-0005-0000-0000-000016800000}"/>
    <cellStyle name="20% - Accent1 4 2 2 4 3" xfId="32974" xr:uid="{00000000-0005-0000-0000-000017800000}"/>
    <cellStyle name="20% - Accent1 4 2 2 4 3 2" xfId="32975" xr:uid="{00000000-0005-0000-0000-000018800000}"/>
    <cellStyle name="20% - Accent1 4 2 2 4 3 2 2" xfId="32976" xr:uid="{00000000-0005-0000-0000-000019800000}"/>
    <cellStyle name="20% - Accent1 4 2 2 4 3 2 2 2" xfId="32977" xr:uid="{00000000-0005-0000-0000-00001A800000}"/>
    <cellStyle name="20% - Accent1 4 2 2 4 3 2 2 2 2" xfId="32978" xr:uid="{00000000-0005-0000-0000-00001B800000}"/>
    <cellStyle name="20% - Accent1 4 2 2 4 3 2 2 3" xfId="32979" xr:uid="{00000000-0005-0000-0000-00001C800000}"/>
    <cellStyle name="20% - Accent1 4 2 2 4 3 2 3" xfId="32980" xr:uid="{00000000-0005-0000-0000-00001D800000}"/>
    <cellStyle name="20% - Accent1 4 2 2 4 3 2 3 2" xfId="32981" xr:uid="{00000000-0005-0000-0000-00001E800000}"/>
    <cellStyle name="20% - Accent1 4 2 2 4 3 2 4" xfId="32982" xr:uid="{00000000-0005-0000-0000-00001F800000}"/>
    <cellStyle name="20% - Accent1 4 2 2 4 3 3" xfId="32983" xr:uid="{00000000-0005-0000-0000-000020800000}"/>
    <cellStyle name="20% - Accent1 4 2 2 4 3 3 2" xfId="32984" xr:uid="{00000000-0005-0000-0000-000021800000}"/>
    <cellStyle name="20% - Accent1 4 2 2 4 3 3 2 2" xfId="32985" xr:uid="{00000000-0005-0000-0000-000022800000}"/>
    <cellStyle name="20% - Accent1 4 2 2 4 3 3 2 2 2" xfId="32986" xr:uid="{00000000-0005-0000-0000-000023800000}"/>
    <cellStyle name="20% - Accent1 4 2 2 4 3 3 2 3" xfId="32987" xr:uid="{00000000-0005-0000-0000-000024800000}"/>
    <cellStyle name="20% - Accent1 4 2 2 4 3 3 3" xfId="32988" xr:uid="{00000000-0005-0000-0000-000025800000}"/>
    <cellStyle name="20% - Accent1 4 2 2 4 3 3 3 2" xfId="32989" xr:uid="{00000000-0005-0000-0000-000026800000}"/>
    <cellStyle name="20% - Accent1 4 2 2 4 3 3 4" xfId="32990" xr:uid="{00000000-0005-0000-0000-000027800000}"/>
    <cellStyle name="20% - Accent1 4 2 2 4 3 4" xfId="32991" xr:uid="{00000000-0005-0000-0000-000028800000}"/>
    <cellStyle name="20% - Accent1 4 2 2 4 3 4 2" xfId="32992" xr:uid="{00000000-0005-0000-0000-000029800000}"/>
    <cellStyle name="20% - Accent1 4 2 2 4 3 4 2 2" xfId="32993" xr:uid="{00000000-0005-0000-0000-00002A800000}"/>
    <cellStyle name="20% - Accent1 4 2 2 4 3 4 2 2 2" xfId="32994" xr:uid="{00000000-0005-0000-0000-00002B800000}"/>
    <cellStyle name="20% - Accent1 4 2 2 4 3 4 2 3" xfId="32995" xr:uid="{00000000-0005-0000-0000-00002C800000}"/>
    <cellStyle name="20% - Accent1 4 2 2 4 3 4 3" xfId="32996" xr:uid="{00000000-0005-0000-0000-00002D800000}"/>
    <cellStyle name="20% - Accent1 4 2 2 4 3 4 3 2" xfId="32997" xr:uid="{00000000-0005-0000-0000-00002E800000}"/>
    <cellStyle name="20% - Accent1 4 2 2 4 3 4 4" xfId="32998" xr:uid="{00000000-0005-0000-0000-00002F800000}"/>
    <cellStyle name="20% - Accent1 4 2 2 4 3 5" xfId="32999" xr:uid="{00000000-0005-0000-0000-000030800000}"/>
    <cellStyle name="20% - Accent1 4 2 2 4 3 5 2" xfId="33000" xr:uid="{00000000-0005-0000-0000-000031800000}"/>
    <cellStyle name="20% - Accent1 4 2 2 4 3 5 2 2" xfId="33001" xr:uid="{00000000-0005-0000-0000-000032800000}"/>
    <cellStyle name="20% - Accent1 4 2 2 4 3 5 3" xfId="33002" xr:uid="{00000000-0005-0000-0000-000033800000}"/>
    <cellStyle name="20% - Accent1 4 2 2 4 3 6" xfId="33003" xr:uid="{00000000-0005-0000-0000-000034800000}"/>
    <cellStyle name="20% - Accent1 4 2 2 4 3 6 2" xfId="33004" xr:uid="{00000000-0005-0000-0000-000035800000}"/>
    <cellStyle name="20% - Accent1 4 2 2 4 3 6 2 2" xfId="33005" xr:uid="{00000000-0005-0000-0000-000036800000}"/>
    <cellStyle name="20% - Accent1 4 2 2 4 3 6 3" xfId="33006" xr:uid="{00000000-0005-0000-0000-000037800000}"/>
    <cellStyle name="20% - Accent1 4 2 2 4 3 7" xfId="33007" xr:uid="{00000000-0005-0000-0000-000038800000}"/>
    <cellStyle name="20% - Accent1 4 2 2 4 3 7 2" xfId="33008" xr:uid="{00000000-0005-0000-0000-000039800000}"/>
    <cellStyle name="20% - Accent1 4 2 2 4 3 8" xfId="33009" xr:uid="{00000000-0005-0000-0000-00003A800000}"/>
    <cellStyle name="20% - Accent1 4 2 2 4 3 8 2" xfId="33010" xr:uid="{00000000-0005-0000-0000-00003B800000}"/>
    <cellStyle name="20% - Accent1 4 2 2 4 3 9" xfId="33011" xr:uid="{00000000-0005-0000-0000-00003C800000}"/>
    <cellStyle name="20% - Accent1 4 2 2 4 4" xfId="33012" xr:uid="{00000000-0005-0000-0000-00003D800000}"/>
    <cellStyle name="20% - Accent1 4 2 2 4 4 2" xfId="33013" xr:uid="{00000000-0005-0000-0000-00003E800000}"/>
    <cellStyle name="20% - Accent1 4 2 2 4 4 2 2" xfId="33014" xr:uid="{00000000-0005-0000-0000-00003F800000}"/>
    <cellStyle name="20% - Accent1 4 2 2 4 4 2 2 2" xfId="33015" xr:uid="{00000000-0005-0000-0000-000040800000}"/>
    <cellStyle name="20% - Accent1 4 2 2 4 4 2 3" xfId="33016" xr:uid="{00000000-0005-0000-0000-000041800000}"/>
    <cellStyle name="20% - Accent1 4 2 2 4 4 3" xfId="33017" xr:uid="{00000000-0005-0000-0000-000042800000}"/>
    <cellStyle name="20% - Accent1 4 2 2 4 4 3 2" xfId="33018" xr:uid="{00000000-0005-0000-0000-000043800000}"/>
    <cellStyle name="20% - Accent1 4 2 2 4 4 4" xfId="33019" xr:uid="{00000000-0005-0000-0000-000044800000}"/>
    <cellStyle name="20% - Accent1 4 2 2 4 5" xfId="33020" xr:uid="{00000000-0005-0000-0000-000045800000}"/>
    <cellStyle name="20% - Accent1 4 2 2 4 5 2" xfId="33021" xr:uid="{00000000-0005-0000-0000-000046800000}"/>
    <cellStyle name="20% - Accent1 4 2 2 4 5 2 2" xfId="33022" xr:uid="{00000000-0005-0000-0000-000047800000}"/>
    <cellStyle name="20% - Accent1 4 2 2 4 5 2 2 2" xfId="33023" xr:uid="{00000000-0005-0000-0000-000048800000}"/>
    <cellStyle name="20% - Accent1 4 2 2 4 5 2 3" xfId="33024" xr:uid="{00000000-0005-0000-0000-000049800000}"/>
    <cellStyle name="20% - Accent1 4 2 2 4 5 3" xfId="33025" xr:uid="{00000000-0005-0000-0000-00004A800000}"/>
    <cellStyle name="20% - Accent1 4 2 2 4 5 3 2" xfId="33026" xr:uid="{00000000-0005-0000-0000-00004B800000}"/>
    <cellStyle name="20% - Accent1 4 2 2 4 5 4" xfId="33027" xr:uid="{00000000-0005-0000-0000-00004C800000}"/>
    <cellStyle name="20% - Accent1 4 2 2 4 6" xfId="33028" xr:uid="{00000000-0005-0000-0000-00004D800000}"/>
    <cellStyle name="20% - Accent1 4 2 2 4 6 2" xfId="33029" xr:uid="{00000000-0005-0000-0000-00004E800000}"/>
    <cellStyle name="20% - Accent1 4 2 2 4 6 2 2" xfId="33030" xr:uid="{00000000-0005-0000-0000-00004F800000}"/>
    <cellStyle name="20% - Accent1 4 2 2 4 6 2 2 2" xfId="33031" xr:uid="{00000000-0005-0000-0000-000050800000}"/>
    <cellStyle name="20% - Accent1 4 2 2 4 6 2 3" xfId="33032" xr:uid="{00000000-0005-0000-0000-000051800000}"/>
    <cellStyle name="20% - Accent1 4 2 2 4 6 3" xfId="33033" xr:uid="{00000000-0005-0000-0000-000052800000}"/>
    <cellStyle name="20% - Accent1 4 2 2 4 6 3 2" xfId="33034" xr:uid="{00000000-0005-0000-0000-000053800000}"/>
    <cellStyle name="20% - Accent1 4 2 2 4 6 4" xfId="33035" xr:uid="{00000000-0005-0000-0000-000054800000}"/>
    <cellStyle name="20% - Accent1 4 2 2 4 7" xfId="33036" xr:uid="{00000000-0005-0000-0000-000055800000}"/>
    <cellStyle name="20% - Accent1 4 2 2 4 7 2" xfId="33037" xr:uid="{00000000-0005-0000-0000-000056800000}"/>
    <cellStyle name="20% - Accent1 4 2 2 4 7 2 2" xfId="33038" xr:uid="{00000000-0005-0000-0000-000057800000}"/>
    <cellStyle name="20% - Accent1 4 2 2 4 7 3" xfId="33039" xr:uid="{00000000-0005-0000-0000-000058800000}"/>
    <cellStyle name="20% - Accent1 4 2 2 4 8" xfId="33040" xr:uid="{00000000-0005-0000-0000-000059800000}"/>
    <cellStyle name="20% - Accent1 4 2 2 4 8 2" xfId="33041" xr:uid="{00000000-0005-0000-0000-00005A800000}"/>
    <cellStyle name="20% - Accent1 4 2 2 4 8 2 2" xfId="33042" xr:uid="{00000000-0005-0000-0000-00005B800000}"/>
    <cellStyle name="20% - Accent1 4 2 2 4 8 3" xfId="33043" xr:uid="{00000000-0005-0000-0000-00005C800000}"/>
    <cellStyle name="20% - Accent1 4 2 2 4 9" xfId="33044" xr:uid="{00000000-0005-0000-0000-00005D800000}"/>
    <cellStyle name="20% - Accent1 4 2 2 4 9 2" xfId="33045" xr:uid="{00000000-0005-0000-0000-00005E800000}"/>
    <cellStyle name="20% - Accent1 4 2 2 5" xfId="33046" xr:uid="{00000000-0005-0000-0000-00005F800000}"/>
    <cellStyle name="20% - Accent1 4 2 2 5 10" xfId="33047" xr:uid="{00000000-0005-0000-0000-000060800000}"/>
    <cellStyle name="20% - Accent1 4 2 2 5 10 2" xfId="33048" xr:uid="{00000000-0005-0000-0000-000061800000}"/>
    <cellStyle name="20% - Accent1 4 2 2 5 11" xfId="33049" xr:uid="{00000000-0005-0000-0000-000062800000}"/>
    <cellStyle name="20% - Accent1 4 2 2 5 2" xfId="33050" xr:uid="{00000000-0005-0000-0000-000063800000}"/>
    <cellStyle name="20% - Accent1 4 2 2 5 2 2" xfId="33051" xr:uid="{00000000-0005-0000-0000-000064800000}"/>
    <cellStyle name="20% - Accent1 4 2 2 5 2 2 2" xfId="33052" xr:uid="{00000000-0005-0000-0000-000065800000}"/>
    <cellStyle name="20% - Accent1 4 2 2 5 2 2 2 2" xfId="33053" xr:uid="{00000000-0005-0000-0000-000066800000}"/>
    <cellStyle name="20% - Accent1 4 2 2 5 2 2 2 2 2" xfId="33054" xr:uid="{00000000-0005-0000-0000-000067800000}"/>
    <cellStyle name="20% - Accent1 4 2 2 5 2 2 2 3" xfId="33055" xr:uid="{00000000-0005-0000-0000-000068800000}"/>
    <cellStyle name="20% - Accent1 4 2 2 5 2 2 3" xfId="33056" xr:uid="{00000000-0005-0000-0000-000069800000}"/>
    <cellStyle name="20% - Accent1 4 2 2 5 2 2 3 2" xfId="33057" xr:uid="{00000000-0005-0000-0000-00006A800000}"/>
    <cellStyle name="20% - Accent1 4 2 2 5 2 2 4" xfId="33058" xr:uid="{00000000-0005-0000-0000-00006B800000}"/>
    <cellStyle name="20% - Accent1 4 2 2 5 2 3" xfId="33059" xr:uid="{00000000-0005-0000-0000-00006C800000}"/>
    <cellStyle name="20% - Accent1 4 2 2 5 2 3 2" xfId="33060" xr:uid="{00000000-0005-0000-0000-00006D800000}"/>
    <cellStyle name="20% - Accent1 4 2 2 5 2 3 2 2" xfId="33061" xr:uid="{00000000-0005-0000-0000-00006E800000}"/>
    <cellStyle name="20% - Accent1 4 2 2 5 2 3 2 2 2" xfId="33062" xr:uid="{00000000-0005-0000-0000-00006F800000}"/>
    <cellStyle name="20% - Accent1 4 2 2 5 2 3 2 3" xfId="33063" xr:uid="{00000000-0005-0000-0000-000070800000}"/>
    <cellStyle name="20% - Accent1 4 2 2 5 2 3 3" xfId="33064" xr:uid="{00000000-0005-0000-0000-000071800000}"/>
    <cellStyle name="20% - Accent1 4 2 2 5 2 3 3 2" xfId="33065" xr:uid="{00000000-0005-0000-0000-000072800000}"/>
    <cellStyle name="20% - Accent1 4 2 2 5 2 3 4" xfId="33066" xr:uid="{00000000-0005-0000-0000-000073800000}"/>
    <cellStyle name="20% - Accent1 4 2 2 5 2 4" xfId="33067" xr:uid="{00000000-0005-0000-0000-000074800000}"/>
    <cellStyle name="20% - Accent1 4 2 2 5 2 4 2" xfId="33068" xr:uid="{00000000-0005-0000-0000-000075800000}"/>
    <cellStyle name="20% - Accent1 4 2 2 5 2 4 2 2" xfId="33069" xr:uid="{00000000-0005-0000-0000-000076800000}"/>
    <cellStyle name="20% - Accent1 4 2 2 5 2 4 2 2 2" xfId="33070" xr:uid="{00000000-0005-0000-0000-000077800000}"/>
    <cellStyle name="20% - Accent1 4 2 2 5 2 4 2 3" xfId="33071" xr:uid="{00000000-0005-0000-0000-000078800000}"/>
    <cellStyle name="20% - Accent1 4 2 2 5 2 4 3" xfId="33072" xr:uid="{00000000-0005-0000-0000-000079800000}"/>
    <cellStyle name="20% - Accent1 4 2 2 5 2 4 3 2" xfId="33073" xr:uid="{00000000-0005-0000-0000-00007A800000}"/>
    <cellStyle name="20% - Accent1 4 2 2 5 2 4 4" xfId="33074" xr:uid="{00000000-0005-0000-0000-00007B800000}"/>
    <cellStyle name="20% - Accent1 4 2 2 5 2 5" xfId="33075" xr:uid="{00000000-0005-0000-0000-00007C800000}"/>
    <cellStyle name="20% - Accent1 4 2 2 5 2 5 2" xfId="33076" xr:uid="{00000000-0005-0000-0000-00007D800000}"/>
    <cellStyle name="20% - Accent1 4 2 2 5 2 5 2 2" xfId="33077" xr:uid="{00000000-0005-0000-0000-00007E800000}"/>
    <cellStyle name="20% - Accent1 4 2 2 5 2 5 3" xfId="33078" xr:uid="{00000000-0005-0000-0000-00007F800000}"/>
    <cellStyle name="20% - Accent1 4 2 2 5 2 6" xfId="33079" xr:uid="{00000000-0005-0000-0000-000080800000}"/>
    <cellStyle name="20% - Accent1 4 2 2 5 2 6 2" xfId="33080" xr:uid="{00000000-0005-0000-0000-000081800000}"/>
    <cellStyle name="20% - Accent1 4 2 2 5 2 6 2 2" xfId="33081" xr:uid="{00000000-0005-0000-0000-000082800000}"/>
    <cellStyle name="20% - Accent1 4 2 2 5 2 6 3" xfId="33082" xr:uid="{00000000-0005-0000-0000-000083800000}"/>
    <cellStyle name="20% - Accent1 4 2 2 5 2 7" xfId="33083" xr:uid="{00000000-0005-0000-0000-000084800000}"/>
    <cellStyle name="20% - Accent1 4 2 2 5 2 7 2" xfId="33084" xr:uid="{00000000-0005-0000-0000-000085800000}"/>
    <cellStyle name="20% - Accent1 4 2 2 5 2 8" xfId="33085" xr:uid="{00000000-0005-0000-0000-000086800000}"/>
    <cellStyle name="20% - Accent1 4 2 2 5 2 8 2" xfId="33086" xr:uid="{00000000-0005-0000-0000-000087800000}"/>
    <cellStyle name="20% - Accent1 4 2 2 5 2 9" xfId="33087" xr:uid="{00000000-0005-0000-0000-000088800000}"/>
    <cellStyle name="20% - Accent1 4 2 2 5 3" xfId="33088" xr:uid="{00000000-0005-0000-0000-000089800000}"/>
    <cellStyle name="20% - Accent1 4 2 2 5 3 2" xfId="33089" xr:uid="{00000000-0005-0000-0000-00008A800000}"/>
    <cellStyle name="20% - Accent1 4 2 2 5 3 2 2" xfId="33090" xr:uid="{00000000-0005-0000-0000-00008B800000}"/>
    <cellStyle name="20% - Accent1 4 2 2 5 3 2 2 2" xfId="33091" xr:uid="{00000000-0005-0000-0000-00008C800000}"/>
    <cellStyle name="20% - Accent1 4 2 2 5 3 2 2 2 2" xfId="33092" xr:uid="{00000000-0005-0000-0000-00008D800000}"/>
    <cellStyle name="20% - Accent1 4 2 2 5 3 2 2 3" xfId="33093" xr:uid="{00000000-0005-0000-0000-00008E800000}"/>
    <cellStyle name="20% - Accent1 4 2 2 5 3 2 3" xfId="33094" xr:uid="{00000000-0005-0000-0000-00008F800000}"/>
    <cellStyle name="20% - Accent1 4 2 2 5 3 2 3 2" xfId="33095" xr:uid="{00000000-0005-0000-0000-000090800000}"/>
    <cellStyle name="20% - Accent1 4 2 2 5 3 2 4" xfId="33096" xr:uid="{00000000-0005-0000-0000-000091800000}"/>
    <cellStyle name="20% - Accent1 4 2 2 5 3 3" xfId="33097" xr:uid="{00000000-0005-0000-0000-000092800000}"/>
    <cellStyle name="20% - Accent1 4 2 2 5 3 3 2" xfId="33098" xr:uid="{00000000-0005-0000-0000-000093800000}"/>
    <cellStyle name="20% - Accent1 4 2 2 5 3 3 2 2" xfId="33099" xr:uid="{00000000-0005-0000-0000-000094800000}"/>
    <cellStyle name="20% - Accent1 4 2 2 5 3 3 2 2 2" xfId="33100" xr:uid="{00000000-0005-0000-0000-000095800000}"/>
    <cellStyle name="20% - Accent1 4 2 2 5 3 3 2 3" xfId="33101" xr:uid="{00000000-0005-0000-0000-000096800000}"/>
    <cellStyle name="20% - Accent1 4 2 2 5 3 3 3" xfId="33102" xr:uid="{00000000-0005-0000-0000-000097800000}"/>
    <cellStyle name="20% - Accent1 4 2 2 5 3 3 3 2" xfId="33103" xr:uid="{00000000-0005-0000-0000-000098800000}"/>
    <cellStyle name="20% - Accent1 4 2 2 5 3 3 4" xfId="33104" xr:uid="{00000000-0005-0000-0000-000099800000}"/>
    <cellStyle name="20% - Accent1 4 2 2 5 3 4" xfId="33105" xr:uid="{00000000-0005-0000-0000-00009A800000}"/>
    <cellStyle name="20% - Accent1 4 2 2 5 3 4 2" xfId="33106" xr:uid="{00000000-0005-0000-0000-00009B800000}"/>
    <cellStyle name="20% - Accent1 4 2 2 5 3 4 2 2" xfId="33107" xr:uid="{00000000-0005-0000-0000-00009C800000}"/>
    <cellStyle name="20% - Accent1 4 2 2 5 3 4 2 2 2" xfId="33108" xr:uid="{00000000-0005-0000-0000-00009D800000}"/>
    <cellStyle name="20% - Accent1 4 2 2 5 3 4 2 3" xfId="33109" xr:uid="{00000000-0005-0000-0000-00009E800000}"/>
    <cellStyle name="20% - Accent1 4 2 2 5 3 4 3" xfId="33110" xr:uid="{00000000-0005-0000-0000-00009F800000}"/>
    <cellStyle name="20% - Accent1 4 2 2 5 3 4 3 2" xfId="33111" xr:uid="{00000000-0005-0000-0000-0000A0800000}"/>
    <cellStyle name="20% - Accent1 4 2 2 5 3 4 4" xfId="33112" xr:uid="{00000000-0005-0000-0000-0000A1800000}"/>
    <cellStyle name="20% - Accent1 4 2 2 5 3 5" xfId="33113" xr:uid="{00000000-0005-0000-0000-0000A2800000}"/>
    <cellStyle name="20% - Accent1 4 2 2 5 3 5 2" xfId="33114" xr:uid="{00000000-0005-0000-0000-0000A3800000}"/>
    <cellStyle name="20% - Accent1 4 2 2 5 3 5 2 2" xfId="33115" xr:uid="{00000000-0005-0000-0000-0000A4800000}"/>
    <cellStyle name="20% - Accent1 4 2 2 5 3 5 3" xfId="33116" xr:uid="{00000000-0005-0000-0000-0000A5800000}"/>
    <cellStyle name="20% - Accent1 4 2 2 5 3 6" xfId="33117" xr:uid="{00000000-0005-0000-0000-0000A6800000}"/>
    <cellStyle name="20% - Accent1 4 2 2 5 3 6 2" xfId="33118" xr:uid="{00000000-0005-0000-0000-0000A7800000}"/>
    <cellStyle name="20% - Accent1 4 2 2 5 3 6 2 2" xfId="33119" xr:uid="{00000000-0005-0000-0000-0000A8800000}"/>
    <cellStyle name="20% - Accent1 4 2 2 5 3 6 3" xfId="33120" xr:uid="{00000000-0005-0000-0000-0000A9800000}"/>
    <cellStyle name="20% - Accent1 4 2 2 5 3 7" xfId="33121" xr:uid="{00000000-0005-0000-0000-0000AA800000}"/>
    <cellStyle name="20% - Accent1 4 2 2 5 3 7 2" xfId="33122" xr:uid="{00000000-0005-0000-0000-0000AB800000}"/>
    <cellStyle name="20% - Accent1 4 2 2 5 3 8" xfId="33123" xr:uid="{00000000-0005-0000-0000-0000AC800000}"/>
    <cellStyle name="20% - Accent1 4 2 2 5 3 8 2" xfId="33124" xr:uid="{00000000-0005-0000-0000-0000AD800000}"/>
    <cellStyle name="20% - Accent1 4 2 2 5 3 9" xfId="33125" xr:uid="{00000000-0005-0000-0000-0000AE800000}"/>
    <cellStyle name="20% - Accent1 4 2 2 5 4" xfId="33126" xr:uid="{00000000-0005-0000-0000-0000AF800000}"/>
    <cellStyle name="20% - Accent1 4 2 2 5 4 2" xfId="33127" xr:uid="{00000000-0005-0000-0000-0000B0800000}"/>
    <cellStyle name="20% - Accent1 4 2 2 5 4 2 2" xfId="33128" xr:uid="{00000000-0005-0000-0000-0000B1800000}"/>
    <cellStyle name="20% - Accent1 4 2 2 5 4 2 2 2" xfId="33129" xr:uid="{00000000-0005-0000-0000-0000B2800000}"/>
    <cellStyle name="20% - Accent1 4 2 2 5 4 2 3" xfId="33130" xr:uid="{00000000-0005-0000-0000-0000B3800000}"/>
    <cellStyle name="20% - Accent1 4 2 2 5 4 3" xfId="33131" xr:uid="{00000000-0005-0000-0000-0000B4800000}"/>
    <cellStyle name="20% - Accent1 4 2 2 5 4 3 2" xfId="33132" xr:uid="{00000000-0005-0000-0000-0000B5800000}"/>
    <cellStyle name="20% - Accent1 4 2 2 5 4 4" xfId="33133" xr:uid="{00000000-0005-0000-0000-0000B6800000}"/>
    <cellStyle name="20% - Accent1 4 2 2 5 5" xfId="33134" xr:uid="{00000000-0005-0000-0000-0000B7800000}"/>
    <cellStyle name="20% - Accent1 4 2 2 5 5 2" xfId="33135" xr:uid="{00000000-0005-0000-0000-0000B8800000}"/>
    <cellStyle name="20% - Accent1 4 2 2 5 5 2 2" xfId="33136" xr:uid="{00000000-0005-0000-0000-0000B9800000}"/>
    <cellStyle name="20% - Accent1 4 2 2 5 5 2 2 2" xfId="33137" xr:uid="{00000000-0005-0000-0000-0000BA800000}"/>
    <cellStyle name="20% - Accent1 4 2 2 5 5 2 3" xfId="33138" xr:uid="{00000000-0005-0000-0000-0000BB800000}"/>
    <cellStyle name="20% - Accent1 4 2 2 5 5 3" xfId="33139" xr:uid="{00000000-0005-0000-0000-0000BC800000}"/>
    <cellStyle name="20% - Accent1 4 2 2 5 5 3 2" xfId="33140" xr:uid="{00000000-0005-0000-0000-0000BD800000}"/>
    <cellStyle name="20% - Accent1 4 2 2 5 5 4" xfId="33141" xr:uid="{00000000-0005-0000-0000-0000BE800000}"/>
    <cellStyle name="20% - Accent1 4 2 2 5 6" xfId="33142" xr:uid="{00000000-0005-0000-0000-0000BF800000}"/>
    <cellStyle name="20% - Accent1 4 2 2 5 6 2" xfId="33143" xr:uid="{00000000-0005-0000-0000-0000C0800000}"/>
    <cellStyle name="20% - Accent1 4 2 2 5 6 2 2" xfId="33144" xr:uid="{00000000-0005-0000-0000-0000C1800000}"/>
    <cellStyle name="20% - Accent1 4 2 2 5 6 2 2 2" xfId="33145" xr:uid="{00000000-0005-0000-0000-0000C2800000}"/>
    <cellStyle name="20% - Accent1 4 2 2 5 6 2 3" xfId="33146" xr:uid="{00000000-0005-0000-0000-0000C3800000}"/>
    <cellStyle name="20% - Accent1 4 2 2 5 6 3" xfId="33147" xr:uid="{00000000-0005-0000-0000-0000C4800000}"/>
    <cellStyle name="20% - Accent1 4 2 2 5 6 3 2" xfId="33148" xr:uid="{00000000-0005-0000-0000-0000C5800000}"/>
    <cellStyle name="20% - Accent1 4 2 2 5 6 4" xfId="33149" xr:uid="{00000000-0005-0000-0000-0000C6800000}"/>
    <cellStyle name="20% - Accent1 4 2 2 5 7" xfId="33150" xr:uid="{00000000-0005-0000-0000-0000C7800000}"/>
    <cellStyle name="20% - Accent1 4 2 2 5 7 2" xfId="33151" xr:uid="{00000000-0005-0000-0000-0000C8800000}"/>
    <cellStyle name="20% - Accent1 4 2 2 5 7 2 2" xfId="33152" xr:uid="{00000000-0005-0000-0000-0000C9800000}"/>
    <cellStyle name="20% - Accent1 4 2 2 5 7 3" xfId="33153" xr:uid="{00000000-0005-0000-0000-0000CA800000}"/>
    <cellStyle name="20% - Accent1 4 2 2 5 8" xfId="33154" xr:uid="{00000000-0005-0000-0000-0000CB800000}"/>
    <cellStyle name="20% - Accent1 4 2 2 5 8 2" xfId="33155" xr:uid="{00000000-0005-0000-0000-0000CC800000}"/>
    <cellStyle name="20% - Accent1 4 2 2 5 8 2 2" xfId="33156" xr:uid="{00000000-0005-0000-0000-0000CD800000}"/>
    <cellStyle name="20% - Accent1 4 2 2 5 8 3" xfId="33157" xr:uid="{00000000-0005-0000-0000-0000CE800000}"/>
    <cellStyle name="20% - Accent1 4 2 2 5 9" xfId="33158" xr:uid="{00000000-0005-0000-0000-0000CF800000}"/>
    <cellStyle name="20% - Accent1 4 2 2 5 9 2" xfId="33159" xr:uid="{00000000-0005-0000-0000-0000D0800000}"/>
    <cellStyle name="20% - Accent1 4 2 2 6" xfId="33160" xr:uid="{00000000-0005-0000-0000-0000D1800000}"/>
    <cellStyle name="20% - Accent1 4 2 2 6 10" xfId="33161" xr:uid="{00000000-0005-0000-0000-0000D2800000}"/>
    <cellStyle name="20% - Accent1 4 2 2 6 10 2" xfId="33162" xr:uid="{00000000-0005-0000-0000-0000D3800000}"/>
    <cellStyle name="20% - Accent1 4 2 2 6 11" xfId="33163" xr:uid="{00000000-0005-0000-0000-0000D4800000}"/>
    <cellStyle name="20% - Accent1 4 2 2 6 2" xfId="33164" xr:uid="{00000000-0005-0000-0000-0000D5800000}"/>
    <cellStyle name="20% - Accent1 4 2 2 6 2 2" xfId="33165" xr:uid="{00000000-0005-0000-0000-0000D6800000}"/>
    <cellStyle name="20% - Accent1 4 2 2 6 2 2 2" xfId="33166" xr:uid="{00000000-0005-0000-0000-0000D7800000}"/>
    <cellStyle name="20% - Accent1 4 2 2 6 2 2 2 2" xfId="33167" xr:uid="{00000000-0005-0000-0000-0000D8800000}"/>
    <cellStyle name="20% - Accent1 4 2 2 6 2 2 2 2 2" xfId="33168" xr:uid="{00000000-0005-0000-0000-0000D9800000}"/>
    <cellStyle name="20% - Accent1 4 2 2 6 2 2 2 3" xfId="33169" xr:uid="{00000000-0005-0000-0000-0000DA800000}"/>
    <cellStyle name="20% - Accent1 4 2 2 6 2 2 3" xfId="33170" xr:uid="{00000000-0005-0000-0000-0000DB800000}"/>
    <cellStyle name="20% - Accent1 4 2 2 6 2 2 3 2" xfId="33171" xr:uid="{00000000-0005-0000-0000-0000DC800000}"/>
    <cellStyle name="20% - Accent1 4 2 2 6 2 2 4" xfId="33172" xr:uid="{00000000-0005-0000-0000-0000DD800000}"/>
    <cellStyle name="20% - Accent1 4 2 2 6 2 3" xfId="33173" xr:uid="{00000000-0005-0000-0000-0000DE800000}"/>
    <cellStyle name="20% - Accent1 4 2 2 6 2 3 2" xfId="33174" xr:uid="{00000000-0005-0000-0000-0000DF800000}"/>
    <cellStyle name="20% - Accent1 4 2 2 6 2 3 2 2" xfId="33175" xr:uid="{00000000-0005-0000-0000-0000E0800000}"/>
    <cellStyle name="20% - Accent1 4 2 2 6 2 3 2 2 2" xfId="33176" xr:uid="{00000000-0005-0000-0000-0000E1800000}"/>
    <cellStyle name="20% - Accent1 4 2 2 6 2 3 2 3" xfId="33177" xr:uid="{00000000-0005-0000-0000-0000E2800000}"/>
    <cellStyle name="20% - Accent1 4 2 2 6 2 3 3" xfId="33178" xr:uid="{00000000-0005-0000-0000-0000E3800000}"/>
    <cellStyle name="20% - Accent1 4 2 2 6 2 3 3 2" xfId="33179" xr:uid="{00000000-0005-0000-0000-0000E4800000}"/>
    <cellStyle name="20% - Accent1 4 2 2 6 2 3 4" xfId="33180" xr:uid="{00000000-0005-0000-0000-0000E5800000}"/>
    <cellStyle name="20% - Accent1 4 2 2 6 2 4" xfId="33181" xr:uid="{00000000-0005-0000-0000-0000E6800000}"/>
    <cellStyle name="20% - Accent1 4 2 2 6 2 4 2" xfId="33182" xr:uid="{00000000-0005-0000-0000-0000E7800000}"/>
    <cellStyle name="20% - Accent1 4 2 2 6 2 4 2 2" xfId="33183" xr:uid="{00000000-0005-0000-0000-0000E8800000}"/>
    <cellStyle name="20% - Accent1 4 2 2 6 2 4 2 2 2" xfId="33184" xr:uid="{00000000-0005-0000-0000-0000E9800000}"/>
    <cellStyle name="20% - Accent1 4 2 2 6 2 4 2 3" xfId="33185" xr:uid="{00000000-0005-0000-0000-0000EA800000}"/>
    <cellStyle name="20% - Accent1 4 2 2 6 2 4 3" xfId="33186" xr:uid="{00000000-0005-0000-0000-0000EB800000}"/>
    <cellStyle name="20% - Accent1 4 2 2 6 2 4 3 2" xfId="33187" xr:uid="{00000000-0005-0000-0000-0000EC800000}"/>
    <cellStyle name="20% - Accent1 4 2 2 6 2 4 4" xfId="33188" xr:uid="{00000000-0005-0000-0000-0000ED800000}"/>
    <cellStyle name="20% - Accent1 4 2 2 6 2 5" xfId="33189" xr:uid="{00000000-0005-0000-0000-0000EE800000}"/>
    <cellStyle name="20% - Accent1 4 2 2 6 2 5 2" xfId="33190" xr:uid="{00000000-0005-0000-0000-0000EF800000}"/>
    <cellStyle name="20% - Accent1 4 2 2 6 2 5 2 2" xfId="33191" xr:uid="{00000000-0005-0000-0000-0000F0800000}"/>
    <cellStyle name="20% - Accent1 4 2 2 6 2 5 3" xfId="33192" xr:uid="{00000000-0005-0000-0000-0000F1800000}"/>
    <cellStyle name="20% - Accent1 4 2 2 6 2 6" xfId="33193" xr:uid="{00000000-0005-0000-0000-0000F2800000}"/>
    <cellStyle name="20% - Accent1 4 2 2 6 2 6 2" xfId="33194" xr:uid="{00000000-0005-0000-0000-0000F3800000}"/>
    <cellStyle name="20% - Accent1 4 2 2 6 2 6 2 2" xfId="33195" xr:uid="{00000000-0005-0000-0000-0000F4800000}"/>
    <cellStyle name="20% - Accent1 4 2 2 6 2 6 3" xfId="33196" xr:uid="{00000000-0005-0000-0000-0000F5800000}"/>
    <cellStyle name="20% - Accent1 4 2 2 6 2 7" xfId="33197" xr:uid="{00000000-0005-0000-0000-0000F6800000}"/>
    <cellStyle name="20% - Accent1 4 2 2 6 2 7 2" xfId="33198" xr:uid="{00000000-0005-0000-0000-0000F7800000}"/>
    <cellStyle name="20% - Accent1 4 2 2 6 2 8" xfId="33199" xr:uid="{00000000-0005-0000-0000-0000F8800000}"/>
    <cellStyle name="20% - Accent1 4 2 2 6 2 8 2" xfId="33200" xr:uid="{00000000-0005-0000-0000-0000F9800000}"/>
    <cellStyle name="20% - Accent1 4 2 2 6 2 9" xfId="33201" xr:uid="{00000000-0005-0000-0000-0000FA800000}"/>
    <cellStyle name="20% - Accent1 4 2 2 6 3" xfId="33202" xr:uid="{00000000-0005-0000-0000-0000FB800000}"/>
    <cellStyle name="20% - Accent1 4 2 2 6 3 2" xfId="33203" xr:uid="{00000000-0005-0000-0000-0000FC800000}"/>
    <cellStyle name="20% - Accent1 4 2 2 6 3 2 2" xfId="33204" xr:uid="{00000000-0005-0000-0000-0000FD800000}"/>
    <cellStyle name="20% - Accent1 4 2 2 6 3 2 2 2" xfId="33205" xr:uid="{00000000-0005-0000-0000-0000FE800000}"/>
    <cellStyle name="20% - Accent1 4 2 2 6 3 2 2 2 2" xfId="33206" xr:uid="{00000000-0005-0000-0000-0000FF800000}"/>
    <cellStyle name="20% - Accent1 4 2 2 6 3 2 2 3" xfId="33207" xr:uid="{00000000-0005-0000-0000-000000810000}"/>
    <cellStyle name="20% - Accent1 4 2 2 6 3 2 3" xfId="33208" xr:uid="{00000000-0005-0000-0000-000001810000}"/>
    <cellStyle name="20% - Accent1 4 2 2 6 3 2 3 2" xfId="33209" xr:uid="{00000000-0005-0000-0000-000002810000}"/>
    <cellStyle name="20% - Accent1 4 2 2 6 3 2 4" xfId="33210" xr:uid="{00000000-0005-0000-0000-000003810000}"/>
    <cellStyle name="20% - Accent1 4 2 2 6 3 3" xfId="33211" xr:uid="{00000000-0005-0000-0000-000004810000}"/>
    <cellStyle name="20% - Accent1 4 2 2 6 3 3 2" xfId="33212" xr:uid="{00000000-0005-0000-0000-000005810000}"/>
    <cellStyle name="20% - Accent1 4 2 2 6 3 3 2 2" xfId="33213" xr:uid="{00000000-0005-0000-0000-000006810000}"/>
    <cellStyle name="20% - Accent1 4 2 2 6 3 3 2 2 2" xfId="33214" xr:uid="{00000000-0005-0000-0000-000007810000}"/>
    <cellStyle name="20% - Accent1 4 2 2 6 3 3 2 3" xfId="33215" xr:uid="{00000000-0005-0000-0000-000008810000}"/>
    <cellStyle name="20% - Accent1 4 2 2 6 3 3 3" xfId="33216" xr:uid="{00000000-0005-0000-0000-000009810000}"/>
    <cellStyle name="20% - Accent1 4 2 2 6 3 3 3 2" xfId="33217" xr:uid="{00000000-0005-0000-0000-00000A810000}"/>
    <cellStyle name="20% - Accent1 4 2 2 6 3 3 4" xfId="33218" xr:uid="{00000000-0005-0000-0000-00000B810000}"/>
    <cellStyle name="20% - Accent1 4 2 2 6 3 4" xfId="33219" xr:uid="{00000000-0005-0000-0000-00000C810000}"/>
    <cellStyle name="20% - Accent1 4 2 2 6 3 4 2" xfId="33220" xr:uid="{00000000-0005-0000-0000-00000D810000}"/>
    <cellStyle name="20% - Accent1 4 2 2 6 3 4 2 2" xfId="33221" xr:uid="{00000000-0005-0000-0000-00000E810000}"/>
    <cellStyle name="20% - Accent1 4 2 2 6 3 4 2 2 2" xfId="33222" xr:uid="{00000000-0005-0000-0000-00000F810000}"/>
    <cellStyle name="20% - Accent1 4 2 2 6 3 4 2 3" xfId="33223" xr:uid="{00000000-0005-0000-0000-000010810000}"/>
    <cellStyle name="20% - Accent1 4 2 2 6 3 4 3" xfId="33224" xr:uid="{00000000-0005-0000-0000-000011810000}"/>
    <cellStyle name="20% - Accent1 4 2 2 6 3 4 3 2" xfId="33225" xr:uid="{00000000-0005-0000-0000-000012810000}"/>
    <cellStyle name="20% - Accent1 4 2 2 6 3 4 4" xfId="33226" xr:uid="{00000000-0005-0000-0000-000013810000}"/>
    <cellStyle name="20% - Accent1 4 2 2 6 3 5" xfId="33227" xr:uid="{00000000-0005-0000-0000-000014810000}"/>
    <cellStyle name="20% - Accent1 4 2 2 6 3 5 2" xfId="33228" xr:uid="{00000000-0005-0000-0000-000015810000}"/>
    <cellStyle name="20% - Accent1 4 2 2 6 3 5 2 2" xfId="33229" xr:uid="{00000000-0005-0000-0000-000016810000}"/>
    <cellStyle name="20% - Accent1 4 2 2 6 3 5 3" xfId="33230" xr:uid="{00000000-0005-0000-0000-000017810000}"/>
    <cellStyle name="20% - Accent1 4 2 2 6 3 6" xfId="33231" xr:uid="{00000000-0005-0000-0000-000018810000}"/>
    <cellStyle name="20% - Accent1 4 2 2 6 3 6 2" xfId="33232" xr:uid="{00000000-0005-0000-0000-000019810000}"/>
    <cellStyle name="20% - Accent1 4 2 2 6 3 6 2 2" xfId="33233" xr:uid="{00000000-0005-0000-0000-00001A810000}"/>
    <cellStyle name="20% - Accent1 4 2 2 6 3 6 3" xfId="33234" xr:uid="{00000000-0005-0000-0000-00001B810000}"/>
    <cellStyle name="20% - Accent1 4 2 2 6 3 7" xfId="33235" xr:uid="{00000000-0005-0000-0000-00001C810000}"/>
    <cellStyle name="20% - Accent1 4 2 2 6 3 7 2" xfId="33236" xr:uid="{00000000-0005-0000-0000-00001D810000}"/>
    <cellStyle name="20% - Accent1 4 2 2 6 3 8" xfId="33237" xr:uid="{00000000-0005-0000-0000-00001E810000}"/>
    <cellStyle name="20% - Accent1 4 2 2 6 3 8 2" xfId="33238" xr:uid="{00000000-0005-0000-0000-00001F810000}"/>
    <cellStyle name="20% - Accent1 4 2 2 6 3 9" xfId="33239" xr:uid="{00000000-0005-0000-0000-000020810000}"/>
    <cellStyle name="20% - Accent1 4 2 2 6 4" xfId="33240" xr:uid="{00000000-0005-0000-0000-000021810000}"/>
    <cellStyle name="20% - Accent1 4 2 2 6 4 2" xfId="33241" xr:uid="{00000000-0005-0000-0000-000022810000}"/>
    <cellStyle name="20% - Accent1 4 2 2 6 4 2 2" xfId="33242" xr:uid="{00000000-0005-0000-0000-000023810000}"/>
    <cellStyle name="20% - Accent1 4 2 2 6 4 2 2 2" xfId="33243" xr:uid="{00000000-0005-0000-0000-000024810000}"/>
    <cellStyle name="20% - Accent1 4 2 2 6 4 2 3" xfId="33244" xr:uid="{00000000-0005-0000-0000-000025810000}"/>
    <cellStyle name="20% - Accent1 4 2 2 6 4 3" xfId="33245" xr:uid="{00000000-0005-0000-0000-000026810000}"/>
    <cellStyle name="20% - Accent1 4 2 2 6 4 3 2" xfId="33246" xr:uid="{00000000-0005-0000-0000-000027810000}"/>
    <cellStyle name="20% - Accent1 4 2 2 6 4 4" xfId="33247" xr:uid="{00000000-0005-0000-0000-000028810000}"/>
    <cellStyle name="20% - Accent1 4 2 2 6 5" xfId="33248" xr:uid="{00000000-0005-0000-0000-000029810000}"/>
    <cellStyle name="20% - Accent1 4 2 2 6 5 2" xfId="33249" xr:uid="{00000000-0005-0000-0000-00002A810000}"/>
    <cellStyle name="20% - Accent1 4 2 2 6 5 2 2" xfId="33250" xr:uid="{00000000-0005-0000-0000-00002B810000}"/>
    <cellStyle name="20% - Accent1 4 2 2 6 5 2 2 2" xfId="33251" xr:uid="{00000000-0005-0000-0000-00002C810000}"/>
    <cellStyle name="20% - Accent1 4 2 2 6 5 2 3" xfId="33252" xr:uid="{00000000-0005-0000-0000-00002D810000}"/>
    <cellStyle name="20% - Accent1 4 2 2 6 5 3" xfId="33253" xr:uid="{00000000-0005-0000-0000-00002E810000}"/>
    <cellStyle name="20% - Accent1 4 2 2 6 5 3 2" xfId="33254" xr:uid="{00000000-0005-0000-0000-00002F810000}"/>
    <cellStyle name="20% - Accent1 4 2 2 6 5 4" xfId="33255" xr:uid="{00000000-0005-0000-0000-000030810000}"/>
    <cellStyle name="20% - Accent1 4 2 2 6 6" xfId="33256" xr:uid="{00000000-0005-0000-0000-000031810000}"/>
    <cellStyle name="20% - Accent1 4 2 2 6 6 2" xfId="33257" xr:uid="{00000000-0005-0000-0000-000032810000}"/>
    <cellStyle name="20% - Accent1 4 2 2 6 6 2 2" xfId="33258" xr:uid="{00000000-0005-0000-0000-000033810000}"/>
    <cellStyle name="20% - Accent1 4 2 2 6 6 2 2 2" xfId="33259" xr:uid="{00000000-0005-0000-0000-000034810000}"/>
    <cellStyle name="20% - Accent1 4 2 2 6 6 2 3" xfId="33260" xr:uid="{00000000-0005-0000-0000-000035810000}"/>
    <cellStyle name="20% - Accent1 4 2 2 6 6 3" xfId="33261" xr:uid="{00000000-0005-0000-0000-000036810000}"/>
    <cellStyle name="20% - Accent1 4 2 2 6 6 3 2" xfId="33262" xr:uid="{00000000-0005-0000-0000-000037810000}"/>
    <cellStyle name="20% - Accent1 4 2 2 6 6 4" xfId="33263" xr:uid="{00000000-0005-0000-0000-000038810000}"/>
    <cellStyle name="20% - Accent1 4 2 2 6 7" xfId="33264" xr:uid="{00000000-0005-0000-0000-000039810000}"/>
    <cellStyle name="20% - Accent1 4 2 2 6 7 2" xfId="33265" xr:uid="{00000000-0005-0000-0000-00003A810000}"/>
    <cellStyle name="20% - Accent1 4 2 2 6 7 2 2" xfId="33266" xr:uid="{00000000-0005-0000-0000-00003B810000}"/>
    <cellStyle name="20% - Accent1 4 2 2 6 7 3" xfId="33267" xr:uid="{00000000-0005-0000-0000-00003C810000}"/>
    <cellStyle name="20% - Accent1 4 2 2 6 8" xfId="33268" xr:uid="{00000000-0005-0000-0000-00003D810000}"/>
    <cellStyle name="20% - Accent1 4 2 2 6 8 2" xfId="33269" xr:uid="{00000000-0005-0000-0000-00003E810000}"/>
    <cellStyle name="20% - Accent1 4 2 2 6 8 2 2" xfId="33270" xr:uid="{00000000-0005-0000-0000-00003F810000}"/>
    <cellStyle name="20% - Accent1 4 2 2 6 8 3" xfId="33271" xr:uid="{00000000-0005-0000-0000-000040810000}"/>
    <cellStyle name="20% - Accent1 4 2 2 6 9" xfId="33272" xr:uid="{00000000-0005-0000-0000-000041810000}"/>
    <cellStyle name="20% - Accent1 4 2 2 6 9 2" xfId="33273" xr:uid="{00000000-0005-0000-0000-000042810000}"/>
    <cellStyle name="20% - Accent1 4 2 2 7" xfId="33274" xr:uid="{00000000-0005-0000-0000-000043810000}"/>
    <cellStyle name="20% - Accent1 4 2 2 7 2" xfId="33275" xr:uid="{00000000-0005-0000-0000-000044810000}"/>
    <cellStyle name="20% - Accent1 4 2 2 7 2 2" xfId="33276" xr:uid="{00000000-0005-0000-0000-000045810000}"/>
    <cellStyle name="20% - Accent1 4 2 2 7 2 2 2" xfId="33277" xr:uid="{00000000-0005-0000-0000-000046810000}"/>
    <cellStyle name="20% - Accent1 4 2 2 7 2 2 2 2" xfId="33278" xr:uid="{00000000-0005-0000-0000-000047810000}"/>
    <cellStyle name="20% - Accent1 4 2 2 7 2 2 3" xfId="33279" xr:uid="{00000000-0005-0000-0000-000048810000}"/>
    <cellStyle name="20% - Accent1 4 2 2 7 2 3" xfId="33280" xr:uid="{00000000-0005-0000-0000-000049810000}"/>
    <cellStyle name="20% - Accent1 4 2 2 7 2 3 2" xfId="33281" xr:uid="{00000000-0005-0000-0000-00004A810000}"/>
    <cellStyle name="20% - Accent1 4 2 2 7 2 4" xfId="33282" xr:uid="{00000000-0005-0000-0000-00004B810000}"/>
    <cellStyle name="20% - Accent1 4 2 2 7 3" xfId="33283" xr:uid="{00000000-0005-0000-0000-00004C810000}"/>
    <cellStyle name="20% - Accent1 4 2 2 7 3 2" xfId="33284" xr:uid="{00000000-0005-0000-0000-00004D810000}"/>
    <cellStyle name="20% - Accent1 4 2 2 7 3 2 2" xfId="33285" xr:uid="{00000000-0005-0000-0000-00004E810000}"/>
    <cellStyle name="20% - Accent1 4 2 2 7 3 2 2 2" xfId="33286" xr:uid="{00000000-0005-0000-0000-00004F810000}"/>
    <cellStyle name="20% - Accent1 4 2 2 7 3 2 3" xfId="33287" xr:uid="{00000000-0005-0000-0000-000050810000}"/>
    <cellStyle name="20% - Accent1 4 2 2 7 3 3" xfId="33288" xr:uid="{00000000-0005-0000-0000-000051810000}"/>
    <cellStyle name="20% - Accent1 4 2 2 7 3 3 2" xfId="33289" xr:uid="{00000000-0005-0000-0000-000052810000}"/>
    <cellStyle name="20% - Accent1 4 2 2 7 3 4" xfId="33290" xr:uid="{00000000-0005-0000-0000-000053810000}"/>
    <cellStyle name="20% - Accent1 4 2 2 7 4" xfId="33291" xr:uid="{00000000-0005-0000-0000-000054810000}"/>
    <cellStyle name="20% - Accent1 4 2 2 7 4 2" xfId="33292" xr:uid="{00000000-0005-0000-0000-000055810000}"/>
    <cellStyle name="20% - Accent1 4 2 2 7 4 2 2" xfId="33293" xr:uid="{00000000-0005-0000-0000-000056810000}"/>
    <cellStyle name="20% - Accent1 4 2 2 7 4 2 2 2" xfId="33294" xr:uid="{00000000-0005-0000-0000-000057810000}"/>
    <cellStyle name="20% - Accent1 4 2 2 7 4 2 3" xfId="33295" xr:uid="{00000000-0005-0000-0000-000058810000}"/>
    <cellStyle name="20% - Accent1 4 2 2 7 4 3" xfId="33296" xr:uid="{00000000-0005-0000-0000-000059810000}"/>
    <cellStyle name="20% - Accent1 4 2 2 7 4 3 2" xfId="33297" xr:uid="{00000000-0005-0000-0000-00005A810000}"/>
    <cellStyle name="20% - Accent1 4 2 2 7 4 4" xfId="33298" xr:uid="{00000000-0005-0000-0000-00005B810000}"/>
    <cellStyle name="20% - Accent1 4 2 2 7 5" xfId="33299" xr:uid="{00000000-0005-0000-0000-00005C810000}"/>
    <cellStyle name="20% - Accent1 4 2 2 7 5 2" xfId="33300" xr:uid="{00000000-0005-0000-0000-00005D810000}"/>
    <cellStyle name="20% - Accent1 4 2 2 7 5 2 2" xfId="33301" xr:uid="{00000000-0005-0000-0000-00005E810000}"/>
    <cellStyle name="20% - Accent1 4 2 2 7 5 3" xfId="33302" xr:uid="{00000000-0005-0000-0000-00005F810000}"/>
    <cellStyle name="20% - Accent1 4 2 2 7 6" xfId="33303" xr:uid="{00000000-0005-0000-0000-000060810000}"/>
    <cellStyle name="20% - Accent1 4 2 2 7 6 2" xfId="33304" xr:uid="{00000000-0005-0000-0000-000061810000}"/>
    <cellStyle name="20% - Accent1 4 2 2 7 6 2 2" xfId="33305" xr:uid="{00000000-0005-0000-0000-000062810000}"/>
    <cellStyle name="20% - Accent1 4 2 2 7 6 3" xfId="33306" xr:uid="{00000000-0005-0000-0000-000063810000}"/>
    <cellStyle name="20% - Accent1 4 2 2 7 7" xfId="33307" xr:uid="{00000000-0005-0000-0000-000064810000}"/>
    <cellStyle name="20% - Accent1 4 2 2 7 7 2" xfId="33308" xr:uid="{00000000-0005-0000-0000-000065810000}"/>
    <cellStyle name="20% - Accent1 4 2 2 7 8" xfId="33309" xr:uid="{00000000-0005-0000-0000-000066810000}"/>
    <cellStyle name="20% - Accent1 4 2 2 7 8 2" xfId="33310" xr:uid="{00000000-0005-0000-0000-000067810000}"/>
    <cellStyle name="20% - Accent1 4 2 2 7 9" xfId="33311" xr:uid="{00000000-0005-0000-0000-000068810000}"/>
    <cellStyle name="20% - Accent1 4 2 2 8" xfId="33312" xr:uid="{00000000-0005-0000-0000-000069810000}"/>
    <cellStyle name="20% - Accent1 4 2 2 8 2" xfId="33313" xr:uid="{00000000-0005-0000-0000-00006A810000}"/>
    <cellStyle name="20% - Accent1 4 2 2 8 2 2" xfId="33314" xr:uid="{00000000-0005-0000-0000-00006B810000}"/>
    <cellStyle name="20% - Accent1 4 2 2 8 2 2 2" xfId="33315" xr:uid="{00000000-0005-0000-0000-00006C810000}"/>
    <cellStyle name="20% - Accent1 4 2 2 8 2 2 2 2" xfId="33316" xr:uid="{00000000-0005-0000-0000-00006D810000}"/>
    <cellStyle name="20% - Accent1 4 2 2 8 2 2 3" xfId="33317" xr:uid="{00000000-0005-0000-0000-00006E810000}"/>
    <cellStyle name="20% - Accent1 4 2 2 8 2 3" xfId="33318" xr:uid="{00000000-0005-0000-0000-00006F810000}"/>
    <cellStyle name="20% - Accent1 4 2 2 8 2 3 2" xfId="33319" xr:uid="{00000000-0005-0000-0000-000070810000}"/>
    <cellStyle name="20% - Accent1 4 2 2 8 2 4" xfId="33320" xr:uid="{00000000-0005-0000-0000-000071810000}"/>
    <cellStyle name="20% - Accent1 4 2 2 8 3" xfId="33321" xr:uid="{00000000-0005-0000-0000-000072810000}"/>
    <cellStyle name="20% - Accent1 4 2 2 8 3 2" xfId="33322" xr:uid="{00000000-0005-0000-0000-000073810000}"/>
    <cellStyle name="20% - Accent1 4 2 2 8 3 2 2" xfId="33323" xr:uid="{00000000-0005-0000-0000-000074810000}"/>
    <cellStyle name="20% - Accent1 4 2 2 8 3 2 2 2" xfId="33324" xr:uid="{00000000-0005-0000-0000-000075810000}"/>
    <cellStyle name="20% - Accent1 4 2 2 8 3 2 3" xfId="33325" xr:uid="{00000000-0005-0000-0000-000076810000}"/>
    <cellStyle name="20% - Accent1 4 2 2 8 3 3" xfId="33326" xr:uid="{00000000-0005-0000-0000-000077810000}"/>
    <cellStyle name="20% - Accent1 4 2 2 8 3 3 2" xfId="33327" xr:uid="{00000000-0005-0000-0000-000078810000}"/>
    <cellStyle name="20% - Accent1 4 2 2 8 3 4" xfId="33328" xr:uid="{00000000-0005-0000-0000-000079810000}"/>
    <cellStyle name="20% - Accent1 4 2 2 8 4" xfId="33329" xr:uid="{00000000-0005-0000-0000-00007A810000}"/>
    <cellStyle name="20% - Accent1 4 2 2 8 4 2" xfId="33330" xr:uid="{00000000-0005-0000-0000-00007B810000}"/>
    <cellStyle name="20% - Accent1 4 2 2 8 4 2 2" xfId="33331" xr:uid="{00000000-0005-0000-0000-00007C810000}"/>
    <cellStyle name="20% - Accent1 4 2 2 8 4 2 2 2" xfId="33332" xr:uid="{00000000-0005-0000-0000-00007D810000}"/>
    <cellStyle name="20% - Accent1 4 2 2 8 4 2 3" xfId="33333" xr:uid="{00000000-0005-0000-0000-00007E810000}"/>
    <cellStyle name="20% - Accent1 4 2 2 8 4 3" xfId="33334" xr:uid="{00000000-0005-0000-0000-00007F810000}"/>
    <cellStyle name="20% - Accent1 4 2 2 8 4 3 2" xfId="33335" xr:uid="{00000000-0005-0000-0000-000080810000}"/>
    <cellStyle name="20% - Accent1 4 2 2 8 4 4" xfId="33336" xr:uid="{00000000-0005-0000-0000-000081810000}"/>
    <cellStyle name="20% - Accent1 4 2 2 8 5" xfId="33337" xr:uid="{00000000-0005-0000-0000-000082810000}"/>
    <cellStyle name="20% - Accent1 4 2 2 8 5 2" xfId="33338" xr:uid="{00000000-0005-0000-0000-000083810000}"/>
    <cellStyle name="20% - Accent1 4 2 2 8 5 2 2" xfId="33339" xr:uid="{00000000-0005-0000-0000-000084810000}"/>
    <cellStyle name="20% - Accent1 4 2 2 8 5 3" xfId="33340" xr:uid="{00000000-0005-0000-0000-000085810000}"/>
    <cellStyle name="20% - Accent1 4 2 2 8 6" xfId="33341" xr:uid="{00000000-0005-0000-0000-000086810000}"/>
    <cellStyle name="20% - Accent1 4 2 2 8 6 2" xfId="33342" xr:uid="{00000000-0005-0000-0000-000087810000}"/>
    <cellStyle name="20% - Accent1 4 2 2 8 6 2 2" xfId="33343" xr:uid="{00000000-0005-0000-0000-000088810000}"/>
    <cellStyle name="20% - Accent1 4 2 2 8 6 3" xfId="33344" xr:uid="{00000000-0005-0000-0000-000089810000}"/>
    <cellStyle name="20% - Accent1 4 2 2 8 7" xfId="33345" xr:uid="{00000000-0005-0000-0000-00008A810000}"/>
    <cellStyle name="20% - Accent1 4 2 2 8 7 2" xfId="33346" xr:uid="{00000000-0005-0000-0000-00008B810000}"/>
    <cellStyle name="20% - Accent1 4 2 2 8 8" xfId="33347" xr:uid="{00000000-0005-0000-0000-00008C810000}"/>
    <cellStyle name="20% - Accent1 4 2 2 8 8 2" xfId="33348" xr:uid="{00000000-0005-0000-0000-00008D810000}"/>
    <cellStyle name="20% - Accent1 4 2 2 8 9" xfId="33349" xr:uid="{00000000-0005-0000-0000-00008E810000}"/>
    <cellStyle name="20% - Accent1 4 2 2 9" xfId="33350" xr:uid="{00000000-0005-0000-0000-00008F810000}"/>
    <cellStyle name="20% - Accent1 4 2 2 9 2" xfId="33351" xr:uid="{00000000-0005-0000-0000-000090810000}"/>
    <cellStyle name="20% - Accent1 4 2 2 9 2 2" xfId="33352" xr:uid="{00000000-0005-0000-0000-000091810000}"/>
    <cellStyle name="20% - Accent1 4 2 2 9 2 2 2" xfId="33353" xr:uid="{00000000-0005-0000-0000-000092810000}"/>
    <cellStyle name="20% - Accent1 4 2 2 9 2 3" xfId="33354" xr:uid="{00000000-0005-0000-0000-000093810000}"/>
    <cellStyle name="20% - Accent1 4 2 2 9 3" xfId="33355" xr:uid="{00000000-0005-0000-0000-000094810000}"/>
    <cellStyle name="20% - Accent1 4 2 2 9 3 2" xfId="33356" xr:uid="{00000000-0005-0000-0000-000095810000}"/>
    <cellStyle name="20% - Accent1 4 2 2 9 4" xfId="33357" xr:uid="{00000000-0005-0000-0000-000096810000}"/>
    <cellStyle name="20% - Accent1 4 2 20" xfId="33358" xr:uid="{00000000-0005-0000-0000-000097810000}"/>
    <cellStyle name="20% - Accent1 4 2 3" xfId="33359" xr:uid="{00000000-0005-0000-0000-000098810000}"/>
    <cellStyle name="20% - Accent1 4 2 3 10" xfId="33360" xr:uid="{00000000-0005-0000-0000-000099810000}"/>
    <cellStyle name="20% - Accent1 4 2 3 10 2" xfId="33361" xr:uid="{00000000-0005-0000-0000-00009A810000}"/>
    <cellStyle name="20% - Accent1 4 2 3 10 2 2" xfId="33362" xr:uid="{00000000-0005-0000-0000-00009B810000}"/>
    <cellStyle name="20% - Accent1 4 2 3 10 2 2 2" xfId="33363" xr:uid="{00000000-0005-0000-0000-00009C810000}"/>
    <cellStyle name="20% - Accent1 4 2 3 10 2 3" xfId="33364" xr:uid="{00000000-0005-0000-0000-00009D810000}"/>
    <cellStyle name="20% - Accent1 4 2 3 10 3" xfId="33365" xr:uid="{00000000-0005-0000-0000-00009E810000}"/>
    <cellStyle name="20% - Accent1 4 2 3 10 3 2" xfId="33366" xr:uid="{00000000-0005-0000-0000-00009F810000}"/>
    <cellStyle name="20% - Accent1 4 2 3 10 4" xfId="33367" xr:uid="{00000000-0005-0000-0000-0000A0810000}"/>
    <cellStyle name="20% - Accent1 4 2 3 11" xfId="33368" xr:uid="{00000000-0005-0000-0000-0000A1810000}"/>
    <cellStyle name="20% - Accent1 4 2 3 11 2" xfId="33369" xr:uid="{00000000-0005-0000-0000-0000A2810000}"/>
    <cellStyle name="20% - Accent1 4 2 3 11 2 2" xfId="33370" xr:uid="{00000000-0005-0000-0000-0000A3810000}"/>
    <cellStyle name="20% - Accent1 4 2 3 11 2 2 2" xfId="33371" xr:uid="{00000000-0005-0000-0000-0000A4810000}"/>
    <cellStyle name="20% - Accent1 4 2 3 11 2 3" xfId="33372" xr:uid="{00000000-0005-0000-0000-0000A5810000}"/>
    <cellStyle name="20% - Accent1 4 2 3 11 3" xfId="33373" xr:uid="{00000000-0005-0000-0000-0000A6810000}"/>
    <cellStyle name="20% - Accent1 4 2 3 11 3 2" xfId="33374" xr:uid="{00000000-0005-0000-0000-0000A7810000}"/>
    <cellStyle name="20% - Accent1 4 2 3 11 4" xfId="33375" xr:uid="{00000000-0005-0000-0000-0000A8810000}"/>
    <cellStyle name="20% - Accent1 4 2 3 12" xfId="33376" xr:uid="{00000000-0005-0000-0000-0000A9810000}"/>
    <cellStyle name="20% - Accent1 4 2 3 12 2" xfId="33377" xr:uid="{00000000-0005-0000-0000-0000AA810000}"/>
    <cellStyle name="20% - Accent1 4 2 3 12 2 2" xfId="33378" xr:uid="{00000000-0005-0000-0000-0000AB810000}"/>
    <cellStyle name="20% - Accent1 4 2 3 12 3" xfId="33379" xr:uid="{00000000-0005-0000-0000-0000AC810000}"/>
    <cellStyle name="20% - Accent1 4 2 3 13" xfId="33380" xr:uid="{00000000-0005-0000-0000-0000AD810000}"/>
    <cellStyle name="20% - Accent1 4 2 3 13 2" xfId="33381" xr:uid="{00000000-0005-0000-0000-0000AE810000}"/>
    <cellStyle name="20% - Accent1 4 2 3 13 2 2" xfId="33382" xr:uid="{00000000-0005-0000-0000-0000AF810000}"/>
    <cellStyle name="20% - Accent1 4 2 3 13 3" xfId="33383" xr:uid="{00000000-0005-0000-0000-0000B0810000}"/>
    <cellStyle name="20% - Accent1 4 2 3 14" xfId="33384" xr:uid="{00000000-0005-0000-0000-0000B1810000}"/>
    <cellStyle name="20% - Accent1 4 2 3 14 2" xfId="33385" xr:uid="{00000000-0005-0000-0000-0000B2810000}"/>
    <cellStyle name="20% - Accent1 4 2 3 15" xfId="33386" xr:uid="{00000000-0005-0000-0000-0000B3810000}"/>
    <cellStyle name="20% - Accent1 4 2 3 15 2" xfId="33387" xr:uid="{00000000-0005-0000-0000-0000B4810000}"/>
    <cellStyle name="20% - Accent1 4 2 3 16" xfId="33388" xr:uid="{00000000-0005-0000-0000-0000B5810000}"/>
    <cellStyle name="20% - Accent1 4 2 3 2" xfId="33389" xr:uid="{00000000-0005-0000-0000-0000B6810000}"/>
    <cellStyle name="20% - Accent1 4 2 3 2 10" xfId="33390" xr:uid="{00000000-0005-0000-0000-0000B7810000}"/>
    <cellStyle name="20% - Accent1 4 2 3 2 10 2" xfId="33391" xr:uid="{00000000-0005-0000-0000-0000B8810000}"/>
    <cellStyle name="20% - Accent1 4 2 3 2 10 2 2" xfId="33392" xr:uid="{00000000-0005-0000-0000-0000B9810000}"/>
    <cellStyle name="20% - Accent1 4 2 3 2 10 2 2 2" xfId="33393" xr:uid="{00000000-0005-0000-0000-0000BA810000}"/>
    <cellStyle name="20% - Accent1 4 2 3 2 10 2 3" xfId="33394" xr:uid="{00000000-0005-0000-0000-0000BB810000}"/>
    <cellStyle name="20% - Accent1 4 2 3 2 10 3" xfId="33395" xr:uid="{00000000-0005-0000-0000-0000BC810000}"/>
    <cellStyle name="20% - Accent1 4 2 3 2 10 3 2" xfId="33396" xr:uid="{00000000-0005-0000-0000-0000BD810000}"/>
    <cellStyle name="20% - Accent1 4 2 3 2 10 4" xfId="33397" xr:uid="{00000000-0005-0000-0000-0000BE810000}"/>
    <cellStyle name="20% - Accent1 4 2 3 2 11" xfId="33398" xr:uid="{00000000-0005-0000-0000-0000BF810000}"/>
    <cellStyle name="20% - Accent1 4 2 3 2 11 2" xfId="33399" xr:uid="{00000000-0005-0000-0000-0000C0810000}"/>
    <cellStyle name="20% - Accent1 4 2 3 2 11 2 2" xfId="33400" xr:uid="{00000000-0005-0000-0000-0000C1810000}"/>
    <cellStyle name="20% - Accent1 4 2 3 2 11 3" xfId="33401" xr:uid="{00000000-0005-0000-0000-0000C2810000}"/>
    <cellStyle name="20% - Accent1 4 2 3 2 12" xfId="33402" xr:uid="{00000000-0005-0000-0000-0000C3810000}"/>
    <cellStyle name="20% - Accent1 4 2 3 2 12 2" xfId="33403" xr:uid="{00000000-0005-0000-0000-0000C4810000}"/>
    <cellStyle name="20% - Accent1 4 2 3 2 12 2 2" xfId="33404" xr:uid="{00000000-0005-0000-0000-0000C5810000}"/>
    <cellStyle name="20% - Accent1 4 2 3 2 12 3" xfId="33405" xr:uid="{00000000-0005-0000-0000-0000C6810000}"/>
    <cellStyle name="20% - Accent1 4 2 3 2 13" xfId="33406" xr:uid="{00000000-0005-0000-0000-0000C7810000}"/>
    <cellStyle name="20% - Accent1 4 2 3 2 13 2" xfId="33407" xr:uid="{00000000-0005-0000-0000-0000C8810000}"/>
    <cellStyle name="20% - Accent1 4 2 3 2 14" xfId="33408" xr:uid="{00000000-0005-0000-0000-0000C9810000}"/>
    <cellStyle name="20% - Accent1 4 2 3 2 14 2" xfId="33409" xr:uid="{00000000-0005-0000-0000-0000CA810000}"/>
    <cellStyle name="20% - Accent1 4 2 3 2 15" xfId="33410" xr:uid="{00000000-0005-0000-0000-0000CB810000}"/>
    <cellStyle name="20% - Accent1 4 2 3 2 2" xfId="33411" xr:uid="{00000000-0005-0000-0000-0000CC810000}"/>
    <cellStyle name="20% - Accent1 4 2 3 2 2 10" xfId="33412" xr:uid="{00000000-0005-0000-0000-0000CD810000}"/>
    <cellStyle name="20% - Accent1 4 2 3 2 2 10 2" xfId="33413" xr:uid="{00000000-0005-0000-0000-0000CE810000}"/>
    <cellStyle name="20% - Accent1 4 2 3 2 2 10 2 2" xfId="33414" xr:uid="{00000000-0005-0000-0000-0000CF810000}"/>
    <cellStyle name="20% - Accent1 4 2 3 2 2 10 3" xfId="33415" xr:uid="{00000000-0005-0000-0000-0000D0810000}"/>
    <cellStyle name="20% - Accent1 4 2 3 2 2 11" xfId="33416" xr:uid="{00000000-0005-0000-0000-0000D1810000}"/>
    <cellStyle name="20% - Accent1 4 2 3 2 2 11 2" xfId="33417" xr:uid="{00000000-0005-0000-0000-0000D2810000}"/>
    <cellStyle name="20% - Accent1 4 2 3 2 2 11 2 2" xfId="33418" xr:uid="{00000000-0005-0000-0000-0000D3810000}"/>
    <cellStyle name="20% - Accent1 4 2 3 2 2 11 3" xfId="33419" xr:uid="{00000000-0005-0000-0000-0000D4810000}"/>
    <cellStyle name="20% - Accent1 4 2 3 2 2 12" xfId="33420" xr:uid="{00000000-0005-0000-0000-0000D5810000}"/>
    <cellStyle name="20% - Accent1 4 2 3 2 2 12 2" xfId="33421" xr:uid="{00000000-0005-0000-0000-0000D6810000}"/>
    <cellStyle name="20% - Accent1 4 2 3 2 2 13" xfId="33422" xr:uid="{00000000-0005-0000-0000-0000D7810000}"/>
    <cellStyle name="20% - Accent1 4 2 3 2 2 13 2" xfId="33423" xr:uid="{00000000-0005-0000-0000-0000D8810000}"/>
    <cellStyle name="20% - Accent1 4 2 3 2 2 14" xfId="33424" xr:uid="{00000000-0005-0000-0000-0000D9810000}"/>
    <cellStyle name="20% - Accent1 4 2 3 2 2 2" xfId="33425" xr:uid="{00000000-0005-0000-0000-0000DA810000}"/>
    <cellStyle name="20% - Accent1 4 2 3 2 2 2 10" xfId="33426" xr:uid="{00000000-0005-0000-0000-0000DB810000}"/>
    <cellStyle name="20% - Accent1 4 2 3 2 2 2 10 2" xfId="33427" xr:uid="{00000000-0005-0000-0000-0000DC810000}"/>
    <cellStyle name="20% - Accent1 4 2 3 2 2 2 11" xfId="33428" xr:uid="{00000000-0005-0000-0000-0000DD810000}"/>
    <cellStyle name="20% - Accent1 4 2 3 2 2 2 2" xfId="33429" xr:uid="{00000000-0005-0000-0000-0000DE810000}"/>
    <cellStyle name="20% - Accent1 4 2 3 2 2 2 2 2" xfId="33430" xr:uid="{00000000-0005-0000-0000-0000DF810000}"/>
    <cellStyle name="20% - Accent1 4 2 3 2 2 2 2 2 2" xfId="33431" xr:uid="{00000000-0005-0000-0000-0000E0810000}"/>
    <cellStyle name="20% - Accent1 4 2 3 2 2 2 2 2 2 2" xfId="33432" xr:uid="{00000000-0005-0000-0000-0000E1810000}"/>
    <cellStyle name="20% - Accent1 4 2 3 2 2 2 2 2 2 2 2" xfId="33433" xr:uid="{00000000-0005-0000-0000-0000E2810000}"/>
    <cellStyle name="20% - Accent1 4 2 3 2 2 2 2 2 2 3" xfId="33434" xr:uid="{00000000-0005-0000-0000-0000E3810000}"/>
    <cellStyle name="20% - Accent1 4 2 3 2 2 2 2 2 3" xfId="33435" xr:uid="{00000000-0005-0000-0000-0000E4810000}"/>
    <cellStyle name="20% - Accent1 4 2 3 2 2 2 2 2 3 2" xfId="33436" xr:uid="{00000000-0005-0000-0000-0000E5810000}"/>
    <cellStyle name="20% - Accent1 4 2 3 2 2 2 2 2 4" xfId="33437" xr:uid="{00000000-0005-0000-0000-0000E6810000}"/>
    <cellStyle name="20% - Accent1 4 2 3 2 2 2 2 3" xfId="33438" xr:uid="{00000000-0005-0000-0000-0000E7810000}"/>
    <cellStyle name="20% - Accent1 4 2 3 2 2 2 2 3 2" xfId="33439" xr:uid="{00000000-0005-0000-0000-0000E8810000}"/>
    <cellStyle name="20% - Accent1 4 2 3 2 2 2 2 3 2 2" xfId="33440" xr:uid="{00000000-0005-0000-0000-0000E9810000}"/>
    <cellStyle name="20% - Accent1 4 2 3 2 2 2 2 3 2 2 2" xfId="33441" xr:uid="{00000000-0005-0000-0000-0000EA810000}"/>
    <cellStyle name="20% - Accent1 4 2 3 2 2 2 2 3 2 3" xfId="33442" xr:uid="{00000000-0005-0000-0000-0000EB810000}"/>
    <cellStyle name="20% - Accent1 4 2 3 2 2 2 2 3 3" xfId="33443" xr:uid="{00000000-0005-0000-0000-0000EC810000}"/>
    <cellStyle name="20% - Accent1 4 2 3 2 2 2 2 3 3 2" xfId="33444" xr:uid="{00000000-0005-0000-0000-0000ED810000}"/>
    <cellStyle name="20% - Accent1 4 2 3 2 2 2 2 3 4" xfId="33445" xr:uid="{00000000-0005-0000-0000-0000EE810000}"/>
    <cellStyle name="20% - Accent1 4 2 3 2 2 2 2 4" xfId="33446" xr:uid="{00000000-0005-0000-0000-0000EF810000}"/>
    <cellStyle name="20% - Accent1 4 2 3 2 2 2 2 4 2" xfId="33447" xr:uid="{00000000-0005-0000-0000-0000F0810000}"/>
    <cellStyle name="20% - Accent1 4 2 3 2 2 2 2 4 2 2" xfId="33448" xr:uid="{00000000-0005-0000-0000-0000F1810000}"/>
    <cellStyle name="20% - Accent1 4 2 3 2 2 2 2 4 2 2 2" xfId="33449" xr:uid="{00000000-0005-0000-0000-0000F2810000}"/>
    <cellStyle name="20% - Accent1 4 2 3 2 2 2 2 4 2 3" xfId="33450" xr:uid="{00000000-0005-0000-0000-0000F3810000}"/>
    <cellStyle name="20% - Accent1 4 2 3 2 2 2 2 4 3" xfId="33451" xr:uid="{00000000-0005-0000-0000-0000F4810000}"/>
    <cellStyle name="20% - Accent1 4 2 3 2 2 2 2 4 3 2" xfId="33452" xr:uid="{00000000-0005-0000-0000-0000F5810000}"/>
    <cellStyle name="20% - Accent1 4 2 3 2 2 2 2 4 4" xfId="33453" xr:uid="{00000000-0005-0000-0000-0000F6810000}"/>
    <cellStyle name="20% - Accent1 4 2 3 2 2 2 2 5" xfId="33454" xr:uid="{00000000-0005-0000-0000-0000F7810000}"/>
    <cellStyle name="20% - Accent1 4 2 3 2 2 2 2 5 2" xfId="33455" xr:uid="{00000000-0005-0000-0000-0000F8810000}"/>
    <cellStyle name="20% - Accent1 4 2 3 2 2 2 2 5 2 2" xfId="33456" xr:uid="{00000000-0005-0000-0000-0000F9810000}"/>
    <cellStyle name="20% - Accent1 4 2 3 2 2 2 2 5 3" xfId="33457" xr:uid="{00000000-0005-0000-0000-0000FA810000}"/>
    <cellStyle name="20% - Accent1 4 2 3 2 2 2 2 6" xfId="33458" xr:uid="{00000000-0005-0000-0000-0000FB810000}"/>
    <cellStyle name="20% - Accent1 4 2 3 2 2 2 2 6 2" xfId="33459" xr:uid="{00000000-0005-0000-0000-0000FC810000}"/>
    <cellStyle name="20% - Accent1 4 2 3 2 2 2 2 6 2 2" xfId="33460" xr:uid="{00000000-0005-0000-0000-0000FD810000}"/>
    <cellStyle name="20% - Accent1 4 2 3 2 2 2 2 6 3" xfId="33461" xr:uid="{00000000-0005-0000-0000-0000FE810000}"/>
    <cellStyle name="20% - Accent1 4 2 3 2 2 2 2 7" xfId="33462" xr:uid="{00000000-0005-0000-0000-0000FF810000}"/>
    <cellStyle name="20% - Accent1 4 2 3 2 2 2 2 7 2" xfId="33463" xr:uid="{00000000-0005-0000-0000-000000820000}"/>
    <cellStyle name="20% - Accent1 4 2 3 2 2 2 2 8" xfId="33464" xr:uid="{00000000-0005-0000-0000-000001820000}"/>
    <cellStyle name="20% - Accent1 4 2 3 2 2 2 2 8 2" xfId="33465" xr:uid="{00000000-0005-0000-0000-000002820000}"/>
    <cellStyle name="20% - Accent1 4 2 3 2 2 2 2 9" xfId="33466" xr:uid="{00000000-0005-0000-0000-000003820000}"/>
    <cellStyle name="20% - Accent1 4 2 3 2 2 2 3" xfId="33467" xr:uid="{00000000-0005-0000-0000-000004820000}"/>
    <cellStyle name="20% - Accent1 4 2 3 2 2 2 3 2" xfId="33468" xr:uid="{00000000-0005-0000-0000-000005820000}"/>
    <cellStyle name="20% - Accent1 4 2 3 2 2 2 3 2 2" xfId="33469" xr:uid="{00000000-0005-0000-0000-000006820000}"/>
    <cellStyle name="20% - Accent1 4 2 3 2 2 2 3 2 2 2" xfId="33470" xr:uid="{00000000-0005-0000-0000-000007820000}"/>
    <cellStyle name="20% - Accent1 4 2 3 2 2 2 3 2 2 2 2" xfId="33471" xr:uid="{00000000-0005-0000-0000-000008820000}"/>
    <cellStyle name="20% - Accent1 4 2 3 2 2 2 3 2 2 3" xfId="33472" xr:uid="{00000000-0005-0000-0000-000009820000}"/>
    <cellStyle name="20% - Accent1 4 2 3 2 2 2 3 2 3" xfId="33473" xr:uid="{00000000-0005-0000-0000-00000A820000}"/>
    <cellStyle name="20% - Accent1 4 2 3 2 2 2 3 2 3 2" xfId="33474" xr:uid="{00000000-0005-0000-0000-00000B820000}"/>
    <cellStyle name="20% - Accent1 4 2 3 2 2 2 3 2 4" xfId="33475" xr:uid="{00000000-0005-0000-0000-00000C820000}"/>
    <cellStyle name="20% - Accent1 4 2 3 2 2 2 3 3" xfId="33476" xr:uid="{00000000-0005-0000-0000-00000D820000}"/>
    <cellStyle name="20% - Accent1 4 2 3 2 2 2 3 3 2" xfId="33477" xr:uid="{00000000-0005-0000-0000-00000E820000}"/>
    <cellStyle name="20% - Accent1 4 2 3 2 2 2 3 3 2 2" xfId="33478" xr:uid="{00000000-0005-0000-0000-00000F820000}"/>
    <cellStyle name="20% - Accent1 4 2 3 2 2 2 3 3 2 2 2" xfId="33479" xr:uid="{00000000-0005-0000-0000-000010820000}"/>
    <cellStyle name="20% - Accent1 4 2 3 2 2 2 3 3 2 3" xfId="33480" xr:uid="{00000000-0005-0000-0000-000011820000}"/>
    <cellStyle name="20% - Accent1 4 2 3 2 2 2 3 3 3" xfId="33481" xr:uid="{00000000-0005-0000-0000-000012820000}"/>
    <cellStyle name="20% - Accent1 4 2 3 2 2 2 3 3 3 2" xfId="33482" xr:uid="{00000000-0005-0000-0000-000013820000}"/>
    <cellStyle name="20% - Accent1 4 2 3 2 2 2 3 3 4" xfId="33483" xr:uid="{00000000-0005-0000-0000-000014820000}"/>
    <cellStyle name="20% - Accent1 4 2 3 2 2 2 3 4" xfId="33484" xr:uid="{00000000-0005-0000-0000-000015820000}"/>
    <cellStyle name="20% - Accent1 4 2 3 2 2 2 3 4 2" xfId="33485" xr:uid="{00000000-0005-0000-0000-000016820000}"/>
    <cellStyle name="20% - Accent1 4 2 3 2 2 2 3 4 2 2" xfId="33486" xr:uid="{00000000-0005-0000-0000-000017820000}"/>
    <cellStyle name="20% - Accent1 4 2 3 2 2 2 3 4 2 2 2" xfId="33487" xr:uid="{00000000-0005-0000-0000-000018820000}"/>
    <cellStyle name="20% - Accent1 4 2 3 2 2 2 3 4 2 3" xfId="33488" xr:uid="{00000000-0005-0000-0000-000019820000}"/>
    <cellStyle name="20% - Accent1 4 2 3 2 2 2 3 4 3" xfId="33489" xr:uid="{00000000-0005-0000-0000-00001A820000}"/>
    <cellStyle name="20% - Accent1 4 2 3 2 2 2 3 4 3 2" xfId="33490" xr:uid="{00000000-0005-0000-0000-00001B820000}"/>
    <cellStyle name="20% - Accent1 4 2 3 2 2 2 3 4 4" xfId="33491" xr:uid="{00000000-0005-0000-0000-00001C820000}"/>
    <cellStyle name="20% - Accent1 4 2 3 2 2 2 3 5" xfId="33492" xr:uid="{00000000-0005-0000-0000-00001D820000}"/>
    <cellStyle name="20% - Accent1 4 2 3 2 2 2 3 5 2" xfId="33493" xr:uid="{00000000-0005-0000-0000-00001E820000}"/>
    <cellStyle name="20% - Accent1 4 2 3 2 2 2 3 5 2 2" xfId="33494" xr:uid="{00000000-0005-0000-0000-00001F820000}"/>
    <cellStyle name="20% - Accent1 4 2 3 2 2 2 3 5 3" xfId="33495" xr:uid="{00000000-0005-0000-0000-000020820000}"/>
    <cellStyle name="20% - Accent1 4 2 3 2 2 2 3 6" xfId="33496" xr:uid="{00000000-0005-0000-0000-000021820000}"/>
    <cellStyle name="20% - Accent1 4 2 3 2 2 2 3 6 2" xfId="33497" xr:uid="{00000000-0005-0000-0000-000022820000}"/>
    <cellStyle name="20% - Accent1 4 2 3 2 2 2 3 6 2 2" xfId="33498" xr:uid="{00000000-0005-0000-0000-000023820000}"/>
    <cellStyle name="20% - Accent1 4 2 3 2 2 2 3 6 3" xfId="33499" xr:uid="{00000000-0005-0000-0000-000024820000}"/>
    <cellStyle name="20% - Accent1 4 2 3 2 2 2 3 7" xfId="33500" xr:uid="{00000000-0005-0000-0000-000025820000}"/>
    <cellStyle name="20% - Accent1 4 2 3 2 2 2 3 7 2" xfId="33501" xr:uid="{00000000-0005-0000-0000-000026820000}"/>
    <cellStyle name="20% - Accent1 4 2 3 2 2 2 3 8" xfId="33502" xr:uid="{00000000-0005-0000-0000-000027820000}"/>
    <cellStyle name="20% - Accent1 4 2 3 2 2 2 3 8 2" xfId="33503" xr:uid="{00000000-0005-0000-0000-000028820000}"/>
    <cellStyle name="20% - Accent1 4 2 3 2 2 2 3 9" xfId="33504" xr:uid="{00000000-0005-0000-0000-000029820000}"/>
    <cellStyle name="20% - Accent1 4 2 3 2 2 2 4" xfId="33505" xr:uid="{00000000-0005-0000-0000-00002A820000}"/>
    <cellStyle name="20% - Accent1 4 2 3 2 2 2 4 2" xfId="33506" xr:uid="{00000000-0005-0000-0000-00002B820000}"/>
    <cellStyle name="20% - Accent1 4 2 3 2 2 2 4 2 2" xfId="33507" xr:uid="{00000000-0005-0000-0000-00002C820000}"/>
    <cellStyle name="20% - Accent1 4 2 3 2 2 2 4 2 2 2" xfId="33508" xr:uid="{00000000-0005-0000-0000-00002D820000}"/>
    <cellStyle name="20% - Accent1 4 2 3 2 2 2 4 2 3" xfId="33509" xr:uid="{00000000-0005-0000-0000-00002E820000}"/>
    <cellStyle name="20% - Accent1 4 2 3 2 2 2 4 3" xfId="33510" xr:uid="{00000000-0005-0000-0000-00002F820000}"/>
    <cellStyle name="20% - Accent1 4 2 3 2 2 2 4 3 2" xfId="33511" xr:uid="{00000000-0005-0000-0000-000030820000}"/>
    <cellStyle name="20% - Accent1 4 2 3 2 2 2 4 4" xfId="33512" xr:uid="{00000000-0005-0000-0000-000031820000}"/>
    <cellStyle name="20% - Accent1 4 2 3 2 2 2 5" xfId="33513" xr:uid="{00000000-0005-0000-0000-000032820000}"/>
    <cellStyle name="20% - Accent1 4 2 3 2 2 2 5 2" xfId="33514" xr:uid="{00000000-0005-0000-0000-000033820000}"/>
    <cellStyle name="20% - Accent1 4 2 3 2 2 2 5 2 2" xfId="33515" xr:uid="{00000000-0005-0000-0000-000034820000}"/>
    <cellStyle name="20% - Accent1 4 2 3 2 2 2 5 2 2 2" xfId="33516" xr:uid="{00000000-0005-0000-0000-000035820000}"/>
    <cellStyle name="20% - Accent1 4 2 3 2 2 2 5 2 3" xfId="33517" xr:uid="{00000000-0005-0000-0000-000036820000}"/>
    <cellStyle name="20% - Accent1 4 2 3 2 2 2 5 3" xfId="33518" xr:uid="{00000000-0005-0000-0000-000037820000}"/>
    <cellStyle name="20% - Accent1 4 2 3 2 2 2 5 3 2" xfId="33519" xr:uid="{00000000-0005-0000-0000-000038820000}"/>
    <cellStyle name="20% - Accent1 4 2 3 2 2 2 5 4" xfId="33520" xr:uid="{00000000-0005-0000-0000-000039820000}"/>
    <cellStyle name="20% - Accent1 4 2 3 2 2 2 6" xfId="33521" xr:uid="{00000000-0005-0000-0000-00003A820000}"/>
    <cellStyle name="20% - Accent1 4 2 3 2 2 2 6 2" xfId="33522" xr:uid="{00000000-0005-0000-0000-00003B820000}"/>
    <cellStyle name="20% - Accent1 4 2 3 2 2 2 6 2 2" xfId="33523" xr:uid="{00000000-0005-0000-0000-00003C820000}"/>
    <cellStyle name="20% - Accent1 4 2 3 2 2 2 6 2 2 2" xfId="33524" xr:uid="{00000000-0005-0000-0000-00003D820000}"/>
    <cellStyle name="20% - Accent1 4 2 3 2 2 2 6 2 3" xfId="33525" xr:uid="{00000000-0005-0000-0000-00003E820000}"/>
    <cellStyle name="20% - Accent1 4 2 3 2 2 2 6 3" xfId="33526" xr:uid="{00000000-0005-0000-0000-00003F820000}"/>
    <cellStyle name="20% - Accent1 4 2 3 2 2 2 6 3 2" xfId="33527" xr:uid="{00000000-0005-0000-0000-000040820000}"/>
    <cellStyle name="20% - Accent1 4 2 3 2 2 2 6 4" xfId="33528" xr:uid="{00000000-0005-0000-0000-000041820000}"/>
    <cellStyle name="20% - Accent1 4 2 3 2 2 2 7" xfId="33529" xr:uid="{00000000-0005-0000-0000-000042820000}"/>
    <cellStyle name="20% - Accent1 4 2 3 2 2 2 7 2" xfId="33530" xr:uid="{00000000-0005-0000-0000-000043820000}"/>
    <cellStyle name="20% - Accent1 4 2 3 2 2 2 7 2 2" xfId="33531" xr:uid="{00000000-0005-0000-0000-000044820000}"/>
    <cellStyle name="20% - Accent1 4 2 3 2 2 2 7 3" xfId="33532" xr:uid="{00000000-0005-0000-0000-000045820000}"/>
    <cellStyle name="20% - Accent1 4 2 3 2 2 2 8" xfId="33533" xr:uid="{00000000-0005-0000-0000-000046820000}"/>
    <cellStyle name="20% - Accent1 4 2 3 2 2 2 8 2" xfId="33534" xr:uid="{00000000-0005-0000-0000-000047820000}"/>
    <cellStyle name="20% - Accent1 4 2 3 2 2 2 8 2 2" xfId="33535" xr:uid="{00000000-0005-0000-0000-000048820000}"/>
    <cellStyle name="20% - Accent1 4 2 3 2 2 2 8 3" xfId="33536" xr:uid="{00000000-0005-0000-0000-000049820000}"/>
    <cellStyle name="20% - Accent1 4 2 3 2 2 2 9" xfId="33537" xr:uid="{00000000-0005-0000-0000-00004A820000}"/>
    <cellStyle name="20% - Accent1 4 2 3 2 2 2 9 2" xfId="33538" xr:uid="{00000000-0005-0000-0000-00004B820000}"/>
    <cellStyle name="20% - Accent1 4 2 3 2 2 3" xfId="33539" xr:uid="{00000000-0005-0000-0000-00004C820000}"/>
    <cellStyle name="20% - Accent1 4 2 3 2 2 3 10" xfId="33540" xr:uid="{00000000-0005-0000-0000-00004D820000}"/>
    <cellStyle name="20% - Accent1 4 2 3 2 2 3 10 2" xfId="33541" xr:uid="{00000000-0005-0000-0000-00004E820000}"/>
    <cellStyle name="20% - Accent1 4 2 3 2 2 3 11" xfId="33542" xr:uid="{00000000-0005-0000-0000-00004F820000}"/>
    <cellStyle name="20% - Accent1 4 2 3 2 2 3 2" xfId="33543" xr:uid="{00000000-0005-0000-0000-000050820000}"/>
    <cellStyle name="20% - Accent1 4 2 3 2 2 3 2 2" xfId="33544" xr:uid="{00000000-0005-0000-0000-000051820000}"/>
    <cellStyle name="20% - Accent1 4 2 3 2 2 3 2 2 2" xfId="33545" xr:uid="{00000000-0005-0000-0000-000052820000}"/>
    <cellStyle name="20% - Accent1 4 2 3 2 2 3 2 2 2 2" xfId="33546" xr:uid="{00000000-0005-0000-0000-000053820000}"/>
    <cellStyle name="20% - Accent1 4 2 3 2 2 3 2 2 2 2 2" xfId="33547" xr:uid="{00000000-0005-0000-0000-000054820000}"/>
    <cellStyle name="20% - Accent1 4 2 3 2 2 3 2 2 2 3" xfId="33548" xr:uid="{00000000-0005-0000-0000-000055820000}"/>
    <cellStyle name="20% - Accent1 4 2 3 2 2 3 2 2 3" xfId="33549" xr:uid="{00000000-0005-0000-0000-000056820000}"/>
    <cellStyle name="20% - Accent1 4 2 3 2 2 3 2 2 3 2" xfId="33550" xr:uid="{00000000-0005-0000-0000-000057820000}"/>
    <cellStyle name="20% - Accent1 4 2 3 2 2 3 2 2 4" xfId="33551" xr:uid="{00000000-0005-0000-0000-000058820000}"/>
    <cellStyle name="20% - Accent1 4 2 3 2 2 3 2 3" xfId="33552" xr:uid="{00000000-0005-0000-0000-000059820000}"/>
    <cellStyle name="20% - Accent1 4 2 3 2 2 3 2 3 2" xfId="33553" xr:uid="{00000000-0005-0000-0000-00005A820000}"/>
    <cellStyle name="20% - Accent1 4 2 3 2 2 3 2 3 2 2" xfId="33554" xr:uid="{00000000-0005-0000-0000-00005B820000}"/>
    <cellStyle name="20% - Accent1 4 2 3 2 2 3 2 3 2 2 2" xfId="33555" xr:uid="{00000000-0005-0000-0000-00005C820000}"/>
    <cellStyle name="20% - Accent1 4 2 3 2 2 3 2 3 2 3" xfId="33556" xr:uid="{00000000-0005-0000-0000-00005D820000}"/>
    <cellStyle name="20% - Accent1 4 2 3 2 2 3 2 3 3" xfId="33557" xr:uid="{00000000-0005-0000-0000-00005E820000}"/>
    <cellStyle name="20% - Accent1 4 2 3 2 2 3 2 3 3 2" xfId="33558" xr:uid="{00000000-0005-0000-0000-00005F820000}"/>
    <cellStyle name="20% - Accent1 4 2 3 2 2 3 2 3 4" xfId="33559" xr:uid="{00000000-0005-0000-0000-000060820000}"/>
    <cellStyle name="20% - Accent1 4 2 3 2 2 3 2 4" xfId="33560" xr:uid="{00000000-0005-0000-0000-000061820000}"/>
    <cellStyle name="20% - Accent1 4 2 3 2 2 3 2 4 2" xfId="33561" xr:uid="{00000000-0005-0000-0000-000062820000}"/>
    <cellStyle name="20% - Accent1 4 2 3 2 2 3 2 4 2 2" xfId="33562" xr:uid="{00000000-0005-0000-0000-000063820000}"/>
    <cellStyle name="20% - Accent1 4 2 3 2 2 3 2 4 2 2 2" xfId="33563" xr:uid="{00000000-0005-0000-0000-000064820000}"/>
    <cellStyle name="20% - Accent1 4 2 3 2 2 3 2 4 2 3" xfId="33564" xr:uid="{00000000-0005-0000-0000-000065820000}"/>
    <cellStyle name="20% - Accent1 4 2 3 2 2 3 2 4 3" xfId="33565" xr:uid="{00000000-0005-0000-0000-000066820000}"/>
    <cellStyle name="20% - Accent1 4 2 3 2 2 3 2 4 3 2" xfId="33566" xr:uid="{00000000-0005-0000-0000-000067820000}"/>
    <cellStyle name="20% - Accent1 4 2 3 2 2 3 2 4 4" xfId="33567" xr:uid="{00000000-0005-0000-0000-000068820000}"/>
    <cellStyle name="20% - Accent1 4 2 3 2 2 3 2 5" xfId="33568" xr:uid="{00000000-0005-0000-0000-000069820000}"/>
    <cellStyle name="20% - Accent1 4 2 3 2 2 3 2 5 2" xfId="33569" xr:uid="{00000000-0005-0000-0000-00006A820000}"/>
    <cellStyle name="20% - Accent1 4 2 3 2 2 3 2 5 2 2" xfId="33570" xr:uid="{00000000-0005-0000-0000-00006B820000}"/>
    <cellStyle name="20% - Accent1 4 2 3 2 2 3 2 5 3" xfId="33571" xr:uid="{00000000-0005-0000-0000-00006C820000}"/>
    <cellStyle name="20% - Accent1 4 2 3 2 2 3 2 6" xfId="33572" xr:uid="{00000000-0005-0000-0000-00006D820000}"/>
    <cellStyle name="20% - Accent1 4 2 3 2 2 3 2 6 2" xfId="33573" xr:uid="{00000000-0005-0000-0000-00006E820000}"/>
    <cellStyle name="20% - Accent1 4 2 3 2 2 3 2 6 2 2" xfId="33574" xr:uid="{00000000-0005-0000-0000-00006F820000}"/>
    <cellStyle name="20% - Accent1 4 2 3 2 2 3 2 6 3" xfId="33575" xr:uid="{00000000-0005-0000-0000-000070820000}"/>
    <cellStyle name="20% - Accent1 4 2 3 2 2 3 2 7" xfId="33576" xr:uid="{00000000-0005-0000-0000-000071820000}"/>
    <cellStyle name="20% - Accent1 4 2 3 2 2 3 2 7 2" xfId="33577" xr:uid="{00000000-0005-0000-0000-000072820000}"/>
    <cellStyle name="20% - Accent1 4 2 3 2 2 3 2 8" xfId="33578" xr:uid="{00000000-0005-0000-0000-000073820000}"/>
    <cellStyle name="20% - Accent1 4 2 3 2 2 3 2 8 2" xfId="33579" xr:uid="{00000000-0005-0000-0000-000074820000}"/>
    <cellStyle name="20% - Accent1 4 2 3 2 2 3 2 9" xfId="33580" xr:uid="{00000000-0005-0000-0000-000075820000}"/>
    <cellStyle name="20% - Accent1 4 2 3 2 2 3 3" xfId="33581" xr:uid="{00000000-0005-0000-0000-000076820000}"/>
    <cellStyle name="20% - Accent1 4 2 3 2 2 3 3 2" xfId="33582" xr:uid="{00000000-0005-0000-0000-000077820000}"/>
    <cellStyle name="20% - Accent1 4 2 3 2 2 3 3 2 2" xfId="33583" xr:uid="{00000000-0005-0000-0000-000078820000}"/>
    <cellStyle name="20% - Accent1 4 2 3 2 2 3 3 2 2 2" xfId="33584" xr:uid="{00000000-0005-0000-0000-000079820000}"/>
    <cellStyle name="20% - Accent1 4 2 3 2 2 3 3 2 2 2 2" xfId="33585" xr:uid="{00000000-0005-0000-0000-00007A820000}"/>
    <cellStyle name="20% - Accent1 4 2 3 2 2 3 3 2 2 3" xfId="33586" xr:uid="{00000000-0005-0000-0000-00007B820000}"/>
    <cellStyle name="20% - Accent1 4 2 3 2 2 3 3 2 3" xfId="33587" xr:uid="{00000000-0005-0000-0000-00007C820000}"/>
    <cellStyle name="20% - Accent1 4 2 3 2 2 3 3 2 3 2" xfId="33588" xr:uid="{00000000-0005-0000-0000-00007D820000}"/>
    <cellStyle name="20% - Accent1 4 2 3 2 2 3 3 2 4" xfId="33589" xr:uid="{00000000-0005-0000-0000-00007E820000}"/>
    <cellStyle name="20% - Accent1 4 2 3 2 2 3 3 3" xfId="33590" xr:uid="{00000000-0005-0000-0000-00007F820000}"/>
    <cellStyle name="20% - Accent1 4 2 3 2 2 3 3 3 2" xfId="33591" xr:uid="{00000000-0005-0000-0000-000080820000}"/>
    <cellStyle name="20% - Accent1 4 2 3 2 2 3 3 3 2 2" xfId="33592" xr:uid="{00000000-0005-0000-0000-000081820000}"/>
    <cellStyle name="20% - Accent1 4 2 3 2 2 3 3 3 2 2 2" xfId="33593" xr:uid="{00000000-0005-0000-0000-000082820000}"/>
    <cellStyle name="20% - Accent1 4 2 3 2 2 3 3 3 2 3" xfId="33594" xr:uid="{00000000-0005-0000-0000-000083820000}"/>
    <cellStyle name="20% - Accent1 4 2 3 2 2 3 3 3 3" xfId="33595" xr:uid="{00000000-0005-0000-0000-000084820000}"/>
    <cellStyle name="20% - Accent1 4 2 3 2 2 3 3 3 3 2" xfId="33596" xr:uid="{00000000-0005-0000-0000-000085820000}"/>
    <cellStyle name="20% - Accent1 4 2 3 2 2 3 3 3 4" xfId="33597" xr:uid="{00000000-0005-0000-0000-000086820000}"/>
    <cellStyle name="20% - Accent1 4 2 3 2 2 3 3 4" xfId="33598" xr:uid="{00000000-0005-0000-0000-000087820000}"/>
    <cellStyle name="20% - Accent1 4 2 3 2 2 3 3 4 2" xfId="33599" xr:uid="{00000000-0005-0000-0000-000088820000}"/>
    <cellStyle name="20% - Accent1 4 2 3 2 2 3 3 4 2 2" xfId="33600" xr:uid="{00000000-0005-0000-0000-000089820000}"/>
    <cellStyle name="20% - Accent1 4 2 3 2 2 3 3 4 2 2 2" xfId="33601" xr:uid="{00000000-0005-0000-0000-00008A820000}"/>
    <cellStyle name="20% - Accent1 4 2 3 2 2 3 3 4 2 3" xfId="33602" xr:uid="{00000000-0005-0000-0000-00008B820000}"/>
    <cellStyle name="20% - Accent1 4 2 3 2 2 3 3 4 3" xfId="33603" xr:uid="{00000000-0005-0000-0000-00008C820000}"/>
    <cellStyle name="20% - Accent1 4 2 3 2 2 3 3 4 3 2" xfId="33604" xr:uid="{00000000-0005-0000-0000-00008D820000}"/>
    <cellStyle name="20% - Accent1 4 2 3 2 2 3 3 4 4" xfId="33605" xr:uid="{00000000-0005-0000-0000-00008E820000}"/>
    <cellStyle name="20% - Accent1 4 2 3 2 2 3 3 5" xfId="33606" xr:uid="{00000000-0005-0000-0000-00008F820000}"/>
    <cellStyle name="20% - Accent1 4 2 3 2 2 3 3 5 2" xfId="33607" xr:uid="{00000000-0005-0000-0000-000090820000}"/>
    <cellStyle name="20% - Accent1 4 2 3 2 2 3 3 5 2 2" xfId="33608" xr:uid="{00000000-0005-0000-0000-000091820000}"/>
    <cellStyle name="20% - Accent1 4 2 3 2 2 3 3 5 3" xfId="33609" xr:uid="{00000000-0005-0000-0000-000092820000}"/>
    <cellStyle name="20% - Accent1 4 2 3 2 2 3 3 6" xfId="33610" xr:uid="{00000000-0005-0000-0000-000093820000}"/>
    <cellStyle name="20% - Accent1 4 2 3 2 2 3 3 6 2" xfId="33611" xr:uid="{00000000-0005-0000-0000-000094820000}"/>
    <cellStyle name="20% - Accent1 4 2 3 2 2 3 3 6 2 2" xfId="33612" xr:uid="{00000000-0005-0000-0000-000095820000}"/>
    <cellStyle name="20% - Accent1 4 2 3 2 2 3 3 6 3" xfId="33613" xr:uid="{00000000-0005-0000-0000-000096820000}"/>
    <cellStyle name="20% - Accent1 4 2 3 2 2 3 3 7" xfId="33614" xr:uid="{00000000-0005-0000-0000-000097820000}"/>
    <cellStyle name="20% - Accent1 4 2 3 2 2 3 3 7 2" xfId="33615" xr:uid="{00000000-0005-0000-0000-000098820000}"/>
    <cellStyle name="20% - Accent1 4 2 3 2 2 3 3 8" xfId="33616" xr:uid="{00000000-0005-0000-0000-000099820000}"/>
    <cellStyle name="20% - Accent1 4 2 3 2 2 3 3 8 2" xfId="33617" xr:uid="{00000000-0005-0000-0000-00009A820000}"/>
    <cellStyle name="20% - Accent1 4 2 3 2 2 3 3 9" xfId="33618" xr:uid="{00000000-0005-0000-0000-00009B820000}"/>
    <cellStyle name="20% - Accent1 4 2 3 2 2 3 4" xfId="33619" xr:uid="{00000000-0005-0000-0000-00009C820000}"/>
    <cellStyle name="20% - Accent1 4 2 3 2 2 3 4 2" xfId="33620" xr:uid="{00000000-0005-0000-0000-00009D820000}"/>
    <cellStyle name="20% - Accent1 4 2 3 2 2 3 4 2 2" xfId="33621" xr:uid="{00000000-0005-0000-0000-00009E820000}"/>
    <cellStyle name="20% - Accent1 4 2 3 2 2 3 4 2 2 2" xfId="33622" xr:uid="{00000000-0005-0000-0000-00009F820000}"/>
    <cellStyle name="20% - Accent1 4 2 3 2 2 3 4 2 3" xfId="33623" xr:uid="{00000000-0005-0000-0000-0000A0820000}"/>
    <cellStyle name="20% - Accent1 4 2 3 2 2 3 4 3" xfId="33624" xr:uid="{00000000-0005-0000-0000-0000A1820000}"/>
    <cellStyle name="20% - Accent1 4 2 3 2 2 3 4 3 2" xfId="33625" xr:uid="{00000000-0005-0000-0000-0000A2820000}"/>
    <cellStyle name="20% - Accent1 4 2 3 2 2 3 4 4" xfId="33626" xr:uid="{00000000-0005-0000-0000-0000A3820000}"/>
    <cellStyle name="20% - Accent1 4 2 3 2 2 3 5" xfId="33627" xr:uid="{00000000-0005-0000-0000-0000A4820000}"/>
    <cellStyle name="20% - Accent1 4 2 3 2 2 3 5 2" xfId="33628" xr:uid="{00000000-0005-0000-0000-0000A5820000}"/>
    <cellStyle name="20% - Accent1 4 2 3 2 2 3 5 2 2" xfId="33629" xr:uid="{00000000-0005-0000-0000-0000A6820000}"/>
    <cellStyle name="20% - Accent1 4 2 3 2 2 3 5 2 2 2" xfId="33630" xr:uid="{00000000-0005-0000-0000-0000A7820000}"/>
    <cellStyle name="20% - Accent1 4 2 3 2 2 3 5 2 3" xfId="33631" xr:uid="{00000000-0005-0000-0000-0000A8820000}"/>
    <cellStyle name="20% - Accent1 4 2 3 2 2 3 5 3" xfId="33632" xr:uid="{00000000-0005-0000-0000-0000A9820000}"/>
    <cellStyle name="20% - Accent1 4 2 3 2 2 3 5 3 2" xfId="33633" xr:uid="{00000000-0005-0000-0000-0000AA820000}"/>
    <cellStyle name="20% - Accent1 4 2 3 2 2 3 5 4" xfId="33634" xr:uid="{00000000-0005-0000-0000-0000AB820000}"/>
    <cellStyle name="20% - Accent1 4 2 3 2 2 3 6" xfId="33635" xr:uid="{00000000-0005-0000-0000-0000AC820000}"/>
    <cellStyle name="20% - Accent1 4 2 3 2 2 3 6 2" xfId="33636" xr:uid="{00000000-0005-0000-0000-0000AD820000}"/>
    <cellStyle name="20% - Accent1 4 2 3 2 2 3 6 2 2" xfId="33637" xr:uid="{00000000-0005-0000-0000-0000AE820000}"/>
    <cellStyle name="20% - Accent1 4 2 3 2 2 3 6 2 2 2" xfId="33638" xr:uid="{00000000-0005-0000-0000-0000AF820000}"/>
    <cellStyle name="20% - Accent1 4 2 3 2 2 3 6 2 3" xfId="33639" xr:uid="{00000000-0005-0000-0000-0000B0820000}"/>
    <cellStyle name="20% - Accent1 4 2 3 2 2 3 6 3" xfId="33640" xr:uid="{00000000-0005-0000-0000-0000B1820000}"/>
    <cellStyle name="20% - Accent1 4 2 3 2 2 3 6 3 2" xfId="33641" xr:uid="{00000000-0005-0000-0000-0000B2820000}"/>
    <cellStyle name="20% - Accent1 4 2 3 2 2 3 6 4" xfId="33642" xr:uid="{00000000-0005-0000-0000-0000B3820000}"/>
    <cellStyle name="20% - Accent1 4 2 3 2 2 3 7" xfId="33643" xr:uid="{00000000-0005-0000-0000-0000B4820000}"/>
    <cellStyle name="20% - Accent1 4 2 3 2 2 3 7 2" xfId="33644" xr:uid="{00000000-0005-0000-0000-0000B5820000}"/>
    <cellStyle name="20% - Accent1 4 2 3 2 2 3 7 2 2" xfId="33645" xr:uid="{00000000-0005-0000-0000-0000B6820000}"/>
    <cellStyle name="20% - Accent1 4 2 3 2 2 3 7 3" xfId="33646" xr:uid="{00000000-0005-0000-0000-0000B7820000}"/>
    <cellStyle name="20% - Accent1 4 2 3 2 2 3 8" xfId="33647" xr:uid="{00000000-0005-0000-0000-0000B8820000}"/>
    <cellStyle name="20% - Accent1 4 2 3 2 2 3 8 2" xfId="33648" xr:uid="{00000000-0005-0000-0000-0000B9820000}"/>
    <cellStyle name="20% - Accent1 4 2 3 2 2 3 8 2 2" xfId="33649" xr:uid="{00000000-0005-0000-0000-0000BA820000}"/>
    <cellStyle name="20% - Accent1 4 2 3 2 2 3 8 3" xfId="33650" xr:uid="{00000000-0005-0000-0000-0000BB820000}"/>
    <cellStyle name="20% - Accent1 4 2 3 2 2 3 9" xfId="33651" xr:uid="{00000000-0005-0000-0000-0000BC820000}"/>
    <cellStyle name="20% - Accent1 4 2 3 2 2 3 9 2" xfId="33652" xr:uid="{00000000-0005-0000-0000-0000BD820000}"/>
    <cellStyle name="20% - Accent1 4 2 3 2 2 4" xfId="33653" xr:uid="{00000000-0005-0000-0000-0000BE820000}"/>
    <cellStyle name="20% - Accent1 4 2 3 2 2 4 10" xfId="33654" xr:uid="{00000000-0005-0000-0000-0000BF820000}"/>
    <cellStyle name="20% - Accent1 4 2 3 2 2 4 10 2" xfId="33655" xr:uid="{00000000-0005-0000-0000-0000C0820000}"/>
    <cellStyle name="20% - Accent1 4 2 3 2 2 4 11" xfId="33656" xr:uid="{00000000-0005-0000-0000-0000C1820000}"/>
    <cellStyle name="20% - Accent1 4 2 3 2 2 4 2" xfId="33657" xr:uid="{00000000-0005-0000-0000-0000C2820000}"/>
    <cellStyle name="20% - Accent1 4 2 3 2 2 4 2 2" xfId="33658" xr:uid="{00000000-0005-0000-0000-0000C3820000}"/>
    <cellStyle name="20% - Accent1 4 2 3 2 2 4 2 2 2" xfId="33659" xr:uid="{00000000-0005-0000-0000-0000C4820000}"/>
    <cellStyle name="20% - Accent1 4 2 3 2 2 4 2 2 2 2" xfId="33660" xr:uid="{00000000-0005-0000-0000-0000C5820000}"/>
    <cellStyle name="20% - Accent1 4 2 3 2 2 4 2 2 2 2 2" xfId="33661" xr:uid="{00000000-0005-0000-0000-0000C6820000}"/>
    <cellStyle name="20% - Accent1 4 2 3 2 2 4 2 2 2 3" xfId="33662" xr:uid="{00000000-0005-0000-0000-0000C7820000}"/>
    <cellStyle name="20% - Accent1 4 2 3 2 2 4 2 2 3" xfId="33663" xr:uid="{00000000-0005-0000-0000-0000C8820000}"/>
    <cellStyle name="20% - Accent1 4 2 3 2 2 4 2 2 3 2" xfId="33664" xr:uid="{00000000-0005-0000-0000-0000C9820000}"/>
    <cellStyle name="20% - Accent1 4 2 3 2 2 4 2 2 4" xfId="33665" xr:uid="{00000000-0005-0000-0000-0000CA820000}"/>
    <cellStyle name="20% - Accent1 4 2 3 2 2 4 2 3" xfId="33666" xr:uid="{00000000-0005-0000-0000-0000CB820000}"/>
    <cellStyle name="20% - Accent1 4 2 3 2 2 4 2 3 2" xfId="33667" xr:uid="{00000000-0005-0000-0000-0000CC820000}"/>
    <cellStyle name="20% - Accent1 4 2 3 2 2 4 2 3 2 2" xfId="33668" xr:uid="{00000000-0005-0000-0000-0000CD820000}"/>
    <cellStyle name="20% - Accent1 4 2 3 2 2 4 2 3 2 2 2" xfId="33669" xr:uid="{00000000-0005-0000-0000-0000CE820000}"/>
    <cellStyle name="20% - Accent1 4 2 3 2 2 4 2 3 2 3" xfId="33670" xr:uid="{00000000-0005-0000-0000-0000CF820000}"/>
    <cellStyle name="20% - Accent1 4 2 3 2 2 4 2 3 3" xfId="33671" xr:uid="{00000000-0005-0000-0000-0000D0820000}"/>
    <cellStyle name="20% - Accent1 4 2 3 2 2 4 2 3 3 2" xfId="33672" xr:uid="{00000000-0005-0000-0000-0000D1820000}"/>
    <cellStyle name="20% - Accent1 4 2 3 2 2 4 2 3 4" xfId="33673" xr:uid="{00000000-0005-0000-0000-0000D2820000}"/>
    <cellStyle name="20% - Accent1 4 2 3 2 2 4 2 4" xfId="33674" xr:uid="{00000000-0005-0000-0000-0000D3820000}"/>
    <cellStyle name="20% - Accent1 4 2 3 2 2 4 2 4 2" xfId="33675" xr:uid="{00000000-0005-0000-0000-0000D4820000}"/>
    <cellStyle name="20% - Accent1 4 2 3 2 2 4 2 4 2 2" xfId="33676" xr:uid="{00000000-0005-0000-0000-0000D5820000}"/>
    <cellStyle name="20% - Accent1 4 2 3 2 2 4 2 4 2 2 2" xfId="33677" xr:uid="{00000000-0005-0000-0000-0000D6820000}"/>
    <cellStyle name="20% - Accent1 4 2 3 2 2 4 2 4 2 3" xfId="33678" xr:uid="{00000000-0005-0000-0000-0000D7820000}"/>
    <cellStyle name="20% - Accent1 4 2 3 2 2 4 2 4 3" xfId="33679" xr:uid="{00000000-0005-0000-0000-0000D8820000}"/>
    <cellStyle name="20% - Accent1 4 2 3 2 2 4 2 4 3 2" xfId="33680" xr:uid="{00000000-0005-0000-0000-0000D9820000}"/>
    <cellStyle name="20% - Accent1 4 2 3 2 2 4 2 4 4" xfId="33681" xr:uid="{00000000-0005-0000-0000-0000DA820000}"/>
    <cellStyle name="20% - Accent1 4 2 3 2 2 4 2 5" xfId="33682" xr:uid="{00000000-0005-0000-0000-0000DB820000}"/>
    <cellStyle name="20% - Accent1 4 2 3 2 2 4 2 5 2" xfId="33683" xr:uid="{00000000-0005-0000-0000-0000DC820000}"/>
    <cellStyle name="20% - Accent1 4 2 3 2 2 4 2 5 2 2" xfId="33684" xr:uid="{00000000-0005-0000-0000-0000DD820000}"/>
    <cellStyle name="20% - Accent1 4 2 3 2 2 4 2 5 3" xfId="33685" xr:uid="{00000000-0005-0000-0000-0000DE820000}"/>
    <cellStyle name="20% - Accent1 4 2 3 2 2 4 2 6" xfId="33686" xr:uid="{00000000-0005-0000-0000-0000DF820000}"/>
    <cellStyle name="20% - Accent1 4 2 3 2 2 4 2 6 2" xfId="33687" xr:uid="{00000000-0005-0000-0000-0000E0820000}"/>
    <cellStyle name="20% - Accent1 4 2 3 2 2 4 2 6 2 2" xfId="33688" xr:uid="{00000000-0005-0000-0000-0000E1820000}"/>
    <cellStyle name="20% - Accent1 4 2 3 2 2 4 2 6 3" xfId="33689" xr:uid="{00000000-0005-0000-0000-0000E2820000}"/>
    <cellStyle name="20% - Accent1 4 2 3 2 2 4 2 7" xfId="33690" xr:uid="{00000000-0005-0000-0000-0000E3820000}"/>
    <cellStyle name="20% - Accent1 4 2 3 2 2 4 2 7 2" xfId="33691" xr:uid="{00000000-0005-0000-0000-0000E4820000}"/>
    <cellStyle name="20% - Accent1 4 2 3 2 2 4 2 8" xfId="33692" xr:uid="{00000000-0005-0000-0000-0000E5820000}"/>
    <cellStyle name="20% - Accent1 4 2 3 2 2 4 2 8 2" xfId="33693" xr:uid="{00000000-0005-0000-0000-0000E6820000}"/>
    <cellStyle name="20% - Accent1 4 2 3 2 2 4 2 9" xfId="33694" xr:uid="{00000000-0005-0000-0000-0000E7820000}"/>
    <cellStyle name="20% - Accent1 4 2 3 2 2 4 3" xfId="33695" xr:uid="{00000000-0005-0000-0000-0000E8820000}"/>
    <cellStyle name="20% - Accent1 4 2 3 2 2 4 3 2" xfId="33696" xr:uid="{00000000-0005-0000-0000-0000E9820000}"/>
    <cellStyle name="20% - Accent1 4 2 3 2 2 4 3 2 2" xfId="33697" xr:uid="{00000000-0005-0000-0000-0000EA820000}"/>
    <cellStyle name="20% - Accent1 4 2 3 2 2 4 3 2 2 2" xfId="33698" xr:uid="{00000000-0005-0000-0000-0000EB820000}"/>
    <cellStyle name="20% - Accent1 4 2 3 2 2 4 3 2 2 2 2" xfId="33699" xr:uid="{00000000-0005-0000-0000-0000EC820000}"/>
    <cellStyle name="20% - Accent1 4 2 3 2 2 4 3 2 2 3" xfId="33700" xr:uid="{00000000-0005-0000-0000-0000ED820000}"/>
    <cellStyle name="20% - Accent1 4 2 3 2 2 4 3 2 3" xfId="33701" xr:uid="{00000000-0005-0000-0000-0000EE820000}"/>
    <cellStyle name="20% - Accent1 4 2 3 2 2 4 3 2 3 2" xfId="33702" xr:uid="{00000000-0005-0000-0000-0000EF820000}"/>
    <cellStyle name="20% - Accent1 4 2 3 2 2 4 3 2 4" xfId="33703" xr:uid="{00000000-0005-0000-0000-0000F0820000}"/>
    <cellStyle name="20% - Accent1 4 2 3 2 2 4 3 3" xfId="33704" xr:uid="{00000000-0005-0000-0000-0000F1820000}"/>
    <cellStyle name="20% - Accent1 4 2 3 2 2 4 3 3 2" xfId="33705" xr:uid="{00000000-0005-0000-0000-0000F2820000}"/>
    <cellStyle name="20% - Accent1 4 2 3 2 2 4 3 3 2 2" xfId="33706" xr:uid="{00000000-0005-0000-0000-0000F3820000}"/>
    <cellStyle name="20% - Accent1 4 2 3 2 2 4 3 3 2 2 2" xfId="33707" xr:uid="{00000000-0005-0000-0000-0000F4820000}"/>
    <cellStyle name="20% - Accent1 4 2 3 2 2 4 3 3 2 3" xfId="33708" xr:uid="{00000000-0005-0000-0000-0000F5820000}"/>
    <cellStyle name="20% - Accent1 4 2 3 2 2 4 3 3 3" xfId="33709" xr:uid="{00000000-0005-0000-0000-0000F6820000}"/>
    <cellStyle name="20% - Accent1 4 2 3 2 2 4 3 3 3 2" xfId="33710" xr:uid="{00000000-0005-0000-0000-0000F7820000}"/>
    <cellStyle name="20% - Accent1 4 2 3 2 2 4 3 3 4" xfId="33711" xr:uid="{00000000-0005-0000-0000-0000F8820000}"/>
    <cellStyle name="20% - Accent1 4 2 3 2 2 4 3 4" xfId="33712" xr:uid="{00000000-0005-0000-0000-0000F9820000}"/>
    <cellStyle name="20% - Accent1 4 2 3 2 2 4 3 4 2" xfId="33713" xr:uid="{00000000-0005-0000-0000-0000FA820000}"/>
    <cellStyle name="20% - Accent1 4 2 3 2 2 4 3 4 2 2" xfId="33714" xr:uid="{00000000-0005-0000-0000-0000FB820000}"/>
    <cellStyle name="20% - Accent1 4 2 3 2 2 4 3 4 2 2 2" xfId="33715" xr:uid="{00000000-0005-0000-0000-0000FC820000}"/>
    <cellStyle name="20% - Accent1 4 2 3 2 2 4 3 4 2 3" xfId="33716" xr:uid="{00000000-0005-0000-0000-0000FD820000}"/>
    <cellStyle name="20% - Accent1 4 2 3 2 2 4 3 4 3" xfId="33717" xr:uid="{00000000-0005-0000-0000-0000FE820000}"/>
    <cellStyle name="20% - Accent1 4 2 3 2 2 4 3 4 3 2" xfId="33718" xr:uid="{00000000-0005-0000-0000-0000FF820000}"/>
    <cellStyle name="20% - Accent1 4 2 3 2 2 4 3 4 4" xfId="33719" xr:uid="{00000000-0005-0000-0000-000000830000}"/>
    <cellStyle name="20% - Accent1 4 2 3 2 2 4 3 5" xfId="33720" xr:uid="{00000000-0005-0000-0000-000001830000}"/>
    <cellStyle name="20% - Accent1 4 2 3 2 2 4 3 5 2" xfId="33721" xr:uid="{00000000-0005-0000-0000-000002830000}"/>
    <cellStyle name="20% - Accent1 4 2 3 2 2 4 3 5 2 2" xfId="33722" xr:uid="{00000000-0005-0000-0000-000003830000}"/>
    <cellStyle name="20% - Accent1 4 2 3 2 2 4 3 5 3" xfId="33723" xr:uid="{00000000-0005-0000-0000-000004830000}"/>
    <cellStyle name="20% - Accent1 4 2 3 2 2 4 3 6" xfId="33724" xr:uid="{00000000-0005-0000-0000-000005830000}"/>
    <cellStyle name="20% - Accent1 4 2 3 2 2 4 3 6 2" xfId="33725" xr:uid="{00000000-0005-0000-0000-000006830000}"/>
    <cellStyle name="20% - Accent1 4 2 3 2 2 4 3 6 2 2" xfId="33726" xr:uid="{00000000-0005-0000-0000-000007830000}"/>
    <cellStyle name="20% - Accent1 4 2 3 2 2 4 3 6 3" xfId="33727" xr:uid="{00000000-0005-0000-0000-000008830000}"/>
    <cellStyle name="20% - Accent1 4 2 3 2 2 4 3 7" xfId="33728" xr:uid="{00000000-0005-0000-0000-000009830000}"/>
    <cellStyle name="20% - Accent1 4 2 3 2 2 4 3 7 2" xfId="33729" xr:uid="{00000000-0005-0000-0000-00000A830000}"/>
    <cellStyle name="20% - Accent1 4 2 3 2 2 4 3 8" xfId="33730" xr:uid="{00000000-0005-0000-0000-00000B830000}"/>
    <cellStyle name="20% - Accent1 4 2 3 2 2 4 3 8 2" xfId="33731" xr:uid="{00000000-0005-0000-0000-00000C830000}"/>
    <cellStyle name="20% - Accent1 4 2 3 2 2 4 3 9" xfId="33732" xr:uid="{00000000-0005-0000-0000-00000D830000}"/>
    <cellStyle name="20% - Accent1 4 2 3 2 2 4 4" xfId="33733" xr:uid="{00000000-0005-0000-0000-00000E830000}"/>
    <cellStyle name="20% - Accent1 4 2 3 2 2 4 4 2" xfId="33734" xr:uid="{00000000-0005-0000-0000-00000F830000}"/>
    <cellStyle name="20% - Accent1 4 2 3 2 2 4 4 2 2" xfId="33735" xr:uid="{00000000-0005-0000-0000-000010830000}"/>
    <cellStyle name="20% - Accent1 4 2 3 2 2 4 4 2 2 2" xfId="33736" xr:uid="{00000000-0005-0000-0000-000011830000}"/>
    <cellStyle name="20% - Accent1 4 2 3 2 2 4 4 2 3" xfId="33737" xr:uid="{00000000-0005-0000-0000-000012830000}"/>
    <cellStyle name="20% - Accent1 4 2 3 2 2 4 4 3" xfId="33738" xr:uid="{00000000-0005-0000-0000-000013830000}"/>
    <cellStyle name="20% - Accent1 4 2 3 2 2 4 4 3 2" xfId="33739" xr:uid="{00000000-0005-0000-0000-000014830000}"/>
    <cellStyle name="20% - Accent1 4 2 3 2 2 4 4 4" xfId="33740" xr:uid="{00000000-0005-0000-0000-000015830000}"/>
    <cellStyle name="20% - Accent1 4 2 3 2 2 4 5" xfId="33741" xr:uid="{00000000-0005-0000-0000-000016830000}"/>
    <cellStyle name="20% - Accent1 4 2 3 2 2 4 5 2" xfId="33742" xr:uid="{00000000-0005-0000-0000-000017830000}"/>
    <cellStyle name="20% - Accent1 4 2 3 2 2 4 5 2 2" xfId="33743" xr:uid="{00000000-0005-0000-0000-000018830000}"/>
    <cellStyle name="20% - Accent1 4 2 3 2 2 4 5 2 2 2" xfId="33744" xr:uid="{00000000-0005-0000-0000-000019830000}"/>
    <cellStyle name="20% - Accent1 4 2 3 2 2 4 5 2 3" xfId="33745" xr:uid="{00000000-0005-0000-0000-00001A830000}"/>
    <cellStyle name="20% - Accent1 4 2 3 2 2 4 5 3" xfId="33746" xr:uid="{00000000-0005-0000-0000-00001B830000}"/>
    <cellStyle name="20% - Accent1 4 2 3 2 2 4 5 3 2" xfId="33747" xr:uid="{00000000-0005-0000-0000-00001C830000}"/>
    <cellStyle name="20% - Accent1 4 2 3 2 2 4 5 4" xfId="33748" xr:uid="{00000000-0005-0000-0000-00001D830000}"/>
    <cellStyle name="20% - Accent1 4 2 3 2 2 4 6" xfId="33749" xr:uid="{00000000-0005-0000-0000-00001E830000}"/>
    <cellStyle name="20% - Accent1 4 2 3 2 2 4 6 2" xfId="33750" xr:uid="{00000000-0005-0000-0000-00001F830000}"/>
    <cellStyle name="20% - Accent1 4 2 3 2 2 4 6 2 2" xfId="33751" xr:uid="{00000000-0005-0000-0000-000020830000}"/>
    <cellStyle name="20% - Accent1 4 2 3 2 2 4 6 2 2 2" xfId="33752" xr:uid="{00000000-0005-0000-0000-000021830000}"/>
    <cellStyle name="20% - Accent1 4 2 3 2 2 4 6 2 3" xfId="33753" xr:uid="{00000000-0005-0000-0000-000022830000}"/>
    <cellStyle name="20% - Accent1 4 2 3 2 2 4 6 3" xfId="33754" xr:uid="{00000000-0005-0000-0000-000023830000}"/>
    <cellStyle name="20% - Accent1 4 2 3 2 2 4 6 3 2" xfId="33755" xr:uid="{00000000-0005-0000-0000-000024830000}"/>
    <cellStyle name="20% - Accent1 4 2 3 2 2 4 6 4" xfId="33756" xr:uid="{00000000-0005-0000-0000-000025830000}"/>
    <cellStyle name="20% - Accent1 4 2 3 2 2 4 7" xfId="33757" xr:uid="{00000000-0005-0000-0000-000026830000}"/>
    <cellStyle name="20% - Accent1 4 2 3 2 2 4 7 2" xfId="33758" xr:uid="{00000000-0005-0000-0000-000027830000}"/>
    <cellStyle name="20% - Accent1 4 2 3 2 2 4 7 2 2" xfId="33759" xr:uid="{00000000-0005-0000-0000-000028830000}"/>
    <cellStyle name="20% - Accent1 4 2 3 2 2 4 7 3" xfId="33760" xr:uid="{00000000-0005-0000-0000-000029830000}"/>
    <cellStyle name="20% - Accent1 4 2 3 2 2 4 8" xfId="33761" xr:uid="{00000000-0005-0000-0000-00002A830000}"/>
    <cellStyle name="20% - Accent1 4 2 3 2 2 4 8 2" xfId="33762" xr:uid="{00000000-0005-0000-0000-00002B830000}"/>
    <cellStyle name="20% - Accent1 4 2 3 2 2 4 8 2 2" xfId="33763" xr:uid="{00000000-0005-0000-0000-00002C830000}"/>
    <cellStyle name="20% - Accent1 4 2 3 2 2 4 8 3" xfId="33764" xr:uid="{00000000-0005-0000-0000-00002D830000}"/>
    <cellStyle name="20% - Accent1 4 2 3 2 2 4 9" xfId="33765" xr:uid="{00000000-0005-0000-0000-00002E830000}"/>
    <cellStyle name="20% - Accent1 4 2 3 2 2 4 9 2" xfId="33766" xr:uid="{00000000-0005-0000-0000-00002F830000}"/>
    <cellStyle name="20% - Accent1 4 2 3 2 2 5" xfId="33767" xr:uid="{00000000-0005-0000-0000-000030830000}"/>
    <cellStyle name="20% - Accent1 4 2 3 2 2 5 2" xfId="33768" xr:uid="{00000000-0005-0000-0000-000031830000}"/>
    <cellStyle name="20% - Accent1 4 2 3 2 2 5 2 2" xfId="33769" xr:uid="{00000000-0005-0000-0000-000032830000}"/>
    <cellStyle name="20% - Accent1 4 2 3 2 2 5 2 2 2" xfId="33770" xr:uid="{00000000-0005-0000-0000-000033830000}"/>
    <cellStyle name="20% - Accent1 4 2 3 2 2 5 2 2 2 2" xfId="33771" xr:uid="{00000000-0005-0000-0000-000034830000}"/>
    <cellStyle name="20% - Accent1 4 2 3 2 2 5 2 2 3" xfId="33772" xr:uid="{00000000-0005-0000-0000-000035830000}"/>
    <cellStyle name="20% - Accent1 4 2 3 2 2 5 2 3" xfId="33773" xr:uid="{00000000-0005-0000-0000-000036830000}"/>
    <cellStyle name="20% - Accent1 4 2 3 2 2 5 2 3 2" xfId="33774" xr:uid="{00000000-0005-0000-0000-000037830000}"/>
    <cellStyle name="20% - Accent1 4 2 3 2 2 5 2 4" xfId="33775" xr:uid="{00000000-0005-0000-0000-000038830000}"/>
    <cellStyle name="20% - Accent1 4 2 3 2 2 5 3" xfId="33776" xr:uid="{00000000-0005-0000-0000-000039830000}"/>
    <cellStyle name="20% - Accent1 4 2 3 2 2 5 3 2" xfId="33777" xr:uid="{00000000-0005-0000-0000-00003A830000}"/>
    <cellStyle name="20% - Accent1 4 2 3 2 2 5 3 2 2" xfId="33778" xr:uid="{00000000-0005-0000-0000-00003B830000}"/>
    <cellStyle name="20% - Accent1 4 2 3 2 2 5 3 2 2 2" xfId="33779" xr:uid="{00000000-0005-0000-0000-00003C830000}"/>
    <cellStyle name="20% - Accent1 4 2 3 2 2 5 3 2 3" xfId="33780" xr:uid="{00000000-0005-0000-0000-00003D830000}"/>
    <cellStyle name="20% - Accent1 4 2 3 2 2 5 3 3" xfId="33781" xr:uid="{00000000-0005-0000-0000-00003E830000}"/>
    <cellStyle name="20% - Accent1 4 2 3 2 2 5 3 3 2" xfId="33782" xr:uid="{00000000-0005-0000-0000-00003F830000}"/>
    <cellStyle name="20% - Accent1 4 2 3 2 2 5 3 4" xfId="33783" xr:uid="{00000000-0005-0000-0000-000040830000}"/>
    <cellStyle name="20% - Accent1 4 2 3 2 2 5 4" xfId="33784" xr:uid="{00000000-0005-0000-0000-000041830000}"/>
    <cellStyle name="20% - Accent1 4 2 3 2 2 5 4 2" xfId="33785" xr:uid="{00000000-0005-0000-0000-000042830000}"/>
    <cellStyle name="20% - Accent1 4 2 3 2 2 5 4 2 2" xfId="33786" xr:uid="{00000000-0005-0000-0000-000043830000}"/>
    <cellStyle name="20% - Accent1 4 2 3 2 2 5 4 2 2 2" xfId="33787" xr:uid="{00000000-0005-0000-0000-000044830000}"/>
    <cellStyle name="20% - Accent1 4 2 3 2 2 5 4 2 3" xfId="33788" xr:uid="{00000000-0005-0000-0000-000045830000}"/>
    <cellStyle name="20% - Accent1 4 2 3 2 2 5 4 3" xfId="33789" xr:uid="{00000000-0005-0000-0000-000046830000}"/>
    <cellStyle name="20% - Accent1 4 2 3 2 2 5 4 3 2" xfId="33790" xr:uid="{00000000-0005-0000-0000-000047830000}"/>
    <cellStyle name="20% - Accent1 4 2 3 2 2 5 4 4" xfId="33791" xr:uid="{00000000-0005-0000-0000-000048830000}"/>
    <cellStyle name="20% - Accent1 4 2 3 2 2 5 5" xfId="33792" xr:uid="{00000000-0005-0000-0000-000049830000}"/>
    <cellStyle name="20% - Accent1 4 2 3 2 2 5 5 2" xfId="33793" xr:uid="{00000000-0005-0000-0000-00004A830000}"/>
    <cellStyle name="20% - Accent1 4 2 3 2 2 5 5 2 2" xfId="33794" xr:uid="{00000000-0005-0000-0000-00004B830000}"/>
    <cellStyle name="20% - Accent1 4 2 3 2 2 5 5 3" xfId="33795" xr:uid="{00000000-0005-0000-0000-00004C830000}"/>
    <cellStyle name="20% - Accent1 4 2 3 2 2 5 6" xfId="33796" xr:uid="{00000000-0005-0000-0000-00004D830000}"/>
    <cellStyle name="20% - Accent1 4 2 3 2 2 5 6 2" xfId="33797" xr:uid="{00000000-0005-0000-0000-00004E830000}"/>
    <cellStyle name="20% - Accent1 4 2 3 2 2 5 6 2 2" xfId="33798" xr:uid="{00000000-0005-0000-0000-00004F830000}"/>
    <cellStyle name="20% - Accent1 4 2 3 2 2 5 6 3" xfId="33799" xr:uid="{00000000-0005-0000-0000-000050830000}"/>
    <cellStyle name="20% - Accent1 4 2 3 2 2 5 7" xfId="33800" xr:uid="{00000000-0005-0000-0000-000051830000}"/>
    <cellStyle name="20% - Accent1 4 2 3 2 2 5 7 2" xfId="33801" xr:uid="{00000000-0005-0000-0000-000052830000}"/>
    <cellStyle name="20% - Accent1 4 2 3 2 2 5 8" xfId="33802" xr:uid="{00000000-0005-0000-0000-000053830000}"/>
    <cellStyle name="20% - Accent1 4 2 3 2 2 5 8 2" xfId="33803" xr:uid="{00000000-0005-0000-0000-000054830000}"/>
    <cellStyle name="20% - Accent1 4 2 3 2 2 5 9" xfId="33804" xr:uid="{00000000-0005-0000-0000-000055830000}"/>
    <cellStyle name="20% - Accent1 4 2 3 2 2 6" xfId="33805" xr:uid="{00000000-0005-0000-0000-000056830000}"/>
    <cellStyle name="20% - Accent1 4 2 3 2 2 6 2" xfId="33806" xr:uid="{00000000-0005-0000-0000-000057830000}"/>
    <cellStyle name="20% - Accent1 4 2 3 2 2 6 2 2" xfId="33807" xr:uid="{00000000-0005-0000-0000-000058830000}"/>
    <cellStyle name="20% - Accent1 4 2 3 2 2 6 2 2 2" xfId="33808" xr:uid="{00000000-0005-0000-0000-000059830000}"/>
    <cellStyle name="20% - Accent1 4 2 3 2 2 6 2 2 2 2" xfId="33809" xr:uid="{00000000-0005-0000-0000-00005A830000}"/>
    <cellStyle name="20% - Accent1 4 2 3 2 2 6 2 2 3" xfId="33810" xr:uid="{00000000-0005-0000-0000-00005B830000}"/>
    <cellStyle name="20% - Accent1 4 2 3 2 2 6 2 3" xfId="33811" xr:uid="{00000000-0005-0000-0000-00005C830000}"/>
    <cellStyle name="20% - Accent1 4 2 3 2 2 6 2 3 2" xfId="33812" xr:uid="{00000000-0005-0000-0000-00005D830000}"/>
    <cellStyle name="20% - Accent1 4 2 3 2 2 6 2 4" xfId="33813" xr:uid="{00000000-0005-0000-0000-00005E830000}"/>
    <cellStyle name="20% - Accent1 4 2 3 2 2 6 3" xfId="33814" xr:uid="{00000000-0005-0000-0000-00005F830000}"/>
    <cellStyle name="20% - Accent1 4 2 3 2 2 6 3 2" xfId="33815" xr:uid="{00000000-0005-0000-0000-000060830000}"/>
    <cellStyle name="20% - Accent1 4 2 3 2 2 6 3 2 2" xfId="33816" xr:uid="{00000000-0005-0000-0000-000061830000}"/>
    <cellStyle name="20% - Accent1 4 2 3 2 2 6 3 2 2 2" xfId="33817" xr:uid="{00000000-0005-0000-0000-000062830000}"/>
    <cellStyle name="20% - Accent1 4 2 3 2 2 6 3 2 3" xfId="33818" xr:uid="{00000000-0005-0000-0000-000063830000}"/>
    <cellStyle name="20% - Accent1 4 2 3 2 2 6 3 3" xfId="33819" xr:uid="{00000000-0005-0000-0000-000064830000}"/>
    <cellStyle name="20% - Accent1 4 2 3 2 2 6 3 3 2" xfId="33820" xr:uid="{00000000-0005-0000-0000-000065830000}"/>
    <cellStyle name="20% - Accent1 4 2 3 2 2 6 3 4" xfId="33821" xr:uid="{00000000-0005-0000-0000-000066830000}"/>
    <cellStyle name="20% - Accent1 4 2 3 2 2 6 4" xfId="33822" xr:uid="{00000000-0005-0000-0000-000067830000}"/>
    <cellStyle name="20% - Accent1 4 2 3 2 2 6 4 2" xfId="33823" xr:uid="{00000000-0005-0000-0000-000068830000}"/>
    <cellStyle name="20% - Accent1 4 2 3 2 2 6 4 2 2" xfId="33824" xr:uid="{00000000-0005-0000-0000-000069830000}"/>
    <cellStyle name="20% - Accent1 4 2 3 2 2 6 4 2 2 2" xfId="33825" xr:uid="{00000000-0005-0000-0000-00006A830000}"/>
    <cellStyle name="20% - Accent1 4 2 3 2 2 6 4 2 3" xfId="33826" xr:uid="{00000000-0005-0000-0000-00006B830000}"/>
    <cellStyle name="20% - Accent1 4 2 3 2 2 6 4 3" xfId="33827" xr:uid="{00000000-0005-0000-0000-00006C830000}"/>
    <cellStyle name="20% - Accent1 4 2 3 2 2 6 4 3 2" xfId="33828" xr:uid="{00000000-0005-0000-0000-00006D830000}"/>
    <cellStyle name="20% - Accent1 4 2 3 2 2 6 4 4" xfId="33829" xr:uid="{00000000-0005-0000-0000-00006E830000}"/>
    <cellStyle name="20% - Accent1 4 2 3 2 2 6 5" xfId="33830" xr:uid="{00000000-0005-0000-0000-00006F830000}"/>
    <cellStyle name="20% - Accent1 4 2 3 2 2 6 5 2" xfId="33831" xr:uid="{00000000-0005-0000-0000-000070830000}"/>
    <cellStyle name="20% - Accent1 4 2 3 2 2 6 5 2 2" xfId="33832" xr:uid="{00000000-0005-0000-0000-000071830000}"/>
    <cellStyle name="20% - Accent1 4 2 3 2 2 6 5 3" xfId="33833" xr:uid="{00000000-0005-0000-0000-000072830000}"/>
    <cellStyle name="20% - Accent1 4 2 3 2 2 6 6" xfId="33834" xr:uid="{00000000-0005-0000-0000-000073830000}"/>
    <cellStyle name="20% - Accent1 4 2 3 2 2 6 6 2" xfId="33835" xr:uid="{00000000-0005-0000-0000-000074830000}"/>
    <cellStyle name="20% - Accent1 4 2 3 2 2 6 6 2 2" xfId="33836" xr:uid="{00000000-0005-0000-0000-000075830000}"/>
    <cellStyle name="20% - Accent1 4 2 3 2 2 6 6 3" xfId="33837" xr:uid="{00000000-0005-0000-0000-000076830000}"/>
    <cellStyle name="20% - Accent1 4 2 3 2 2 6 7" xfId="33838" xr:uid="{00000000-0005-0000-0000-000077830000}"/>
    <cellStyle name="20% - Accent1 4 2 3 2 2 6 7 2" xfId="33839" xr:uid="{00000000-0005-0000-0000-000078830000}"/>
    <cellStyle name="20% - Accent1 4 2 3 2 2 6 8" xfId="33840" xr:uid="{00000000-0005-0000-0000-000079830000}"/>
    <cellStyle name="20% - Accent1 4 2 3 2 2 6 8 2" xfId="33841" xr:uid="{00000000-0005-0000-0000-00007A830000}"/>
    <cellStyle name="20% - Accent1 4 2 3 2 2 6 9" xfId="33842" xr:uid="{00000000-0005-0000-0000-00007B830000}"/>
    <cellStyle name="20% - Accent1 4 2 3 2 2 7" xfId="33843" xr:uid="{00000000-0005-0000-0000-00007C830000}"/>
    <cellStyle name="20% - Accent1 4 2 3 2 2 7 2" xfId="33844" xr:uid="{00000000-0005-0000-0000-00007D830000}"/>
    <cellStyle name="20% - Accent1 4 2 3 2 2 7 2 2" xfId="33845" xr:uid="{00000000-0005-0000-0000-00007E830000}"/>
    <cellStyle name="20% - Accent1 4 2 3 2 2 7 2 2 2" xfId="33846" xr:uid="{00000000-0005-0000-0000-00007F830000}"/>
    <cellStyle name="20% - Accent1 4 2 3 2 2 7 2 3" xfId="33847" xr:uid="{00000000-0005-0000-0000-000080830000}"/>
    <cellStyle name="20% - Accent1 4 2 3 2 2 7 3" xfId="33848" xr:uid="{00000000-0005-0000-0000-000081830000}"/>
    <cellStyle name="20% - Accent1 4 2 3 2 2 7 3 2" xfId="33849" xr:uid="{00000000-0005-0000-0000-000082830000}"/>
    <cellStyle name="20% - Accent1 4 2 3 2 2 7 4" xfId="33850" xr:uid="{00000000-0005-0000-0000-000083830000}"/>
    <cellStyle name="20% - Accent1 4 2 3 2 2 8" xfId="33851" xr:uid="{00000000-0005-0000-0000-000084830000}"/>
    <cellStyle name="20% - Accent1 4 2 3 2 2 8 2" xfId="33852" xr:uid="{00000000-0005-0000-0000-000085830000}"/>
    <cellStyle name="20% - Accent1 4 2 3 2 2 8 2 2" xfId="33853" xr:uid="{00000000-0005-0000-0000-000086830000}"/>
    <cellStyle name="20% - Accent1 4 2 3 2 2 8 2 2 2" xfId="33854" xr:uid="{00000000-0005-0000-0000-000087830000}"/>
    <cellStyle name="20% - Accent1 4 2 3 2 2 8 2 3" xfId="33855" xr:uid="{00000000-0005-0000-0000-000088830000}"/>
    <cellStyle name="20% - Accent1 4 2 3 2 2 8 3" xfId="33856" xr:uid="{00000000-0005-0000-0000-000089830000}"/>
    <cellStyle name="20% - Accent1 4 2 3 2 2 8 3 2" xfId="33857" xr:uid="{00000000-0005-0000-0000-00008A830000}"/>
    <cellStyle name="20% - Accent1 4 2 3 2 2 8 4" xfId="33858" xr:uid="{00000000-0005-0000-0000-00008B830000}"/>
    <cellStyle name="20% - Accent1 4 2 3 2 2 9" xfId="33859" xr:uid="{00000000-0005-0000-0000-00008C830000}"/>
    <cellStyle name="20% - Accent1 4 2 3 2 2 9 2" xfId="33860" xr:uid="{00000000-0005-0000-0000-00008D830000}"/>
    <cellStyle name="20% - Accent1 4 2 3 2 2 9 2 2" xfId="33861" xr:uid="{00000000-0005-0000-0000-00008E830000}"/>
    <cellStyle name="20% - Accent1 4 2 3 2 2 9 2 2 2" xfId="33862" xr:uid="{00000000-0005-0000-0000-00008F830000}"/>
    <cellStyle name="20% - Accent1 4 2 3 2 2 9 2 3" xfId="33863" xr:uid="{00000000-0005-0000-0000-000090830000}"/>
    <cellStyle name="20% - Accent1 4 2 3 2 2 9 3" xfId="33864" xr:uid="{00000000-0005-0000-0000-000091830000}"/>
    <cellStyle name="20% - Accent1 4 2 3 2 2 9 3 2" xfId="33865" xr:uid="{00000000-0005-0000-0000-000092830000}"/>
    <cellStyle name="20% - Accent1 4 2 3 2 2 9 4" xfId="33866" xr:uid="{00000000-0005-0000-0000-000093830000}"/>
    <cellStyle name="20% - Accent1 4 2 3 2 3" xfId="33867" xr:uid="{00000000-0005-0000-0000-000094830000}"/>
    <cellStyle name="20% - Accent1 4 2 3 2 3 10" xfId="33868" xr:uid="{00000000-0005-0000-0000-000095830000}"/>
    <cellStyle name="20% - Accent1 4 2 3 2 3 10 2" xfId="33869" xr:uid="{00000000-0005-0000-0000-000096830000}"/>
    <cellStyle name="20% - Accent1 4 2 3 2 3 11" xfId="33870" xr:uid="{00000000-0005-0000-0000-000097830000}"/>
    <cellStyle name="20% - Accent1 4 2 3 2 3 2" xfId="33871" xr:uid="{00000000-0005-0000-0000-000098830000}"/>
    <cellStyle name="20% - Accent1 4 2 3 2 3 2 2" xfId="33872" xr:uid="{00000000-0005-0000-0000-000099830000}"/>
    <cellStyle name="20% - Accent1 4 2 3 2 3 2 2 2" xfId="33873" xr:uid="{00000000-0005-0000-0000-00009A830000}"/>
    <cellStyle name="20% - Accent1 4 2 3 2 3 2 2 2 2" xfId="33874" xr:uid="{00000000-0005-0000-0000-00009B830000}"/>
    <cellStyle name="20% - Accent1 4 2 3 2 3 2 2 2 2 2" xfId="33875" xr:uid="{00000000-0005-0000-0000-00009C830000}"/>
    <cellStyle name="20% - Accent1 4 2 3 2 3 2 2 2 3" xfId="33876" xr:uid="{00000000-0005-0000-0000-00009D830000}"/>
    <cellStyle name="20% - Accent1 4 2 3 2 3 2 2 3" xfId="33877" xr:uid="{00000000-0005-0000-0000-00009E830000}"/>
    <cellStyle name="20% - Accent1 4 2 3 2 3 2 2 3 2" xfId="33878" xr:uid="{00000000-0005-0000-0000-00009F830000}"/>
    <cellStyle name="20% - Accent1 4 2 3 2 3 2 2 4" xfId="33879" xr:uid="{00000000-0005-0000-0000-0000A0830000}"/>
    <cellStyle name="20% - Accent1 4 2 3 2 3 2 3" xfId="33880" xr:uid="{00000000-0005-0000-0000-0000A1830000}"/>
    <cellStyle name="20% - Accent1 4 2 3 2 3 2 3 2" xfId="33881" xr:uid="{00000000-0005-0000-0000-0000A2830000}"/>
    <cellStyle name="20% - Accent1 4 2 3 2 3 2 3 2 2" xfId="33882" xr:uid="{00000000-0005-0000-0000-0000A3830000}"/>
    <cellStyle name="20% - Accent1 4 2 3 2 3 2 3 2 2 2" xfId="33883" xr:uid="{00000000-0005-0000-0000-0000A4830000}"/>
    <cellStyle name="20% - Accent1 4 2 3 2 3 2 3 2 3" xfId="33884" xr:uid="{00000000-0005-0000-0000-0000A5830000}"/>
    <cellStyle name="20% - Accent1 4 2 3 2 3 2 3 3" xfId="33885" xr:uid="{00000000-0005-0000-0000-0000A6830000}"/>
    <cellStyle name="20% - Accent1 4 2 3 2 3 2 3 3 2" xfId="33886" xr:uid="{00000000-0005-0000-0000-0000A7830000}"/>
    <cellStyle name="20% - Accent1 4 2 3 2 3 2 3 4" xfId="33887" xr:uid="{00000000-0005-0000-0000-0000A8830000}"/>
    <cellStyle name="20% - Accent1 4 2 3 2 3 2 4" xfId="33888" xr:uid="{00000000-0005-0000-0000-0000A9830000}"/>
    <cellStyle name="20% - Accent1 4 2 3 2 3 2 4 2" xfId="33889" xr:uid="{00000000-0005-0000-0000-0000AA830000}"/>
    <cellStyle name="20% - Accent1 4 2 3 2 3 2 4 2 2" xfId="33890" xr:uid="{00000000-0005-0000-0000-0000AB830000}"/>
    <cellStyle name="20% - Accent1 4 2 3 2 3 2 4 2 2 2" xfId="33891" xr:uid="{00000000-0005-0000-0000-0000AC830000}"/>
    <cellStyle name="20% - Accent1 4 2 3 2 3 2 4 2 3" xfId="33892" xr:uid="{00000000-0005-0000-0000-0000AD830000}"/>
    <cellStyle name="20% - Accent1 4 2 3 2 3 2 4 3" xfId="33893" xr:uid="{00000000-0005-0000-0000-0000AE830000}"/>
    <cellStyle name="20% - Accent1 4 2 3 2 3 2 4 3 2" xfId="33894" xr:uid="{00000000-0005-0000-0000-0000AF830000}"/>
    <cellStyle name="20% - Accent1 4 2 3 2 3 2 4 4" xfId="33895" xr:uid="{00000000-0005-0000-0000-0000B0830000}"/>
    <cellStyle name="20% - Accent1 4 2 3 2 3 2 5" xfId="33896" xr:uid="{00000000-0005-0000-0000-0000B1830000}"/>
    <cellStyle name="20% - Accent1 4 2 3 2 3 2 5 2" xfId="33897" xr:uid="{00000000-0005-0000-0000-0000B2830000}"/>
    <cellStyle name="20% - Accent1 4 2 3 2 3 2 5 2 2" xfId="33898" xr:uid="{00000000-0005-0000-0000-0000B3830000}"/>
    <cellStyle name="20% - Accent1 4 2 3 2 3 2 5 3" xfId="33899" xr:uid="{00000000-0005-0000-0000-0000B4830000}"/>
    <cellStyle name="20% - Accent1 4 2 3 2 3 2 6" xfId="33900" xr:uid="{00000000-0005-0000-0000-0000B5830000}"/>
    <cellStyle name="20% - Accent1 4 2 3 2 3 2 6 2" xfId="33901" xr:uid="{00000000-0005-0000-0000-0000B6830000}"/>
    <cellStyle name="20% - Accent1 4 2 3 2 3 2 6 2 2" xfId="33902" xr:uid="{00000000-0005-0000-0000-0000B7830000}"/>
    <cellStyle name="20% - Accent1 4 2 3 2 3 2 6 3" xfId="33903" xr:uid="{00000000-0005-0000-0000-0000B8830000}"/>
    <cellStyle name="20% - Accent1 4 2 3 2 3 2 7" xfId="33904" xr:uid="{00000000-0005-0000-0000-0000B9830000}"/>
    <cellStyle name="20% - Accent1 4 2 3 2 3 2 7 2" xfId="33905" xr:uid="{00000000-0005-0000-0000-0000BA830000}"/>
    <cellStyle name="20% - Accent1 4 2 3 2 3 2 8" xfId="33906" xr:uid="{00000000-0005-0000-0000-0000BB830000}"/>
    <cellStyle name="20% - Accent1 4 2 3 2 3 2 8 2" xfId="33907" xr:uid="{00000000-0005-0000-0000-0000BC830000}"/>
    <cellStyle name="20% - Accent1 4 2 3 2 3 2 9" xfId="33908" xr:uid="{00000000-0005-0000-0000-0000BD830000}"/>
    <cellStyle name="20% - Accent1 4 2 3 2 3 3" xfId="33909" xr:uid="{00000000-0005-0000-0000-0000BE830000}"/>
    <cellStyle name="20% - Accent1 4 2 3 2 3 3 2" xfId="33910" xr:uid="{00000000-0005-0000-0000-0000BF830000}"/>
    <cellStyle name="20% - Accent1 4 2 3 2 3 3 2 2" xfId="33911" xr:uid="{00000000-0005-0000-0000-0000C0830000}"/>
    <cellStyle name="20% - Accent1 4 2 3 2 3 3 2 2 2" xfId="33912" xr:uid="{00000000-0005-0000-0000-0000C1830000}"/>
    <cellStyle name="20% - Accent1 4 2 3 2 3 3 2 2 2 2" xfId="33913" xr:uid="{00000000-0005-0000-0000-0000C2830000}"/>
    <cellStyle name="20% - Accent1 4 2 3 2 3 3 2 2 3" xfId="33914" xr:uid="{00000000-0005-0000-0000-0000C3830000}"/>
    <cellStyle name="20% - Accent1 4 2 3 2 3 3 2 3" xfId="33915" xr:uid="{00000000-0005-0000-0000-0000C4830000}"/>
    <cellStyle name="20% - Accent1 4 2 3 2 3 3 2 3 2" xfId="33916" xr:uid="{00000000-0005-0000-0000-0000C5830000}"/>
    <cellStyle name="20% - Accent1 4 2 3 2 3 3 2 4" xfId="33917" xr:uid="{00000000-0005-0000-0000-0000C6830000}"/>
    <cellStyle name="20% - Accent1 4 2 3 2 3 3 3" xfId="33918" xr:uid="{00000000-0005-0000-0000-0000C7830000}"/>
    <cellStyle name="20% - Accent1 4 2 3 2 3 3 3 2" xfId="33919" xr:uid="{00000000-0005-0000-0000-0000C8830000}"/>
    <cellStyle name="20% - Accent1 4 2 3 2 3 3 3 2 2" xfId="33920" xr:uid="{00000000-0005-0000-0000-0000C9830000}"/>
    <cellStyle name="20% - Accent1 4 2 3 2 3 3 3 2 2 2" xfId="33921" xr:uid="{00000000-0005-0000-0000-0000CA830000}"/>
    <cellStyle name="20% - Accent1 4 2 3 2 3 3 3 2 3" xfId="33922" xr:uid="{00000000-0005-0000-0000-0000CB830000}"/>
    <cellStyle name="20% - Accent1 4 2 3 2 3 3 3 3" xfId="33923" xr:uid="{00000000-0005-0000-0000-0000CC830000}"/>
    <cellStyle name="20% - Accent1 4 2 3 2 3 3 3 3 2" xfId="33924" xr:uid="{00000000-0005-0000-0000-0000CD830000}"/>
    <cellStyle name="20% - Accent1 4 2 3 2 3 3 3 4" xfId="33925" xr:uid="{00000000-0005-0000-0000-0000CE830000}"/>
    <cellStyle name="20% - Accent1 4 2 3 2 3 3 4" xfId="33926" xr:uid="{00000000-0005-0000-0000-0000CF830000}"/>
    <cellStyle name="20% - Accent1 4 2 3 2 3 3 4 2" xfId="33927" xr:uid="{00000000-0005-0000-0000-0000D0830000}"/>
    <cellStyle name="20% - Accent1 4 2 3 2 3 3 4 2 2" xfId="33928" xr:uid="{00000000-0005-0000-0000-0000D1830000}"/>
    <cellStyle name="20% - Accent1 4 2 3 2 3 3 4 2 2 2" xfId="33929" xr:uid="{00000000-0005-0000-0000-0000D2830000}"/>
    <cellStyle name="20% - Accent1 4 2 3 2 3 3 4 2 3" xfId="33930" xr:uid="{00000000-0005-0000-0000-0000D3830000}"/>
    <cellStyle name="20% - Accent1 4 2 3 2 3 3 4 3" xfId="33931" xr:uid="{00000000-0005-0000-0000-0000D4830000}"/>
    <cellStyle name="20% - Accent1 4 2 3 2 3 3 4 3 2" xfId="33932" xr:uid="{00000000-0005-0000-0000-0000D5830000}"/>
    <cellStyle name="20% - Accent1 4 2 3 2 3 3 4 4" xfId="33933" xr:uid="{00000000-0005-0000-0000-0000D6830000}"/>
    <cellStyle name="20% - Accent1 4 2 3 2 3 3 5" xfId="33934" xr:uid="{00000000-0005-0000-0000-0000D7830000}"/>
    <cellStyle name="20% - Accent1 4 2 3 2 3 3 5 2" xfId="33935" xr:uid="{00000000-0005-0000-0000-0000D8830000}"/>
    <cellStyle name="20% - Accent1 4 2 3 2 3 3 5 2 2" xfId="33936" xr:uid="{00000000-0005-0000-0000-0000D9830000}"/>
    <cellStyle name="20% - Accent1 4 2 3 2 3 3 5 3" xfId="33937" xr:uid="{00000000-0005-0000-0000-0000DA830000}"/>
    <cellStyle name="20% - Accent1 4 2 3 2 3 3 6" xfId="33938" xr:uid="{00000000-0005-0000-0000-0000DB830000}"/>
    <cellStyle name="20% - Accent1 4 2 3 2 3 3 6 2" xfId="33939" xr:uid="{00000000-0005-0000-0000-0000DC830000}"/>
    <cellStyle name="20% - Accent1 4 2 3 2 3 3 6 2 2" xfId="33940" xr:uid="{00000000-0005-0000-0000-0000DD830000}"/>
    <cellStyle name="20% - Accent1 4 2 3 2 3 3 6 3" xfId="33941" xr:uid="{00000000-0005-0000-0000-0000DE830000}"/>
    <cellStyle name="20% - Accent1 4 2 3 2 3 3 7" xfId="33942" xr:uid="{00000000-0005-0000-0000-0000DF830000}"/>
    <cellStyle name="20% - Accent1 4 2 3 2 3 3 7 2" xfId="33943" xr:uid="{00000000-0005-0000-0000-0000E0830000}"/>
    <cellStyle name="20% - Accent1 4 2 3 2 3 3 8" xfId="33944" xr:uid="{00000000-0005-0000-0000-0000E1830000}"/>
    <cellStyle name="20% - Accent1 4 2 3 2 3 3 8 2" xfId="33945" xr:uid="{00000000-0005-0000-0000-0000E2830000}"/>
    <cellStyle name="20% - Accent1 4 2 3 2 3 3 9" xfId="33946" xr:uid="{00000000-0005-0000-0000-0000E3830000}"/>
    <cellStyle name="20% - Accent1 4 2 3 2 3 4" xfId="33947" xr:uid="{00000000-0005-0000-0000-0000E4830000}"/>
    <cellStyle name="20% - Accent1 4 2 3 2 3 4 2" xfId="33948" xr:uid="{00000000-0005-0000-0000-0000E5830000}"/>
    <cellStyle name="20% - Accent1 4 2 3 2 3 4 2 2" xfId="33949" xr:uid="{00000000-0005-0000-0000-0000E6830000}"/>
    <cellStyle name="20% - Accent1 4 2 3 2 3 4 2 2 2" xfId="33950" xr:uid="{00000000-0005-0000-0000-0000E7830000}"/>
    <cellStyle name="20% - Accent1 4 2 3 2 3 4 2 3" xfId="33951" xr:uid="{00000000-0005-0000-0000-0000E8830000}"/>
    <cellStyle name="20% - Accent1 4 2 3 2 3 4 3" xfId="33952" xr:uid="{00000000-0005-0000-0000-0000E9830000}"/>
    <cellStyle name="20% - Accent1 4 2 3 2 3 4 3 2" xfId="33953" xr:uid="{00000000-0005-0000-0000-0000EA830000}"/>
    <cellStyle name="20% - Accent1 4 2 3 2 3 4 4" xfId="33954" xr:uid="{00000000-0005-0000-0000-0000EB830000}"/>
    <cellStyle name="20% - Accent1 4 2 3 2 3 5" xfId="33955" xr:uid="{00000000-0005-0000-0000-0000EC830000}"/>
    <cellStyle name="20% - Accent1 4 2 3 2 3 5 2" xfId="33956" xr:uid="{00000000-0005-0000-0000-0000ED830000}"/>
    <cellStyle name="20% - Accent1 4 2 3 2 3 5 2 2" xfId="33957" xr:uid="{00000000-0005-0000-0000-0000EE830000}"/>
    <cellStyle name="20% - Accent1 4 2 3 2 3 5 2 2 2" xfId="33958" xr:uid="{00000000-0005-0000-0000-0000EF830000}"/>
    <cellStyle name="20% - Accent1 4 2 3 2 3 5 2 3" xfId="33959" xr:uid="{00000000-0005-0000-0000-0000F0830000}"/>
    <cellStyle name="20% - Accent1 4 2 3 2 3 5 3" xfId="33960" xr:uid="{00000000-0005-0000-0000-0000F1830000}"/>
    <cellStyle name="20% - Accent1 4 2 3 2 3 5 3 2" xfId="33961" xr:uid="{00000000-0005-0000-0000-0000F2830000}"/>
    <cellStyle name="20% - Accent1 4 2 3 2 3 5 4" xfId="33962" xr:uid="{00000000-0005-0000-0000-0000F3830000}"/>
    <cellStyle name="20% - Accent1 4 2 3 2 3 6" xfId="33963" xr:uid="{00000000-0005-0000-0000-0000F4830000}"/>
    <cellStyle name="20% - Accent1 4 2 3 2 3 6 2" xfId="33964" xr:uid="{00000000-0005-0000-0000-0000F5830000}"/>
    <cellStyle name="20% - Accent1 4 2 3 2 3 6 2 2" xfId="33965" xr:uid="{00000000-0005-0000-0000-0000F6830000}"/>
    <cellStyle name="20% - Accent1 4 2 3 2 3 6 2 2 2" xfId="33966" xr:uid="{00000000-0005-0000-0000-0000F7830000}"/>
    <cellStyle name="20% - Accent1 4 2 3 2 3 6 2 3" xfId="33967" xr:uid="{00000000-0005-0000-0000-0000F8830000}"/>
    <cellStyle name="20% - Accent1 4 2 3 2 3 6 3" xfId="33968" xr:uid="{00000000-0005-0000-0000-0000F9830000}"/>
    <cellStyle name="20% - Accent1 4 2 3 2 3 6 3 2" xfId="33969" xr:uid="{00000000-0005-0000-0000-0000FA830000}"/>
    <cellStyle name="20% - Accent1 4 2 3 2 3 6 4" xfId="33970" xr:uid="{00000000-0005-0000-0000-0000FB830000}"/>
    <cellStyle name="20% - Accent1 4 2 3 2 3 7" xfId="33971" xr:uid="{00000000-0005-0000-0000-0000FC830000}"/>
    <cellStyle name="20% - Accent1 4 2 3 2 3 7 2" xfId="33972" xr:uid="{00000000-0005-0000-0000-0000FD830000}"/>
    <cellStyle name="20% - Accent1 4 2 3 2 3 7 2 2" xfId="33973" xr:uid="{00000000-0005-0000-0000-0000FE830000}"/>
    <cellStyle name="20% - Accent1 4 2 3 2 3 7 3" xfId="33974" xr:uid="{00000000-0005-0000-0000-0000FF830000}"/>
    <cellStyle name="20% - Accent1 4 2 3 2 3 8" xfId="33975" xr:uid="{00000000-0005-0000-0000-000000840000}"/>
    <cellStyle name="20% - Accent1 4 2 3 2 3 8 2" xfId="33976" xr:uid="{00000000-0005-0000-0000-000001840000}"/>
    <cellStyle name="20% - Accent1 4 2 3 2 3 8 2 2" xfId="33977" xr:uid="{00000000-0005-0000-0000-000002840000}"/>
    <cellStyle name="20% - Accent1 4 2 3 2 3 8 3" xfId="33978" xr:uid="{00000000-0005-0000-0000-000003840000}"/>
    <cellStyle name="20% - Accent1 4 2 3 2 3 9" xfId="33979" xr:uid="{00000000-0005-0000-0000-000004840000}"/>
    <cellStyle name="20% - Accent1 4 2 3 2 3 9 2" xfId="33980" xr:uid="{00000000-0005-0000-0000-000005840000}"/>
    <cellStyle name="20% - Accent1 4 2 3 2 4" xfId="33981" xr:uid="{00000000-0005-0000-0000-000006840000}"/>
    <cellStyle name="20% - Accent1 4 2 3 2 4 10" xfId="33982" xr:uid="{00000000-0005-0000-0000-000007840000}"/>
    <cellStyle name="20% - Accent1 4 2 3 2 4 10 2" xfId="33983" xr:uid="{00000000-0005-0000-0000-000008840000}"/>
    <cellStyle name="20% - Accent1 4 2 3 2 4 11" xfId="33984" xr:uid="{00000000-0005-0000-0000-000009840000}"/>
    <cellStyle name="20% - Accent1 4 2 3 2 4 2" xfId="33985" xr:uid="{00000000-0005-0000-0000-00000A840000}"/>
    <cellStyle name="20% - Accent1 4 2 3 2 4 2 2" xfId="33986" xr:uid="{00000000-0005-0000-0000-00000B840000}"/>
    <cellStyle name="20% - Accent1 4 2 3 2 4 2 2 2" xfId="33987" xr:uid="{00000000-0005-0000-0000-00000C840000}"/>
    <cellStyle name="20% - Accent1 4 2 3 2 4 2 2 2 2" xfId="33988" xr:uid="{00000000-0005-0000-0000-00000D840000}"/>
    <cellStyle name="20% - Accent1 4 2 3 2 4 2 2 2 2 2" xfId="33989" xr:uid="{00000000-0005-0000-0000-00000E840000}"/>
    <cellStyle name="20% - Accent1 4 2 3 2 4 2 2 2 3" xfId="33990" xr:uid="{00000000-0005-0000-0000-00000F840000}"/>
    <cellStyle name="20% - Accent1 4 2 3 2 4 2 2 3" xfId="33991" xr:uid="{00000000-0005-0000-0000-000010840000}"/>
    <cellStyle name="20% - Accent1 4 2 3 2 4 2 2 3 2" xfId="33992" xr:uid="{00000000-0005-0000-0000-000011840000}"/>
    <cellStyle name="20% - Accent1 4 2 3 2 4 2 2 4" xfId="33993" xr:uid="{00000000-0005-0000-0000-000012840000}"/>
    <cellStyle name="20% - Accent1 4 2 3 2 4 2 3" xfId="33994" xr:uid="{00000000-0005-0000-0000-000013840000}"/>
    <cellStyle name="20% - Accent1 4 2 3 2 4 2 3 2" xfId="33995" xr:uid="{00000000-0005-0000-0000-000014840000}"/>
    <cellStyle name="20% - Accent1 4 2 3 2 4 2 3 2 2" xfId="33996" xr:uid="{00000000-0005-0000-0000-000015840000}"/>
    <cellStyle name="20% - Accent1 4 2 3 2 4 2 3 2 2 2" xfId="33997" xr:uid="{00000000-0005-0000-0000-000016840000}"/>
    <cellStyle name="20% - Accent1 4 2 3 2 4 2 3 2 3" xfId="33998" xr:uid="{00000000-0005-0000-0000-000017840000}"/>
    <cellStyle name="20% - Accent1 4 2 3 2 4 2 3 3" xfId="33999" xr:uid="{00000000-0005-0000-0000-000018840000}"/>
    <cellStyle name="20% - Accent1 4 2 3 2 4 2 3 3 2" xfId="34000" xr:uid="{00000000-0005-0000-0000-000019840000}"/>
    <cellStyle name="20% - Accent1 4 2 3 2 4 2 3 4" xfId="34001" xr:uid="{00000000-0005-0000-0000-00001A840000}"/>
    <cellStyle name="20% - Accent1 4 2 3 2 4 2 4" xfId="34002" xr:uid="{00000000-0005-0000-0000-00001B840000}"/>
    <cellStyle name="20% - Accent1 4 2 3 2 4 2 4 2" xfId="34003" xr:uid="{00000000-0005-0000-0000-00001C840000}"/>
    <cellStyle name="20% - Accent1 4 2 3 2 4 2 4 2 2" xfId="34004" xr:uid="{00000000-0005-0000-0000-00001D840000}"/>
    <cellStyle name="20% - Accent1 4 2 3 2 4 2 4 2 2 2" xfId="34005" xr:uid="{00000000-0005-0000-0000-00001E840000}"/>
    <cellStyle name="20% - Accent1 4 2 3 2 4 2 4 2 3" xfId="34006" xr:uid="{00000000-0005-0000-0000-00001F840000}"/>
    <cellStyle name="20% - Accent1 4 2 3 2 4 2 4 3" xfId="34007" xr:uid="{00000000-0005-0000-0000-000020840000}"/>
    <cellStyle name="20% - Accent1 4 2 3 2 4 2 4 3 2" xfId="34008" xr:uid="{00000000-0005-0000-0000-000021840000}"/>
    <cellStyle name="20% - Accent1 4 2 3 2 4 2 4 4" xfId="34009" xr:uid="{00000000-0005-0000-0000-000022840000}"/>
    <cellStyle name="20% - Accent1 4 2 3 2 4 2 5" xfId="34010" xr:uid="{00000000-0005-0000-0000-000023840000}"/>
    <cellStyle name="20% - Accent1 4 2 3 2 4 2 5 2" xfId="34011" xr:uid="{00000000-0005-0000-0000-000024840000}"/>
    <cellStyle name="20% - Accent1 4 2 3 2 4 2 5 2 2" xfId="34012" xr:uid="{00000000-0005-0000-0000-000025840000}"/>
    <cellStyle name="20% - Accent1 4 2 3 2 4 2 5 3" xfId="34013" xr:uid="{00000000-0005-0000-0000-000026840000}"/>
    <cellStyle name="20% - Accent1 4 2 3 2 4 2 6" xfId="34014" xr:uid="{00000000-0005-0000-0000-000027840000}"/>
    <cellStyle name="20% - Accent1 4 2 3 2 4 2 6 2" xfId="34015" xr:uid="{00000000-0005-0000-0000-000028840000}"/>
    <cellStyle name="20% - Accent1 4 2 3 2 4 2 6 2 2" xfId="34016" xr:uid="{00000000-0005-0000-0000-000029840000}"/>
    <cellStyle name="20% - Accent1 4 2 3 2 4 2 6 3" xfId="34017" xr:uid="{00000000-0005-0000-0000-00002A840000}"/>
    <cellStyle name="20% - Accent1 4 2 3 2 4 2 7" xfId="34018" xr:uid="{00000000-0005-0000-0000-00002B840000}"/>
    <cellStyle name="20% - Accent1 4 2 3 2 4 2 7 2" xfId="34019" xr:uid="{00000000-0005-0000-0000-00002C840000}"/>
    <cellStyle name="20% - Accent1 4 2 3 2 4 2 8" xfId="34020" xr:uid="{00000000-0005-0000-0000-00002D840000}"/>
    <cellStyle name="20% - Accent1 4 2 3 2 4 2 8 2" xfId="34021" xr:uid="{00000000-0005-0000-0000-00002E840000}"/>
    <cellStyle name="20% - Accent1 4 2 3 2 4 2 9" xfId="34022" xr:uid="{00000000-0005-0000-0000-00002F840000}"/>
    <cellStyle name="20% - Accent1 4 2 3 2 4 3" xfId="34023" xr:uid="{00000000-0005-0000-0000-000030840000}"/>
    <cellStyle name="20% - Accent1 4 2 3 2 4 3 2" xfId="34024" xr:uid="{00000000-0005-0000-0000-000031840000}"/>
    <cellStyle name="20% - Accent1 4 2 3 2 4 3 2 2" xfId="34025" xr:uid="{00000000-0005-0000-0000-000032840000}"/>
    <cellStyle name="20% - Accent1 4 2 3 2 4 3 2 2 2" xfId="34026" xr:uid="{00000000-0005-0000-0000-000033840000}"/>
    <cellStyle name="20% - Accent1 4 2 3 2 4 3 2 2 2 2" xfId="34027" xr:uid="{00000000-0005-0000-0000-000034840000}"/>
    <cellStyle name="20% - Accent1 4 2 3 2 4 3 2 2 3" xfId="34028" xr:uid="{00000000-0005-0000-0000-000035840000}"/>
    <cellStyle name="20% - Accent1 4 2 3 2 4 3 2 3" xfId="34029" xr:uid="{00000000-0005-0000-0000-000036840000}"/>
    <cellStyle name="20% - Accent1 4 2 3 2 4 3 2 3 2" xfId="34030" xr:uid="{00000000-0005-0000-0000-000037840000}"/>
    <cellStyle name="20% - Accent1 4 2 3 2 4 3 2 4" xfId="34031" xr:uid="{00000000-0005-0000-0000-000038840000}"/>
    <cellStyle name="20% - Accent1 4 2 3 2 4 3 3" xfId="34032" xr:uid="{00000000-0005-0000-0000-000039840000}"/>
    <cellStyle name="20% - Accent1 4 2 3 2 4 3 3 2" xfId="34033" xr:uid="{00000000-0005-0000-0000-00003A840000}"/>
    <cellStyle name="20% - Accent1 4 2 3 2 4 3 3 2 2" xfId="34034" xr:uid="{00000000-0005-0000-0000-00003B840000}"/>
    <cellStyle name="20% - Accent1 4 2 3 2 4 3 3 2 2 2" xfId="34035" xr:uid="{00000000-0005-0000-0000-00003C840000}"/>
    <cellStyle name="20% - Accent1 4 2 3 2 4 3 3 2 3" xfId="34036" xr:uid="{00000000-0005-0000-0000-00003D840000}"/>
    <cellStyle name="20% - Accent1 4 2 3 2 4 3 3 3" xfId="34037" xr:uid="{00000000-0005-0000-0000-00003E840000}"/>
    <cellStyle name="20% - Accent1 4 2 3 2 4 3 3 3 2" xfId="34038" xr:uid="{00000000-0005-0000-0000-00003F840000}"/>
    <cellStyle name="20% - Accent1 4 2 3 2 4 3 3 4" xfId="34039" xr:uid="{00000000-0005-0000-0000-000040840000}"/>
    <cellStyle name="20% - Accent1 4 2 3 2 4 3 4" xfId="34040" xr:uid="{00000000-0005-0000-0000-000041840000}"/>
    <cellStyle name="20% - Accent1 4 2 3 2 4 3 4 2" xfId="34041" xr:uid="{00000000-0005-0000-0000-000042840000}"/>
    <cellStyle name="20% - Accent1 4 2 3 2 4 3 4 2 2" xfId="34042" xr:uid="{00000000-0005-0000-0000-000043840000}"/>
    <cellStyle name="20% - Accent1 4 2 3 2 4 3 4 2 2 2" xfId="34043" xr:uid="{00000000-0005-0000-0000-000044840000}"/>
    <cellStyle name="20% - Accent1 4 2 3 2 4 3 4 2 3" xfId="34044" xr:uid="{00000000-0005-0000-0000-000045840000}"/>
    <cellStyle name="20% - Accent1 4 2 3 2 4 3 4 3" xfId="34045" xr:uid="{00000000-0005-0000-0000-000046840000}"/>
    <cellStyle name="20% - Accent1 4 2 3 2 4 3 4 3 2" xfId="34046" xr:uid="{00000000-0005-0000-0000-000047840000}"/>
    <cellStyle name="20% - Accent1 4 2 3 2 4 3 4 4" xfId="34047" xr:uid="{00000000-0005-0000-0000-000048840000}"/>
    <cellStyle name="20% - Accent1 4 2 3 2 4 3 5" xfId="34048" xr:uid="{00000000-0005-0000-0000-000049840000}"/>
    <cellStyle name="20% - Accent1 4 2 3 2 4 3 5 2" xfId="34049" xr:uid="{00000000-0005-0000-0000-00004A840000}"/>
    <cellStyle name="20% - Accent1 4 2 3 2 4 3 5 2 2" xfId="34050" xr:uid="{00000000-0005-0000-0000-00004B840000}"/>
    <cellStyle name="20% - Accent1 4 2 3 2 4 3 5 3" xfId="34051" xr:uid="{00000000-0005-0000-0000-00004C840000}"/>
    <cellStyle name="20% - Accent1 4 2 3 2 4 3 6" xfId="34052" xr:uid="{00000000-0005-0000-0000-00004D840000}"/>
    <cellStyle name="20% - Accent1 4 2 3 2 4 3 6 2" xfId="34053" xr:uid="{00000000-0005-0000-0000-00004E840000}"/>
    <cellStyle name="20% - Accent1 4 2 3 2 4 3 6 2 2" xfId="34054" xr:uid="{00000000-0005-0000-0000-00004F840000}"/>
    <cellStyle name="20% - Accent1 4 2 3 2 4 3 6 3" xfId="34055" xr:uid="{00000000-0005-0000-0000-000050840000}"/>
    <cellStyle name="20% - Accent1 4 2 3 2 4 3 7" xfId="34056" xr:uid="{00000000-0005-0000-0000-000051840000}"/>
    <cellStyle name="20% - Accent1 4 2 3 2 4 3 7 2" xfId="34057" xr:uid="{00000000-0005-0000-0000-000052840000}"/>
    <cellStyle name="20% - Accent1 4 2 3 2 4 3 8" xfId="34058" xr:uid="{00000000-0005-0000-0000-000053840000}"/>
    <cellStyle name="20% - Accent1 4 2 3 2 4 3 8 2" xfId="34059" xr:uid="{00000000-0005-0000-0000-000054840000}"/>
    <cellStyle name="20% - Accent1 4 2 3 2 4 3 9" xfId="34060" xr:uid="{00000000-0005-0000-0000-000055840000}"/>
    <cellStyle name="20% - Accent1 4 2 3 2 4 4" xfId="34061" xr:uid="{00000000-0005-0000-0000-000056840000}"/>
    <cellStyle name="20% - Accent1 4 2 3 2 4 4 2" xfId="34062" xr:uid="{00000000-0005-0000-0000-000057840000}"/>
    <cellStyle name="20% - Accent1 4 2 3 2 4 4 2 2" xfId="34063" xr:uid="{00000000-0005-0000-0000-000058840000}"/>
    <cellStyle name="20% - Accent1 4 2 3 2 4 4 2 2 2" xfId="34064" xr:uid="{00000000-0005-0000-0000-000059840000}"/>
    <cellStyle name="20% - Accent1 4 2 3 2 4 4 2 3" xfId="34065" xr:uid="{00000000-0005-0000-0000-00005A840000}"/>
    <cellStyle name="20% - Accent1 4 2 3 2 4 4 3" xfId="34066" xr:uid="{00000000-0005-0000-0000-00005B840000}"/>
    <cellStyle name="20% - Accent1 4 2 3 2 4 4 3 2" xfId="34067" xr:uid="{00000000-0005-0000-0000-00005C840000}"/>
    <cellStyle name="20% - Accent1 4 2 3 2 4 4 4" xfId="34068" xr:uid="{00000000-0005-0000-0000-00005D840000}"/>
    <cellStyle name="20% - Accent1 4 2 3 2 4 5" xfId="34069" xr:uid="{00000000-0005-0000-0000-00005E840000}"/>
    <cellStyle name="20% - Accent1 4 2 3 2 4 5 2" xfId="34070" xr:uid="{00000000-0005-0000-0000-00005F840000}"/>
    <cellStyle name="20% - Accent1 4 2 3 2 4 5 2 2" xfId="34071" xr:uid="{00000000-0005-0000-0000-000060840000}"/>
    <cellStyle name="20% - Accent1 4 2 3 2 4 5 2 2 2" xfId="34072" xr:uid="{00000000-0005-0000-0000-000061840000}"/>
    <cellStyle name="20% - Accent1 4 2 3 2 4 5 2 3" xfId="34073" xr:uid="{00000000-0005-0000-0000-000062840000}"/>
    <cellStyle name="20% - Accent1 4 2 3 2 4 5 3" xfId="34074" xr:uid="{00000000-0005-0000-0000-000063840000}"/>
    <cellStyle name="20% - Accent1 4 2 3 2 4 5 3 2" xfId="34075" xr:uid="{00000000-0005-0000-0000-000064840000}"/>
    <cellStyle name="20% - Accent1 4 2 3 2 4 5 4" xfId="34076" xr:uid="{00000000-0005-0000-0000-000065840000}"/>
    <cellStyle name="20% - Accent1 4 2 3 2 4 6" xfId="34077" xr:uid="{00000000-0005-0000-0000-000066840000}"/>
    <cellStyle name="20% - Accent1 4 2 3 2 4 6 2" xfId="34078" xr:uid="{00000000-0005-0000-0000-000067840000}"/>
    <cellStyle name="20% - Accent1 4 2 3 2 4 6 2 2" xfId="34079" xr:uid="{00000000-0005-0000-0000-000068840000}"/>
    <cellStyle name="20% - Accent1 4 2 3 2 4 6 2 2 2" xfId="34080" xr:uid="{00000000-0005-0000-0000-000069840000}"/>
    <cellStyle name="20% - Accent1 4 2 3 2 4 6 2 3" xfId="34081" xr:uid="{00000000-0005-0000-0000-00006A840000}"/>
    <cellStyle name="20% - Accent1 4 2 3 2 4 6 3" xfId="34082" xr:uid="{00000000-0005-0000-0000-00006B840000}"/>
    <cellStyle name="20% - Accent1 4 2 3 2 4 6 3 2" xfId="34083" xr:uid="{00000000-0005-0000-0000-00006C840000}"/>
    <cellStyle name="20% - Accent1 4 2 3 2 4 6 4" xfId="34084" xr:uid="{00000000-0005-0000-0000-00006D840000}"/>
    <cellStyle name="20% - Accent1 4 2 3 2 4 7" xfId="34085" xr:uid="{00000000-0005-0000-0000-00006E840000}"/>
    <cellStyle name="20% - Accent1 4 2 3 2 4 7 2" xfId="34086" xr:uid="{00000000-0005-0000-0000-00006F840000}"/>
    <cellStyle name="20% - Accent1 4 2 3 2 4 7 2 2" xfId="34087" xr:uid="{00000000-0005-0000-0000-000070840000}"/>
    <cellStyle name="20% - Accent1 4 2 3 2 4 7 3" xfId="34088" xr:uid="{00000000-0005-0000-0000-000071840000}"/>
    <cellStyle name="20% - Accent1 4 2 3 2 4 8" xfId="34089" xr:uid="{00000000-0005-0000-0000-000072840000}"/>
    <cellStyle name="20% - Accent1 4 2 3 2 4 8 2" xfId="34090" xr:uid="{00000000-0005-0000-0000-000073840000}"/>
    <cellStyle name="20% - Accent1 4 2 3 2 4 8 2 2" xfId="34091" xr:uid="{00000000-0005-0000-0000-000074840000}"/>
    <cellStyle name="20% - Accent1 4 2 3 2 4 8 3" xfId="34092" xr:uid="{00000000-0005-0000-0000-000075840000}"/>
    <cellStyle name="20% - Accent1 4 2 3 2 4 9" xfId="34093" xr:uid="{00000000-0005-0000-0000-000076840000}"/>
    <cellStyle name="20% - Accent1 4 2 3 2 4 9 2" xfId="34094" xr:uid="{00000000-0005-0000-0000-000077840000}"/>
    <cellStyle name="20% - Accent1 4 2 3 2 5" xfId="34095" xr:uid="{00000000-0005-0000-0000-000078840000}"/>
    <cellStyle name="20% - Accent1 4 2 3 2 5 10" xfId="34096" xr:uid="{00000000-0005-0000-0000-000079840000}"/>
    <cellStyle name="20% - Accent1 4 2 3 2 5 10 2" xfId="34097" xr:uid="{00000000-0005-0000-0000-00007A840000}"/>
    <cellStyle name="20% - Accent1 4 2 3 2 5 11" xfId="34098" xr:uid="{00000000-0005-0000-0000-00007B840000}"/>
    <cellStyle name="20% - Accent1 4 2 3 2 5 2" xfId="34099" xr:uid="{00000000-0005-0000-0000-00007C840000}"/>
    <cellStyle name="20% - Accent1 4 2 3 2 5 2 2" xfId="34100" xr:uid="{00000000-0005-0000-0000-00007D840000}"/>
    <cellStyle name="20% - Accent1 4 2 3 2 5 2 2 2" xfId="34101" xr:uid="{00000000-0005-0000-0000-00007E840000}"/>
    <cellStyle name="20% - Accent1 4 2 3 2 5 2 2 2 2" xfId="34102" xr:uid="{00000000-0005-0000-0000-00007F840000}"/>
    <cellStyle name="20% - Accent1 4 2 3 2 5 2 2 2 2 2" xfId="34103" xr:uid="{00000000-0005-0000-0000-000080840000}"/>
    <cellStyle name="20% - Accent1 4 2 3 2 5 2 2 2 3" xfId="34104" xr:uid="{00000000-0005-0000-0000-000081840000}"/>
    <cellStyle name="20% - Accent1 4 2 3 2 5 2 2 3" xfId="34105" xr:uid="{00000000-0005-0000-0000-000082840000}"/>
    <cellStyle name="20% - Accent1 4 2 3 2 5 2 2 3 2" xfId="34106" xr:uid="{00000000-0005-0000-0000-000083840000}"/>
    <cellStyle name="20% - Accent1 4 2 3 2 5 2 2 4" xfId="34107" xr:uid="{00000000-0005-0000-0000-000084840000}"/>
    <cellStyle name="20% - Accent1 4 2 3 2 5 2 3" xfId="34108" xr:uid="{00000000-0005-0000-0000-000085840000}"/>
    <cellStyle name="20% - Accent1 4 2 3 2 5 2 3 2" xfId="34109" xr:uid="{00000000-0005-0000-0000-000086840000}"/>
    <cellStyle name="20% - Accent1 4 2 3 2 5 2 3 2 2" xfId="34110" xr:uid="{00000000-0005-0000-0000-000087840000}"/>
    <cellStyle name="20% - Accent1 4 2 3 2 5 2 3 2 2 2" xfId="34111" xr:uid="{00000000-0005-0000-0000-000088840000}"/>
    <cellStyle name="20% - Accent1 4 2 3 2 5 2 3 2 3" xfId="34112" xr:uid="{00000000-0005-0000-0000-000089840000}"/>
    <cellStyle name="20% - Accent1 4 2 3 2 5 2 3 3" xfId="34113" xr:uid="{00000000-0005-0000-0000-00008A840000}"/>
    <cellStyle name="20% - Accent1 4 2 3 2 5 2 3 3 2" xfId="34114" xr:uid="{00000000-0005-0000-0000-00008B840000}"/>
    <cellStyle name="20% - Accent1 4 2 3 2 5 2 3 4" xfId="34115" xr:uid="{00000000-0005-0000-0000-00008C840000}"/>
    <cellStyle name="20% - Accent1 4 2 3 2 5 2 4" xfId="34116" xr:uid="{00000000-0005-0000-0000-00008D840000}"/>
    <cellStyle name="20% - Accent1 4 2 3 2 5 2 4 2" xfId="34117" xr:uid="{00000000-0005-0000-0000-00008E840000}"/>
    <cellStyle name="20% - Accent1 4 2 3 2 5 2 4 2 2" xfId="34118" xr:uid="{00000000-0005-0000-0000-00008F840000}"/>
    <cellStyle name="20% - Accent1 4 2 3 2 5 2 4 2 2 2" xfId="34119" xr:uid="{00000000-0005-0000-0000-000090840000}"/>
    <cellStyle name="20% - Accent1 4 2 3 2 5 2 4 2 3" xfId="34120" xr:uid="{00000000-0005-0000-0000-000091840000}"/>
    <cellStyle name="20% - Accent1 4 2 3 2 5 2 4 3" xfId="34121" xr:uid="{00000000-0005-0000-0000-000092840000}"/>
    <cellStyle name="20% - Accent1 4 2 3 2 5 2 4 3 2" xfId="34122" xr:uid="{00000000-0005-0000-0000-000093840000}"/>
    <cellStyle name="20% - Accent1 4 2 3 2 5 2 4 4" xfId="34123" xr:uid="{00000000-0005-0000-0000-000094840000}"/>
    <cellStyle name="20% - Accent1 4 2 3 2 5 2 5" xfId="34124" xr:uid="{00000000-0005-0000-0000-000095840000}"/>
    <cellStyle name="20% - Accent1 4 2 3 2 5 2 5 2" xfId="34125" xr:uid="{00000000-0005-0000-0000-000096840000}"/>
    <cellStyle name="20% - Accent1 4 2 3 2 5 2 5 2 2" xfId="34126" xr:uid="{00000000-0005-0000-0000-000097840000}"/>
    <cellStyle name="20% - Accent1 4 2 3 2 5 2 5 3" xfId="34127" xr:uid="{00000000-0005-0000-0000-000098840000}"/>
    <cellStyle name="20% - Accent1 4 2 3 2 5 2 6" xfId="34128" xr:uid="{00000000-0005-0000-0000-000099840000}"/>
    <cellStyle name="20% - Accent1 4 2 3 2 5 2 6 2" xfId="34129" xr:uid="{00000000-0005-0000-0000-00009A840000}"/>
    <cellStyle name="20% - Accent1 4 2 3 2 5 2 6 2 2" xfId="34130" xr:uid="{00000000-0005-0000-0000-00009B840000}"/>
    <cellStyle name="20% - Accent1 4 2 3 2 5 2 6 3" xfId="34131" xr:uid="{00000000-0005-0000-0000-00009C840000}"/>
    <cellStyle name="20% - Accent1 4 2 3 2 5 2 7" xfId="34132" xr:uid="{00000000-0005-0000-0000-00009D840000}"/>
    <cellStyle name="20% - Accent1 4 2 3 2 5 2 7 2" xfId="34133" xr:uid="{00000000-0005-0000-0000-00009E840000}"/>
    <cellStyle name="20% - Accent1 4 2 3 2 5 2 8" xfId="34134" xr:uid="{00000000-0005-0000-0000-00009F840000}"/>
    <cellStyle name="20% - Accent1 4 2 3 2 5 2 8 2" xfId="34135" xr:uid="{00000000-0005-0000-0000-0000A0840000}"/>
    <cellStyle name="20% - Accent1 4 2 3 2 5 2 9" xfId="34136" xr:uid="{00000000-0005-0000-0000-0000A1840000}"/>
    <cellStyle name="20% - Accent1 4 2 3 2 5 3" xfId="34137" xr:uid="{00000000-0005-0000-0000-0000A2840000}"/>
    <cellStyle name="20% - Accent1 4 2 3 2 5 3 2" xfId="34138" xr:uid="{00000000-0005-0000-0000-0000A3840000}"/>
    <cellStyle name="20% - Accent1 4 2 3 2 5 3 2 2" xfId="34139" xr:uid="{00000000-0005-0000-0000-0000A4840000}"/>
    <cellStyle name="20% - Accent1 4 2 3 2 5 3 2 2 2" xfId="34140" xr:uid="{00000000-0005-0000-0000-0000A5840000}"/>
    <cellStyle name="20% - Accent1 4 2 3 2 5 3 2 2 2 2" xfId="34141" xr:uid="{00000000-0005-0000-0000-0000A6840000}"/>
    <cellStyle name="20% - Accent1 4 2 3 2 5 3 2 2 3" xfId="34142" xr:uid="{00000000-0005-0000-0000-0000A7840000}"/>
    <cellStyle name="20% - Accent1 4 2 3 2 5 3 2 3" xfId="34143" xr:uid="{00000000-0005-0000-0000-0000A8840000}"/>
    <cellStyle name="20% - Accent1 4 2 3 2 5 3 2 3 2" xfId="34144" xr:uid="{00000000-0005-0000-0000-0000A9840000}"/>
    <cellStyle name="20% - Accent1 4 2 3 2 5 3 2 4" xfId="34145" xr:uid="{00000000-0005-0000-0000-0000AA840000}"/>
    <cellStyle name="20% - Accent1 4 2 3 2 5 3 3" xfId="34146" xr:uid="{00000000-0005-0000-0000-0000AB840000}"/>
    <cellStyle name="20% - Accent1 4 2 3 2 5 3 3 2" xfId="34147" xr:uid="{00000000-0005-0000-0000-0000AC840000}"/>
    <cellStyle name="20% - Accent1 4 2 3 2 5 3 3 2 2" xfId="34148" xr:uid="{00000000-0005-0000-0000-0000AD840000}"/>
    <cellStyle name="20% - Accent1 4 2 3 2 5 3 3 2 2 2" xfId="34149" xr:uid="{00000000-0005-0000-0000-0000AE840000}"/>
    <cellStyle name="20% - Accent1 4 2 3 2 5 3 3 2 3" xfId="34150" xr:uid="{00000000-0005-0000-0000-0000AF840000}"/>
    <cellStyle name="20% - Accent1 4 2 3 2 5 3 3 3" xfId="34151" xr:uid="{00000000-0005-0000-0000-0000B0840000}"/>
    <cellStyle name="20% - Accent1 4 2 3 2 5 3 3 3 2" xfId="34152" xr:uid="{00000000-0005-0000-0000-0000B1840000}"/>
    <cellStyle name="20% - Accent1 4 2 3 2 5 3 3 4" xfId="34153" xr:uid="{00000000-0005-0000-0000-0000B2840000}"/>
    <cellStyle name="20% - Accent1 4 2 3 2 5 3 4" xfId="34154" xr:uid="{00000000-0005-0000-0000-0000B3840000}"/>
    <cellStyle name="20% - Accent1 4 2 3 2 5 3 4 2" xfId="34155" xr:uid="{00000000-0005-0000-0000-0000B4840000}"/>
    <cellStyle name="20% - Accent1 4 2 3 2 5 3 4 2 2" xfId="34156" xr:uid="{00000000-0005-0000-0000-0000B5840000}"/>
    <cellStyle name="20% - Accent1 4 2 3 2 5 3 4 2 2 2" xfId="34157" xr:uid="{00000000-0005-0000-0000-0000B6840000}"/>
    <cellStyle name="20% - Accent1 4 2 3 2 5 3 4 2 3" xfId="34158" xr:uid="{00000000-0005-0000-0000-0000B7840000}"/>
    <cellStyle name="20% - Accent1 4 2 3 2 5 3 4 3" xfId="34159" xr:uid="{00000000-0005-0000-0000-0000B8840000}"/>
    <cellStyle name="20% - Accent1 4 2 3 2 5 3 4 3 2" xfId="34160" xr:uid="{00000000-0005-0000-0000-0000B9840000}"/>
    <cellStyle name="20% - Accent1 4 2 3 2 5 3 4 4" xfId="34161" xr:uid="{00000000-0005-0000-0000-0000BA840000}"/>
    <cellStyle name="20% - Accent1 4 2 3 2 5 3 5" xfId="34162" xr:uid="{00000000-0005-0000-0000-0000BB840000}"/>
    <cellStyle name="20% - Accent1 4 2 3 2 5 3 5 2" xfId="34163" xr:uid="{00000000-0005-0000-0000-0000BC840000}"/>
    <cellStyle name="20% - Accent1 4 2 3 2 5 3 5 2 2" xfId="34164" xr:uid="{00000000-0005-0000-0000-0000BD840000}"/>
    <cellStyle name="20% - Accent1 4 2 3 2 5 3 5 3" xfId="34165" xr:uid="{00000000-0005-0000-0000-0000BE840000}"/>
    <cellStyle name="20% - Accent1 4 2 3 2 5 3 6" xfId="34166" xr:uid="{00000000-0005-0000-0000-0000BF840000}"/>
    <cellStyle name="20% - Accent1 4 2 3 2 5 3 6 2" xfId="34167" xr:uid="{00000000-0005-0000-0000-0000C0840000}"/>
    <cellStyle name="20% - Accent1 4 2 3 2 5 3 6 2 2" xfId="34168" xr:uid="{00000000-0005-0000-0000-0000C1840000}"/>
    <cellStyle name="20% - Accent1 4 2 3 2 5 3 6 3" xfId="34169" xr:uid="{00000000-0005-0000-0000-0000C2840000}"/>
    <cellStyle name="20% - Accent1 4 2 3 2 5 3 7" xfId="34170" xr:uid="{00000000-0005-0000-0000-0000C3840000}"/>
    <cellStyle name="20% - Accent1 4 2 3 2 5 3 7 2" xfId="34171" xr:uid="{00000000-0005-0000-0000-0000C4840000}"/>
    <cellStyle name="20% - Accent1 4 2 3 2 5 3 8" xfId="34172" xr:uid="{00000000-0005-0000-0000-0000C5840000}"/>
    <cellStyle name="20% - Accent1 4 2 3 2 5 3 8 2" xfId="34173" xr:uid="{00000000-0005-0000-0000-0000C6840000}"/>
    <cellStyle name="20% - Accent1 4 2 3 2 5 3 9" xfId="34174" xr:uid="{00000000-0005-0000-0000-0000C7840000}"/>
    <cellStyle name="20% - Accent1 4 2 3 2 5 4" xfId="34175" xr:uid="{00000000-0005-0000-0000-0000C8840000}"/>
    <cellStyle name="20% - Accent1 4 2 3 2 5 4 2" xfId="34176" xr:uid="{00000000-0005-0000-0000-0000C9840000}"/>
    <cellStyle name="20% - Accent1 4 2 3 2 5 4 2 2" xfId="34177" xr:uid="{00000000-0005-0000-0000-0000CA840000}"/>
    <cellStyle name="20% - Accent1 4 2 3 2 5 4 2 2 2" xfId="34178" xr:uid="{00000000-0005-0000-0000-0000CB840000}"/>
    <cellStyle name="20% - Accent1 4 2 3 2 5 4 2 3" xfId="34179" xr:uid="{00000000-0005-0000-0000-0000CC840000}"/>
    <cellStyle name="20% - Accent1 4 2 3 2 5 4 3" xfId="34180" xr:uid="{00000000-0005-0000-0000-0000CD840000}"/>
    <cellStyle name="20% - Accent1 4 2 3 2 5 4 3 2" xfId="34181" xr:uid="{00000000-0005-0000-0000-0000CE840000}"/>
    <cellStyle name="20% - Accent1 4 2 3 2 5 4 4" xfId="34182" xr:uid="{00000000-0005-0000-0000-0000CF840000}"/>
    <cellStyle name="20% - Accent1 4 2 3 2 5 5" xfId="34183" xr:uid="{00000000-0005-0000-0000-0000D0840000}"/>
    <cellStyle name="20% - Accent1 4 2 3 2 5 5 2" xfId="34184" xr:uid="{00000000-0005-0000-0000-0000D1840000}"/>
    <cellStyle name="20% - Accent1 4 2 3 2 5 5 2 2" xfId="34185" xr:uid="{00000000-0005-0000-0000-0000D2840000}"/>
    <cellStyle name="20% - Accent1 4 2 3 2 5 5 2 2 2" xfId="34186" xr:uid="{00000000-0005-0000-0000-0000D3840000}"/>
    <cellStyle name="20% - Accent1 4 2 3 2 5 5 2 3" xfId="34187" xr:uid="{00000000-0005-0000-0000-0000D4840000}"/>
    <cellStyle name="20% - Accent1 4 2 3 2 5 5 3" xfId="34188" xr:uid="{00000000-0005-0000-0000-0000D5840000}"/>
    <cellStyle name="20% - Accent1 4 2 3 2 5 5 3 2" xfId="34189" xr:uid="{00000000-0005-0000-0000-0000D6840000}"/>
    <cellStyle name="20% - Accent1 4 2 3 2 5 5 4" xfId="34190" xr:uid="{00000000-0005-0000-0000-0000D7840000}"/>
    <cellStyle name="20% - Accent1 4 2 3 2 5 6" xfId="34191" xr:uid="{00000000-0005-0000-0000-0000D8840000}"/>
    <cellStyle name="20% - Accent1 4 2 3 2 5 6 2" xfId="34192" xr:uid="{00000000-0005-0000-0000-0000D9840000}"/>
    <cellStyle name="20% - Accent1 4 2 3 2 5 6 2 2" xfId="34193" xr:uid="{00000000-0005-0000-0000-0000DA840000}"/>
    <cellStyle name="20% - Accent1 4 2 3 2 5 6 2 2 2" xfId="34194" xr:uid="{00000000-0005-0000-0000-0000DB840000}"/>
    <cellStyle name="20% - Accent1 4 2 3 2 5 6 2 3" xfId="34195" xr:uid="{00000000-0005-0000-0000-0000DC840000}"/>
    <cellStyle name="20% - Accent1 4 2 3 2 5 6 3" xfId="34196" xr:uid="{00000000-0005-0000-0000-0000DD840000}"/>
    <cellStyle name="20% - Accent1 4 2 3 2 5 6 3 2" xfId="34197" xr:uid="{00000000-0005-0000-0000-0000DE840000}"/>
    <cellStyle name="20% - Accent1 4 2 3 2 5 6 4" xfId="34198" xr:uid="{00000000-0005-0000-0000-0000DF840000}"/>
    <cellStyle name="20% - Accent1 4 2 3 2 5 7" xfId="34199" xr:uid="{00000000-0005-0000-0000-0000E0840000}"/>
    <cellStyle name="20% - Accent1 4 2 3 2 5 7 2" xfId="34200" xr:uid="{00000000-0005-0000-0000-0000E1840000}"/>
    <cellStyle name="20% - Accent1 4 2 3 2 5 7 2 2" xfId="34201" xr:uid="{00000000-0005-0000-0000-0000E2840000}"/>
    <cellStyle name="20% - Accent1 4 2 3 2 5 7 3" xfId="34202" xr:uid="{00000000-0005-0000-0000-0000E3840000}"/>
    <cellStyle name="20% - Accent1 4 2 3 2 5 8" xfId="34203" xr:uid="{00000000-0005-0000-0000-0000E4840000}"/>
    <cellStyle name="20% - Accent1 4 2 3 2 5 8 2" xfId="34204" xr:uid="{00000000-0005-0000-0000-0000E5840000}"/>
    <cellStyle name="20% - Accent1 4 2 3 2 5 8 2 2" xfId="34205" xr:uid="{00000000-0005-0000-0000-0000E6840000}"/>
    <cellStyle name="20% - Accent1 4 2 3 2 5 8 3" xfId="34206" xr:uid="{00000000-0005-0000-0000-0000E7840000}"/>
    <cellStyle name="20% - Accent1 4 2 3 2 5 9" xfId="34207" xr:uid="{00000000-0005-0000-0000-0000E8840000}"/>
    <cellStyle name="20% - Accent1 4 2 3 2 5 9 2" xfId="34208" xr:uid="{00000000-0005-0000-0000-0000E9840000}"/>
    <cellStyle name="20% - Accent1 4 2 3 2 6" xfId="34209" xr:uid="{00000000-0005-0000-0000-0000EA840000}"/>
    <cellStyle name="20% - Accent1 4 2 3 2 6 2" xfId="34210" xr:uid="{00000000-0005-0000-0000-0000EB840000}"/>
    <cellStyle name="20% - Accent1 4 2 3 2 6 2 2" xfId="34211" xr:uid="{00000000-0005-0000-0000-0000EC840000}"/>
    <cellStyle name="20% - Accent1 4 2 3 2 6 2 2 2" xfId="34212" xr:uid="{00000000-0005-0000-0000-0000ED840000}"/>
    <cellStyle name="20% - Accent1 4 2 3 2 6 2 2 2 2" xfId="34213" xr:uid="{00000000-0005-0000-0000-0000EE840000}"/>
    <cellStyle name="20% - Accent1 4 2 3 2 6 2 2 3" xfId="34214" xr:uid="{00000000-0005-0000-0000-0000EF840000}"/>
    <cellStyle name="20% - Accent1 4 2 3 2 6 2 3" xfId="34215" xr:uid="{00000000-0005-0000-0000-0000F0840000}"/>
    <cellStyle name="20% - Accent1 4 2 3 2 6 2 3 2" xfId="34216" xr:uid="{00000000-0005-0000-0000-0000F1840000}"/>
    <cellStyle name="20% - Accent1 4 2 3 2 6 2 4" xfId="34217" xr:uid="{00000000-0005-0000-0000-0000F2840000}"/>
    <cellStyle name="20% - Accent1 4 2 3 2 6 3" xfId="34218" xr:uid="{00000000-0005-0000-0000-0000F3840000}"/>
    <cellStyle name="20% - Accent1 4 2 3 2 6 3 2" xfId="34219" xr:uid="{00000000-0005-0000-0000-0000F4840000}"/>
    <cellStyle name="20% - Accent1 4 2 3 2 6 3 2 2" xfId="34220" xr:uid="{00000000-0005-0000-0000-0000F5840000}"/>
    <cellStyle name="20% - Accent1 4 2 3 2 6 3 2 2 2" xfId="34221" xr:uid="{00000000-0005-0000-0000-0000F6840000}"/>
    <cellStyle name="20% - Accent1 4 2 3 2 6 3 2 3" xfId="34222" xr:uid="{00000000-0005-0000-0000-0000F7840000}"/>
    <cellStyle name="20% - Accent1 4 2 3 2 6 3 3" xfId="34223" xr:uid="{00000000-0005-0000-0000-0000F8840000}"/>
    <cellStyle name="20% - Accent1 4 2 3 2 6 3 3 2" xfId="34224" xr:uid="{00000000-0005-0000-0000-0000F9840000}"/>
    <cellStyle name="20% - Accent1 4 2 3 2 6 3 4" xfId="34225" xr:uid="{00000000-0005-0000-0000-0000FA840000}"/>
    <cellStyle name="20% - Accent1 4 2 3 2 6 4" xfId="34226" xr:uid="{00000000-0005-0000-0000-0000FB840000}"/>
    <cellStyle name="20% - Accent1 4 2 3 2 6 4 2" xfId="34227" xr:uid="{00000000-0005-0000-0000-0000FC840000}"/>
    <cellStyle name="20% - Accent1 4 2 3 2 6 4 2 2" xfId="34228" xr:uid="{00000000-0005-0000-0000-0000FD840000}"/>
    <cellStyle name="20% - Accent1 4 2 3 2 6 4 2 2 2" xfId="34229" xr:uid="{00000000-0005-0000-0000-0000FE840000}"/>
    <cellStyle name="20% - Accent1 4 2 3 2 6 4 2 3" xfId="34230" xr:uid="{00000000-0005-0000-0000-0000FF840000}"/>
    <cellStyle name="20% - Accent1 4 2 3 2 6 4 3" xfId="34231" xr:uid="{00000000-0005-0000-0000-000000850000}"/>
    <cellStyle name="20% - Accent1 4 2 3 2 6 4 3 2" xfId="34232" xr:uid="{00000000-0005-0000-0000-000001850000}"/>
    <cellStyle name="20% - Accent1 4 2 3 2 6 4 4" xfId="34233" xr:uid="{00000000-0005-0000-0000-000002850000}"/>
    <cellStyle name="20% - Accent1 4 2 3 2 6 5" xfId="34234" xr:uid="{00000000-0005-0000-0000-000003850000}"/>
    <cellStyle name="20% - Accent1 4 2 3 2 6 5 2" xfId="34235" xr:uid="{00000000-0005-0000-0000-000004850000}"/>
    <cellStyle name="20% - Accent1 4 2 3 2 6 5 2 2" xfId="34236" xr:uid="{00000000-0005-0000-0000-000005850000}"/>
    <cellStyle name="20% - Accent1 4 2 3 2 6 5 3" xfId="34237" xr:uid="{00000000-0005-0000-0000-000006850000}"/>
    <cellStyle name="20% - Accent1 4 2 3 2 6 6" xfId="34238" xr:uid="{00000000-0005-0000-0000-000007850000}"/>
    <cellStyle name="20% - Accent1 4 2 3 2 6 6 2" xfId="34239" xr:uid="{00000000-0005-0000-0000-000008850000}"/>
    <cellStyle name="20% - Accent1 4 2 3 2 6 6 2 2" xfId="34240" xr:uid="{00000000-0005-0000-0000-000009850000}"/>
    <cellStyle name="20% - Accent1 4 2 3 2 6 6 3" xfId="34241" xr:uid="{00000000-0005-0000-0000-00000A850000}"/>
    <cellStyle name="20% - Accent1 4 2 3 2 6 7" xfId="34242" xr:uid="{00000000-0005-0000-0000-00000B850000}"/>
    <cellStyle name="20% - Accent1 4 2 3 2 6 7 2" xfId="34243" xr:uid="{00000000-0005-0000-0000-00000C850000}"/>
    <cellStyle name="20% - Accent1 4 2 3 2 6 8" xfId="34244" xr:uid="{00000000-0005-0000-0000-00000D850000}"/>
    <cellStyle name="20% - Accent1 4 2 3 2 6 8 2" xfId="34245" xr:uid="{00000000-0005-0000-0000-00000E850000}"/>
    <cellStyle name="20% - Accent1 4 2 3 2 6 9" xfId="34246" xr:uid="{00000000-0005-0000-0000-00000F850000}"/>
    <cellStyle name="20% - Accent1 4 2 3 2 7" xfId="34247" xr:uid="{00000000-0005-0000-0000-000010850000}"/>
    <cellStyle name="20% - Accent1 4 2 3 2 7 2" xfId="34248" xr:uid="{00000000-0005-0000-0000-000011850000}"/>
    <cellStyle name="20% - Accent1 4 2 3 2 7 2 2" xfId="34249" xr:uid="{00000000-0005-0000-0000-000012850000}"/>
    <cellStyle name="20% - Accent1 4 2 3 2 7 2 2 2" xfId="34250" xr:uid="{00000000-0005-0000-0000-000013850000}"/>
    <cellStyle name="20% - Accent1 4 2 3 2 7 2 2 2 2" xfId="34251" xr:uid="{00000000-0005-0000-0000-000014850000}"/>
    <cellStyle name="20% - Accent1 4 2 3 2 7 2 2 3" xfId="34252" xr:uid="{00000000-0005-0000-0000-000015850000}"/>
    <cellStyle name="20% - Accent1 4 2 3 2 7 2 3" xfId="34253" xr:uid="{00000000-0005-0000-0000-000016850000}"/>
    <cellStyle name="20% - Accent1 4 2 3 2 7 2 3 2" xfId="34254" xr:uid="{00000000-0005-0000-0000-000017850000}"/>
    <cellStyle name="20% - Accent1 4 2 3 2 7 2 4" xfId="34255" xr:uid="{00000000-0005-0000-0000-000018850000}"/>
    <cellStyle name="20% - Accent1 4 2 3 2 7 3" xfId="34256" xr:uid="{00000000-0005-0000-0000-000019850000}"/>
    <cellStyle name="20% - Accent1 4 2 3 2 7 3 2" xfId="34257" xr:uid="{00000000-0005-0000-0000-00001A850000}"/>
    <cellStyle name="20% - Accent1 4 2 3 2 7 3 2 2" xfId="34258" xr:uid="{00000000-0005-0000-0000-00001B850000}"/>
    <cellStyle name="20% - Accent1 4 2 3 2 7 3 2 2 2" xfId="34259" xr:uid="{00000000-0005-0000-0000-00001C850000}"/>
    <cellStyle name="20% - Accent1 4 2 3 2 7 3 2 3" xfId="34260" xr:uid="{00000000-0005-0000-0000-00001D850000}"/>
    <cellStyle name="20% - Accent1 4 2 3 2 7 3 3" xfId="34261" xr:uid="{00000000-0005-0000-0000-00001E850000}"/>
    <cellStyle name="20% - Accent1 4 2 3 2 7 3 3 2" xfId="34262" xr:uid="{00000000-0005-0000-0000-00001F850000}"/>
    <cellStyle name="20% - Accent1 4 2 3 2 7 3 4" xfId="34263" xr:uid="{00000000-0005-0000-0000-000020850000}"/>
    <cellStyle name="20% - Accent1 4 2 3 2 7 4" xfId="34264" xr:uid="{00000000-0005-0000-0000-000021850000}"/>
    <cellStyle name="20% - Accent1 4 2 3 2 7 4 2" xfId="34265" xr:uid="{00000000-0005-0000-0000-000022850000}"/>
    <cellStyle name="20% - Accent1 4 2 3 2 7 4 2 2" xfId="34266" xr:uid="{00000000-0005-0000-0000-000023850000}"/>
    <cellStyle name="20% - Accent1 4 2 3 2 7 4 2 2 2" xfId="34267" xr:uid="{00000000-0005-0000-0000-000024850000}"/>
    <cellStyle name="20% - Accent1 4 2 3 2 7 4 2 3" xfId="34268" xr:uid="{00000000-0005-0000-0000-000025850000}"/>
    <cellStyle name="20% - Accent1 4 2 3 2 7 4 3" xfId="34269" xr:uid="{00000000-0005-0000-0000-000026850000}"/>
    <cellStyle name="20% - Accent1 4 2 3 2 7 4 3 2" xfId="34270" xr:uid="{00000000-0005-0000-0000-000027850000}"/>
    <cellStyle name="20% - Accent1 4 2 3 2 7 4 4" xfId="34271" xr:uid="{00000000-0005-0000-0000-000028850000}"/>
    <cellStyle name="20% - Accent1 4 2 3 2 7 5" xfId="34272" xr:uid="{00000000-0005-0000-0000-000029850000}"/>
    <cellStyle name="20% - Accent1 4 2 3 2 7 5 2" xfId="34273" xr:uid="{00000000-0005-0000-0000-00002A850000}"/>
    <cellStyle name="20% - Accent1 4 2 3 2 7 5 2 2" xfId="34274" xr:uid="{00000000-0005-0000-0000-00002B850000}"/>
    <cellStyle name="20% - Accent1 4 2 3 2 7 5 3" xfId="34275" xr:uid="{00000000-0005-0000-0000-00002C850000}"/>
    <cellStyle name="20% - Accent1 4 2 3 2 7 6" xfId="34276" xr:uid="{00000000-0005-0000-0000-00002D850000}"/>
    <cellStyle name="20% - Accent1 4 2 3 2 7 6 2" xfId="34277" xr:uid="{00000000-0005-0000-0000-00002E850000}"/>
    <cellStyle name="20% - Accent1 4 2 3 2 7 6 2 2" xfId="34278" xr:uid="{00000000-0005-0000-0000-00002F850000}"/>
    <cellStyle name="20% - Accent1 4 2 3 2 7 6 3" xfId="34279" xr:uid="{00000000-0005-0000-0000-000030850000}"/>
    <cellStyle name="20% - Accent1 4 2 3 2 7 7" xfId="34280" xr:uid="{00000000-0005-0000-0000-000031850000}"/>
    <cellStyle name="20% - Accent1 4 2 3 2 7 7 2" xfId="34281" xr:uid="{00000000-0005-0000-0000-000032850000}"/>
    <cellStyle name="20% - Accent1 4 2 3 2 7 8" xfId="34282" xr:uid="{00000000-0005-0000-0000-000033850000}"/>
    <cellStyle name="20% - Accent1 4 2 3 2 7 8 2" xfId="34283" xr:uid="{00000000-0005-0000-0000-000034850000}"/>
    <cellStyle name="20% - Accent1 4 2 3 2 7 9" xfId="34284" xr:uid="{00000000-0005-0000-0000-000035850000}"/>
    <cellStyle name="20% - Accent1 4 2 3 2 8" xfId="34285" xr:uid="{00000000-0005-0000-0000-000036850000}"/>
    <cellStyle name="20% - Accent1 4 2 3 2 8 2" xfId="34286" xr:uid="{00000000-0005-0000-0000-000037850000}"/>
    <cellStyle name="20% - Accent1 4 2 3 2 8 2 2" xfId="34287" xr:uid="{00000000-0005-0000-0000-000038850000}"/>
    <cellStyle name="20% - Accent1 4 2 3 2 8 2 2 2" xfId="34288" xr:uid="{00000000-0005-0000-0000-000039850000}"/>
    <cellStyle name="20% - Accent1 4 2 3 2 8 2 3" xfId="34289" xr:uid="{00000000-0005-0000-0000-00003A850000}"/>
    <cellStyle name="20% - Accent1 4 2 3 2 8 3" xfId="34290" xr:uid="{00000000-0005-0000-0000-00003B850000}"/>
    <cellStyle name="20% - Accent1 4 2 3 2 8 3 2" xfId="34291" xr:uid="{00000000-0005-0000-0000-00003C850000}"/>
    <cellStyle name="20% - Accent1 4 2 3 2 8 4" xfId="34292" xr:uid="{00000000-0005-0000-0000-00003D850000}"/>
    <cellStyle name="20% - Accent1 4 2 3 2 9" xfId="34293" xr:uid="{00000000-0005-0000-0000-00003E850000}"/>
    <cellStyle name="20% - Accent1 4 2 3 2 9 2" xfId="34294" xr:uid="{00000000-0005-0000-0000-00003F850000}"/>
    <cellStyle name="20% - Accent1 4 2 3 2 9 2 2" xfId="34295" xr:uid="{00000000-0005-0000-0000-000040850000}"/>
    <cellStyle name="20% - Accent1 4 2 3 2 9 2 2 2" xfId="34296" xr:uid="{00000000-0005-0000-0000-000041850000}"/>
    <cellStyle name="20% - Accent1 4 2 3 2 9 2 3" xfId="34297" xr:uid="{00000000-0005-0000-0000-000042850000}"/>
    <cellStyle name="20% - Accent1 4 2 3 2 9 3" xfId="34298" xr:uid="{00000000-0005-0000-0000-000043850000}"/>
    <cellStyle name="20% - Accent1 4 2 3 2 9 3 2" xfId="34299" xr:uid="{00000000-0005-0000-0000-000044850000}"/>
    <cellStyle name="20% - Accent1 4 2 3 2 9 4" xfId="34300" xr:uid="{00000000-0005-0000-0000-000045850000}"/>
    <cellStyle name="20% - Accent1 4 2 3 3" xfId="34301" xr:uid="{00000000-0005-0000-0000-000046850000}"/>
    <cellStyle name="20% - Accent1 4 2 3 3 10" xfId="34302" xr:uid="{00000000-0005-0000-0000-000047850000}"/>
    <cellStyle name="20% - Accent1 4 2 3 3 10 2" xfId="34303" xr:uid="{00000000-0005-0000-0000-000048850000}"/>
    <cellStyle name="20% - Accent1 4 2 3 3 10 2 2" xfId="34304" xr:uid="{00000000-0005-0000-0000-000049850000}"/>
    <cellStyle name="20% - Accent1 4 2 3 3 10 3" xfId="34305" xr:uid="{00000000-0005-0000-0000-00004A850000}"/>
    <cellStyle name="20% - Accent1 4 2 3 3 11" xfId="34306" xr:uid="{00000000-0005-0000-0000-00004B850000}"/>
    <cellStyle name="20% - Accent1 4 2 3 3 11 2" xfId="34307" xr:uid="{00000000-0005-0000-0000-00004C850000}"/>
    <cellStyle name="20% - Accent1 4 2 3 3 11 2 2" xfId="34308" xr:uid="{00000000-0005-0000-0000-00004D850000}"/>
    <cellStyle name="20% - Accent1 4 2 3 3 11 3" xfId="34309" xr:uid="{00000000-0005-0000-0000-00004E850000}"/>
    <cellStyle name="20% - Accent1 4 2 3 3 12" xfId="34310" xr:uid="{00000000-0005-0000-0000-00004F850000}"/>
    <cellStyle name="20% - Accent1 4 2 3 3 12 2" xfId="34311" xr:uid="{00000000-0005-0000-0000-000050850000}"/>
    <cellStyle name="20% - Accent1 4 2 3 3 13" xfId="34312" xr:uid="{00000000-0005-0000-0000-000051850000}"/>
    <cellStyle name="20% - Accent1 4 2 3 3 13 2" xfId="34313" xr:uid="{00000000-0005-0000-0000-000052850000}"/>
    <cellStyle name="20% - Accent1 4 2 3 3 14" xfId="34314" xr:uid="{00000000-0005-0000-0000-000053850000}"/>
    <cellStyle name="20% - Accent1 4 2 3 3 2" xfId="34315" xr:uid="{00000000-0005-0000-0000-000054850000}"/>
    <cellStyle name="20% - Accent1 4 2 3 3 2 10" xfId="34316" xr:uid="{00000000-0005-0000-0000-000055850000}"/>
    <cellStyle name="20% - Accent1 4 2 3 3 2 10 2" xfId="34317" xr:uid="{00000000-0005-0000-0000-000056850000}"/>
    <cellStyle name="20% - Accent1 4 2 3 3 2 11" xfId="34318" xr:uid="{00000000-0005-0000-0000-000057850000}"/>
    <cellStyle name="20% - Accent1 4 2 3 3 2 2" xfId="34319" xr:uid="{00000000-0005-0000-0000-000058850000}"/>
    <cellStyle name="20% - Accent1 4 2 3 3 2 2 2" xfId="34320" xr:uid="{00000000-0005-0000-0000-000059850000}"/>
    <cellStyle name="20% - Accent1 4 2 3 3 2 2 2 2" xfId="34321" xr:uid="{00000000-0005-0000-0000-00005A850000}"/>
    <cellStyle name="20% - Accent1 4 2 3 3 2 2 2 2 2" xfId="34322" xr:uid="{00000000-0005-0000-0000-00005B850000}"/>
    <cellStyle name="20% - Accent1 4 2 3 3 2 2 2 2 2 2" xfId="34323" xr:uid="{00000000-0005-0000-0000-00005C850000}"/>
    <cellStyle name="20% - Accent1 4 2 3 3 2 2 2 2 3" xfId="34324" xr:uid="{00000000-0005-0000-0000-00005D850000}"/>
    <cellStyle name="20% - Accent1 4 2 3 3 2 2 2 3" xfId="34325" xr:uid="{00000000-0005-0000-0000-00005E850000}"/>
    <cellStyle name="20% - Accent1 4 2 3 3 2 2 2 3 2" xfId="34326" xr:uid="{00000000-0005-0000-0000-00005F850000}"/>
    <cellStyle name="20% - Accent1 4 2 3 3 2 2 2 4" xfId="34327" xr:uid="{00000000-0005-0000-0000-000060850000}"/>
    <cellStyle name="20% - Accent1 4 2 3 3 2 2 3" xfId="34328" xr:uid="{00000000-0005-0000-0000-000061850000}"/>
    <cellStyle name="20% - Accent1 4 2 3 3 2 2 3 2" xfId="34329" xr:uid="{00000000-0005-0000-0000-000062850000}"/>
    <cellStyle name="20% - Accent1 4 2 3 3 2 2 3 2 2" xfId="34330" xr:uid="{00000000-0005-0000-0000-000063850000}"/>
    <cellStyle name="20% - Accent1 4 2 3 3 2 2 3 2 2 2" xfId="34331" xr:uid="{00000000-0005-0000-0000-000064850000}"/>
    <cellStyle name="20% - Accent1 4 2 3 3 2 2 3 2 3" xfId="34332" xr:uid="{00000000-0005-0000-0000-000065850000}"/>
    <cellStyle name="20% - Accent1 4 2 3 3 2 2 3 3" xfId="34333" xr:uid="{00000000-0005-0000-0000-000066850000}"/>
    <cellStyle name="20% - Accent1 4 2 3 3 2 2 3 3 2" xfId="34334" xr:uid="{00000000-0005-0000-0000-000067850000}"/>
    <cellStyle name="20% - Accent1 4 2 3 3 2 2 3 4" xfId="34335" xr:uid="{00000000-0005-0000-0000-000068850000}"/>
    <cellStyle name="20% - Accent1 4 2 3 3 2 2 4" xfId="34336" xr:uid="{00000000-0005-0000-0000-000069850000}"/>
    <cellStyle name="20% - Accent1 4 2 3 3 2 2 4 2" xfId="34337" xr:uid="{00000000-0005-0000-0000-00006A850000}"/>
    <cellStyle name="20% - Accent1 4 2 3 3 2 2 4 2 2" xfId="34338" xr:uid="{00000000-0005-0000-0000-00006B850000}"/>
    <cellStyle name="20% - Accent1 4 2 3 3 2 2 4 2 2 2" xfId="34339" xr:uid="{00000000-0005-0000-0000-00006C850000}"/>
    <cellStyle name="20% - Accent1 4 2 3 3 2 2 4 2 3" xfId="34340" xr:uid="{00000000-0005-0000-0000-00006D850000}"/>
    <cellStyle name="20% - Accent1 4 2 3 3 2 2 4 3" xfId="34341" xr:uid="{00000000-0005-0000-0000-00006E850000}"/>
    <cellStyle name="20% - Accent1 4 2 3 3 2 2 4 3 2" xfId="34342" xr:uid="{00000000-0005-0000-0000-00006F850000}"/>
    <cellStyle name="20% - Accent1 4 2 3 3 2 2 4 4" xfId="34343" xr:uid="{00000000-0005-0000-0000-000070850000}"/>
    <cellStyle name="20% - Accent1 4 2 3 3 2 2 5" xfId="34344" xr:uid="{00000000-0005-0000-0000-000071850000}"/>
    <cellStyle name="20% - Accent1 4 2 3 3 2 2 5 2" xfId="34345" xr:uid="{00000000-0005-0000-0000-000072850000}"/>
    <cellStyle name="20% - Accent1 4 2 3 3 2 2 5 2 2" xfId="34346" xr:uid="{00000000-0005-0000-0000-000073850000}"/>
    <cellStyle name="20% - Accent1 4 2 3 3 2 2 5 3" xfId="34347" xr:uid="{00000000-0005-0000-0000-000074850000}"/>
    <cellStyle name="20% - Accent1 4 2 3 3 2 2 6" xfId="34348" xr:uid="{00000000-0005-0000-0000-000075850000}"/>
    <cellStyle name="20% - Accent1 4 2 3 3 2 2 6 2" xfId="34349" xr:uid="{00000000-0005-0000-0000-000076850000}"/>
    <cellStyle name="20% - Accent1 4 2 3 3 2 2 6 2 2" xfId="34350" xr:uid="{00000000-0005-0000-0000-000077850000}"/>
    <cellStyle name="20% - Accent1 4 2 3 3 2 2 6 3" xfId="34351" xr:uid="{00000000-0005-0000-0000-000078850000}"/>
    <cellStyle name="20% - Accent1 4 2 3 3 2 2 7" xfId="34352" xr:uid="{00000000-0005-0000-0000-000079850000}"/>
    <cellStyle name="20% - Accent1 4 2 3 3 2 2 7 2" xfId="34353" xr:uid="{00000000-0005-0000-0000-00007A850000}"/>
    <cellStyle name="20% - Accent1 4 2 3 3 2 2 8" xfId="34354" xr:uid="{00000000-0005-0000-0000-00007B850000}"/>
    <cellStyle name="20% - Accent1 4 2 3 3 2 2 8 2" xfId="34355" xr:uid="{00000000-0005-0000-0000-00007C850000}"/>
    <cellStyle name="20% - Accent1 4 2 3 3 2 2 9" xfId="34356" xr:uid="{00000000-0005-0000-0000-00007D850000}"/>
    <cellStyle name="20% - Accent1 4 2 3 3 2 3" xfId="34357" xr:uid="{00000000-0005-0000-0000-00007E850000}"/>
    <cellStyle name="20% - Accent1 4 2 3 3 2 3 2" xfId="34358" xr:uid="{00000000-0005-0000-0000-00007F850000}"/>
    <cellStyle name="20% - Accent1 4 2 3 3 2 3 2 2" xfId="34359" xr:uid="{00000000-0005-0000-0000-000080850000}"/>
    <cellStyle name="20% - Accent1 4 2 3 3 2 3 2 2 2" xfId="34360" xr:uid="{00000000-0005-0000-0000-000081850000}"/>
    <cellStyle name="20% - Accent1 4 2 3 3 2 3 2 2 2 2" xfId="34361" xr:uid="{00000000-0005-0000-0000-000082850000}"/>
    <cellStyle name="20% - Accent1 4 2 3 3 2 3 2 2 3" xfId="34362" xr:uid="{00000000-0005-0000-0000-000083850000}"/>
    <cellStyle name="20% - Accent1 4 2 3 3 2 3 2 3" xfId="34363" xr:uid="{00000000-0005-0000-0000-000084850000}"/>
    <cellStyle name="20% - Accent1 4 2 3 3 2 3 2 3 2" xfId="34364" xr:uid="{00000000-0005-0000-0000-000085850000}"/>
    <cellStyle name="20% - Accent1 4 2 3 3 2 3 2 4" xfId="34365" xr:uid="{00000000-0005-0000-0000-000086850000}"/>
    <cellStyle name="20% - Accent1 4 2 3 3 2 3 3" xfId="34366" xr:uid="{00000000-0005-0000-0000-000087850000}"/>
    <cellStyle name="20% - Accent1 4 2 3 3 2 3 3 2" xfId="34367" xr:uid="{00000000-0005-0000-0000-000088850000}"/>
    <cellStyle name="20% - Accent1 4 2 3 3 2 3 3 2 2" xfId="34368" xr:uid="{00000000-0005-0000-0000-000089850000}"/>
    <cellStyle name="20% - Accent1 4 2 3 3 2 3 3 2 2 2" xfId="34369" xr:uid="{00000000-0005-0000-0000-00008A850000}"/>
    <cellStyle name="20% - Accent1 4 2 3 3 2 3 3 2 3" xfId="34370" xr:uid="{00000000-0005-0000-0000-00008B850000}"/>
    <cellStyle name="20% - Accent1 4 2 3 3 2 3 3 3" xfId="34371" xr:uid="{00000000-0005-0000-0000-00008C850000}"/>
    <cellStyle name="20% - Accent1 4 2 3 3 2 3 3 3 2" xfId="34372" xr:uid="{00000000-0005-0000-0000-00008D850000}"/>
    <cellStyle name="20% - Accent1 4 2 3 3 2 3 3 4" xfId="34373" xr:uid="{00000000-0005-0000-0000-00008E850000}"/>
    <cellStyle name="20% - Accent1 4 2 3 3 2 3 4" xfId="34374" xr:uid="{00000000-0005-0000-0000-00008F850000}"/>
    <cellStyle name="20% - Accent1 4 2 3 3 2 3 4 2" xfId="34375" xr:uid="{00000000-0005-0000-0000-000090850000}"/>
    <cellStyle name="20% - Accent1 4 2 3 3 2 3 4 2 2" xfId="34376" xr:uid="{00000000-0005-0000-0000-000091850000}"/>
    <cellStyle name="20% - Accent1 4 2 3 3 2 3 4 2 2 2" xfId="34377" xr:uid="{00000000-0005-0000-0000-000092850000}"/>
    <cellStyle name="20% - Accent1 4 2 3 3 2 3 4 2 3" xfId="34378" xr:uid="{00000000-0005-0000-0000-000093850000}"/>
    <cellStyle name="20% - Accent1 4 2 3 3 2 3 4 3" xfId="34379" xr:uid="{00000000-0005-0000-0000-000094850000}"/>
    <cellStyle name="20% - Accent1 4 2 3 3 2 3 4 3 2" xfId="34380" xr:uid="{00000000-0005-0000-0000-000095850000}"/>
    <cellStyle name="20% - Accent1 4 2 3 3 2 3 4 4" xfId="34381" xr:uid="{00000000-0005-0000-0000-000096850000}"/>
    <cellStyle name="20% - Accent1 4 2 3 3 2 3 5" xfId="34382" xr:uid="{00000000-0005-0000-0000-000097850000}"/>
    <cellStyle name="20% - Accent1 4 2 3 3 2 3 5 2" xfId="34383" xr:uid="{00000000-0005-0000-0000-000098850000}"/>
    <cellStyle name="20% - Accent1 4 2 3 3 2 3 5 2 2" xfId="34384" xr:uid="{00000000-0005-0000-0000-000099850000}"/>
    <cellStyle name="20% - Accent1 4 2 3 3 2 3 5 3" xfId="34385" xr:uid="{00000000-0005-0000-0000-00009A850000}"/>
    <cellStyle name="20% - Accent1 4 2 3 3 2 3 6" xfId="34386" xr:uid="{00000000-0005-0000-0000-00009B850000}"/>
    <cellStyle name="20% - Accent1 4 2 3 3 2 3 6 2" xfId="34387" xr:uid="{00000000-0005-0000-0000-00009C850000}"/>
    <cellStyle name="20% - Accent1 4 2 3 3 2 3 6 2 2" xfId="34388" xr:uid="{00000000-0005-0000-0000-00009D850000}"/>
    <cellStyle name="20% - Accent1 4 2 3 3 2 3 6 3" xfId="34389" xr:uid="{00000000-0005-0000-0000-00009E850000}"/>
    <cellStyle name="20% - Accent1 4 2 3 3 2 3 7" xfId="34390" xr:uid="{00000000-0005-0000-0000-00009F850000}"/>
    <cellStyle name="20% - Accent1 4 2 3 3 2 3 7 2" xfId="34391" xr:uid="{00000000-0005-0000-0000-0000A0850000}"/>
    <cellStyle name="20% - Accent1 4 2 3 3 2 3 8" xfId="34392" xr:uid="{00000000-0005-0000-0000-0000A1850000}"/>
    <cellStyle name="20% - Accent1 4 2 3 3 2 3 8 2" xfId="34393" xr:uid="{00000000-0005-0000-0000-0000A2850000}"/>
    <cellStyle name="20% - Accent1 4 2 3 3 2 3 9" xfId="34394" xr:uid="{00000000-0005-0000-0000-0000A3850000}"/>
    <cellStyle name="20% - Accent1 4 2 3 3 2 4" xfId="34395" xr:uid="{00000000-0005-0000-0000-0000A4850000}"/>
    <cellStyle name="20% - Accent1 4 2 3 3 2 4 2" xfId="34396" xr:uid="{00000000-0005-0000-0000-0000A5850000}"/>
    <cellStyle name="20% - Accent1 4 2 3 3 2 4 2 2" xfId="34397" xr:uid="{00000000-0005-0000-0000-0000A6850000}"/>
    <cellStyle name="20% - Accent1 4 2 3 3 2 4 2 2 2" xfId="34398" xr:uid="{00000000-0005-0000-0000-0000A7850000}"/>
    <cellStyle name="20% - Accent1 4 2 3 3 2 4 2 3" xfId="34399" xr:uid="{00000000-0005-0000-0000-0000A8850000}"/>
    <cellStyle name="20% - Accent1 4 2 3 3 2 4 3" xfId="34400" xr:uid="{00000000-0005-0000-0000-0000A9850000}"/>
    <cellStyle name="20% - Accent1 4 2 3 3 2 4 3 2" xfId="34401" xr:uid="{00000000-0005-0000-0000-0000AA850000}"/>
    <cellStyle name="20% - Accent1 4 2 3 3 2 4 4" xfId="34402" xr:uid="{00000000-0005-0000-0000-0000AB850000}"/>
    <cellStyle name="20% - Accent1 4 2 3 3 2 5" xfId="34403" xr:uid="{00000000-0005-0000-0000-0000AC850000}"/>
    <cellStyle name="20% - Accent1 4 2 3 3 2 5 2" xfId="34404" xr:uid="{00000000-0005-0000-0000-0000AD850000}"/>
    <cellStyle name="20% - Accent1 4 2 3 3 2 5 2 2" xfId="34405" xr:uid="{00000000-0005-0000-0000-0000AE850000}"/>
    <cellStyle name="20% - Accent1 4 2 3 3 2 5 2 2 2" xfId="34406" xr:uid="{00000000-0005-0000-0000-0000AF850000}"/>
    <cellStyle name="20% - Accent1 4 2 3 3 2 5 2 3" xfId="34407" xr:uid="{00000000-0005-0000-0000-0000B0850000}"/>
    <cellStyle name="20% - Accent1 4 2 3 3 2 5 3" xfId="34408" xr:uid="{00000000-0005-0000-0000-0000B1850000}"/>
    <cellStyle name="20% - Accent1 4 2 3 3 2 5 3 2" xfId="34409" xr:uid="{00000000-0005-0000-0000-0000B2850000}"/>
    <cellStyle name="20% - Accent1 4 2 3 3 2 5 4" xfId="34410" xr:uid="{00000000-0005-0000-0000-0000B3850000}"/>
    <cellStyle name="20% - Accent1 4 2 3 3 2 6" xfId="34411" xr:uid="{00000000-0005-0000-0000-0000B4850000}"/>
    <cellStyle name="20% - Accent1 4 2 3 3 2 6 2" xfId="34412" xr:uid="{00000000-0005-0000-0000-0000B5850000}"/>
    <cellStyle name="20% - Accent1 4 2 3 3 2 6 2 2" xfId="34413" xr:uid="{00000000-0005-0000-0000-0000B6850000}"/>
    <cellStyle name="20% - Accent1 4 2 3 3 2 6 2 2 2" xfId="34414" xr:uid="{00000000-0005-0000-0000-0000B7850000}"/>
    <cellStyle name="20% - Accent1 4 2 3 3 2 6 2 3" xfId="34415" xr:uid="{00000000-0005-0000-0000-0000B8850000}"/>
    <cellStyle name="20% - Accent1 4 2 3 3 2 6 3" xfId="34416" xr:uid="{00000000-0005-0000-0000-0000B9850000}"/>
    <cellStyle name="20% - Accent1 4 2 3 3 2 6 3 2" xfId="34417" xr:uid="{00000000-0005-0000-0000-0000BA850000}"/>
    <cellStyle name="20% - Accent1 4 2 3 3 2 6 4" xfId="34418" xr:uid="{00000000-0005-0000-0000-0000BB850000}"/>
    <cellStyle name="20% - Accent1 4 2 3 3 2 7" xfId="34419" xr:uid="{00000000-0005-0000-0000-0000BC850000}"/>
    <cellStyle name="20% - Accent1 4 2 3 3 2 7 2" xfId="34420" xr:uid="{00000000-0005-0000-0000-0000BD850000}"/>
    <cellStyle name="20% - Accent1 4 2 3 3 2 7 2 2" xfId="34421" xr:uid="{00000000-0005-0000-0000-0000BE850000}"/>
    <cellStyle name="20% - Accent1 4 2 3 3 2 7 3" xfId="34422" xr:uid="{00000000-0005-0000-0000-0000BF850000}"/>
    <cellStyle name="20% - Accent1 4 2 3 3 2 8" xfId="34423" xr:uid="{00000000-0005-0000-0000-0000C0850000}"/>
    <cellStyle name="20% - Accent1 4 2 3 3 2 8 2" xfId="34424" xr:uid="{00000000-0005-0000-0000-0000C1850000}"/>
    <cellStyle name="20% - Accent1 4 2 3 3 2 8 2 2" xfId="34425" xr:uid="{00000000-0005-0000-0000-0000C2850000}"/>
    <cellStyle name="20% - Accent1 4 2 3 3 2 8 3" xfId="34426" xr:uid="{00000000-0005-0000-0000-0000C3850000}"/>
    <cellStyle name="20% - Accent1 4 2 3 3 2 9" xfId="34427" xr:uid="{00000000-0005-0000-0000-0000C4850000}"/>
    <cellStyle name="20% - Accent1 4 2 3 3 2 9 2" xfId="34428" xr:uid="{00000000-0005-0000-0000-0000C5850000}"/>
    <cellStyle name="20% - Accent1 4 2 3 3 3" xfId="34429" xr:uid="{00000000-0005-0000-0000-0000C6850000}"/>
    <cellStyle name="20% - Accent1 4 2 3 3 3 10" xfId="34430" xr:uid="{00000000-0005-0000-0000-0000C7850000}"/>
    <cellStyle name="20% - Accent1 4 2 3 3 3 10 2" xfId="34431" xr:uid="{00000000-0005-0000-0000-0000C8850000}"/>
    <cellStyle name="20% - Accent1 4 2 3 3 3 11" xfId="34432" xr:uid="{00000000-0005-0000-0000-0000C9850000}"/>
    <cellStyle name="20% - Accent1 4 2 3 3 3 2" xfId="34433" xr:uid="{00000000-0005-0000-0000-0000CA850000}"/>
    <cellStyle name="20% - Accent1 4 2 3 3 3 2 2" xfId="34434" xr:uid="{00000000-0005-0000-0000-0000CB850000}"/>
    <cellStyle name="20% - Accent1 4 2 3 3 3 2 2 2" xfId="34435" xr:uid="{00000000-0005-0000-0000-0000CC850000}"/>
    <cellStyle name="20% - Accent1 4 2 3 3 3 2 2 2 2" xfId="34436" xr:uid="{00000000-0005-0000-0000-0000CD850000}"/>
    <cellStyle name="20% - Accent1 4 2 3 3 3 2 2 2 2 2" xfId="34437" xr:uid="{00000000-0005-0000-0000-0000CE850000}"/>
    <cellStyle name="20% - Accent1 4 2 3 3 3 2 2 2 3" xfId="34438" xr:uid="{00000000-0005-0000-0000-0000CF850000}"/>
    <cellStyle name="20% - Accent1 4 2 3 3 3 2 2 3" xfId="34439" xr:uid="{00000000-0005-0000-0000-0000D0850000}"/>
    <cellStyle name="20% - Accent1 4 2 3 3 3 2 2 3 2" xfId="34440" xr:uid="{00000000-0005-0000-0000-0000D1850000}"/>
    <cellStyle name="20% - Accent1 4 2 3 3 3 2 2 4" xfId="34441" xr:uid="{00000000-0005-0000-0000-0000D2850000}"/>
    <cellStyle name="20% - Accent1 4 2 3 3 3 2 3" xfId="34442" xr:uid="{00000000-0005-0000-0000-0000D3850000}"/>
    <cellStyle name="20% - Accent1 4 2 3 3 3 2 3 2" xfId="34443" xr:uid="{00000000-0005-0000-0000-0000D4850000}"/>
    <cellStyle name="20% - Accent1 4 2 3 3 3 2 3 2 2" xfId="34444" xr:uid="{00000000-0005-0000-0000-0000D5850000}"/>
    <cellStyle name="20% - Accent1 4 2 3 3 3 2 3 2 2 2" xfId="34445" xr:uid="{00000000-0005-0000-0000-0000D6850000}"/>
    <cellStyle name="20% - Accent1 4 2 3 3 3 2 3 2 3" xfId="34446" xr:uid="{00000000-0005-0000-0000-0000D7850000}"/>
    <cellStyle name="20% - Accent1 4 2 3 3 3 2 3 3" xfId="34447" xr:uid="{00000000-0005-0000-0000-0000D8850000}"/>
    <cellStyle name="20% - Accent1 4 2 3 3 3 2 3 3 2" xfId="34448" xr:uid="{00000000-0005-0000-0000-0000D9850000}"/>
    <cellStyle name="20% - Accent1 4 2 3 3 3 2 3 4" xfId="34449" xr:uid="{00000000-0005-0000-0000-0000DA850000}"/>
    <cellStyle name="20% - Accent1 4 2 3 3 3 2 4" xfId="34450" xr:uid="{00000000-0005-0000-0000-0000DB850000}"/>
    <cellStyle name="20% - Accent1 4 2 3 3 3 2 4 2" xfId="34451" xr:uid="{00000000-0005-0000-0000-0000DC850000}"/>
    <cellStyle name="20% - Accent1 4 2 3 3 3 2 4 2 2" xfId="34452" xr:uid="{00000000-0005-0000-0000-0000DD850000}"/>
    <cellStyle name="20% - Accent1 4 2 3 3 3 2 4 2 2 2" xfId="34453" xr:uid="{00000000-0005-0000-0000-0000DE850000}"/>
    <cellStyle name="20% - Accent1 4 2 3 3 3 2 4 2 3" xfId="34454" xr:uid="{00000000-0005-0000-0000-0000DF850000}"/>
    <cellStyle name="20% - Accent1 4 2 3 3 3 2 4 3" xfId="34455" xr:uid="{00000000-0005-0000-0000-0000E0850000}"/>
    <cellStyle name="20% - Accent1 4 2 3 3 3 2 4 3 2" xfId="34456" xr:uid="{00000000-0005-0000-0000-0000E1850000}"/>
    <cellStyle name="20% - Accent1 4 2 3 3 3 2 4 4" xfId="34457" xr:uid="{00000000-0005-0000-0000-0000E2850000}"/>
    <cellStyle name="20% - Accent1 4 2 3 3 3 2 5" xfId="34458" xr:uid="{00000000-0005-0000-0000-0000E3850000}"/>
    <cellStyle name="20% - Accent1 4 2 3 3 3 2 5 2" xfId="34459" xr:uid="{00000000-0005-0000-0000-0000E4850000}"/>
    <cellStyle name="20% - Accent1 4 2 3 3 3 2 5 2 2" xfId="34460" xr:uid="{00000000-0005-0000-0000-0000E5850000}"/>
    <cellStyle name="20% - Accent1 4 2 3 3 3 2 5 3" xfId="34461" xr:uid="{00000000-0005-0000-0000-0000E6850000}"/>
    <cellStyle name="20% - Accent1 4 2 3 3 3 2 6" xfId="34462" xr:uid="{00000000-0005-0000-0000-0000E7850000}"/>
    <cellStyle name="20% - Accent1 4 2 3 3 3 2 6 2" xfId="34463" xr:uid="{00000000-0005-0000-0000-0000E8850000}"/>
    <cellStyle name="20% - Accent1 4 2 3 3 3 2 6 2 2" xfId="34464" xr:uid="{00000000-0005-0000-0000-0000E9850000}"/>
    <cellStyle name="20% - Accent1 4 2 3 3 3 2 6 3" xfId="34465" xr:uid="{00000000-0005-0000-0000-0000EA850000}"/>
    <cellStyle name="20% - Accent1 4 2 3 3 3 2 7" xfId="34466" xr:uid="{00000000-0005-0000-0000-0000EB850000}"/>
    <cellStyle name="20% - Accent1 4 2 3 3 3 2 7 2" xfId="34467" xr:uid="{00000000-0005-0000-0000-0000EC850000}"/>
    <cellStyle name="20% - Accent1 4 2 3 3 3 2 8" xfId="34468" xr:uid="{00000000-0005-0000-0000-0000ED850000}"/>
    <cellStyle name="20% - Accent1 4 2 3 3 3 2 8 2" xfId="34469" xr:uid="{00000000-0005-0000-0000-0000EE850000}"/>
    <cellStyle name="20% - Accent1 4 2 3 3 3 2 9" xfId="34470" xr:uid="{00000000-0005-0000-0000-0000EF850000}"/>
    <cellStyle name="20% - Accent1 4 2 3 3 3 3" xfId="34471" xr:uid="{00000000-0005-0000-0000-0000F0850000}"/>
    <cellStyle name="20% - Accent1 4 2 3 3 3 3 2" xfId="34472" xr:uid="{00000000-0005-0000-0000-0000F1850000}"/>
    <cellStyle name="20% - Accent1 4 2 3 3 3 3 2 2" xfId="34473" xr:uid="{00000000-0005-0000-0000-0000F2850000}"/>
    <cellStyle name="20% - Accent1 4 2 3 3 3 3 2 2 2" xfId="34474" xr:uid="{00000000-0005-0000-0000-0000F3850000}"/>
    <cellStyle name="20% - Accent1 4 2 3 3 3 3 2 2 2 2" xfId="34475" xr:uid="{00000000-0005-0000-0000-0000F4850000}"/>
    <cellStyle name="20% - Accent1 4 2 3 3 3 3 2 2 3" xfId="34476" xr:uid="{00000000-0005-0000-0000-0000F5850000}"/>
    <cellStyle name="20% - Accent1 4 2 3 3 3 3 2 3" xfId="34477" xr:uid="{00000000-0005-0000-0000-0000F6850000}"/>
    <cellStyle name="20% - Accent1 4 2 3 3 3 3 2 3 2" xfId="34478" xr:uid="{00000000-0005-0000-0000-0000F7850000}"/>
    <cellStyle name="20% - Accent1 4 2 3 3 3 3 2 4" xfId="34479" xr:uid="{00000000-0005-0000-0000-0000F8850000}"/>
    <cellStyle name="20% - Accent1 4 2 3 3 3 3 3" xfId="34480" xr:uid="{00000000-0005-0000-0000-0000F9850000}"/>
    <cellStyle name="20% - Accent1 4 2 3 3 3 3 3 2" xfId="34481" xr:uid="{00000000-0005-0000-0000-0000FA850000}"/>
    <cellStyle name="20% - Accent1 4 2 3 3 3 3 3 2 2" xfId="34482" xr:uid="{00000000-0005-0000-0000-0000FB850000}"/>
    <cellStyle name="20% - Accent1 4 2 3 3 3 3 3 2 2 2" xfId="34483" xr:uid="{00000000-0005-0000-0000-0000FC850000}"/>
    <cellStyle name="20% - Accent1 4 2 3 3 3 3 3 2 3" xfId="34484" xr:uid="{00000000-0005-0000-0000-0000FD850000}"/>
    <cellStyle name="20% - Accent1 4 2 3 3 3 3 3 3" xfId="34485" xr:uid="{00000000-0005-0000-0000-0000FE850000}"/>
    <cellStyle name="20% - Accent1 4 2 3 3 3 3 3 3 2" xfId="34486" xr:uid="{00000000-0005-0000-0000-0000FF850000}"/>
    <cellStyle name="20% - Accent1 4 2 3 3 3 3 3 4" xfId="34487" xr:uid="{00000000-0005-0000-0000-000000860000}"/>
    <cellStyle name="20% - Accent1 4 2 3 3 3 3 4" xfId="34488" xr:uid="{00000000-0005-0000-0000-000001860000}"/>
    <cellStyle name="20% - Accent1 4 2 3 3 3 3 4 2" xfId="34489" xr:uid="{00000000-0005-0000-0000-000002860000}"/>
    <cellStyle name="20% - Accent1 4 2 3 3 3 3 4 2 2" xfId="34490" xr:uid="{00000000-0005-0000-0000-000003860000}"/>
    <cellStyle name="20% - Accent1 4 2 3 3 3 3 4 2 2 2" xfId="34491" xr:uid="{00000000-0005-0000-0000-000004860000}"/>
    <cellStyle name="20% - Accent1 4 2 3 3 3 3 4 2 3" xfId="34492" xr:uid="{00000000-0005-0000-0000-000005860000}"/>
    <cellStyle name="20% - Accent1 4 2 3 3 3 3 4 3" xfId="34493" xr:uid="{00000000-0005-0000-0000-000006860000}"/>
    <cellStyle name="20% - Accent1 4 2 3 3 3 3 4 3 2" xfId="34494" xr:uid="{00000000-0005-0000-0000-000007860000}"/>
    <cellStyle name="20% - Accent1 4 2 3 3 3 3 4 4" xfId="34495" xr:uid="{00000000-0005-0000-0000-000008860000}"/>
    <cellStyle name="20% - Accent1 4 2 3 3 3 3 5" xfId="34496" xr:uid="{00000000-0005-0000-0000-000009860000}"/>
    <cellStyle name="20% - Accent1 4 2 3 3 3 3 5 2" xfId="34497" xr:uid="{00000000-0005-0000-0000-00000A860000}"/>
    <cellStyle name="20% - Accent1 4 2 3 3 3 3 5 2 2" xfId="34498" xr:uid="{00000000-0005-0000-0000-00000B860000}"/>
    <cellStyle name="20% - Accent1 4 2 3 3 3 3 5 3" xfId="34499" xr:uid="{00000000-0005-0000-0000-00000C860000}"/>
    <cellStyle name="20% - Accent1 4 2 3 3 3 3 6" xfId="34500" xr:uid="{00000000-0005-0000-0000-00000D860000}"/>
    <cellStyle name="20% - Accent1 4 2 3 3 3 3 6 2" xfId="34501" xr:uid="{00000000-0005-0000-0000-00000E860000}"/>
    <cellStyle name="20% - Accent1 4 2 3 3 3 3 6 2 2" xfId="34502" xr:uid="{00000000-0005-0000-0000-00000F860000}"/>
    <cellStyle name="20% - Accent1 4 2 3 3 3 3 6 3" xfId="34503" xr:uid="{00000000-0005-0000-0000-000010860000}"/>
    <cellStyle name="20% - Accent1 4 2 3 3 3 3 7" xfId="34504" xr:uid="{00000000-0005-0000-0000-000011860000}"/>
    <cellStyle name="20% - Accent1 4 2 3 3 3 3 7 2" xfId="34505" xr:uid="{00000000-0005-0000-0000-000012860000}"/>
    <cellStyle name="20% - Accent1 4 2 3 3 3 3 8" xfId="34506" xr:uid="{00000000-0005-0000-0000-000013860000}"/>
    <cellStyle name="20% - Accent1 4 2 3 3 3 3 8 2" xfId="34507" xr:uid="{00000000-0005-0000-0000-000014860000}"/>
    <cellStyle name="20% - Accent1 4 2 3 3 3 3 9" xfId="34508" xr:uid="{00000000-0005-0000-0000-000015860000}"/>
    <cellStyle name="20% - Accent1 4 2 3 3 3 4" xfId="34509" xr:uid="{00000000-0005-0000-0000-000016860000}"/>
    <cellStyle name="20% - Accent1 4 2 3 3 3 4 2" xfId="34510" xr:uid="{00000000-0005-0000-0000-000017860000}"/>
    <cellStyle name="20% - Accent1 4 2 3 3 3 4 2 2" xfId="34511" xr:uid="{00000000-0005-0000-0000-000018860000}"/>
    <cellStyle name="20% - Accent1 4 2 3 3 3 4 2 2 2" xfId="34512" xr:uid="{00000000-0005-0000-0000-000019860000}"/>
    <cellStyle name="20% - Accent1 4 2 3 3 3 4 2 3" xfId="34513" xr:uid="{00000000-0005-0000-0000-00001A860000}"/>
    <cellStyle name="20% - Accent1 4 2 3 3 3 4 3" xfId="34514" xr:uid="{00000000-0005-0000-0000-00001B860000}"/>
    <cellStyle name="20% - Accent1 4 2 3 3 3 4 3 2" xfId="34515" xr:uid="{00000000-0005-0000-0000-00001C860000}"/>
    <cellStyle name="20% - Accent1 4 2 3 3 3 4 4" xfId="34516" xr:uid="{00000000-0005-0000-0000-00001D860000}"/>
    <cellStyle name="20% - Accent1 4 2 3 3 3 5" xfId="34517" xr:uid="{00000000-0005-0000-0000-00001E860000}"/>
    <cellStyle name="20% - Accent1 4 2 3 3 3 5 2" xfId="34518" xr:uid="{00000000-0005-0000-0000-00001F860000}"/>
    <cellStyle name="20% - Accent1 4 2 3 3 3 5 2 2" xfId="34519" xr:uid="{00000000-0005-0000-0000-000020860000}"/>
    <cellStyle name="20% - Accent1 4 2 3 3 3 5 2 2 2" xfId="34520" xr:uid="{00000000-0005-0000-0000-000021860000}"/>
    <cellStyle name="20% - Accent1 4 2 3 3 3 5 2 3" xfId="34521" xr:uid="{00000000-0005-0000-0000-000022860000}"/>
    <cellStyle name="20% - Accent1 4 2 3 3 3 5 3" xfId="34522" xr:uid="{00000000-0005-0000-0000-000023860000}"/>
    <cellStyle name="20% - Accent1 4 2 3 3 3 5 3 2" xfId="34523" xr:uid="{00000000-0005-0000-0000-000024860000}"/>
    <cellStyle name="20% - Accent1 4 2 3 3 3 5 4" xfId="34524" xr:uid="{00000000-0005-0000-0000-000025860000}"/>
    <cellStyle name="20% - Accent1 4 2 3 3 3 6" xfId="34525" xr:uid="{00000000-0005-0000-0000-000026860000}"/>
    <cellStyle name="20% - Accent1 4 2 3 3 3 6 2" xfId="34526" xr:uid="{00000000-0005-0000-0000-000027860000}"/>
    <cellStyle name="20% - Accent1 4 2 3 3 3 6 2 2" xfId="34527" xr:uid="{00000000-0005-0000-0000-000028860000}"/>
    <cellStyle name="20% - Accent1 4 2 3 3 3 6 2 2 2" xfId="34528" xr:uid="{00000000-0005-0000-0000-000029860000}"/>
    <cellStyle name="20% - Accent1 4 2 3 3 3 6 2 3" xfId="34529" xr:uid="{00000000-0005-0000-0000-00002A860000}"/>
    <cellStyle name="20% - Accent1 4 2 3 3 3 6 3" xfId="34530" xr:uid="{00000000-0005-0000-0000-00002B860000}"/>
    <cellStyle name="20% - Accent1 4 2 3 3 3 6 3 2" xfId="34531" xr:uid="{00000000-0005-0000-0000-00002C860000}"/>
    <cellStyle name="20% - Accent1 4 2 3 3 3 6 4" xfId="34532" xr:uid="{00000000-0005-0000-0000-00002D860000}"/>
    <cellStyle name="20% - Accent1 4 2 3 3 3 7" xfId="34533" xr:uid="{00000000-0005-0000-0000-00002E860000}"/>
    <cellStyle name="20% - Accent1 4 2 3 3 3 7 2" xfId="34534" xr:uid="{00000000-0005-0000-0000-00002F860000}"/>
    <cellStyle name="20% - Accent1 4 2 3 3 3 7 2 2" xfId="34535" xr:uid="{00000000-0005-0000-0000-000030860000}"/>
    <cellStyle name="20% - Accent1 4 2 3 3 3 7 3" xfId="34536" xr:uid="{00000000-0005-0000-0000-000031860000}"/>
    <cellStyle name="20% - Accent1 4 2 3 3 3 8" xfId="34537" xr:uid="{00000000-0005-0000-0000-000032860000}"/>
    <cellStyle name="20% - Accent1 4 2 3 3 3 8 2" xfId="34538" xr:uid="{00000000-0005-0000-0000-000033860000}"/>
    <cellStyle name="20% - Accent1 4 2 3 3 3 8 2 2" xfId="34539" xr:uid="{00000000-0005-0000-0000-000034860000}"/>
    <cellStyle name="20% - Accent1 4 2 3 3 3 8 3" xfId="34540" xr:uid="{00000000-0005-0000-0000-000035860000}"/>
    <cellStyle name="20% - Accent1 4 2 3 3 3 9" xfId="34541" xr:uid="{00000000-0005-0000-0000-000036860000}"/>
    <cellStyle name="20% - Accent1 4 2 3 3 3 9 2" xfId="34542" xr:uid="{00000000-0005-0000-0000-000037860000}"/>
    <cellStyle name="20% - Accent1 4 2 3 3 4" xfId="34543" xr:uid="{00000000-0005-0000-0000-000038860000}"/>
    <cellStyle name="20% - Accent1 4 2 3 3 4 10" xfId="34544" xr:uid="{00000000-0005-0000-0000-000039860000}"/>
    <cellStyle name="20% - Accent1 4 2 3 3 4 10 2" xfId="34545" xr:uid="{00000000-0005-0000-0000-00003A860000}"/>
    <cellStyle name="20% - Accent1 4 2 3 3 4 11" xfId="34546" xr:uid="{00000000-0005-0000-0000-00003B860000}"/>
    <cellStyle name="20% - Accent1 4 2 3 3 4 2" xfId="34547" xr:uid="{00000000-0005-0000-0000-00003C860000}"/>
    <cellStyle name="20% - Accent1 4 2 3 3 4 2 2" xfId="34548" xr:uid="{00000000-0005-0000-0000-00003D860000}"/>
    <cellStyle name="20% - Accent1 4 2 3 3 4 2 2 2" xfId="34549" xr:uid="{00000000-0005-0000-0000-00003E860000}"/>
    <cellStyle name="20% - Accent1 4 2 3 3 4 2 2 2 2" xfId="34550" xr:uid="{00000000-0005-0000-0000-00003F860000}"/>
    <cellStyle name="20% - Accent1 4 2 3 3 4 2 2 2 2 2" xfId="34551" xr:uid="{00000000-0005-0000-0000-000040860000}"/>
    <cellStyle name="20% - Accent1 4 2 3 3 4 2 2 2 3" xfId="34552" xr:uid="{00000000-0005-0000-0000-000041860000}"/>
    <cellStyle name="20% - Accent1 4 2 3 3 4 2 2 3" xfId="34553" xr:uid="{00000000-0005-0000-0000-000042860000}"/>
    <cellStyle name="20% - Accent1 4 2 3 3 4 2 2 3 2" xfId="34554" xr:uid="{00000000-0005-0000-0000-000043860000}"/>
    <cellStyle name="20% - Accent1 4 2 3 3 4 2 2 4" xfId="34555" xr:uid="{00000000-0005-0000-0000-000044860000}"/>
    <cellStyle name="20% - Accent1 4 2 3 3 4 2 3" xfId="34556" xr:uid="{00000000-0005-0000-0000-000045860000}"/>
    <cellStyle name="20% - Accent1 4 2 3 3 4 2 3 2" xfId="34557" xr:uid="{00000000-0005-0000-0000-000046860000}"/>
    <cellStyle name="20% - Accent1 4 2 3 3 4 2 3 2 2" xfId="34558" xr:uid="{00000000-0005-0000-0000-000047860000}"/>
    <cellStyle name="20% - Accent1 4 2 3 3 4 2 3 2 2 2" xfId="34559" xr:uid="{00000000-0005-0000-0000-000048860000}"/>
    <cellStyle name="20% - Accent1 4 2 3 3 4 2 3 2 3" xfId="34560" xr:uid="{00000000-0005-0000-0000-000049860000}"/>
    <cellStyle name="20% - Accent1 4 2 3 3 4 2 3 3" xfId="34561" xr:uid="{00000000-0005-0000-0000-00004A860000}"/>
    <cellStyle name="20% - Accent1 4 2 3 3 4 2 3 3 2" xfId="34562" xr:uid="{00000000-0005-0000-0000-00004B860000}"/>
    <cellStyle name="20% - Accent1 4 2 3 3 4 2 3 4" xfId="34563" xr:uid="{00000000-0005-0000-0000-00004C860000}"/>
    <cellStyle name="20% - Accent1 4 2 3 3 4 2 4" xfId="34564" xr:uid="{00000000-0005-0000-0000-00004D860000}"/>
    <cellStyle name="20% - Accent1 4 2 3 3 4 2 4 2" xfId="34565" xr:uid="{00000000-0005-0000-0000-00004E860000}"/>
    <cellStyle name="20% - Accent1 4 2 3 3 4 2 4 2 2" xfId="34566" xr:uid="{00000000-0005-0000-0000-00004F860000}"/>
    <cellStyle name="20% - Accent1 4 2 3 3 4 2 4 2 2 2" xfId="34567" xr:uid="{00000000-0005-0000-0000-000050860000}"/>
    <cellStyle name="20% - Accent1 4 2 3 3 4 2 4 2 3" xfId="34568" xr:uid="{00000000-0005-0000-0000-000051860000}"/>
    <cellStyle name="20% - Accent1 4 2 3 3 4 2 4 3" xfId="34569" xr:uid="{00000000-0005-0000-0000-000052860000}"/>
    <cellStyle name="20% - Accent1 4 2 3 3 4 2 4 3 2" xfId="34570" xr:uid="{00000000-0005-0000-0000-000053860000}"/>
    <cellStyle name="20% - Accent1 4 2 3 3 4 2 4 4" xfId="34571" xr:uid="{00000000-0005-0000-0000-000054860000}"/>
    <cellStyle name="20% - Accent1 4 2 3 3 4 2 5" xfId="34572" xr:uid="{00000000-0005-0000-0000-000055860000}"/>
    <cellStyle name="20% - Accent1 4 2 3 3 4 2 5 2" xfId="34573" xr:uid="{00000000-0005-0000-0000-000056860000}"/>
    <cellStyle name="20% - Accent1 4 2 3 3 4 2 5 2 2" xfId="34574" xr:uid="{00000000-0005-0000-0000-000057860000}"/>
    <cellStyle name="20% - Accent1 4 2 3 3 4 2 5 3" xfId="34575" xr:uid="{00000000-0005-0000-0000-000058860000}"/>
    <cellStyle name="20% - Accent1 4 2 3 3 4 2 6" xfId="34576" xr:uid="{00000000-0005-0000-0000-000059860000}"/>
    <cellStyle name="20% - Accent1 4 2 3 3 4 2 6 2" xfId="34577" xr:uid="{00000000-0005-0000-0000-00005A860000}"/>
    <cellStyle name="20% - Accent1 4 2 3 3 4 2 6 2 2" xfId="34578" xr:uid="{00000000-0005-0000-0000-00005B860000}"/>
    <cellStyle name="20% - Accent1 4 2 3 3 4 2 6 3" xfId="34579" xr:uid="{00000000-0005-0000-0000-00005C860000}"/>
    <cellStyle name="20% - Accent1 4 2 3 3 4 2 7" xfId="34580" xr:uid="{00000000-0005-0000-0000-00005D860000}"/>
    <cellStyle name="20% - Accent1 4 2 3 3 4 2 7 2" xfId="34581" xr:uid="{00000000-0005-0000-0000-00005E860000}"/>
    <cellStyle name="20% - Accent1 4 2 3 3 4 2 8" xfId="34582" xr:uid="{00000000-0005-0000-0000-00005F860000}"/>
    <cellStyle name="20% - Accent1 4 2 3 3 4 2 8 2" xfId="34583" xr:uid="{00000000-0005-0000-0000-000060860000}"/>
    <cellStyle name="20% - Accent1 4 2 3 3 4 2 9" xfId="34584" xr:uid="{00000000-0005-0000-0000-000061860000}"/>
    <cellStyle name="20% - Accent1 4 2 3 3 4 3" xfId="34585" xr:uid="{00000000-0005-0000-0000-000062860000}"/>
    <cellStyle name="20% - Accent1 4 2 3 3 4 3 2" xfId="34586" xr:uid="{00000000-0005-0000-0000-000063860000}"/>
    <cellStyle name="20% - Accent1 4 2 3 3 4 3 2 2" xfId="34587" xr:uid="{00000000-0005-0000-0000-000064860000}"/>
    <cellStyle name="20% - Accent1 4 2 3 3 4 3 2 2 2" xfId="34588" xr:uid="{00000000-0005-0000-0000-000065860000}"/>
    <cellStyle name="20% - Accent1 4 2 3 3 4 3 2 2 2 2" xfId="34589" xr:uid="{00000000-0005-0000-0000-000066860000}"/>
    <cellStyle name="20% - Accent1 4 2 3 3 4 3 2 2 3" xfId="34590" xr:uid="{00000000-0005-0000-0000-000067860000}"/>
    <cellStyle name="20% - Accent1 4 2 3 3 4 3 2 3" xfId="34591" xr:uid="{00000000-0005-0000-0000-000068860000}"/>
    <cellStyle name="20% - Accent1 4 2 3 3 4 3 2 3 2" xfId="34592" xr:uid="{00000000-0005-0000-0000-000069860000}"/>
    <cellStyle name="20% - Accent1 4 2 3 3 4 3 2 4" xfId="34593" xr:uid="{00000000-0005-0000-0000-00006A860000}"/>
    <cellStyle name="20% - Accent1 4 2 3 3 4 3 3" xfId="34594" xr:uid="{00000000-0005-0000-0000-00006B860000}"/>
    <cellStyle name="20% - Accent1 4 2 3 3 4 3 3 2" xfId="34595" xr:uid="{00000000-0005-0000-0000-00006C860000}"/>
    <cellStyle name="20% - Accent1 4 2 3 3 4 3 3 2 2" xfId="34596" xr:uid="{00000000-0005-0000-0000-00006D860000}"/>
    <cellStyle name="20% - Accent1 4 2 3 3 4 3 3 2 2 2" xfId="34597" xr:uid="{00000000-0005-0000-0000-00006E860000}"/>
    <cellStyle name="20% - Accent1 4 2 3 3 4 3 3 2 3" xfId="34598" xr:uid="{00000000-0005-0000-0000-00006F860000}"/>
    <cellStyle name="20% - Accent1 4 2 3 3 4 3 3 3" xfId="34599" xr:uid="{00000000-0005-0000-0000-000070860000}"/>
    <cellStyle name="20% - Accent1 4 2 3 3 4 3 3 3 2" xfId="34600" xr:uid="{00000000-0005-0000-0000-000071860000}"/>
    <cellStyle name="20% - Accent1 4 2 3 3 4 3 3 4" xfId="34601" xr:uid="{00000000-0005-0000-0000-000072860000}"/>
    <cellStyle name="20% - Accent1 4 2 3 3 4 3 4" xfId="34602" xr:uid="{00000000-0005-0000-0000-000073860000}"/>
    <cellStyle name="20% - Accent1 4 2 3 3 4 3 4 2" xfId="34603" xr:uid="{00000000-0005-0000-0000-000074860000}"/>
    <cellStyle name="20% - Accent1 4 2 3 3 4 3 4 2 2" xfId="34604" xr:uid="{00000000-0005-0000-0000-000075860000}"/>
    <cellStyle name="20% - Accent1 4 2 3 3 4 3 4 2 2 2" xfId="34605" xr:uid="{00000000-0005-0000-0000-000076860000}"/>
    <cellStyle name="20% - Accent1 4 2 3 3 4 3 4 2 3" xfId="34606" xr:uid="{00000000-0005-0000-0000-000077860000}"/>
    <cellStyle name="20% - Accent1 4 2 3 3 4 3 4 3" xfId="34607" xr:uid="{00000000-0005-0000-0000-000078860000}"/>
    <cellStyle name="20% - Accent1 4 2 3 3 4 3 4 3 2" xfId="34608" xr:uid="{00000000-0005-0000-0000-000079860000}"/>
    <cellStyle name="20% - Accent1 4 2 3 3 4 3 4 4" xfId="34609" xr:uid="{00000000-0005-0000-0000-00007A860000}"/>
    <cellStyle name="20% - Accent1 4 2 3 3 4 3 5" xfId="34610" xr:uid="{00000000-0005-0000-0000-00007B860000}"/>
    <cellStyle name="20% - Accent1 4 2 3 3 4 3 5 2" xfId="34611" xr:uid="{00000000-0005-0000-0000-00007C860000}"/>
    <cellStyle name="20% - Accent1 4 2 3 3 4 3 5 2 2" xfId="34612" xr:uid="{00000000-0005-0000-0000-00007D860000}"/>
    <cellStyle name="20% - Accent1 4 2 3 3 4 3 5 3" xfId="34613" xr:uid="{00000000-0005-0000-0000-00007E860000}"/>
    <cellStyle name="20% - Accent1 4 2 3 3 4 3 6" xfId="34614" xr:uid="{00000000-0005-0000-0000-00007F860000}"/>
    <cellStyle name="20% - Accent1 4 2 3 3 4 3 6 2" xfId="34615" xr:uid="{00000000-0005-0000-0000-000080860000}"/>
    <cellStyle name="20% - Accent1 4 2 3 3 4 3 6 2 2" xfId="34616" xr:uid="{00000000-0005-0000-0000-000081860000}"/>
    <cellStyle name="20% - Accent1 4 2 3 3 4 3 6 3" xfId="34617" xr:uid="{00000000-0005-0000-0000-000082860000}"/>
    <cellStyle name="20% - Accent1 4 2 3 3 4 3 7" xfId="34618" xr:uid="{00000000-0005-0000-0000-000083860000}"/>
    <cellStyle name="20% - Accent1 4 2 3 3 4 3 7 2" xfId="34619" xr:uid="{00000000-0005-0000-0000-000084860000}"/>
    <cellStyle name="20% - Accent1 4 2 3 3 4 3 8" xfId="34620" xr:uid="{00000000-0005-0000-0000-000085860000}"/>
    <cellStyle name="20% - Accent1 4 2 3 3 4 3 8 2" xfId="34621" xr:uid="{00000000-0005-0000-0000-000086860000}"/>
    <cellStyle name="20% - Accent1 4 2 3 3 4 3 9" xfId="34622" xr:uid="{00000000-0005-0000-0000-000087860000}"/>
    <cellStyle name="20% - Accent1 4 2 3 3 4 4" xfId="34623" xr:uid="{00000000-0005-0000-0000-000088860000}"/>
    <cellStyle name="20% - Accent1 4 2 3 3 4 4 2" xfId="34624" xr:uid="{00000000-0005-0000-0000-000089860000}"/>
    <cellStyle name="20% - Accent1 4 2 3 3 4 4 2 2" xfId="34625" xr:uid="{00000000-0005-0000-0000-00008A860000}"/>
    <cellStyle name="20% - Accent1 4 2 3 3 4 4 2 2 2" xfId="34626" xr:uid="{00000000-0005-0000-0000-00008B860000}"/>
    <cellStyle name="20% - Accent1 4 2 3 3 4 4 2 3" xfId="34627" xr:uid="{00000000-0005-0000-0000-00008C860000}"/>
    <cellStyle name="20% - Accent1 4 2 3 3 4 4 3" xfId="34628" xr:uid="{00000000-0005-0000-0000-00008D860000}"/>
    <cellStyle name="20% - Accent1 4 2 3 3 4 4 3 2" xfId="34629" xr:uid="{00000000-0005-0000-0000-00008E860000}"/>
    <cellStyle name="20% - Accent1 4 2 3 3 4 4 4" xfId="34630" xr:uid="{00000000-0005-0000-0000-00008F860000}"/>
    <cellStyle name="20% - Accent1 4 2 3 3 4 5" xfId="34631" xr:uid="{00000000-0005-0000-0000-000090860000}"/>
    <cellStyle name="20% - Accent1 4 2 3 3 4 5 2" xfId="34632" xr:uid="{00000000-0005-0000-0000-000091860000}"/>
    <cellStyle name="20% - Accent1 4 2 3 3 4 5 2 2" xfId="34633" xr:uid="{00000000-0005-0000-0000-000092860000}"/>
    <cellStyle name="20% - Accent1 4 2 3 3 4 5 2 2 2" xfId="34634" xr:uid="{00000000-0005-0000-0000-000093860000}"/>
    <cellStyle name="20% - Accent1 4 2 3 3 4 5 2 3" xfId="34635" xr:uid="{00000000-0005-0000-0000-000094860000}"/>
    <cellStyle name="20% - Accent1 4 2 3 3 4 5 3" xfId="34636" xr:uid="{00000000-0005-0000-0000-000095860000}"/>
    <cellStyle name="20% - Accent1 4 2 3 3 4 5 3 2" xfId="34637" xr:uid="{00000000-0005-0000-0000-000096860000}"/>
    <cellStyle name="20% - Accent1 4 2 3 3 4 5 4" xfId="34638" xr:uid="{00000000-0005-0000-0000-000097860000}"/>
    <cellStyle name="20% - Accent1 4 2 3 3 4 6" xfId="34639" xr:uid="{00000000-0005-0000-0000-000098860000}"/>
    <cellStyle name="20% - Accent1 4 2 3 3 4 6 2" xfId="34640" xr:uid="{00000000-0005-0000-0000-000099860000}"/>
    <cellStyle name="20% - Accent1 4 2 3 3 4 6 2 2" xfId="34641" xr:uid="{00000000-0005-0000-0000-00009A860000}"/>
    <cellStyle name="20% - Accent1 4 2 3 3 4 6 2 2 2" xfId="34642" xr:uid="{00000000-0005-0000-0000-00009B860000}"/>
    <cellStyle name="20% - Accent1 4 2 3 3 4 6 2 3" xfId="34643" xr:uid="{00000000-0005-0000-0000-00009C860000}"/>
    <cellStyle name="20% - Accent1 4 2 3 3 4 6 3" xfId="34644" xr:uid="{00000000-0005-0000-0000-00009D860000}"/>
    <cellStyle name="20% - Accent1 4 2 3 3 4 6 3 2" xfId="34645" xr:uid="{00000000-0005-0000-0000-00009E860000}"/>
    <cellStyle name="20% - Accent1 4 2 3 3 4 6 4" xfId="34646" xr:uid="{00000000-0005-0000-0000-00009F860000}"/>
    <cellStyle name="20% - Accent1 4 2 3 3 4 7" xfId="34647" xr:uid="{00000000-0005-0000-0000-0000A0860000}"/>
    <cellStyle name="20% - Accent1 4 2 3 3 4 7 2" xfId="34648" xr:uid="{00000000-0005-0000-0000-0000A1860000}"/>
    <cellStyle name="20% - Accent1 4 2 3 3 4 7 2 2" xfId="34649" xr:uid="{00000000-0005-0000-0000-0000A2860000}"/>
    <cellStyle name="20% - Accent1 4 2 3 3 4 7 3" xfId="34650" xr:uid="{00000000-0005-0000-0000-0000A3860000}"/>
    <cellStyle name="20% - Accent1 4 2 3 3 4 8" xfId="34651" xr:uid="{00000000-0005-0000-0000-0000A4860000}"/>
    <cellStyle name="20% - Accent1 4 2 3 3 4 8 2" xfId="34652" xr:uid="{00000000-0005-0000-0000-0000A5860000}"/>
    <cellStyle name="20% - Accent1 4 2 3 3 4 8 2 2" xfId="34653" xr:uid="{00000000-0005-0000-0000-0000A6860000}"/>
    <cellStyle name="20% - Accent1 4 2 3 3 4 8 3" xfId="34654" xr:uid="{00000000-0005-0000-0000-0000A7860000}"/>
    <cellStyle name="20% - Accent1 4 2 3 3 4 9" xfId="34655" xr:uid="{00000000-0005-0000-0000-0000A8860000}"/>
    <cellStyle name="20% - Accent1 4 2 3 3 4 9 2" xfId="34656" xr:uid="{00000000-0005-0000-0000-0000A9860000}"/>
    <cellStyle name="20% - Accent1 4 2 3 3 5" xfId="34657" xr:uid="{00000000-0005-0000-0000-0000AA860000}"/>
    <cellStyle name="20% - Accent1 4 2 3 3 5 2" xfId="34658" xr:uid="{00000000-0005-0000-0000-0000AB860000}"/>
    <cellStyle name="20% - Accent1 4 2 3 3 5 2 2" xfId="34659" xr:uid="{00000000-0005-0000-0000-0000AC860000}"/>
    <cellStyle name="20% - Accent1 4 2 3 3 5 2 2 2" xfId="34660" xr:uid="{00000000-0005-0000-0000-0000AD860000}"/>
    <cellStyle name="20% - Accent1 4 2 3 3 5 2 2 2 2" xfId="34661" xr:uid="{00000000-0005-0000-0000-0000AE860000}"/>
    <cellStyle name="20% - Accent1 4 2 3 3 5 2 2 3" xfId="34662" xr:uid="{00000000-0005-0000-0000-0000AF860000}"/>
    <cellStyle name="20% - Accent1 4 2 3 3 5 2 3" xfId="34663" xr:uid="{00000000-0005-0000-0000-0000B0860000}"/>
    <cellStyle name="20% - Accent1 4 2 3 3 5 2 3 2" xfId="34664" xr:uid="{00000000-0005-0000-0000-0000B1860000}"/>
    <cellStyle name="20% - Accent1 4 2 3 3 5 2 4" xfId="34665" xr:uid="{00000000-0005-0000-0000-0000B2860000}"/>
    <cellStyle name="20% - Accent1 4 2 3 3 5 3" xfId="34666" xr:uid="{00000000-0005-0000-0000-0000B3860000}"/>
    <cellStyle name="20% - Accent1 4 2 3 3 5 3 2" xfId="34667" xr:uid="{00000000-0005-0000-0000-0000B4860000}"/>
    <cellStyle name="20% - Accent1 4 2 3 3 5 3 2 2" xfId="34668" xr:uid="{00000000-0005-0000-0000-0000B5860000}"/>
    <cellStyle name="20% - Accent1 4 2 3 3 5 3 2 2 2" xfId="34669" xr:uid="{00000000-0005-0000-0000-0000B6860000}"/>
    <cellStyle name="20% - Accent1 4 2 3 3 5 3 2 3" xfId="34670" xr:uid="{00000000-0005-0000-0000-0000B7860000}"/>
    <cellStyle name="20% - Accent1 4 2 3 3 5 3 3" xfId="34671" xr:uid="{00000000-0005-0000-0000-0000B8860000}"/>
    <cellStyle name="20% - Accent1 4 2 3 3 5 3 3 2" xfId="34672" xr:uid="{00000000-0005-0000-0000-0000B9860000}"/>
    <cellStyle name="20% - Accent1 4 2 3 3 5 3 4" xfId="34673" xr:uid="{00000000-0005-0000-0000-0000BA860000}"/>
    <cellStyle name="20% - Accent1 4 2 3 3 5 4" xfId="34674" xr:uid="{00000000-0005-0000-0000-0000BB860000}"/>
    <cellStyle name="20% - Accent1 4 2 3 3 5 4 2" xfId="34675" xr:uid="{00000000-0005-0000-0000-0000BC860000}"/>
    <cellStyle name="20% - Accent1 4 2 3 3 5 4 2 2" xfId="34676" xr:uid="{00000000-0005-0000-0000-0000BD860000}"/>
    <cellStyle name="20% - Accent1 4 2 3 3 5 4 2 2 2" xfId="34677" xr:uid="{00000000-0005-0000-0000-0000BE860000}"/>
    <cellStyle name="20% - Accent1 4 2 3 3 5 4 2 3" xfId="34678" xr:uid="{00000000-0005-0000-0000-0000BF860000}"/>
    <cellStyle name="20% - Accent1 4 2 3 3 5 4 3" xfId="34679" xr:uid="{00000000-0005-0000-0000-0000C0860000}"/>
    <cellStyle name="20% - Accent1 4 2 3 3 5 4 3 2" xfId="34680" xr:uid="{00000000-0005-0000-0000-0000C1860000}"/>
    <cellStyle name="20% - Accent1 4 2 3 3 5 4 4" xfId="34681" xr:uid="{00000000-0005-0000-0000-0000C2860000}"/>
    <cellStyle name="20% - Accent1 4 2 3 3 5 5" xfId="34682" xr:uid="{00000000-0005-0000-0000-0000C3860000}"/>
    <cellStyle name="20% - Accent1 4 2 3 3 5 5 2" xfId="34683" xr:uid="{00000000-0005-0000-0000-0000C4860000}"/>
    <cellStyle name="20% - Accent1 4 2 3 3 5 5 2 2" xfId="34684" xr:uid="{00000000-0005-0000-0000-0000C5860000}"/>
    <cellStyle name="20% - Accent1 4 2 3 3 5 5 3" xfId="34685" xr:uid="{00000000-0005-0000-0000-0000C6860000}"/>
    <cellStyle name="20% - Accent1 4 2 3 3 5 6" xfId="34686" xr:uid="{00000000-0005-0000-0000-0000C7860000}"/>
    <cellStyle name="20% - Accent1 4 2 3 3 5 6 2" xfId="34687" xr:uid="{00000000-0005-0000-0000-0000C8860000}"/>
    <cellStyle name="20% - Accent1 4 2 3 3 5 6 2 2" xfId="34688" xr:uid="{00000000-0005-0000-0000-0000C9860000}"/>
    <cellStyle name="20% - Accent1 4 2 3 3 5 6 3" xfId="34689" xr:uid="{00000000-0005-0000-0000-0000CA860000}"/>
    <cellStyle name="20% - Accent1 4 2 3 3 5 7" xfId="34690" xr:uid="{00000000-0005-0000-0000-0000CB860000}"/>
    <cellStyle name="20% - Accent1 4 2 3 3 5 7 2" xfId="34691" xr:uid="{00000000-0005-0000-0000-0000CC860000}"/>
    <cellStyle name="20% - Accent1 4 2 3 3 5 8" xfId="34692" xr:uid="{00000000-0005-0000-0000-0000CD860000}"/>
    <cellStyle name="20% - Accent1 4 2 3 3 5 8 2" xfId="34693" xr:uid="{00000000-0005-0000-0000-0000CE860000}"/>
    <cellStyle name="20% - Accent1 4 2 3 3 5 9" xfId="34694" xr:uid="{00000000-0005-0000-0000-0000CF860000}"/>
    <cellStyle name="20% - Accent1 4 2 3 3 6" xfId="34695" xr:uid="{00000000-0005-0000-0000-0000D0860000}"/>
    <cellStyle name="20% - Accent1 4 2 3 3 6 2" xfId="34696" xr:uid="{00000000-0005-0000-0000-0000D1860000}"/>
    <cellStyle name="20% - Accent1 4 2 3 3 6 2 2" xfId="34697" xr:uid="{00000000-0005-0000-0000-0000D2860000}"/>
    <cellStyle name="20% - Accent1 4 2 3 3 6 2 2 2" xfId="34698" xr:uid="{00000000-0005-0000-0000-0000D3860000}"/>
    <cellStyle name="20% - Accent1 4 2 3 3 6 2 2 2 2" xfId="34699" xr:uid="{00000000-0005-0000-0000-0000D4860000}"/>
    <cellStyle name="20% - Accent1 4 2 3 3 6 2 2 3" xfId="34700" xr:uid="{00000000-0005-0000-0000-0000D5860000}"/>
    <cellStyle name="20% - Accent1 4 2 3 3 6 2 3" xfId="34701" xr:uid="{00000000-0005-0000-0000-0000D6860000}"/>
    <cellStyle name="20% - Accent1 4 2 3 3 6 2 3 2" xfId="34702" xr:uid="{00000000-0005-0000-0000-0000D7860000}"/>
    <cellStyle name="20% - Accent1 4 2 3 3 6 2 4" xfId="34703" xr:uid="{00000000-0005-0000-0000-0000D8860000}"/>
    <cellStyle name="20% - Accent1 4 2 3 3 6 3" xfId="34704" xr:uid="{00000000-0005-0000-0000-0000D9860000}"/>
    <cellStyle name="20% - Accent1 4 2 3 3 6 3 2" xfId="34705" xr:uid="{00000000-0005-0000-0000-0000DA860000}"/>
    <cellStyle name="20% - Accent1 4 2 3 3 6 3 2 2" xfId="34706" xr:uid="{00000000-0005-0000-0000-0000DB860000}"/>
    <cellStyle name="20% - Accent1 4 2 3 3 6 3 2 2 2" xfId="34707" xr:uid="{00000000-0005-0000-0000-0000DC860000}"/>
    <cellStyle name="20% - Accent1 4 2 3 3 6 3 2 3" xfId="34708" xr:uid="{00000000-0005-0000-0000-0000DD860000}"/>
    <cellStyle name="20% - Accent1 4 2 3 3 6 3 3" xfId="34709" xr:uid="{00000000-0005-0000-0000-0000DE860000}"/>
    <cellStyle name="20% - Accent1 4 2 3 3 6 3 3 2" xfId="34710" xr:uid="{00000000-0005-0000-0000-0000DF860000}"/>
    <cellStyle name="20% - Accent1 4 2 3 3 6 3 4" xfId="34711" xr:uid="{00000000-0005-0000-0000-0000E0860000}"/>
    <cellStyle name="20% - Accent1 4 2 3 3 6 4" xfId="34712" xr:uid="{00000000-0005-0000-0000-0000E1860000}"/>
    <cellStyle name="20% - Accent1 4 2 3 3 6 4 2" xfId="34713" xr:uid="{00000000-0005-0000-0000-0000E2860000}"/>
    <cellStyle name="20% - Accent1 4 2 3 3 6 4 2 2" xfId="34714" xr:uid="{00000000-0005-0000-0000-0000E3860000}"/>
    <cellStyle name="20% - Accent1 4 2 3 3 6 4 2 2 2" xfId="34715" xr:uid="{00000000-0005-0000-0000-0000E4860000}"/>
    <cellStyle name="20% - Accent1 4 2 3 3 6 4 2 3" xfId="34716" xr:uid="{00000000-0005-0000-0000-0000E5860000}"/>
    <cellStyle name="20% - Accent1 4 2 3 3 6 4 3" xfId="34717" xr:uid="{00000000-0005-0000-0000-0000E6860000}"/>
    <cellStyle name="20% - Accent1 4 2 3 3 6 4 3 2" xfId="34718" xr:uid="{00000000-0005-0000-0000-0000E7860000}"/>
    <cellStyle name="20% - Accent1 4 2 3 3 6 4 4" xfId="34719" xr:uid="{00000000-0005-0000-0000-0000E8860000}"/>
    <cellStyle name="20% - Accent1 4 2 3 3 6 5" xfId="34720" xr:uid="{00000000-0005-0000-0000-0000E9860000}"/>
    <cellStyle name="20% - Accent1 4 2 3 3 6 5 2" xfId="34721" xr:uid="{00000000-0005-0000-0000-0000EA860000}"/>
    <cellStyle name="20% - Accent1 4 2 3 3 6 5 2 2" xfId="34722" xr:uid="{00000000-0005-0000-0000-0000EB860000}"/>
    <cellStyle name="20% - Accent1 4 2 3 3 6 5 3" xfId="34723" xr:uid="{00000000-0005-0000-0000-0000EC860000}"/>
    <cellStyle name="20% - Accent1 4 2 3 3 6 6" xfId="34724" xr:uid="{00000000-0005-0000-0000-0000ED860000}"/>
    <cellStyle name="20% - Accent1 4 2 3 3 6 6 2" xfId="34725" xr:uid="{00000000-0005-0000-0000-0000EE860000}"/>
    <cellStyle name="20% - Accent1 4 2 3 3 6 6 2 2" xfId="34726" xr:uid="{00000000-0005-0000-0000-0000EF860000}"/>
    <cellStyle name="20% - Accent1 4 2 3 3 6 6 3" xfId="34727" xr:uid="{00000000-0005-0000-0000-0000F0860000}"/>
    <cellStyle name="20% - Accent1 4 2 3 3 6 7" xfId="34728" xr:uid="{00000000-0005-0000-0000-0000F1860000}"/>
    <cellStyle name="20% - Accent1 4 2 3 3 6 7 2" xfId="34729" xr:uid="{00000000-0005-0000-0000-0000F2860000}"/>
    <cellStyle name="20% - Accent1 4 2 3 3 6 8" xfId="34730" xr:uid="{00000000-0005-0000-0000-0000F3860000}"/>
    <cellStyle name="20% - Accent1 4 2 3 3 6 8 2" xfId="34731" xr:uid="{00000000-0005-0000-0000-0000F4860000}"/>
    <cellStyle name="20% - Accent1 4 2 3 3 6 9" xfId="34732" xr:uid="{00000000-0005-0000-0000-0000F5860000}"/>
    <cellStyle name="20% - Accent1 4 2 3 3 7" xfId="34733" xr:uid="{00000000-0005-0000-0000-0000F6860000}"/>
    <cellStyle name="20% - Accent1 4 2 3 3 7 2" xfId="34734" xr:uid="{00000000-0005-0000-0000-0000F7860000}"/>
    <cellStyle name="20% - Accent1 4 2 3 3 7 2 2" xfId="34735" xr:uid="{00000000-0005-0000-0000-0000F8860000}"/>
    <cellStyle name="20% - Accent1 4 2 3 3 7 2 2 2" xfId="34736" xr:uid="{00000000-0005-0000-0000-0000F9860000}"/>
    <cellStyle name="20% - Accent1 4 2 3 3 7 2 3" xfId="34737" xr:uid="{00000000-0005-0000-0000-0000FA860000}"/>
    <cellStyle name="20% - Accent1 4 2 3 3 7 3" xfId="34738" xr:uid="{00000000-0005-0000-0000-0000FB860000}"/>
    <cellStyle name="20% - Accent1 4 2 3 3 7 3 2" xfId="34739" xr:uid="{00000000-0005-0000-0000-0000FC860000}"/>
    <cellStyle name="20% - Accent1 4 2 3 3 7 4" xfId="34740" xr:uid="{00000000-0005-0000-0000-0000FD860000}"/>
    <cellStyle name="20% - Accent1 4 2 3 3 8" xfId="34741" xr:uid="{00000000-0005-0000-0000-0000FE860000}"/>
    <cellStyle name="20% - Accent1 4 2 3 3 8 2" xfId="34742" xr:uid="{00000000-0005-0000-0000-0000FF860000}"/>
    <cellStyle name="20% - Accent1 4 2 3 3 8 2 2" xfId="34743" xr:uid="{00000000-0005-0000-0000-000000870000}"/>
    <cellStyle name="20% - Accent1 4 2 3 3 8 2 2 2" xfId="34744" xr:uid="{00000000-0005-0000-0000-000001870000}"/>
    <cellStyle name="20% - Accent1 4 2 3 3 8 2 3" xfId="34745" xr:uid="{00000000-0005-0000-0000-000002870000}"/>
    <cellStyle name="20% - Accent1 4 2 3 3 8 3" xfId="34746" xr:uid="{00000000-0005-0000-0000-000003870000}"/>
    <cellStyle name="20% - Accent1 4 2 3 3 8 3 2" xfId="34747" xr:uid="{00000000-0005-0000-0000-000004870000}"/>
    <cellStyle name="20% - Accent1 4 2 3 3 8 4" xfId="34748" xr:uid="{00000000-0005-0000-0000-000005870000}"/>
    <cellStyle name="20% - Accent1 4 2 3 3 9" xfId="34749" xr:uid="{00000000-0005-0000-0000-000006870000}"/>
    <cellStyle name="20% - Accent1 4 2 3 3 9 2" xfId="34750" xr:uid="{00000000-0005-0000-0000-000007870000}"/>
    <cellStyle name="20% - Accent1 4 2 3 3 9 2 2" xfId="34751" xr:uid="{00000000-0005-0000-0000-000008870000}"/>
    <cellStyle name="20% - Accent1 4 2 3 3 9 2 2 2" xfId="34752" xr:uid="{00000000-0005-0000-0000-000009870000}"/>
    <cellStyle name="20% - Accent1 4 2 3 3 9 2 3" xfId="34753" xr:uid="{00000000-0005-0000-0000-00000A870000}"/>
    <cellStyle name="20% - Accent1 4 2 3 3 9 3" xfId="34754" xr:uid="{00000000-0005-0000-0000-00000B870000}"/>
    <cellStyle name="20% - Accent1 4 2 3 3 9 3 2" xfId="34755" xr:uid="{00000000-0005-0000-0000-00000C870000}"/>
    <cellStyle name="20% - Accent1 4 2 3 3 9 4" xfId="34756" xr:uid="{00000000-0005-0000-0000-00000D870000}"/>
    <cellStyle name="20% - Accent1 4 2 3 4" xfId="34757" xr:uid="{00000000-0005-0000-0000-00000E870000}"/>
    <cellStyle name="20% - Accent1 4 2 3 4 10" xfId="34758" xr:uid="{00000000-0005-0000-0000-00000F870000}"/>
    <cellStyle name="20% - Accent1 4 2 3 4 10 2" xfId="34759" xr:uid="{00000000-0005-0000-0000-000010870000}"/>
    <cellStyle name="20% - Accent1 4 2 3 4 11" xfId="34760" xr:uid="{00000000-0005-0000-0000-000011870000}"/>
    <cellStyle name="20% - Accent1 4 2 3 4 2" xfId="34761" xr:uid="{00000000-0005-0000-0000-000012870000}"/>
    <cellStyle name="20% - Accent1 4 2 3 4 2 2" xfId="34762" xr:uid="{00000000-0005-0000-0000-000013870000}"/>
    <cellStyle name="20% - Accent1 4 2 3 4 2 2 2" xfId="34763" xr:uid="{00000000-0005-0000-0000-000014870000}"/>
    <cellStyle name="20% - Accent1 4 2 3 4 2 2 2 2" xfId="34764" xr:uid="{00000000-0005-0000-0000-000015870000}"/>
    <cellStyle name="20% - Accent1 4 2 3 4 2 2 2 2 2" xfId="34765" xr:uid="{00000000-0005-0000-0000-000016870000}"/>
    <cellStyle name="20% - Accent1 4 2 3 4 2 2 2 3" xfId="34766" xr:uid="{00000000-0005-0000-0000-000017870000}"/>
    <cellStyle name="20% - Accent1 4 2 3 4 2 2 3" xfId="34767" xr:uid="{00000000-0005-0000-0000-000018870000}"/>
    <cellStyle name="20% - Accent1 4 2 3 4 2 2 3 2" xfId="34768" xr:uid="{00000000-0005-0000-0000-000019870000}"/>
    <cellStyle name="20% - Accent1 4 2 3 4 2 2 4" xfId="34769" xr:uid="{00000000-0005-0000-0000-00001A870000}"/>
    <cellStyle name="20% - Accent1 4 2 3 4 2 3" xfId="34770" xr:uid="{00000000-0005-0000-0000-00001B870000}"/>
    <cellStyle name="20% - Accent1 4 2 3 4 2 3 2" xfId="34771" xr:uid="{00000000-0005-0000-0000-00001C870000}"/>
    <cellStyle name="20% - Accent1 4 2 3 4 2 3 2 2" xfId="34772" xr:uid="{00000000-0005-0000-0000-00001D870000}"/>
    <cellStyle name="20% - Accent1 4 2 3 4 2 3 2 2 2" xfId="34773" xr:uid="{00000000-0005-0000-0000-00001E870000}"/>
    <cellStyle name="20% - Accent1 4 2 3 4 2 3 2 3" xfId="34774" xr:uid="{00000000-0005-0000-0000-00001F870000}"/>
    <cellStyle name="20% - Accent1 4 2 3 4 2 3 3" xfId="34775" xr:uid="{00000000-0005-0000-0000-000020870000}"/>
    <cellStyle name="20% - Accent1 4 2 3 4 2 3 3 2" xfId="34776" xr:uid="{00000000-0005-0000-0000-000021870000}"/>
    <cellStyle name="20% - Accent1 4 2 3 4 2 3 4" xfId="34777" xr:uid="{00000000-0005-0000-0000-000022870000}"/>
    <cellStyle name="20% - Accent1 4 2 3 4 2 4" xfId="34778" xr:uid="{00000000-0005-0000-0000-000023870000}"/>
    <cellStyle name="20% - Accent1 4 2 3 4 2 4 2" xfId="34779" xr:uid="{00000000-0005-0000-0000-000024870000}"/>
    <cellStyle name="20% - Accent1 4 2 3 4 2 4 2 2" xfId="34780" xr:uid="{00000000-0005-0000-0000-000025870000}"/>
    <cellStyle name="20% - Accent1 4 2 3 4 2 4 2 2 2" xfId="34781" xr:uid="{00000000-0005-0000-0000-000026870000}"/>
    <cellStyle name="20% - Accent1 4 2 3 4 2 4 2 3" xfId="34782" xr:uid="{00000000-0005-0000-0000-000027870000}"/>
    <cellStyle name="20% - Accent1 4 2 3 4 2 4 3" xfId="34783" xr:uid="{00000000-0005-0000-0000-000028870000}"/>
    <cellStyle name="20% - Accent1 4 2 3 4 2 4 3 2" xfId="34784" xr:uid="{00000000-0005-0000-0000-000029870000}"/>
    <cellStyle name="20% - Accent1 4 2 3 4 2 4 4" xfId="34785" xr:uid="{00000000-0005-0000-0000-00002A870000}"/>
    <cellStyle name="20% - Accent1 4 2 3 4 2 5" xfId="34786" xr:uid="{00000000-0005-0000-0000-00002B870000}"/>
    <cellStyle name="20% - Accent1 4 2 3 4 2 5 2" xfId="34787" xr:uid="{00000000-0005-0000-0000-00002C870000}"/>
    <cellStyle name="20% - Accent1 4 2 3 4 2 5 2 2" xfId="34788" xr:uid="{00000000-0005-0000-0000-00002D870000}"/>
    <cellStyle name="20% - Accent1 4 2 3 4 2 5 3" xfId="34789" xr:uid="{00000000-0005-0000-0000-00002E870000}"/>
    <cellStyle name="20% - Accent1 4 2 3 4 2 6" xfId="34790" xr:uid="{00000000-0005-0000-0000-00002F870000}"/>
    <cellStyle name="20% - Accent1 4 2 3 4 2 6 2" xfId="34791" xr:uid="{00000000-0005-0000-0000-000030870000}"/>
    <cellStyle name="20% - Accent1 4 2 3 4 2 6 2 2" xfId="34792" xr:uid="{00000000-0005-0000-0000-000031870000}"/>
    <cellStyle name="20% - Accent1 4 2 3 4 2 6 3" xfId="34793" xr:uid="{00000000-0005-0000-0000-000032870000}"/>
    <cellStyle name="20% - Accent1 4 2 3 4 2 7" xfId="34794" xr:uid="{00000000-0005-0000-0000-000033870000}"/>
    <cellStyle name="20% - Accent1 4 2 3 4 2 7 2" xfId="34795" xr:uid="{00000000-0005-0000-0000-000034870000}"/>
    <cellStyle name="20% - Accent1 4 2 3 4 2 8" xfId="34796" xr:uid="{00000000-0005-0000-0000-000035870000}"/>
    <cellStyle name="20% - Accent1 4 2 3 4 2 8 2" xfId="34797" xr:uid="{00000000-0005-0000-0000-000036870000}"/>
    <cellStyle name="20% - Accent1 4 2 3 4 2 9" xfId="34798" xr:uid="{00000000-0005-0000-0000-000037870000}"/>
    <cellStyle name="20% - Accent1 4 2 3 4 3" xfId="34799" xr:uid="{00000000-0005-0000-0000-000038870000}"/>
    <cellStyle name="20% - Accent1 4 2 3 4 3 2" xfId="34800" xr:uid="{00000000-0005-0000-0000-000039870000}"/>
    <cellStyle name="20% - Accent1 4 2 3 4 3 2 2" xfId="34801" xr:uid="{00000000-0005-0000-0000-00003A870000}"/>
    <cellStyle name="20% - Accent1 4 2 3 4 3 2 2 2" xfId="34802" xr:uid="{00000000-0005-0000-0000-00003B870000}"/>
    <cellStyle name="20% - Accent1 4 2 3 4 3 2 2 2 2" xfId="34803" xr:uid="{00000000-0005-0000-0000-00003C870000}"/>
    <cellStyle name="20% - Accent1 4 2 3 4 3 2 2 3" xfId="34804" xr:uid="{00000000-0005-0000-0000-00003D870000}"/>
    <cellStyle name="20% - Accent1 4 2 3 4 3 2 3" xfId="34805" xr:uid="{00000000-0005-0000-0000-00003E870000}"/>
    <cellStyle name="20% - Accent1 4 2 3 4 3 2 3 2" xfId="34806" xr:uid="{00000000-0005-0000-0000-00003F870000}"/>
    <cellStyle name="20% - Accent1 4 2 3 4 3 2 4" xfId="34807" xr:uid="{00000000-0005-0000-0000-000040870000}"/>
    <cellStyle name="20% - Accent1 4 2 3 4 3 3" xfId="34808" xr:uid="{00000000-0005-0000-0000-000041870000}"/>
    <cellStyle name="20% - Accent1 4 2 3 4 3 3 2" xfId="34809" xr:uid="{00000000-0005-0000-0000-000042870000}"/>
    <cellStyle name="20% - Accent1 4 2 3 4 3 3 2 2" xfId="34810" xr:uid="{00000000-0005-0000-0000-000043870000}"/>
    <cellStyle name="20% - Accent1 4 2 3 4 3 3 2 2 2" xfId="34811" xr:uid="{00000000-0005-0000-0000-000044870000}"/>
    <cellStyle name="20% - Accent1 4 2 3 4 3 3 2 3" xfId="34812" xr:uid="{00000000-0005-0000-0000-000045870000}"/>
    <cellStyle name="20% - Accent1 4 2 3 4 3 3 3" xfId="34813" xr:uid="{00000000-0005-0000-0000-000046870000}"/>
    <cellStyle name="20% - Accent1 4 2 3 4 3 3 3 2" xfId="34814" xr:uid="{00000000-0005-0000-0000-000047870000}"/>
    <cellStyle name="20% - Accent1 4 2 3 4 3 3 4" xfId="34815" xr:uid="{00000000-0005-0000-0000-000048870000}"/>
    <cellStyle name="20% - Accent1 4 2 3 4 3 4" xfId="34816" xr:uid="{00000000-0005-0000-0000-000049870000}"/>
    <cellStyle name="20% - Accent1 4 2 3 4 3 4 2" xfId="34817" xr:uid="{00000000-0005-0000-0000-00004A870000}"/>
    <cellStyle name="20% - Accent1 4 2 3 4 3 4 2 2" xfId="34818" xr:uid="{00000000-0005-0000-0000-00004B870000}"/>
    <cellStyle name="20% - Accent1 4 2 3 4 3 4 2 2 2" xfId="34819" xr:uid="{00000000-0005-0000-0000-00004C870000}"/>
    <cellStyle name="20% - Accent1 4 2 3 4 3 4 2 3" xfId="34820" xr:uid="{00000000-0005-0000-0000-00004D870000}"/>
    <cellStyle name="20% - Accent1 4 2 3 4 3 4 3" xfId="34821" xr:uid="{00000000-0005-0000-0000-00004E870000}"/>
    <cellStyle name="20% - Accent1 4 2 3 4 3 4 3 2" xfId="34822" xr:uid="{00000000-0005-0000-0000-00004F870000}"/>
    <cellStyle name="20% - Accent1 4 2 3 4 3 4 4" xfId="34823" xr:uid="{00000000-0005-0000-0000-000050870000}"/>
    <cellStyle name="20% - Accent1 4 2 3 4 3 5" xfId="34824" xr:uid="{00000000-0005-0000-0000-000051870000}"/>
    <cellStyle name="20% - Accent1 4 2 3 4 3 5 2" xfId="34825" xr:uid="{00000000-0005-0000-0000-000052870000}"/>
    <cellStyle name="20% - Accent1 4 2 3 4 3 5 2 2" xfId="34826" xr:uid="{00000000-0005-0000-0000-000053870000}"/>
    <cellStyle name="20% - Accent1 4 2 3 4 3 5 3" xfId="34827" xr:uid="{00000000-0005-0000-0000-000054870000}"/>
    <cellStyle name="20% - Accent1 4 2 3 4 3 6" xfId="34828" xr:uid="{00000000-0005-0000-0000-000055870000}"/>
    <cellStyle name="20% - Accent1 4 2 3 4 3 6 2" xfId="34829" xr:uid="{00000000-0005-0000-0000-000056870000}"/>
    <cellStyle name="20% - Accent1 4 2 3 4 3 6 2 2" xfId="34830" xr:uid="{00000000-0005-0000-0000-000057870000}"/>
    <cellStyle name="20% - Accent1 4 2 3 4 3 6 3" xfId="34831" xr:uid="{00000000-0005-0000-0000-000058870000}"/>
    <cellStyle name="20% - Accent1 4 2 3 4 3 7" xfId="34832" xr:uid="{00000000-0005-0000-0000-000059870000}"/>
    <cellStyle name="20% - Accent1 4 2 3 4 3 7 2" xfId="34833" xr:uid="{00000000-0005-0000-0000-00005A870000}"/>
    <cellStyle name="20% - Accent1 4 2 3 4 3 8" xfId="34834" xr:uid="{00000000-0005-0000-0000-00005B870000}"/>
    <cellStyle name="20% - Accent1 4 2 3 4 3 8 2" xfId="34835" xr:uid="{00000000-0005-0000-0000-00005C870000}"/>
    <cellStyle name="20% - Accent1 4 2 3 4 3 9" xfId="34836" xr:uid="{00000000-0005-0000-0000-00005D870000}"/>
    <cellStyle name="20% - Accent1 4 2 3 4 4" xfId="34837" xr:uid="{00000000-0005-0000-0000-00005E870000}"/>
    <cellStyle name="20% - Accent1 4 2 3 4 4 2" xfId="34838" xr:uid="{00000000-0005-0000-0000-00005F870000}"/>
    <cellStyle name="20% - Accent1 4 2 3 4 4 2 2" xfId="34839" xr:uid="{00000000-0005-0000-0000-000060870000}"/>
    <cellStyle name="20% - Accent1 4 2 3 4 4 2 2 2" xfId="34840" xr:uid="{00000000-0005-0000-0000-000061870000}"/>
    <cellStyle name="20% - Accent1 4 2 3 4 4 2 3" xfId="34841" xr:uid="{00000000-0005-0000-0000-000062870000}"/>
    <cellStyle name="20% - Accent1 4 2 3 4 4 3" xfId="34842" xr:uid="{00000000-0005-0000-0000-000063870000}"/>
    <cellStyle name="20% - Accent1 4 2 3 4 4 3 2" xfId="34843" xr:uid="{00000000-0005-0000-0000-000064870000}"/>
    <cellStyle name="20% - Accent1 4 2 3 4 4 4" xfId="34844" xr:uid="{00000000-0005-0000-0000-000065870000}"/>
    <cellStyle name="20% - Accent1 4 2 3 4 5" xfId="34845" xr:uid="{00000000-0005-0000-0000-000066870000}"/>
    <cellStyle name="20% - Accent1 4 2 3 4 5 2" xfId="34846" xr:uid="{00000000-0005-0000-0000-000067870000}"/>
    <cellStyle name="20% - Accent1 4 2 3 4 5 2 2" xfId="34847" xr:uid="{00000000-0005-0000-0000-000068870000}"/>
    <cellStyle name="20% - Accent1 4 2 3 4 5 2 2 2" xfId="34848" xr:uid="{00000000-0005-0000-0000-000069870000}"/>
    <cellStyle name="20% - Accent1 4 2 3 4 5 2 3" xfId="34849" xr:uid="{00000000-0005-0000-0000-00006A870000}"/>
    <cellStyle name="20% - Accent1 4 2 3 4 5 3" xfId="34850" xr:uid="{00000000-0005-0000-0000-00006B870000}"/>
    <cellStyle name="20% - Accent1 4 2 3 4 5 3 2" xfId="34851" xr:uid="{00000000-0005-0000-0000-00006C870000}"/>
    <cellStyle name="20% - Accent1 4 2 3 4 5 4" xfId="34852" xr:uid="{00000000-0005-0000-0000-00006D870000}"/>
    <cellStyle name="20% - Accent1 4 2 3 4 6" xfId="34853" xr:uid="{00000000-0005-0000-0000-00006E870000}"/>
    <cellStyle name="20% - Accent1 4 2 3 4 6 2" xfId="34854" xr:uid="{00000000-0005-0000-0000-00006F870000}"/>
    <cellStyle name="20% - Accent1 4 2 3 4 6 2 2" xfId="34855" xr:uid="{00000000-0005-0000-0000-000070870000}"/>
    <cellStyle name="20% - Accent1 4 2 3 4 6 2 2 2" xfId="34856" xr:uid="{00000000-0005-0000-0000-000071870000}"/>
    <cellStyle name="20% - Accent1 4 2 3 4 6 2 3" xfId="34857" xr:uid="{00000000-0005-0000-0000-000072870000}"/>
    <cellStyle name="20% - Accent1 4 2 3 4 6 3" xfId="34858" xr:uid="{00000000-0005-0000-0000-000073870000}"/>
    <cellStyle name="20% - Accent1 4 2 3 4 6 3 2" xfId="34859" xr:uid="{00000000-0005-0000-0000-000074870000}"/>
    <cellStyle name="20% - Accent1 4 2 3 4 6 4" xfId="34860" xr:uid="{00000000-0005-0000-0000-000075870000}"/>
    <cellStyle name="20% - Accent1 4 2 3 4 7" xfId="34861" xr:uid="{00000000-0005-0000-0000-000076870000}"/>
    <cellStyle name="20% - Accent1 4 2 3 4 7 2" xfId="34862" xr:uid="{00000000-0005-0000-0000-000077870000}"/>
    <cellStyle name="20% - Accent1 4 2 3 4 7 2 2" xfId="34863" xr:uid="{00000000-0005-0000-0000-000078870000}"/>
    <cellStyle name="20% - Accent1 4 2 3 4 7 3" xfId="34864" xr:uid="{00000000-0005-0000-0000-000079870000}"/>
    <cellStyle name="20% - Accent1 4 2 3 4 8" xfId="34865" xr:uid="{00000000-0005-0000-0000-00007A870000}"/>
    <cellStyle name="20% - Accent1 4 2 3 4 8 2" xfId="34866" xr:uid="{00000000-0005-0000-0000-00007B870000}"/>
    <cellStyle name="20% - Accent1 4 2 3 4 8 2 2" xfId="34867" xr:uid="{00000000-0005-0000-0000-00007C870000}"/>
    <cellStyle name="20% - Accent1 4 2 3 4 8 3" xfId="34868" xr:uid="{00000000-0005-0000-0000-00007D870000}"/>
    <cellStyle name="20% - Accent1 4 2 3 4 9" xfId="34869" xr:uid="{00000000-0005-0000-0000-00007E870000}"/>
    <cellStyle name="20% - Accent1 4 2 3 4 9 2" xfId="34870" xr:uid="{00000000-0005-0000-0000-00007F870000}"/>
    <cellStyle name="20% - Accent1 4 2 3 5" xfId="34871" xr:uid="{00000000-0005-0000-0000-000080870000}"/>
    <cellStyle name="20% - Accent1 4 2 3 5 10" xfId="34872" xr:uid="{00000000-0005-0000-0000-000081870000}"/>
    <cellStyle name="20% - Accent1 4 2 3 5 10 2" xfId="34873" xr:uid="{00000000-0005-0000-0000-000082870000}"/>
    <cellStyle name="20% - Accent1 4 2 3 5 11" xfId="34874" xr:uid="{00000000-0005-0000-0000-000083870000}"/>
    <cellStyle name="20% - Accent1 4 2 3 5 2" xfId="34875" xr:uid="{00000000-0005-0000-0000-000084870000}"/>
    <cellStyle name="20% - Accent1 4 2 3 5 2 2" xfId="34876" xr:uid="{00000000-0005-0000-0000-000085870000}"/>
    <cellStyle name="20% - Accent1 4 2 3 5 2 2 2" xfId="34877" xr:uid="{00000000-0005-0000-0000-000086870000}"/>
    <cellStyle name="20% - Accent1 4 2 3 5 2 2 2 2" xfId="34878" xr:uid="{00000000-0005-0000-0000-000087870000}"/>
    <cellStyle name="20% - Accent1 4 2 3 5 2 2 2 2 2" xfId="34879" xr:uid="{00000000-0005-0000-0000-000088870000}"/>
    <cellStyle name="20% - Accent1 4 2 3 5 2 2 2 3" xfId="34880" xr:uid="{00000000-0005-0000-0000-000089870000}"/>
    <cellStyle name="20% - Accent1 4 2 3 5 2 2 3" xfId="34881" xr:uid="{00000000-0005-0000-0000-00008A870000}"/>
    <cellStyle name="20% - Accent1 4 2 3 5 2 2 3 2" xfId="34882" xr:uid="{00000000-0005-0000-0000-00008B870000}"/>
    <cellStyle name="20% - Accent1 4 2 3 5 2 2 4" xfId="34883" xr:uid="{00000000-0005-0000-0000-00008C870000}"/>
    <cellStyle name="20% - Accent1 4 2 3 5 2 3" xfId="34884" xr:uid="{00000000-0005-0000-0000-00008D870000}"/>
    <cellStyle name="20% - Accent1 4 2 3 5 2 3 2" xfId="34885" xr:uid="{00000000-0005-0000-0000-00008E870000}"/>
    <cellStyle name="20% - Accent1 4 2 3 5 2 3 2 2" xfId="34886" xr:uid="{00000000-0005-0000-0000-00008F870000}"/>
    <cellStyle name="20% - Accent1 4 2 3 5 2 3 2 2 2" xfId="34887" xr:uid="{00000000-0005-0000-0000-000090870000}"/>
    <cellStyle name="20% - Accent1 4 2 3 5 2 3 2 3" xfId="34888" xr:uid="{00000000-0005-0000-0000-000091870000}"/>
    <cellStyle name="20% - Accent1 4 2 3 5 2 3 3" xfId="34889" xr:uid="{00000000-0005-0000-0000-000092870000}"/>
    <cellStyle name="20% - Accent1 4 2 3 5 2 3 3 2" xfId="34890" xr:uid="{00000000-0005-0000-0000-000093870000}"/>
    <cellStyle name="20% - Accent1 4 2 3 5 2 3 4" xfId="34891" xr:uid="{00000000-0005-0000-0000-000094870000}"/>
    <cellStyle name="20% - Accent1 4 2 3 5 2 4" xfId="34892" xr:uid="{00000000-0005-0000-0000-000095870000}"/>
    <cellStyle name="20% - Accent1 4 2 3 5 2 4 2" xfId="34893" xr:uid="{00000000-0005-0000-0000-000096870000}"/>
    <cellStyle name="20% - Accent1 4 2 3 5 2 4 2 2" xfId="34894" xr:uid="{00000000-0005-0000-0000-000097870000}"/>
    <cellStyle name="20% - Accent1 4 2 3 5 2 4 2 2 2" xfId="34895" xr:uid="{00000000-0005-0000-0000-000098870000}"/>
    <cellStyle name="20% - Accent1 4 2 3 5 2 4 2 3" xfId="34896" xr:uid="{00000000-0005-0000-0000-000099870000}"/>
    <cellStyle name="20% - Accent1 4 2 3 5 2 4 3" xfId="34897" xr:uid="{00000000-0005-0000-0000-00009A870000}"/>
    <cellStyle name="20% - Accent1 4 2 3 5 2 4 3 2" xfId="34898" xr:uid="{00000000-0005-0000-0000-00009B870000}"/>
    <cellStyle name="20% - Accent1 4 2 3 5 2 4 4" xfId="34899" xr:uid="{00000000-0005-0000-0000-00009C870000}"/>
    <cellStyle name="20% - Accent1 4 2 3 5 2 5" xfId="34900" xr:uid="{00000000-0005-0000-0000-00009D870000}"/>
    <cellStyle name="20% - Accent1 4 2 3 5 2 5 2" xfId="34901" xr:uid="{00000000-0005-0000-0000-00009E870000}"/>
    <cellStyle name="20% - Accent1 4 2 3 5 2 5 2 2" xfId="34902" xr:uid="{00000000-0005-0000-0000-00009F870000}"/>
    <cellStyle name="20% - Accent1 4 2 3 5 2 5 3" xfId="34903" xr:uid="{00000000-0005-0000-0000-0000A0870000}"/>
    <cellStyle name="20% - Accent1 4 2 3 5 2 6" xfId="34904" xr:uid="{00000000-0005-0000-0000-0000A1870000}"/>
    <cellStyle name="20% - Accent1 4 2 3 5 2 6 2" xfId="34905" xr:uid="{00000000-0005-0000-0000-0000A2870000}"/>
    <cellStyle name="20% - Accent1 4 2 3 5 2 6 2 2" xfId="34906" xr:uid="{00000000-0005-0000-0000-0000A3870000}"/>
    <cellStyle name="20% - Accent1 4 2 3 5 2 6 3" xfId="34907" xr:uid="{00000000-0005-0000-0000-0000A4870000}"/>
    <cellStyle name="20% - Accent1 4 2 3 5 2 7" xfId="34908" xr:uid="{00000000-0005-0000-0000-0000A5870000}"/>
    <cellStyle name="20% - Accent1 4 2 3 5 2 7 2" xfId="34909" xr:uid="{00000000-0005-0000-0000-0000A6870000}"/>
    <cellStyle name="20% - Accent1 4 2 3 5 2 8" xfId="34910" xr:uid="{00000000-0005-0000-0000-0000A7870000}"/>
    <cellStyle name="20% - Accent1 4 2 3 5 2 8 2" xfId="34911" xr:uid="{00000000-0005-0000-0000-0000A8870000}"/>
    <cellStyle name="20% - Accent1 4 2 3 5 2 9" xfId="34912" xr:uid="{00000000-0005-0000-0000-0000A9870000}"/>
    <cellStyle name="20% - Accent1 4 2 3 5 3" xfId="34913" xr:uid="{00000000-0005-0000-0000-0000AA870000}"/>
    <cellStyle name="20% - Accent1 4 2 3 5 3 2" xfId="34914" xr:uid="{00000000-0005-0000-0000-0000AB870000}"/>
    <cellStyle name="20% - Accent1 4 2 3 5 3 2 2" xfId="34915" xr:uid="{00000000-0005-0000-0000-0000AC870000}"/>
    <cellStyle name="20% - Accent1 4 2 3 5 3 2 2 2" xfId="34916" xr:uid="{00000000-0005-0000-0000-0000AD870000}"/>
    <cellStyle name="20% - Accent1 4 2 3 5 3 2 2 2 2" xfId="34917" xr:uid="{00000000-0005-0000-0000-0000AE870000}"/>
    <cellStyle name="20% - Accent1 4 2 3 5 3 2 2 3" xfId="34918" xr:uid="{00000000-0005-0000-0000-0000AF870000}"/>
    <cellStyle name="20% - Accent1 4 2 3 5 3 2 3" xfId="34919" xr:uid="{00000000-0005-0000-0000-0000B0870000}"/>
    <cellStyle name="20% - Accent1 4 2 3 5 3 2 3 2" xfId="34920" xr:uid="{00000000-0005-0000-0000-0000B1870000}"/>
    <cellStyle name="20% - Accent1 4 2 3 5 3 2 4" xfId="34921" xr:uid="{00000000-0005-0000-0000-0000B2870000}"/>
    <cellStyle name="20% - Accent1 4 2 3 5 3 3" xfId="34922" xr:uid="{00000000-0005-0000-0000-0000B3870000}"/>
    <cellStyle name="20% - Accent1 4 2 3 5 3 3 2" xfId="34923" xr:uid="{00000000-0005-0000-0000-0000B4870000}"/>
    <cellStyle name="20% - Accent1 4 2 3 5 3 3 2 2" xfId="34924" xr:uid="{00000000-0005-0000-0000-0000B5870000}"/>
    <cellStyle name="20% - Accent1 4 2 3 5 3 3 2 2 2" xfId="34925" xr:uid="{00000000-0005-0000-0000-0000B6870000}"/>
    <cellStyle name="20% - Accent1 4 2 3 5 3 3 2 3" xfId="34926" xr:uid="{00000000-0005-0000-0000-0000B7870000}"/>
    <cellStyle name="20% - Accent1 4 2 3 5 3 3 3" xfId="34927" xr:uid="{00000000-0005-0000-0000-0000B8870000}"/>
    <cellStyle name="20% - Accent1 4 2 3 5 3 3 3 2" xfId="34928" xr:uid="{00000000-0005-0000-0000-0000B9870000}"/>
    <cellStyle name="20% - Accent1 4 2 3 5 3 3 4" xfId="34929" xr:uid="{00000000-0005-0000-0000-0000BA870000}"/>
    <cellStyle name="20% - Accent1 4 2 3 5 3 4" xfId="34930" xr:uid="{00000000-0005-0000-0000-0000BB870000}"/>
    <cellStyle name="20% - Accent1 4 2 3 5 3 4 2" xfId="34931" xr:uid="{00000000-0005-0000-0000-0000BC870000}"/>
    <cellStyle name="20% - Accent1 4 2 3 5 3 4 2 2" xfId="34932" xr:uid="{00000000-0005-0000-0000-0000BD870000}"/>
    <cellStyle name="20% - Accent1 4 2 3 5 3 4 2 2 2" xfId="34933" xr:uid="{00000000-0005-0000-0000-0000BE870000}"/>
    <cellStyle name="20% - Accent1 4 2 3 5 3 4 2 3" xfId="34934" xr:uid="{00000000-0005-0000-0000-0000BF870000}"/>
    <cellStyle name="20% - Accent1 4 2 3 5 3 4 3" xfId="34935" xr:uid="{00000000-0005-0000-0000-0000C0870000}"/>
    <cellStyle name="20% - Accent1 4 2 3 5 3 4 3 2" xfId="34936" xr:uid="{00000000-0005-0000-0000-0000C1870000}"/>
    <cellStyle name="20% - Accent1 4 2 3 5 3 4 4" xfId="34937" xr:uid="{00000000-0005-0000-0000-0000C2870000}"/>
    <cellStyle name="20% - Accent1 4 2 3 5 3 5" xfId="34938" xr:uid="{00000000-0005-0000-0000-0000C3870000}"/>
    <cellStyle name="20% - Accent1 4 2 3 5 3 5 2" xfId="34939" xr:uid="{00000000-0005-0000-0000-0000C4870000}"/>
    <cellStyle name="20% - Accent1 4 2 3 5 3 5 2 2" xfId="34940" xr:uid="{00000000-0005-0000-0000-0000C5870000}"/>
    <cellStyle name="20% - Accent1 4 2 3 5 3 5 3" xfId="34941" xr:uid="{00000000-0005-0000-0000-0000C6870000}"/>
    <cellStyle name="20% - Accent1 4 2 3 5 3 6" xfId="34942" xr:uid="{00000000-0005-0000-0000-0000C7870000}"/>
    <cellStyle name="20% - Accent1 4 2 3 5 3 6 2" xfId="34943" xr:uid="{00000000-0005-0000-0000-0000C8870000}"/>
    <cellStyle name="20% - Accent1 4 2 3 5 3 6 2 2" xfId="34944" xr:uid="{00000000-0005-0000-0000-0000C9870000}"/>
    <cellStyle name="20% - Accent1 4 2 3 5 3 6 3" xfId="34945" xr:uid="{00000000-0005-0000-0000-0000CA870000}"/>
    <cellStyle name="20% - Accent1 4 2 3 5 3 7" xfId="34946" xr:uid="{00000000-0005-0000-0000-0000CB870000}"/>
    <cellStyle name="20% - Accent1 4 2 3 5 3 7 2" xfId="34947" xr:uid="{00000000-0005-0000-0000-0000CC870000}"/>
    <cellStyle name="20% - Accent1 4 2 3 5 3 8" xfId="34948" xr:uid="{00000000-0005-0000-0000-0000CD870000}"/>
    <cellStyle name="20% - Accent1 4 2 3 5 3 8 2" xfId="34949" xr:uid="{00000000-0005-0000-0000-0000CE870000}"/>
    <cellStyle name="20% - Accent1 4 2 3 5 3 9" xfId="34950" xr:uid="{00000000-0005-0000-0000-0000CF870000}"/>
    <cellStyle name="20% - Accent1 4 2 3 5 4" xfId="34951" xr:uid="{00000000-0005-0000-0000-0000D0870000}"/>
    <cellStyle name="20% - Accent1 4 2 3 5 4 2" xfId="34952" xr:uid="{00000000-0005-0000-0000-0000D1870000}"/>
    <cellStyle name="20% - Accent1 4 2 3 5 4 2 2" xfId="34953" xr:uid="{00000000-0005-0000-0000-0000D2870000}"/>
    <cellStyle name="20% - Accent1 4 2 3 5 4 2 2 2" xfId="34954" xr:uid="{00000000-0005-0000-0000-0000D3870000}"/>
    <cellStyle name="20% - Accent1 4 2 3 5 4 2 3" xfId="34955" xr:uid="{00000000-0005-0000-0000-0000D4870000}"/>
    <cellStyle name="20% - Accent1 4 2 3 5 4 3" xfId="34956" xr:uid="{00000000-0005-0000-0000-0000D5870000}"/>
    <cellStyle name="20% - Accent1 4 2 3 5 4 3 2" xfId="34957" xr:uid="{00000000-0005-0000-0000-0000D6870000}"/>
    <cellStyle name="20% - Accent1 4 2 3 5 4 4" xfId="34958" xr:uid="{00000000-0005-0000-0000-0000D7870000}"/>
    <cellStyle name="20% - Accent1 4 2 3 5 5" xfId="34959" xr:uid="{00000000-0005-0000-0000-0000D8870000}"/>
    <cellStyle name="20% - Accent1 4 2 3 5 5 2" xfId="34960" xr:uid="{00000000-0005-0000-0000-0000D9870000}"/>
    <cellStyle name="20% - Accent1 4 2 3 5 5 2 2" xfId="34961" xr:uid="{00000000-0005-0000-0000-0000DA870000}"/>
    <cellStyle name="20% - Accent1 4 2 3 5 5 2 2 2" xfId="34962" xr:uid="{00000000-0005-0000-0000-0000DB870000}"/>
    <cellStyle name="20% - Accent1 4 2 3 5 5 2 3" xfId="34963" xr:uid="{00000000-0005-0000-0000-0000DC870000}"/>
    <cellStyle name="20% - Accent1 4 2 3 5 5 3" xfId="34964" xr:uid="{00000000-0005-0000-0000-0000DD870000}"/>
    <cellStyle name="20% - Accent1 4 2 3 5 5 3 2" xfId="34965" xr:uid="{00000000-0005-0000-0000-0000DE870000}"/>
    <cellStyle name="20% - Accent1 4 2 3 5 5 4" xfId="34966" xr:uid="{00000000-0005-0000-0000-0000DF870000}"/>
    <cellStyle name="20% - Accent1 4 2 3 5 6" xfId="34967" xr:uid="{00000000-0005-0000-0000-0000E0870000}"/>
    <cellStyle name="20% - Accent1 4 2 3 5 6 2" xfId="34968" xr:uid="{00000000-0005-0000-0000-0000E1870000}"/>
    <cellStyle name="20% - Accent1 4 2 3 5 6 2 2" xfId="34969" xr:uid="{00000000-0005-0000-0000-0000E2870000}"/>
    <cellStyle name="20% - Accent1 4 2 3 5 6 2 2 2" xfId="34970" xr:uid="{00000000-0005-0000-0000-0000E3870000}"/>
    <cellStyle name="20% - Accent1 4 2 3 5 6 2 3" xfId="34971" xr:uid="{00000000-0005-0000-0000-0000E4870000}"/>
    <cellStyle name="20% - Accent1 4 2 3 5 6 3" xfId="34972" xr:uid="{00000000-0005-0000-0000-0000E5870000}"/>
    <cellStyle name="20% - Accent1 4 2 3 5 6 3 2" xfId="34973" xr:uid="{00000000-0005-0000-0000-0000E6870000}"/>
    <cellStyle name="20% - Accent1 4 2 3 5 6 4" xfId="34974" xr:uid="{00000000-0005-0000-0000-0000E7870000}"/>
    <cellStyle name="20% - Accent1 4 2 3 5 7" xfId="34975" xr:uid="{00000000-0005-0000-0000-0000E8870000}"/>
    <cellStyle name="20% - Accent1 4 2 3 5 7 2" xfId="34976" xr:uid="{00000000-0005-0000-0000-0000E9870000}"/>
    <cellStyle name="20% - Accent1 4 2 3 5 7 2 2" xfId="34977" xr:uid="{00000000-0005-0000-0000-0000EA870000}"/>
    <cellStyle name="20% - Accent1 4 2 3 5 7 3" xfId="34978" xr:uid="{00000000-0005-0000-0000-0000EB870000}"/>
    <cellStyle name="20% - Accent1 4 2 3 5 8" xfId="34979" xr:uid="{00000000-0005-0000-0000-0000EC870000}"/>
    <cellStyle name="20% - Accent1 4 2 3 5 8 2" xfId="34980" xr:uid="{00000000-0005-0000-0000-0000ED870000}"/>
    <cellStyle name="20% - Accent1 4 2 3 5 8 2 2" xfId="34981" xr:uid="{00000000-0005-0000-0000-0000EE870000}"/>
    <cellStyle name="20% - Accent1 4 2 3 5 8 3" xfId="34982" xr:uid="{00000000-0005-0000-0000-0000EF870000}"/>
    <cellStyle name="20% - Accent1 4 2 3 5 9" xfId="34983" xr:uid="{00000000-0005-0000-0000-0000F0870000}"/>
    <cellStyle name="20% - Accent1 4 2 3 5 9 2" xfId="34984" xr:uid="{00000000-0005-0000-0000-0000F1870000}"/>
    <cellStyle name="20% - Accent1 4 2 3 6" xfId="34985" xr:uid="{00000000-0005-0000-0000-0000F2870000}"/>
    <cellStyle name="20% - Accent1 4 2 3 6 10" xfId="34986" xr:uid="{00000000-0005-0000-0000-0000F3870000}"/>
    <cellStyle name="20% - Accent1 4 2 3 6 10 2" xfId="34987" xr:uid="{00000000-0005-0000-0000-0000F4870000}"/>
    <cellStyle name="20% - Accent1 4 2 3 6 11" xfId="34988" xr:uid="{00000000-0005-0000-0000-0000F5870000}"/>
    <cellStyle name="20% - Accent1 4 2 3 6 2" xfId="34989" xr:uid="{00000000-0005-0000-0000-0000F6870000}"/>
    <cellStyle name="20% - Accent1 4 2 3 6 2 2" xfId="34990" xr:uid="{00000000-0005-0000-0000-0000F7870000}"/>
    <cellStyle name="20% - Accent1 4 2 3 6 2 2 2" xfId="34991" xr:uid="{00000000-0005-0000-0000-0000F8870000}"/>
    <cellStyle name="20% - Accent1 4 2 3 6 2 2 2 2" xfId="34992" xr:uid="{00000000-0005-0000-0000-0000F9870000}"/>
    <cellStyle name="20% - Accent1 4 2 3 6 2 2 2 2 2" xfId="34993" xr:uid="{00000000-0005-0000-0000-0000FA870000}"/>
    <cellStyle name="20% - Accent1 4 2 3 6 2 2 2 3" xfId="34994" xr:uid="{00000000-0005-0000-0000-0000FB870000}"/>
    <cellStyle name="20% - Accent1 4 2 3 6 2 2 3" xfId="34995" xr:uid="{00000000-0005-0000-0000-0000FC870000}"/>
    <cellStyle name="20% - Accent1 4 2 3 6 2 2 3 2" xfId="34996" xr:uid="{00000000-0005-0000-0000-0000FD870000}"/>
    <cellStyle name="20% - Accent1 4 2 3 6 2 2 4" xfId="34997" xr:uid="{00000000-0005-0000-0000-0000FE870000}"/>
    <cellStyle name="20% - Accent1 4 2 3 6 2 3" xfId="34998" xr:uid="{00000000-0005-0000-0000-0000FF870000}"/>
    <cellStyle name="20% - Accent1 4 2 3 6 2 3 2" xfId="34999" xr:uid="{00000000-0005-0000-0000-000000880000}"/>
    <cellStyle name="20% - Accent1 4 2 3 6 2 3 2 2" xfId="35000" xr:uid="{00000000-0005-0000-0000-000001880000}"/>
    <cellStyle name="20% - Accent1 4 2 3 6 2 3 2 2 2" xfId="35001" xr:uid="{00000000-0005-0000-0000-000002880000}"/>
    <cellStyle name="20% - Accent1 4 2 3 6 2 3 2 3" xfId="35002" xr:uid="{00000000-0005-0000-0000-000003880000}"/>
    <cellStyle name="20% - Accent1 4 2 3 6 2 3 3" xfId="35003" xr:uid="{00000000-0005-0000-0000-000004880000}"/>
    <cellStyle name="20% - Accent1 4 2 3 6 2 3 3 2" xfId="35004" xr:uid="{00000000-0005-0000-0000-000005880000}"/>
    <cellStyle name="20% - Accent1 4 2 3 6 2 3 4" xfId="35005" xr:uid="{00000000-0005-0000-0000-000006880000}"/>
    <cellStyle name="20% - Accent1 4 2 3 6 2 4" xfId="35006" xr:uid="{00000000-0005-0000-0000-000007880000}"/>
    <cellStyle name="20% - Accent1 4 2 3 6 2 4 2" xfId="35007" xr:uid="{00000000-0005-0000-0000-000008880000}"/>
    <cellStyle name="20% - Accent1 4 2 3 6 2 4 2 2" xfId="35008" xr:uid="{00000000-0005-0000-0000-000009880000}"/>
    <cellStyle name="20% - Accent1 4 2 3 6 2 4 2 2 2" xfId="35009" xr:uid="{00000000-0005-0000-0000-00000A880000}"/>
    <cellStyle name="20% - Accent1 4 2 3 6 2 4 2 3" xfId="35010" xr:uid="{00000000-0005-0000-0000-00000B880000}"/>
    <cellStyle name="20% - Accent1 4 2 3 6 2 4 3" xfId="35011" xr:uid="{00000000-0005-0000-0000-00000C880000}"/>
    <cellStyle name="20% - Accent1 4 2 3 6 2 4 3 2" xfId="35012" xr:uid="{00000000-0005-0000-0000-00000D880000}"/>
    <cellStyle name="20% - Accent1 4 2 3 6 2 4 4" xfId="35013" xr:uid="{00000000-0005-0000-0000-00000E880000}"/>
    <cellStyle name="20% - Accent1 4 2 3 6 2 5" xfId="35014" xr:uid="{00000000-0005-0000-0000-00000F880000}"/>
    <cellStyle name="20% - Accent1 4 2 3 6 2 5 2" xfId="35015" xr:uid="{00000000-0005-0000-0000-000010880000}"/>
    <cellStyle name="20% - Accent1 4 2 3 6 2 5 2 2" xfId="35016" xr:uid="{00000000-0005-0000-0000-000011880000}"/>
    <cellStyle name="20% - Accent1 4 2 3 6 2 5 3" xfId="35017" xr:uid="{00000000-0005-0000-0000-000012880000}"/>
    <cellStyle name="20% - Accent1 4 2 3 6 2 6" xfId="35018" xr:uid="{00000000-0005-0000-0000-000013880000}"/>
    <cellStyle name="20% - Accent1 4 2 3 6 2 6 2" xfId="35019" xr:uid="{00000000-0005-0000-0000-000014880000}"/>
    <cellStyle name="20% - Accent1 4 2 3 6 2 6 2 2" xfId="35020" xr:uid="{00000000-0005-0000-0000-000015880000}"/>
    <cellStyle name="20% - Accent1 4 2 3 6 2 6 3" xfId="35021" xr:uid="{00000000-0005-0000-0000-000016880000}"/>
    <cellStyle name="20% - Accent1 4 2 3 6 2 7" xfId="35022" xr:uid="{00000000-0005-0000-0000-000017880000}"/>
    <cellStyle name="20% - Accent1 4 2 3 6 2 7 2" xfId="35023" xr:uid="{00000000-0005-0000-0000-000018880000}"/>
    <cellStyle name="20% - Accent1 4 2 3 6 2 8" xfId="35024" xr:uid="{00000000-0005-0000-0000-000019880000}"/>
    <cellStyle name="20% - Accent1 4 2 3 6 2 8 2" xfId="35025" xr:uid="{00000000-0005-0000-0000-00001A880000}"/>
    <cellStyle name="20% - Accent1 4 2 3 6 2 9" xfId="35026" xr:uid="{00000000-0005-0000-0000-00001B880000}"/>
    <cellStyle name="20% - Accent1 4 2 3 6 3" xfId="35027" xr:uid="{00000000-0005-0000-0000-00001C880000}"/>
    <cellStyle name="20% - Accent1 4 2 3 6 3 2" xfId="35028" xr:uid="{00000000-0005-0000-0000-00001D880000}"/>
    <cellStyle name="20% - Accent1 4 2 3 6 3 2 2" xfId="35029" xr:uid="{00000000-0005-0000-0000-00001E880000}"/>
    <cellStyle name="20% - Accent1 4 2 3 6 3 2 2 2" xfId="35030" xr:uid="{00000000-0005-0000-0000-00001F880000}"/>
    <cellStyle name="20% - Accent1 4 2 3 6 3 2 2 2 2" xfId="35031" xr:uid="{00000000-0005-0000-0000-000020880000}"/>
    <cellStyle name="20% - Accent1 4 2 3 6 3 2 2 3" xfId="35032" xr:uid="{00000000-0005-0000-0000-000021880000}"/>
    <cellStyle name="20% - Accent1 4 2 3 6 3 2 3" xfId="35033" xr:uid="{00000000-0005-0000-0000-000022880000}"/>
    <cellStyle name="20% - Accent1 4 2 3 6 3 2 3 2" xfId="35034" xr:uid="{00000000-0005-0000-0000-000023880000}"/>
    <cellStyle name="20% - Accent1 4 2 3 6 3 2 4" xfId="35035" xr:uid="{00000000-0005-0000-0000-000024880000}"/>
    <cellStyle name="20% - Accent1 4 2 3 6 3 3" xfId="35036" xr:uid="{00000000-0005-0000-0000-000025880000}"/>
    <cellStyle name="20% - Accent1 4 2 3 6 3 3 2" xfId="35037" xr:uid="{00000000-0005-0000-0000-000026880000}"/>
    <cellStyle name="20% - Accent1 4 2 3 6 3 3 2 2" xfId="35038" xr:uid="{00000000-0005-0000-0000-000027880000}"/>
    <cellStyle name="20% - Accent1 4 2 3 6 3 3 2 2 2" xfId="35039" xr:uid="{00000000-0005-0000-0000-000028880000}"/>
    <cellStyle name="20% - Accent1 4 2 3 6 3 3 2 3" xfId="35040" xr:uid="{00000000-0005-0000-0000-000029880000}"/>
    <cellStyle name="20% - Accent1 4 2 3 6 3 3 3" xfId="35041" xr:uid="{00000000-0005-0000-0000-00002A880000}"/>
    <cellStyle name="20% - Accent1 4 2 3 6 3 3 3 2" xfId="35042" xr:uid="{00000000-0005-0000-0000-00002B880000}"/>
    <cellStyle name="20% - Accent1 4 2 3 6 3 3 4" xfId="35043" xr:uid="{00000000-0005-0000-0000-00002C880000}"/>
    <cellStyle name="20% - Accent1 4 2 3 6 3 4" xfId="35044" xr:uid="{00000000-0005-0000-0000-00002D880000}"/>
    <cellStyle name="20% - Accent1 4 2 3 6 3 4 2" xfId="35045" xr:uid="{00000000-0005-0000-0000-00002E880000}"/>
    <cellStyle name="20% - Accent1 4 2 3 6 3 4 2 2" xfId="35046" xr:uid="{00000000-0005-0000-0000-00002F880000}"/>
    <cellStyle name="20% - Accent1 4 2 3 6 3 4 2 2 2" xfId="35047" xr:uid="{00000000-0005-0000-0000-000030880000}"/>
    <cellStyle name="20% - Accent1 4 2 3 6 3 4 2 3" xfId="35048" xr:uid="{00000000-0005-0000-0000-000031880000}"/>
    <cellStyle name="20% - Accent1 4 2 3 6 3 4 3" xfId="35049" xr:uid="{00000000-0005-0000-0000-000032880000}"/>
    <cellStyle name="20% - Accent1 4 2 3 6 3 4 3 2" xfId="35050" xr:uid="{00000000-0005-0000-0000-000033880000}"/>
    <cellStyle name="20% - Accent1 4 2 3 6 3 4 4" xfId="35051" xr:uid="{00000000-0005-0000-0000-000034880000}"/>
    <cellStyle name="20% - Accent1 4 2 3 6 3 5" xfId="35052" xr:uid="{00000000-0005-0000-0000-000035880000}"/>
    <cellStyle name="20% - Accent1 4 2 3 6 3 5 2" xfId="35053" xr:uid="{00000000-0005-0000-0000-000036880000}"/>
    <cellStyle name="20% - Accent1 4 2 3 6 3 5 2 2" xfId="35054" xr:uid="{00000000-0005-0000-0000-000037880000}"/>
    <cellStyle name="20% - Accent1 4 2 3 6 3 5 3" xfId="35055" xr:uid="{00000000-0005-0000-0000-000038880000}"/>
    <cellStyle name="20% - Accent1 4 2 3 6 3 6" xfId="35056" xr:uid="{00000000-0005-0000-0000-000039880000}"/>
    <cellStyle name="20% - Accent1 4 2 3 6 3 6 2" xfId="35057" xr:uid="{00000000-0005-0000-0000-00003A880000}"/>
    <cellStyle name="20% - Accent1 4 2 3 6 3 6 2 2" xfId="35058" xr:uid="{00000000-0005-0000-0000-00003B880000}"/>
    <cellStyle name="20% - Accent1 4 2 3 6 3 6 3" xfId="35059" xr:uid="{00000000-0005-0000-0000-00003C880000}"/>
    <cellStyle name="20% - Accent1 4 2 3 6 3 7" xfId="35060" xr:uid="{00000000-0005-0000-0000-00003D880000}"/>
    <cellStyle name="20% - Accent1 4 2 3 6 3 7 2" xfId="35061" xr:uid="{00000000-0005-0000-0000-00003E880000}"/>
    <cellStyle name="20% - Accent1 4 2 3 6 3 8" xfId="35062" xr:uid="{00000000-0005-0000-0000-00003F880000}"/>
    <cellStyle name="20% - Accent1 4 2 3 6 3 8 2" xfId="35063" xr:uid="{00000000-0005-0000-0000-000040880000}"/>
    <cellStyle name="20% - Accent1 4 2 3 6 3 9" xfId="35064" xr:uid="{00000000-0005-0000-0000-000041880000}"/>
    <cellStyle name="20% - Accent1 4 2 3 6 4" xfId="35065" xr:uid="{00000000-0005-0000-0000-000042880000}"/>
    <cellStyle name="20% - Accent1 4 2 3 6 4 2" xfId="35066" xr:uid="{00000000-0005-0000-0000-000043880000}"/>
    <cellStyle name="20% - Accent1 4 2 3 6 4 2 2" xfId="35067" xr:uid="{00000000-0005-0000-0000-000044880000}"/>
    <cellStyle name="20% - Accent1 4 2 3 6 4 2 2 2" xfId="35068" xr:uid="{00000000-0005-0000-0000-000045880000}"/>
    <cellStyle name="20% - Accent1 4 2 3 6 4 2 3" xfId="35069" xr:uid="{00000000-0005-0000-0000-000046880000}"/>
    <cellStyle name="20% - Accent1 4 2 3 6 4 3" xfId="35070" xr:uid="{00000000-0005-0000-0000-000047880000}"/>
    <cellStyle name="20% - Accent1 4 2 3 6 4 3 2" xfId="35071" xr:uid="{00000000-0005-0000-0000-000048880000}"/>
    <cellStyle name="20% - Accent1 4 2 3 6 4 4" xfId="35072" xr:uid="{00000000-0005-0000-0000-000049880000}"/>
    <cellStyle name="20% - Accent1 4 2 3 6 5" xfId="35073" xr:uid="{00000000-0005-0000-0000-00004A880000}"/>
    <cellStyle name="20% - Accent1 4 2 3 6 5 2" xfId="35074" xr:uid="{00000000-0005-0000-0000-00004B880000}"/>
    <cellStyle name="20% - Accent1 4 2 3 6 5 2 2" xfId="35075" xr:uid="{00000000-0005-0000-0000-00004C880000}"/>
    <cellStyle name="20% - Accent1 4 2 3 6 5 2 2 2" xfId="35076" xr:uid="{00000000-0005-0000-0000-00004D880000}"/>
    <cellStyle name="20% - Accent1 4 2 3 6 5 2 3" xfId="35077" xr:uid="{00000000-0005-0000-0000-00004E880000}"/>
    <cellStyle name="20% - Accent1 4 2 3 6 5 3" xfId="35078" xr:uid="{00000000-0005-0000-0000-00004F880000}"/>
    <cellStyle name="20% - Accent1 4 2 3 6 5 3 2" xfId="35079" xr:uid="{00000000-0005-0000-0000-000050880000}"/>
    <cellStyle name="20% - Accent1 4 2 3 6 5 4" xfId="35080" xr:uid="{00000000-0005-0000-0000-000051880000}"/>
    <cellStyle name="20% - Accent1 4 2 3 6 6" xfId="35081" xr:uid="{00000000-0005-0000-0000-000052880000}"/>
    <cellStyle name="20% - Accent1 4 2 3 6 6 2" xfId="35082" xr:uid="{00000000-0005-0000-0000-000053880000}"/>
    <cellStyle name="20% - Accent1 4 2 3 6 6 2 2" xfId="35083" xr:uid="{00000000-0005-0000-0000-000054880000}"/>
    <cellStyle name="20% - Accent1 4 2 3 6 6 2 2 2" xfId="35084" xr:uid="{00000000-0005-0000-0000-000055880000}"/>
    <cellStyle name="20% - Accent1 4 2 3 6 6 2 3" xfId="35085" xr:uid="{00000000-0005-0000-0000-000056880000}"/>
    <cellStyle name="20% - Accent1 4 2 3 6 6 3" xfId="35086" xr:uid="{00000000-0005-0000-0000-000057880000}"/>
    <cellStyle name="20% - Accent1 4 2 3 6 6 3 2" xfId="35087" xr:uid="{00000000-0005-0000-0000-000058880000}"/>
    <cellStyle name="20% - Accent1 4 2 3 6 6 4" xfId="35088" xr:uid="{00000000-0005-0000-0000-000059880000}"/>
    <cellStyle name="20% - Accent1 4 2 3 6 7" xfId="35089" xr:uid="{00000000-0005-0000-0000-00005A880000}"/>
    <cellStyle name="20% - Accent1 4 2 3 6 7 2" xfId="35090" xr:uid="{00000000-0005-0000-0000-00005B880000}"/>
    <cellStyle name="20% - Accent1 4 2 3 6 7 2 2" xfId="35091" xr:uid="{00000000-0005-0000-0000-00005C880000}"/>
    <cellStyle name="20% - Accent1 4 2 3 6 7 3" xfId="35092" xr:uid="{00000000-0005-0000-0000-00005D880000}"/>
    <cellStyle name="20% - Accent1 4 2 3 6 8" xfId="35093" xr:uid="{00000000-0005-0000-0000-00005E880000}"/>
    <cellStyle name="20% - Accent1 4 2 3 6 8 2" xfId="35094" xr:uid="{00000000-0005-0000-0000-00005F880000}"/>
    <cellStyle name="20% - Accent1 4 2 3 6 8 2 2" xfId="35095" xr:uid="{00000000-0005-0000-0000-000060880000}"/>
    <cellStyle name="20% - Accent1 4 2 3 6 8 3" xfId="35096" xr:uid="{00000000-0005-0000-0000-000061880000}"/>
    <cellStyle name="20% - Accent1 4 2 3 6 9" xfId="35097" xr:uid="{00000000-0005-0000-0000-000062880000}"/>
    <cellStyle name="20% - Accent1 4 2 3 6 9 2" xfId="35098" xr:uid="{00000000-0005-0000-0000-000063880000}"/>
    <cellStyle name="20% - Accent1 4 2 3 7" xfId="35099" xr:uid="{00000000-0005-0000-0000-000064880000}"/>
    <cellStyle name="20% - Accent1 4 2 3 7 2" xfId="35100" xr:uid="{00000000-0005-0000-0000-000065880000}"/>
    <cellStyle name="20% - Accent1 4 2 3 7 2 2" xfId="35101" xr:uid="{00000000-0005-0000-0000-000066880000}"/>
    <cellStyle name="20% - Accent1 4 2 3 7 2 2 2" xfId="35102" xr:uid="{00000000-0005-0000-0000-000067880000}"/>
    <cellStyle name="20% - Accent1 4 2 3 7 2 2 2 2" xfId="35103" xr:uid="{00000000-0005-0000-0000-000068880000}"/>
    <cellStyle name="20% - Accent1 4 2 3 7 2 2 3" xfId="35104" xr:uid="{00000000-0005-0000-0000-000069880000}"/>
    <cellStyle name="20% - Accent1 4 2 3 7 2 3" xfId="35105" xr:uid="{00000000-0005-0000-0000-00006A880000}"/>
    <cellStyle name="20% - Accent1 4 2 3 7 2 3 2" xfId="35106" xr:uid="{00000000-0005-0000-0000-00006B880000}"/>
    <cellStyle name="20% - Accent1 4 2 3 7 2 4" xfId="35107" xr:uid="{00000000-0005-0000-0000-00006C880000}"/>
    <cellStyle name="20% - Accent1 4 2 3 7 3" xfId="35108" xr:uid="{00000000-0005-0000-0000-00006D880000}"/>
    <cellStyle name="20% - Accent1 4 2 3 7 3 2" xfId="35109" xr:uid="{00000000-0005-0000-0000-00006E880000}"/>
    <cellStyle name="20% - Accent1 4 2 3 7 3 2 2" xfId="35110" xr:uid="{00000000-0005-0000-0000-00006F880000}"/>
    <cellStyle name="20% - Accent1 4 2 3 7 3 2 2 2" xfId="35111" xr:uid="{00000000-0005-0000-0000-000070880000}"/>
    <cellStyle name="20% - Accent1 4 2 3 7 3 2 3" xfId="35112" xr:uid="{00000000-0005-0000-0000-000071880000}"/>
    <cellStyle name="20% - Accent1 4 2 3 7 3 3" xfId="35113" xr:uid="{00000000-0005-0000-0000-000072880000}"/>
    <cellStyle name="20% - Accent1 4 2 3 7 3 3 2" xfId="35114" xr:uid="{00000000-0005-0000-0000-000073880000}"/>
    <cellStyle name="20% - Accent1 4 2 3 7 3 4" xfId="35115" xr:uid="{00000000-0005-0000-0000-000074880000}"/>
    <cellStyle name="20% - Accent1 4 2 3 7 4" xfId="35116" xr:uid="{00000000-0005-0000-0000-000075880000}"/>
    <cellStyle name="20% - Accent1 4 2 3 7 4 2" xfId="35117" xr:uid="{00000000-0005-0000-0000-000076880000}"/>
    <cellStyle name="20% - Accent1 4 2 3 7 4 2 2" xfId="35118" xr:uid="{00000000-0005-0000-0000-000077880000}"/>
    <cellStyle name="20% - Accent1 4 2 3 7 4 2 2 2" xfId="35119" xr:uid="{00000000-0005-0000-0000-000078880000}"/>
    <cellStyle name="20% - Accent1 4 2 3 7 4 2 3" xfId="35120" xr:uid="{00000000-0005-0000-0000-000079880000}"/>
    <cellStyle name="20% - Accent1 4 2 3 7 4 3" xfId="35121" xr:uid="{00000000-0005-0000-0000-00007A880000}"/>
    <cellStyle name="20% - Accent1 4 2 3 7 4 3 2" xfId="35122" xr:uid="{00000000-0005-0000-0000-00007B880000}"/>
    <cellStyle name="20% - Accent1 4 2 3 7 4 4" xfId="35123" xr:uid="{00000000-0005-0000-0000-00007C880000}"/>
    <cellStyle name="20% - Accent1 4 2 3 7 5" xfId="35124" xr:uid="{00000000-0005-0000-0000-00007D880000}"/>
    <cellStyle name="20% - Accent1 4 2 3 7 5 2" xfId="35125" xr:uid="{00000000-0005-0000-0000-00007E880000}"/>
    <cellStyle name="20% - Accent1 4 2 3 7 5 2 2" xfId="35126" xr:uid="{00000000-0005-0000-0000-00007F880000}"/>
    <cellStyle name="20% - Accent1 4 2 3 7 5 3" xfId="35127" xr:uid="{00000000-0005-0000-0000-000080880000}"/>
    <cellStyle name="20% - Accent1 4 2 3 7 6" xfId="35128" xr:uid="{00000000-0005-0000-0000-000081880000}"/>
    <cellStyle name="20% - Accent1 4 2 3 7 6 2" xfId="35129" xr:uid="{00000000-0005-0000-0000-000082880000}"/>
    <cellStyle name="20% - Accent1 4 2 3 7 6 2 2" xfId="35130" xr:uid="{00000000-0005-0000-0000-000083880000}"/>
    <cellStyle name="20% - Accent1 4 2 3 7 6 3" xfId="35131" xr:uid="{00000000-0005-0000-0000-000084880000}"/>
    <cellStyle name="20% - Accent1 4 2 3 7 7" xfId="35132" xr:uid="{00000000-0005-0000-0000-000085880000}"/>
    <cellStyle name="20% - Accent1 4 2 3 7 7 2" xfId="35133" xr:uid="{00000000-0005-0000-0000-000086880000}"/>
    <cellStyle name="20% - Accent1 4 2 3 7 8" xfId="35134" xr:uid="{00000000-0005-0000-0000-000087880000}"/>
    <cellStyle name="20% - Accent1 4 2 3 7 8 2" xfId="35135" xr:uid="{00000000-0005-0000-0000-000088880000}"/>
    <cellStyle name="20% - Accent1 4 2 3 7 9" xfId="35136" xr:uid="{00000000-0005-0000-0000-000089880000}"/>
    <cellStyle name="20% - Accent1 4 2 3 8" xfId="35137" xr:uid="{00000000-0005-0000-0000-00008A880000}"/>
    <cellStyle name="20% - Accent1 4 2 3 8 2" xfId="35138" xr:uid="{00000000-0005-0000-0000-00008B880000}"/>
    <cellStyle name="20% - Accent1 4 2 3 8 2 2" xfId="35139" xr:uid="{00000000-0005-0000-0000-00008C880000}"/>
    <cellStyle name="20% - Accent1 4 2 3 8 2 2 2" xfId="35140" xr:uid="{00000000-0005-0000-0000-00008D880000}"/>
    <cellStyle name="20% - Accent1 4 2 3 8 2 2 2 2" xfId="35141" xr:uid="{00000000-0005-0000-0000-00008E880000}"/>
    <cellStyle name="20% - Accent1 4 2 3 8 2 2 3" xfId="35142" xr:uid="{00000000-0005-0000-0000-00008F880000}"/>
    <cellStyle name="20% - Accent1 4 2 3 8 2 3" xfId="35143" xr:uid="{00000000-0005-0000-0000-000090880000}"/>
    <cellStyle name="20% - Accent1 4 2 3 8 2 3 2" xfId="35144" xr:uid="{00000000-0005-0000-0000-000091880000}"/>
    <cellStyle name="20% - Accent1 4 2 3 8 2 4" xfId="35145" xr:uid="{00000000-0005-0000-0000-000092880000}"/>
    <cellStyle name="20% - Accent1 4 2 3 8 3" xfId="35146" xr:uid="{00000000-0005-0000-0000-000093880000}"/>
    <cellStyle name="20% - Accent1 4 2 3 8 3 2" xfId="35147" xr:uid="{00000000-0005-0000-0000-000094880000}"/>
    <cellStyle name="20% - Accent1 4 2 3 8 3 2 2" xfId="35148" xr:uid="{00000000-0005-0000-0000-000095880000}"/>
    <cellStyle name="20% - Accent1 4 2 3 8 3 2 2 2" xfId="35149" xr:uid="{00000000-0005-0000-0000-000096880000}"/>
    <cellStyle name="20% - Accent1 4 2 3 8 3 2 3" xfId="35150" xr:uid="{00000000-0005-0000-0000-000097880000}"/>
    <cellStyle name="20% - Accent1 4 2 3 8 3 3" xfId="35151" xr:uid="{00000000-0005-0000-0000-000098880000}"/>
    <cellStyle name="20% - Accent1 4 2 3 8 3 3 2" xfId="35152" xr:uid="{00000000-0005-0000-0000-000099880000}"/>
    <cellStyle name="20% - Accent1 4 2 3 8 3 4" xfId="35153" xr:uid="{00000000-0005-0000-0000-00009A880000}"/>
    <cellStyle name="20% - Accent1 4 2 3 8 4" xfId="35154" xr:uid="{00000000-0005-0000-0000-00009B880000}"/>
    <cellStyle name="20% - Accent1 4 2 3 8 4 2" xfId="35155" xr:uid="{00000000-0005-0000-0000-00009C880000}"/>
    <cellStyle name="20% - Accent1 4 2 3 8 4 2 2" xfId="35156" xr:uid="{00000000-0005-0000-0000-00009D880000}"/>
    <cellStyle name="20% - Accent1 4 2 3 8 4 2 2 2" xfId="35157" xr:uid="{00000000-0005-0000-0000-00009E880000}"/>
    <cellStyle name="20% - Accent1 4 2 3 8 4 2 3" xfId="35158" xr:uid="{00000000-0005-0000-0000-00009F880000}"/>
    <cellStyle name="20% - Accent1 4 2 3 8 4 3" xfId="35159" xr:uid="{00000000-0005-0000-0000-0000A0880000}"/>
    <cellStyle name="20% - Accent1 4 2 3 8 4 3 2" xfId="35160" xr:uid="{00000000-0005-0000-0000-0000A1880000}"/>
    <cellStyle name="20% - Accent1 4 2 3 8 4 4" xfId="35161" xr:uid="{00000000-0005-0000-0000-0000A2880000}"/>
    <cellStyle name="20% - Accent1 4 2 3 8 5" xfId="35162" xr:uid="{00000000-0005-0000-0000-0000A3880000}"/>
    <cellStyle name="20% - Accent1 4 2 3 8 5 2" xfId="35163" xr:uid="{00000000-0005-0000-0000-0000A4880000}"/>
    <cellStyle name="20% - Accent1 4 2 3 8 5 2 2" xfId="35164" xr:uid="{00000000-0005-0000-0000-0000A5880000}"/>
    <cellStyle name="20% - Accent1 4 2 3 8 5 3" xfId="35165" xr:uid="{00000000-0005-0000-0000-0000A6880000}"/>
    <cellStyle name="20% - Accent1 4 2 3 8 6" xfId="35166" xr:uid="{00000000-0005-0000-0000-0000A7880000}"/>
    <cellStyle name="20% - Accent1 4 2 3 8 6 2" xfId="35167" xr:uid="{00000000-0005-0000-0000-0000A8880000}"/>
    <cellStyle name="20% - Accent1 4 2 3 8 6 2 2" xfId="35168" xr:uid="{00000000-0005-0000-0000-0000A9880000}"/>
    <cellStyle name="20% - Accent1 4 2 3 8 6 3" xfId="35169" xr:uid="{00000000-0005-0000-0000-0000AA880000}"/>
    <cellStyle name="20% - Accent1 4 2 3 8 7" xfId="35170" xr:uid="{00000000-0005-0000-0000-0000AB880000}"/>
    <cellStyle name="20% - Accent1 4 2 3 8 7 2" xfId="35171" xr:uid="{00000000-0005-0000-0000-0000AC880000}"/>
    <cellStyle name="20% - Accent1 4 2 3 8 8" xfId="35172" xr:uid="{00000000-0005-0000-0000-0000AD880000}"/>
    <cellStyle name="20% - Accent1 4 2 3 8 8 2" xfId="35173" xr:uid="{00000000-0005-0000-0000-0000AE880000}"/>
    <cellStyle name="20% - Accent1 4 2 3 8 9" xfId="35174" xr:uid="{00000000-0005-0000-0000-0000AF880000}"/>
    <cellStyle name="20% - Accent1 4 2 3 9" xfId="35175" xr:uid="{00000000-0005-0000-0000-0000B0880000}"/>
    <cellStyle name="20% - Accent1 4 2 3 9 2" xfId="35176" xr:uid="{00000000-0005-0000-0000-0000B1880000}"/>
    <cellStyle name="20% - Accent1 4 2 3 9 2 2" xfId="35177" xr:uid="{00000000-0005-0000-0000-0000B2880000}"/>
    <cellStyle name="20% - Accent1 4 2 3 9 2 2 2" xfId="35178" xr:uid="{00000000-0005-0000-0000-0000B3880000}"/>
    <cellStyle name="20% - Accent1 4 2 3 9 2 3" xfId="35179" xr:uid="{00000000-0005-0000-0000-0000B4880000}"/>
    <cellStyle name="20% - Accent1 4 2 3 9 3" xfId="35180" xr:uid="{00000000-0005-0000-0000-0000B5880000}"/>
    <cellStyle name="20% - Accent1 4 2 3 9 3 2" xfId="35181" xr:uid="{00000000-0005-0000-0000-0000B6880000}"/>
    <cellStyle name="20% - Accent1 4 2 3 9 4" xfId="35182" xr:uid="{00000000-0005-0000-0000-0000B7880000}"/>
    <cellStyle name="20% - Accent1 4 2 4" xfId="35183" xr:uid="{00000000-0005-0000-0000-0000B8880000}"/>
    <cellStyle name="20% - Accent1 4 2 4 10" xfId="35184" xr:uid="{00000000-0005-0000-0000-0000B9880000}"/>
    <cellStyle name="20% - Accent1 4 2 4 10 2" xfId="35185" xr:uid="{00000000-0005-0000-0000-0000BA880000}"/>
    <cellStyle name="20% - Accent1 4 2 4 10 2 2" xfId="35186" xr:uid="{00000000-0005-0000-0000-0000BB880000}"/>
    <cellStyle name="20% - Accent1 4 2 4 10 2 2 2" xfId="35187" xr:uid="{00000000-0005-0000-0000-0000BC880000}"/>
    <cellStyle name="20% - Accent1 4 2 4 10 2 3" xfId="35188" xr:uid="{00000000-0005-0000-0000-0000BD880000}"/>
    <cellStyle name="20% - Accent1 4 2 4 10 3" xfId="35189" xr:uid="{00000000-0005-0000-0000-0000BE880000}"/>
    <cellStyle name="20% - Accent1 4 2 4 10 3 2" xfId="35190" xr:uid="{00000000-0005-0000-0000-0000BF880000}"/>
    <cellStyle name="20% - Accent1 4 2 4 10 4" xfId="35191" xr:uid="{00000000-0005-0000-0000-0000C0880000}"/>
    <cellStyle name="20% - Accent1 4 2 4 11" xfId="35192" xr:uid="{00000000-0005-0000-0000-0000C1880000}"/>
    <cellStyle name="20% - Accent1 4 2 4 11 2" xfId="35193" xr:uid="{00000000-0005-0000-0000-0000C2880000}"/>
    <cellStyle name="20% - Accent1 4 2 4 11 2 2" xfId="35194" xr:uid="{00000000-0005-0000-0000-0000C3880000}"/>
    <cellStyle name="20% - Accent1 4 2 4 11 2 2 2" xfId="35195" xr:uid="{00000000-0005-0000-0000-0000C4880000}"/>
    <cellStyle name="20% - Accent1 4 2 4 11 2 3" xfId="35196" xr:uid="{00000000-0005-0000-0000-0000C5880000}"/>
    <cellStyle name="20% - Accent1 4 2 4 11 3" xfId="35197" xr:uid="{00000000-0005-0000-0000-0000C6880000}"/>
    <cellStyle name="20% - Accent1 4 2 4 11 3 2" xfId="35198" xr:uid="{00000000-0005-0000-0000-0000C7880000}"/>
    <cellStyle name="20% - Accent1 4 2 4 11 4" xfId="35199" xr:uid="{00000000-0005-0000-0000-0000C8880000}"/>
    <cellStyle name="20% - Accent1 4 2 4 12" xfId="35200" xr:uid="{00000000-0005-0000-0000-0000C9880000}"/>
    <cellStyle name="20% - Accent1 4 2 4 12 2" xfId="35201" xr:uid="{00000000-0005-0000-0000-0000CA880000}"/>
    <cellStyle name="20% - Accent1 4 2 4 12 2 2" xfId="35202" xr:uid="{00000000-0005-0000-0000-0000CB880000}"/>
    <cellStyle name="20% - Accent1 4 2 4 12 3" xfId="35203" xr:uid="{00000000-0005-0000-0000-0000CC880000}"/>
    <cellStyle name="20% - Accent1 4 2 4 13" xfId="35204" xr:uid="{00000000-0005-0000-0000-0000CD880000}"/>
    <cellStyle name="20% - Accent1 4 2 4 13 2" xfId="35205" xr:uid="{00000000-0005-0000-0000-0000CE880000}"/>
    <cellStyle name="20% - Accent1 4 2 4 13 2 2" xfId="35206" xr:uid="{00000000-0005-0000-0000-0000CF880000}"/>
    <cellStyle name="20% - Accent1 4 2 4 13 3" xfId="35207" xr:uid="{00000000-0005-0000-0000-0000D0880000}"/>
    <cellStyle name="20% - Accent1 4 2 4 14" xfId="35208" xr:uid="{00000000-0005-0000-0000-0000D1880000}"/>
    <cellStyle name="20% - Accent1 4 2 4 14 2" xfId="35209" xr:uid="{00000000-0005-0000-0000-0000D2880000}"/>
    <cellStyle name="20% - Accent1 4 2 4 15" xfId="35210" xr:uid="{00000000-0005-0000-0000-0000D3880000}"/>
    <cellStyle name="20% - Accent1 4 2 4 15 2" xfId="35211" xr:uid="{00000000-0005-0000-0000-0000D4880000}"/>
    <cellStyle name="20% - Accent1 4 2 4 16" xfId="35212" xr:uid="{00000000-0005-0000-0000-0000D5880000}"/>
    <cellStyle name="20% - Accent1 4 2 4 2" xfId="35213" xr:uid="{00000000-0005-0000-0000-0000D6880000}"/>
    <cellStyle name="20% - Accent1 4 2 4 2 10" xfId="35214" xr:uid="{00000000-0005-0000-0000-0000D7880000}"/>
    <cellStyle name="20% - Accent1 4 2 4 2 10 2" xfId="35215" xr:uid="{00000000-0005-0000-0000-0000D8880000}"/>
    <cellStyle name="20% - Accent1 4 2 4 2 10 2 2" xfId="35216" xr:uid="{00000000-0005-0000-0000-0000D9880000}"/>
    <cellStyle name="20% - Accent1 4 2 4 2 10 2 2 2" xfId="35217" xr:uid="{00000000-0005-0000-0000-0000DA880000}"/>
    <cellStyle name="20% - Accent1 4 2 4 2 10 2 3" xfId="35218" xr:uid="{00000000-0005-0000-0000-0000DB880000}"/>
    <cellStyle name="20% - Accent1 4 2 4 2 10 3" xfId="35219" xr:uid="{00000000-0005-0000-0000-0000DC880000}"/>
    <cellStyle name="20% - Accent1 4 2 4 2 10 3 2" xfId="35220" xr:uid="{00000000-0005-0000-0000-0000DD880000}"/>
    <cellStyle name="20% - Accent1 4 2 4 2 10 4" xfId="35221" xr:uid="{00000000-0005-0000-0000-0000DE880000}"/>
    <cellStyle name="20% - Accent1 4 2 4 2 11" xfId="35222" xr:uid="{00000000-0005-0000-0000-0000DF880000}"/>
    <cellStyle name="20% - Accent1 4 2 4 2 11 2" xfId="35223" xr:uid="{00000000-0005-0000-0000-0000E0880000}"/>
    <cellStyle name="20% - Accent1 4 2 4 2 11 2 2" xfId="35224" xr:uid="{00000000-0005-0000-0000-0000E1880000}"/>
    <cellStyle name="20% - Accent1 4 2 4 2 11 3" xfId="35225" xr:uid="{00000000-0005-0000-0000-0000E2880000}"/>
    <cellStyle name="20% - Accent1 4 2 4 2 12" xfId="35226" xr:uid="{00000000-0005-0000-0000-0000E3880000}"/>
    <cellStyle name="20% - Accent1 4 2 4 2 12 2" xfId="35227" xr:uid="{00000000-0005-0000-0000-0000E4880000}"/>
    <cellStyle name="20% - Accent1 4 2 4 2 12 2 2" xfId="35228" xr:uid="{00000000-0005-0000-0000-0000E5880000}"/>
    <cellStyle name="20% - Accent1 4 2 4 2 12 3" xfId="35229" xr:uid="{00000000-0005-0000-0000-0000E6880000}"/>
    <cellStyle name="20% - Accent1 4 2 4 2 13" xfId="35230" xr:uid="{00000000-0005-0000-0000-0000E7880000}"/>
    <cellStyle name="20% - Accent1 4 2 4 2 13 2" xfId="35231" xr:uid="{00000000-0005-0000-0000-0000E8880000}"/>
    <cellStyle name="20% - Accent1 4 2 4 2 14" xfId="35232" xr:uid="{00000000-0005-0000-0000-0000E9880000}"/>
    <cellStyle name="20% - Accent1 4 2 4 2 14 2" xfId="35233" xr:uid="{00000000-0005-0000-0000-0000EA880000}"/>
    <cellStyle name="20% - Accent1 4 2 4 2 15" xfId="35234" xr:uid="{00000000-0005-0000-0000-0000EB880000}"/>
    <cellStyle name="20% - Accent1 4 2 4 2 2" xfId="35235" xr:uid="{00000000-0005-0000-0000-0000EC880000}"/>
    <cellStyle name="20% - Accent1 4 2 4 2 2 10" xfId="35236" xr:uid="{00000000-0005-0000-0000-0000ED880000}"/>
    <cellStyle name="20% - Accent1 4 2 4 2 2 10 2" xfId="35237" xr:uid="{00000000-0005-0000-0000-0000EE880000}"/>
    <cellStyle name="20% - Accent1 4 2 4 2 2 10 2 2" xfId="35238" xr:uid="{00000000-0005-0000-0000-0000EF880000}"/>
    <cellStyle name="20% - Accent1 4 2 4 2 2 10 3" xfId="35239" xr:uid="{00000000-0005-0000-0000-0000F0880000}"/>
    <cellStyle name="20% - Accent1 4 2 4 2 2 11" xfId="35240" xr:uid="{00000000-0005-0000-0000-0000F1880000}"/>
    <cellStyle name="20% - Accent1 4 2 4 2 2 11 2" xfId="35241" xr:uid="{00000000-0005-0000-0000-0000F2880000}"/>
    <cellStyle name="20% - Accent1 4 2 4 2 2 11 2 2" xfId="35242" xr:uid="{00000000-0005-0000-0000-0000F3880000}"/>
    <cellStyle name="20% - Accent1 4 2 4 2 2 11 3" xfId="35243" xr:uid="{00000000-0005-0000-0000-0000F4880000}"/>
    <cellStyle name="20% - Accent1 4 2 4 2 2 12" xfId="35244" xr:uid="{00000000-0005-0000-0000-0000F5880000}"/>
    <cellStyle name="20% - Accent1 4 2 4 2 2 12 2" xfId="35245" xr:uid="{00000000-0005-0000-0000-0000F6880000}"/>
    <cellStyle name="20% - Accent1 4 2 4 2 2 13" xfId="35246" xr:uid="{00000000-0005-0000-0000-0000F7880000}"/>
    <cellStyle name="20% - Accent1 4 2 4 2 2 13 2" xfId="35247" xr:uid="{00000000-0005-0000-0000-0000F8880000}"/>
    <cellStyle name="20% - Accent1 4 2 4 2 2 14" xfId="35248" xr:uid="{00000000-0005-0000-0000-0000F9880000}"/>
    <cellStyle name="20% - Accent1 4 2 4 2 2 2" xfId="35249" xr:uid="{00000000-0005-0000-0000-0000FA880000}"/>
    <cellStyle name="20% - Accent1 4 2 4 2 2 2 10" xfId="35250" xr:uid="{00000000-0005-0000-0000-0000FB880000}"/>
    <cellStyle name="20% - Accent1 4 2 4 2 2 2 10 2" xfId="35251" xr:uid="{00000000-0005-0000-0000-0000FC880000}"/>
    <cellStyle name="20% - Accent1 4 2 4 2 2 2 11" xfId="35252" xr:uid="{00000000-0005-0000-0000-0000FD880000}"/>
    <cellStyle name="20% - Accent1 4 2 4 2 2 2 2" xfId="35253" xr:uid="{00000000-0005-0000-0000-0000FE880000}"/>
    <cellStyle name="20% - Accent1 4 2 4 2 2 2 2 2" xfId="35254" xr:uid="{00000000-0005-0000-0000-0000FF880000}"/>
    <cellStyle name="20% - Accent1 4 2 4 2 2 2 2 2 2" xfId="35255" xr:uid="{00000000-0005-0000-0000-000000890000}"/>
    <cellStyle name="20% - Accent1 4 2 4 2 2 2 2 2 2 2" xfId="35256" xr:uid="{00000000-0005-0000-0000-000001890000}"/>
    <cellStyle name="20% - Accent1 4 2 4 2 2 2 2 2 2 2 2" xfId="35257" xr:uid="{00000000-0005-0000-0000-000002890000}"/>
    <cellStyle name="20% - Accent1 4 2 4 2 2 2 2 2 2 3" xfId="35258" xr:uid="{00000000-0005-0000-0000-000003890000}"/>
    <cellStyle name="20% - Accent1 4 2 4 2 2 2 2 2 3" xfId="35259" xr:uid="{00000000-0005-0000-0000-000004890000}"/>
    <cellStyle name="20% - Accent1 4 2 4 2 2 2 2 2 3 2" xfId="35260" xr:uid="{00000000-0005-0000-0000-000005890000}"/>
    <cellStyle name="20% - Accent1 4 2 4 2 2 2 2 2 4" xfId="35261" xr:uid="{00000000-0005-0000-0000-000006890000}"/>
    <cellStyle name="20% - Accent1 4 2 4 2 2 2 2 3" xfId="35262" xr:uid="{00000000-0005-0000-0000-000007890000}"/>
    <cellStyle name="20% - Accent1 4 2 4 2 2 2 2 3 2" xfId="35263" xr:uid="{00000000-0005-0000-0000-000008890000}"/>
    <cellStyle name="20% - Accent1 4 2 4 2 2 2 2 3 2 2" xfId="35264" xr:uid="{00000000-0005-0000-0000-000009890000}"/>
    <cellStyle name="20% - Accent1 4 2 4 2 2 2 2 3 2 2 2" xfId="35265" xr:uid="{00000000-0005-0000-0000-00000A890000}"/>
    <cellStyle name="20% - Accent1 4 2 4 2 2 2 2 3 2 3" xfId="35266" xr:uid="{00000000-0005-0000-0000-00000B890000}"/>
    <cellStyle name="20% - Accent1 4 2 4 2 2 2 2 3 3" xfId="35267" xr:uid="{00000000-0005-0000-0000-00000C890000}"/>
    <cellStyle name="20% - Accent1 4 2 4 2 2 2 2 3 3 2" xfId="35268" xr:uid="{00000000-0005-0000-0000-00000D890000}"/>
    <cellStyle name="20% - Accent1 4 2 4 2 2 2 2 3 4" xfId="35269" xr:uid="{00000000-0005-0000-0000-00000E890000}"/>
    <cellStyle name="20% - Accent1 4 2 4 2 2 2 2 4" xfId="35270" xr:uid="{00000000-0005-0000-0000-00000F890000}"/>
    <cellStyle name="20% - Accent1 4 2 4 2 2 2 2 4 2" xfId="35271" xr:uid="{00000000-0005-0000-0000-000010890000}"/>
    <cellStyle name="20% - Accent1 4 2 4 2 2 2 2 4 2 2" xfId="35272" xr:uid="{00000000-0005-0000-0000-000011890000}"/>
    <cellStyle name="20% - Accent1 4 2 4 2 2 2 2 4 2 2 2" xfId="35273" xr:uid="{00000000-0005-0000-0000-000012890000}"/>
    <cellStyle name="20% - Accent1 4 2 4 2 2 2 2 4 2 3" xfId="35274" xr:uid="{00000000-0005-0000-0000-000013890000}"/>
    <cellStyle name="20% - Accent1 4 2 4 2 2 2 2 4 3" xfId="35275" xr:uid="{00000000-0005-0000-0000-000014890000}"/>
    <cellStyle name="20% - Accent1 4 2 4 2 2 2 2 4 3 2" xfId="35276" xr:uid="{00000000-0005-0000-0000-000015890000}"/>
    <cellStyle name="20% - Accent1 4 2 4 2 2 2 2 4 4" xfId="35277" xr:uid="{00000000-0005-0000-0000-000016890000}"/>
    <cellStyle name="20% - Accent1 4 2 4 2 2 2 2 5" xfId="35278" xr:uid="{00000000-0005-0000-0000-000017890000}"/>
    <cellStyle name="20% - Accent1 4 2 4 2 2 2 2 5 2" xfId="35279" xr:uid="{00000000-0005-0000-0000-000018890000}"/>
    <cellStyle name="20% - Accent1 4 2 4 2 2 2 2 5 2 2" xfId="35280" xr:uid="{00000000-0005-0000-0000-000019890000}"/>
    <cellStyle name="20% - Accent1 4 2 4 2 2 2 2 5 3" xfId="35281" xr:uid="{00000000-0005-0000-0000-00001A890000}"/>
    <cellStyle name="20% - Accent1 4 2 4 2 2 2 2 6" xfId="35282" xr:uid="{00000000-0005-0000-0000-00001B890000}"/>
    <cellStyle name="20% - Accent1 4 2 4 2 2 2 2 6 2" xfId="35283" xr:uid="{00000000-0005-0000-0000-00001C890000}"/>
    <cellStyle name="20% - Accent1 4 2 4 2 2 2 2 6 2 2" xfId="35284" xr:uid="{00000000-0005-0000-0000-00001D890000}"/>
    <cellStyle name="20% - Accent1 4 2 4 2 2 2 2 6 3" xfId="35285" xr:uid="{00000000-0005-0000-0000-00001E890000}"/>
    <cellStyle name="20% - Accent1 4 2 4 2 2 2 2 7" xfId="35286" xr:uid="{00000000-0005-0000-0000-00001F890000}"/>
    <cellStyle name="20% - Accent1 4 2 4 2 2 2 2 7 2" xfId="35287" xr:uid="{00000000-0005-0000-0000-000020890000}"/>
    <cellStyle name="20% - Accent1 4 2 4 2 2 2 2 8" xfId="35288" xr:uid="{00000000-0005-0000-0000-000021890000}"/>
    <cellStyle name="20% - Accent1 4 2 4 2 2 2 2 8 2" xfId="35289" xr:uid="{00000000-0005-0000-0000-000022890000}"/>
    <cellStyle name="20% - Accent1 4 2 4 2 2 2 2 9" xfId="35290" xr:uid="{00000000-0005-0000-0000-000023890000}"/>
    <cellStyle name="20% - Accent1 4 2 4 2 2 2 3" xfId="35291" xr:uid="{00000000-0005-0000-0000-000024890000}"/>
    <cellStyle name="20% - Accent1 4 2 4 2 2 2 3 2" xfId="35292" xr:uid="{00000000-0005-0000-0000-000025890000}"/>
    <cellStyle name="20% - Accent1 4 2 4 2 2 2 3 2 2" xfId="35293" xr:uid="{00000000-0005-0000-0000-000026890000}"/>
    <cellStyle name="20% - Accent1 4 2 4 2 2 2 3 2 2 2" xfId="35294" xr:uid="{00000000-0005-0000-0000-000027890000}"/>
    <cellStyle name="20% - Accent1 4 2 4 2 2 2 3 2 2 2 2" xfId="35295" xr:uid="{00000000-0005-0000-0000-000028890000}"/>
    <cellStyle name="20% - Accent1 4 2 4 2 2 2 3 2 2 3" xfId="35296" xr:uid="{00000000-0005-0000-0000-000029890000}"/>
    <cellStyle name="20% - Accent1 4 2 4 2 2 2 3 2 3" xfId="35297" xr:uid="{00000000-0005-0000-0000-00002A890000}"/>
    <cellStyle name="20% - Accent1 4 2 4 2 2 2 3 2 3 2" xfId="35298" xr:uid="{00000000-0005-0000-0000-00002B890000}"/>
    <cellStyle name="20% - Accent1 4 2 4 2 2 2 3 2 4" xfId="35299" xr:uid="{00000000-0005-0000-0000-00002C890000}"/>
    <cellStyle name="20% - Accent1 4 2 4 2 2 2 3 3" xfId="35300" xr:uid="{00000000-0005-0000-0000-00002D890000}"/>
    <cellStyle name="20% - Accent1 4 2 4 2 2 2 3 3 2" xfId="35301" xr:uid="{00000000-0005-0000-0000-00002E890000}"/>
    <cellStyle name="20% - Accent1 4 2 4 2 2 2 3 3 2 2" xfId="35302" xr:uid="{00000000-0005-0000-0000-00002F890000}"/>
    <cellStyle name="20% - Accent1 4 2 4 2 2 2 3 3 2 2 2" xfId="35303" xr:uid="{00000000-0005-0000-0000-000030890000}"/>
    <cellStyle name="20% - Accent1 4 2 4 2 2 2 3 3 2 3" xfId="35304" xr:uid="{00000000-0005-0000-0000-000031890000}"/>
    <cellStyle name="20% - Accent1 4 2 4 2 2 2 3 3 3" xfId="35305" xr:uid="{00000000-0005-0000-0000-000032890000}"/>
    <cellStyle name="20% - Accent1 4 2 4 2 2 2 3 3 3 2" xfId="35306" xr:uid="{00000000-0005-0000-0000-000033890000}"/>
    <cellStyle name="20% - Accent1 4 2 4 2 2 2 3 3 4" xfId="35307" xr:uid="{00000000-0005-0000-0000-000034890000}"/>
    <cellStyle name="20% - Accent1 4 2 4 2 2 2 3 4" xfId="35308" xr:uid="{00000000-0005-0000-0000-000035890000}"/>
    <cellStyle name="20% - Accent1 4 2 4 2 2 2 3 4 2" xfId="35309" xr:uid="{00000000-0005-0000-0000-000036890000}"/>
    <cellStyle name="20% - Accent1 4 2 4 2 2 2 3 4 2 2" xfId="35310" xr:uid="{00000000-0005-0000-0000-000037890000}"/>
    <cellStyle name="20% - Accent1 4 2 4 2 2 2 3 4 2 2 2" xfId="35311" xr:uid="{00000000-0005-0000-0000-000038890000}"/>
    <cellStyle name="20% - Accent1 4 2 4 2 2 2 3 4 2 3" xfId="35312" xr:uid="{00000000-0005-0000-0000-000039890000}"/>
    <cellStyle name="20% - Accent1 4 2 4 2 2 2 3 4 3" xfId="35313" xr:uid="{00000000-0005-0000-0000-00003A890000}"/>
    <cellStyle name="20% - Accent1 4 2 4 2 2 2 3 4 3 2" xfId="35314" xr:uid="{00000000-0005-0000-0000-00003B890000}"/>
    <cellStyle name="20% - Accent1 4 2 4 2 2 2 3 4 4" xfId="35315" xr:uid="{00000000-0005-0000-0000-00003C890000}"/>
    <cellStyle name="20% - Accent1 4 2 4 2 2 2 3 5" xfId="35316" xr:uid="{00000000-0005-0000-0000-00003D890000}"/>
    <cellStyle name="20% - Accent1 4 2 4 2 2 2 3 5 2" xfId="35317" xr:uid="{00000000-0005-0000-0000-00003E890000}"/>
    <cellStyle name="20% - Accent1 4 2 4 2 2 2 3 5 2 2" xfId="35318" xr:uid="{00000000-0005-0000-0000-00003F890000}"/>
    <cellStyle name="20% - Accent1 4 2 4 2 2 2 3 5 3" xfId="35319" xr:uid="{00000000-0005-0000-0000-000040890000}"/>
    <cellStyle name="20% - Accent1 4 2 4 2 2 2 3 6" xfId="35320" xr:uid="{00000000-0005-0000-0000-000041890000}"/>
    <cellStyle name="20% - Accent1 4 2 4 2 2 2 3 6 2" xfId="35321" xr:uid="{00000000-0005-0000-0000-000042890000}"/>
    <cellStyle name="20% - Accent1 4 2 4 2 2 2 3 6 2 2" xfId="35322" xr:uid="{00000000-0005-0000-0000-000043890000}"/>
    <cellStyle name="20% - Accent1 4 2 4 2 2 2 3 6 3" xfId="35323" xr:uid="{00000000-0005-0000-0000-000044890000}"/>
    <cellStyle name="20% - Accent1 4 2 4 2 2 2 3 7" xfId="35324" xr:uid="{00000000-0005-0000-0000-000045890000}"/>
    <cellStyle name="20% - Accent1 4 2 4 2 2 2 3 7 2" xfId="35325" xr:uid="{00000000-0005-0000-0000-000046890000}"/>
    <cellStyle name="20% - Accent1 4 2 4 2 2 2 3 8" xfId="35326" xr:uid="{00000000-0005-0000-0000-000047890000}"/>
    <cellStyle name="20% - Accent1 4 2 4 2 2 2 3 8 2" xfId="35327" xr:uid="{00000000-0005-0000-0000-000048890000}"/>
    <cellStyle name="20% - Accent1 4 2 4 2 2 2 3 9" xfId="35328" xr:uid="{00000000-0005-0000-0000-000049890000}"/>
    <cellStyle name="20% - Accent1 4 2 4 2 2 2 4" xfId="35329" xr:uid="{00000000-0005-0000-0000-00004A890000}"/>
    <cellStyle name="20% - Accent1 4 2 4 2 2 2 4 2" xfId="35330" xr:uid="{00000000-0005-0000-0000-00004B890000}"/>
    <cellStyle name="20% - Accent1 4 2 4 2 2 2 4 2 2" xfId="35331" xr:uid="{00000000-0005-0000-0000-00004C890000}"/>
    <cellStyle name="20% - Accent1 4 2 4 2 2 2 4 2 2 2" xfId="35332" xr:uid="{00000000-0005-0000-0000-00004D890000}"/>
    <cellStyle name="20% - Accent1 4 2 4 2 2 2 4 2 3" xfId="35333" xr:uid="{00000000-0005-0000-0000-00004E890000}"/>
    <cellStyle name="20% - Accent1 4 2 4 2 2 2 4 3" xfId="35334" xr:uid="{00000000-0005-0000-0000-00004F890000}"/>
    <cellStyle name="20% - Accent1 4 2 4 2 2 2 4 3 2" xfId="35335" xr:uid="{00000000-0005-0000-0000-000050890000}"/>
    <cellStyle name="20% - Accent1 4 2 4 2 2 2 4 4" xfId="35336" xr:uid="{00000000-0005-0000-0000-000051890000}"/>
    <cellStyle name="20% - Accent1 4 2 4 2 2 2 5" xfId="35337" xr:uid="{00000000-0005-0000-0000-000052890000}"/>
    <cellStyle name="20% - Accent1 4 2 4 2 2 2 5 2" xfId="35338" xr:uid="{00000000-0005-0000-0000-000053890000}"/>
    <cellStyle name="20% - Accent1 4 2 4 2 2 2 5 2 2" xfId="35339" xr:uid="{00000000-0005-0000-0000-000054890000}"/>
    <cellStyle name="20% - Accent1 4 2 4 2 2 2 5 2 2 2" xfId="35340" xr:uid="{00000000-0005-0000-0000-000055890000}"/>
    <cellStyle name="20% - Accent1 4 2 4 2 2 2 5 2 3" xfId="35341" xr:uid="{00000000-0005-0000-0000-000056890000}"/>
    <cellStyle name="20% - Accent1 4 2 4 2 2 2 5 3" xfId="35342" xr:uid="{00000000-0005-0000-0000-000057890000}"/>
    <cellStyle name="20% - Accent1 4 2 4 2 2 2 5 3 2" xfId="35343" xr:uid="{00000000-0005-0000-0000-000058890000}"/>
    <cellStyle name="20% - Accent1 4 2 4 2 2 2 5 4" xfId="35344" xr:uid="{00000000-0005-0000-0000-000059890000}"/>
    <cellStyle name="20% - Accent1 4 2 4 2 2 2 6" xfId="35345" xr:uid="{00000000-0005-0000-0000-00005A890000}"/>
    <cellStyle name="20% - Accent1 4 2 4 2 2 2 6 2" xfId="35346" xr:uid="{00000000-0005-0000-0000-00005B890000}"/>
    <cellStyle name="20% - Accent1 4 2 4 2 2 2 6 2 2" xfId="35347" xr:uid="{00000000-0005-0000-0000-00005C890000}"/>
    <cellStyle name="20% - Accent1 4 2 4 2 2 2 6 2 2 2" xfId="35348" xr:uid="{00000000-0005-0000-0000-00005D890000}"/>
    <cellStyle name="20% - Accent1 4 2 4 2 2 2 6 2 3" xfId="35349" xr:uid="{00000000-0005-0000-0000-00005E890000}"/>
    <cellStyle name="20% - Accent1 4 2 4 2 2 2 6 3" xfId="35350" xr:uid="{00000000-0005-0000-0000-00005F890000}"/>
    <cellStyle name="20% - Accent1 4 2 4 2 2 2 6 3 2" xfId="35351" xr:uid="{00000000-0005-0000-0000-000060890000}"/>
    <cellStyle name="20% - Accent1 4 2 4 2 2 2 6 4" xfId="35352" xr:uid="{00000000-0005-0000-0000-000061890000}"/>
    <cellStyle name="20% - Accent1 4 2 4 2 2 2 7" xfId="35353" xr:uid="{00000000-0005-0000-0000-000062890000}"/>
    <cellStyle name="20% - Accent1 4 2 4 2 2 2 7 2" xfId="35354" xr:uid="{00000000-0005-0000-0000-000063890000}"/>
    <cellStyle name="20% - Accent1 4 2 4 2 2 2 7 2 2" xfId="35355" xr:uid="{00000000-0005-0000-0000-000064890000}"/>
    <cellStyle name="20% - Accent1 4 2 4 2 2 2 7 3" xfId="35356" xr:uid="{00000000-0005-0000-0000-000065890000}"/>
    <cellStyle name="20% - Accent1 4 2 4 2 2 2 8" xfId="35357" xr:uid="{00000000-0005-0000-0000-000066890000}"/>
    <cellStyle name="20% - Accent1 4 2 4 2 2 2 8 2" xfId="35358" xr:uid="{00000000-0005-0000-0000-000067890000}"/>
    <cellStyle name="20% - Accent1 4 2 4 2 2 2 8 2 2" xfId="35359" xr:uid="{00000000-0005-0000-0000-000068890000}"/>
    <cellStyle name="20% - Accent1 4 2 4 2 2 2 8 3" xfId="35360" xr:uid="{00000000-0005-0000-0000-000069890000}"/>
    <cellStyle name="20% - Accent1 4 2 4 2 2 2 9" xfId="35361" xr:uid="{00000000-0005-0000-0000-00006A890000}"/>
    <cellStyle name="20% - Accent1 4 2 4 2 2 2 9 2" xfId="35362" xr:uid="{00000000-0005-0000-0000-00006B890000}"/>
    <cellStyle name="20% - Accent1 4 2 4 2 2 3" xfId="35363" xr:uid="{00000000-0005-0000-0000-00006C890000}"/>
    <cellStyle name="20% - Accent1 4 2 4 2 2 3 10" xfId="35364" xr:uid="{00000000-0005-0000-0000-00006D890000}"/>
    <cellStyle name="20% - Accent1 4 2 4 2 2 3 10 2" xfId="35365" xr:uid="{00000000-0005-0000-0000-00006E890000}"/>
    <cellStyle name="20% - Accent1 4 2 4 2 2 3 11" xfId="35366" xr:uid="{00000000-0005-0000-0000-00006F890000}"/>
    <cellStyle name="20% - Accent1 4 2 4 2 2 3 2" xfId="35367" xr:uid="{00000000-0005-0000-0000-000070890000}"/>
    <cellStyle name="20% - Accent1 4 2 4 2 2 3 2 2" xfId="35368" xr:uid="{00000000-0005-0000-0000-000071890000}"/>
    <cellStyle name="20% - Accent1 4 2 4 2 2 3 2 2 2" xfId="35369" xr:uid="{00000000-0005-0000-0000-000072890000}"/>
    <cellStyle name="20% - Accent1 4 2 4 2 2 3 2 2 2 2" xfId="35370" xr:uid="{00000000-0005-0000-0000-000073890000}"/>
    <cellStyle name="20% - Accent1 4 2 4 2 2 3 2 2 2 2 2" xfId="35371" xr:uid="{00000000-0005-0000-0000-000074890000}"/>
    <cellStyle name="20% - Accent1 4 2 4 2 2 3 2 2 2 3" xfId="35372" xr:uid="{00000000-0005-0000-0000-000075890000}"/>
    <cellStyle name="20% - Accent1 4 2 4 2 2 3 2 2 3" xfId="35373" xr:uid="{00000000-0005-0000-0000-000076890000}"/>
    <cellStyle name="20% - Accent1 4 2 4 2 2 3 2 2 3 2" xfId="35374" xr:uid="{00000000-0005-0000-0000-000077890000}"/>
    <cellStyle name="20% - Accent1 4 2 4 2 2 3 2 2 4" xfId="35375" xr:uid="{00000000-0005-0000-0000-000078890000}"/>
    <cellStyle name="20% - Accent1 4 2 4 2 2 3 2 3" xfId="35376" xr:uid="{00000000-0005-0000-0000-000079890000}"/>
    <cellStyle name="20% - Accent1 4 2 4 2 2 3 2 3 2" xfId="35377" xr:uid="{00000000-0005-0000-0000-00007A890000}"/>
    <cellStyle name="20% - Accent1 4 2 4 2 2 3 2 3 2 2" xfId="35378" xr:uid="{00000000-0005-0000-0000-00007B890000}"/>
    <cellStyle name="20% - Accent1 4 2 4 2 2 3 2 3 2 2 2" xfId="35379" xr:uid="{00000000-0005-0000-0000-00007C890000}"/>
    <cellStyle name="20% - Accent1 4 2 4 2 2 3 2 3 2 3" xfId="35380" xr:uid="{00000000-0005-0000-0000-00007D890000}"/>
    <cellStyle name="20% - Accent1 4 2 4 2 2 3 2 3 3" xfId="35381" xr:uid="{00000000-0005-0000-0000-00007E890000}"/>
    <cellStyle name="20% - Accent1 4 2 4 2 2 3 2 3 3 2" xfId="35382" xr:uid="{00000000-0005-0000-0000-00007F890000}"/>
    <cellStyle name="20% - Accent1 4 2 4 2 2 3 2 3 4" xfId="35383" xr:uid="{00000000-0005-0000-0000-000080890000}"/>
    <cellStyle name="20% - Accent1 4 2 4 2 2 3 2 4" xfId="35384" xr:uid="{00000000-0005-0000-0000-000081890000}"/>
    <cellStyle name="20% - Accent1 4 2 4 2 2 3 2 4 2" xfId="35385" xr:uid="{00000000-0005-0000-0000-000082890000}"/>
    <cellStyle name="20% - Accent1 4 2 4 2 2 3 2 4 2 2" xfId="35386" xr:uid="{00000000-0005-0000-0000-000083890000}"/>
    <cellStyle name="20% - Accent1 4 2 4 2 2 3 2 4 2 2 2" xfId="35387" xr:uid="{00000000-0005-0000-0000-000084890000}"/>
    <cellStyle name="20% - Accent1 4 2 4 2 2 3 2 4 2 3" xfId="35388" xr:uid="{00000000-0005-0000-0000-000085890000}"/>
    <cellStyle name="20% - Accent1 4 2 4 2 2 3 2 4 3" xfId="35389" xr:uid="{00000000-0005-0000-0000-000086890000}"/>
    <cellStyle name="20% - Accent1 4 2 4 2 2 3 2 4 3 2" xfId="35390" xr:uid="{00000000-0005-0000-0000-000087890000}"/>
    <cellStyle name="20% - Accent1 4 2 4 2 2 3 2 4 4" xfId="35391" xr:uid="{00000000-0005-0000-0000-000088890000}"/>
    <cellStyle name="20% - Accent1 4 2 4 2 2 3 2 5" xfId="35392" xr:uid="{00000000-0005-0000-0000-000089890000}"/>
    <cellStyle name="20% - Accent1 4 2 4 2 2 3 2 5 2" xfId="35393" xr:uid="{00000000-0005-0000-0000-00008A890000}"/>
    <cellStyle name="20% - Accent1 4 2 4 2 2 3 2 5 2 2" xfId="35394" xr:uid="{00000000-0005-0000-0000-00008B890000}"/>
    <cellStyle name="20% - Accent1 4 2 4 2 2 3 2 5 3" xfId="35395" xr:uid="{00000000-0005-0000-0000-00008C890000}"/>
    <cellStyle name="20% - Accent1 4 2 4 2 2 3 2 6" xfId="35396" xr:uid="{00000000-0005-0000-0000-00008D890000}"/>
    <cellStyle name="20% - Accent1 4 2 4 2 2 3 2 6 2" xfId="35397" xr:uid="{00000000-0005-0000-0000-00008E890000}"/>
    <cellStyle name="20% - Accent1 4 2 4 2 2 3 2 6 2 2" xfId="35398" xr:uid="{00000000-0005-0000-0000-00008F890000}"/>
    <cellStyle name="20% - Accent1 4 2 4 2 2 3 2 6 3" xfId="35399" xr:uid="{00000000-0005-0000-0000-000090890000}"/>
    <cellStyle name="20% - Accent1 4 2 4 2 2 3 2 7" xfId="35400" xr:uid="{00000000-0005-0000-0000-000091890000}"/>
    <cellStyle name="20% - Accent1 4 2 4 2 2 3 2 7 2" xfId="35401" xr:uid="{00000000-0005-0000-0000-000092890000}"/>
    <cellStyle name="20% - Accent1 4 2 4 2 2 3 2 8" xfId="35402" xr:uid="{00000000-0005-0000-0000-000093890000}"/>
    <cellStyle name="20% - Accent1 4 2 4 2 2 3 2 8 2" xfId="35403" xr:uid="{00000000-0005-0000-0000-000094890000}"/>
    <cellStyle name="20% - Accent1 4 2 4 2 2 3 2 9" xfId="35404" xr:uid="{00000000-0005-0000-0000-000095890000}"/>
    <cellStyle name="20% - Accent1 4 2 4 2 2 3 3" xfId="35405" xr:uid="{00000000-0005-0000-0000-000096890000}"/>
    <cellStyle name="20% - Accent1 4 2 4 2 2 3 3 2" xfId="35406" xr:uid="{00000000-0005-0000-0000-000097890000}"/>
    <cellStyle name="20% - Accent1 4 2 4 2 2 3 3 2 2" xfId="35407" xr:uid="{00000000-0005-0000-0000-000098890000}"/>
    <cellStyle name="20% - Accent1 4 2 4 2 2 3 3 2 2 2" xfId="35408" xr:uid="{00000000-0005-0000-0000-000099890000}"/>
    <cellStyle name="20% - Accent1 4 2 4 2 2 3 3 2 2 2 2" xfId="35409" xr:uid="{00000000-0005-0000-0000-00009A890000}"/>
    <cellStyle name="20% - Accent1 4 2 4 2 2 3 3 2 2 3" xfId="35410" xr:uid="{00000000-0005-0000-0000-00009B890000}"/>
    <cellStyle name="20% - Accent1 4 2 4 2 2 3 3 2 3" xfId="35411" xr:uid="{00000000-0005-0000-0000-00009C890000}"/>
    <cellStyle name="20% - Accent1 4 2 4 2 2 3 3 2 3 2" xfId="35412" xr:uid="{00000000-0005-0000-0000-00009D890000}"/>
    <cellStyle name="20% - Accent1 4 2 4 2 2 3 3 2 4" xfId="35413" xr:uid="{00000000-0005-0000-0000-00009E890000}"/>
    <cellStyle name="20% - Accent1 4 2 4 2 2 3 3 3" xfId="35414" xr:uid="{00000000-0005-0000-0000-00009F890000}"/>
    <cellStyle name="20% - Accent1 4 2 4 2 2 3 3 3 2" xfId="35415" xr:uid="{00000000-0005-0000-0000-0000A0890000}"/>
    <cellStyle name="20% - Accent1 4 2 4 2 2 3 3 3 2 2" xfId="35416" xr:uid="{00000000-0005-0000-0000-0000A1890000}"/>
    <cellStyle name="20% - Accent1 4 2 4 2 2 3 3 3 2 2 2" xfId="35417" xr:uid="{00000000-0005-0000-0000-0000A2890000}"/>
    <cellStyle name="20% - Accent1 4 2 4 2 2 3 3 3 2 3" xfId="35418" xr:uid="{00000000-0005-0000-0000-0000A3890000}"/>
    <cellStyle name="20% - Accent1 4 2 4 2 2 3 3 3 3" xfId="35419" xr:uid="{00000000-0005-0000-0000-0000A4890000}"/>
    <cellStyle name="20% - Accent1 4 2 4 2 2 3 3 3 3 2" xfId="35420" xr:uid="{00000000-0005-0000-0000-0000A5890000}"/>
    <cellStyle name="20% - Accent1 4 2 4 2 2 3 3 3 4" xfId="35421" xr:uid="{00000000-0005-0000-0000-0000A6890000}"/>
    <cellStyle name="20% - Accent1 4 2 4 2 2 3 3 4" xfId="35422" xr:uid="{00000000-0005-0000-0000-0000A7890000}"/>
    <cellStyle name="20% - Accent1 4 2 4 2 2 3 3 4 2" xfId="35423" xr:uid="{00000000-0005-0000-0000-0000A8890000}"/>
    <cellStyle name="20% - Accent1 4 2 4 2 2 3 3 4 2 2" xfId="35424" xr:uid="{00000000-0005-0000-0000-0000A9890000}"/>
    <cellStyle name="20% - Accent1 4 2 4 2 2 3 3 4 2 2 2" xfId="35425" xr:uid="{00000000-0005-0000-0000-0000AA890000}"/>
    <cellStyle name="20% - Accent1 4 2 4 2 2 3 3 4 2 3" xfId="35426" xr:uid="{00000000-0005-0000-0000-0000AB890000}"/>
    <cellStyle name="20% - Accent1 4 2 4 2 2 3 3 4 3" xfId="35427" xr:uid="{00000000-0005-0000-0000-0000AC890000}"/>
    <cellStyle name="20% - Accent1 4 2 4 2 2 3 3 4 3 2" xfId="35428" xr:uid="{00000000-0005-0000-0000-0000AD890000}"/>
    <cellStyle name="20% - Accent1 4 2 4 2 2 3 3 4 4" xfId="35429" xr:uid="{00000000-0005-0000-0000-0000AE890000}"/>
    <cellStyle name="20% - Accent1 4 2 4 2 2 3 3 5" xfId="35430" xr:uid="{00000000-0005-0000-0000-0000AF890000}"/>
    <cellStyle name="20% - Accent1 4 2 4 2 2 3 3 5 2" xfId="35431" xr:uid="{00000000-0005-0000-0000-0000B0890000}"/>
    <cellStyle name="20% - Accent1 4 2 4 2 2 3 3 5 2 2" xfId="35432" xr:uid="{00000000-0005-0000-0000-0000B1890000}"/>
    <cellStyle name="20% - Accent1 4 2 4 2 2 3 3 5 3" xfId="35433" xr:uid="{00000000-0005-0000-0000-0000B2890000}"/>
    <cellStyle name="20% - Accent1 4 2 4 2 2 3 3 6" xfId="35434" xr:uid="{00000000-0005-0000-0000-0000B3890000}"/>
    <cellStyle name="20% - Accent1 4 2 4 2 2 3 3 6 2" xfId="35435" xr:uid="{00000000-0005-0000-0000-0000B4890000}"/>
    <cellStyle name="20% - Accent1 4 2 4 2 2 3 3 6 2 2" xfId="35436" xr:uid="{00000000-0005-0000-0000-0000B5890000}"/>
    <cellStyle name="20% - Accent1 4 2 4 2 2 3 3 6 3" xfId="35437" xr:uid="{00000000-0005-0000-0000-0000B6890000}"/>
    <cellStyle name="20% - Accent1 4 2 4 2 2 3 3 7" xfId="35438" xr:uid="{00000000-0005-0000-0000-0000B7890000}"/>
    <cellStyle name="20% - Accent1 4 2 4 2 2 3 3 7 2" xfId="35439" xr:uid="{00000000-0005-0000-0000-0000B8890000}"/>
    <cellStyle name="20% - Accent1 4 2 4 2 2 3 3 8" xfId="35440" xr:uid="{00000000-0005-0000-0000-0000B9890000}"/>
    <cellStyle name="20% - Accent1 4 2 4 2 2 3 3 8 2" xfId="35441" xr:uid="{00000000-0005-0000-0000-0000BA890000}"/>
    <cellStyle name="20% - Accent1 4 2 4 2 2 3 3 9" xfId="35442" xr:uid="{00000000-0005-0000-0000-0000BB890000}"/>
    <cellStyle name="20% - Accent1 4 2 4 2 2 3 4" xfId="35443" xr:uid="{00000000-0005-0000-0000-0000BC890000}"/>
    <cellStyle name="20% - Accent1 4 2 4 2 2 3 4 2" xfId="35444" xr:uid="{00000000-0005-0000-0000-0000BD890000}"/>
    <cellStyle name="20% - Accent1 4 2 4 2 2 3 4 2 2" xfId="35445" xr:uid="{00000000-0005-0000-0000-0000BE890000}"/>
    <cellStyle name="20% - Accent1 4 2 4 2 2 3 4 2 2 2" xfId="35446" xr:uid="{00000000-0005-0000-0000-0000BF890000}"/>
    <cellStyle name="20% - Accent1 4 2 4 2 2 3 4 2 3" xfId="35447" xr:uid="{00000000-0005-0000-0000-0000C0890000}"/>
    <cellStyle name="20% - Accent1 4 2 4 2 2 3 4 3" xfId="35448" xr:uid="{00000000-0005-0000-0000-0000C1890000}"/>
    <cellStyle name="20% - Accent1 4 2 4 2 2 3 4 3 2" xfId="35449" xr:uid="{00000000-0005-0000-0000-0000C2890000}"/>
    <cellStyle name="20% - Accent1 4 2 4 2 2 3 4 4" xfId="35450" xr:uid="{00000000-0005-0000-0000-0000C3890000}"/>
    <cellStyle name="20% - Accent1 4 2 4 2 2 3 5" xfId="35451" xr:uid="{00000000-0005-0000-0000-0000C4890000}"/>
    <cellStyle name="20% - Accent1 4 2 4 2 2 3 5 2" xfId="35452" xr:uid="{00000000-0005-0000-0000-0000C5890000}"/>
    <cellStyle name="20% - Accent1 4 2 4 2 2 3 5 2 2" xfId="35453" xr:uid="{00000000-0005-0000-0000-0000C6890000}"/>
    <cellStyle name="20% - Accent1 4 2 4 2 2 3 5 2 2 2" xfId="35454" xr:uid="{00000000-0005-0000-0000-0000C7890000}"/>
    <cellStyle name="20% - Accent1 4 2 4 2 2 3 5 2 3" xfId="35455" xr:uid="{00000000-0005-0000-0000-0000C8890000}"/>
    <cellStyle name="20% - Accent1 4 2 4 2 2 3 5 3" xfId="35456" xr:uid="{00000000-0005-0000-0000-0000C9890000}"/>
    <cellStyle name="20% - Accent1 4 2 4 2 2 3 5 3 2" xfId="35457" xr:uid="{00000000-0005-0000-0000-0000CA890000}"/>
    <cellStyle name="20% - Accent1 4 2 4 2 2 3 5 4" xfId="35458" xr:uid="{00000000-0005-0000-0000-0000CB890000}"/>
    <cellStyle name="20% - Accent1 4 2 4 2 2 3 6" xfId="35459" xr:uid="{00000000-0005-0000-0000-0000CC890000}"/>
    <cellStyle name="20% - Accent1 4 2 4 2 2 3 6 2" xfId="35460" xr:uid="{00000000-0005-0000-0000-0000CD890000}"/>
    <cellStyle name="20% - Accent1 4 2 4 2 2 3 6 2 2" xfId="35461" xr:uid="{00000000-0005-0000-0000-0000CE890000}"/>
    <cellStyle name="20% - Accent1 4 2 4 2 2 3 6 2 2 2" xfId="35462" xr:uid="{00000000-0005-0000-0000-0000CF890000}"/>
    <cellStyle name="20% - Accent1 4 2 4 2 2 3 6 2 3" xfId="35463" xr:uid="{00000000-0005-0000-0000-0000D0890000}"/>
    <cellStyle name="20% - Accent1 4 2 4 2 2 3 6 3" xfId="35464" xr:uid="{00000000-0005-0000-0000-0000D1890000}"/>
    <cellStyle name="20% - Accent1 4 2 4 2 2 3 6 3 2" xfId="35465" xr:uid="{00000000-0005-0000-0000-0000D2890000}"/>
    <cellStyle name="20% - Accent1 4 2 4 2 2 3 6 4" xfId="35466" xr:uid="{00000000-0005-0000-0000-0000D3890000}"/>
    <cellStyle name="20% - Accent1 4 2 4 2 2 3 7" xfId="35467" xr:uid="{00000000-0005-0000-0000-0000D4890000}"/>
    <cellStyle name="20% - Accent1 4 2 4 2 2 3 7 2" xfId="35468" xr:uid="{00000000-0005-0000-0000-0000D5890000}"/>
    <cellStyle name="20% - Accent1 4 2 4 2 2 3 7 2 2" xfId="35469" xr:uid="{00000000-0005-0000-0000-0000D6890000}"/>
    <cellStyle name="20% - Accent1 4 2 4 2 2 3 7 3" xfId="35470" xr:uid="{00000000-0005-0000-0000-0000D7890000}"/>
    <cellStyle name="20% - Accent1 4 2 4 2 2 3 8" xfId="35471" xr:uid="{00000000-0005-0000-0000-0000D8890000}"/>
    <cellStyle name="20% - Accent1 4 2 4 2 2 3 8 2" xfId="35472" xr:uid="{00000000-0005-0000-0000-0000D9890000}"/>
    <cellStyle name="20% - Accent1 4 2 4 2 2 3 8 2 2" xfId="35473" xr:uid="{00000000-0005-0000-0000-0000DA890000}"/>
    <cellStyle name="20% - Accent1 4 2 4 2 2 3 8 3" xfId="35474" xr:uid="{00000000-0005-0000-0000-0000DB890000}"/>
    <cellStyle name="20% - Accent1 4 2 4 2 2 3 9" xfId="35475" xr:uid="{00000000-0005-0000-0000-0000DC890000}"/>
    <cellStyle name="20% - Accent1 4 2 4 2 2 3 9 2" xfId="35476" xr:uid="{00000000-0005-0000-0000-0000DD890000}"/>
    <cellStyle name="20% - Accent1 4 2 4 2 2 4" xfId="35477" xr:uid="{00000000-0005-0000-0000-0000DE890000}"/>
    <cellStyle name="20% - Accent1 4 2 4 2 2 4 10" xfId="35478" xr:uid="{00000000-0005-0000-0000-0000DF890000}"/>
    <cellStyle name="20% - Accent1 4 2 4 2 2 4 10 2" xfId="35479" xr:uid="{00000000-0005-0000-0000-0000E0890000}"/>
    <cellStyle name="20% - Accent1 4 2 4 2 2 4 11" xfId="35480" xr:uid="{00000000-0005-0000-0000-0000E1890000}"/>
    <cellStyle name="20% - Accent1 4 2 4 2 2 4 2" xfId="35481" xr:uid="{00000000-0005-0000-0000-0000E2890000}"/>
    <cellStyle name="20% - Accent1 4 2 4 2 2 4 2 2" xfId="35482" xr:uid="{00000000-0005-0000-0000-0000E3890000}"/>
    <cellStyle name="20% - Accent1 4 2 4 2 2 4 2 2 2" xfId="35483" xr:uid="{00000000-0005-0000-0000-0000E4890000}"/>
    <cellStyle name="20% - Accent1 4 2 4 2 2 4 2 2 2 2" xfId="35484" xr:uid="{00000000-0005-0000-0000-0000E5890000}"/>
    <cellStyle name="20% - Accent1 4 2 4 2 2 4 2 2 2 2 2" xfId="35485" xr:uid="{00000000-0005-0000-0000-0000E6890000}"/>
    <cellStyle name="20% - Accent1 4 2 4 2 2 4 2 2 2 3" xfId="35486" xr:uid="{00000000-0005-0000-0000-0000E7890000}"/>
    <cellStyle name="20% - Accent1 4 2 4 2 2 4 2 2 3" xfId="35487" xr:uid="{00000000-0005-0000-0000-0000E8890000}"/>
    <cellStyle name="20% - Accent1 4 2 4 2 2 4 2 2 3 2" xfId="35488" xr:uid="{00000000-0005-0000-0000-0000E9890000}"/>
    <cellStyle name="20% - Accent1 4 2 4 2 2 4 2 2 4" xfId="35489" xr:uid="{00000000-0005-0000-0000-0000EA890000}"/>
    <cellStyle name="20% - Accent1 4 2 4 2 2 4 2 3" xfId="35490" xr:uid="{00000000-0005-0000-0000-0000EB890000}"/>
    <cellStyle name="20% - Accent1 4 2 4 2 2 4 2 3 2" xfId="35491" xr:uid="{00000000-0005-0000-0000-0000EC890000}"/>
    <cellStyle name="20% - Accent1 4 2 4 2 2 4 2 3 2 2" xfId="35492" xr:uid="{00000000-0005-0000-0000-0000ED890000}"/>
    <cellStyle name="20% - Accent1 4 2 4 2 2 4 2 3 2 2 2" xfId="35493" xr:uid="{00000000-0005-0000-0000-0000EE890000}"/>
    <cellStyle name="20% - Accent1 4 2 4 2 2 4 2 3 2 3" xfId="35494" xr:uid="{00000000-0005-0000-0000-0000EF890000}"/>
    <cellStyle name="20% - Accent1 4 2 4 2 2 4 2 3 3" xfId="35495" xr:uid="{00000000-0005-0000-0000-0000F0890000}"/>
    <cellStyle name="20% - Accent1 4 2 4 2 2 4 2 3 3 2" xfId="35496" xr:uid="{00000000-0005-0000-0000-0000F1890000}"/>
    <cellStyle name="20% - Accent1 4 2 4 2 2 4 2 3 4" xfId="35497" xr:uid="{00000000-0005-0000-0000-0000F2890000}"/>
    <cellStyle name="20% - Accent1 4 2 4 2 2 4 2 4" xfId="35498" xr:uid="{00000000-0005-0000-0000-0000F3890000}"/>
    <cellStyle name="20% - Accent1 4 2 4 2 2 4 2 4 2" xfId="35499" xr:uid="{00000000-0005-0000-0000-0000F4890000}"/>
    <cellStyle name="20% - Accent1 4 2 4 2 2 4 2 4 2 2" xfId="35500" xr:uid="{00000000-0005-0000-0000-0000F5890000}"/>
    <cellStyle name="20% - Accent1 4 2 4 2 2 4 2 4 2 2 2" xfId="35501" xr:uid="{00000000-0005-0000-0000-0000F6890000}"/>
    <cellStyle name="20% - Accent1 4 2 4 2 2 4 2 4 2 3" xfId="35502" xr:uid="{00000000-0005-0000-0000-0000F7890000}"/>
    <cellStyle name="20% - Accent1 4 2 4 2 2 4 2 4 3" xfId="35503" xr:uid="{00000000-0005-0000-0000-0000F8890000}"/>
    <cellStyle name="20% - Accent1 4 2 4 2 2 4 2 4 3 2" xfId="35504" xr:uid="{00000000-0005-0000-0000-0000F9890000}"/>
    <cellStyle name="20% - Accent1 4 2 4 2 2 4 2 4 4" xfId="35505" xr:uid="{00000000-0005-0000-0000-0000FA890000}"/>
    <cellStyle name="20% - Accent1 4 2 4 2 2 4 2 5" xfId="35506" xr:uid="{00000000-0005-0000-0000-0000FB890000}"/>
    <cellStyle name="20% - Accent1 4 2 4 2 2 4 2 5 2" xfId="35507" xr:uid="{00000000-0005-0000-0000-0000FC890000}"/>
    <cellStyle name="20% - Accent1 4 2 4 2 2 4 2 5 2 2" xfId="35508" xr:uid="{00000000-0005-0000-0000-0000FD890000}"/>
    <cellStyle name="20% - Accent1 4 2 4 2 2 4 2 5 3" xfId="35509" xr:uid="{00000000-0005-0000-0000-0000FE890000}"/>
    <cellStyle name="20% - Accent1 4 2 4 2 2 4 2 6" xfId="35510" xr:uid="{00000000-0005-0000-0000-0000FF890000}"/>
    <cellStyle name="20% - Accent1 4 2 4 2 2 4 2 6 2" xfId="35511" xr:uid="{00000000-0005-0000-0000-0000008A0000}"/>
    <cellStyle name="20% - Accent1 4 2 4 2 2 4 2 6 2 2" xfId="35512" xr:uid="{00000000-0005-0000-0000-0000018A0000}"/>
    <cellStyle name="20% - Accent1 4 2 4 2 2 4 2 6 3" xfId="35513" xr:uid="{00000000-0005-0000-0000-0000028A0000}"/>
    <cellStyle name="20% - Accent1 4 2 4 2 2 4 2 7" xfId="35514" xr:uid="{00000000-0005-0000-0000-0000038A0000}"/>
    <cellStyle name="20% - Accent1 4 2 4 2 2 4 2 7 2" xfId="35515" xr:uid="{00000000-0005-0000-0000-0000048A0000}"/>
    <cellStyle name="20% - Accent1 4 2 4 2 2 4 2 8" xfId="35516" xr:uid="{00000000-0005-0000-0000-0000058A0000}"/>
    <cellStyle name="20% - Accent1 4 2 4 2 2 4 2 8 2" xfId="35517" xr:uid="{00000000-0005-0000-0000-0000068A0000}"/>
    <cellStyle name="20% - Accent1 4 2 4 2 2 4 2 9" xfId="35518" xr:uid="{00000000-0005-0000-0000-0000078A0000}"/>
    <cellStyle name="20% - Accent1 4 2 4 2 2 4 3" xfId="35519" xr:uid="{00000000-0005-0000-0000-0000088A0000}"/>
    <cellStyle name="20% - Accent1 4 2 4 2 2 4 3 2" xfId="35520" xr:uid="{00000000-0005-0000-0000-0000098A0000}"/>
    <cellStyle name="20% - Accent1 4 2 4 2 2 4 3 2 2" xfId="35521" xr:uid="{00000000-0005-0000-0000-00000A8A0000}"/>
    <cellStyle name="20% - Accent1 4 2 4 2 2 4 3 2 2 2" xfId="35522" xr:uid="{00000000-0005-0000-0000-00000B8A0000}"/>
    <cellStyle name="20% - Accent1 4 2 4 2 2 4 3 2 2 2 2" xfId="35523" xr:uid="{00000000-0005-0000-0000-00000C8A0000}"/>
    <cellStyle name="20% - Accent1 4 2 4 2 2 4 3 2 2 3" xfId="35524" xr:uid="{00000000-0005-0000-0000-00000D8A0000}"/>
    <cellStyle name="20% - Accent1 4 2 4 2 2 4 3 2 3" xfId="35525" xr:uid="{00000000-0005-0000-0000-00000E8A0000}"/>
    <cellStyle name="20% - Accent1 4 2 4 2 2 4 3 2 3 2" xfId="35526" xr:uid="{00000000-0005-0000-0000-00000F8A0000}"/>
    <cellStyle name="20% - Accent1 4 2 4 2 2 4 3 2 4" xfId="35527" xr:uid="{00000000-0005-0000-0000-0000108A0000}"/>
    <cellStyle name="20% - Accent1 4 2 4 2 2 4 3 3" xfId="35528" xr:uid="{00000000-0005-0000-0000-0000118A0000}"/>
    <cellStyle name="20% - Accent1 4 2 4 2 2 4 3 3 2" xfId="35529" xr:uid="{00000000-0005-0000-0000-0000128A0000}"/>
    <cellStyle name="20% - Accent1 4 2 4 2 2 4 3 3 2 2" xfId="35530" xr:uid="{00000000-0005-0000-0000-0000138A0000}"/>
    <cellStyle name="20% - Accent1 4 2 4 2 2 4 3 3 2 2 2" xfId="35531" xr:uid="{00000000-0005-0000-0000-0000148A0000}"/>
    <cellStyle name="20% - Accent1 4 2 4 2 2 4 3 3 2 3" xfId="35532" xr:uid="{00000000-0005-0000-0000-0000158A0000}"/>
    <cellStyle name="20% - Accent1 4 2 4 2 2 4 3 3 3" xfId="35533" xr:uid="{00000000-0005-0000-0000-0000168A0000}"/>
    <cellStyle name="20% - Accent1 4 2 4 2 2 4 3 3 3 2" xfId="35534" xr:uid="{00000000-0005-0000-0000-0000178A0000}"/>
    <cellStyle name="20% - Accent1 4 2 4 2 2 4 3 3 4" xfId="35535" xr:uid="{00000000-0005-0000-0000-0000188A0000}"/>
    <cellStyle name="20% - Accent1 4 2 4 2 2 4 3 4" xfId="35536" xr:uid="{00000000-0005-0000-0000-0000198A0000}"/>
    <cellStyle name="20% - Accent1 4 2 4 2 2 4 3 4 2" xfId="35537" xr:uid="{00000000-0005-0000-0000-00001A8A0000}"/>
    <cellStyle name="20% - Accent1 4 2 4 2 2 4 3 4 2 2" xfId="35538" xr:uid="{00000000-0005-0000-0000-00001B8A0000}"/>
    <cellStyle name="20% - Accent1 4 2 4 2 2 4 3 4 2 2 2" xfId="35539" xr:uid="{00000000-0005-0000-0000-00001C8A0000}"/>
    <cellStyle name="20% - Accent1 4 2 4 2 2 4 3 4 2 3" xfId="35540" xr:uid="{00000000-0005-0000-0000-00001D8A0000}"/>
    <cellStyle name="20% - Accent1 4 2 4 2 2 4 3 4 3" xfId="35541" xr:uid="{00000000-0005-0000-0000-00001E8A0000}"/>
    <cellStyle name="20% - Accent1 4 2 4 2 2 4 3 4 3 2" xfId="35542" xr:uid="{00000000-0005-0000-0000-00001F8A0000}"/>
    <cellStyle name="20% - Accent1 4 2 4 2 2 4 3 4 4" xfId="35543" xr:uid="{00000000-0005-0000-0000-0000208A0000}"/>
    <cellStyle name="20% - Accent1 4 2 4 2 2 4 3 5" xfId="35544" xr:uid="{00000000-0005-0000-0000-0000218A0000}"/>
    <cellStyle name="20% - Accent1 4 2 4 2 2 4 3 5 2" xfId="35545" xr:uid="{00000000-0005-0000-0000-0000228A0000}"/>
    <cellStyle name="20% - Accent1 4 2 4 2 2 4 3 5 2 2" xfId="35546" xr:uid="{00000000-0005-0000-0000-0000238A0000}"/>
    <cellStyle name="20% - Accent1 4 2 4 2 2 4 3 5 3" xfId="35547" xr:uid="{00000000-0005-0000-0000-0000248A0000}"/>
    <cellStyle name="20% - Accent1 4 2 4 2 2 4 3 6" xfId="35548" xr:uid="{00000000-0005-0000-0000-0000258A0000}"/>
    <cellStyle name="20% - Accent1 4 2 4 2 2 4 3 6 2" xfId="35549" xr:uid="{00000000-0005-0000-0000-0000268A0000}"/>
    <cellStyle name="20% - Accent1 4 2 4 2 2 4 3 6 2 2" xfId="35550" xr:uid="{00000000-0005-0000-0000-0000278A0000}"/>
    <cellStyle name="20% - Accent1 4 2 4 2 2 4 3 6 3" xfId="35551" xr:uid="{00000000-0005-0000-0000-0000288A0000}"/>
    <cellStyle name="20% - Accent1 4 2 4 2 2 4 3 7" xfId="35552" xr:uid="{00000000-0005-0000-0000-0000298A0000}"/>
    <cellStyle name="20% - Accent1 4 2 4 2 2 4 3 7 2" xfId="35553" xr:uid="{00000000-0005-0000-0000-00002A8A0000}"/>
    <cellStyle name="20% - Accent1 4 2 4 2 2 4 3 8" xfId="35554" xr:uid="{00000000-0005-0000-0000-00002B8A0000}"/>
    <cellStyle name="20% - Accent1 4 2 4 2 2 4 3 8 2" xfId="35555" xr:uid="{00000000-0005-0000-0000-00002C8A0000}"/>
    <cellStyle name="20% - Accent1 4 2 4 2 2 4 3 9" xfId="35556" xr:uid="{00000000-0005-0000-0000-00002D8A0000}"/>
    <cellStyle name="20% - Accent1 4 2 4 2 2 4 4" xfId="35557" xr:uid="{00000000-0005-0000-0000-00002E8A0000}"/>
    <cellStyle name="20% - Accent1 4 2 4 2 2 4 4 2" xfId="35558" xr:uid="{00000000-0005-0000-0000-00002F8A0000}"/>
    <cellStyle name="20% - Accent1 4 2 4 2 2 4 4 2 2" xfId="35559" xr:uid="{00000000-0005-0000-0000-0000308A0000}"/>
    <cellStyle name="20% - Accent1 4 2 4 2 2 4 4 2 2 2" xfId="35560" xr:uid="{00000000-0005-0000-0000-0000318A0000}"/>
    <cellStyle name="20% - Accent1 4 2 4 2 2 4 4 2 3" xfId="35561" xr:uid="{00000000-0005-0000-0000-0000328A0000}"/>
    <cellStyle name="20% - Accent1 4 2 4 2 2 4 4 3" xfId="35562" xr:uid="{00000000-0005-0000-0000-0000338A0000}"/>
    <cellStyle name="20% - Accent1 4 2 4 2 2 4 4 3 2" xfId="35563" xr:uid="{00000000-0005-0000-0000-0000348A0000}"/>
    <cellStyle name="20% - Accent1 4 2 4 2 2 4 4 4" xfId="35564" xr:uid="{00000000-0005-0000-0000-0000358A0000}"/>
    <cellStyle name="20% - Accent1 4 2 4 2 2 4 5" xfId="35565" xr:uid="{00000000-0005-0000-0000-0000368A0000}"/>
    <cellStyle name="20% - Accent1 4 2 4 2 2 4 5 2" xfId="35566" xr:uid="{00000000-0005-0000-0000-0000378A0000}"/>
    <cellStyle name="20% - Accent1 4 2 4 2 2 4 5 2 2" xfId="35567" xr:uid="{00000000-0005-0000-0000-0000388A0000}"/>
    <cellStyle name="20% - Accent1 4 2 4 2 2 4 5 2 2 2" xfId="35568" xr:uid="{00000000-0005-0000-0000-0000398A0000}"/>
    <cellStyle name="20% - Accent1 4 2 4 2 2 4 5 2 3" xfId="35569" xr:uid="{00000000-0005-0000-0000-00003A8A0000}"/>
    <cellStyle name="20% - Accent1 4 2 4 2 2 4 5 3" xfId="35570" xr:uid="{00000000-0005-0000-0000-00003B8A0000}"/>
    <cellStyle name="20% - Accent1 4 2 4 2 2 4 5 3 2" xfId="35571" xr:uid="{00000000-0005-0000-0000-00003C8A0000}"/>
    <cellStyle name="20% - Accent1 4 2 4 2 2 4 5 4" xfId="35572" xr:uid="{00000000-0005-0000-0000-00003D8A0000}"/>
    <cellStyle name="20% - Accent1 4 2 4 2 2 4 6" xfId="35573" xr:uid="{00000000-0005-0000-0000-00003E8A0000}"/>
    <cellStyle name="20% - Accent1 4 2 4 2 2 4 6 2" xfId="35574" xr:uid="{00000000-0005-0000-0000-00003F8A0000}"/>
    <cellStyle name="20% - Accent1 4 2 4 2 2 4 6 2 2" xfId="35575" xr:uid="{00000000-0005-0000-0000-0000408A0000}"/>
    <cellStyle name="20% - Accent1 4 2 4 2 2 4 6 2 2 2" xfId="35576" xr:uid="{00000000-0005-0000-0000-0000418A0000}"/>
    <cellStyle name="20% - Accent1 4 2 4 2 2 4 6 2 3" xfId="35577" xr:uid="{00000000-0005-0000-0000-0000428A0000}"/>
    <cellStyle name="20% - Accent1 4 2 4 2 2 4 6 3" xfId="35578" xr:uid="{00000000-0005-0000-0000-0000438A0000}"/>
    <cellStyle name="20% - Accent1 4 2 4 2 2 4 6 3 2" xfId="35579" xr:uid="{00000000-0005-0000-0000-0000448A0000}"/>
    <cellStyle name="20% - Accent1 4 2 4 2 2 4 6 4" xfId="35580" xr:uid="{00000000-0005-0000-0000-0000458A0000}"/>
    <cellStyle name="20% - Accent1 4 2 4 2 2 4 7" xfId="35581" xr:uid="{00000000-0005-0000-0000-0000468A0000}"/>
    <cellStyle name="20% - Accent1 4 2 4 2 2 4 7 2" xfId="35582" xr:uid="{00000000-0005-0000-0000-0000478A0000}"/>
    <cellStyle name="20% - Accent1 4 2 4 2 2 4 7 2 2" xfId="35583" xr:uid="{00000000-0005-0000-0000-0000488A0000}"/>
    <cellStyle name="20% - Accent1 4 2 4 2 2 4 7 3" xfId="35584" xr:uid="{00000000-0005-0000-0000-0000498A0000}"/>
    <cellStyle name="20% - Accent1 4 2 4 2 2 4 8" xfId="35585" xr:uid="{00000000-0005-0000-0000-00004A8A0000}"/>
    <cellStyle name="20% - Accent1 4 2 4 2 2 4 8 2" xfId="35586" xr:uid="{00000000-0005-0000-0000-00004B8A0000}"/>
    <cellStyle name="20% - Accent1 4 2 4 2 2 4 8 2 2" xfId="35587" xr:uid="{00000000-0005-0000-0000-00004C8A0000}"/>
    <cellStyle name="20% - Accent1 4 2 4 2 2 4 8 3" xfId="35588" xr:uid="{00000000-0005-0000-0000-00004D8A0000}"/>
    <cellStyle name="20% - Accent1 4 2 4 2 2 4 9" xfId="35589" xr:uid="{00000000-0005-0000-0000-00004E8A0000}"/>
    <cellStyle name="20% - Accent1 4 2 4 2 2 4 9 2" xfId="35590" xr:uid="{00000000-0005-0000-0000-00004F8A0000}"/>
    <cellStyle name="20% - Accent1 4 2 4 2 2 5" xfId="35591" xr:uid="{00000000-0005-0000-0000-0000508A0000}"/>
    <cellStyle name="20% - Accent1 4 2 4 2 2 5 2" xfId="35592" xr:uid="{00000000-0005-0000-0000-0000518A0000}"/>
    <cellStyle name="20% - Accent1 4 2 4 2 2 5 2 2" xfId="35593" xr:uid="{00000000-0005-0000-0000-0000528A0000}"/>
    <cellStyle name="20% - Accent1 4 2 4 2 2 5 2 2 2" xfId="35594" xr:uid="{00000000-0005-0000-0000-0000538A0000}"/>
    <cellStyle name="20% - Accent1 4 2 4 2 2 5 2 2 2 2" xfId="35595" xr:uid="{00000000-0005-0000-0000-0000548A0000}"/>
    <cellStyle name="20% - Accent1 4 2 4 2 2 5 2 2 3" xfId="35596" xr:uid="{00000000-0005-0000-0000-0000558A0000}"/>
    <cellStyle name="20% - Accent1 4 2 4 2 2 5 2 3" xfId="35597" xr:uid="{00000000-0005-0000-0000-0000568A0000}"/>
    <cellStyle name="20% - Accent1 4 2 4 2 2 5 2 3 2" xfId="35598" xr:uid="{00000000-0005-0000-0000-0000578A0000}"/>
    <cellStyle name="20% - Accent1 4 2 4 2 2 5 2 4" xfId="35599" xr:uid="{00000000-0005-0000-0000-0000588A0000}"/>
    <cellStyle name="20% - Accent1 4 2 4 2 2 5 3" xfId="35600" xr:uid="{00000000-0005-0000-0000-0000598A0000}"/>
    <cellStyle name="20% - Accent1 4 2 4 2 2 5 3 2" xfId="35601" xr:uid="{00000000-0005-0000-0000-00005A8A0000}"/>
    <cellStyle name="20% - Accent1 4 2 4 2 2 5 3 2 2" xfId="35602" xr:uid="{00000000-0005-0000-0000-00005B8A0000}"/>
    <cellStyle name="20% - Accent1 4 2 4 2 2 5 3 2 2 2" xfId="35603" xr:uid="{00000000-0005-0000-0000-00005C8A0000}"/>
    <cellStyle name="20% - Accent1 4 2 4 2 2 5 3 2 3" xfId="35604" xr:uid="{00000000-0005-0000-0000-00005D8A0000}"/>
    <cellStyle name="20% - Accent1 4 2 4 2 2 5 3 3" xfId="35605" xr:uid="{00000000-0005-0000-0000-00005E8A0000}"/>
    <cellStyle name="20% - Accent1 4 2 4 2 2 5 3 3 2" xfId="35606" xr:uid="{00000000-0005-0000-0000-00005F8A0000}"/>
    <cellStyle name="20% - Accent1 4 2 4 2 2 5 3 4" xfId="35607" xr:uid="{00000000-0005-0000-0000-0000608A0000}"/>
    <cellStyle name="20% - Accent1 4 2 4 2 2 5 4" xfId="35608" xr:uid="{00000000-0005-0000-0000-0000618A0000}"/>
    <cellStyle name="20% - Accent1 4 2 4 2 2 5 4 2" xfId="35609" xr:uid="{00000000-0005-0000-0000-0000628A0000}"/>
    <cellStyle name="20% - Accent1 4 2 4 2 2 5 4 2 2" xfId="35610" xr:uid="{00000000-0005-0000-0000-0000638A0000}"/>
    <cellStyle name="20% - Accent1 4 2 4 2 2 5 4 2 2 2" xfId="35611" xr:uid="{00000000-0005-0000-0000-0000648A0000}"/>
    <cellStyle name="20% - Accent1 4 2 4 2 2 5 4 2 3" xfId="35612" xr:uid="{00000000-0005-0000-0000-0000658A0000}"/>
    <cellStyle name="20% - Accent1 4 2 4 2 2 5 4 3" xfId="35613" xr:uid="{00000000-0005-0000-0000-0000668A0000}"/>
    <cellStyle name="20% - Accent1 4 2 4 2 2 5 4 3 2" xfId="35614" xr:uid="{00000000-0005-0000-0000-0000678A0000}"/>
    <cellStyle name="20% - Accent1 4 2 4 2 2 5 4 4" xfId="35615" xr:uid="{00000000-0005-0000-0000-0000688A0000}"/>
    <cellStyle name="20% - Accent1 4 2 4 2 2 5 5" xfId="35616" xr:uid="{00000000-0005-0000-0000-0000698A0000}"/>
    <cellStyle name="20% - Accent1 4 2 4 2 2 5 5 2" xfId="35617" xr:uid="{00000000-0005-0000-0000-00006A8A0000}"/>
    <cellStyle name="20% - Accent1 4 2 4 2 2 5 5 2 2" xfId="35618" xr:uid="{00000000-0005-0000-0000-00006B8A0000}"/>
    <cellStyle name="20% - Accent1 4 2 4 2 2 5 5 3" xfId="35619" xr:uid="{00000000-0005-0000-0000-00006C8A0000}"/>
    <cellStyle name="20% - Accent1 4 2 4 2 2 5 6" xfId="35620" xr:uid="{00000000-0005-0000-0000-00006D8A0000}"/>
    <cellStyle name="20% - Accent1 4 2 4 2 2 5 6 2" xfId="35621" xr:uid="{00000000-0005-0000-0000-00006E8A0000}"/>
    <cellStyle name="20% - Accent1 4 2 4 2 2 5 6 2 2" xfId="35622" xr:uid="{00000000-0005-0000-0000-00006F8A0000}"/>
    <cellStyle name="20% - Accent1 4 2 4 2 2 5 6 3" xfId="35623" xr:uid="{00000000-0005-0000-0000-0000708A0000}"/>
    <cellStyle name="20% - Accent1 4 2 4 2 2 5 7" xfId="35624" xr:uid="{00000000-0005-0000-0000-0000718A0000}"/>
    <cellStyle name="20% - Accent1 4 2 4 2 2 5 7 2" xfId="35625" xr:uid="{00000000-0005-0000-0000-0000728A0000}"/>
    <cellStyle name="20% - Accent1 4 2 4 2 2 5 8" xfId="35626" xr:uid="{00000000-0005-0000-0000-0000738A0000}"/>
    <cellStyle name="20% - Accent1 4 2 4 2 2 5 8 2" xfId="35627" xr:uid="{00000000-0005-0000-0000-0000748A0000}"/>
    <cellStyle name="20% - Accent1 4 2 4 2 2 5 9" xfId="35628" xr:uid="{00000000-0005-0000-0000-0000758A0000}"/>
    <cellStyle name="20% - Accent1 4 2 4 2 2 6" xfId="35629" xr:uid="{00000000-0005-0000-0000-0000768A0000}"/>
    <cellStyle name="20% - Accent1 4 2 4 2 2 6 2" xfId="35630" xr:uid="{00000000-0005-0000-0000-0000778A0000}"/>
    <cellStyle name="20% - Accent1 4 2 4 2 2 6 2 2" xfId="35631" xr:uid="{00000000-0005-0000-0000-0000788A0000}"/>
    <cellStyle name="20% - Accent1 4 2 4 2 2 6 2 2 2" xfId="35632" xr:uid="{00000000-0005-0000-0000-0000798A0000}"/>
    <cellStyle name="20% - Accent1 4 2 4 2 2 6 2 2 2 2" xfId="35633" xr:uid="{00000000-0005-0000-0000-00007A8A0000}"/>
    <cellStyle name="20% - Accent1 4 2 4 2 2 6 2 2 3" xfId="35634" xr:uid="{00000000-0005-0000-0000-00007B8A0000}"/>
    <cellStyle name="20% - Accent1 4 2 4 2 2 6 2 3" xfId="35635" xr:uid="{00000000-0005-0000-0000-00007C8A0000}"/>
    <cellStyle name="20% - Accent1 4 2 4 2 2 6 2 3 2" xfId="35636" xr:uid="{00000000-0005-0000-0000-00007D8A0000}"/>
    <cellStyle name="20% - Accent1 4 2 4 2 2 6 2 4" xfId="35637" xr:uid="{00000000-0005-0000-0000-00007E8A0000}"/>
    <cellStyle name="20% - Accent1 4 2 4 2 2 6 3" xfId="35638" xr:uid="{00000000-0005-0000-0000-00007F8A0000}"/>
    <cellStyle name="20% - Accent1 4 2 4 2 2 6 3 2" xfId="35639" xr:uid="{00000000-0005-0000-0000-0000808A0000}"/>
    <cellStyle name="20% - Accent1 4 2 4 2 2 6 3 2 2" xfId="35640" xr:uid="{00000000-0005-0000-0000-0000818A0000}"/>
    <cellStyle name="20% - Accent1 4 2 4 2 2 6 3 2 2 2" xfId="35641" xr:uid="{00000000-0005-0000-0000-0000828A0000}"/>
    <cellStyle name="20% - Accent1 4 2 4 2 2 6 3 2 3" xfId="35642" xr:uid="{00000000-0005-0000-0000-0000838A0000}"/>
    <cellStyle name="20% - Accent1 4 2 4 2 2 6 3 3" xfId="35643" xr:uid="{00000000-0005-0000-0000-0000848A0000}"/>
    <cellStyle name="20% - Accent1 4 2 4 2 2 6 3 3 2" xfId="35644" xr:uid="{00000000-0005-0000-0000-0000858A0000}"/>
    <cellStyle name="20% - Accent1 4 2 4 2 2 6 3 4" xfId="35645" xr:uid="{00000000-0005-0000-0000-0000868A0000}"/>
    <cellStyle name="20% - Accent1 4 2 4 2 2 6 4" xfId="35646" xr:uid="{00000000-0005-0000-0000-0000878A0000}"/>
    <cellStyle name="20% - Accent1 4 2 4 2 2 6 4 2" xfId="35647" xr:uid="{00000000-0005-0000-0000-0000888A0000}"/>
    <cellStyle name="20% - Accent1 4 2 4 2 2 6 4 2 2" xfId="35648" xr:uid="{00000000-0005-0000-0000-0000898A0000}"/>
    <cellStyle name="20% - Accent1 4 2 4 2 2 6 4 2 2 2" xfId="35649" xr:uid="{00000000-0005-0000-0000-00008A8A0000}"/>
    <cellStyle name="20% - Accent1 4 2 4 2 2 6 4 2 3" xfId="35650" xr:uid="{00000000-0005-0000-0000-00008B8A0000}"/>
    <cellStyle name="20% - Accent1 4 2 4 2 2 6 4 3" xfId="35651" xr:uid="{00000000-0005-0000-0000-00008C8A0000}"/>
    <cellStyle name="20% - Accent1 4 2 4 2 2 6 4 3 2" xfId="35652" xr:uid="{00000000-0005-0000-0000-00008D8A0000}"/>
    <cellStyle name="20% - Accent1 4 2 4 2 2 6 4 4" xfId="35653" xr:uid="{00000000-0005-0000-0000-00008E8A0000}"/>
    <cellStyle name="20% - Accent1 4 2 4 2 2 6 5" xfId="35654" xr:uid="{00000000-0005-0000-0000-00008F8A0000}"/>
    <cellStyle name="20% - Accent1 4 2 4 2 2 6 5 2" xfId="35655" xr:uid="{00000000-0005-0000-0000-0000908A0000}"/>
    <cellStyle name="20% - Accent1 4 2 4 2 2 6 5 2 2" xfId="35656" xr:uid="{00000000-0005-0000-0000-0000918A0000}"/>
    <cellStyle name="20% - Accent1 4 2 4 2 2 6 5 3" xfId="35657" xr:uid="{00000000-0005-0000-0000-0000928A0000}"/>
    <cellStyle name="20% - Accent1 4 2 4 2 2 6 6" xfId="35658" xr:uid="{00000000-0005-0000-0000-0000938A0000}"/>
    <cellStyle name="20% - Accent1 4 2 4 2 2 6 6 2" xfId="35659" xr:uid="{00000000-0005-0000-0000-0000948A0000}"/>
    <cellStyle name="20% - Accent1 4 2 4 2 2 6 6 2 2" xfId="35660" xr:uid="{00000000-0005-0000-0000-0000958A0000}"/>
    <cellStyle name="20% - Accent1 4 2 4 2 2 6 6 3" xfId="35661" xr:uid="{00000000-0005-0000-0000-0000968A0000}"/>
    <cellStyle name="20% - Accent1 4 2 4 2 2 6 7" xfId="35662" xr:uid="{00000000-0005-0000-0000-0000978A0000}"/>
    <cellStyle name="20% - Accent1 4 2 4 2 2 6 7 2" xfId="35663" xr:uid="{00000000-0005-0000-0000-0000988A0000}"/>
    <cellStyle name="20% - Accent1 4 2 4 2 2 6 8" xfId="35664" xr:uid="{00000000-0005-0000-0000-0000998A0000}"/>
    <cellStyle name="20% - Accent1 4 2 4 2 2 6 8 2" xfId="35665" xr:uid="{00000000-0005-0000-0000-00009A8A0000}"/>
    <cellStyle name="20% - Accent1 4 2 4 2 2 6 9" xfId="35666" xr:uid="{00000000-0005-0000-0000-00009B8A0000}"/>
    <cellStyle name="20% - Accent1 4 2 4 2 2 7" xfId="35667" xr:uid="{00000000-0005-0000-0000-00009C8A0000}"/>
    <cellStyle name="20% - Accent1 4 2 4 2 2 7 2" xfId="35668" xr:uid="{00000000-0005-0000-0000-00009D8A0000}"/>
    <cellStyle name="20% - Accent1 4 2 4 2 2 7 2 2" xfId="35669" xr:uid="{00000000-0005-0000-0000-00009E8A0000}"/>
    <cellStyle name="20% - Accent1 4 2 4 2 2 7 2 2 2" xfId="35670" xr:uid="{00000000-0005-0000-0000-00009F8A0000}"/>
    <cellStyle name="20% - Accent1 4 2 4 2 2 7 2 3" xfId="35671" xr:uid="{00000000-0005-0000-0000-0000A08A0000}"/>
    <cellStyle name="20% - Accent1 4 2 4 2 2 7 3" xfId="35672" xr:uid="{00000000-0005-0000-0000-0000A18A0000}"/>
    <cellStyle name="20% - Accent1 4 2 4 2 2 7 3 2" xfId="35673" xr:uid="{00000000-0005-0000-0000-0000A28A0000}"/>
    <cellStyle name="20% - Accent1 4 2 4 2 2 7 4" xfId="35674" xr:uid="{00000000-0005-0000-0000-0000A38A0000}"/>
    <cellStyle name="20% - Accent1 4 2 4 2 2 8" xfId="35675" xr:uid="{00000000-0005-0000-0000-0000A48A0000}"/>
    <cellStyle name="20% - Accent1 4 2 4 2 2 8 2" xfId="35676" xr:uid="{00000000-0005-0000-0000-0000A58A0000}"/>
    <cellStyle name="20% - Accent1 4 2 4 2 2 8 2 2" xfId="35677" xr:uid="{00000000-0005-0000-0000-0000A68A0000}"/>
    <cellStyle name="20% - Accent1 4 2 4 2 2 8 2 2 2" xfId="35678" xr:uid="{00000000-0005-0000-0000-0000A78A0000}"/>
    <cellStyle name="20% - Accent1 4 2 4 2 2 8 2 3" xfId="35679" xr:uid="{00000000-0005-0000-0000-0000A88A0000}"/>
    <cellStyle name="20% - Accent1 4 2 4 2 2 8 3" xfId="35680" xr:uid="{00000000-0005-0000-0000-0000A98A0000}"/>
    <cellStyle name="20% - Accent1 4 2 4 2 2 8 3 2" xfId="35681" xr:uid="{00000000-0005-0000-0000-0000AA8A0000}"/>
    <cellStyle name="20% - Accent1 4 2 4 2 2 8 4" xfId="35682" xr:uid="{00000000-0005-0000-0000-0000AB8A0000}"/>
    <cellStyle name="20% - Accent1 4 2 4 2 2 9" xfId="35683" xr:uid="{00000000-0005-0000-0000-0000AC8A0000}"/>
    <cellStyle name="20% - Accent1 4 2 4 2 2 9 2" xfId="35684" xr:uid="{00000000-0005-0000-0000-0000AD8A0000}"/>
    <cellStyle name="20% - Accent1 4 2 4 2 2 9 2 2" xfId="35685" xr:uid="{00000000-0005-0000-0000-0000AE8A0000}"/>
    <cellStyle name="20% - Accent1 4 2 4 2 2 9 2 2 2" xfId="35686" xr:uid="{00000000-0005-0000-0000-0000AF8A0000}"/>
    <cellStyle name="20% - Accent1 4 2 4 2 2 9 2 3" xfId="35687" xr:uid="{00000000-0005-0000-0000-0000B08A0000}"/>
    <cellStyle name="20% - Accent1 4 2 4 2 2 9 3" xfId="35688" xr:uid="{00000000-0005-0000-0000-0000B18A0000}"/>
    <cellStyle name="20% - Accent1 4 2 4 2 2 9 3 2" xfId="35689" xr:uid="{00000000-0005-0000-0000-0000B28A0000}"/>
    <cellStyle name="20% - Accent1 4 2 4 2 2 9 4" xfId="35690" xr:uid="{00000000-0005-0000-0000-0000B38A0000}"/>
    <cellStyle name="20% - Accent1 4 2 4 2 3" xfId="35691" xr:uid="{00000000-0005-0000-0000-0000B48A0000}"/>
    <cellStyle name="20% - Accent1 4 2 4 2 3 10" xfId="35692" xr:uid="{00000000-0005-0000-0000-0000B58A0000}"/>
    <cellStyle name="20% - Accent1 4 2 4 2 3 10 2" xfId="35693" xr:uid="{00000000-0005-0000-0000-0000B68A0000}"/>
    <cellStyle name="20% - Accent1 4 2 4 2 3 11" xfId="35694" xr:uid="{00000000-0005-0000-0000-0000B78A0000}"/>
    <cellStyle name="20% - Accent1 4 2 4 2 3 2" xfId="35695" xr:uid="{00000000-0005-0000-0000-0000B88A0000}"/>
    <cellStyle name="20% - Accent1 4 2 4 2 3 2 2" xfId="35696" xr:uid="{00000000-0005-0000-0000-0000B98A0000}"/>
    <cellStyle name="20% - Accent1 4 2 4 2 3 2 2 2" xfId="35697" xr:uid="{00000000-0005-0000-0000-0000BA8A0000}"/>
    <cellStyle name="20% - Accent1 4 2 4 2 3 2 2 2 2" xfId="35698" xr:uid="{00000000-0005-0000-0000-0000BB8A0000}"/>
    <cellStyle name="20% - Accent1 4 2 4 2 3 2 2 2 2 2" xfId="35699" xr:uid="{00000000-0005-0000-0000-0000BC8A0000}"/>
    <cellStyle name="20% - Accent1 4 2 4 2 3 2 2 2 3" xfId="35700" xr:uid="{00000000-0005-0000-0000-0000BD8A0000}"/>
    <cellStyle name="20% - Accent1 4 2 4 2 3 2 2 3" xfId="35701" xr:uid="{00000000-0005-0000-0000-0000BE8A0000}"/>
    <cellStyle name="20% - Accent1 4 2 4 2 3 2 2 3 2" xfId="35702" xr:uid="{00000000-0005-0000-0000-0000BF8A0000}"/>
    <cellStyle name="20% - Accent1 4 2 4 2 3 2 2 4" xfId="35703" xr:uid="{00000000-0005-0000-0000-0000C08A0000}"/>
    <cellStyle name="20% - Accent1 4 2 4 2 3 2 3" xfId="35704" xr:uid="{00000000-0005-0000-0000-0000C18A0000}"/>
    <cellStyle name="20% - Accent1 4 2 4 2 3 2 3 2" xfId="35705" xr:uid="{00000000-0005-0000-0000-0000C28A0000}"/>
    <cellStyle name="20% - Accent1 4 2 4 2 3 2 3 2 2" xfId="35706" xr:uid="{00000000-0005-0000-0000-0000C38A0000}"/>
    <cellStyle name="20% - Accent1 4 2 4 2 3 2 3 2 2 2" xfId="35707" xr:uid="{00000000-0005-0000-0000-0000C48A0000}"/>
    <cellStyle name="20% - Accent1 4 2 4 2 3 2 3 2 3" xfId="35708" xr:uid="{00000000-0005-0000-0000-0000C58A0000}"/>
    <cellStyle name="20% - Accent1 4 2 4 2 3 2 3 3" xfId="35709" xr:uid="{00000000-0005-0000-0000-0000C68A0000}"/>
    <cellStyle name="20% - Accent1 4 2 4 2 3 2 3 3 2" xfId="35710" xr:uid="{00000000-0005-0000-0000-0000C78A0000}"/>
    <cellStyle name="20% - Accent1 4 2 4 2 3 2 3 4" xfId="35711" xr:uid="{00000000-0005-0000-0000-0000C88A0000}"/>
    <cellStyle name="20% - Accent1 4 2 4 2 3 2 4" xfId="35712" xr:uid="{00000000-0005-0000-0000-0000C98A0000}"/>
    <cellStyle name="20% - Accent1 4 2 4 2 3 2 4 2" xfId="35713" xr:uid="{00000000-0005-0000-0000-0000CA8A0000}"/>
    <cellStyle name="20% - Accent1 4 2 4 2 3 2 4 2 2" xfId="35714" xr:uid="{00000000-0005-0000-0000-0000CB8A0000}"/>
    <cellStyle name="20% - Accent1 4 2 4 2 3 2 4 2 2 2" xfId="35715" xr:uid="{00000000-0005-0000-0000-0000CC8A0000}"/>
    <cellStyle name="20% - Accent1 4 2 4 2 3 2 4 2 3" xfId="35716" xr:uid="{00000000-0005-0000-0000-0000CD8A0000}"/>
    <cellStyle name="20% - Accent1 4 2 4 2 3 2 4 3" xfId="35717" xr:uid="{00000000-0005-0000-0000-0000CE8A0000}"/>
    <cellStyle name="20% - Accent1 4 2 4 2 3 2 4 3 2" xfId="35718" xr:uid="{00000000-0005-0000-0000-0000CF8A0000}"/>
    <cellStyle name="20% - Accent1 4 2 4 2 3 2 4 4" xfId="35719" xr:uid="{00000000-0005-0000-0000-0000D08A0000}"/>
    <cellStyle name="20% - Accent1 4 2 4 2 3 2 5" xfId="35720" xr:uid="{00000000-0005-0000-0000-0000D18A0000}"/>
    <cellStyle name="20% - Accent1 4 2 4 2 3 2 5 2" xfId="35721" xr:uid="{00000000-0005-0000-0000-0000D28A0000}"/>
    <cellStyle name="20% - Accent1 4 2 4 2 3 2 5 2 2" xfId="35722" xr:uid="{00000000-0005-0000-0000-0000D38A0000}"/>
    <cellStyle name="20% - Accent1 4 2 4 2 3 2 5 3" xfId="35723" xr:uid="{00000000-0005-0000-0000-0000D48A0000}"/>
    <cellStyle name="20% - Accent1 4 2 4 2 3 2 6" xfId="35724" xr:uid="{00000000-0005-0000-0000-0000D58A0000}"/>
    <cellStyle name="20% - Accent1 4 2 4 2 3 2 6 2" xfId="35725" xr:uid="{00000000-0005-0000-0000-0000D68A0000}"/>
    <cellStyle name="20% - Accent1 4 2 4 2 3 2 6 2 2" xfId="35726" xr:uid="{00000000-0005-0000-0000-0000D78A0000}"/>
    <cellStyle name="20% - Accent1 4 2 4 2 3 2 6 3" xfId="35727" xr:uid="{00000000-0005-0000-0000-0000D88A0000}"/>
    <cellStyle name="20% - Accent1 4 2 4 2 3 2 7" xfId="35728" xr:uid="{00000000-0005-0000-0000-0000D98A0000}"/>
    <cellStyle name="20% - Accent1 4 2 4 2 3 2 7 2" xfId="35729" xr:uid="{00000000-0005-0000-0000-0000DA8A0000}"/>
    <cellStyle name="20% - Accent1 4 2 4 2 3 2 8" xfId="35730" xr:uid="{00000000-0005-0000-0000-0000DB8A0000}"/>
    <cellStyle name="20% - Accent1 4 2 4 2 3 2 8 2" xfId="35731" xr:uid="{00000000-0005-0000-0000-0000DC8A0000}"/>
    <cellStyle name="20% - Accent1 4 2 4 2 3 2 9" xfId="35732" xr:uid="{00000000-0005-0000-0000-0000DD8A0000}"/>
    <cellStyle name="20% - Accent1 4 2 4 2 3 3" xfId="35733" xr:uid="{00000000-0005-0000-0000-0000DE8A0000}"/>
    <cellStyle name="20% - Accent1 4 2 4 2 3 3 2" xfId="35734" xr:uid="{00000000-0005-0000-0000-0000DF8A0000}"/>
    <cellStyle name="20% - Accent1 4 2 4 2 3 3 2 2" xfId="35735" xr:uid="{00000000-0005-0000-0000-0000E08A0000}"/>
    <cellStyle name="20% - Accent1 4 2 4 2 3 3 2 2 2" xfId="35736" xr:uid="{00000000-0005-0000-0000-0000E18A0000}"/>
    <cellStyle name="20% - Accent1 4 2 4 2 3 3 2 2 2 2" xfId="35737" xr:uid="{00000000-0005-0000-0000-0000E28A0000}"/>
    <cellStyle name="20% - Accent1 4 2 4 2 3 3 2 2 3" xfId="35738" xr:uid="{00000000-0005-0000-0000-0000E38A0000}"/>
    <cellStyle name="20% - Accent1 4 2 4 2 3 3 2 3" xfId="35739" xr:uid="{00000000-0005-0000-0000-0000E48A0000}"/>
    <cellStyle name="20% - Accent1 4 2 4 2 3 3 2 3 2" xfId="35740" xr:uid="{00000000-0005-0000-0000-0000E58A0000}"/>
    <cellStyle name="20% - Accent1 4 2 4 2 3 3 2 4" xfId="35741" xr:uid="{00000000-0005-0000-0000-0000E68A0000}"/>
    <cellStyle name="20% - Accent1 4 2 4 2 3 3 3" xfId="35742" xr:uid="{00000000-0005-0000-0000-0000E78A0000}"/>
    <cellStyle name="20% - Accent1 4 2 4 2 3 3 3 2" xfId="35743" xr:uid="{00000000-0005-0000-0000-0000E88A0000}"/>
    <cellStyle name="20% - Accent1 4 2 4 2 3 3 3 2 2" xfId="35744" xr:uid="{00000000-0005-0000-0000-0000E98A0000}"/>
    <cellStyle name="20% - Accent1 4 2 4 2 3 3 3 2 2 2" xfId="35745" xr:uid="{00000000-0005-0000-0000-0000EA8A0000}"/>
    <cellStyle name="20% - Accent1 4 2 4 2 3 3 3 2 3" xfId="35746" xr:uid="{00000000-0005-0000-0000-0000EB8A0000}"/>
    <cellStyle name="20% - Accent1 4 2 4 2 3 3 3 3" xfId="35747" xr:uid="{00000000-0005-0000-0000-0000EC8A0000}"/>
    <cellStyle name="20% - Accent1 4 2 4 2 3 3 3 3 2" xfId="35748" xr:uid="{00000000-0005-0000-0000-0000ED8A0000}"/>
    <cellStyle name="20% - Accent1 4 2 4 2 3 3 3 4" xfId="35749" xr:uid="{00000000-0005-0000-0000-0000EE8A0000}"/>
    <cellStyle name="20% - Accent1 4 2 4 2 3 3 4" xfId="35750" xr:uid="{00000000-0005-0000-0000-0000EF8A0000}"/>
    <cellStyle name="20% - Accent1 4 2 4 2 3 3 4 2" xfId="35751" xr:uid="{00000000-0005-0000-0000-0000F08A0000}"/>
    <cellStyle name="20% - Accent1 4 2 4 2 3 3 4 2 2" xfId="35752" xr:uid="{00000000-0005-0000-0000-0000F18A0000}"/>
    <cellStyle name="20% - Accent1 4 2 4 2 3 3 4 2 2 2" xfId="35753" xr:uid="{00000000-0005-0000-0000-0000F28A0000}"/>
    <cellStyle name="20% - Accent1 4 2 4 2 3 3 4 2 3" xfId="35754" xr:uid="{00000000-0005-0000-0000-0000F38A0000}"/>
    <cellStyle name="20% - Accent1 4 2 4 2 3 3 4 3" xfId="35755" xr:uid="{00000000-0005-0000-0000-0000F48A0000}"/>
    <cellStyle name="20% - Accent1 4 2 4 2 3 3 4 3 2" xfId="35756" xr:uid="{00000000-0005-0000-0000-0000F58A0000}"/>
    <cellStyle name="20% - Accent1 4 2 4 2 3 3 4 4" xfId="35757" xr:uid="{00000000-0005-0000-0000-0000F68A0000}"/>
    <cellStyle name="20% - Accent1 4 2 4 2 3 3 5" xfId="35758" xr:uid="{00000000-0005-0000-0000-0000F78A0000}"/>
    <cellStyle name="20% - Accent1 4 2 4 2 3 3 5 2" xfId="35759" xr:uid="{00000000-0005-0000-0000-0000F88A0000}"/>
    <cellStyle name="20% - Accent1 4 2 4 2 3 3 5 2 2" xfId="35760" xr:uid="{00000000-0005-0000-0000-0000F98A0000}"/>
    <cellStyle name="20% - Accent1 4 2 4 2 3 3 5 3" xfId="35761" xr:uid="{00000000-0005-0000-0000-0000FA8A0000}"/>
    <cellStyle name="20% - Accent1 4 2 4 2 3 3 6" xfId="35762" xr:uid="{00000000-0005-0000-0000-0000FB8A0000}"/>
    <cellStyle name="20% - Accent1 4 2 4 2 3 3 6 2" xfId="35763" xr:uid="{00000000-0005-0000-0000-0000FC8A0000}"/>
    <cellStyle name="20% - Accent1 4 2 4 2 3 3 6 2 2" xfId="35764" xr:uid="{00000000-0005-0000-0000-0000FD8A0000}"/>
    <cellStyle name="20% - Accent1 4 2 4 2 3 3 6 3" xfId="35765" xr:uid="{00000000-0005-0000-0000-0000FE8A0000}"/>
    <cellStyle name="20% - Accent1 4 2 4 2 3 3 7" xfId="35766" xr:uid="{00000000-0005-0000-0000-0000FF8A0000}"/>
    <cellStyle name="20% - Accent1 4 2 4 2 3 3 7 2" xfId="35767" xr:uid="{00000000-0005-0000-0000-0000008B0000}"/>
    <cellStyle name="20% - Accent1 4 2 4 2 3 3 8" xfId="35768" xr:uid="{00000000-0005-0000-0000-0000018B0000}"/>
    <cellStyle name="20% - Accent1 4 2 4 2 3 3 8 2" xfId="35769" xr:uid="{00000000-0005-0000-0000-0000028B0000}"/>
    <cellStyle name="20% - Accent1 4 2 4 2 3 3 9" xfId="35770" xr:uid="{00000000-0005-0000-0000-0000038B0000}"/>
    <cellStyle name="20% - Accent1 4 2 4 2 3 4" xfId="35771" xr:uid="{00000000-0005-0000-0000-0000048B0000}"/>
    <cellStyle name="20% - Accent1 4 2 4 2 3 4 2" xfId="35772" xr:uid="{00000000-0005-0000-0000-0000058B0000}"/>
    <cellStyle name="20% - Accent1 4 2 4 2 3 4 2 2" xfId="35773" xr:uid="{00000000-0005-0000-0000-0000068B0000}"/>
    <cellStyle name="20% - Accent1 4 2 4 2 3 4 2 2 2" xfId="35774" xr:uid="{00000000-0005-0000-0000-0000078B0000}"/>
    <cellStyle name="20% - Accent1 4 2 4 2 3 4 2 3" xfId="35775" xr:uid="{00000000-0005-0000-0000-0000088B0000}"/>
    <cellStyle name="20% - Accent1 4 2 4 2 3 4 3" xfId="35776" xr:uid="{00000000-0005-0000-0000-0000098B0000}"/>
    <cellStyle name="20% - Accent1 4 2 4 2 3 4 3 2" xfId="35777" xr:uid="{00000000-0005-0000-0000-00000A8B0000}"/>
    <cellStyle name="20% - Accent1 4 2 4 2 3 4 4" xfId="35778" xr:uid="{00000000-0005-0000-0000-00000B8B0000}"/>
    <cellStyle name="20% - Accent1 4 2 4 2 3 5" xfId="35779" xr:uid="{00000000-0005-0000-0000-00000C8B0000}"/>
    <cellStyle name="20% - Accent1 4 2 4 2 3 5 2" xfId="35780" xr:uid="{00000000-0005-0000-0000-00000D8B0000}"/>
    <cellStyle name="20% - Accent1 4 2 4 2 3 5 2 2" xfId="35781" xr:uid="{00000000-0005-0000-0000-00000E8B0000}"/>
    <cellStyle name="20% - Accent1 4 2 4 2 3 5 2 2 2" xfId="35782" xr:uid="{00000000-0005-0000-0000-00000F8B0000}"/>
    <cellStyle name="20% - Accent1 4 2 4 2 3 5 2 3" xfId="35783" xr:uid="{00000000-0005-0000-0000-0000108B0000}"/>
    <cellStyle name="20% - Accent1 4 2 4 2 3 5 3" xfId="35784" xr:uid="{00000000-0005-0000-0000-0000118B0000}"/>
    <cellStyle name="20% - Accent1 4 2 4 2 3 5 3 2" xfId="35785" xr:uid="{00000000-0005-0000-0000-0000128B0000}"/>
    <cellStyle name="20% - Accent1 4 2 4 2 3 5 4" xfId="35786" xr:uid="{00000000-0005-0000-0000-0000138B0000}"/>
    <cellStyle name="20% - Accent1 4 2 4 2 3 6" xfId="35787" xr:uid="{00000000-0005-0000-0000-0000148B0000}"/>
    <cellStyle name="20% - Accent1 4 2 4 2 3 6 2" xfId="35788" xr:uid="{00000000-0005-0000-0000-0000158B0000}"/>
    <cellStyle name="20% - Accent1 4 2 4 2 3 6 2 2" xfId="35789" xr:uid="{00000000-0005-0000-0000-0000168B0000}"/>
    <cellStyle name="20% - Accent1 4 2 4 2 3 6 2 2 2" xfId="35790" xr:uid="{00000000-0005-0000-0000-0000178B0000}"/>
    <cellStyle name="20% - Accent1 4 2 4 2 3 6 2 3" xfId="35791" xr:uid="{00000000-0005-0000-0000-0000188B0000}"/>
    <cellStyle name="20% - Accent1 4 2 4 2 3 6 3" xfId="35792" xr:uid="{00000000-0005-0000-0000-0000198B0000}"/>
    <cellStyle name="20% - Accent1 4 2 4 2 3 6 3 2" xfId="35793" xr:uid="{00000000-0005-0000-0000-00001A8B0000}"/>
    <cellStyle name="20% - Accent1 4 2 4 2 3 6 4" xfId="35794" xr:uid="{00000000-0005-0000-0000-00001B8B0000}"/>
    <cellStyle name="20% - Accent1 4 2 4 2 3 7" xfId="35795" xr:uid="{00000000-0005-0000-0000-00001C8B0000}"/>
    <cellStyle name="20% - Accent1 4 2 4 2 3 7 2" xfId="35796" xr:uid="{00000000-0005-0000-0000-00001D8B0000}"/>
    <cellStyle name="20% - Accent1 4 2 4 2 3 7 2 2" xfId="35797" xr:uid="{00000000-0005-0000-0000-00001E8B0000}"/>
    <cellStyle name="20% - Accent1 4 2 4 2 3 7 3" xfId="35798" xr:uid="{00000000-0005-0000-0000-00001F8B0000}"/>
    <cellStyle name="20% - Accent1 4 2 4 2 3 8" xfId="35799" xr:uid="{00000000-0005-0000-0000-0000208B0000}"/>
    <cellStyle name="20% - Accent1 4 2 4 2 3 8 2" xfId="35800" xr:uid="{00000000-0005-0000-0000-0000218B0000}"/>
    <cellStyle name="20% - Accent1 4 2 4 2 3 8 2 2" xfId="35801" xr:uid="{00000000-0005-0000-0000-0000228B0000}"/>
    <cellStyle name="20% - Accent1 4 2 4 2 3 8 3" xfId="35802" xr:uid="{00000000-0005-0000-0000-0000238B0000}"/>
    <cellStyle name="20% - Accent1 4 2 4 2 3 9" xfId="35803" xr:uid="{00000000-0005-0000-0000-0000248B0000}"/>
    <cellStyle name="20% - Accent1 4 2 4 2 3 9 2" xfId="35804" xr:uid="{00000000-0005-0000-0000-0000258B0000}"/>
    <cellStyle name="20% - Accent1 4 2 4 2 4" xfId="35805" xr:uid="{00000000-0005-0000-0000-0000268B0000}"/>
    <cellStyle name="20% - Accent1 4 2 4 2 4 10" xfId="35806" xr:uid="{00000000-0005-0000-0000-0000278B0000}"/>
    <cellStyle name="20% - Accent1 4 2 4 2 4 10 2" xfId="35807" xr:uid="{00000000-0005-0000-0000-0000288B0000}"/>
    <cellStyle name="20% - Accent1 4 2 4 2 4 11" xfId="35808" xr:uid="{00000000-0005-0000-0000-0000298B0000}"/>
    <cellStyle name="20% - Accent1 4 2 4 2 4 2" xfId="35809" xr:uid="{00000000-0005-0000-0000-00002A8B0000}"/>
    <cellStyle name="20% - Accent1 4 2 4 2 4 2 2" xfId="35810" xr:uid="{00000000-0005-0000-0000-00002B8B0000}"/>
    <cellStyle name="20% - Accent1 4 2 4 2 4 2 2 2" xfId="35811" xr:uid="{00000000-0005-0000-0000-00002C8B0000}"/>
    <cellStyle name="20% - Accent1 4 2 4 2 4 2 2 2 2" xfId="35812" xr:uid="{00000000-0005-0000-0000-00002D8B0000}"/>
    <cellStyle name="20% - Accent1 4 2 4 2 4 2 2 2 2 2" xfId="35813" xr:uid="{00000000-0005-0000-0000-00002E8B0000}"/>
    <cellStyle name="20% - Accent1 4 2 4 2 4 2 2 2 3" xfId="35814" xr:uid="{00000000-0005-0000-0000-00002F8B0000}"/>
    <cellStyle name="20% - Accent1 4 2 4 2 4 2 2 3" xfId="35815" xr:uid="{00000000-0005-0000-0000-0000308B0000}"/>
    <cellStyle name="20% - Accent1 4 2 4 2 4 2 2 3 2" xfId="35816" xr:uid="{00000000-0005-0000-0000-0000318B0000}"/>
    <cellStyle name="20% - Accent1 4 2 4 2 4 2 2 4" xfId="35817" xr:uid="{00000000-0005-0000-0000-0000328B0000}"/>
    <cellStyle name="20% - Accent1 4 2 4 2 4 2 3" xfId="35818" xr:uid="{00000000-0005-0000-0000-0000338B0000}"/>
    <cellStyle name="20% - Accent1 4 2 4 2 4 2 3 2" xfId="35819" xr:uid="{00000000-0005-0000-0000-0000348B0000}"/>
    <cellStyle name="20% - Accent1 4 2 4 2 4 2 3 2 2" xfId="35820" xr:uid="{00000000-0005-0000-0000-0000358B0000}"/>
    <cellStyle name="20% - Accent1 4 2 4 2 4 2 3 2 2 2" xfId="35821" xr:uid="{00000000-0005-0000-0000-0000368B0000}"/>
    <cellStyle name="20% - Accent1 4 2 4 2 4 2 3 2 3" xfId="35822" xr:uid="{00000000-0005-0000-0000-0000378B0000}"/>
    <cellStyle name="20% - Accent1 4 2 4 2 4 2 3 3" xfId="35823" xr:uid="{00000000-0005-0000-0000-0000388B0000}"/>
    <cellStyle name="20% - Accent1 4 2 4 2 4 2 3 3 2" xfId="35824" xr:uid="{00000000-0005-0000-0000-0000398B0000}"/>
    <cellStyle name="20% - Accent1 4 2 4 2 4 2 3 4" xfId="35825" xr:uid="{00000000-0005-0000-0000-00003A8B0000}"/>
    <cellStyle name="20% - Accent1 4 2 4 2 4 2 4" xfId="35826" xr:uid="{00000000-0005-0000-0000-00003B8B0000}"/>
    <cellStyle name="20% - Accent1 4 2 4 2 4 2 4 2" xfId="35827" xr:uid="{00000000-0005-0000-0000-00003C8B0000}"/>
    <cellStyle name="20% - Accent1 4 2 4 2 4 2 4 2 2" xfId="35828" xr:uid="{00000000-0005-0000-0000-00003D8B0000}"/>
    <cellStyle name="20% - Accent1 4 2 4 2 4 2 4 2 2 2" xfId="35829" xr:uid="{00000000-0005-0000-0000-00003E8B0000}"/>
    <cellStyle name="20% - Accent1 4 2 4 2 4 2 4 2 3" xfId="35830" xr:uid="{00000000-0005-0000-0000-00003F8B0000}"/>
    <cellStyle name="20% - Accent1 4 2 4 2 4 2 4 3" xfId="35831" xr:uid="{00000000-0005-0000-0000-0000408B0000}"/>
    <cellStyle name="20% - Accent1 4 2 4 2 4 2 4 3 2" xfId="35832" xr:uid="{00000000-0005-0000-0000-0000418B0000}"/>
    <cellStyle name="20% - Accent1 4 2 4 2 4 2 4 4" xfId="35833" xr:uid="{00000000-0005-0000-0000-0000428B0000}"/>
    <cellStyle name="20% - Accent1 4 2 4 2 4 2 5" xfId="35834" xr:uid="{00000000-0005-0000-0000-0000438B0000}"/>
    <cellStyle name="20% - Accent1 4 2 4 2 4 2 5 2" xfId="35835" xr:uid="{00000000-0005-0000-0000-0000448B0000}"/>
    <cellStyle name="20% - Accent1 4 2 4 2 4 2 5 2 2" xfId="35836" xr:uid="{00000000-0005-0000-0000-0000458B0000}"/>
    <cellStyle name="20% - Accent1 4 2 4 2 4 2 5 3" xfId="35837" xr:uid="{00000000-0005-0000-0000-0000468B0000}"/>
    <cellStyle name="20% - Accent1 4 2 4 2 4 2 6" xfId="35838" xr:uid="{00000000-0005-0000-0000-0000478B0000}"/>
    <cellStyle name="20% - Accent1 4 2 4 2 4 2 6 2" xfId="35839" xr:uid="{00000000-0005-0000-0000-0000488B0000}"/>
    <cellStyle name="20% - Accent1 4 2 4 2 4 2 6 2 2" xfId="35840" xr:uid="{00000000-0005-0000-0000-0000498B0000}"/>
    <cellStyle name="20% - Accent1 4 2 4 2 4 2 6 3" xfId="35841" xr:uid="{00000000-0005-0000-0000-00004A8B0000}"/>
    <cellStyle name="20% - Accent1 4 2 4 2 4 2 7" xfId="35842" xr:uid="{00000000-0005-0000-0000-00004B8B0000}"/>
    <cellStyle name="20% - Accent1 4 2 4 2 4 2 7 2" xfId="35843" xr:uid="{00000000-0005-0000-0000-00004C8B0000}"/>
    <cellStyle name="20% - Accent1 4 2 4 2 4 2 8" xfId="35844" xr:uid="{00000000-0005-0000-0000-00004D8B0000}"/>
    <cellStyle name="20% - Accent1 4 2 4 2 4 2 8 2" xfId="35845" xr:uid="{00000000-0005-0000-0000-00004E8B0000}"/>
    <cellStyle name="20% - Accent1 4 2 4 2 4 2 9" xfId="35846" xr:uid="{00000000-0005-0000-0000-00004F8B0000}"/>
    <cellStyle name="20% - Accent1 4 2 4 2 4 3" xfId="35847" xr:uid="{00000000-0005-0000-0000-0000508B0000}"/>
    <cellStyle name="20% - Accent1 4 2 4 2 4 3 2" xfId="35848" xr:uid="{00000000-0005-0000-0000-0000518B0000}"/>
    <cellStyle name="20% - Accent1 4 2 4 2 4 3 2 2" xfId="35849" xr:uid="{00000000-0005-0000-0000-0000528B0000}"/>
    <cellStyle name="20% - Accent1 4 2 4 2 4 3 2 2 2" xfId="35850" xr:uid="{00000000-0005-0000-0000-0000538B0000}"/>
    <cellStyle name="20% - Accent1 4 2 4 2 4 3 2 2 2 2" xfId="35851" xr:uid="{00000000-0005-0000-0000-0000548B0000}"/>
    <cellStyle name="20% - Accent1 4 2 4 2 4 3 2 2 3" xfId="35852" xr:uid="{00000000-0005-0000-0000-0000558B0000}"/>
    <cellStyle name="20% - Accent1 4 2 4 2 4 3 2 3" xfId="35853" xr:uid="{00000000-0005-0000-0000-0000568B0000}"/>
    <cellStyle name="20% - Accent1 4 2 4 2 4 3 2 3 2" xfId="35854" xr:uid="{00000000-0005-0000-0000-0000578B0000}"/>
    <cellStyle name="20% - Accent1 4 2 4 2 4 3 2 4" xfId="35855" xr:uid="{00000000-0005-0000-0000-0000588B0000}"/>
    <cellStyle name="20% - Accent1 4 2 4 2 4 3 3" xfId="35856" xr:uid="{00000000-0005-0000-0000-0000598B0000}"/>
    <cellStyle name="20% - Accent1 4 2 4 2 4 3 3 2" xfId="35857" xr:uid="{00000000-0005-0000-0000-00005A8B0000}"/>
    <cellStyle name="20% - Accent1 4 2 4 2 4 3 3 2 2" xfId="35858" xr:uid="{00000000-0005-0000-0000-00005B8B0000}"/>
    <cellStyle name="20% - Accent1 4 2 4 2 4 3 3 2 2 2" xfId="35859" xr:uid="{00000000-0005-0000-0000-00005C8B0000}"/>
    <cellStyle name="20% - Accent1 4 2 4 2 4 3 3 2 3" xfId="35860" xr:uid="{00000000-0005-0000-0000-00005D8B0000}"/>
    <cellStyle name="20% - Accent1 4 2 4 2 4 3 3 3" xfId="35861" xr:uid="{00000000-0005-0000-0000-00005E8B0000}"/>
    <cellStyle name="20% - Accent1 4 2 4 2 4 3 3 3 2" xfId="35862" xr:uid="{00000000-0005-0000-0000-00005F8B0000}"/>
    <cellStyle name="20% - Accent1 4 2 4 2 4 3 3 4" xfId="35863" xr:uid="{00000000-0005-0000-0000-0000608B0000}"/>
    <cellStyle name="20% - Accent1 4 2 4 2 4 3 4" xfId="35864" xr:uid="{00000000-0005-0000-0000-0000618B0000}"/>
    <cellStyle name="20% - Accent1 4 2 4 2 4 3 4 2" xfId="35865" xr:uid="{00000000-0005-0000-0000-0000628B0000}"/>
    <cellStyle name="20% - Accent1 4 2 4 2 4 3 4 2 2" xfId="35866" xr:uid="{00000000-0005-0000-0000-0000638B0000}"/>
    <cellStyle name="20% - Accent1 4 2 4 2 4 3 4 2 2 2" xfId="35867" xr:uid="{00000000-0005-0000-0000-0000648B0000}"/>
    <cellStyle name="20% - Accent1 4 2 4 2 4 3 4 2 3" xfId="35868" xr:uid="{00000000-0005-0000-0000-0000658B0000}"/>
    <cellStyle name="20% - Accent1 4 2 4 2 4 3 4 3" xfId="35869" xr:uid="{00000000-0005-0000-0000-0000668B0000}"/>
    <cellStyle name="20% - Accent1 4 2 4 2 4 3 4 3 2" xfId="35870" xr:uid="{00000000-0005-0000-0000-0000678B0000}"/>
    <cellStyle name="20% - Accent1 4 2 4 2 4 3 4 4" xfId="35871" xr:uid="{00000000-0005-0000-0000-0000688B0000}"/>
    <cellStyle name="20% - Accent1 4 2 4 2 4 3 5" xfId="35872" xr:uid="{00000000-0005-0000-0000-0000698B0000}"/>
    <cellStyle name="20% - Accent1 4 2 4 2 4 3 5 2" xfId="35873" xr:uid="{00000000-0005-0000-0000-00006A8B0000}"/>
    <cellStyle name="20% - Accent1 4 2 4 2 4 3 5 2 2" xfId="35874" xr:uid="{00000000-0005-0000-0000-00006B8B0000}"/>
    <cellStyle name="20% - Accent1 4 2 4 2 4 3 5 3" xfId="35875" xr:uid="{00000000-0005-0000-0000-00006C8B0000}"/>
    <cellStyle name="20% - Accent1 4 2 4 2 4 3 6" xfId="35876" xr:uid="{00000000-0005-0000-0000-00006D8B0000}"/>
    <cellStyle name="20% - Accent1 4 2 4 2 4 3 6 2" xfId="35877" xr:uid="{00000000-0005-0000-0000-00006E8B0000}"/>
    <cellStyle name="20% - Accent1 4 2 4 2 4 3 6 2 2" xfId="35878" xr:uid="{00000000-0005-0000-0000-00006F8B0000}"/>
    <cellStyle name="20% - Accent1 4 2 4 2 4 3 6 3" xfId="35879" xr:uid="{00000000-0005-0000-0000-0000708B0000}"/>
    <cellStyle name="20% - Accent1 4 2 4 2 4 3 7" xfId="35880" xr:uid="{00000000-0005-0000-0000-0000718B0000}"/>
    <cellStyle name="20% - Accent1 4 2 4 2 4 3 7 2" xfId="35881" xr:uid="{00000000-0005-0000-0000-0000728B0000}"/>
    <cellStyle name="20% - Accent1 4 2 4 2 4 3 8" xfId="35882" xr:uid="{00000000-0005-0000-0000-0000738B0000}"/>
    <cellStyle name="20% - Accent1 4 2 4 2 4 3 8 2" xfId="35883" xr:uid="{00000000-0005-0000-0000-0000748B0000}"/>
    <cellStyle name="20% - Accent1 4 2 4 2 4 3 9" xfId="35884" xr:uid="{00000000-0005-0000-0000-0000758B0000}"/>
    <cellStyle name="20% - Accent1 4 2 4 2 4 4" xfId="35885" xr:uid="{00000000-0005-0000-0000-0000768B0000}"/>
    <cellStyle name="20% - Accent1 4 2 4 2 4 4 2" xfId="35886" xr:uid="{00000000-0005-0000-0000-0000778B0000}"/>
    <cellStyle name="20% - Accent1 4 2 4 2 4 4 2 2" xfId="35887" xr:uid="{00000000-0005-0000-0000-0000788B0000}"/>
    <cellStyle name="20% - Accent1 4 2 4 2 4 4 2 2 2" xfId="35888" xr:uid="{00000000-0005-0000-0000-0000798B0000}"/>
    <cellStyle name="20% - Accent1 4 2 4 2 4 4 2 3" xfId="35889" xr:uid="{00000000-0005-0000-0000-00007A8B0000}"/>
    <cellStyle name="20% - Accent1 4 2 4 2 4 4 3" xfId="35890" xr:uid="{00000000-0005-0000-0000-00007B8B0000}"/>
    <cellStyle name="20% - Accent1 4 2 4 2 4 4 3 2" xfId="35891" xr:uid="{00000000-0005-0000-0000-00007C8B0000}"/>
    <cellStyle name="20% - Accent1 4 2 4 2 4 4 4" xfId="35892" xr:uid="{00000000-0005-0000-0000-00007D8B0000}"/>
    <cellStyle name="20% - Accent1 4 2 4 2 4 5" xfId="35893" xr:uid="{00000000-0005-0000-0000-00007E8B0000}"/>
    <cellStyle name="20% - Accent1 4 2 4 2 4 5 2" xfId="35894" xr:uid="{00000000-0005-0000-0000-00007F8B0000}"/>
    <cellStyle name="20% - Accent1 4 2 4 2 4 5 2 2" xfId="35895" xr:uid="{00000000-0005-0000-0000-0000808B0000}"/>
    <cellStyle name="20% - Accent1 4 2 4 2 4 5 2 2 2" xfId="35896" xr:uid="{00000000-0005-0000-0000-0000818B0000}"/>
    <cellStyle name="20% - Accent1 4 2 4 2 4 5 2 3" xfId="35897" xr:uid="{00000000-0005-0000-0000-0000828B0000}"/>
    <cellStyle name="20% - Accent1 4 2 4 2 4 5 3" xfId="35898" xr:uid="{00000000-0005-0000-0000-0000838B0000}"/>
    <cellStyle name="20% - Accent1 4 2 4 2 4 5 3 2" xfId="35899" xr:uid="{00000000-0005-0000-0000-0000848B0000}"/>
    <cellStyle name="20% - Accent1 4 2 4 2 4 5 4" xfId="35900" xr:uid="{00000000-0005-0000-0000-0000858B0000}"/>
    <cellStyle name="20% - Accent1 4 2 4 2 4 6" xfId="35901" xr:uid="{00000000-0005-0000-0000-0000868B0000}"/>
    <cellStyle name="20% - Accent1 4 2 4 2 4 6 2" xfId="35902" xr:uid="{00000000-0005-0000-0000-0000878B0000}"/>
    <cellStyle name="20% - Accent1 4 2 4 2 4 6 2 2" xfId="35903" xr:uid="{00000000-0005-0000-0000-0000888B0000}"/>
    <cellStyle name="20% - Accent1 4 2 4 2 4 6 2 2 2" xfId="35904" xr:uid="{00000000-0005-0000-0000-0000898B0000}"/>
    <cellStyle name="20% - Accent1 4 2 4 2 4 6 2 3" xfId="35905" xr:uid="{00000000-0005-0000-0000-00008A8B0000}"/>
    <cellStyle name="20% - Accent1 4 2 4 2 4 6 3" xfId="35906" xr:uid="{00000000-0005-0000-0000-00008B8B0000}"/>
    <cellStyle name="20% - Accent1 4 2 4 2 4 6 3 2" xfId="35907" xr:uid="{00000000-0005-0000-0000-00008C8B0000}"/>
    <cellStyle name="20% - Accent1 4 2 4 2 4 6 4" xfId="35908" xr:uid="{00000000-0005-0000-0000-00008D8B0000}"/>
    <cellStyle name="20% - Accent1 4 2 4 2 4 7" xfId="35909" xr:uid="{00000000-0005-0000-0000-00008E8B0000}"/>
    <cellStyle name="20% - Accent1 4 2 4 2 4 7 2" xfId="35910" xr:uid="{00000000-0005-0000-0000-00008F8B0000}"/>
    <cellStyle name="20% - Accent1 4 2 4 2 4 7 2 2" xfId="35911" xr:uid="{00000000-0005-0000-0000-0000908B0000}"/>
    <cellStyle name="20% - Accent1 4 2 4 2 4 7 3" xfId="35912" xr:uid="{00000000-0005-0000-0000-0000918B0000}"/>
    <cellStyle name="20% - Accent1 4 2 4 2 4 8" xfId="35913" xr:uid="{00000000-0005-0000-0000-0000928B0000}"/>
    <cellStyle name="20% - Accent1 4 2 4 2 4 8 2" xfId="35914" xr:uid="{00000000-0005-0000-0000-0000938B0000}"/>
    <cellStyle name="20% - Accent1 4 2 4 2 4 8 2 2" xfId="35915" xr:uid="{00000000-0005-0000-0000-0000948B0000}"/>
    <cellStyle name="20% - Accent1 4 2 4 2 4 8 3" xfId="35916" xr:uid="{00000000-0005-0000-0000-0000958B0000}"/>
    <cellStyle name="20% - Accent1 4 2 4 2 4 9" xfId="35917" xr:uid="{00000000-0005-0000-0000-0000968B0000}"/>
    <cellStyle name="20% - Accent1 4 2 4 2 4 9 2" xfId="35918" xr:uid="{00000000-0005-0000-0000-0000978B0000}"/>
    <cellStyle name="20% - Accent1 4 2 4 2 5" xfId="35919" xr:uid="{00000000-0005-0000-0000-0000988B0000}"/>
    <cellStyle name="20% - Accent1 4 2 4 2 5 10" xfId="35920" xr:uid="{00000000-0005-0000-0000-0000998B0000}"/>
    <cellStyle name="20% - Accent1 4 2 4 2 5 10 2" xfId="35921" xr:uid="{00000000-0005-0000-0000-00009A8B0000}"/>
    <cellStyle name="20% - Accent1 4 2 4 2 5 11" xfId="35922" xr:uid="{00000000-0005-0000-0000-00009B8B0000}"/>
    <cellStyle name="20% - Accent1 4 2 4 2 5 2" xfId="35923" xr:uid="{00000000-0005-0000-0000-00009C8B0000}"/>
    <cellStyle name="20% - Accent1 4 2 4 2 5 2 2" xfId="35924" xr:uid="{00000000-0005-0000-0000-00009D8B0000}"/>
    <cellStyle name="20% - Accent1 4 2 4 2 5 2 2 2" xfId="35925" xr:uid="{00000000-0005-0000-0000-00009E8B0000}"/>
    <cellStyle name="20% - Accent1 4 2 4 2 5 2 2 2 2" xfId="35926" xr:uid="{00000000-0005-0000-0000-00009F8B0000}"/>
    <cellStyle name="20% - Accent1 4 2 4 2 5 2 2 2 2 2" xfId="35927" xr:uid="{00000000-0005-0000-0000-0000A08B0000}"/>
    <cellStyle name="20% - Accent1 4 2 4 2 5 2 2 2 3" xfId="35928" xr:uid="{00000000-0005-0000-0000-0000A18B0000}"/>
    <cellStyle name="20% - Accent1 4 2 4 2 5 2 2 3" xfId="35929" xr:uid="{00000000-0005-0000-0000-0000A28B0000}"/>
    <cellStyle name="20% - Accent1 4 2 4 2 5 2 2 3 2" xfId="35930" xr:uid="{00000000-0005-0000-0000-0000A38B0000}"/>
    <cellStyle name="20% - Accent1 4 2 4 2 5 2 2 4" xfId="35931" xr:uid="{00000000-0005-0000-0000-0000A48B0000}"/>
    <cellStyle name="20% - Accent1 4 2 4 2 5 2 3" xfId="35932" xr:uid="{00000000-0005-0000-0000-0000A58B0000}"/>
    <cellStyle name="20% - Accent1 4 2 4 2 5 2 3 2" xfId="35933" xr:uid="{00000000-0005-0000-0000-0000A68B0000}"/>
    <cellStyle name="20% - Accent1 4 2 4 2 5 2 3 2 2" xfId="35934" xr:uid="{00000000-0005-0000-0000-0000A78B0000}"/>
    <cellStyle name="20% - Accent1 4 2 4 2 5 2 3 2 2 2" xfId="35935" xr:uid="{00000000-0005-0000-0000-0000A88B0000}"/>
    <cellStyle name="20% - Accent1 4 2 4 2 5 2 3 2 3" xfId="35936" xr:uid="{00000000-0005-0000-0000-0000A98B0000}"/>
    <cellStyle name="20% - Accent1 4 2 4 2 5 2 3 3" xfId="35937" xr:uid="{00000000-0005-0000-0000-0000AA8B0000}"/>
    <cellStyle name="20% - Accent1 4 2 4 2 5 2 3 3 2" xfId="35938" xr:uid="{00000000-0005-0000-0000-0000AB8B0000}"/>
    <cellStyle name="20% - Accent1 4 2 4 2 5 2 3 4" xfId="35939" xr:uid="{00000000-0005-0000-0000-0000AC8B0000}"/>
    <cellStyle name="20% - Accent1 4 2 4 2 5 2 4" xfId="35940" xr:uid="{00000000-0005-0000-0000-0000AD8B0000}"/>
    <cellStyle name="20% - Accent1 4 2 4 2 5 2 4 2" xfId="35941" xr:uid="{00000000-0005-0000-0000-0000AE8B0000}"/>
    <cellStyle name="20% - Accent1 4 2 4 2 5 2 4 2 2" xfId="35942" xr:uid="{00000000-0005-0000-0000-0000AF8B0000}"/>
    <cellStyle name="20% - Accent1 4 2 4 2 5 2 4 2 2 2" xfId="35943" xr:uid="{00000000-0005-0000-0000-0000B08B0000}"/>
    <cellStyle name="20% - Accent1 4 2 4 2 5 2 4 2 3" xfId="35944" xr:uid="{00000000-0005-0000-0000-0000B18B0000}"/>
    <cellStyle name="20% - Accent1 4 2 4 2 5 2 4 3" xfId="35945" xr:uid="{00000000-0005-0000-0000-0000B28B0000}"/>
    <cellStyle name="20% - Accent1 4 2 4 2 5 2 4 3 2" xfId="35946" xr:uid="{00000000-0005-0000-0000-0000B38B0000}"/>
    <cellStyle name="20% - Accent1 4 2 4 2 5 2 4 4" xfId="35947" xr:uid="{00000000-0005-0000-0000-0000B48B0000}"/>
    <cellStyle name="20% - Accent1 4 2 4 2 5 2 5" xfId="35948" xr:uid="{00000000-0005-0000-0000-0000B58B0000}"/>
    <cellStyle name="20% - Accent1 4 2 4 2 5 2 5 2" xfId="35949" xr:uid="{00000000-0005-0000-0000-0000B68B0000}"/>
    <cellStyle name="20% - Accent1 4 2 4 2 5 2 5 2 2" xfId="35950" xr:uid="{00000000-0005-0000-0000-0000B78B0000}"/>
    <cellStyle name="20% - Accent1 4 2 4 2 5 2 5 3" xfId="35951" xr:uid="{00000000-0005-0000-0000-0000B88B0000}"/>
    <cellStyle name="20% - Accent1 4 2 4 2 5 2 6" xfId="35952" xr:uid="{00000000-0005-0000-0000-0000B98B0000}"/>
    <cellStyle name="20% - Accent1 4 2 4 2 5 2 6 2" xfId="35953" xr:uid="{00000000-0005-0000-0000-0000BA8B0000}"/>
    <cellStyle name="20% - Accent1 4 2 4 2 5 2 6 2 2" xfId="35954" xr:uid="{00000000-0005-0000-0000-0000BB8B0000}"/>
    <cellStyle name="20% - Accent1 4 2 4 2 5 2 6 3" xfId="35955" xr:uid="{00000000-0005-0000-0000-0000BC8B0000}"/>
    <cellStyle name="20% - Accent1 4 2 4 2 5 2 7" xfId="35956" xr:uid="{00000000-0005-0000-0000-0000BD8B0000}"/>
    <cellStyle name="20% - Accent1 4 2 4 2 5 2 7 2" xfId="35957" xr:uid="{00000000-0005-0000-0000-0000BE8B0000}"/>
    <cellStyle name="20% - Accent1 4 2 4 2 5 2 8" xfId="35958" xr:uid="{00000000-0005-0000-0000-0000BF8B0000}"/>
    <cellStyle name="20% - Accent1 4 2 4 2 5 2 8 2" xfId="35959" xr:uid="{00000000-0005-0000-0000-0000C08B0000}"/>
    <cellStyle name="20% - Accent1 4 2 4 2 5 2 9" xfId="35960" xr:uid="{00000000-0005-0000-0000-0000C18B0000}"/>
    <cellStyle name="20% - Accent1 4 2 4 2 5 3" xfId="35961" xr:uid="{00000000-0005-0000-0000-0000C28B0000}"/>
    <cellStyle name="20% - Accent1 4 2 4 2 5 3 2" xfId="35962" xr:uid="{00000000-0005-0000-0000-0000C38B0000}"/>
    <cellStyle name="20% - Accent1 4 2 4 2 5 3 2 2" xfId="35963" xr:uid="{00000000-0005-0000-0000-0000C48B0000}"/>
    <cellStyle name="20% - Accent1 4 2 4 2 5 3 2 2 2" xfId="35964" xr:uid="{00000000-0005-0000-0000-0000C58B0000}"/>
    <cellStyle name="20% - Accent1 4 2 4 2 5 3 2 2 2 2" xfId="35965" xr:uid="{00000000-0005-0000-0000-0000C68B0000}"/>
    <cellStyle name="20% - Accent1 4 2 4 2 5 3 2 2 3" xfId="35966" xr:uid="{00000000-0005-0000-0000-0000C78B0000}"/>
    <cellStyle name="20% - Accent1 4 2 4 2 5 3 2 3" xfId="35967" xr:uid="{00000000-0005-0000-0000-0000C88B0000}"/>
    <cellStyle name="20% - Accent1 4 2 4 2 5 3 2 3 2" xfId="35968" xr:uid="{00000000-0005-0000-0000-0000C98B0000}"/>
    <cellStyle name="20% - Accent1 4 2 4 2 5 3 2 4" xfId="35969" xr:uid="{00000000-0005-0000-0000-0000CA8B0000}"/>
    <cellStyle name="20% - Accent1 4 2 4 2 5 3 3" xfId="35970" xr:uid="{00000000-0005-0000-0000-0000CB8B0000}"/>
    <cellStyle name="20% - Accent1 4 2 4 2 5 3 3 2" xfId="35971" xr:uid="{00000000-0005-0000-0000-0000CC8B0000}"/>
    <cellStyle name="20% - Accent1 4 2 4 2 5 3 3 2 2" xfId="35972" xr:uid="{00000000-0005-0000-0000-0000CD8B0000}"/>
    <cellStyle name="20% - Accent1 4 2 4 2 5 3 3 2 2 2" xfId="35973" xr:uid="{00000000-0005-0000-0000-0000CE8B0000}"/>
    <cellStyle name="20% - Accent1 4 2 4 2 5 3 3 2 3" xfId="35974" xr:uid="{00000000-0005-0000-0000-0000CF8B0000}"/>
    <cellStyle name="20% - Accent1 4 2 4 2 5 3 3 3" xfId="35975" xr:uid="{00000000-0005-0000-0000-0000D08B0000}"/>
    <cellStyle name="20% - Accent1 4 2 4 2 5 3 3 3 2" xfId="35976" xr:uid="{00000000-0005-0000-0000-0000D18B0000}"/>
    <cellStyle name="20% - Accent1 4 2 4 2 5 3 3 4" xfId="35977" xr:uid="{00000000-0005-0000-0000-0000D28B0000}"/>
    <cellStyle name="20% - Accent1 4 2 4 2 5 3 4" xfId="35978" xr:uid="{00000000-0005-0000-0000-0000D38B0000}"/>
    <cellStyle name="20% - Accent1 4 2 4 2 5 3 4 2" xfId="35979" xr:uid="{00000000-0005-0000-0000-0000D48B0000}"/>
    <cellStyle name="20% - Accent1 4 2 4 2 5 3 4 2 2" xfId="35980" xr:uid="{00000000-0005-0000-0000-0000D58B0000}"/>
    <cellStyle name="20% - Accent1 4 2 4 2 5 3 4 2 2 2" xfId="35981" xr:uid="{00000000-0005-0000-0000-0000D68B0000}"/>
    <cellStyle name="20% - Accent1 4 2 4 2 5 3 4 2 3" xfId="35982" xr:uid="{00000000-0005-0000-0000-0000D78B0000}"/>
    <cellStyle name="20% - Accent1 4 2 4 2 5 3 4 3" xfId="35983" xr:uid="{00000000-0005-0000-0000-0000D88B0000}"/>
    <cellStyle name="20% - Accent1 4 2 4 2 5 3 4 3 2" xfId="35984" xr:uid="{00000000-0005-0000-0000-0000D98B0000}"/>
    <cellStyle name="20% - Accent1 4 2 4 2 5 3 4 4" xfId="35985" xr:uid="{00000000-0005-0000-0000-0000DA8B0000}"/>
    <cellStyle name="20% - Accent1 4 2 4 2 5 3 5" xfId="35986" xr:uid="{00000000-0005-0000-0000-0000DB8B0000}"/>
    <cellStyle name="20% - Accent1 4 2 4 2 5 3 5 2" xfId="35987" xr:uid="{00000000-0005-0000-0000-0000DC8B0000}"/>
    <cellStyle name="20% - Accent1 4 2 4 2 5 3 5 2 2" xfId="35988" xr:uid="{00000000-0005-0000-0000-0000DD8B0000}"/>
    <cellStyle name="20% - Accent1 4 2 4 2 5 3 5 3" xfId="35989" xr:uid="{00000000-0005-0000-0000-0000DE8B0000}"/>
    <cellStyle name="20% - Accent1 4 2 4 2 5 3 6" xfId="35990" xr:uid="{00000000-0005-0000-0000-0000DF8B0000}"/>
    <cellStyle name="20% - Accent1 4 2 4 2 5 3 6 2" xfId="35991" xr:uid="{00000000-0005-0000-0000-0000E08B0000}"/>
    <cellStyle name="20% - Accent1 4 2 4 2 5 3 6 2 2" xfId="35992" xr:uid="{00000000-0005-0000-0000-0000E18B0000}"/>
    <cellStyle name="20% - Accent1 4 2 4 2 5 3 6 3" xfId="35993" xr:uid="{00000000-0005-0000-0000-0000E28B0000}"/>
    <cellStyle name="20% - Accent1 4 2 4 2 5 3 7" xfId="35994" xr:uid="{00000000-0005-0000-0000-0000E38B0000}"/>
    <cellStyle name="20% - Accent1 4 2 4 2 5 3 7 2" xfId="35995" xr:uid="{00000000-0005-0000-0000-0000E48B0000}"/>
    <cellStyle name="20% - Accent1 4 2 4 2 5 3 8" xfId="35996" xr:uid="{00000000-0005-0000-0000-0000E58B0000}"/>
    <cellStyle name="20% - Accent1 4 2 4 2 5 3 8 2" xfId="35997" xr:uid="{00000000-0005-0000-0000-0000E68B0000}"/>
    <cellStyle name="20% - Accent1 4 2 4 2 5 3 9" xfId="35998" xr:uid="{00000000-0005-0000-0000-0000E78B0000}"/>
    <cellStyle name="20% - Accent1 4 2 4 2 5 4" xfId="35999" xr:uid="{00000000-0005-0000-0000-0000E88B0000}"/>
    <cellStyle name="20% - Accent1 4 2 4 2 5 4 2" xfId="36000" xr:uid="{00000000-0005-0000-0000-0000E98B0000}"/>
    <cellStyle name="20% - Accent1 4 2 4 2 5 4 2 2" xfId="36001" xr:uid="{00000000-0005-0000-0000-0000EA8B0000}"/>
    <cellStyle name="20% - Accent1 4 2 4 2 5 4 2 2 2" xfId="36002" xr:uid="{00000000-0005-0000-0000-0000EB8B0000}"/>
    <cellStyle name="20% - Accent1 4 2 4 2 5 4 2 3" xfId="36003" xr:uid="{00000000-0005-0000-0000-0000EC8B0000}"/>
    <cellStyle name="20% - Accent1 4 2 4 2 5 4 3" xfId="36004" xr:uid="{00000000-0005-0000-0000-0000ED8B0000}"/>
    <cellStyle name="20% - Accent1 4 2 4 2 5 4 3 2" xfId="36005" xr:uid="{00000000-0005-0000-0000-0000EE8B0000}"/>
    <cellStyle name="20% - Accent1 4 2 4 2 5 4 4" xfId="36006" xr:uid="{00000000-0005-0000-0000-0000EF8B0000}"/>
    <cellStyle name="20% - Accent1 4 2 4 2 5 5" xfId="36007" xr:uid="{00000000-0005-0000-0000-0000F08B0000}"/>
    <cellStyle name="20% - Accent1 4 2 4 2 5 5 2" xfId="36008" xr:uid="{00000000-0005-0000-0000-0000F18B0000}"/>
    <cellStyle name="20% - Accent1 4 2 4 2 5 5 2 2" xfId="36009" xr:uid="{00000000-0005-0000-0000-0000F28B0000}"/>
    <cellStyle name="20% - Accent1 4 2 4 2 5 5 2 2 2" xfId="36010" xr:uid="{00000000-0005-0000-0000-0000F38B0000}"/>
    <cellStyle name="20% - Accent1 4 2 4 2 5 5 2 3" xfId="36011" xr:uid="{00000000-0005-0000-0000-0000F48B0000}"/>
    <cellStyle name="20% - Accent1 4 2 4 2 5 5 3" xfId="36012" xr:uid="{00000000-0005-0000-0000-0000F58B0000}"/>
    <cellStyle name="20% - Accent1 4 2 4 2 5 5 3 2" xfId="36013" xr:uid="{00000000-0005-0000-0000-0000F68B0000}"/>
    <cellStyle name="20% - Accent1 4 2 4 2 5 5 4" xfId="36014" xr:uid="{00000000-0005-0000-0000-0000F78B0000}"/>
    <cellStyle name="20% - Accent1 4 2 4 2 5 6" xfId="36015" xr:uid="{00000000-0005-0000-0000-0000F88B0000}"/>
    <cellStyle name="20% - Accent1 4 2 4 2 5 6 2" xfId="36016" xr:uid="{00000000-0005-0000-0000-0000F98B0000}"/>
    <cellStyle name="20% - Accent1 4 2 4 2 5 6 2 2" xfId="36017" xr:uid="{00000000-0005-0000-0000-0000FA8B0000}"/>
    <cellStyle name="20% - Accent1 4 2 4 2 5 6 2 2 2" xfId="36018" xr:uid="{00000000-0005-0000-0000-0000FB8B0000}"/>
    <cellStyle name="20% - Accent1 4 2 4 2 5 6 2 3" xfId="36019" xr:uid="{00000000-0005-0000-0000-0000FC8B0000}"/>
    <cellStyle name="20% - Accent1 4 2 4 2 5 6 3" xfId="36020" xr:uid="{00000000-0005-0000-0000-0000FD8B0000}"/>
    <cellStyle name="20% - Accent1 4 2 4 2 5 6 3 2" xfId="36021" xr:uid="{00000000-0005-0000-0000-0000FE8B0000}"/>
    <cellStyle name="20% - Accent1 4 2 4 2 5 6 4" xfId="36022" xr:uid="{00000000-0005-0000-0000-0000FF8B0000}"/>
    <cellStyle name="20% - Accent1 4 2 4 2 5 7" xfId="36023" xr:uid="{00000000-0005-0000-0000-0000008C0000}"/>
    <cellStyle name="20% - Accent1 4 2 4 2 5 7 2" xfId="36024" xr:uid="{00000000-0005-0000-0000-0000018C0000}"/>
    <cellStyle name="20% - Accent1 4 2 4 2 5 7 2 2" xfId="36025" xr:uid="{00000000-0005-0000-0000-0000028C0000}"/>
    <cellStyle name="20% - Accent1 4 2 4 2 5 7 3" xfId="36026" xr:uid="{00000000-0005-0000-0000-0000038C0000}"/>
    <cellStyle name="20% - Accent1 4 2 4 2 5 8" xfId="36027" xr:uid="{00000000-0005-0000-0000-0000048C0000}"/>
    <cellStyle name="20% - Accent1 4 2 4 2 5 8 2" xfId="36028" xr:uid="{00000000-0005-0000-0000-0000058C0000}"/>
    <cellStyle name="20% - Accent1 4 2 4 2 5 8 2 2" xfId="36029" xr:uid="{00000000-0005-0000-0000-0000068C0000}"/>
    <cellStyle name="20% - Accent1 4 2 4 2 5 8 3" xfId="36030" xr:uid="{00000000-0005-0000-0000-0000078C0000}"/>
    <cellStyle name="20% - Accent1 4 2 4 2 5 9" xfId="36031" xr:uid="{00000000-0005-0000-0000-0000088C0000}"/>
    <cellStyle name="20% - Accent1 4 2 4 2 5 9 2" xfId="36032" xr:uid="{00000000-0005-0000-0000-0000098C0000}"/>
    <cellStyle name="20% - Accent1 4 2 4 2 6" xfId="36033" xr:uid="{00000000-0005-0000-0000-00000A8C0000}"/>
    <cellStyle name="20% - Accent1 4 2 4 2 6 2" xfId="36034" xr:uid="{00000000-0005-0000-0000-00000B8C0000}"/>
    <cellStyle name="20% - Accent1 4 2 4 2 6 2 2" xfId="36035" xr:uid="{00000000-0005-0000-0000-00000C8C0000}"/>
    <cellStyle name="20% - Accent1 4 2 4 2 6 2 2 2" xfId="36036" xr:uid="{00000000-0005-0000-0000-00000D8C0000}"/>
    <cellStyle name="20% - Accent1 4 2 4 2 6 2 2 2 2" xfId="36037" xr:uid="{00000000-0005-0000-0000-00000E8C0000}"/>
    <cellStyle name="20% - Accent1 4 2 4 2 6 2 2 3" xfId="36038" xr:uid="{00000000-0005-0000-0000-00000F8C0000}"/>
    <cellStyle name="20% - Accent1 4 2 4 2 6 2 3" xfId="36039" xr:uid="{00000000-0005-0000-0000-0000108C0000}"/>
    <cellStyle name="20% - Accent1 4 2 4 2 6 2 3 2" xfId="36040" xr:uid="{00000000-0005-0000-0000-0000118C0000}"/>
    <cellStyle name="20% - Accent1 4 2 4 2 6 2 4" xfId="36041" xr:uid="{00000000-0005-0000-0000-0000128C0000}"/>
    <cellStyle name="20% - Accent1 4 2 4 2 6 3" xfId="36042" xr:uid="{00000000-0005-0000-0000-0000138C0000}"/>
    <cellStyle name="20% - Accent1 4 2 4 2 6 3 2" xfId="36043" xr:uid="{00000000-0005-0000-0000-0000148C0000}"/>
    <cellStyle name="20% - Accent1 4 2 4 2 6 3 2 2" xfId="36044" xr:uid="{00000000-0005-0000-0000-0000158C0000}"/>
    <cellStyle name="20% - Accent1 4 2 4 2 6 3 2 2 2" xfId="36045" xr:uid="{00000000-0005-0000-0000-0000168C0000}"/>
    <cellStyle name="20% - Accent1 4 2 4 2 6 3 2 3" xfId="36046" xr:uid="{00000000-0005-0000-0000-0000178C0000}"/>
    <cellStyle name="20% - Accent1 4 2 4 2 6 3 3" xfId="36047" xr:uid="{00000000-0005-0000-0000-0000188C0000}"/>
    <cellStyle name="20% - Accent1 4 2 4 2 6 3 3 2" xfId="36048" xr:uid="{00000000-0005-0000-0000-0000198C0000}"/>
    <cellStyle name="20% - Accent1 4 2 4 2 6 3 4" xfId="36049" xr:uid="{00000000-0005-0000-0000-00001A8C0000}"/>
    <cellStyle name="20% - Accent1 4 2 4 2 6 4" xfId="36050" xr:uid="{00000000-0005-0000-0000-00001B8C0000}"/>
    <cellStyle name="20% - Accent1 4 2 4 2 6 4 2" xfId="36051" xr:uid="{00000000-0005-0000-0000-00001C8C0000}"/>
    <cellStyle name="20% - Accent1 4 2 4 2 6 4 2 2" xfId="36052" xr:uid="{00000000-0005-0000-0000-00001D8C0000}"/>
    <cellStyle name="20% - Accent1 4 2 4 2 6 4 2 2 2" xfId="36053" xr:uid="{00000000-0005-0000-0000-00001E8C0000}"/>
    <cellStyle name="20% - Accent1 4 2 4 2 6 4 2 3" xfId="36054" xr:uid="{00000000-0005-0000-0000-00001F8C0000}"/>
    <cellStyle name="20% - Accent1 4 2 4 2 6 4 3" xfId="36055" xr:uid="{00000000-0005-0000-0000-0000208C0000}"/>
    <cellStyle name="20% - Accent1 4 2 4 2 6 4 3 2" xfId="36056" xr:uid="{00000000-0005-0000-0000-0000218C0000}"/>
    <cellStyle name="20% - Accent1 4 2 4 2 6 4 4" xfId="36057" xr:uid="{00000000-0005-0000-0000-0000228C0000}"/>
    <cellStyle name="20% - Accent1 4 2 4 2 6 5" xfId="36058" xr:uid="{00000000-0005-0000-0000-0000238C0000}"/>
    <cellStyle name="20% - Accent1 4 2 4 2 6 5 2" xfId="36059" xr:uid="{00000000-0005-0000-0000-0000248C0000}"/>
    <cellStyle name="20% - Accent1 4 2 4 2 6 5 2 2" xfId="36060" xr:uid="{00000000-0005-0000-0000-0000258C0000}"/>
    <cellStyle name="20% - Accent1 4 2 4 2 6 5 3" xfId="36061" xr:uid="{00000000-0005-0000-0000-0000268C0000}"/>
    <cellStyle name="20% - Accent1 4 2 4 2 6 6" xfId="36062" xr:uid="{00000000-0005-0000-0000-0000278C0000}"/>
    <cellStyle name="20% - Accent1 4 2 4 2 6 6 2" xfId="36063" xr:uid="{00000000-0005-0000-0000-0000288C0000}"/>
    <cellStyle name="20% - Accent1 4 2 4 2 6 6 2 2" xfId="36064" xr:uid="{00000000-0005-0000-0000-0000298C0000}"/>
    <cellStyle name="20% - Accent1 4 2 4 2 6 6 3" xfId="36065" xr:uid="{00000000-0005-0000-0000-00002A8C0000}"/>
    <cellStyle name="20% - Accent1 4 2 4 2 6 7" xfId="36066" xr:uid="{00000000-0005-0000-0000-00002B8C0000}"/>
    <cellStyle name="20% - Accent1 4 2 4 2 6 7 2" xfId="36067" xr:uid="{00000000-0005-0000-0000-00002C8C0000}"/>
    <cellStyle name="20% - Accent1 4 2 4 2 6 8" xfId="36068" xr:uid="{00000000-0005-0000-0000-00002D8C0000}"/>
    <cellStyle name="20% - Accent1 4 2 4 2 6 8 2" xfId="36069" xr:uid="{00000000-0005-0000-0000-00002E8C0000}"/>
    <cellStyle name="20% - Accent1 4 2 4 2 6 9" xfId="36070" xr:uid="{00000000-0005-0000-0000-00002F8C0000}"/>
    <cellStyle name="20% - Accent1 4 2 4 2 7" xfId="36071" xr:uid="{00000000-0005-0000-0000-0000308C0000}"/>
    <cellStyle name="20% - Accent1 4 2 4 2 7 2" xfId="36072" xr:uid="{00000000-0005-0000-0000-0000318C0000}"/>
    <cellStyle name="20% - Accent1 4 2 4 2 7 2 2" xfId="36073" xr:uid="{00000000-0005-0000-0000-0000328C0000}"/>
    <cellStyle name="20% - Accent1 4 2 4 2 7 2 2 2" xfId="36074" xr:uid="{00000000-0005-0000-0000-0000338C0000}"/>
    <cellStyle name="20% - Accent1 4 2 4 2 7 2 2 2 2" xfId="36075" xr:uid="{00000000-0005-0000-0000-0000348C0000}"/>
    <cellStyle name="20% - Accent1 4 2 4 2 7 2 2 3" xfId="36076" xr:uid="{00000000-0005-0000-0000-0000358C0000}"/>
    <cellStyle name="20% - Accent1 4 2 4 2 7 2 3" xfId="36077" xr:uid="{00000000-0005-0000-0000-0000368C0000}"/>
    <cellStyle name="20% - Accent1 4 2 4 2 7 2 3 2" xfId="36078" xr:uid="{00000000-0005-0000-0000-0000378C0000}"/>
    <cellStyle name="20% - Accent1 4 2 4 2 7 2 4" xfId="36079" xr:uid="{00000000-0005-0000-0000-0000388C0000}"/>
    <cellStyle name="20% - Accent1 4 2 4 2 7 3" xfId="36080" xr:uid="{00000000-0005-0000-0000-0000398C0000}"/>
    <cellStyle name="20% - Accent1 4 2 4 2 7 3 2" xfId="36081" xr:uid="{00000000-0005-0000-0000-00003A8C0000}"/>
    <cellStyle name="20% - Accent1 4 2 4 2 7 3 2 2" xfId="36082" xr:uid="{00000000-0005-0000-0000-00003B8C0000}"/>
    <cellStyle name="20% - Accent1 4 2 4 2 7 3 2 2 2" xfId="36083" xr:uid="{00000000-0005-0000-0000-00003C8C0000}"/>
    <cellStyle name="20% - Accent1 4 2 4 2 7 3 2 3" xfId="36084" xr:uid="{00000000-0005-0000-0000-00003D8C0000}"/>
    <cellStyle name="20% - Accent1 4 2 4 2 7 3 3" xfId="36085" xr:uid="{00000000-0005-0000-0000-00003E8C0000}"/>
    <cellStyle name="20% - Accent1 4 2 4 2 7 3 3 2" xfId="36086" xr:uid="{00000000-0005-0000-0000-00003F8C0000}"/>
    <cellStyle name="20% - Accent1 4 2 4 2 7 3 4" xfId="36087" xr:uid="{00000000-0005-0000-0000-0000408C0000}"/>
    <cellStyle name="20% - Accent1 4 2 4 2 7 4" xfId="36088" xr:uid="{00000000-0005-0000-0000-0000418C0000}"/>
    <cellStyle name="20% - Accent1 4 2 4 2 7 4 2" xfId="36089" xr:uid="{00000000-0005-0000-0000-0000428C0000}"/>
    <cellStyle name="20% - Accent1 4 2 4 2 7 4 2 2" xfId="36090" xr:uid="{00000000-0005-0000-0000-0000438C0000}"/>
    <cellStyle name="20% - Accent1 4 2 4 2 7 4 2 2 2" xfId="36091" xr:uid="{00000000-0005-0000-0000-0000448C0000}"/>
    <cellStyle name="20% - Accent1 4 2 4 2 7 4 2 3" xfId="36092" xr:uid="{00000000-0005-0000-0000-0000458C0000}"/>
    <cellStyle name="20% - Accent1 4 2 4 2 7 4 3" xfId="36093" xr:uid="{00000000-0005-0000-0000-0000468C0000}"/>
    <cellStyle name="20% - Accent1 4 2 4 2 7 4 3 2" xfId="36094" xr:uid="{00000000-0005-0000-0000-0000478C0000}"/>
    <cellStyle name="20% - Accent1 4 2 4 2 7 4 4" xfId="36095" xr:uid="{00000000-0005-0000-0000-0000488C0000}"/>
    <cellStyle name="20% - Accent1 4 2 4 2 7 5" xfId="36096" xr:uid="{00000000-0005-0000-0000-0000498C0000}"/>
    <cellStyle name="20% - Accent1 4 2 4 2 7 5 2" xfId="36097" xr:uid="{00000000-0005-0000-0000-00004A8C0000}"/>
    <cellStyle name="20% - Accent1 4 2 4 2 7 5 2 2" xfId="36098" xr:uid="{00000000-0005-0000-0000-00004B8C0000}"/>
    <cellStyle name="20% - Accent1 4 2 4 2 7 5 3" xfId="36099" xr:uid="{00000000-0005-0000-0000-00004C8C0000}"/>
    <cellStyle name="20% - Accent1 4 2 4 2 7 6" xfId="36100" xr:uid="{00000000-0005-0000-0000-00004D8C0000}"/>
    <cellStyle name="20% - Accent1 4 2 4 2 7 6 2" xfId="36101" xr:uid="{00000000-0005-0000-0000-00004E8C0000}"/>
    <cellStyle name="20% - Accent1 4 2 4 2 7 6 2 2" xfId="36102" xr:uid="{00000000-0005-0000-0000-00004F8C0000}"/>
    <cellStyle name="20% - Accent1 4 2 4 2 7 6 3" xfId="36103" xr:uid="{00000000-0005-0000-0000-0000508C0000}"/>
    <cellStyle name="20% - Accent1 4 2 4 2 7 7" xfId="36104" xr:uid="{00000000-0005-0000-0000-0000518C0000}"/>
    <cellStyle name="20% - Accent1 4 2 4 2 7 7 2" xfId="36105" xr:uid="{00000000-0005-0000-0000-0000528C0000}"/>
    <cellStyle name="20% - Accent1 4 2 4 2 7 8" xfId="36106" xr:uid="{00000000-0005-0000-0000-0000538C0000}"/>
    <cellStyle name="20% - Accent1 4 2 4 2 7 8 2" xfId="36107" xr:uid="{00000000-0005-0000-0000-0000548C0000}"/>
    <cellStyle name="20% - Accent1 4 2 4 2 7 9" xfId="36108" xr:uid="{00000000-0005-0000-0000-0000558C0000}"/>
    <cellStyle name="20% - Accent1 4 2 4 2 8" xfId="36109" xr:uid="{00000000-0005-0000-0000-0000568C0000}"/>
    <cellStyle name="20% - Accent1 4 2 4 2 8 2" xfId="36110" xr:uid="{00000000-0005-0000-0000-0000578C0000}"/>
    <cellStyle name="20% - Accent1 4 2 4 2 8 2 2" xfId="36111" xr:uid="{00000000-0005-0000-0000-0000588C0000}"/>
    <cellStyle name="20% - Accent1 4 2 4 2 8 2 2 2" xfId="36112" xr:uid="{00000000-0005-0000-0000-0000598C0000}"/>
    <cellStyle name="20% - Accent1 4 2 4 2 8 2 3" xfId="36113" xr:uid="{00000000-0005-0000-0000-00005A8C0000}"/>
    <cellStyle name="20% - Accent1 4 2 4 2 8 3" xfId="36114" xr:uid="{00000000-0005-0000-0000-00005B8C0000}"/>
    <cellStyle name="20% - Accent1 4 2 4 2 8 3 2" xfId="36115" xr:uid="{00000000-0005-0000-0000-00005C8C0000}"/>
    <cellStyle name="20% - Accent1 4 2 4 2 8 4" xfId="36116" xr:uid="{00000000-0005-0000-0000-00005D8C0000}"/>
    <cellStyle name="20% - Accent1 4 2 4 2 9" xfId="36117" xr:uid="{00000000-0005-0000-0000-00005E8C0000}"/>
    <cellStyle name="20% - Accent1 4 2 4 2 9 2" xfId="36118" xr:uid="{00000000-0005-0000-0000-00005F8C0000}"/>
    <cellStyle name="20% - Accent1 4 2 4 2 9 2 2" xfId="36119" xr:uid="{00000000-0005-0000-0000-0000608C0000}"/>
    <cellStyle name="20% - Accent1 4 2 4 2 9 2 2 2" xfId="36120" xr:uid="{00000000-0005-0000-0000-0000618C0000}"/>
    <cellStyle name="20% - Accent1 4 2 4 2 9 2 3" xfId="36121" xr:uid="{00000000-0005-0000-0000-0000628C0000}"/>
    <cellStyle name="20% - Accent1 4 2 4 2 9 3" xfId="36122" xr:uid="{00000000-0005-0000-0000-0000638C0000}"/>
    <cellStyle name="20% - Accent1 4 2 4 2 9 3 2" xfId="36123" xr:uid="{00000000-0005-0000-0000-0000648C0000}"/>
    <cellStyle name="20% - Accent1 4 2 4 2 9 4" xfId="36124" xr:uid="{00000000-0005-0000-0000-0000658C0000}"/>
    <cellStyle name="20% - Accent1 4 2 4 3" xfId="36125" xr:uid="{00000000-0005-0000-0000-0000668C0000}"/>
    <cellStyle name="20% - Accent1 4 2 4 3 10" xfId="36126" xr:uid="{00000000-0005-0000-0000-0000678C0000}"/>
    <cellStyle name="20% - Accent1 4 2 4 3 10 2" xfId="36127" xr:uid="{00000000-0005-0000-0000-0000688C0000}"/>
    <cellStyle name="20% - Accent1 4 2 4 3 10 2 2" xfId="36128" xr:uid="{00000000-0005-0000-0000-0000698C0000}"/>
    <cellStyle name="20% - Accent1 4 2 4 3 10 3" xfId="36129" xr:uid="{00000000-0005-0000-0000-00006A8C0000}"/>
    <cellStyle name="20% - Accent1 4 2 4 3 11" xfId="36130" xr:uid="{00000000-0005-0000-0000-00006B8C0000}"/>
    <cellStyle name="20% - Accent1 4 2 4 3 11 2" xfId="36131" xr:uid="{00000000-0005-0000-0000-00006C8C0000}"/>
    <cellStyle name="20% - Accent1 4 2 4 3 11 2 2" xfId="36132" xr:uid="{00000000-0005-0000-0000-00006D8C0000}"/>
    <cellStyle name="20% - Accent1 4 2 4 3 11 3" xfId="36133" xr:uid="{00000000-0005-0000-0000-00006E8C0000}"/>
    <cellStyle name="20% - Accent1 4 2 4 3 12" xfId="36134" xr:uid="{00000000-0005-0000-0000-00006F8C0000}"/>
    <cellStyle name="20% - Accent1 4 2 4 3 12 2" xfId="36135" xr:uid="{00000000-0005-0000-0000-0000708C0000}"/>
    <cellStyle name="20% - Accent1 4 2 4 3 13" xfId="36136" xr:uid="{00000000-0005-0000-0000-0000718C0000}"/>
    <cellStyle name="20% - Accent1 4 2 4 3 13 2" xfId="36137" xr:uid="{00000000-0005-0000-0000-0000728C0000}"/>
    <cellStyle name="20% - Accent1 4 2 4 3 14" xfId="36138" xr:uid="{00000000-0005-0000-0000-0000738C0000}"/>
    <cellStyle name="20% - Accent1 4 2 4 3 2" xfId="36139" xr:uid="{00000000-0005-0000-0000-0000748C0000}"/>
    <cellStyle name="20% - Accent1 4 2 4 3 2 10" xfId="36140" xr:uid="{00000000-0005-0000-0000-0000758C0000}"/>
    <cellStyle name="20% - Accent1 4 2 4 3 2 10 2" xfId="36141" xr:uid="{00000000-0005-0000-0000-0000768C0000}"/>
    <cellStyle name="20% - Accent1 4 2 4 3 2 11" xfId="36142" xr:uid="{00000000-0005-0000-0000-0000778C0000}"/>
    <cellStyle name="20% - Accent1 4 2 4 3 2 2" xfId="36143" xr:uid="{00000000-0005-0000-0000-0000788C0000}"/>
    <cellStyle name="20% - Accent1 4 2 4 3 2 2 2" xfId="36144" xr:uid="{00000000-0005-0000-0000-0000798C0000}"/>
    <cellStyle name="20% - Accent1 4 2 4 3 2 2 2 2" xfId="36145" xr:uid="{00000000-0005-0000-0000-00007A8C0000}"/>
    <cellStyle name="20% - Accent1 4 2 4 3 2 2 2 2 2" xfId="36146" xr:uid="{00000000-0005-0000-0000-00007B8C0000}"/>
    <cellStyle name="20% - Accent1 4 2 4 3 2 2 2 2 2 2" xfId="36147" xr:uid="{00000000-0005-0000-0000-00007C8C0000}"/>
    <cellStyle name="20% - Accent1 4 2 4 3 2 2 2 2 3" xfId="36148" xr:uid="{00000000-0005-0000-0000-00007D8C0000}"/>
    <cellStyle name="20% - Accent1 4 2 4 3 2 2 2 3" xfId="36149" xr:uid="{00000000-0005-0000-0000-00007E8C0000}"/>
    <cellStyle name="20% - Accent1 4 2 4 3 2 2 2 3 2" xfId="36150" xr:uid="{00000000-0005-0000-0000-00007F8C0000}"/>
    <cellStyle name="20% - Accent1 4 2 4 3 2 2 2 4" xfId="36151" xr:uid="{00000000-0005-0000-0000-0000808C0000}"/>
    <cellStyle name="20% - Accent1 4 2 4 3 2 2 3" xfId="36152" xr:uid="{00000000-0005-0000-0000-0000818C0000}"/>
    <cellStyle name="20% - Accent1 4 2 4 3 2 2 3 2" xfId="36153" xr:uid="{00000000-0005-0000-0000-0000828C0000}"/>
    <cellStyle name="20% - Accent1 4 2 4 3 2 2 3 2 2" xfId="36154" xr:uid="{00000000-0005-0000-0000-0000838C0000}"/>
    <cellStyle name="20% - Accent1 4 2 4 3 2 2 3 2 2 2" xfId="36155" xr:uid="{00000000-0005-0000-0000-0000848C0000}"/>
    <cellStyle name="20% - Accent1 4 2 4 3 2 2 3 2 3" xfId="36156" xr:uid="{00000000-0005-0000-0000-0000858C0000}"/>
    <cellStyle name="20% - Accent1 4 2 4 3 2 2 3 3" xfId="36157" xr:uid="{00000000-0005-0000-0000-0000868C0000}"/>
    <cellStyle name="20% - Accent1 4 2 4 3 2 2 3 3 2" xfId="36158" xr:uid="{00000000-0005-0000-0000-0000878C0000}"/>
    <cellStyle name="20% - Accent1 4 2 4 3 2 2 3 4" xfId="36159" xr:uid="{00000000-0005-0000-0000-0000888C0000}"/>
    <cellStyle name="20% - Accent1 4 2 4 3 2 2 4" xfId="36160" xr:uid="{00000000-0005-0000-0000-0000898C0000}"/>
    <cellStyle name="20% - Accent1 4 2 4 3 2 2 4 2" xfId="36161" xr:uid="{00000000-0005-0000-0000-00008A8C0000}"/>
    <cellStyle name="20% - Accent1 4 2 4 3 2 2 4 2 2" xfId="36162" xr:uid="{00000000-0005-0000-0000-00008B8C0000}"/>
    <cellStyle name="20% - Accent1 4 2 4 3 2 2 4 2 2 2" xfId="36163" xr:uid="{00000000-0005-0000-0000-00008C8C0000}"/>
    <cellStyle name="20% - Accent1 4 2 4 3 2 2 4 2 3" xfId="36164" xr:uid="{00000000-0005-0000-0000-00008D8C0000}"/>
    <cellStyle name="20% - Accent1 4 2 4 3 2 2 4 3" xfId="36165" xr:uid="{00000000-0005-0000-0000-00008E8C0000}"/>
    <cellStyle name="20% - Accent1 4 2 4 3 2 2 4 3 2" xfId="36166" xr:uid="{00000000-0005-0000-0000-00008F8C0000}"/>
    <cellStyle name="20% - Accent1 4 2 4 3 2 2 4 4" xfId="36167" xr:uid="{00000000-0005-0000-0000-0000908C0000}"/>
    <cellStyle name="20% - Accent1 4 2 4 3 2 2 5" xfId="36168" xr:uid="{00000000-0005-0000-0000-0000918C0000}"/>
    <cellStyle name="20% - Accent1 4 2 4 3 2 2 5 2" xfId="36169" xr:uid="{00000000-0005-0000-0000-0000928C0000}"/>
    <cellStyle name="20% - Accent1 4 2 4 3 2 2 5 2 2" xfId="36170" xr:uid="{00000000-0005-0000-0000-0000938C0000}"/>
    <cellStyle name="20% - Accent1 4 2 4 3 2 2 5 3" xfId="36171" xr:uid="{00000000-0005-0000-0000-0000948C0000}"/>
    <cellStyle name="20% - Accent1 4 2 4 3 2 2 6" xfId="36172" xr:uid="{00000000-0005-0000-0000-0000958C0000}"/>
    <cellStyle name="20% - Accent1 4 2 4 3 2 2 6 2" xfId="36173" xr:uid="{00000000-0005-0000-0000-0000968C0000}"/>
    <cellStyle name="20% - Accent1 4 2 4 3 2 2 6 2 2" xfId="36174" xr:uid="{00000000-0005-0000-0000-0000978C0000}"/>
    <cellStyle name="20% - Accent1 4 2 4 3 2 2 6 3" xfId="36175" xr:uid="{00000000-0005-0000-0000-0000988C0000}"/>
    <cellStyle name="20% - Accent1 4 2 4 3 2 2 7" xfId="36176" xr:uid="{00000000-0005-0000-0000-0000998C0000}"/>
    <cellStyle name="20% - Accent1 4 2 4 3 2 2 7 2" xfId="36177" xr:uid="{00000000-0005-0000-0000-00009A8C0000}"/>
    <cellStyle name="20% - Accent1 4 2 4 3 2 2 8" xfId="36178" xr:uid="{00000000-0005-0000-0000-00009B8C0000}"/>
    <cellStyle name="20% - Accent1 4 2 4 3 2 2 8 2" xfId="36179" xr:uid="{00000000-0005-0000-0000-00009C8C0000}"/>
    <cellStyle name="20% - Accent1 4 2 4 3 2 2 9" xfId="36180" xr:uid="{00000000-0005-0000-0000-00009D8C0000}"/>
    <cellStyle name="20% - Accent1 4 2 4 3 2 3" xfId="36181" xr:uid="{00000000-0005-0000-0000-00009E8C0000}"/>
    <cellStyle name="20% - Accent1 4 2 4 3 2 3 2" xfId="36182" xr:uid="{00000000-0005-0000-0000-00009F8C0000}"/>
    <cellStyle name="20% - Accent1 4 2 4 3 2 3 2 2" xfId="36183" xr:uid="{00000000-0005-0000-0000-0000A08C0000}"/>
    <cellStyle name="20% - Accent1 4 2 4 3 2 3 2 2 2" xfId="36184" xr:uid="{00000000-0005-0000-0000-0000A18C0000}"/>
    <cellStyle name="20% - Accent1 4 2 4 3 2 3 2 2 2 2" xfId="36185" xr:uid="{00000000-0005-0000-0000-0000A28C0000}"/>
    <cellStyle name="20% - Accent1 4 2 4 3 2 3 2 2 3" xfId="36186" xr:uid="{00000000-0005-0000-0000-0000A38C0000}"/>
    <cellStyle name="20% - Accent1 4 2 4 3 2 3 2 3" xfId="36187" xr:uid="{00000000-0005-0000-0000-0000A48C0000}"/>
    <cellStyle name="20% - Accent1 4 2 4 3 2 3 2 3 2" xfId="36188" xr:uid="{00000000-0005-0000-0000-0000A58C0000}"/>
    <cellStyle name="20% - Accent1 4 2 4 3 2 3 2 4" xfId="36189" xr:uid="{00000000-0005-0000-0000-0000A68C0000}"/>
    <cellStyle name="20% - Accent1 4 2 4 3 2 3 3" xfId="36190" xr:uid="{00000000-0005-0000-0000-0000A78C0000}"/>
    <cellStyle name="20% - Accent1 4 2 4 3 2 3 3 2" xfId="36191" xr:uid="{00000000-0005-0000-0000-0000A88C0000}"/>
    <cellStyle name="20% - Accent1 4 2 4 3 2 3 3 2 2" xfId="36192" xr:uid="{00000000-0005-0000-0000-0000A98C0000}"/>
    <cellStyle name="20% - Accent1 4 2 4 3 2 3 3 2 2 2" xfId="36193" xr:uid="{00000000-0005-0000-0000-0000AA8C0000}"/>
    <cellStyle name="20% - Accent1 4 2 4 3 2 3 3 2 3" xfId="36194" xr:uid="{00000000-0005-0000-0000-0000AB8C0000}"/>
    <cellStyle name="20% - Accent1 4 2 4 3 2 3 3 3" xfId="36195" xr:uid="{00000000-0005-0000-0000-0000AC8C0000}"/>
    <cellStyle name="20% - Accent1 4 2 4 3 2 3 3 3 2" xfId="36196" xr:uid="{00000000-0005-0000-0000-0000AD8C0000}"/>
    <cellStyle name="20% - Accent1 4 2 4 3 2 3 3 4" xfId="36197" xr:uid="{00000000-0005-0000-0000-0000AE8C0000}"/>
    <cellStyle name="20% - Accent1 4 2 4 3 2 3 4" xfId="36198" xr:uid="{00000000-0005-0000-0000-0000AF8C0000}"/>
    <cellStyle name="20% - Accent1 4 2 4 3 2 3 4 2" xfId="36199" xr:uid="{00000000-0005-0000-0000-0000B08C0000}"/>
    <cellStyle name="20% - Accent1 4 2 4 3 2 3 4 2 2" xfId="36200" xr:uid="{00000000-0005-0000-0000-0000B18C0000}"/>
    <cellStyle name="20% - Accent1 4 2 4 3 2 3 4 2 2 2" xfId="36201" xr:uid="{00000000-0005-0000-0000-0000B28C0000}"/>
    <cellStyle name="20% - Accent1 4 2 4 3 2 3 4 2 3" xfId="36202" xr:uid="{00000000-0005-0000-0000-0000B38C0000}"/>
    <cellStyle name="20% - Accent1 4 2 4 3 2 3 4 3" xfId="36203" xr:uid="{00000000-0005-0000-0000-0000B48C0000}"/>
    <cellStyle name="20% - Accent1 4 2 4 3 2 3 4 3 2" xfId="36204" xr:uid="{00000000-0005-0000-0000-0000B58C0000}"/>
    <cellStyle name="20% - Accent1 4 2 4 3 2 3 4 4" xfId="36205" xr:uid="{00000000-0005-0000-0000-0000B68C0000}"/>
    <cellStyle name="20% - Accent1 4 2 4 3 2 3 5" xfId="36206" xr:uid="{00000000-0005-0000-0000-0000B78C0000}"/>
    <cellStyle name="20% - Accent1 4 2 4 3 2 3 5 2" xfId="36207" xr:uid="{00000000-0005-0000-0000-0000B88C0000}"/>
    <cellStyle name="20% - Accent1 4 2 4 3 2 3 5 2 2" xfId="36208" xr:uid="{00000000-0005-0000-0000-0000B98C0000}"/>
    <cellStyle name="20% - Accent1 4 2 4 3 2 3 5 3" xfId="36209" xr:uid="{00000000-0005-0000-0000-0000BA8C0000}"/>
    <cellStyle name="20% - Accent1 4 2 4 3 2 3 6" xfId="36210" xr:uid="{00000000-0005-0000-0000-0000BB8C0000}"/>
    <cellStyle name="20% - Accent1 4 2 4 3 2 3 6 2" xfId="36211" xr:uid="{00000000-0005-0000-0000-0000BC8C0000}"/>
    <cellStyle name="20% - Accent1 4 2 4 3 2 3 6 2 2" xfId="36212" xr:uid="{00000000-0005-0000-0000-0000BD8C0000}"/>
    <cellStyle name="20% - Accent1 4 2 4 3 2 3 6 3" xfId="36213" xr:uid="{00000000-0005-0000-0000-0000BE8C0000}"/>
    <cellStyle name="20% - Accent1 4 2 4 3 2 3 7" xfId="36214" xr:uid="{00000000-0005-0000-0000-0000BF8C0000}"/>
    <cellStyle name="20% - Accent1 4 2 4 3 2 3 7 2" xfId="36215" xr:uid="{00000000-0005-0000-0000-0000C08C0000}"/>
    <cellStyle name="20% - Accent1 4 2 4 3 2 3 8" xfId="36216" xr:uid="{00000000-0005-0000-0000-0000C18C0000}"/>
    <cellStyle name="20% - Accent1 4 2 4 3 2 3 8 2" xfId="36217" xr:uid="{00000000-0005-0000-0000-0000C28C0000}"/>
    <cellStyle name="20% - Accent1 4 2 4 3 2 3 9" xfId="36218" xr:uid="{00000000-0005-0000-0000-0000C38C0000}"/>
    <cellStyle name="20% - Accent1 4 2 4 3 2 4" xfId="36219" xr:uid="{00000000-0005-0000-0000-0000C48C0000}"/>
    <cellStyle name="20% - Accent1 4 2 4 3 2 4 2" xfId="36220" xr:uid="{00000000-0005-0000-0000-0000C58C0000}"/>
    <cellStyle name="20% - Accent1 4 2 4 3 2 4 2 2" xfId="36221" xr:uid="{00000000-0005-0000-0000-0000C68C0000}"/>
    <cellStyle name="20% - Accent1 4 2 4 3 2 4 2 2 2" xfId="36222" xr:uid="{00000000-0005-0000-0000-0000C78C0000}"/>
    <cellStyle name="20% - Accent1 4 2 4 3 2 4 2 3" xfId="36223" xr:uid="{00000000-0005-0000-0000-0000C88C0000}"/>
    <cellStyle name="20% - Accent1 4 2 4 3 2 4 3" xfId="36224" xr:uid="{00000000-0005-0000-0000-0000C98C0000}"/>
    <cellStyle name="20% - Accent1 4 2 4 3 2 4 3 2" xfId="36225" xr:uid="{00000000-0005-0000-0000-0000CA8C0000}"/>
    <cellStyle name="20% - Accent1 4 2 4 3 2 4 4" xfId="36226" xr:uid="{00000000-0005-0000-0000-0000CB8C0000}"/>
    <cellStyle name="20% - Accent1 4 2 4 3 2 5" xfId="36227" xr:uid="{00000000-0005-0000-0000-0000CC8C0000}"/>
    <cellStyle name="20% - Accent1 4 2 4 3 2 5 2" xfId="36228" xr:uid="{00000000-0005-0000-0000-0000CD8C0000}"/>
    <cellStyle name="20% - Accent1 4 2 4 3 2 5 2 2" xfId="36229" xr:uid="{00000000-0005-0000-0000-0000CE8C0000}"/>
    <cellStyle name="20% - Accent1 4 2 4 3 2 5 2 2 2" xfId="36230" xr:uid="{00000000-0005-0000-0000-0000CF8C0000}"/>
    <cellStyle name="20% - Accent1 4 2 4 3 2 5 2 3" xfId="36231" xr:uid="{00000000-0005-0000-0000-0000D08C0000}"/>
    <cellStyle name="20% - Accent1 4 2 4 3 2 5 3" xfId="36232" xr:uid="{00000000-0005-0000-0000-0000D18C0000}"/>
    <cellStyle name="20% - Accent1 4 2 4 3 2 5 3 2" xfId="36233" xr:uid="{00000000-0005-0000-0000-0000D28C0000}"/>
    <cellStyle name="20% - Accent1 4 2 4 3 2 5 4" xfId="36234" xr:uid="{00000000-0005-0000-0000-0000D38C0000}"/>
    <cellStyle name="20% - Accent1 4 2 4 3 2 6" xfId="36235" xr:uid="{00000000-0005-0000-0000-0000D48C0000}"/>
    <cellStyle name="20% - Accent1 4 2 4 3 2 6 2" xfId="36236" xr:uid="{00000000-0005-0000-0000-0000D58C0000}"/>
    <cellStyle name="20% - Accent1 4 2 4 3 2 6 2 2" xfId="36237" xr:uid="{00000000-0005-0000-0000-0000D68C0000}"/>
    <cellStyle name="20% - Accent1 4 2 4 3 2 6 2 2 2" xfId="36238" xr:uid="{00000000-0005-0000-0000-0000D78C0000}"/>
    <cellStyle name="20% - Accent1 4 2 4 3 2 6 2 3" xfId="36239" xr:uid="{00000000-0005-0000-0000-0000D88C0000}"/>
    <cellStyle name="20% - Accent1 4 2 4 3 2 6 3" xfId="36240" xr:uid="{00000000-0005-0000-0000-0000D98C0000}"/>
    <cellStyle name="20% - Accent1 4 2 4 3 2 6 3 2" xfId="36241" xr:uid="{00000000-0005-0000-0000-0000DA8C0000}"/>
    <cellStyle name="20% - Accent1 4 2 4 3 2 6 4" xfId="36242" xr:uid="{00000000-0005-0000-0000-0000DB8C0000}"/>
    <cellStyle name="20% - Accent1 4 2 4 3 2 7" xfId="36243" xr:uid="{00000000-0005-0000-0000-0000DC8C0000}"/>
    <cellStyle name="20% - Accent1 4 2 4 3 2 7 2" xfId="36244" xr:uid="{00000000-0005-0000-0000-0000DD8C0000}"/>
    <cellStyle name="20% - Accent1 4 2 4 3 2 7 2 2" xfId="36245" xr:uid="{00000000-0005-0000-0000-0000DE8C0000}"/>
    <cellStyle name="20% - Accent1 4 2 4 3 2 7 3" xfId="36246" xr:uid="{00000000-0005-0000-0000-0000DF8C0000}"/>
    <cellStyle name="20% - Accent1 4 2 4 3 2 8" xfId="36247" xr:uid="{00000000-0005-0000-0000-0000E08C0000}"/>
    <cellStyle name="20% - Accent1 4 2 4 3 2 8 2" xfId="36248" xr:uid="{00000000-0005-0000-0000-0000E18C0000}"/>
    <cellStyle name="20% - Accent1 4 2 4 3 2 8 2 2" xfId="36249" xr:uid="{00000000-0005-0000-0000-0000E28C0000}"/>
    <cellStyle name="20% - Accent1 4 2 4 3 2 8 3" xfId="36250" xr:uid="{00000000-0005-0000-0000-0000E38C0000}"/>
    <cellStyle name="20% - Accent1 4 2 4 3 2 9" xfId="36251" xr:uid="{00000000-0005-0000-0000-0000E48C0000}"/>
    <cellStyle name="20% - Accent1 4 2 4 3 2 9 2" xfId="36252" xr:uid="{00000000-0005-0000-0000-0000E58C0000}"/>
    <cellStyle name="20% - Accent1 4 2 4 3 3" xfId="36253" xr:uid="{00000000-0005-0000-0000-0000E68C0000}"/>
    <cellStyle name="20% - Accent1 4 2 4 3 3 10" xfId="36254" xr:uid="{00000000-0005-0000-0000-0000E78C0000}"/>
    <cellStyle name="20% - Accent1 4 2 4 3 3 10 2" xfId="36255" xr:uid="{00000000-0005-0000-0000-0000E88C0000}"/>
    <cellStyle name="20% - Accent1 4 2 4 3 3 11" xfId="36256" xr:uid="{00000000-0005-0000-0000-0000E98C0000}"/>
    <cellStyle name="20% - Accent1 4 2 4 3 3 2" xfId="36257" xr:uid="{00000000-0005-0000-0000-0000EA8C0000}"/>
    <cellStyle name="20% - Accent1 4 2 4 3 3 2 2" xfId="36258" xr:uid="{00000000-0005-0000-0000-0000EB8C0000}"/>
    <cellStyle name="20% - Accent1 4 2 4 3 3 2 2 2" xfId="36259" xr:uid="{00000000-0005-0000-0000-0000EC8C0000}"/>
    <cellStyle name="20% - Accent1 4 2 4 3 3 2 2 2 2" xfId="36260" xr:uid="{00000000-0005-0000-0000-0000ED8C0000}"/>
    <cellStyle name="20% - Accent1 4 2 4 3 3 2 2 2 2 2" xfId="36261" xr:uid="{00000000-0005-0000-0000-0000EE8C0000}"/>
    <cellStyle name="20% - Accent1 4 2 4 3 3 2 2 2 3" xfId="36262" xr:uid="{00000000-0005-0000-0000-0000EF8C0000}"/>
    <cellStyle name="20% - Accent1 4 2 4 3 3 2 2 3" xfId="36263" xr:uid="{00000000-0005-0000-0000-0000F08C0000}"/>
    <cellStyle name="20% - Accent1 4 2 4 3 3 2 2 3 2" xfId="36264" xr:uid="{00000000-0005-0000-0000-0000F18C0000}"/>
    <cellStyle name="20% - Accent1 4 2 4 3 3 2 2 4" xfId="36265" xr:uid="{00000000-0005-0000-0000-0000F28C0000}"/>
    <cellStyle name="20% - Accent1 4 2 4 3 3 2 3" xfId="36266" xr:uid="{00000000-0005-0000-0000-0000F38C0000}"/>
    <cellStyle name="20% - Accent1 4 2 4 3 3 2 3 2" xfId="36267" xr:uid="{00000000-0005-0000-0000-0000F48C0000}"/>
    <cellStyle name="20% - Accent1 4 2 4 3 3 2 3 2 2" xfId="36268" xr:uid="{00000000-0005-0000-0000-0000F58C0000}"/>
    <cellStyle name="20% - Accent1 4 2 4 3 3 2 3 2 2 2" xfId="36269" xr:uid="{00000000-0005-0000-0000-0000F68C0000}"/>
    <cellStyle name="20% - Accent1 4 2 4 3 3 2 3 2 3" xfId="36270" xr:uid="{00000000-0005-0000-0000-0000F78C0000}"/>
    <cellStyle name="20% - Accent1 4 2 4 3 3 2 3 3" xfId="36271" xr:uid="{00000000-0005-0000-0000-0000F88C0000}"/>
    <cellStyle name="20% - Accent1 4 2 4 3 3 2 3 3 2" xfId="36272" xr:uid="{00000000-0005-0000-0000-0000F98C0000}"/>
    <cellStyle name="20% - Accent1 4 2 4 3 3 2 3 4" xfId="36273" xr:uid="{00000000-0005-0000-0000-0000FA8C0000}"/>
    <cellStyle name="20% - Accent1 4 2 4 3 3 2 4" xfId="36274" xr:uid="{00000000-0005-0000-0000-0000FB8C0000}"/>
    <cellStyle name="20% - Accent1 4 2 4 3 3 2 4 2" xfId="36275" xr:uid="{00000000-0005-0000-0000-0000FC8C0000}"/>
    <cellStyle name="20% - Accent1 4 2 4 3 3 2 4 2 2" xfId="36276" xr:uid="{00000000-0005-0000-0000-0000FD8C0000}"/>
    <cellStyle name="20% - Accent1 4 2 4 3 3 2 4 2 2 2" xfId="36277" xr:uid="{00000000-0005-0000-0000-0000FE8C0000}"/>
    <cellStyle name="20% - Accent1 4 2 4 3 3 2 4 2 3" xfId="36278" xr:uid="{00000000-0005-0000-0000-0000FF8C0000}"/>
    <cellStyle name="20% - Accent1 4 2 4 3 3 2 4 3" xfId="36279" xr:uid="{00000000-0005-0000-0000-0000008D0000}"/>
    <cellStyle name="20% - Accent1 4 2 4 3 3 2 4 3 2" xfId="36280" xr:uid="{00000000-0005-0000-0000-0000018D0000}"/>
    <cellStyle name="20% - Accent1 4 2 4 3 3 2 4 4" xfId="36281" xr:uid="{00000000-0005-0000-0000-0000028D0000}"/>
    <cellStyle name="20% - Accent1 4 2 4 3 3 2 5" xfId="36282" xr:uid="{00000000-0005-0000-0000-0000038D0000}"/>
    <cellStyle name="20% - Accent1 4 2 4 3 3 2 5 2" xfId="36283" xr:uid="{00000000-0005-0000-0000-0000048D0000}"/>
    <cellStyle name="20% - Accent1 4 2 4 3 3 2 5 2 2" xfId="36284" xr:uid="{00000000-0005-0000-0000-0000058D0000}"/>
    <cellStyle name="20% - Accent1 4 2 4 3 3 2 5 3" xfId="36285" xr:uid="{00000000-0005-0000-0000-0000068D0000}"/>
    <cellStyle name="20% - Accent1 4 2 4 3 3 2 6" xfId="36286" xr:uid="{00000000-0005-0000-0000-0000078D0000}"/>
    <cellStyle name="20% - Accent1 4 2 4 3 3 2 6 2" xfId="36287" xr:uid="{00000000-0005-0000-0000-0000088D0000}"/>
    <cellStyle name="20% - Accent1 4 2 4 3 3 2 6 2 2" xfId="36288" xr:uid="{00000000-0005-0000-0000-0000098D0000}"/>
    <cellStyle name="20% - Accent1 4 2 4 3 3 2 6 3" xfId="36289" xr:uid="{00000000-0005-0000-0000-00000A8D0000}"/>
    <cellStyle name="20% - Accent1 4 2 4 3 3 2 7" xfId="36290" xr:uid="{00000000-0005-0000-0000-00000B8D0000}"/>
    <cellStyle name="20% - Accent1 4 2 4 3 3 2 7 2" xfId="36291" xr:uid="{00000000-0005-0000-0000-00000C8D0000}"/>
    <cellStyle name="20% - Accent1 4 2 4 3 3 2 8" xfId="36292" xr:uid="{00000000-0005-0000-0000-00000D8D0000}"/>
    <cellStyle name="20% - Accent1 4 2 4 3 3 2 8 2" xfId="36293" xr:uid="{00000000-0005-0000-0000-00000E8D0000}"/>
    <cellStyle name="20% - Accent1 4 2 4 3 3 2 9" xfId="36294" xr:uid="{00000000-0005-0000-0000-00000F8D0000}"/>
    <cellStyle name="20% - Accent1 4 2 4 3 3 3" xfId="36295" xr:uid="{00000000-0005-0000-0000-0000108D0000}"/>
    <cellStyle name="20% - Accent1 4 2 4 3 3 3 2" xfId="36296" xr:uid="{00000000-0005-0000-0000-0000118D0000}"/>
    <cellStyle name="20% - Accent1 4 2 4 3 3 3 2 2" xfId="36297" xr:uid="{00000000-0005-0000-0000-0000128D0000}"/>
    <cellStyle name="20% - Accent1 4 2 4 3 3 3 2 2 2" xfId="36298" xr:uid="{00000000-0005-0000-0000-0000138D0000}"/>
    <cellStyle name="20% - Accent1 4 2 4 3 3 3 2 2 2 2" xfId="36299" xr:uid="{00000000-0005-0000-0000-0000148D0000}"/>
    <cellStyle name="20% - Accent1 4 2 4 3 3 3 2 2 3" xfId="36300" xr:uid="{00000000-0005-0000-0000-0000158D0000}"/>
    <cellStyle name="20% - Accent1 4 2 4 3 3 3 2 3" xfId="36301" xr:uid="{00000000-0005-0000-0000-0000168D0000}"/>
    <cellStyle name="20% - Accent1 4 2 4 3 3 3 2 3 2" xfId="36302" xr:uid="{00000000-0005-0000-0000-0000178D0000}"/>
    <cellStyle name="20% - Accent1 4 2 4 3 3 3 2 4" xfId="36303" xr:uid="{00000000-0005-0000-0000-0000188D0000}"/>
    <cellStyle name="20% - Accent1 4 2 4 3 3 3 3" xfId="36304" xr:uid="{00000000-0005-0000-0000-0000198D0000}"/>
    <cellStyle name="20% - Accent1 4 2 4 3 3 3 3 2" xfId="36305" xr:uid="{00000000-0005-0000-0000-00001A8D0000}"/>
    <cellStyle name="20% - Accent1 4 2 4 3 3 3 3 2 2" xfId="36306" xr:uid="{00000000-0005-0000-0000-00001B8D0000}"/>
    <cellStyle name="20% - Accent1 4 2 4 3 3 3 3 2 2 2" xfId="36307" xr:uid="{00000000-0005-0000-0000-00001C8D0000}"/>
    <cellStyle name="20% - Accent1 4 2 4 3 3 3 3 2 3" xfId="36308" xr:uid="{00000000-0005-0000-0000-00001D8D0000}"/>
    <cellStyle name="20% - Accent1 4 2 4 3 3 3 3 3" xfId="36309" xr:uid="{00000000-0005-0000-0000-00001E8D0000}"/>
    <cellStyle name="20% - Accent1 4 2 4 3 3 3 3 3 2" xfId="36310" xr:uid="{00000000-0005-0000-0000-00001F8D0000}"/>
    <cellStyle name="20% - Accent1 4 2 4 3 3 3 3 4" xfId="36311" xr:uid="{00000000-0005-0000-0000-0000208D0000}"/>
    <cellStyle name="20% - Accent1 4 2 4 3 3 3 4" xfId="36312" xr:uid="{00000000-0005-0000-0000-0000218D0000}"/>
    <cellStyle name="20% - Accent1 4 2 4 3 3 3 4 2" xfId="36313" xr:uid="{00000000-0005-0000-0000-0000228D0000}"/>
    <cellStyle name="20% - Accent1 4 2 4 3 3 3 4 2 2" xfId="36314" xr:uid="{00000000-0005-0000-0000-0000238D0000}"/>
    <cellStyle name="20% - Accent1 4 2 4 3 3 3 4 2 2 2" xfId="36315" xr:uid="{00000000-0005-0000-0000-0000248D0000}"/>
    <cellStyle name="20% - Accent1 4 2 4 3 3 3 4 2 3" xfId="36316" xr:uid="{00000000-0005-0000-0000-0000258D0000}"/>
    <cellStyle name="20% - Accent1 4 2 4 3 3 3 4 3" xfId="36317" xr:uid="{00000000-0005-0000-0000-0000268D0000}"/>
    <cellStyle name="20% - Accent1 4 2 4 3 3 3 4 3 2" xfId="36318" xr:uid="{00000000-0005-0000-0000-0000278D0000}"/>
    <cellStyle name="20% - Accent1 4 2 4 3 3 3 4 4" xfId="36319" xr:uid="{00000000-0005-0000-0000-0000288D0000}"/>
    <cellStyle name="20% - Accent1 4 2 4 3 3 3 5" xfId="36320" xr:uid="{00000000-0005-0000-0000-0000298D0000}"/>
    <cellStyle name="20% - Accent1 4 2 4 3 3 3 5 2" xfId="36321" xr:uid="{00000000-0005-0000-0000-00002A8D0000}"/>
    <cellStyle name="20% - Accent1 4 2 4 3 3 3 5 2 2" xfId="36322" xr:uid="{00000000-0005-0000-0000-00002B8D0000}"/>
    <cellStyle name="20% - Accent1 4 2 4 3 3 3 5 3" xfId="36323" xr:uid="{00000000-0005-0000-0000-00002C8D0000}"/>
    <cellStyle name="20% - Accent1 4 2 4 3 3 3 6" xfId="36324" xr:uid="{00000000-0005-0000-0000-00002D8D0000}"/>
    <cellStyle name="20% - Accent1 4 2 4 3 3 3 6 2" xfId="36325" xr:uid="{00000000-0005-0000-0000-00002E8D0000}"/>
    <cellStyle name="20% - Accent1 4 2 4 3 3 3 6 2 2" xfId="36326" xr:uid="{00000000-0005-0000-0000-00002F8D0000}"/>
    <cellStyle name="20% - Accent1 4 2 4 3 3 3 6 3" xfId="36327" xr:uid="{00000000-0005-0000-0000-0000308D0000}"/>
    <cellStyle name="20% - Accent1 4 2 4 3 3 3 7" xfId="36328" xr:uid="{00000000-0005-0000-0000-0000318D0000}"/>
    <cellStyle name="20% - Accent1 4 2 4 3 3 3 7 2" xfId="36329" xr:uid="{00000000-0005-0000-0000-0000328D0000}"/>
    <cellStyle name="20% - Accent1 4 2 4 3 3 3 8" xfId="36330" xr:uid="{00000000-0005-0000-0000-0000338D0000}"/>
    <cellStyle name="20% - Accent1 4 2 4 3 3 3 8 2" xfId="36331" xr:uid="{00000000-0005-0000-0000-0000348D0000}"/>
    <cellStyle name="20% - Accent1 4 2 4 3 3 3 9" xfId="36332" xr:uid="{00000000-0005-0000-0000-0000358D0000}"/>
    <cellStyle name="20% - Accent1 4 2 4 3 3 4" xfId="36333" xr:uid="{00000000-0005-0000-0000-0000368D0000}"/>
    <cellStyle name="20% - Accent1 4 2 4 3 3 4 2" xfId="36334" xr:uid="{00000000-0005-0000-0000-0000378D0000}"/>
    <cellStyle name="20% - Accent1 4 2 4 3 3 4 2 2" xfId="36335" xr:uid="{00000000-0005-0000-0000-0000388D0000}"/>
    <cellStyle name="20% - Accent1 4 2 4 3 3 4 2 2 2" xfId="36336" xr:uid="{00000000-0005-0000-0000-0000398D0000}"/>
    <cellStyle name="20% - Accent1 4 2 4 3 3 4 2 3" xfId="36337" xr:uid="{00000000-0005-0000-0000-00003A8D0000}"/>
    <cellStyle name="20% - Accent1 4 2 4 3 3 4 3" xfId="36338" xr:uid="{00000000-0005-0000-0000-00003B8D0000}"/>
    <cellStyle name="20% - Accent1 4 2 4 3 3 4 3 2" xfId="36339" xr:uid="{00000000-0005-0000-0000-00003C8D0000}"/>
    <cellStyle name="20% - Accent1 4 2 4 3 3 4 4" xfId="36340" xr:uid="{00000000-0005-0000-0000-00003D8D0000}"/>
    <cellStyle name="20% - Accent1 4 2 4 3 3 5" xfId="36341" xr:uid="{00000000-0005-0000-0000-00003E8D0000}"/>
    <cellStyle name="20% - Accent1 4 2 4 3 3 5 2" xfId="36342" xr:uid="{00000000-0005-0000-0000-00003F8D0000}"/>
    <cellStyle name="20% - Accent1 4 2 4 3 3 5 2 2" xfId="36343" xr:uid="{00000000-0005-0000-0000-0000408D0000}"/>
    <cellStyle name="20% - Accent1 4 2 4 3 3 5 2 2 2" xfId="36344" xr:uid="{00000000-0005-0000-0000-0000418D0000}"/>
    <cellStyle name="20% - Accent1 4 2 4 3 3 5 2 3" xfId="36345" xr:uid="{00000000-0005-0000-0000-0000428D0000}"/>
    <cellStyle name="20% - Accent1 4 2 4 3 3 5 3" xfId="36346" xr:uid="{00000000-0005-0000-0000-0000438D0000}"/>
    <cellStyle name="20% - Accent1 4 2 4 3 3 5 3 2" xfId="36347" xr:uid="{00000000-0005-0000-0000-0000448D0000}"/>
    <cellStyle name="20% - Accent1 4 2 4 3 3 5 4" xfId="36348" xr:uid="{00000000-0005-0000-0000-0000458D0000}"/>
    <cellStyle name="20% - Accent1 4 2 4 3 3 6" xfId="36349" xr:uid="{00000000-0005-0000-0000-0000468D0000}"/>
    <cellStyle name="20% - Accent1 4 2 4 3 3 6 2" xfId="36350" xr:uid="{00000000-0005-0000-0000-0000478D0000}"/>
    <cellStyle name="20% - Accent1 4 2 4 3 3 6 2 2" xfId="36351" xr:uid="{00000000-0005-0000-0000-0000488D0000}"/>
    <cellStyle name="20% - Accent1 4 2 4 3 3 6 2 2 2" xfId="36352" xr:uid="{00000000-0005-0000-0000-0000498D0000}"/>
    <cellStyle name="20% - Accent1 4 2 4 3 3 6 2 3" xfId="36353" xr:uid="{00000000-0005-0000-0000-00004A8D0000}"/>
    <cellStyle name="20% - Accent1 4 2 4 3 3 6 3" xfId="36354" xr:uid="{00000000-0005-0000-0000-00004B8D0000}"/>
    <cellStyle name="20% - Accent1 4 2 4 3 3 6 3 2" xfId="36355" xr:uid="{00000000-0005-0000-0000-00004C8D0000}"/>
    <cellStyle name="20% - Accent1 4 2 4 3 3 6 4" xfId="36356" xr:uid="{00000000-0005-0000-0000-00004D8D0000}"/>
    <cellStyle name="20% - Accent1 4 2 4 3 3 7" xfId="36357" xr:uid="{00000000-0005-0000-0000-00004E8D0000}"/>
    <cellStyle name="20% - Accent1 4 2 4 3 3 7 2" xfId="36358" xr:uid="{00000000-0005-0000-0000-00004F8D0000}"/>
    <cellStyle name="20% - Accent1 4 2 4 3 3 7 2 2" xfId="36359" xr:uid="{00000000-0005-0000-0000-0000508D0000}"/>
    <cellStyle name="20% - Accent1 4 2 4 3 3 7 3" xfId="36360" xr:uid="{00000000-0005-0000-0000-0000518D0000}"/>
    <cellStyle name="20% - Accent1 4 2 4 3 3 8" xfId="36361" xr:uid="{00000000-0005-0000-0000-0000528D0000}"/>
    <cellStyle name="20% - Accent1 4 2 4 3 3 8 2" xfId="36362" xr:uid="{00000000-0005-0000-0000-0000538D0000}"/>
    <cellStyle name="20% - Accent1 4 2 4 3 3 8 2 2" xfId="36363" xr:uid="{00000000-0005-0000-0000-0000548D0000}"/>
    <cellStyle name="20% - Accent1 4 2 4 3 3 8 3" xfId="36364" xr:uid="{00000000-0005-0000-0000-0000558D0000}"/>
    <cellStyle name="20% - Accent1 4 2 4 3 3 9" xfId="36365" xr:uid="{00000000-0005-0000-0000-0000568D0000}"/>
    <cellStyle name="20% - Accent1 4 2 4 3 3 9 2" xfId="36366" xr:uid="{00000000-0005-0000-0000-0000578D0000}"/>
    <cellStyle name="20% - Accent1 4 2 4 3 4" xfId="36367" xr:uid="{00000000-0005-0000-0000-0000588D0000}"/>
    <cellStyle name="20% - Accent1 4 2 4 3 4 10" xfId="36368" xr:uid="{00000000-0005-0000-0000-0000598D0000}"/>
    <cellStyle name="20% - Accent1 4 2 4 3 4 10 2" xfId="36369" xr:uid="{00000000-0005-0000-0000-00005A8D0000}"/>
    <cellStyle name="20% - Accent1 4 2 4 3 4 11" xfId="36370" xr:uid="{00000000-0005-0000-0000-00005B8D0000}"/>
    <cellStyle name="20% - Accent1 4 2 4 3 4 2" xfId="36371" xr:uid="{00000000-0005-0000-0000-00005C8D0000}"/>
    <cellStyle name="20% - Accent1 4 2 4 3 4 2 2" xfId="36372" xr:uid="{00000000-0005-0000-0000-00005D8D0000}"/>
    <cellStyle name="20% - Accent1 4 2 4 3 4 2 2 2" xfId="36373" xr:uid="{00000000-0005-0000-0000-00005E8D0000}"/>
    <cellStyle name="20% - Accent1 4 2 4 3 4 2 2 2 2" xfId="36374" xr:uid="{00000000-0005-0000-0000-00005F8D0000}"/>
    <cellStyle name="20% - Accent1 4 2 4 3 4 2 2 2 2 2" xfId="36375" xr:uid="{00000000-0005-0000-0000-0000608D0000}"/>
    <cellStyle name="20% - Accent1 4 2 4 3 4 2 2 2 3" xfId="36376" xr:uid="{00000000-0005-0000-0000-0000618D0000}"/>
    <cellStyle name="20% - Accent1 4 2 4 3 4 2 2 3" xfId="36377" xr:uid="{00000000-0005-0000-0000-0000628D0000}"/>
    <cellStyle name="20% - Accent1 4 2 4 3 4 2 2 3 2" xfId="36378" xr:uid="{00000000-0005-0000-0000-0000638D0000}"/>
    <cellStyle name="20% - Accent1 4 2 4 3 4 2 2 4" xfId="36379" xr:uid="{00000000-0005-0000-0000-0000648D0000}"/>
    <cellStyle name="20% - Accent1 4 2 4 3 4 2 3" xfId="36380" xr:uid="{00000000-0005-0000-0000-0000658D0000}"/>
    <cellStyle name="20% - Accent1 4 2 4 3 4 2 3 2" xfId="36381" xr:uid="{00000000-0005-0000-0000-0000668D0000}"/>
    <cellStyle name="20% - Accent1 4 2 4 3 4 2 3 2 2" xfId="36382" xr:uid="{00000000-0005-0000-0000-0000678D0000}"/>
    <cellStyle name="20% - Accent1 4 2 4 3 4 2 3 2 2 2" xfId="36383" xr:uid="{00000000-0005-0000-0000-0000688D0000}"/>
    <cellStyle name="20% - Accent1 4 2 4 3 4 2 3 2 3" xfId="36384" xr:uid="{00000000-0005-0000-0000-0000698D0000}"/>
    <cellStyle name="20% - Accent1 4 2 4 3 4 2 3 3" xfId="36385" xr:uid="{00000000-0005-0000-0000-00006A8D0000}"/>
    <cellStyle name="20% - Accent1 4 2 4 3 4 2 3 3 2" xfId="36386" xr:uid="{00000000-0005-0000-0000-00006B8D0000}"/>
    <cellStyle name="20% - Accent1 4 2 4 3 4 2 3 4" xfId="36387" xr:uid="{00000000-0005-0000-0000-00006C8D0000}"/>
    <cellStyle name="20% - Accent1 4 2 4 3 4 2 4" xfId="36388" xr:uid="{00000000-0005-0000-0000-00006D8D0000}"/>
    <cellStyle name="20% - Accent1 4 2 4 3 4 2 4 2" xfId="36389" xr:uid="{00000000-0005-0000-0000-00006E8D0000}"/>
    <cellStyle name="20% - Accent1 4 2 4 3 4 2 4 2 2" xfId="36390" xr:uid="{00000000-0005-0000-0000-00006F8D0000}"/>
    <cellStyle name="20% - Accent1 4 2 4 3 4 2 4 2 2 2" xfId="36391" xr:uid="{00000000-0005-0000-0000-0000708D0000}"/>
    <cellStyle name="20% - Accent1 4 2 4 3 4 2 4 2 3" xfId="36392" xr:uid="{00000000-0005-0000-0000-0000718D0000}"/>
    <cellStyle name="20% - Accent1 4 2 4 3 4 2 4 3" xfId="36393" xr:uid="{00000000-0005-0000-0000-0000728D0000}"/>
    <cellStyle name="20% - Accent1 4 2 4 3 4 2 4 3 2" xfId="36394" xr:uid="{00000000-0005-0000-0000-0000738D0000}"/>
    <cellStyle name="20% - Accent1 4 2 4 3 4 2 4 4" xfId="36395" xr:uid="{00000000-0005-0000-0000-0000748D0000}"/>
    <cellStyle name="20% - Accent1 4 2 4 3 4 2 5" xfId="36396" xr:uid="{00000000-0005-0000-0000-0000758D0000}"/>
    <cellStyle name="20% - Accent1 4 2 4 3 4 2 5 2" xfId="36397" xr:uid="{00000000-0005-0000-0000-0000768D0000}"/>
    <cellStyle name="20% - Accent1 4 2 4 3 4 2 5 2 2" xfId="36398" xr:uid="{00000000-0005-0000-0000-0000778D0000}"/>
    <cellStyle name="20% - Accent1 4 2 4 3 4 2 5 3" xfId="36399" xr:uid="{00000000-0005-0000-0000-0000788D0000}"/>
    <cellStyle name="20% - Accent1 4 2 4 3 4 2 6" xfId="36400" xr:uid="{00000000-0005-0000-0000-0000798D0000}"/>
    <cellStyle name="20% - Accent1 4 2 4 3 4 2 6 2" xfId="36401" xr:uid="{00000000-0005-0000-0000-00007A8D0000}"/>
    <cellStyle name="20% - Accent1 4 2 4 3 4 2 6 2 2" xfId="36402" xr:uid="{00000000-0005-0000-0000-00007B8D0000}"/>
    <cellStyle name="20% - Accent1 4 2 4 3 4 2 6 3" xfId="36403" xr:uid="{00000000-0005-0000-0000-00007C8D0000}"/>
    <cellStyle name="20% - Accent1 4 2 4 3 4 2 7" xfId="36404" xr:uid="{00000000-0005-0000-0000-00007D8D0000}"/>
    <cellStyle name="20% - Accent1 4 2 4 3 4 2 7 2" xfId="36405" xr:uid="{00000000-0005-0000-0000-00007E8D0000}"/>
    <cellStyle name="20% - Accent1 4 2 4 3 4 2 8" xfId="36406" xr:uid="{00000000-0005-0000-0000-00007F8D0000}"/>
    <cellStyle name="20% - Accent1 4 2 4 3 4 2 8 2" xfId="36407" xr:uid="{00000000-0005-0000-0000-0000808D0000}"/>
    <cellStyle name="20% - Accent1 4 2 4 3 4 2 9" xfId="36408" xr:uid="{00000000-0005-0000-0000-0000818D0000}"/>
    <cellStyle name="20% - Accent1 4 2 4 3 4 3" xfId="36409" xr:uid="{00000000-0005-0000-0000-0000828D0000}"/>
    <cellStyle name="20% - Accent1 4 2 4 3 4 3 2" xfId="36410" xr:uid="{00000000-0005-0000-0000-0000838D0000}"/>
    <cellStyle name="20% - Accent1 4 2 4 3 4 3 2 2" xfId="36411" xr:uid="{00000000-0005-0000-0000-0000848D0000}"/>
    <cellStyle name="20% - Accent1 4 2 4 3 4 3 2 2 2" xfId="36412" xr:uid="{00000000-0005-0000-0000-0000858D0000}"/>
    <cellStyle name="20% - Accent1 4 2 4 3 4 3 2 2 2 2" xfId="36413" xr:uid="{00000000-0005-0000-0000-0000868D0000}"/>
    <cellStyle name="20% - Accent1 4 2 4 3 4 3 2 2 3" xfId="36414" xr:uid="{00000000-0005-0000-0000-0000878D0000}"/>
    <cellStyle name="20% - Accent1 4 2 4 3 4 3 2 3" xfId="36415" xr:uid="{00000000-0005-0000-0000-0000888D0000}"/>
    <cellStyle name="20% - Accent1 4 2 4 3 4 3 2 3 2" xfId="36416" xr:uid="{00000000-0005-0000-0000-0000898D0000}"/>
    <cellStyle name="20% - Accent1 4 2 4 3 4 3 2 4" xfId="36417" xr:uid="{00000000-0005-0000-0000-00008A8D0000}"/>
    <cellStyle name="20% - Accent1 4 2 4 3 4 3 3" xfId="36418" xr:uid="{00000000-0005-0000-0000-00008B8D0000}"/>
    <cellStyle name="20% - Accent1 4 2 4 3 4 3 3 2" xfId="36419" xr:uid="{00000000-0005-0000-0000-00008C8D0000}"/>
    <cellStyle name="20% - Accent1 4 2 4 3 4 3 3 2 2" xfId="36420" xr:uid="{00000000-0005-0000-0000-00008D8D0000}"/>
    <cellStyle name="20% - Accent1 4 2 4 3 4 3 3 2 2 2" xfId="36421" xr:uid="{00000000-0005-0000-0000-00008E8D0000}"/>
    <cellStyle name="20% - Accent1 4 2 4 3 4 3 3 2 3" xfId="36422" xr:uid="{00000000-0005-0000-0000-00008F8D0000}"/>
    <cellStyle name="20% - Accent1 4 2 4 3 4 3 3 3" xfId="36423" xr:uid="{00000000-0005-0000-0000-0000908D0000}"/>
    <cellStyle name="20% - Accent1 4 2 4 3 4 3 3 3 2" xfId="36424" xr:uid="{00000000-0005-0000-0000-0000918D0000}"/>
    <cellStyle name="20% - Accent1 4 2 4 3 4 3 3 4" xfId="36425" xr:uid="{00000000-0005-0000-0000-0000928D0000}"/>
    <cellStyle name="20% - Accent1 4 2 4 3 4 3 4" xfId="36426" xr:uid="{00000000-0005-0000-0000-0000938D0000}"/>
    <cellStyle name="20% - Accent1 4 2 4 3 4 3 4 2" xfId="36427" xr:uid="{00000000-0005-0000-0000-0000948D0000}"/>
    <cellStyle name="20% - Accent1 4 2 4 3 4 3 4 2 2" xfId="36428" xr:uid="{00000000-0005-0000-0000-0000958D0000}"/>
    <cellStyle name="20% - Accent1 4 2 4 3 4 3 4 2 2 2" xfId="36429" xr:uid="{00000000-0005-0000-0000-0000968D0000}"/>
    <cellStyle name="20% - Accent1 4 2 4 3 4 3 4 2 3" xfId="36430" xr:uid="{00000000-0005-0000-0000-0000978D0000}"/>
    <cellStyle name="20% - Accent1 4 2 4 3 4 3 4 3" xfId="36431" xr:uid="{00000000-0005-0000-0000-0000988D0000}"/>
    <cellStyle name="20% - Accent1 4 2 4 3 4 3 4 3 2" xfId="36432" xr:uid="{00000000-0005-0000-0000-0000998D0000}"/>
    <cellStyle name="20% - Accent1 4 2 4 3 4 3 4 4" xfId="36433" xr:uid="{00000000-0005-0000-0000-00009A8D0000}"/>
    <cellStyle name="20% - Accent1 4 2 4 3 4 3 5" xfId="36434" xr:uid="{00000000-0005-0000-0000-00009B8D0000}"/>
    <cellStyle name="20% - Accent1 4 2 4 3 4 3 5 2" xfId="36435" xr:uid="{00000000-0005-0000-0000-00009C8D0000}"/>
    <cellStyle name="20% - Accent1 4 2 4 3 4 3 5 2 2" xfId="36436" xr:uid="{00000000-0005-0000-0000-00009D8D0000}"/>
    <cellStyle name="20% - Accent1 4 2 4 3 4 3 5 3" xfId="36437" xr:uid="{00000000-0005-0000-0000-00009E8D0000}"/>
    <cellStyle name="20% - Accent1 4 2 4 3 4 3 6" xfId="36438" xr:uid="{00000000-0005-0000-0000-00009F8D0000}"/>
    <cellStyle name="20% - Accent1 4 2 4 3 4 3 6 2" xfId="36439" xr:uid="{00000000-0005-0000-0000-0000A08D0000}"/>
    <cellStyle name="20% - Accent1 4 2 4 3 4 3 6 2 2" xfId="36440" xr:uid="{00000000-0005-0000-0000-0000A18D0000}"/>
    <cellStyle name="20% - Accent1 4 2 4 3 4 3 6 3" xfId="36441" xr:uid="{00000000-0005-0000-0000-0000A28D0000}"/>
    <cellStyle name="20% - Accent1 4 2 4 3 4 3 7" xfId="36442" xr:uid="{00000000-0005-0000-0000-0000A38D0000}"/>
    <cellStyle name="20% - Accent1 4 2 4 3 4 3 7 2" xfId="36443" xr:uid="{00000000-0005-0000-0000-0000A48D0000}"/>
    <cellStyle name="20% - Accent1 4 2 4 3 4 3 8" xfId="36444" xr:uid="{00000000-0005-0000-0000-0000A58D0000}"/>
    <cellStyle name="20% - Accent1 4 2 4 3 4 3 8 2" xfId="36445" xr:uid="{00000000-0005-0000-0000-0000A68D0000}"/>
    <cellStyle name="20% - Accent1 4 2 4 3 4 3 9" xfId="36446" xr:uid="{00000000-0005-0000-0000-0000A78D0000}"/>
    <cellStyle name="20% - Accent1 4 2 4 3 4 4" xfId="36447" xr:uid="{00000000-0005-0000-0000-0000A88D0000}"/>
    <cellStyle name="20% - Accent1 4 2 4 3 4 4 2" xfId="36448" xr:uid="{00000000-0005-0000-0000-0000A98D0000}"/>
    <cellStyle name="20% - Accent1 4 2 4 3 4 4 2 2" xfId="36449" xr:uid="{00000000-0005-0000-0000-0000AA8D0000}"/>
    <cellStyle name="20% - Accent1 4 2 4 3 4 4 2 2 2" xfId="36450" xr:uid="{00000000-0005-0000-0000-0000AB8D0000}"/>
    <cellStyle name="20% - Accent1 4 2 4 3 4 4 2 3" xfId="36451" xr:uid="{00000000-0005-0000-0000-0000AC8D0000}"/>
    <cellStyle name="20% - Accent1 4 2 4 3 4 4 3" xfId="36452" xr:uid="{00000000-0005-0000-0000-0000AD8D0000}"/>
    <cellStyle name="20% - Accent1 4 2 4 3 4 4 3 2" xfId="36453" xr:uid="{00000000-0005-0000-0000-0000AE8D0000}"/>
    <cellStyle name="20% - Accent1 4 2 4 3 4 4 4" xfId="36454" xr:uid="{00000000-0005-0000-0000-0000AF8D0000}"/>
    <cellStyle name="20% - Accent1 4 2 4 3 4 5" xfId="36455" xr:uid="{00000000-0005-0000-0000-0000B08D0000}"/>
    <cellStyle name="20% - Accent1 4 2 4 3 4 5 2" xfId="36456" xr:uid="{00000000-0005-0000-0000-0000B18D0000}"/>
    <cellStyle name="20% - Accent1 4 2 4 3 4 5 2 2" xfId="36457" xr:uid="{00000000-0005-0000-0000-0000B28D0000}"/>
    <cellStyle name="20% - Accent1 4 2 4 3 4 5 2 2 2" xfId="36458" xr:uid="{00000000-0005-0000-0000-0000B38D0000}"/>
    <cellStyle name="20% - Accent1 4 2 4 3 4 5 2 3" xfId="36459" xr:uid="{00000000-0005-0000-0000-0000B48D0000}"/>
    <cellStyle name="20% - Accent1 4 2 4 3 4 5 3" xfId="36460" xr:uid="{00000000-0005-0000-0000-0000B58D0000}"/>
    <cellStyle name="20% - Accent1 4 2 4 3 4 5 3 2" xfId="36461" xr:uid="{00000000-0005-0000-0000-0000B68D0000}"/>
    <cellStyle name="20% - Accent1 4 2 4 3 4 5 4" xfId="36462" xr:uid="{00000000-0005-0000-0000-0000B78D0000}"/>
    <cellStyle name="20% - Accent1 4 2 4 3 4 6" xfId="36463" xr:uid="{00000000-0005-0000-0000-0000B88D0000}"/>
    <cellStyle name="20% - Accent1 4 2 4 3 4 6 2" xfId="36464" xr:uid="{00000000-0005-0000-0000-0000B98D0000}"/>
    <cellStyle name="20% - Accent1 4 2 4 3 4 6 2 2" xfId="36465" xr:uid="{00000000-0005-0000-0000-0000BA8D0000}"/>
    <cellStyle name="20% - Accent1 4 2 4 3 4 6 2 2 2" xfId="36466" xr:uid="{00000000-0005-0000-0000-0000BB8D0000}"/>
    <cellStyle name="20% - Accent1 4 2 4 3 4 6 2 3" xfId="36467" xr:uid="{00000000-0005-0000-0000-0000BC8D0000}"/>
    <cellStyle name="20% - Accent1 4 2 4 3 4 6 3" xfId="36468" xr:uid="{00000000-0005-0000-0000-0000BD8D0000}"/>
    <cellStyle name="20% - Accent1 4 2 4 3 4 6 3 2" xfId="36469" xr:uid="{00000000-0005-0000-0000-0000BE8D0000}"/>
    <cellStyle name="20% - Accent1 4 2 4 3 4 6 4" xfId="36470" xr:uid="{00000000-0005-0000-0000-0000BF8D0000}"/>
    <cellStyle name="20% - Accent1 4 2 4 3 4 7" xfId="36471" xr:uid="{00000000-0005-0000-0000-0000C08D0000}"/>
    <cellStyle name="20% - Accent1 4 2 4 3 4 7 2" xfId="36472" xr:uid="{00000000-0005-0000-0000-0000C18D0000}"/>
    <cellStyle name="20% - Accent1 4 2 4 3 4 7 2 2" xfId="36473" xr:uid="{00000000-0005-0000-0000-0000C28D0000}"/>
    <cellStyle name="20% - Accent1 4 2 4 3 4 7 3" xfId="36474" xr:uid="{00000000-0005-0000-0000-0000C38D0000}"/>
    <cellStyle name="20% - Accent1 4 2 4 3 4 8" xfId="36475" xr:uid="{00000000-0005-0000-0000-0000C48D0000}"/>
    <cellStyle name="20% - Accent1 4 2 4 3 4 8 2" xfId="36476" xr:uid="{00000000-0005-0000-0000-0000C58D0000}"/>
    <cellStyle name="20% - Accent1 4 2 4 3 4 8 2 2" xfId="36477" xr:uid="{00000000-0005-0000-0000-0000C68D0000}"/>
    <cellStyle name="20% - Accent1 4 2 4 3 4 8 3" xfId="36478" xr:uid="{00000000-0005-0000-0000-0000C78D0000}"/>
    <cellStyle name="20% - Accent1 4 2 4 3 4 9" xfId="36479" xr:uid="{00000000-0005-0000-0000-0000C88D0000}"/>
    <cellStyle name="20% - Accent1 4 2 4 3 4 9 2" xfId="36480" xr:uid="{00000000-0005-0000-0000-0000C98D0000}"/>
    <cellStyle name="20% - Accent1 4 2 4 3 5" xfId="36481" xr:uid="{00000000-0005-0000-0000-0000CA8D0000}"/>
    <cellStyle name="20% - Accent1 4 2 4 3 5 2" xfId="36482" xr:uid="{00000000-0005-0000-0000-0000CB8D0000}"/>
    <cellStyle name="20% - Accent1 4 2 4 3 5 2 2" xfId="36483" xr:uid="{00000000-0005-0000-0000-0000CC8D0000}"/>
    <cellStyle name="20% - Accent1 4 2 4 3 5 2 2 2" xfId="36484" xr:uid="{00000000-0005-0000-0000-0000CD8D0000}"/>
    <cellStyle name="20% - Accent1 4 2 4 3 5 2 2 2 2" xfId="36485" xr:uid="{00000000-0005-0000-0000-0000CE8D0000}"/>
    <cellStyle name="20% - Accent1 4 2 4 3 5 2 2 3" xfId="36486" xr:uid="{00000000-0005-0000-0000-0000CF8D0000}"/>
    <cellStyle name="20% - Accent1 4 2 4 3 5 2 3" xfId="36487" xr:uid="{00000000-0005-0000-0000-0000D08D0000}"/>
    <cellStyle name="20% - Accent1 4 2 4 3 5 2 3 2" xfId="36488" xr:uid="{00000000-0005-0000-0000-0000D18D0000}"/>
    <cellStyle name="20% - Accent1 4 2 4 3 5 2 4" xfId="36489" xr:uid="{00000000-0005-0000-0000-0000D28D0000}"/>
    <cellStyle name="20% - Accent1 4 2 4 3 5 3" xfId="36490" xr:uid="{00000000-0005-0000-0000-0000D38D0000}"/>
    <cellStyle name="20% - Accent1 4 2 4 3 5 3 2" xfId="36491" xr:uid="{00000000-0005-0000-0000-0000D48D0000}"/>
    <cellStyle name="20% - Accent1 4 2 4 3 5 3 2 2" xfId="36492" xr:uid="{00000000-0005-0000-0000-0000D58D0000}"/>
    <cellStyle name="20% - Accent1 4 2 4 3 5 3 2 2 2" xfId="36493" xr:uid="{00000000-0005-0000-0000-0000D68D0000}"/>
    <cellStyle name="20% - Accent1 4 2 4 3 5 3 2 3" xfId="36494" xr:uid="{00000000-0005-0000-0000-0000D78D0000}"/>
    <cellStyle name="20% - Accent1 4 2 4 3 5 3 3" xfId="36495" xr:uid="{00000000-0005-0000-0000-0000D88D0000}"/>
    <cellStyle name="20% - Accent1 4 2 4 3 5 3 3 2" xfId="36496" xr:uid="{00000000-0005-0000-0000-0000D98D0000}"/>
    <cellStyle name="20% - Accent1 4 2 4 3 5 3 4" xfId="36497" xr:uid="{00000000-0005-0000-0000-0000DA8D0000}"/>
    <cellStyle name="20% - Accent1 4 2 4 3 5 4" xfId="36498" xr:uid="{00000000-0005-0000-0000-0000DB8D0000}"/>
    <cellStyle name="20% - Accent1 4 2 4 3 5 4 2" xfId="36499" xr:uid="{00000000-0005-0000-0000-0000DC8D0000}"/>
    <cellStyle name="20% - Accent1 4 2 4 3 5 4 2 2" xfId="36500" xr:uid="{00000000-0005-0000-0000-0000DD8D0000}"/>
    <cellStyle name="20% - Accent1 4 2 4 3 5 4 2 2 2" xfId="36501" xr:uid="{00000000-0005-0000-0000-0000DE8D0000}"/>
    <cellStyle name="20% - Accent1 4 2 4 3 5 4 2 3" xfId="36502" xr:uid="{00000000-0005-0000-0000-0000DF8D0000}"/>
    <cellStyle name="20% - Accent1 4 2 4 3 5 4 3" xfId="36503" xr:uid="{00000000-0005-0000-0000-0000E08D0000}"/>
    <cellStyle name="20% - Accent1 4 2 4 3 5 4 3 2" xfId="36504" xr:uid="{00000000-0005-0000-0000-0000E18D0000}"/>
    <cellStyle name="20% - Accent1 4 2 4 3 5 4 4" xfId="36505" xr:uid="{00000000-0005-0000-0000-0000E28D0000}"/>
    <cellStyle name="20% - Accent1 4 2 4 3 5 5" xfId="36506" xr:uid="{00000000-0005-0000-0000-0000E38D0000}"/>
    <cellStyle name="20% - Accent1 4 2 4 3 5 5 2" xfId="36507" xr:uid="{00000000-0005-0000-0000-0000E48D0000}"/>
    <cellStyle name="20% - Accent1 4 2 4 3 5 5 2 2" xfId="36508" xr:uid="{00000000-0005-0000-0000-0000E58D0000}"/>
    <cellStyle name="20% - Accent1 4 2 4 3 5 5 3" xfId="36509" xr:uid="{00000000-0005-0000-0000-0000E68D0000}"/>
    <cellStyle name="20% - Accent1 4 2 4 3 5 6" xfId="36510" xr:uid="{00000000-0005-0000-0000-0000E78D0000}"/>
    <cellStyle name="20% - Accent1 4 2 4 3 5 6 2" xfId="36511" xr:uid="{00000000-0005-0000-0000-0000E88D0000}"/>
    <cellStyle name="20% - Accent1 4 2 4 3 5 6 2 2" xfId="36512" xr:uid="{00000000-0005-0000-0000-0000E98D0000}"/>
    <cellStyle name="20% - Accent1 4 2 4 3 5 6 3" xfId="36513" xr:uid="{00000000-0005-0000-0000-0000EA8D0000}"/>
    <cellStyle name="20% - Accent1 4 2 4 3 5 7" xfId="36514" xr:uid="{00000000-0005-0000-0000-0000EB8D0000}"/>
    <cellStyle name="20% - Accent1 4 2 4 3 5 7 2" xfId="36515" xr:uid="{00000000-0005-0000-0000-0000EC8D0000}"/>
    <cellStyle name="20% - Accent1 4 2 4 3 5 8" xfId="36516" xr:uid="{00000000-0005-0000-0000-0000ED8D0000}"/>
    <cellStyle name="20% - Accent1 4 2 4 3 5 8 2" xfId="36517" xr:uid="{00000000-0005-0000-0000-0000EE8D0000}"/>
    <cellStyle name="20% - Accent1 4 2 4 3 5 9" xfId="36518" xr:uid="{00000000-0005-0000-0000-0000EF8D0000}"/>
    <cellStyle name="20% - Accent1 4 2 4 3 6" xfId="36519" xr:uid="{00000000-0005-0000-0000-0000F08D0000}"/>
    <cellStyle name="20% - Accent1 4 2 4 3 6 2" xfId="36520" xr:uid="{00000000-0005-0000-0000-0000F18D0000}"/>
    <cellStyle name="20% - Accent1 4 2 4 3 6 2 2" xfId="36521" xr:uid="{00000000-0005-0000-0000-0000F28D0000}"/>
    <cellStyle name="20% - Accent1 4 2 4 3 6 2 2 2" xfId="36522" xr:uid="{00000000-0005-0000-0000-0000F38D0000}"/>
    <cellStyle name="20% - Accent1 4 2 4 3 6 2 2 2 2" xfId="36523" xr:uid="{00000000-0005-0000-0000-0000F48D0000}"/>
    <cellStyle name="20% - Accent1 4 2 4 3 6 2 2 3" xfId="36524" xr:uid="{00000000-0005-0000-0000-0000F58D0000}"/>
    <cellStyle name="20% - Accent1 4 2 4 3 6 2 3" xfId="36525" xr:uid="{00000000-0005-0000-0000-0000F68D0000}"/>
    <cellStyle name="20% - Accent1 4 2 4 3 6 2 3 2" xfId="36526" xr:uid="{00000000-0005-0000-0000-0000F78D0000}"/>
    <cellStyle name="20% - Accent1 4 2 4 3 6 2 4" xfId="36527" xr:uid="{00000000-0005-0000-0000-0000F88D0000}"/>
    <cellStyle name="20% - Accent1 4 2 4 3 6 3" xfId="36528" xr:uid="{00000000-0005-0000-0000-0000F98D0000}"/>
    <cellStyle name="20% - Accent1 4 2 4 3 6 3 2" xfId="36529" xr:uid="{00000000-0005-0000-0000-0000FA8D0000}"/>
    <cellStyle name="20% - Accent1 4 2 4 3 6 3 2 2" xfId="36530" xr:uid="{00000000-0005-0000-0000-0000FB8D0000}"/>
    <cellStyle name="20% - Accent1 4 2 4 3 6 3 2 2 2" xfId="36531" xr:uid="{00000000-0005-0000-0000-0000FC8D0000}"/>
    <cellStyle name="20% - Accent1 4 2 4 3 6 3 2 3" xfId="36532" xr:uid="{00000000-0005-0000-0000-0000FD8D0000}"/>
    <cellStyle name="20% - Accent1 4 2 4 3 6 3 3" xfId="36533" xr:uid="{00000000-0005-0000-0000-0000FE8D0000}"/>
    <cellStyle name="20% - Accent1 4 2 4 3 6 3 3 2" xfId="36534" xr:uid="{00000000-0005-0000-0000-0000FF8D0000}"/>
    <cellStyle name="20% - Accent1 4 2 4 3 6 3 4" xfId="36535" xr:uid="{00000000-0005-0000-0000-0000008E0000}"/>
    <cellStyle name="20% - Accent1 4 2 4 3 6 4" xfId="36536" xr:uid="{00000000-0005-0000-0000-0000018E0000}"/>
    <cellStyle name="20% - Accent1 4 2 4 3 6 4 2" xfId="36537" xr:uid="{00000000-0005-0000-0000-0000028E0000}"/>
    <cellStyle name="20% - Accent1 4 2 4 3 6 4 2 2" xfId="36538" xr:uid="{00000000-0005-0000-0000-0000038E0000}"/>
    <cellStyle name="20% - Accent1 4 2 4 3 6 4 2 2 2" xfId="36539" xr:uid="{00000000-0005-0000-0000-0000048E0000}"/>
    <cellStyle name="20% - Accent1 4 2 4 3 6 4 2 3" xfId="36540" xr:uid="{00000000-0005-0000-0000-0000058E0000}"/>
    <cellStyle name="20% - Accent1 4 2 4 3 6 4 3" xfId="36541" xr:uid="{00000000-0005-0000-0000-0000068E0000}"/>
    <cellStyle name="20% - Accent1 4 2 4 3 6 4 3 2" xfId="36542" xr:uid="{00000000-0005-0000-0000-0000078E0000}"/>
    <cellStyle name="20% - Accent1 4 2 4 3 6 4 4" xfId="36543" xr:uid="{00000000-0005-0000-0000-0000088E0000}"/>
    <cellStyle name="20% - Accent1 4 2 4 3 6 5" xfId="36544" xr:uid="{00000000-0005-0000-0000-0000098E0000}"/>
    <cellStyle name="20% - Accent1 4 2 4 3 6 5 2" xfId="36545" xr:uid="{00000000-0005-0000-0000-00000A8E0000}"/>
    <cellStyle name="20% - Accent1 4 2 4 3 6 5 2 2" xfId="36546" xr:uid="{00000000-0005-0000-0000-00000B8E0000}"/>
    <cellStyle name="20% - Accent1 4 2 4 3 6 5 3" xfId="36547" xr:uid="{00000000-0005-0000-0000-00000C8E0000}"/>
    <cellStyle name="20% - Accent1 4 2 4 3 6 6" xfId="36548" xr:uid="{00000000-0005-0000-0000-00000D8E0000}"/>
    <cellStyle name="20% - Accent1 4 2 4 3 6 6 2" xfId="36549" xr:uid="{00000000-0005-0000-0000-00000E8E0000}"/>
    <cellStyle name="20% - Accent1 4 2 4 3 6 6 2 2" xfId="36550" xr:uid="{00000000-0005-0000-0000-00000F8E0000}"/>
    <cellStyle name="20% - Accent1 4 2 4 3 6 6 3" xfId="36551" xr:uid="{00000000-0005-0000-0000-0000108E0000}"/>
    <cellStyle name="20% - Accent1 4 2 4 3 6 7" xfId="36552" xr:uid="{00000000-0005-0000-0000-0000118E0000}"/>
    <cellStyle name="20% - Accent1 4 2 4 3 6 7 2" xfId="36553" xr:uid="{00000000-0005-0000-0000-0000128E0000}"/>
    <cellStyle name="20% - Accent1 4 2 4 3 6 8" xfId="36554" xr:uid="{00000000-0005-0000-0000-0000138E0000}"/>
    <cellStyle name="20% - Accent1 4 2 4 3 6 8 2" xfId="36555" xr:uid="{00000000-0005-0000-0000-0000148E0000}"/>
    <cellStyle name="20% - Accent1 4 2 4 3 6 9" xfId="36556" xr:uid="{00000000-0005-0000-0000-0000158E0000}"/>
    <cellStyle name="20% - Accent1 4 2 4 3 7" xfId="36557" xr:uid="{00000000-0005-0000-0000-0000168E0000}"/>
    <cellStyle name="20% - Accent1 4 2 4 3 7 2" xfId="36558" xr:uid="{00000000-0005-0000-0000-0000178E0000}"/>
    <cellStyle name="20% - Accent1 4 2 4 3 7 2 2" xfId="36559" xr:uid="{00000000-0005-0000-0000-0000188E0000}"/>
    <cellStyle name="20% - Accent1 4 2 4 3 7 2 2 2" xfId="36560" xr:uid="{00000000-0005-0000-0000-0000198E0000}"/>
    <cellStyle name="20% - Accent1 4 2 4 3 7 2 3" xfId="36561" xr:uid="{00000000-0005-0000-0000-00001A8E0000}"/>
    <cellStyle name="20% - Accent1 4 2 4 3 7 3" xfId="36562" xr:uid="{00000000-0005-0000-0000-00001B8E0000}"/>
    <cellStyle name="20% - Accent1 4 2 4 3 7 3 2" xfId="36563" xr:uid="{00000000-0005-0000-0000-00001C8E0000}"/>
    <cellStyle name="20% - Accent1 4 2 4 3 7 4" xfId="36564" xr:uid="{00000000-0005-0000-0000-00001D8E0000}"/>
    <cellStyle name="20% - Accent1 4 2 4 3 8" xfId="36565" xr:uid="{00000000-0005-0000-0000-00001E8E0000}"/>
    <cellStyle name="20% - Accent1 4 2 4 3 8 2" xfId="36566" xr:uid="{00000000-0005-0000-0000-00001F8E0000}"/>
    <cellStyle name="20% - Accent1 4 2 4 3 8 2 2" xfId="36567" xr:uid="{00000000-0005-0000-0000-0000208E0000}"/>
    <cellStyle name="20% - Accent1 4 2 4 3 8 2 2 2" xfId="36568" xr:uid="{00000000-0005-0000-0000-0000218E0000}"/>
    <cellStyle name="20% - Accent1 4 2 4 3 8 2 3" xfId="36569" xr:uid="{00000000-0005-0000-0000-0000228E0000}"/>
    <cellStyle name="20% - Accent1 4 2 4 3 8 3" xfId="36570" xr:uid="{00000000-0005-0000-0000-0000238E0000}"/>
    <cellStyle name="20% - Accent1 4 2 4 3 8 3 2" xfId="36571" xr:uid="{00000000-0005-0000-0000-0000248E0000}"/>
    <cellStyle name="20% - Accent1 4 2 4 3 8 4" xfId="36572" xr:uid="{00000000-0005-0000-0000-0000258E0000}"/>
    <cellStyle name="20% - Accent1 4 2 4 3 9" xfId="36573" xr:uid="{00000000-0005-0000-0000-0000268E0000}"/>
    <cellStyle name="20% - Accent1 4 2 4 3 9 2" xfId="36574" xr:uid="{00000000-0005-0000-0000-0000278E0000}"/>
    <cellStyle name="20% - Accent1 4 2 4 3 9 2 2" xfId="36575" xr:uid="{00000000-0005-0000-0000-0000288E0000}"/>
    <cellStyle name="20% - Accent1 4 2 4 3 9 2 2 2" xfId="36576" xr:uid="{00000000-0005-0000-0000-0000298E0000}"/>
    <cellStyle name="20% - Accent1 4 2 4 3 9 2 3" xfId="36577" xr:uid="{00000000-0005-0000-0000-00002A8E0000}"/>
    <cellStyle name="20% - Accent1 4 2 4 3 9 3" xfId="36578" xr:uid="{00000000-0005-0000-0000-00002B8E0000}"/>
    <cellStyle name="20% - Accent1 4 2 4 3 9 3 2" xfId="36579" xr:uid="{00000000-0005-0000-0000-00002C8E0000}"/>
    <cellStyle name="20% - Accent1 4 2 4 3 9 4" xfId="36580" xr:uid="{00000000-0005-0000-0000-00002D8E0000}"/>
    <cellStyle name="20% - Accent1 4 2 4 4" xfId="36581" xr:uid="{00000000-0005-0000-0000-00002E8E0000}"/>
    <cellStyle name="20% - Accent1 4 2 4 4 10" xfId="36582" xr:uid="{00000000-0005-0000-0000-00002F8E0000}"/>
    <cellStyle name="20% - Accent1 4 2 4 4 10 2" xfId="36583" xr:uid="{00000000-0005-0000-0000-0000308E0000}"/>
    <cellStyle name="20% - Accent1 4 2 4 4 11" xfId="36584" xr:uid="{00000000-0005-0000-0000-0000318E0000}"/>
    <cellStyle name="20% - Accent1 4 2 4 4 2" xfId="36585" xr:uid="{00000000-0005-0000-0000-0000328E0000}"/>
    <cellStyle name="20% - Accent1 4 2 4 4 2 2" xfId="36586" xr:uid="{00000000-0005-0000-0000-0000338E0000}"/>
    <cellStyle name="20% - Accent1 4 2 4 4 2 2 2" xfId="36587" xr:uid="{00000000-0005-0000-0000-0000348E0000}"/>
    <cellStyle name="20% - Accent1 4 2 4 4 2 2 2 2" xfId="36588" xr:uid="{00000000-0005-0000-0000-0000358E0000}"/>
    <cellStyle name="20% - Accent1 4 2 4 4 2 2 2 2 2" xfId="36589" xr:uid="{00000000-0005-0000-0000-0000368E0000}"/>
    <cellStyle name="20% - Accent1 4 2 4 4 2 2 2 3" xfId="36590" xr:uid="{00000000-0005-0000-0000-0000378E0000}"/>
    <cellStyle name="20% - Accent1 4 2 4 4 2 2 3" xfId="36591" xr:uid="{00000000-0005-0000-0000-0000388E0000}"/>
    <cellStyle name="20% - Accent1 4 2 4 4 2 2 3 2" xfId="36592" xr:uid="{00000000-0005-0000-0000-0000398E0000}"/>
    <cellStyle name="20% - Accent1 4 2 4 4 2 2 4" xfId="36593" xr:uid="{00000000-0005-0000-0000-00003A8E0000}"/>
    <cellStyle name="20% - Accent1 4 2 4 4 2 3" xfId="36594" xr:uid="{00000000-0005-0000-0000-00003B8E0000}"/>
    <cellStyle name="20% - Accent1 4 2 4 4 2 3 2" xfId="36595" xr:uid="{00000000-0005-0000-0000-00003C8E0000}"/>
    <cellStyle name="20% - Accent1 4 2 4 4 2 3 2 2" xfId="36596" xr:uid="{00000000-0005-0000-0000-00003D8E0000}"/>
    <cellStyle name="20% - Accent1 4 2 4 4 2 3 2 2 2" xfId="36597" xr:uid="{00000000-0005-0000-0000-00003E8E0000}"/>
    <cellStyle name="20% - Accent1 4 2 4 4 2 3 2 3" xfId="36598" xr:uid="{00000000-0005-0000-0000-00003F8E0000}"/>
    <cellStyle name="20% - Accent1 4 2 4 4 2 3 3" xfId="36599" xr:uid="{00000000-0005-0000-0000-0000408E0000}"/>
    <cellStyle name="20% - Accent1 4 2 4 4 2 3 3 2" xfId="36600" xr:uid="{00000000-0005-0000-0000-0000418E0000}"/>
    <cellStyle name="20% - Accent1 4 2 4 4 2 3 4" xfId="36601" xr:uid="{00000000-0005-0000-0000-0000428E0000}"/>
    <cellStyle name="20% - Accent1 4 2 4 4 2 4" xfId="36602" xr:uid="{00000000-0005-0000-0000-0000438E0000}"/>
    <cellStyle name="20% - Accent1 4 2 4 4 2 4 2" xfId="36603" xr:uid="{00000000-0005-0000-0000-0000448E0000}"/>
    <cellStyle name="20% - Accent1 4 2 4 4 2 4 2 2" xfId="36604" xr:uid="{00000000-0005-0000-0000-0000458E0000}"/>
    <cellStyle name="20% - Accent1 4 2 4 4 2 4 2 2 2" xfId="36605" xr:uid="{00000000-0005-0000-0000-0000468E0000}"/>
    <cellStyle name="20% - Accent1 4 2 4 4 2 4 2 3" xfId="36606" xr:uid="{00000000-0005-0000-0000-0000478E0000}"/>
    <cellStyle name="20% - Accent1 4 2 4 4 2 4 3" xfId="36607" xr:uid="{00000000-0005-0000-0000-0000488E0000}"/>
    <cellStyle name="20% - Accent1 4 2 4 4 2 4 3 2" xfId="36608" xr:uid="{00000000-0005-0000-0000-0000498E0000}"/>
    <cellStyle name="20% - Accent1 4 2 4 4 2 4 4" xfId="36609" xr:uid="{00000000-0005-0000-0000-00004A8E0000}"/>
    <cellStyle name="20% - Accent1 4 2 4 4 2 5" xfId="36610" xr:uid="{00000000-0005-0000-0000-00004B8E0000}"/>
    <cellStyle name="20% - Accent1 4 2 4 4 2 5 2" xfId="36611" xr:uid="{00000000-0005-0000-0000-00004C8E0000}"/>
    <cellStyle name="20% - Accent1 4 2 4 4 2 5 2 2" xfId="36612" xr:uid="{00000000-0005-0000-0000-00004D8E0000}"/>
    <cellStyle name="20% - Accent1 4 2 4 4 2 5 3" xfId="36613" xr:uid="{00000000-0005-0000-0000-00004E8E0000}"/>
    <cellStyle name="20% - Accent1 4 2 4 4 2 6" xfId="36614" xr:uid="{00000000-0005-0000-0000-00004F8E0000}"/>
    <cellStyle name="20% - Accent1 4 2 4 4 2 6 2" xfId="36615" xr:uid="{00000000-0005-0000-0000-0000508E0000}"/>
    <cellStyle name="20% - Accent1 4 2 4 4 2 6 2 2" xfId="36616" xr:uid="{00000000-0005-0000-0000-0000518E0000}"/>
    <cellStyle name="20% - Accent1 4 2 4 4 2 6 3" xfId="36617" xr:uid="{00000000-0005-0000-0000-0000528E0000}"/>
    <cellStyle name="20% - Accent1 4 2 4 4 2 7" xfId="36618" xr:uid="{00000000-0005-0000-0000-0000538E0000}"/>
    <cellStyle name="20% - Accent1 4 2 4 4 2 7 2" xfId="36619" xr:uid="{00000000-0005-0000-0000-0000548E0000}"/>
    <cellStyle name="20% - Accent1 4 2 4 4 2 8" xfId="36620" xr:uid="{00000000-0005-0000-0000-0000558E0000}"/>
    <cellStyle name="20% - Accent1 4 2 4 4 2 8 2" xfId="36621" xr:uid="{00000000-0005-0000-0000-0000568E0000}"/>
    <cellStyle name="20% - Accent1 4 2 4 4 2 9" xfId="36622" xr:uid="{00000000-0005-0000-0000-0000578E0000}"/>
    <cellStyle name="20% - Accent1 4 2 4 4 3" xfId="36623" xr:uid="{00000000-0005-0000-0000-0000588E0000}"/>
    <cellStyle name="20% - Accent1 4 2 4 4 3 2" xfId="36624" xr:uid="{00000000-0005-0000-0000-0000598E0000}"/>
    <cellStyle name="20% - Accent1 4 2 4 4 3 2 2" xfId="36625" xr:uid="{00000000-0005-0000-0000-00005A8E0000}"/>
    <cellStyle name="20% - Accent1 4 2 4 4 3 2 2 2" xfId="36626" xr:uid="{00000000-0005-0000-0000-00005B8E0000}"/>
    <cellStyle name="20% - Accent1 4 2 4 4 3 2 2 2 2" xfId="36627" xr:uid="{00000000-0005-0000-0000-00005C8E0000}"/>
    <cellStyle name="20% - Accent1 4 2 4 4 3 2 2 3" xfId="36628" xr:uid="{00000000-0005-0000-0000-00005D8E0000}"/>
    <cellStyle name="20% - Accent1 4 2 4 4 3 2 3" xfId="36629" xr:uid="{00000000-0005-0000-0000-00005E8E0000}"/>
    <cellStyle name="20% - Accent1 4 2 4 4 3 2 3 2" xfId="36630" xr:uid="{00000000-0005-0000-0000-00005F8E0000}"/>
    <cellStyle name="20% - Accent1 4 2 4 4 3 2 4" xfId="36631" xr:uid="{00000000-0005-0000-0000-0000608E0000}"/>
    <cellStyle name="20% - Accent1 4 2 4 4 3 3" xfId="36632" xr:uid="{00000000-0005-0000-0000-0000618E0000}"/>
    <cellStyle name="20% - Accent1 4 2 4 4 3 3 2" xfId="36633" xr:uid="{00000000-0005-0000-0000-0000628E0000}"/>
    <cellStyle name="20% - Accent1 4 2 4 4 3 3 2 2" xfId="36634" xr:uid="{00000000-0005-0000-0000-0000638E0000}"/>
    <cellStyle name="20% - Accent1 4 2 4 4 3 3 2 2 2" xfId="36635" xr:uid="{00000000-0005-0000-0000-0000648E0000}"/>
    <cellStyle name="20% - Accent1 4 2 4 4 3 3 2 3" xfId="36636" xr:uid="{00000000-0005-0000-0000-0000658E0000}"/>
    <cellStyle name="20% - Accent1 4 2 4 4 3 3 3" xfId="36637" xr:uid="{00000000-0005-0000-0000-0000668E0000}"/>
    <cellStyle name="20% - Accent1 4 2 4 4 3 3 3 2" xfId="36638" xr:uid="{00000000-0005-0000-0000-0000678E0000}"/>
    <cellStyle name="20% - Accent1 4 2 4 4 3 3 4" xfId="36639" xr:uid="{00000000-0005-0000-0000-0000688E0000}"/>
    <cellStyle name="20% - Accent1 4 2 4 4 3 4" xfId="36640" xr:uid="{00000000-0005-0000-0000-0000698E0000}"/>
    <cellStyle name="20% - Accent1 4 2 4 4 3 4 2" xfId="36641" xr:uid="{00000000-0005-0000-0000-00006A8E0000}"/>
    <cellStyle name="20% - Accent1 4 2 4 4 3 4 2 2" xfId="36642" xr:uid="{00000000-0005-0000-0000-00006B8E0000}"/>
    <cellStyle name="20% - Accent1 4 2 4 4 3 4 2 2 2" xfId="36643" xr:uid="{00000000-0005-0000-0000-00006C8E0000}"/>
    <cellStyle name="20% - Accent1 4 2 4 4 3 4 2 3" xfId="36644" xr:uid="{00000000-0005-0000-0000-00006D8E0000}"/>
    <cellStyle name="20% - Accent1 4 2 4 4 3 4 3" xfId="36645" xr:uid="{00000000-0005-0000-0000-00006E8E0000}"/>
    <cellStyle name="20% - Accent1 4 2 4 4 3 4 3 2" xfId="36646" xr:uid="{00000000-0005-0000-0000-00006F8E0000}"/>
    <cellStyle name="20% - Accent1 4 2 4 4 3 4 4" xfId="36647" xr:uid="{00000000-0005-0000-0000-0000708E0000}"/>
    <cellStyle name="20% - Accent1 4 2 4 4 3 5" xfId="36648" xr:uid="{00000000-0005-0000-0000-0000718E0000}"/>
    <cellStyle name="20% - Accent1 4 2 4 4 3 5 2" xfId="36649" xr:uid="{00000000-0005-0000-0000-0000728E0000}"/>
    <cellStyle name="20% - Accent1 4 2 4 4 3 5 2 2" xfId="36650" xr:uid="{00000000-0005-0000-0000-0000738E0000}"/>
    <cellStyle name="20% - Accent1 4 2 4 4 3 5 3" xfId="36651" xr:uid="{00000000-0005-0000-0000-0000748E0000}"/>
    <cellStyle name="20% - Accent1 4 2 4 4 3 6" xfId="36652" xr:uid="{00000000-0005-0000-0000-0000758E0000}"/>
    <cellStyle name="20% - Accent1 4 2 4 4 3 6 2" xfId="36653" xr:uid="{00000000-0005-0000-0000-0000768E0000}"/>
    <cellStyle name="20% - Accent1 4 2 4 4 3 6 2 2" xfId="36654" xr:uid="{00000000-0005-0000-0000-0000778E0000}"/>
    <cellStyle name="20% - Accent1 4 2 4 4 3 6 3" xfId="36655" xr:uid="{00000000-0005-0000-0000-0000788E0000}"/>
    <cellStyle name="20% - Accent1 4 2 4 4 3 7" xfId="36656" xr:uid="{00000000-0005-0000-0000-0000798E0000}"/>
    <cellStyle name="20% - Accent1 4 2 4 4 3 7 2" xfId="36657" xr:uid="{00000000-0005-0000-0000-00007A8E0000}"/>
    <cellStyle name="20% - Accent1 4 2 4 4 3 8" xfId="36658" xr:uid="{00000000-0005-0000-0000-00007B8E0000}"/>
    <cellStyle name="20% - Accent1 4 2 4 4 3 8 2" xfId="36659" xr:uid="{00000000-0005-0000-0000-00007C8E0000}"/>
    <cellStyle name="20% - Accent1 4 2 4 4 3 9" xfId="36660" xr:uid="{00000000-0005-0000-0000-00007D8E0000}"/>
    <cellStyle name="20% - Accent1 4 2 4 4 4" xfId="36661" xr:uid="{00000000-0005-0000-0000-00007E8E0000}"/>
    <cellStyle name="20% - Accent1 4 2 4 4 4 2" xfId="36662" xr:uid="{00000000-0005-0000-0000-00007F8E0000}"/>
    <cellStyle name="20% - Accent1 4 2 4 4 4 2 2" xfId="36663" xr:uid="{00000000-0005-0000-0000-0000808E0000}"/>
    <cellStyle name="20% - Accent1 4 2 4 4 4 2 2 2" xfId="36664" xr:uid="{00000000-0005-0000-0000-0000818E0000}"/>
    <cellStyle name="20% - Accent1 4 2 4 4 4 2 3" xfId="36665" xr:uid="{00000000-0005-0000-0000-0000828E0000}"/>
    <cellStyle name="20% - Accent1 4 2 4 4 4 3" xfId="36666" xr:uid="{00000000-0005-0000-0000-0000838E0000}"/>
    <cellStyle name="20% - Accent1 4 2 4 4 4 3 2" xfId="36667" xr:uid="{00000000-0005-0000-0000-0000848E0000}"/>
    <cellStyle name="20% - Accent1 4 2 4 4 4 4" xfId="36668" xr:uid="{00000000-0005-0000-0000-0000858E0000}"/>
    <cellStyle name="20% - Accent1 4 2 4 4 5" xfId="36669" xr:uid="{00000000-0005-0000-0000-0000868E0000}"/>
    <cellStyle name="20% - Accent1 4 2 4 4 5 2" xfId="36670" xr:uid="{00000000-0005-0000-0000-0000878E0000}"/>
    <cellStyle name="20% - Accent1 4 2 4 4 5 2 2" xfId="36671" xr:uid="{00000000-0005-0000-0000-0000888E0000}"/>
    <cellStyle name="20% - Accent1 4 2 4 4 5 2 2 2" xfId="36672" xr:uid="{00000000-0005-0000-0000-0000898E0000}"/>
    <cellStyle name="20% - Accent1 4 2 4 4 5 2 3" xfId="36673" xr:uid="{00000000-0005-0000-0000-00008A8E0000}"/>
    <cellStyle name="20% - Accent1 4 2 4 4 5 3" xfId="36674" xr:uid="{00000000-0005-0000-0000-00008B8E0000}"/>
    <cellStyle name="20% - Accent1 4 2 4 4 5 3 2" xfId="36675" xr:uid="{00000000-0005-0000-0000-00008C8E0000}"/>
    <cellStyle name="20% - Accent1 4 2 4 4 5 4" xfId="36676" xr:uid="{00000000-0005-0000-0000-00008D8E0000}"/>
    <cellStyle name="20% - Accent1 4 2 4 4 6" xfId="36677" xr:uid="{00000000-0005-0000-0000-00008E8E0000}"/>
    <cellStyle name="20% - Accent1 4 2 4 4 6 2" xfId="36678" xr:uid="{00000000-0005-0000-0000-00008F8E0000}"/>
    <cellStyle name="20% - Accent1 4 2 4 4 6 2 2" xfId="36679" xr:uid="{00000000-0005-0000-0000-0000908E0000}"/>
    <cellStyle name="20% - Accent1 4 2 4 4 6 2 2 2" xfId="36680" xr:uid="{00000000-0005-0000-0000-0000918E0000}"/>
    <cellStyle name="20% - Accent1 4 2 4 4 6 2 3" xfId="36681" xr:uid="{00000000-0005-0000-0000-0000928E0000}"/>
    <cellStyle name="20% - Accent1 4 2 4 4 6 3" xfId="36682" xr:uid="{00000000-0005-0000-0000-0000938E0000}"/>
    <cellStyle name="20% - Accent1 4 2 4 4 6 3 2" xfId="36683" xr:uid="{00000000-0005-0000-0000-0000948E0000}"/>
    <cellStyle name="20% - Accent1 4 2 4 4 6 4" xfId="36684" xr:uid="{00000000-0005-0000-0000-0000958E0000}"/>
    <cellStyle name="20% - Accent1 4 2 4 4 7" xfId="36685" xr:uid="{00000000-0005-0000-0000-0000968E0000}"/>
    <cellStyle name="20% - Accent1 4 2 4 4 7 2" xfId="36686" xr:uid="{00000000-0005-0000-0000-0000978E0000}"/>
    <cellStyle name="20% - Accent1 4 2 4 4 7 2 2" xfId="36687" xr:uid="{00000000-0005-0000-0000-0000988E0000}"/>
    <cellStyle name="20% - Accent1 4 2 4 4 7 3" xfId="36688" xr:uid="{00000000-0005-0000-0000-0000998E0000}"/>
    <cellStyle name="20% - Accent1 4 2 4 4 8" xfId="36689" xr:uid="{00000000-0005-0000-0000-00009A8E0000}"/>
    <cellStyle name="20% - Accent1 4 2 4 4 8 2" xfId="36690" xr:uid="{00000000-0005-0000-0000-00009B8E0000}"/>
    <cellStyle name="20% - Accent1 4 2 4 4 8 2 2" xfId="36691" xr:uid="{00000000-0005-0000-0000-00009C8E0000}"/>
    <cellStyle name="20% - Accent1 4 2 4 4 8 3" xfId="36692" xr:uid="{00000000-0005-0000-0000-00009D8E0000}"/>
    <cellStyle name="20% - Accent1 4 2 4 4 9" xfId="36693" xr:uid="{00000000-0005-0000-0000-00009E8E0000}"/>
    <cellStyle name="20% - Accent1 4 2 4 4 9 2" xfId="36694" xr:uid="{00000000-0005-0000-0000-00009F8E0000}"/>
    <cellStyle name="20% - Accent1 4 2 4 5" xfId="36695" xr:uid="{00000000-0005-0000-0000-0000A08E0000}"/>
    <cellStyle name="20% - Accent1 4 2 4 5 10" xfId="36696" xr:uid="{00000000-0005-0000-0000-0000A18E0000}"/>
    <cellStyle name="20% - Accent1 4 2 4 5 10 2" xfId="36697" xr:uid="{00000000-0005-0000-0000-0000A28E0000}"/>
    <cellStyle name="20% - Accent1 4 2 4 5 11" xfId="36698" xr:uid="{00000000-0005-0000-0000-0000A38E0000}"/>
    <cellStyle name="20% - Accent1 4 2 4 5 2" xfId="36699" xr:uid="{00000000-0005-0000-0000-0000A48E0000}"/>
    <cellStyle name="20% - Accent1 4 2 4 5 2 2" xfId="36700" xr:uid="{00000000-0005-0000-0000-0000A58E0000}"/>
    <cellStyle name="20% - Accent1 4 2 4 5 2 2 2" xfId="36701" xr:uid="{00000000-0005-0000-0000-0000A68E0000}"/>
    <cellStyle name="20% - Accent1 4 2 4 5 2 2 2 2" xfId="36702" xr:uid="{00000000-0005-0000-0000-0000A78E0000}"/>
    <cellStyle name="20% - Accent1 4 2 4 5 2 2 2 2 2" xfId="36703" xr:uid="{00000000-0005-0000-0000-0000A88E0000}"/>
    <cellStyle name="20% - Accent1 4 2 4 5 2 2 2 3" xfId="36704" xr:uid="{00000000-0005-0000-0000-0000A98E0000}"/>
    <cellStyle name="20% - Accent1 4 2 4 5 2 2 3" xfId="36705" xr:uid="{00000000-0005-0000-0000-0000AA8E0000}"/>
    <cellStyle name="20% - Accent1 4 2 4 5 2 2 3 2" xfId="36706" xr:uid="{00000000-0005-0000-0000-0000AB8E0000}"/>
    <cellStyle name="20% - Accent1 4 2 4 5 2 2 4" xfId="36707" xr:uid="{00000000-0005-0000-0000-0000AC8E0000}"/>
    <cellStyle name="20% - Accent1 4 2 4 5 2 3" xfId="36708" xr:uid="{00000000-0005-0000-0000-0000AD8E0000}"/>
    <cellStyle name="20% - Accent1 4 2 4 5 2 3 2" xfId="36709" xr:uid="{00000000-0005-0000-0000-0000AE8E0000}"/>
    <cellStyle name="20% - Accent1 4 2 4 5 2 3 2 2" xfId="36710" xr:uid="{00000000-0005-0000-0000-0000AF8E0000}"/>
    <cellStyle name="20% - Accent1 4 2 4 5 2 3 2 2 2" xfId="36711" xr:uid="{00000000-0005-0000-0000-0000B08E0000}"/>
    <cellStyle name="20% - Accent1 4 2 4 5 2 3 2 3" xfId="36712" xr:uid="{00000000-0005-0000-0000-0000B18E0000}"/>
    <cellStyle name="20% - Accent1 4 2 4 5 2 3 3" xfId="36713" xr:uid="{00000000-0005-0000-0000-0000B28E0000}"/>
    <cellStyle name="20% - Accent1 4 2 4 5 2 3 3 2" xfId="36714" xr:uid="{00000000-0005-0000-0000-0000B38E0000}"/>
    <cellStyle name="20% - Accent1 4 2 4 5 2 3 4" xfId="36715" xr:uid="{00000000-0005-0000-0000-0000B48E0000}"/>
    <cellStyle name="20% - Accent1 4 2 4 5 2 4" xfId="36716" xr:uid="{00000000-0005-0000-0000-0000B58E0000}"/>
    <cellStyle name="20% - Accent1 4 2 4 5 2 4 2" xfId="36717" xr:uid="{00000000-0005-0000-0000-0000B68E0000}"/>
    <cellStyle name="20% - Accent1 4 2 4 5 2 4 2 2" xfId="36718" xr:uid="{00000000-0005-0000-0000-0000B78E0000}"/>
    <cellStyle name="20% - Accent1 4 2 4 5 2 4 2 2 2" xfId="36719" xr:uid="{00000000-0005-0000-0000-0000B88E0000}"/>
    <cellStyle name="20% - Accent1 4 2 4 5 2 4 2 3" xfId="36720" xr:uid="{00000000-0005-0000-0000-0000B98E0000}"/>
    <cellStyle name="20% - Accent1 4 2 4 5 2 4 3" xfId="36721" xr:uid="{00000000-0005-0000-0000-0000BA8E0000}"/>
    <cellStyle name="20% - Accent1 4 2 4 5 2 4 3 2" xfId="36722" xr:uid="{00000000-0005-0000-0000-0000BB8E0000}"/>
    <cellStyle name="20% - Accent1 4 2 4 5 2 4 4" xfId="36723" xr:uid="{00000000-0005-0000-0000-0000BC8E0000}"/>
    <cellStyle name="20% - Accent1 4 2 4 5 2 5" xfId="36724" xr:uid="{00000000-0005-0000-0000-0000BD8E0000}"/>
    <cellStyle name="20% - Accent1 4 2 4 5 2 5 2" xfId="36725" xr:uid="{00000000-0005-0000-0000-0000BE8E0000}"/>
    <cellStyle name="20% - Accent1 4 2 4 5 2 5 2 2" xfId="36726" xr:uid="{00000000-0005-0000-0000-0000BF8E0000}"/>
    <cellStyle name="20% - Accent1 4 2 4 5 2 5 3" xfId="36727" xr:uid="{00000000-0005-0000-0000-0000C08E0000}"/>
    <cellStyle name="20% - Accent1 4 2 4 5 2 6" xfId="36728" xr:uid="{00000000-0005-0000-0000-0000C18E0000}"/>
    <cellStyle name="20% - Accent1 4 2 4 5 2 6 2" xfId="36729" xr:uid="{00000000-0005-0000-0000-0000C28E0000}"/>
    <cellStyle name="20% - Accent1 4 2 4 5 2 6 2 2" xfId="36730" xr:uid="{00000000-0005-0000-0000-0000C38E0000}"/>
    <cellStyle name="20% - Accent1 4 2 4 5 2 6 3" xfId="36731" xr:uid="{00000000-0005-0000-0000-0000C48E0000}"/>
    <cellStyle name="20% - Accent1 4 2 4 5 2 7" xfId="36732" xr:uid="{00000000-0005-0000-0000-0000C58E0000}"/>
    <cellStyle name="20% - Accent1 4 2 4 5 2 7 2" xfId="36733" xr:uid="{00000000-0005-0000-0000-0000C68E0000}"/>
    <cellStyle name="20% - Accent1 4 2 4 5 2 8" xfId="36734" xr:uid="{00000000-0005-0000-0000-0000C78E0000}"/>
    <cellStyle name="20% - Accent1 4 2 4 5 2 8 2" xfId="36735" xr:uid="{00000000-0005-0000-0000-0000C88E0000}"/>
    <cellStyle name="20% - Accent1 4 2 4 5 2 9" xfId="36736" xr:uid="{00000000-0005-0000-0000-0000C98E0000}"/>
    <cellStyle name="20% - Accent1 4 2 4 5 3" xfId="36737" xr:uid="{00000000-0005-0000-0000-0000CA8E0000}"/>
    <cellStyle name="20% - Accent1 4 2 4 5 3 2" xfId="36738" xr:uid="{00000000-0005-0000-0000-0000CB8E0000}"/>
    <cellStyle name="20% - Accent1 4 2 4 5 3 2 2" xfId="36739" xr:uid="{00000000-0005-0000-0000-0000CC8E0000}"/>
    <cellStyle name="20% - Accent1 4 2 4 5 3 2 2 2" xfId="36740" xr:uid="{00000000-0005-0000-0000-0000CD8E0000}"/>
    <cellStyle name="20% - Accent1 4 2 4 5 3 2 2 2 2" xfId="36741" xr:uid="{00000000-0005-0000-0000-0000CE8E0000}"/>
    <cellStyle name="20% - Accent1 4 2 4 5 3 2 2 3" xfId="36742" xr:uid="{00000000-0005-0000-0000-0000CF8E0000}"/>
    <cellStyle name="20% - Accent1 4 2 4 5 3 2 3" xfId="36743" xr:uid="{00000000-0005-0000-0000-0000D08E0000}"/>
    <cellStyle name="20% - Accent1 4 2 4 5 3 2 3 2" xfId="36744" xr:uid="{00000000-0005-0000-0000-0000D18E0000}"/>
    <cellStyle name="20% - Accent1 4 2 4 5 3 2 4" xfId="36745" xr:uid="{00000000-0005-0000-0000-0000D28E0000}"/>
    <cellStyle name="20% - Accent1 4 2 4 5 3 3" xfId="36746" xr:uid="{00000000-0005-0000-0000-0000D38E0000}"/>
    <cellStyle name="20% - Accent1 4 2 4 5 3 3 2" xfId="36747" xr:uid="{00000000-0005-0000-0000-0000D48E0000}"/>
    <cellStyle name="20% - Accent1 4 2 4 5 3 3 2 2" xfId="36748" xr:uid="{00000000-0005-0000-0000-0000D58E0000}"/>
    <cellStyle name="20% - Accent1 4 2 4 5 3 3 2 2 2" xfId="36749" xr:uid="{00000000-0005-0000-0000-0000D68E0000}"/>
    <cellStyle name="20% - Accent1 4 2 4 5 3 3 2 3" xfId="36750" xr:uid="{00000000-0005-0000-0000-0000D78E0000}"/>
    <cellStyle name="20% - Accent1 4 2 4 5 3 3 3" xfId="36751" xr:uid="{00000000-0005-0000-0000-0000D88E0000}"/>
    <cellStyle name="20% - Accent1 4 2 4 5 3 3 3 2" xfId="36752" xr:uid="{00000000-0005-0000-0000-0000D98E0000}"/>
    <cellStyle name="20% - Accent1 4 2 4 5 3 3 4" xfId="36753" xr:uid="{00000000-0005-0000-0000-0000DA8E0000}"/>
    <cellStyle name="20% - Accent1 4 2 4 5 3 4" xfId="36754" xr:uid="{00000000-0005-0000-0000-0000DB8E0000}"/>
    <cellStyle name="20% - Accent1 4 2 4 5 3 4 2" xfId="36755" xr:uid="{00000000-0005-0000-0000-0000DC8E0000}"/>
    <cellStyle name="20% - Accent1 4 2 4 5 3 4 2 2" xfId="36756" xr:uid="{00000000-0005-0000-0000-0000DD8E0000}"/>
    <cellStyle name="20% - Accent1 4 2 4 5 3 4 2 2 2" xfId="36757" xr:uid="{00000000-0005-0000-0000-0000DE8E0000}"/>
    <cellStyle name="20% - Accent1 4 2 4 5 3 4 2 3" xfId="36758" xr:uid="{00000000-0005-0000-0000-0000DF8E0000}"/>
    <cellStyle name="20% - Accent1 4 2 4 5 3 4 3" xfId="36759" xr:uid="{00000000-0005-0000-0000-0000E08E0000}"/>
    <cellStyle name="20% - Accent1 4 2 4 5 3 4 3 2" xfId="36760" xr:uid="{00000000-0005-0000-0000-0000E18E0000}"/>
    <cellStyle name="20% - Accent1 4 2 4 5 3 4 4" xfId="36761" xr:uid="{00000000-0005-0000-0000-0000E28E0000}"/>
    <cellStyle name="20% - Accent1 4 2 4 5 3 5" xfId="36762" xr:uid="{00000000-0005-0000-0000-0000E38E0000}"/>
    <cellStyle name="20% - Accent1 4 2 4 5 3 5 2" xfId="36763" xr:uid="{00000000-0005-0000-0000-0000E48E0000}"/>
    <cellStyle name="20% - Accent1 4 2 4 5 3 5 2 2" xfId="36764" xr:uid="{00000000-0005-0000-0000-0000E58E0000}"/>
    <cellStyle name="20% - Accent1 4 2 4 5 3 5 3" xfId="36765" xr:uid="{00000000-0005-0000-0000-0000E68E0000}"/>
    <cellStyle name="20% - Accent1 4 2 4 5 3 6" xfId="36766" xr:uid="{00000000-0005-0000-0000-0000E78E0000}"/>
    <cellStyle name="20% - Accent1 4 2 4 5 3 6 2" xfId="36767" xr:uid="{00000000-0005-0000-0000-0000E88E0000}"/>
    <cellStyle name="20% - Accent1 4 2 4 5 3 6 2 2" xfId="36768" xr:uid="{00000000-0005-0000-0000-0000E98E0000}"/>
    <cellStyle name="20% - Accent1 4 2 4 5 3 6 3" xfId="36769" xr:uid="{00000000-0005-0000-0000-0000EA8E0000}"/>
    <cellStyle name="20% - Accent1 4 2 4 5 3 7" xfId="36770" xr:uid="{00000000-0005-0000-0000-0000EB8E0000}"/>
    <cellStyle name="20% - Accent1 4 2 4 5 3 7 2" xfId="36771" xr:uid="{00000000-0005-0000-0000-0000EC8E0000}"/>
    <cellStyle name="20% - Accent1 4 2 4 5 3 8" xfId="36772" xr:uid="{00000000-0005-0000-0000-0000ED8E0000}"/>
    <cellStyle name="20% - Accent1 4 2 4 5 3 8 2" xfId="36773" xr:uid="{00000000-0005-0000-0000-0000EE8E0000}"/>
    <cellStyle name="20% - Accent1 4 2 4 5 3 9" xfId="36774" xr:uid="{00000000-0005-0000-0000-0000EF8E0000}"/>
    <cellStyle name="20% - Accent1 4 2 4 5 4" xfId="36775" xr:uid="{00000000-0005-0000-0000-0000F08E0000}"/>
    <cellStyle name="20% - Accent1 4 2 4 5 4 2" xfId="36776" xr:uid="{00000000-0005-0000-0000-0000F18E0000}"/>
    <cellStyle name="20% - Accent1 4 2 4 5 4 2 2" xfId="36777" xr:uid="{00000000-0005-0000-0000-0000F28E0000}"/>
    <cellStyle name="20% - Accent1 4 2 4 5 4 2 2 2" xfId="36778" xr:uid="{00000000-0005-0000-0000-0000F38E0000}"/>
    <cellStyle name="20% - Accent1 4 2 4 5 4 2 3" xfId="36779" xr:uid="{00000000-0005-0000-0000-0000F48E0000}"/>
    <cellStyle name="20% - Accent1 4 2 4 5 4 3" xfId="36780" xr:uid="{00000000-0005-0000-0000-0000F58E0000}"/>
    <cellStyle name="20% - Accent1 4 2 4 5 4 3 2" xfId="36781" xr:uid="{00000000-0005-0000-0000-0000F68E0000}"/>
    <cellStyle name="20% - Accent1 4 2 4 5 4 4" xfId="36782" xr:uid="{00000000-0005-0000-0000-0000F78E0000}"/>
    <cellStyle name="20% - Accent1 4 2 4 5 5" xfId="36783" xr:uid="{00000000-0005-0000-0000-0000F88E0000}"/>
    <cellStyle name="20% - Accent1 4 2 4 5 5 2" xfId="36784" xr:uid="{00000000-0005-0000-0000-0000F98E0000}"/>
    <cellStyle name="20% - Accent1 4 2 4 5 5 2 2" xfId="36785" xr:uid="{00000000-0005-0000-0000-0000FA8E0000}"/>
    <cellStyle name="20% - Accent1 4 2 4 5 5 2 2 2" xfId="36786" xr:uid="{00000000-0005-0000-0000-0000FB8E0000}"/>
    <cellStyle name="20% - Accent1 4 2 4 5 5 2 3" xfId="36787" xr:uid="{00000000-0005-0000-0000-0000FC8E0000}"/>
    <cellStyle name="20% - Accent1 4 2 4 5 5 3" xfId="36788" xr:uid="{00000000-0005-0000-0000-0000FD8E0000}"/>
    <cellStyle name="20% - Accent1 4 2 4 5 5 3 2" xfId="36789" xr:uid="{00000000-0005-0000-0000-0000FE8E0000}"/>
    <cellStyle name="20% - Accent1 4 2 4 5 5 4" xfId="36790" xr:uid="{00000000-0005-0000-0000-0000FF8E0000}"/>
    <cellStyle name="20% - Accent1 4 2 4 5 6" xfId="36791" xr:uid="{00000000-0005-0000-0000-0000008F0000}"/>
    <cellStyle name="20% - Accent1 4 2 4 5 6 2" xfId="36792" xr:uid="{00000000-0005-0000-0000-0000018F0000}"/>
    <cellStyle name="20% - Accent1 4 2 4 5 6 2 2" xfId="36793" xr:uid="{00000000-0005-0000-0000-0000028F0000}"/>
    <cellStyle name="20% - Accent1 4 2 4 5 6 2 2 2" xfId="36794" xr:uid="{00000000-0005-0000-0000-0000038F0000}"/>
    <cellStyle name="20% - Accent1 4 2 4 5 6 2 3" xfId="36795" xr:uid="{00000000-0005-0000-0000-0000048F0000}"/>
    <cellStyle name="20% - Accent1 4 2 4 5 6 3" xfId="36796" xr:uid="{00000000-0005-0000-0000-0000058F0000}"/>
    <cellStyle name="20% - Accent1 4 2 4 5 6 3 2" xfId="36797" xr:uid="{00000000-0005-0000-0000-0000068F0000}"/>
    <cellStyle name="20% - Accent1 4 2 4 5 6 4" xfId="36798" xr:uid="{00000000-0005-0000-0000-0000078F0000}"/>
    <cellStyle name="20% - Accent1 4 2 4 5 7" xfId="36799" xr:uid="{00000000-0005-0000-0000-0000088F0000}"/>
    <cellStyle name="20% - Accent1 4 2 4 5 7 2" xfId="36800" xr:uid="{00000000-0005-0000-0000-0000098F0000}"/>
    <cellStyle name="20% - Accent1 4 2 4 5 7 2 2" xfId="36801" xr:uid="{00000000-0005-0000-0000-00000A8F0000}"/>
    <cellStyle name="20% - Accent1 4 2 4 5 7 3" xfId="36802" xr:uid="{00000000-0005-0000-0000-00000B8F0000}"/>
    <cellStyle name="20% - Accent1 4 2 4 5 8" xfId="36803" xr:uid="{00000000-0005-0000-0000-00000C8F0000}"/>
    <cellStyle name="20% - Accent1 4 2 4 5 8 2" xfId="36804" xr:uid="{00000000-0005-0000-0000-00000D8F0000}"/>
    <cellStyle name="20% - Accent1 4 2 4 5 8 2 2" xfId="36805" xr:uid="{00000000-0005-0000-0000-00000E8F0000}"/>
    <cellStyle name="20% - Accent1 4 2 4 5 8 3" xfId="36806" xr:uid="{00000000-0005-0000-0000-00000F8F0000}"/>
    <cellStyle name="20% - Accent1 4 2 4 5 9" xfId="36807" xr:uid="{00000000-0005-0000-0000-0000108F0000}"/>
    <cellStyle name="20% - Accent1 4 2 4 5 9 2" xfId="36808" xr:uid="{00000000-0005-0000-0000-0000118F0000}"/>
    <cellStyle name="20% - Accent1 4 2 4 6" xfId="36809" xr:uid="{00000000-0005-0000-0000-0000128F0000}"/>
    <cellStyle name="20% - Accent1 4 2 4 6 10" xfId="36810" xr:uid="{00000000-0005-0000-0000-0000138F0000}"/>
    <cellStyle name="20% - Accent1 4 2 4 6 10 2" xfId="36811" xr:uid="{00000000-0005-0000-0000-0000148F0000}"/>
    <cellStyle name="20% - Accent1 4 2 4 6 11" xfId="36812" xr:uid="{00000000-0005-0000-0000-0000158F0000}"/>
    <cellStyle name="20% - Accent1 4 2 4 6 2" xfId="36813" xr:uid="{00000000-0005-0000-0000-0000168F0000}"/>
    <cellStyle name="20% - Accent1 4 2 4 6 2 2" xfId="36814" xr:uid="{00000000-0005-0000-0000-0000178F0000}"/>
    <cellStyle name="20% - Accent1 4 2 4 6 2 2 2" xfId="36815" xr:uid="{00000000-0005-0000-0000-0000188F0000}"/>
    <cellStyle name="20% - Accent1 4 2 4 6 2 2 2 2" xfId="36816" xr:uid="{00000000-0005-0000-0000-0000198F0000}"/>
    <cellStyle name="20% - Accent1 4 2 4 6 2 2 2 2 2" xfId="36817" xr:uid="{00000000-0005-0000-0000-00001A8F0000}"/>
    <cellStyle name="20% - Accent1 4 2 4 6 2 2 2 3" xfId="36818" xr:uid="{00000000-0005-0000-0000-00001B8F0000}"/>
    <cellStyle name="20% - Accent1 4 2 4 6 2 2 3" xfId="36819" xr:uid="{00000000-0005-0000-0000-00001C8F0000}"/>
    <cellStyle name="20% - Accent1 4 2 4 6 2 2 3 2" xfId="36820" xr:uid="{00000000-0005-0000-0000-00001D8F0000}"/>
    <cellStyle name="20% - Accent1 4 2 4 6 2 2 4" xfId="36821" xr:uid="{00000000-0005-0000-0000-00001E8F0000}"/>
    <cellStyle name="20% - Accent1 4 2 4 6 2 3" xfId="36822" xr:uid="{00000000-0005-0000-0000-00001F8F0000}"/>
    <cellStyle name="20% - Accent1 4 2 4 6 2 3 2" xfId="36823" xr:uid="{00000000-0005-0000-0000-0000208F0000}"/>
    <cellStyle name="20% - Accent1 4 2 4 6 2 3 2 2" xfId="36824" xr:uid="{00000000-0005-0000-0000-0000218F0000}"/>
    <cellStyle name="20% - Accent1 4 2 4 6 2 3 2 2 2" xfId="36825" xr:uid="{00000000-0005-0000-0000-0000228F0000}"/>
    <cellStyle name="20% - Accent1 4 2 4 6 2 3 2 3" xfId="36826" xr:uid="{00000000-0005-0000-0000-0000238F0000}"/>
    <cellStyle name="20% - Accent1 4 2 4 6 2 3 3" xfId="36827" xr:uid="{00000000-0005-0000-0000-0000248F0000}"/>
    <cellStyle name="20% - Accent1 4 2 4 6 2 3 3 2" xfId="36828" xr:uid="{00000000-0005-0000-0000-0000258F0000}"/>
    <cellStyle name="20% - Accent1 4 2 4 6 2 3 4" xfId="36829" xr:uid="{00000000-0005-0000-0000-0000268F0000}"/>
    <cellStyle name="20% - Accent1 4 2 4 6 2 4" xfId="36830" xr:uid="{00000000-0005-0000-0000-0000278F0000}"/>
    <cellStyle name="20% - Accent1 4 2 4 6 2 4 2" xfId="36831" xr:uid="{00000000-0005-0000-0000-0000288F0000}"/>
    <cellStyle name="20% - Accent1 4 2 4 6 2 4 2 2" xfId="36832" xr:uid="{00000000-0005-0000-0000-0000298F0000}"/>
    <cellStyle name="20% - Accent1 4 2 4 6 2 4 2 2 2" xfId="36833" xr:uid="{00000000-0005-0000-0000-00002A8F0000}"/>
    <cellStyle name="20% - Accent1 4 2 4 6 2 4 2 3" xfId="36834" xr:uid="{00000000-0005-0000-0000-00002B8F0000}"/>
    <cellStyle name="20% - Accent1 4 2 4 6 2 4 3" xfId="36835" xr:uid="{00000000-0005-0000-0000-00002C8F0000}"/>
    <cellStyle name="20% - Accent1 4 2 4 6 2 4 3 2" xfId="36836" xr:uid="{00000000-0005-0000-0000-00002D8F0000}"/>
    <cellStyle name="20% - Accent1 4 2 4 6 2 4 4" xfId="36837" xr:uid="{00000000-0005-0000-0000-00002E8F0000}"/>
    <cellStyle name="20% - Accent1 4 2 4 6 2 5" xfId="36838" xr:uid="{00000000-0005-0000-0000-00002F8F0000}"/>
    <cellStyle name="20% - Accent1 4 2 4 6 2 5 2" xfId="36839" xr:uid="{00000000-0005-0000-0000-0000308F0000}"/>
    <cellStyle name="20% - Accent1 4 2 4 6 2 5 2 2" xfId="36840" xr:uid="{00000000-0005-0000-0000-0000318F0000}"/>
    <cellStyle name="20% - Accent1 4 2 4 6 2 5 3" xfId="36841" xr:uid="{00000000-0005-0000-0000-0000328F0000}"/>
    <cellStyle name="20% - Accent1 4 2 4 6 2 6" xfId="36842" xr:uid="{00000000-0005-0000-0000-0000338F0000}"/>
    <cellStyle name="20% - Accent1 4 2 4 6 2 6 2" xfId="36843" xr:uid="{00000000-0005-0000-0000-0000348F0000}"/>
    <cellStyle name="20% - Accent1 4 2 4 6 2 6 2 2" xfId="36844" xr:uid="{00000000-0005-0000-0000-0000358F0000}"/>
    <cellStyle name="20% - Accent1 4 2 4 6 2 6 3" xfId="36845" xr:uid="{00000000-0005-0000-0000-0000368F0000}"/>
    <cellStyle name="20% - Accent1 4 2 4 6 2 7" xfId="36846" xr:uid="{00000000-0005-0000-0000-0000378F0000}"/>
    <cellStyle name="20% - Accent1 4 2 4 6 2 7 2" xfId="36847" xr:uid="{00000000-0005-0000-0000-0000388F0000}"/>
    <cellStyle name="20% - Accent1 4 2 4 6 2 8" xfId="36848" xr:uid="{00000000-0005-0000-0000-0000398F0000}"/>
    <cellStyle name="20% - Accent1 4 2 4 6 2 8 2" xfId="36849" xr:uid="{00000000-0005-0000-0000-00003A8F0000}"/>
    <cellStyle name="20% - Accent1 4 2 4 6 2 9" xfId="36850" xr:uid="{00000000-0005-0000-0000-00003B8F0000}"/>
    <cellStyle name="20% - Accent1 4 2 4 6 3" xfId="36851" xr:uid="{00000000-0005-0000-0000-00003C8F0000}"/>
    <cellStyle name="20% - Accent1 4 2 4 6 3 2" xfId="36852" xr:uid="{00000000-0005-0000-0000-00003D8F0000}"/>
    <cellStyle name="20% - Accent1 4 2 4 6 3 2 2" xfId="36853" xr:uid="{00000000-0005-0000-0000-00003E8F0000}"/>
    <cellStyle name="20% - Accent1 4 2 4 6 3 2 2 2" xfId="36854" xr:uid="{00000000-0005-0000-0000-00003F8F0000}"/>
    <cellStyle name="20% - Accent1 4 2 4 6 3 2 2 2 2" xfId="36855" xr:uid="{00000000-0005-0000-0000-0000408F0000}"/>
    <cellStyle name="20% - Accent1 4 2 4 6 3 2 2 3" xfId="36856" xr:uid="{00000000-0005-0000-0000-0000418F0000}"/>
    <cellStyle name="20% - Accent1 4 2 4 6 3 2 3" xfId="36857" xr:uid="{00000000-0005-0000-0000-0000428F0000}"/>
    <cellStyle name="20% - Accent1 4 2 4 6 3 2 3 2" xfId="36858" xr:uid="{00000000-0005-0000-0000-0000438F0000}"/>
    <cellStyle name="20% - Accent1 4 2 4 6 3 2 4" xfId="36859" xr:uid="{00000000-0005-0000-0000-0000448F0000}"/>
    <cellStyle name="20% - Accent1 4 2 4 6 3 3" xfId="36860" xr:uid="{00000000-0005-0000-0000-0000458F0000}"/>
    <cellStyle name="20% - Accent1 4 2 4 6 3 3 2" xfId="36861" xr:uid="{00000000-0005-0000-0000-0000468F0000}"/>
    <cellStyle name="20% - Accent1 4 2 4 6 3 3 2 2" xfId="36862" xr:uid="{00000000-0005-0000-0000-0000478F0000}"/>
    <cellStyle name="20% - Accent1 4 2 4 6 3 3 2 2 2" xfId="36863" xr:uid="{00000000-0005-0000-0000-0000488F0000}"/>
    <cellStyle name="20% - Accent1 4 2 4 6 3 3 2 3" xfId="36864" xr:uid="{00000000-0005-0000-0000-0000498F0000}"/>
    <cellStyle name="20% - Accent1 4 2 4 6 3 3 3" xfId="36865" xr:uid="{00000000-0005-0000-0000-00004A8F0000}"/>
    <cellStyle name="20% - Accent1 4 2 4 6 3 3 3 2" xfId="36866" xr:uid="{00000000-0005-0000-0000-00004B8F0000}"/>
    <cellStyle name="20% - Accent1 4 2 4 6 3 3 4" xfId="36867" xr:uid="{00000000-0005-0000-0000-00004C8F0000}"/>
    <cellStyle name="20% - Accent1 4 2 4 6 3 4" xfId="36868" xr:uid="{00000000-0005-0000-0000-00004D8F0000}"/>
    <cellStyle name="20% - Accent1 4 2 4 6 3 4 2" xfId="36869" xr:uid="{00000000-0005-0000-0000-00004E8F0000}"/>
    <cellStyle name="20% - Accent1 4 2 4 6 3 4 2 2" xfId="36870" xr:uid="{00000000-0005-0000-0000-00004F8F0000}"/>
    <cellStyle name="20% - Accent1 4 2 4 6 3 4 2 2 2" xfId="36871" xr:uid="{00000000-0005-0000-0000-0000508F0000}"/>
    <cellStyle name="20% - Accent1 4 2 4 6 3 4 2 3" xfId="36872" xr:uid="{00000000-0005-0000-0000-0000518F0000}"/>
    <cellStyle name="20% - Accent1 4 2 4 6 3 4 3" xfId="36873" xr:uid="{00000000-0005-0000-0000-0000528F0000}"/>
    <cellStyle name="20% - Accent1 4 2 4 6 3 4 3 2" xfId="36874" xr:uid="{00000000-0005-0000-0000-0000538F0000}"/>
    <cellStyle name="20% - Accent1 4 2 4 6 3 4 4" xfId="36875" xr:uid="{00000000-0005-0000-0000-0000548F0000}"/>
    <cellStyle name="20% - Accent1 4 2 4 6 3 5" xfId="36876" xr:uid="{00000000-0005-0000-0000-0000558F0000}"/>
    <cellStyle name="20% - Accent1 4 2 4 6 3 5 2" xfId="36877" xr:uid="{00000000-0005-0000-0000-0000568F0000}"/>
    <cellStyle name="20% - Accent1 4 2 4 6 3 5 2 2" xfId="36878" xr:uid="{00000000-0005-0000-0000-0000578F0000}"/>
    <cellStyle name="20% - Accent1 4 2 4 6 3 5 3" xfId="36879" xr:uid="{00000000-0005-0000-0000-0000588F0000}"/>
    <cellStyle name="20% - Accent1 4 2 4 6 3 6" xfId="36880" xr:uid="{00000000-0005-0000-0000-0000598F0000}"/>
    <cellStyle name="20% - Accent1 4 2 4 6 3 6 2" xfId="36881" xr:uid="{00000000-0005-0000-0000-00005A8F0000}"/>
    <cellStyle name="20% - Accent1 4 2 4 6 3 6 2 2" xfId="36882" xr:uid="{00000000-0005-0000-0000-00005B8F0000}"/>
    <cellStyle name="20% - Accent1 4 2 4 6 3 6 3" xfId="36883" xr:uid="{00000000-0005-0000-0000-00005C8F0000}"/>
    <cellStyle name="20% - Accent1 4 2 4 6 3 7" xfId="36884" xr:uid="{00000000-0005-0000-0000-00005D8F0000}"/>
    <cellStyle name="20% - Accent1 4 2 4 6 3 7 2" xfId="36885" xr:uid="{00000000-0005-0000-0000-00005E8F0000}"/>
    <cellStyle name="20% - Accent1 4 2 4 6 3 8" xfId="36886" xr:uid="{00000000-0005-0000-0000-00005F8F0000}"/>
    <cellStyle name="20% - Accent1 4 2 4 6 3 8 2" xfId="36887" xr:uid="{00000000-0005-0000-0000-0000608F0000}"/>
    <cellStyle name="20% - Accent1 4 2 4 6 3 9" xfId="36888" xr:uid="{00000000-0005-0000-0000-0000618F0000}"/>
    <cellStyle name="20% - Accent1 4 2 4 6 4" xfId="36889" xr:uid="{00000000-0005-0000-0000-0000628F0000}"/>
    <cellStyle name="20% - Accent1 4 2 4 6 4 2" xfId="36890" xr:uid="{00000000-0005-0000-0000-0000638F0000}"/>
    <cellStyle name="20% - Accent1 4 2 4 6 4 2 2" xfId="36891" xr:uid="{00000000-0005-0000-0000-0000648F0000}"/>
    <cellStyle name="20% - Accent1 4 2 4 6 4 2 2 2" xfId="36892" xr:uid="{00000000-0005-0000-0000-0000658F0000}"/>
    <cellStyle name="20% - Accent1 4 2 4 6 4 2 3" xfId="36893" xr:uid="{00000000-0005-0000-0000-0000668F0000}"/>
    <cellStyle name="20% - Accent1 4 2 4 6 4 3" xfId="36894" xr:uid="{00000000-0005-0000-0000-0000678F0000}"/>
    <cellStyle name="20% - Accent1 4 2 4 6 4 3 2" xfId="36895" xr:uid="{00000000-0005-0000-0000-0000688F0000}"/>
    <cellStyle name="20% - Accent1 4 2 4 6 4 4" xfId="36896" xr:uid="{00000000-0005-0000-0000-0000698F0000}"/>
    <cellStyle name="20% - Accent1 4 2 4 6 5" xfId="36897" xr:uid="{00000000-0005-0000-0000-00006A8F0000}"/>
    <cellStyle name="20% - Accent1 4 2 4 6 5 2" xfId="36898" xr:uid="{00000000-0005-0000-0000-00006B8F0000}"/>
    <cellStyle name="20% - Accent1 4 2 4 6 5 2 2" xfId="36899" xr:uid="{00000000-0005-0000-0000-00006C8F0000}"/>
    <cellStyle name="20% - Accent1 4 2 4 6 5 2 2 2" xfId="36900" xr:uid="{00000000-0005-0000-0000-00006D8F0000}"/>
    <cellStyle name="20% - Accent1 4 2 4 6 5 2 3" xfId="36901" xr:uid="{00000000-0005-0000-0000-00006E8F0000}"/>
    <cellStyle name="20% - Accent1 4 2 4 6 5 3" xfId="36902" xr:uid="{00000000-0005-0000-0000-00006F8F0000}"/>
    <cellStyle name="20% - Accent1 4 2 4 6 5 3 2" xfId="36903" xr:uid="{00000000-0005-0000-0000-0000708F0000}"/>
    <cellStyle name="20% - Accent1 4 2 4 6 5 4" xfId="36904" xr:uid="{00000000-0005-0000-0000-0000718F0000}"/>
    <cellStyle name="20% - Accent1 4 2 4 6 6" xfId="36905" xr:uid="{00000000-0005-0000-0000-0000728F0000}"/>
    <cellStyle name="20% - Accent1 4 2 4 6 6 2" xfId="36906" xr:uid="{00000000-0005-0000-0000-0000738F0000}"/>
    <cellStyle name="20% - Accent1 4 2 4 6 6 2 2" xfId="36907" xr:uid="{00000000-0005-0000-0000-0000748F0000}"/>
    <cellStyle name="20% - Accent1 4 2 4 6 6 2 2 2" xfId="36908" xr:uid="{00000000-0005-0000-0000-0000758F0000}"/>
    <cellStyle name="20% - Accent1 4 2 4 6 6 2 3" xfId="36909" xr:uid="{00000000-0005-0000-0000-0000768F0000}"/>
    <cellStyle name="20% - Accent1 4 2 4 6 6 3" xfId="36910" xr:uid="{00000000-0005-0000-0000-0000778F0000}"/>
    <cellStyle name="20% - Accent1 4 2 4 6 6 3 2" xfId="36911" xr:uid="{00000000-0005-0000-0000-0000788F0000}"/>
    <cellStyle name="20% - Accent1 4 2 4 6 6 4" xfId="36912" xr:uid="{00000000-0005-0000-0000-0000798F0000}"/>
    <cellStyle name="20% - Accent1 4 2 4 6 7" xfId="36913" xr:uid="{00000000-0005-0000-0000-00007A8F0000}"/>
    <cellStyle name="20% - Accent1 4 2 4 6 7 2" xfId="36914" xr:uid="{00000000-0005-0000-0000-00007B8F0000}"/>
    <cellStyle name="20% - Accent1 4 2 4 6 7 2 2" xfId="36915" xr:uid="{00000000-0005-0000-0000-00007C8F0000}"/>
    <cellStyle name="20% - Accent1 4 2 4 6 7 3" xfId="36916" xr:uid="{00000000-0005-0000-0000-00007D8F0000}"/>
    <cellStyle name="20% - Accent1 4 2 4 6 8" xfId="36917" xr:uid="{00000000-0005-0000-0000-00007E8F0000}"/>
    <cellStyle name="20% - Accent1 4 2 4 6 8 2" xfId="36918" xr:uid="{00000000-0005-0000-0000-00007F8F0000}"/>
    <cellStyle name="20% - Accent1 4 2 4 6 8 2 2" xfId="36919" xr:uid="{00000000-0005-0000-0000-0000808F0000}"/>
    <cellStyle name="20% - Accent1 4 2 4 6 8 3" xfId="36920" xr:uid="{00000000-0005-0000-0000-0000818F0000}"/>
    <cellStyle name="20% - Accent1 4 2 4 6 9" xfId="36921" xr:uid="{00000000-0005-0000-0000-0000828F0000}"/>
    <cellStyle name="20% - Accent1 4 2 4 6 9 2" xfId="36922" xr:uid="{00000000-0005-0000-0000-0000838F0000}"/>
    <cellStyle name="20% - Accent1 4 2 4 7" xfId="36923" xr:uid="{00000000-0005-0000-0000-0000848F0000}"/>
    <cellStyle name="20% - Accent1 4 2 4 7 2" xfId="36924" xr:uid="{00000000-0005-0000-0000-0000858F0000}"/>
    <cellStyle name="20% - Accent1 4 2 4 7 2 2" xfId="36925" xr:uid="{00000000-0005-0000-0000-0000868F0000}"/>
    <cellStyle name="20% - Accent1 4 2 4 7 2 2 2" xfId="36926" xr:uid="{00000000-0005-0000-0000-0000878F0000}"/>
    <cellStyle name="20% - Accent1 4 2 4 7 2 2 2 2" xfId="36927" xr:uid="{00000000-0005-0000-0000-0000888F0000}"/>
    <cellStyle name="20% - Accent1 4 2 4 7 2 2 3" xfId="36928" xr:uid="{00000000-0005-0000-0000-0000898F0000}"/>
    <cellStyle name="20% - Accent1 4 2 4 7 2 3" xfId="36929" xr:uid="{00000000-0005-0000-0000-00008A8F0000}"/>
    <cellStyle name="20% - Accent1 4 2 4 7 2 3 2" xfId="36930" xr:uid="{00000000-0005-0000-0000-00008B8F0000}"/>
    <cellStyle name="20% - Accent1 4 2 4 7 2 4" xfId="36931" xr:uid="{00000000-0005-0000-0000-00008C8F0000}"/>
    <cellStyle name="20% - Accent1 4 2 4 7 3" xfId="36932" xr:uid="{00000000-0005-0000-0000-00008D8F0000}"/>
    <cellStyle name="20% - Accent1 4 2 4 7 3 2" xfId="36933" xr:uid="{00000000-0005-0000-0000-00008E8F0000}"/>
    <cellStyle name="20% - Accent1 4 2 4 7 3 2 2" xfId="36934" xr:uid="{00000000-0005-0000-0000-00008F8F0000}"/>
    <cellStyle name="20% - Accent1 4 2 4 7 3 2 2 2" xfId="36935" xr:uid="{00000000-0005-0000-0000-0000908F0000}"/>
    <cellStyle name="20% - Accent1 4 2 4 7 3 2 3" xfId="36936" xr:uid="{00000000-0005-0000-0000-0000918F0000}"/>
    <cellStyle name="20% - Accent1 4 2 4 7 3 3" xfId="36937" xr:uid="{00000000-0005-0000-0000-0000928F0000}"/>
    <cellStyle name="20% - Accent1 4 2 4 7 3 3 2" xfId="36938" xr:uid="{00000000-0005-0000-0000-0000938F0000}"/>
    <cellStyle name="20% - Accent1 4 2 4 7 3 4" xfId="36939" xr:uid="{00000000-0005-0000-0000-0000948F0000}"/>
    <cellStyle name="20% - Accent1 4 2 4 7 4" xfId="36940" xr:uid="{00000000-0005-0000-0000-0000958F0000}"/>
    <cellStyle name="20% - Accent1 4 2 4 7 4 2" xfId="36941" xr:uid="{00000000-0005-0000-0000-0000968F0000}"/>
    <cellStyle name="20% - Accent1 4 2 4 7 4 2 2" xfId="36942" xr:uid="{00000000-0005-0000-0000-0000978F0000}"/>
    <cellStyle name="20% - Accent1 4 2 4 7 4 2 2 2" xfId="36943" xr:uid="{00000000-0005-0000-0000-0000988F0000}"/>
    <cellStyle name="20% - Accent1 4 2 4 7 4 2 3" xfId="36944" xr:uid="{00000000-0005-0000-0000-0000998F0000}"/>
    <cellStyle name="20% - Accent1 4 2 4 7 4 3" xfId="36945" xr:uid="{00000000-0005-0000-0000-00009A8F0000}"/>
    <cellStyle name="20% - Accent1 4 2 4 7 4 3 2" xfId="36946" xr:uid="{00000000-0005-0000-0000-00009B8F0000}"/>
    <cellStyle name="20% - Accent1 4 2 4 7 4 4" xfId="36947" xr:uid="{00000000-0005-0000-0000-00009C8F0000}"/>
    <cellStyle name="20% - Accent1 4 2 4 7 5" xfId="36948" xr:uid="{00000000-0005-0000-0000-00009D8F0000}"/>
    <cellStyle name="20% - Accent1 4 2 4 7 5 2" xfId="36949" xr:uid="{00000000-0005-0000-0000-00009E8F0000}"/>
    <cellStyle name="20% - Accent1 4 2 4 7 5 2 2" xfId="36950" xr:uid="{00000000-0005-0000-0000-00009F8F0000}"/>
    <cellStyle name="20% - Accent1 4 2 4 7 5 3" xfId="36951" xr:uid="{00000000-0005-0000-0000-0000A08F0000}"/>
    <cellStyle name="20% - Accent1 4 2 4 7 6" xfId="36952" xr:uid="{00000000-0005-0000-0000-0000A18F0000}"/>
    <cellStyle name="20% - Accent1 4 2 4 7 6 2" xfId="36953" xr:uid="{00000000-0005-0000-0000-0000A28F0000}"/>
    <cellStyle name="20% - Accent1 4 2 4 7 6 2 2" xfId="36954" xr:uid="{00000000-0005-0000-0000-0000A38F0000}"/>
    <cellStyle name="20% - Accent1 4 2 4 7 6 3" xfId="36955" xr:uid="{00000000-0005-0000-0000-0000A48F0000}"/>
    <cellStyle name="20% - Accent1 4 2 4 7 7" xfId="36956" xr:uid="{00000000-0005-0000-0000-0000A58F0000}"/>
    <cellStyle name="20% - Accent1 4 2 4 7 7 2" xfId="36957" xr:uid="{00000000-0005-0000-0000-0000A68F0000}"/>
    <cellStyle name="20% - Accent1 4 2 4 7 8" xfId="36958" xr:uid="{00000000-0005-0000-0000-0000A78F0000}"/>
    <cellStyle name="20% - Accent1 4 2 4 7 8 2" xfId="36959" xr:uid="{00000000-0005-0000-0000-0000A88F0000}"/>
    <cellStyle name="20% - Accent1 4 2 4 7 9" xfId="36960" xr:uid="{00000000-0005-0000-0000-0000A98F0000}"/>
    <cellStyle name="20% - Accent1 4 2 4 8" xfId="36961" xr:uid="{00000000-0005-0000-0000-0000AA8F0000}"/>
    <cellStyle name="20% - Accent1 4 2 4 8 2" xfId="36962" xr:uid="{00000000-0005-0000-0000-0000AB8F0000}"/>
    <cellStyle name="20% - Accent1 4 2 4 8 2 2" xfId="36963" xr:uid="{00000000-0005-0000-0000-0000AC8F0000}"/>
    <cellStyle name="20% - Accent1 4 2 4 8 2 2 2" xfId="36964" xr:uid="{00000000-0005-0000-0000-0000AD8F0000}"/>
    <cellStyle name="20% - Accent1 4 2 4 8 2 2 2 2" xfId="36965" xr:uid="{00000000-0005-0000-0000-0000AE8F0000}"/>
    <cellStyle name="20% - Accent1 4 2 4 8 2 2 3" xfId="36966" xr:uid="{00000000-0005-0000-0000-0000AF8F0000}"/>
    <cellStyle name="20% - Accent1 4 2 4 8 2 3" xfId="36967" xr:uid="{00000000-0005-0000-0000-0000B08F0000}"/>
    <cellStyle name="20% - Accent1 4 2 4 8 2 3 2" xfId="36968" xr:uid="{00000000-0005-0000-0000-0000B18F0000}"/>
    <cellStyle name="20% - Accent1 4 2 4 8 2 4" xfId="36969" xr:uid="{00000000-0005-0000-0000-0000B28F0000}"/>
    <cellStyle name="20% - Accent1 4 2 4 8 3" xfId="36970" xr:uid="{00000000-0005-0000-0000-0000B38F0000}"/>
    <cellStyle name="20% - Accent1 4 2 4 8 3 2" xfId="36971" xr:uid="{00000000-0005-0000-0000-0000B48F0000}"/>
    <cellStyle name="20% - Accent1 4 2 4 8 3 2 2" xfId="36972" xr:uid="{00000000-0005-0000-0000-0000B58F0000}"/>
    <cellStyle name="20% - Accent1 4 2 4 8 3 2 2 2" xfId="36973" xr:uid="{00000000-0005-0000-0000-0000B68F0000}"/>
    <cellStyle name="20% - Accent1 4 2 4 8 3 2 3" xfId="36974" xr:uid="{00000000-0005-0000-0000-0000B78F0000}"/>
    <cellStyle name="20% - Accent1 4 2 4 8 3 3" xfId="36975" xr:uid="{00000000-0005-0000-0000-0000B88F0000}"/>
    <cellStyle name="20% - Accent1 4 2 4 8 3 3 2" xfId="36976" xr:uid="{00000000-0005-0000-0000-0000B98F0000}"/>
    <cellStyle name="20% - Accent1 4 2 4 8 3 4" xfId="36977" xr:uid="{00000000-0005-0000-0000-0000BA8F0000}"/>
    <cellStyle name="20% - Accent1 4 2 4 8 4" xfId="36978" xr:uid="{00000000-0005-0000-0000-0000BB8F0000}"/>
    <cellStyle name="20% - Accent1 4 2 4 8 4 2" xfId="36979" xr:uid="{00000000-0005-0000-0000-0000BC8F0000}"/>
    <cellStyle name="20% - Accent1 4 2 4 8 4 2 2" xfId="36980" xr:uid="{00000000-0005-0000-0000-0000BD8F0000}"/>
    <cellStyle name="20% - Accent1 4 2 4 8 4 2 2 2" xfId="36981" xr:uid="{00000000-0005-0000-0000-0000BE8F0000}"/>
    <cellStyle name="20% - Accent1 4 2 4 8 4 2 3" xfId="36982" xr:uid="{00000000-0005-0000-0000-0000BF8F0000}"/>
    <cellStyle name="20% - Accent1 4 2 4 8 4 3" xfId="36983" xr:uid="{00000000-0005-0000-0000-0000C08F0000}"/>
    <cellStyle name="20% - Accent1 4 2 4 8 4 3 2" xfId="36984" xr:uid="{00000000-0005-0000-0000-0000C18F0000}"/>
    <cellStyle name="20% - Accent1 4 2 4 8 4 4" xfId="36985" xr:uid="{00000000-0005-0000-0000-0000C28F0000}"/>
    <cellStyle name="20% - Accent1 4 2 4 8 5" xfId="36986" xr:uid="{00000000-0005-0000-0000-0000C38F0000}"/>
    <cellStyle name="20% - Accent1 4 2 4 8 5 2" xfId="36987" xr:uid="{00000000-0005-0000-0000-0000C48F0000}"/>
    <cellStyle name="20% - Accent1 4 2 4 8 5 2 2" xfId="36988" xr:uid="{00000000-0005-0000-0000-0000C58F0000}"/>
    <cellStyle name="20% - Accent1 4 2 4 8 5 3" xfId="36989" xr:uid="{00000000-0005-0000-0000-0000C68F0000}"/>
    <cellStyle name="20% - Accent1 4 2 4 8 6" xfId="36990" xr:uid="{00000000-0005-0000-0000-0000C78F0000}"/>
    <cellStyle name="20% - Accent1 4 2 4 8 6 2" xfId="36991" xr:uid="{00000000-0005-0000-0000-0000C88F0000}"/>
    <cellStyle name="20% - Accent1 4 2 4 8 6 2 2" xfId="36992" xr:uid="{00000000-0005-0000-0000-0000C98F0000}"/>
    <cellStyle name="20% - Accent1 4 2 4 8 6 3" xfId="36993" xr:uid="{00000000-0005-0000-0000-0000CA8F0000}"/>
    <cellStyle name="20% - Accent1 4 2 4 8 7" xfId="36994" xr:uid="{00000000-0005-0000-0000-0000CB8F0000}"/>
    <cellStyle name="20% - Accent1 4 2 4 8 7 2" xfId="36995" xr:uid="{00000000-0005-0000-0000-0000CC8F0000}"/>
    <cellStyle name="20% - Accent1 4 2 4 8 8" xfId="36996" xr:uid="{00000000-0005-0000-0000-0000CD8F0000}"/>
    <cellStyle name="20% - Accent1 4 2 4 8 8 2" xfId="36997" xr:uid="{00000000-0005-0000-0000-0000CE8F0000}"/>
    <cellStyle name="20% - Accent1 4 2 4 8 9" xfId="36998" xr:uid="{00000000-0005-0000-0000-0000CF8F0000}"/>
    <cellStyle name="20% - Accent1 4 2 4 9" xfId="36999" xr:uid="{00000000-0005-0000-0000-0000D08F0000}"/>
    <cellStyle name="20% - Accent1 4 2 4 9 2" xfId="37000" xr:uid="{00000000-0005-0000-0000-0000D18F0000}"/>
    <cellStyle name="20% - Accent1 4 2 4 9 2 2" xfId="37001" xr:uid="{00000000-0005-0000-0000-0000D28F0000}"/>
    <cellStyle name="20% - Accent1 4 2 4 9 2 2 2" xfId="37002" xr:uid="{00000000-0005-0000-0000-0000D38F0000}"/>
    <cellStyle name="20% - Accent1 4 2 4 9 2 3" xfId="37003" xr:uid="{00000000-0005-0000-0000-0000D48F0000}"/>
    <cellStyle name="20% - Accent1 4 2 4 9 3" xfId="37004" xr:uid="{00000000-0005-0000-0000-0000D58F0000}"/>
    <cellStyle name="20% - Accent1 4 2 4 9 3 2" xfId="37005" xr:uid="{00000000-0005-0000-0000-0000D68F0000}"/>
    <cellStyle name="20% - Accent1 4 2 4 9 4" xfId="37006" xr:uid="{00000000-0005-0000-0000-0000D78F0000}"/>
    <cellStyle name="20% - Accent1 4 2 5" xfId="37007" xr:uid="{00000000-0005-0000-0000-0000D88F0000}"/>
    <cellStyle name="20% - Accent1 4 2 5 10" xfId="37008" xr:uid="{00000000-0005-0000-0000-0000D98F0000}"/>
    <cellStyle name="20% - Accent1 4 2 5 10 2" xfId="37009" xr:uid="{00000000-0005-0000-0000-0000DA8F0000}"/>
    <cellStyle name="20% - Accent1 4 2 5 10 2 2" xfId="37010" xr:uid="{00000000-0005-0000-0000-0000DB8F0000}"/>
    <cellStyle name="20% - Accent1 4 2 5 10 2 2 2" xfId="37011" xr:uid="{00000000-0005-0000-0000-0000DC8F0000}"/>
    <cellStyle name="20% - Accent1 4 2 5 10 2 3" xfId="37012" xr:uid="{00000000-0005-0000-0000-0000DD8F0000}"/>
    <cellStyle name="20% - Accent1 4 2 5 10 3" xfId="37013" xr:uid="{00000000-0005-0000-0000-0000DE8F0000}"/>
    <cellStyle name="20% - Accent1 4 2 5 10 3 2" xfId="37014" xr:uid="{00000000-0005-0000-0000-0000DF8F0000}"/>
    <cellStyle name="20% - Accent1 4 2 5 10 4" xfId="37015" xr:uid="{00000000-0005-0000-0000-0000E08F0000}"/>
    <cellStyle name="20% - Accent1 4 2 5 11" xfId="37016" xr:uid="{00000000-0005-0000-0000-0000E18F0000}"/>
    <cellStyle name="20% - Accent1 4 2 5 11 2" xfId="37017" xr:uid="{00000000-0005-0000-0000-0000E28F0000}"/>
    <cellStyle name="20% - Accent1 4 2 5 11 2 2" xfId="37018" xr:uid="{00000000-0005-0000-0000-0000E38F0000}"/>
    <cellStyle name="20% - Accent1 4 2 5 11 3" xfId="37019" xr:uid="{00000000-0005-0000-0000-0000E48F0000}"/>
    <cellStyle name="20% - Accent1 4 2 5 12" xfId="37020" xr:uid="{00000000-0005-0000-0000-0000E58F0000}"/>
    <cellStyle name="20% - Accent1 4 2 5 12 2" xfId="37021" xr:uid="{00000000-0005-0000-0000-0000E68F0000}"/>
    <cellStyle name="20% - Accent1 4 2 5 12 2 2" xfId="37022" xr:uid="{00000000-0005-0000-0000-0000E78F0000}"/>
    <cellStyle name="20% - Accent1 4 2 5 12 3" xfId="37023" xr:uid="{00000000-0005-0000-0000-0000E88F0000}"/>
    <cellStyle name="20% - Accent1 4 2 5 13" xfId="37024" xr:uid="{00000000-0005-0000-0000-0000E98F0000}"/>
    <cellStyle name="20% - Accent1 4 2 5 13 2" xfId="37025" xr:uid="{00000000-0005-0000-0000-0000EA8F0000}"/>
    <cellStyle name="20% - Accent1 4 2 5 14" xfId="37026" xr:uid="{00000000-0005-0000-0000-0000EB8F0000}"/>
    <cellStyle name="20% - Accent1 4 2 5 14 2" xfId="37027" xr:uid="{00000000-0005-0000-0000-0000EC8F0000}"/>
    <cellStyle name="20% - Accent1 4 2 5 15" xfId="37028" xr:uid="{00000000-0005-0000-0000-0000ED8F0000}"/>
    <cellStyle name="20% - Accent1 4 2 5 2" xfId="37029" xr:uid="{00000000-0005-0000-0000-0000EE8F0000}"/>
    <cellStyle name="20% - Accent1 4 2 5 2 10" xfId="37030" xr:uid="{00000000-0005-0000-0000-0000EF8F0000}"/>
    <cellStyle name="20% - Accent1 4 2 5 2 10 2" xfId="37031" xr:uid="{00000000-0005-0000-0000-0000F08F0000}"/>
    <cellStyle name="20% - Accent1 4 2 5 2 10 2 2" xfId="37032" xr:uid="{00000000-0005-0000-0000-0000F18F0000}"/>
    <cellStyle name="20% - Accent1 4 2 5 2 10 3" xfId="37033" xr:uid="{00000000-0005-0000-0000-0000F28F0000}"/>
    <cellStyle name="20% - Accent1 4 2 5 2 11" xfId="37034" xr:uid="{00000000-0005-0000-0000-0000F38F0000}"/>
    <cellStyle name="20% - Accent1 4 2 5 2 11 2" xfId="37035" xr:uid="{00000000-0005-0000-0000-0000F48F0000}"/>
    <cellStyle name="20% - Accent1 4 2 5 2 11 2 2" xfId="37036" xr:uid="{00000000-0005-0000-0000-0000F58F0000}"/>
    <cellStyle name="20% - Accent1 4 2 5 2 11 3" xfId="37037" xr:uid="{00000000-0005-0000-0000-0000F68F0000}"/>
    <cellStyle name="20% - Accent1 4 2 5 2 12" xfId="37038" xr:uid="{00000000-0005-0000-0000-0000F78F0000}"/>
    <cellStyle name="20% - Accent1 4 2 5 2 12 2" xfId="37039" xr:uid="{00000000-0005-0000-0000-0000F88F0000}"/>
    <cellStyle name="20% - Accent1 4 2 5 2 13" xfId="37040" xr:uid="{00000000-0005-0000-0000-0000F98F0000}"/>
    <cellStyle name="20% - Accent1 4 2 5 2 13 2" xfId="37041" xr:uid="{00000000-0005-0000-0000-0000FA8F0000}"/>
    <cellStyle name="20% - Accent1 4 2 5 2 14" xfId="37042" xr:uid="{00000000-0005-0000-0000-0000FB8F0000}"/>
    <cellStyle name="20% - Accent1 4 2 5 2 2" xfId="37043" xr:uid="{00000000-0005-0000-0000-0000FC8F0000}"/>
    <cellStyle name="20% - Accent1 4 2 5 2 2 10" xfId="37044" xr:uid="{00000000-0005-0000-0000-0000FD8F0000}"/>
    <cellStyle name="20% - Accent1 4 2 5 2 2 10 2" xfId="37045" xr:uid="{00000000-0005-0000-0000-0000FE8F0000}"/>
    <cellStyle name="20% - Accent1 4 2 5 2 2 11" xfId="37046" xr:uid="{00000000-0005-0000-0000-0000FF8F0000}"/>
    <cellStyle name="20% - Accent1 4 2 5 2 2 2" xfId="37047" xr:uid="{00000000-0005-0000-0000-000000900000}"/>
    <cellStyle name="20% - Accent1 4 2 5 2 2 2 2" xfId="37048" xr:uid="{00000000-0005-0000-0000-000001900000}"/>
    <cellStyle name="20% - Accent1 4 2 5 2 2 2 2 2" xfId="37049" xr:uid="{00000000-0005-0000-0000-000002900000}"/>
    <cellStyle name="20% - Accent1 4 2 5 2 2 2 2 2 2" xfId="37050" xr:uid="{00000000-0005-0000-0000-000003900000}"/>
    <cellStyle name="20% - Accent1 4 2 5 2 2 2 2 2 2 2" xfId="37051" xr:uid="{00000000-0005-0000-0000-000004900000}"/>
    <cellStyle name="20% - Accent1 4 2 5 2 2 2 2 2 3" xfId="37052" xr:uid="{00000000-0005-0000-0000-000005900000}"/>
    <cellStyle name="20% - Accent1 4 2 5 2 2 2 2 3" xfId="37053" xr:uid="{00000000-0005-0000-0000-000006900000}"/>
    <cellStyle name="20% - Accent1 4 2 5 2 2 2 2 3 2" xfId="37054" xr:uid="{00000000-0005-0000-0000-000007900000}"/>
    <cellStyle name="20% - Accent1 4 2 5 2 2 2 2 4" xfId="37055" xr:uid="{00000000-0005-0000-0000-000008900000}"/>
    <cellStyle name="20% - Accent1 4 2 5 2 2 2 3" xfId="37056" xr:uid="{00000000-0005-0000-0000-000009900000}"/>
    <cellStyle name="20% - Accent1 4 2 5 2 2 2 3 2" xfId="37057" xr:uid="{00000000-0005-0000-0000-00000A900000}"/>
    <cellStyle name="20% - Accent1 4 2 5 2 2 2 3 2 2" xfId="37058" xr:uid="{00000000-0005-0000-0000-00000B900000}"/>
    <cellStyle name="20% - Accent1 4 2 5 2 2 2 3 2 2 2" xfId="37059" xr:uid="{00000000-0005-0000-0000-00000C900000}"/>
    <cellStyle name="20% - Accent1 4 2 5 2 2 2 3 2 3" xfId="37060" xr:uid="{00000000-0005-0000-0000-00000D900000}"/>
    <cellStyle name="20% - Accent1 4 2 5 2 2 2 3 3" xfId="37061" xr:uid="{00000000-0005-0000-0000-00000E900000}"/>
    <cellStyle name="20% - Accent1 4 2 5 2 2 2 3 3 2" xfId="37062" xr:uid="{00000000-0005-0000-0000-00000F900000}"/>
    <cellStyle name="20% - Accent1 4 2 5 2 2 2 3 4" xfId="37063" xr:uid="{00000000-0005-0000-0000-000010900000}"/>
    <cellStyle name="20% - Accent1 4 2 5 2 2 2 4" xfId="37064" xr:uid="{00000000-0005-0000-0000-000011900000}"/>
    <cellStyle name="20% - Accent1 4 2 5 2 2 2 4 2" xfId="37065" xr:uid="{00000000-0005-0000-0000-000012900000}"/>
    <cellStyle name="20% - Accent1 4 2 5 2 2 2 4 2 2" xfId="37066" xr:uid="{00000000-0005-0000-0000-000013900000}"/>
    <cellStyle name="20% - Accent1 4 2 5 2 2 2 4 2 2 2" xfId="37067" xr:uid="{00000000-0005-0000-0000-000014900000}"/>
    <cellStyle name="20% - Accent1 4 2 5 2 2 2 4 2 3" xfId="37068" xr:uid="{00000000-0005-0000-0000-000015900000}"/>
    <cellStyle name="20% - Accent1 4 2 5 2 2 2 4 3" xfId="37069" xr:uid="{00000000-0005-0000-0000-000016900000}"/>
    <cellStyle name="20% - Accent1 4 2 5 2 2 2 4 3 2" xfId="37070" xr:uid="{00000000-0005-0000-0000-000017900000}"/>
    <cellStyle name="20% - Accent1 4 2 5 2 2 2 4 4" xfId="37071" xr:uid="{00000000-0005-0000-0000-000018900000}"/>
    <cellStyle name="20% - Accent1 4 2 5 2 2 2 5" xfId="37072" xr:uid="{00000000-0005-0000-0000-000019900000}"/>
    <cellStyle name="20% - Accent1 4 2 5 2 2 2 5 2" xfId="37073" xr:uid="{00000000-0005-0000-0000-00001A900000}"/>
    <cellStyle name="20% - Accent1 4 2 5 2 2 2 5 2 2" xfId="37074" xr:uid="{00000000-0005-0000-0000-00001B900000}"/>
    <cellStyle name="20% - Accent1 4 2 5 2 2 2 5 3" xfId="37075" xr:uid="{00000000-0005-0000-0000-00001C900000}"/>
    <cellStyle name="20% - Accent1 4 2 5 2 2 2 6" xfId="37076" xr:uid="{00000000-0005-0000-0000-00001D900000}"/>
    <cellStyle name="20% - Accent1 4 2 5 2 2 2 6 2" xfId="37077" xr:uid="{00000000-0005-0000-0000-00001E900000}"/>
    <cellStyle name="20% - Accent1 4 2 5 2 2 2 6 2 2" xfId="37078" xr:uid="{00000000-0005-0000-0000-00001F900000}"/>
    <cellStyle name="20% - Accent1 4 2 5 2 2 2 6 3" xfId="37079" xr:uid="{00000000-0005-0000-0000-000020900000}"/>
    <cellStyle name="20% - Accent1 4 2 5 2 2 2 7" xfId="37080" xr:uid="{00000000-0005-0000-0000-000021900000}"/>
    <cellStyle name="20% - Accent1 4 2 5 2 2 2 7 2" xfId="37081" xr:uid="{00000000-0005-0000-0000-000022900000}"/>
    <cellStyle name="20% - Accent1 4 2 5 2 2 2 8" xfId="37082" xr:uid="{00000000-0005-0000-0000-000023900000}"/>
    <cellStyle name="20% - Accent1 4 2 5 2 2 2 8 2" xfId="37083" xr:uid="{00000000-0005-0000-0000-000024900000}"/>
    <cellStyle name="20% - Accent1 4 2 5 2 2 2 9" xfId="37084" xr:uid="{00000000-0005-0000-0000-000025900000}"/>
    <cellStyle name="20% - Accent1 4 2 5 2 2 3" xfId="37085" xr:uid="{00000000-0005-0000-0000-000026900000}"/>
    <cellStyle name="20% - Accent1 4 2 5 2 2 3 2" xfId="37086" xr:uid="{00000000-0005-0000-0000-000027900000}"/>
    <cellStyle name="20% - Accent1 4 2 5 2 2 3 2 2" xfId="37087" xr:uid="{00000000-0005-0000-0000-000028900000}"/>
    <cellStyle name="20% - Accent1 4 2 5 2 2 3 2 2 2" xfId="37088" xr:uid="{00000000-0005-0000-0000-000029900000}"/>
    <cellStyle name="20% - Accent1 4 2 5 2 2 3 2 2 2 2" xfId="37089" xr:uid="{00000000-0005-0000-0000-00002A900000}"/>
    <cellStyle name="20% - Accent1 4 2 5 2 2 3 2 2 3" xfId="37090" xr:uid="{00000000-0005-0000-0000-00002B900000}"/>
    <cellStyle name="20% - Accent1 4 2 5 2 2 3 2 3" xfId="37091" xr:uid="{00000000-0005-0000-0000-00002C900000}"/>
    <cellStyle name="20% - Accent1 4 2 5 2 2 3 2 3 2" xfId="37092" xr:uid="{00000000-0005-0000-0000-00002D900000}"/>
    <cellStyle name="20% - Accent1 4 2 5 2 2 3 2 4" xfId="37093" xr:uid="{00000000-0005-0000-0000-00002E900000}"/>
    <cellStyle name="20% - Accent1 4 2 5 2 2 3 3" xfId="37094" xr:uid="{00000000-0005-0000-0000-00002F900000}"/>
    <cellStyle name="20% - Accent1 4 2 5 2 2 3 3 2" xfId="37095" xr:uid="{00000000-0005-0000-0000-000030900000}"/>
    <cellStyle name="20% - Accent1 4 2 5 2 2 3 3 2 2" xfId="37096" xr:uid="{00000000-0005-0000-0000-000031900000}"/>
    <cellStyle name="20% - Accent1 4 2 5 2 2 3 3 2 2 2" xfId="37097" xr:uid="{00000000-0005-0000-0000-000032900000}"/>
    <cellStyle name="20% - Accent1 4 2 5 2 2 3 3 2 3" xfId="37098" xr:uid="{00000000-0005-0000-0000-000033900000}"/>
    <cellStyle name="20% - Accent1 4 2 5 2 2 3 3 3" xfId="37099" xr:uid="{00000000-0005-0000-0000-000034900000}"/>
    <cellStyle name="20% - Accent1 4 2 5 2 2 3 3 3 2" xfId="37100" xr:uid="{00000000-0005-0000-0000-000035900000}"/>
    <cellStyle name="20% - Accent1 4 2 5 2 2 3 3 4" xfId="37101" xr:uid="{00000000-0005-0000-0000-000036900000}"/>
    <cellStyle name="20% - Accent1 4 2 5 2 2 3 4" xfId="37102" xr:uid="{00000000-0005-0000-0000-000037900000}"/>
    <cellStyle name="20% - Accent1 4 2 5 2 2 3 4 2" xfId="37103" xr:uid="{00000000-0005-0000-0000-000038900000}"/>
    <cellStyle name="20% - Accent1 4 2 5 2 2 3 4 2 2" xfId="37104" xr:uid="{00000000-0005-0000-0000-000039900000}"/>
    <cellStyle name="20% - Accent1 4 2 5 2 2 3 4 2 2 2" xfId="37105" xr:uid="{00000000-0005-0000-0000-00003A900000}"/>
    <cellStyle name="20% - Accent1 4 2 5 2 2 3 4 2 3" xfId="37106" xr:uid="{00000000-0005-0000-0000-00003B900000}"/>
    <cellStyle name="20% - Accent1 4 2 5 2 2 3 4 3" xfId="37107" xr:uid="{00000000-0005-0000-0000-00003C900000}"/>
    <cellStyle name="20% - Accent1 4 2 5 2 2 3 4 3 2" xfId="37108" xr:uid="{00000000-0005-0000-0000-00003D900000}"/>
    <cellStyle name="20% - Accent1 4 2 5 2 2 3 4 4" xfId="37109" xr:uid="{00000000-0005-0000-0000-00003E900000}"/>
    <cellStyle name="20% - Accent1 4 2 5 2 2 3 5" xfId="37110" xr:uid="{00000000-0005-0000-0000-00003F900000}"/>
    <cellStyle name="20% - Accent1 4 2 5 2 2 3 5 2" xfId="37111" xr:uid="{00000000-0005-0000-0000-000040900000}"/>
    <cellStyle name="20% - Accent1 4 2 5 2 2 3 5 2 2" xfId="37112" xr:uid="{00000000-0005-0000-0000-000041900000}"/>
    <cellStyle name="20% - Accent1 4 2 5 2 2 3 5 3" xfId="37113" xr:uid="{00000000-0005-0000-0000-000042900000}"/>
    <cellStyle name="20% - Accent1 4 2 5 2 2 3 6" xfId="37114" xr:uid="{00000000-0005-0000-0000-000043900000}"/>
    <cellStyle name="20% - Accent1 4 2 5 2 2 3 6 2" xfId="37115" xr:uid="{00000000-0005-0000-0000-000044900000}"/>
    <cellStyle name="20% - Accent1 4 2 5 2 2 3 6 2 2" xfId="37116" xr:uid="{00000000-0005-0000-0000-000045900000}"/>
    <cellStyle name="20% - Accent1 4 2 5 2 2 3 6 3" xfId="37117" xr:uid="{00000000-0005-0000-0000-000046900000}"/>
    <cellStyle name="20% - Accent1 4 2 5 2 2 3 7" xfId="37118" xr:uid="{00000000-0005-0000-0000-000047900000}"/>
    <cellStyle name="20% - Accent1 4 2 5 2 2 3 7 2" xfId="37119" xr:uid="{00000000-0005-0000-0000-000048900000}"/>
    <cellStyle name="20% - Accent1 4 2 5 2 2 3 8" xfId="37120" xr:uid="{00000000-0005-0000-0000-000049900000}"/>
    <cellStyle name="20% - Accent1 4 2 5 2 2 3 8 2" xfId="37121" xr:uid="{00000000-0005-0000-0000-00004A900000}"/>
    <cellStyle name="20% - Accent1 4 2 5 2 2 3 9" xfId="37122" xr:uid="{00000000-0005-0000-0000-00004B900000}"/>
    <cellStyle name="20% - Accent1 4 2 5 2 2 4" xfId="37123" xr:uid="{00000000-0005-0000-0000-00004C900000}"/>
    <cellStyle name="20% - Accent1 4 2 5 2 2 4 2" xfId="37124" xr:uid="{00000000-0005-0000-0000-00004D900000}"/>
    <cellStyle name="20% - Accent1 4 2 5 2 2 4 2 2" xfId="37125" xr:uid="{00000000-0005-0000-0000-00004E900000}"/>
    <cellStyle name="20% - Accent1 4 2 5 2 2 4 2 2 2" xfId="37126" xr:uid="{00000000-0005-0000-0000-00004F900000}"/>
    <cellStyle name="20% - Accent1 4 2 5 2 2 4 2 3" xfId="37127" xr:uid="{00000000-0005-0000-0000-000050900000}"/>
    <cellStyle name="20% - Accent1 4 2 5 2 2 4 3" xfId="37128" xr:uid="{00000000-0005-0000-0000-000051900000}"/>
    <cellStyle name="20% - Accent1 4 2 5 2 2 4 3 2" xfId="37129" xr:uid="{00000000-0005-0000-0000-000052900000}"/>
    <cellStyle name="20% - Accent1 4 2 5 2 2 4 4" xfId="37130" xr:uid="{00000000-0005-0000-0000-000053900000}"/>
    <cellStyle name="20% - Accent1 4 2 5 2 2 5" xfId="37131" xr:uid="{00000000-0005-0000-0000-000054900000}"/>
    <cellStyle name="20% - Accent1 4 2 5 2 2 5 2" xfId="37132" xr:uid="{00000000-0005-0000-0000-000055900000}"/>
    <cellStyle name="20% - Accent1 4 2 5 2 2 5 2 2" xfId="37133" xr:uid="{00000000-0005-0000-0000-000056900000}"/>
    <cellStyle name="20% - Accent1 4 2 5 2 2 5 2 2 2" xfId="37134" xr:uid="{00000000-0005-0000-0000-000057900000}"/>
    <cellStyle name="20% - Accent1 4 2 5 2 2 5 2 3" xfId="37135" xr:uid="{00000000-0005-0000-0000-000058900000}"/>
    <cellStyle name="20% - Accent1 4 2 5 2 2 5 3" xfId="37136" xr:uid="{00000000-0005-0000-0000-000059900000}"/>
    <cellStyle name="20% - Accent1 4 2 5 2 2 5 3 2" xfId="37137" xr:uid="{00000000-0005-0000-0000-00005A900000}"/>
    <cellStyle name="20% - Accent1 4 2 5 2 2 5 4" xfId="37138" xr:uid="{00000000-0005-0000-0000-00005B900000}"/>
    <cellStyle name="20% - Accent1 4 2 5 2 2 6" xfId="37139" xr:uid="{00000000-0005-0000-0000-00005C900000}"/>
    <cellStyle name="20% - Accent1 4 2 5 2 2 6 2" xfId="37140" xr:uid="{00000000-0005-0000-0000-00005D900000}"/>
    <cellStyle name="20% - Accent1 4 2 5 2 2 6 2 2" xfId="37141" xr:uid="{00000000-0005-0000-0000-00005E900000}"/>
    <cellStyle name="20% - Accent1 4 2 5 2 2 6 2 2 2" xfId="37142" xr:uid="{00000000-0005-0000-0000-00005F900000}"/>
    <cellStyle name="20% - Accent1 4 2 5 2 2 6 2 3" xfId="37143" xr:uid="{00000000-0005-0000-0000-000060900000}"/>
    <cellStyle name="20% - Accent1 4 2 5 2 2 6 3" xfId="37144" xr:uid="{00000000-0005-0000-0000-000061900000}"/>
    <cellStyle name="20% - Accent1 4 2 5 2 2 6 3 2" xfId="37145" xr:uid="{00000000-0005-0000-0000-000062900000}"/>
    <cellStyle name="20% - Accent1 4 2 5 2 2 6 4" xfId="37146" xr:uid="{00000000-0005-0000-0000-000063900000}"/>
    <cellStyle name="20% - Accent1 4 2 5 2 2 7" xfId="37147" xr:uid="{00000000-0005-0000-0000-000064900000}"/>
    <cellStyle name="20% - Accent1 4 2 5 2 2 7 2" xfId="37148" xr:uid="{00000000-0005-0000-0000-000065900000}"/>
    <cellStyle name="20% - Accent1 4 2 5 2 2 7 2 2" xfId="37149" xr:uid="{00000000-0005-0000-0000-000066900000}"/>
    <cellStyle name="20% - Accent1 4 2 5 2 2 7 3" xfId="37150" xr:uid="{00000000-0005-0000-0000-000067900000}"/>
    <cellStyle name="20% - Accent1 4 2 5 2 2 8" xfId="37151" xr:uid="{00000000-0005-0000-0000-000068900000}"/>
    <cellStyle name="20% - Accent1 4 2 5 2 2 8 2" xfId="37152" xr:uid="{00000000-0005-0000-0000-000069900000}"/>
    <cellStyle name="20% - Accent1 4 2 5 2 2 8 2 2" xfId="37153" xr:uid="{00000000-0005-0000-0000-00006A900000}"/>
    <cellStyle name="20% - Accent1 4 2 5 2 2 8 3" xfId="37154" xr:uid="{00000000-0005-0000-0000-00006B900000}"/>
    <cellStyle name="20% - Accent1 4 2 5 2 2 9" xfId="37155" xr:uid="{00000000-0005-0000-0000-00006C900000}"/>
    <cellStyle name="20% - Accent1 4 2 5 2 2 9 2" xfId="37156" xr:uid="{00000000-0005-0000-0000-00006D900000}"/>
    <cellStyle name="20% - Accent1 4 2 5 2 3" xfId="37157" xr:uid="{00000000-0005-0000-0000-00006E900000}"/>
    <cellStyle name="20% - Accent1 4 2 5 2 3 10" xfId="37158" xr:uid="{00000000-0005-0000-0000-00006F900000}"/>
    <cellStyle name="20% - Accent1 4 2 5 2 3 10 2" xfId="37159" xr:uid="{00000000-0005-0000-0000-000070900000}"/>
    <cellStyle name="20% - Accent1 4 2 5 2 3 11" xfId="37160" xr:uid="{00000000-0005-0000-0000-000071900000}"/>
    <cellStyle name="20% - Accent1 4 2 5 2 3 2" xfId="37161" xr:uid="{00000000-0005-0000-0000-000072900000}"/>
    <cellStyle name="20% - Accent1 4 2 5 2 3 2 2" xfId="37162" xr:uid="{00000000-0005-0000-0000-000073900000}"/>
    <cellStyle name="20% - Accent1 4 2 5 2 3 2 2 2" xfId="37163" xr:uid="{00000000-0005-0000-0000-000074900000}"/>
    <cellStyle name="20% - Accent1 4 2 5 2 3 2 2 2 2" xfId="37164" xr:uid="{00000000-0005-0000-0000-000075900000}"/>
    <cellStyle name="20% - Accent1 4 2 5 2 3 2 2 2 2 2" xfId="37165" xr:uid="{00000000-0005-0000-0000-000076900000}"/>
    <cellStyle name="20% - Accent1 4 2 5 2 3 2 2 2 3" xfId="37166" xr:uid="{00000000-0005-0000-0000-000077900000}"/>
    <cellStyle name="20% - Accent1 4 2 5 2 3 2 2 3" xfId="37167" xr:uid="{00000000-0005-0000-0000-000078900000}"/>
    <cellStyle name="20% - Accent1 4 2 5 2 3 2 2 3 2" xfId="37168" xr:uid="{00000000-0005-0000-0000-000079900000}"/>
    <cellStyle name="20% - Accent1 4 2 5 2 3 2 2 4" xfId="37169" xr:uid="{00000000-0005-0000-0000-00007A900000}"/>
    <cellStyle name="20% - Accent1 4 2 5 2 3 2 3" xfId="37170" xr:uid="{00000000-0005-0000-0000-00007B900000}"/>
    <cellStyle name="20% - Accent1 4 2 5 2 3 2 3 2" xfId="37171" xr:uid="{00000000-0005-0000-0000-00007C900000}"/>
    <cellStyle name="20% - Accent1 4 2 5 2 3 2 3 2 2" xfId="37172" xr:uid="{00000000-0005-0000-0000-00007D900000}"/>
    <cellStyle name="20% - Accent1 4 2 5 2 3 2 3 2 2 2" xfId="37173" xr:uid="{00000000-0005-0000-0000-00007E900000}"/>
    <cellStyle name="20% - Accent1 4 2 5 2 3 2 3 2 3" xfId="37174" xr:uid="{00000000-0005-0000-0000-00007F900000}"/>
    <cellStyle name="20% - Accent1 4 2 5 2 3 2 3 3" xfId="37175" xr:uid="{00000000-0005-0000-0000-000080900000}"/>
    <cellStyle name="20% - Accent1 4 2 5 2 3 2 3 3 2" xfId="37176" xr:uid="{00000000-0005-0000-0000-000081900000}"/>
    <cellStyle name="20% - Accent1 4 2 5 2 3 2 3 4" xfId="37177" xr:uid="{00000000-0005-0000-0000-000082900000}"/>
    <cellStyle name="20% - Accent1 4 2 5 2 3 2 4" xfId="37178" xr:uid="{00000000-0005-0000-0000-000083900000}"/>
    <cellStyle name="20% - Accent1 4 2 5 2 3 2 4 2" xfId="37179" xr:uid="{00000000-0005-0000-0000-000084900000}"/>
    <cellStyle name="20% - Accent1 4 2 5 2 3 2 4 2 2" xfId="37180" xr:uid="{00000000-0005-0000-0000-000085900000}"/>
    <cellStyle name="20% - Accent1 4 2 5 2 3 2 4 2 2 2" xfId="37181" xr:uid="{00000000-0005-0000-0000-000086900000}"/>
    <cellStyle name="20% - Accent1 4 2 5 2 3 2 4 2 3" xfId="37182" xr:uid="{00000000-0005-0000-0000-000087900000}"/>
    <cellStyle name="20% - Accent1 4 2 5 2 3 2 4 3" xfId="37183" xr:uid="{00000000-0005-0000-0000-000088900000}"/>
    <cellStyle name="20% - Accent1 4 2 5 2 3 2 4 3 2" xfId="37184" xr:uid="{00000000-0005-0000-0000-000089900000}"/>
    <cellStyle name="20% - Accent1 4 2 5 2 3 2 4 4" xfId="37185" xr:uid="{00000000-0005-0000-0000-00008A900000}"/>
    <cellStyle name="20% - Accent1 4 2 5 2 3 2 5" xfId="37186" xr:uid="{00000000-0005-0000-0000-00008B900000}"/>
    <cellStyle name="20% - Accent1 4 2 5 2 3 2 5 2" xfId="37187" xr:uid="{00000000-0005-0000-0000-00008C900000}"/>
    <cellStyle name="20% - Accent1 4 2 5 2 3 2 5 2 2" xfId="37188" xr:uid="{00000000-0005-0000-0000-00008D900000}"/>
    <cellStyle name="20% - Accent1 4 2 5 2 3 2 5 3" xfId="37189" xr:uid="{00000000-0005-0000-0000-00008E900000}"/>
    <cellStyle name="20% - Accent1 4 2 5 2 3 2 6" xfId="37190" xr:uid="{00000000-0005-0000-0000-00008F900000}"/>
    <cellStyle name="20% - Accent1 4 2 5 2 3 2 6 2" xfId="37191" xr:uid="{00000000-0005-0000-0000-000090900000}"/>
    <cellStyle name="20% - Accent1 4 2 5 2 3 2 6 2 2" xfId="37192" xr:uid="{00000000-0005-0000-0000-000091900000}"/>
    <cellStyle name="20% - Accent1 4 2 5 2 3 2 6 3" xfId="37193" xr:uid="{00000000-0005-0000-0000-000092900000}"/>
    <cellStyle name="20% - Accent1 4 2 5 2 3 2 7" xfId="37194" xr:uid="{00000000-0005-0000-0000-000093900000}"/>
    <cellStyle name="20% - Accent1 4 2 5 2 3 2 7 2" xfId="37195" xr:uid="{00000000-0005-0000-0000-000094900000}"/>
    <cellStyle name="20% - Accent1 4 2 5 2 3 2 8" xfId="37196" xr:uid="{00000000-0005-0000-0000-000095900000}"/>
    <cellStyle name="20% - Accent1 4 2 5 2 3 2 8 2" xfId="37197" xr:uid="{00000000-0005-0000-0000-000096900000}"/>
    <cellStyle name="20% - Accent1 4 2 5 2 3 2 9" xfId="37198" xr:uid="{00000000-0005-0000-0000-000097900000}"/>
    <cellStyle name="20% - Accent1 4 2 5 2 3 3" xfId="37199" xr:uid="{00000000-0005-0000-0000-000098900000}"/>
    <cellStyle name="20% - Accent1 4 2 5 2 3 3 2" xfId="37200" xr:uid="{00000000-0005-0000-0000-000099900000}"/>
    <cellStyle name="20% - Accent1 4 2 5 2 3 3 2 2" xfId="37201" xr:uid="{00000000-0005-0000-0000-00009A900000}"/>
    <cellStyle name="20% - Accent1 4 2 5 2 3 3 2 2 2" xfId="37202" xr:uid="{00000000-0005-0000-0000-00009B900000}"/>
    <cellStyle name="20% - Accent1 4 2 5 2 3 3 2 2 2 2" xfId="37203" xr:uid="{00000000-0005-0000-0000-00009C900000}"/>
    <cellStyle name="20% - Accent1 4 2 5 2 3 3 2 2 3" xfId="37204" xr:uid="{00000000-0005-0000-0000-00009D900000}"/>
    <cellStyle name="20% - Accent1 4 2 5 2 3 3 2 3" xfId="37205" xr:uid="{00000000-0005-0000-0000-00009E900000}"/>
    <cellStyle name="20% - Accent1 4 2 5 2 3 3 2 3 2" xfId="37206" xr:uid="{00000000-0005-0000-0000-00009F900000}"/>
    <cellStyle name="20% - Accent1 4 2 5 2 3 3 2 4" xfId="37207" xr:uid="{00000000-0005-0000-0000-0000A0900000}"/>
    <cellStyle name="20% - Accent1 4 2 5 2 3 3 3" xfId="37208" xr:uid="{00000000-0005-0000-0000-0000A1900000}"/>
    <cellStyle name="20% - Accent1 4 2 5 2 3 3 3 2" xfId="37209" xr:uid="{00000000-0005-0000-0000-0000A2900000}"/>
    <cellStyle name="20% - Accent1 4 2 5 2 3 3 3 2 2" xfId="37210" xr:uid="{00000000-0005-0000-0000-0000A3900000}"/>
    <cellStyle name="20% - Accent1 4 2 5 2 3 3 3 2 2 2" xfId="37211" xr:uid="{00000000-0005-0000-0000-0000A4900000}"/>
    <cellStyle name="20% - Accent1 4 2 5 2 3 3 3 2 3" xfId="37212" xr:uid="{00000000-0005-0000-0000-0000A5900000}"/>
    <cellStyle name="20% - Accent1 4 2 5 2 3 3 3 3" xfId="37213" xr:uid="{00000000-0005-0000-0000-0000A6900000}"/>
    <cellStyle name="20% - Accent1 4 2 5 2 3 3 3 3 2" xfId="37214" xr:uid="{00000000-0005-0000-0000-0000A7900000}"/>
    <cellStyle name="20% - Accent1 4 2 5 2 3 3 3 4" xfId="37215" xr:uid="{00000000-0005-0000-0000-0000A8900000}"/>
    <cellStyle name="20% - Accent1 4 2 5 2 3 3 4" xfId="37216" xr:uid="{00000000-0005-0000-0000-0000A9900000}"/>
    <cellStyle name="20% - Accent1 4 2 5 2 3 3 4 2" xfId="37217" xr:uid="{00000000-0005-0000-0000-0000AA900000}"/>
    <cellStyle name="20% - Accent1 4 2 5 2 3 3 4 2 2" xfId="37218" xr:uid="{00000000-0005-0000-0000-0000AB900000}"/>
    <cellStyle name="20% - Accent1 4 2 5 2 3 3 4 2 2 2" xfId="37219" xr:uid="{00000000-0005-0000-0000-0000AC900000}"/>
    <cellStyle name="20% - Accent1 4 2 5 2 3 3 4 2 3" xfId="37220" xr:uid="{00000000-0005-0000-0000-0000AD900000}"/>
    <cellStyle name="20% - Accent1 4 2 5 2 3 3 4 3" xfId="37221" xr:uid="{00000000-0005-0000-0000-0000AE900000}"/>
    <cellStyle name="20% - Accent1 4 2 5 2 3 3 4 3 2" xfId="37222" xr:uid="{00000000-0005-0000-0000-0000AF900000}"/>
    <cellStyle name="20% - Accent1 4 2 5 2 3 3 4 4" xfId="37223" xr:uid="{00000000-0005-0000-0000-0000B0900000}"/>
    <cellStyle name="20% - Accent1 4 2 5 2 3 3 5" xfId="37224" xr:uid="{00000000-0005-0000-0000-0000B1900000}"/>
    <cellStyle name="20% - Accent1 4 2 5 2 3 3 5 2" xfId="37225" xr:uid="{00000000-0005-0000-0000-0000B2900000}"/>
    <cellStyle name="20% - Accent1 4 2 5 2 3 3 5 2 2" xfId="37226" xr:uid="{00000000-0005-0000-0000-0000B3900000}"/>
    <cellStyle name="20% - Accent1 4 2 5 2 3 3 5 3" xfId="37227" xr:uid="{00000000-0005-0000-0000-0000B4900000}"/>
    <cellStyle name="20% - Accent1 4 2 5 2 3 3 6" xfId="37228" xr:uid="{00000000-0005-0000-0000-0000B5900000}"/>
    <cellStyle name="20% - Accent1 4 2 5 2 3 3 6 2" xfId="37229" xr:uid="{00000000-0005-0000-0000-0000B6900000}"/>
    <cellStyle name="20% - Accent1 4 2 5 2 3 3 6 2 2" xfId="37230" xr:uid="{00000000-0005-0000-0000-0000B7900000}"/>
    <cellStyle name="20% - Accent1 4 2 5 2 3 3 6 3" xfId="37231" xr:uid="{00000000-0005-0000-0000-0000B8900000}"/>
    <cellStyle name="20% - Accent1 4 2 5 2 3 3 7" xfId="37232" xr:uid="{00000000-0005-0000-0000-0000B9900000}"/>
    <cellStyle name="20% - Accent1 4 2 5 2 3 3 7 2" xfId="37233" xr:uid="{00000000-0005-0000-0000-0000BA900000}"/>
    <cellStyle name="20% - Accent1 4 2 5 2 3 3 8" xfId="37234" xr:uid="{00000000-0005-0000-0000-0000BB900000}"/>
    <cellStyle name="20% - Accent1 4 2 5 2 3 3 8 2" xfId="37235" xr:uid="{00000000-0005-0000-0000-0000BC900000}"/>
    <cellStyle name="20% - Accent1 4 2 5 2 3 3 9" xfId="37236" xr:uid="{00000000-0005-0000-0000-0000BD900000}"/>
    <cellStyle name="20% - Accent1 4 2 5 2 3 4" xfId="37237" xr:uid="{00000000-0005-0000-0000-0000BE900000}"/>
    <cellStyle name="20% - Accent1 4 2 5 2 3 4 2" xfId="37238" xr:uid="{00000000-0005-0000-0000-0000BF900000}"/>
    <cellStyle name="20% - Accent1 4 2 5 2 3 4 2 2" xfId="37239" xr:uid="{00000000-0005-0000-0000-0000C0900000}"/>
    <cellStyle name="20% - Accent1 4 2 5 2 3 4 2 2 2" xfId="37240" xr:uid="{00000000-0005-0000-0000-0000C1900000}"/>
    <cellStyle name="20% - Accent1 4 2 5 2 3 4 2 3" xfId="37241" xr:uid="{00000000-0005-0000-0000-0000C2900000}"/>
    <cellStyle name="20% - Accent1 4 2 5 2 3 4 3" xfId="37242" xr:uid="{00000000-0005-0000-0000-0000C3900000}"/>
    <cellStyle name="20% - Accent1 4 2 5 2 3 4 3 2" xfId="37243" xr:uid="{00000000-0005-0000-0000-0000C4900000}"/>
    <cellStyle name="20% - Accent1 4 2 5 2 3 4 4" xfId="37244" xr:uid="{00000000-0005-0000-0000-0000C5900000}"/>
    <cellStyle name="20% - Accent1 4 2 5 2 3 5" xfId="37245" xr:uid="{00000000-0005-0000-0000-0000C6900000}"/>
    <cellStyle name="20% - Accent1 4 2 5 2 3 5 2" xfId="37246" xr:uid="{00000000-0005-0000-0000-0000C7900000}"/>
    <cellStyle name="20% - Accent1 4 2 5 2 3 5 2 2" xfId="37247" xr:uid="{00000000-0005-0000-0000-0000C8900000}"/>
    <cellStyle name="20% - Accent1 4 2 5 2 3 5 2 2 2" xfId="37248" xr:uid="{00000000-0005-0000-0000-0000C9900000}"/>
    <cellStyle name="20% - Accent1 4 2 5 2 3 5 2 3" xfId="37249" xr:uid="{00000000-0005-0000-0000-0000CA900000}"/>
    <cellStyle name="20% - Accent1 4 2 5 2 3 5 3" xfId="37250" xr:uid="{00000000-0005-0000-0000-0000CB900000}"/>
    <cellStyle name="20% - Accent1 4 2 5 2 3 5 3 2" xfId="37251" xr:uid="{00000000-0005-0000-0000-0000CC900000}"/>
    <cellStyle name="20% - Accent1 4 2 5 2 3 5 4" xfId="37252" xr:uid="{00000000-0005-0000-0000-0000CD900000}"/>
    <cellStyle name="20% - Accent1 4 2 5 2 3 6" xfId="37253" xr:uid="{00000000-0005-0000-0000-0000CE900000}"/>
    <cellStyle name="20% - Accent1 4 2 5 2 3 6 2" xfId="37254" xr:uid="{00000000-0005-0000-0000-0000CF900000}"/>
    <cellStyle name="20% - Accent1 4 2 5 2 3 6 2 2" xfId="37255" xr:uid="{00000000-0005-0000-0000-0000D0900000}"/>
    <cellStyle name="20% - Accent1 4 2 5 2 3 6 2 2 2" xfId="37256" xr:uid="{00000000-0005-0000-0000-0000D1900000}"/>
    <cellStyle name="20% - Accent1 4 2 5 2 3 6 2 3" xfId="37257" xr:uid="{00000000-0005-0000-0000-0000D2900000}"/>
    <cellStyle name="20% - Accent1 4 2 5 2 3 6 3" xfId="37258" xr:uid="{00000000-0005-0000-0000-0000D3900000}"/>
    <cellStyle name="20% - Accent1 4 2 5 2 3 6 3 2" xfId="37259" xr:uid="{00000000-0005-0000-0000-0000D4900000}"/>
    <cellStyle name="20% - Accent1 4 2 5 2 3 6 4" xfId="37260" xr:uid="{00000000-0005-0000-0000-0000D5900000}"/>
    <cellStyle name="20% - Accent1 4 2 5 2 3 7" xfId="37261" xr:uid="{00000000-0005-0000-0000-0000D6900000}"/>
    <cellStyle name="20% - Accent1 4 2 5 2 3 7 2" xfId="37262" xr:uid="{00000000-0005-0000-0000-0000D7900000}"/>
    <cellStyle name="20% - Accent1 4 2 5 2 3 7 2 2" xfId="37263" xr:uid="{00000000-0005-0000-0000-0000D8900000}"/>
    <cellStyle name="20% - Accent1 4 2 5 2 3 7 3" xfId="37264" xr:uid="{00000000-0005-0000-0000-0000D9900000}"/>
    <cellStyle name="20% - Accent1 4 2 5 2 3 8" xfId="37265" xr:uid="{00000000-0005-0000-0000-0000DA900000}"/>
    <cellStyle name="20% - Accent1 4 2 5 2 3 8 2" xfId="37266" xr:uid="{00000000-0005-0000-0000-0000DB900000}"/>
    <cellStyle name="20% - Accent1 4 2 5 2 3 8 2 2" xfId="37267" xr:uid="{00000000-0005-0000-0000-0000DC900000}"/>
    <cellStyle name="20% - Accent1 4 2 5 2 3 8 3" xfId="37268" xr:uid="{00000000-0005-0000-0000-0000DD900000}"/>
    <cellStyle name="20% - Accent1 4 2 5 2 3 9" xfId="37269" xr:uid="{00000000-0005-0000-0000-0000DE900000}"/>
    <cellStyle name="20% - Accent1 4 2 5 2 3 9 2" xfId="37270" xr:uid="{00000000-0005-0000-0000-0000DF900000}"/>
    <cellStyle name="20% - Accent1 4 2 5 2 4" xfId="37271" xr:uid="{00000000-0005-0000-0000-0000E0900000}"/>
    <cellStyle name="20% - Accent1 4 2 5 2 4 10" xfId="37272" xr:uid="{00000000-0005-0000-0000-0000E1900000}"/>
    <cellStyle name="20% - Accent1 4 2 5 2 4 10 2" xfId="37273" xr:uid="{00000000-0005-0000-0000-0000E2900000}"/>
    <cellStyle name="20% - Accent1 4 2 5 2 4 11" xfId="37274" xr:uid="{00000000-0005-0000-0000-0000E3900000}"/>
    <cellStyle name="20% - Accent1 4 2 5 2 4 2" xfId="37275" xr:uid="{00000000-0005-0000-0000-0000E4900000}"/>
    <cellStyle name="20% - Accent1 4 2 5 2 4 2 2" xfId="37276" xr:uid="{00000000-0005-0000-0000-0000E5900000}"/>
    <cellStyle name="20% - Accent1 4 2 5 2 4 2 2 2" xfId="37277" xr:uid="{00000000-0005-0000-0000-0000E6900000}"/>
    <cellStyle name="20% - Accent1 4 2 5 2 4 2 2 2 2" xfId="37278" xr:uid="{00000000-0005-0000-0000-0000E7900000}"/>
    <cellStyle name="20% - Accent1 4 2 5 2 4 2 2 2 2 2" xfId="37279" xr:uid="{00000000-0005-0000-0000-0000E8900000}"/>
    <cellStyle name="20% - Accent1 4 2 5 2 4 2 2 2 3" xfId="37280" xr:uid="{00000000-0005-0000-0000-0000E9900000}"/>
    <cellStyle name="20% - Accent1 4 2 5 2 4 2 2 3" xfId="37281" xr:uid="{00000000-0005-0000-0000-0000EA900000}"/>
    <cellStyle name="20% - Accent1 4 2 5 2 4 2 2 3 2" xfId="37282" xr:uid="{00000000-0005-0000-0000-0000EB900000}"/>
    <cellStyle name="20% - Accent1 4 2 5 2 4 2 2 4" xfId="37283" xr:uid="{00000000-0005-0000-0000-0000EC900000}"/>
    <cellStyle name="20% - Accent1 4 2 5 2 4 2 3" xfId="37284" xr:uid="{00000000-0005-0000-0000-0000ED900000}"/>
    <cellStyle name="20% - Accent1 4 2 5 2 4 2 3 2" xfId="37285" xr:uid="{00000000-0005-0000-0000-0000EE900000}"/>
    <cellStyle name="20% - Accent1 4 2 5 2 4 2 3 2 2" xfId="37286" xr:uid="{00000000-0005-0000-0000-0000EF900000}"/>
    <cellStyle name="20% - Accent1 4 2 5 2 4 2 3 2 2 2" xfId="37287" xr:uid="{00000000-0005-0000-0000-0000F0900000}"/>
    <cellStyle name="20% - Accent1 4 2 5 2 4 2 3 2 3" xfId="37288" xr:uid="{00000000-0005-0000-0000-0000F1900000}"/>
    <cellStyle name="20% - Accent1 4 2 5 2 4 2 3 3" xfId="37289" xr:uid="{00000000-0005-0000-0000-0000F2900000}"/>
    <cellStyle name="20% - Accent1 4 2 5 2 4 2 3 3 2" xfId="37290" xr:uid="{00000000-0005-0000-0000-0000F3900000}"/>
    <cellStyle name="20% - Accent1 4 2 5 2 4 2 3 4" xfId="37291" xr:uid="{00000000-0005-0000-0000-0000F4900000}"/>
    <cellStyle name="20% - Accent1 4 2 5 2 4 2 4" xfId="37292" xr:uid="{00000000-0005-0000-0000-0000F5900000}"/>
    <cellStyle name="20% - Accent1 4 2 5 2 4 2 4 2" xfId="37293" xr:uid="{00000000-0005-0000-0000-0000F6900000}"/>
    <cellStyle name="20% - Accent1 4 2 5 2 4 2 4 2 2" xfId="37294" xr:uid="{00000000-0005-0000-0000-0000F7900000}"/>
    <cellStyle name="20% - Accent1 4 2 5 2 4 2 4 2 2 2" xfId="37295" xr:uid="{00000000-0005-0000-0000-0000F8900000}"/>
    <cellStyle name="20% - Accent1 4 2 5 2 4 2 4 2 3" xfId="37296" xr:uid="{00000000-0005-0000-0000-0000F9900000}"/>
    <cellStyle name="20% - Accent1 4 2 5 2 4 2 4 3" xfId="37297" xr:uid="{00000000-0005-0000-0000-0000FA900000}"/>
    <cellStyle name="20% - Accent1 4 2 5 2 4 2 4 3 2" xfId="37298" xr:uid="{00000000-0005-0000-0000-0000FB900000}"/>
    <cellStyle name="20% - Accent1 4 2 5 2 4 2 4 4" xfId="37299" xr:uid="{00000000-0005-0000-0000-0000FC900000}"/>
    <cellStyle name="20% - Accent1 4 2 5 2 4 2 5" xfId="37300" xr:uid="{00000000-0005-0000-0000-0000FD900000}"/>
    <cellStyle name="20% - Accent1 4 2 5 2 4 2 5 2" xfId="37301" xr:uid="{00000000-0005-0000-0000-0000FE900000}"/>
    <cellStyle name="20% - Accent1 4 2 5 2 4 2 5 2 2" xfId="37302" xr:uid="{00000000-0005-0000-0000-0000FF900000}"/>
    <cellStyle name="20% - Accent1 4 2 5 2 4 2 5 3" xfId="37303" xr:uid="{00000000-0005-0000-0000-000000910000}"/>
    <cellStyle name="20% - Accent1 4 2 5 2 4 2 6" xfId="37304" xr:uid="{00000000-0005-0000-0000-000001910000}"/>
    <cellStyle name="20% - Accent1 4 2 5 2 4 2 6 2" xfId="37305" xr:uid="{00000000-0005-0000-0000-000002910000}"/>
    <cellStyle name="20% - Accent1 4 2 5 2 4 2 6 2 2" xfId="37306" xr:uid="{00000000-0005-0000-0000-000003910000}"/>
    <cellStyle name="20% - Accent1 4 2 5 2 4 2 6 3" xfId="37307" xr:uid="{00000000-0005-0000-0000-000004910000}"/>
    <cellStyle name="20% - Accent1 4 2 5 2 4 2 7" xfId="37308" xr:uid="{00000000-0005-0000-0000-000005910000}"/>
    <cellStyle name="20% - Accent1 4 2 5 2 4 2 7 2" xfId="37309" xr:uid="{00000000-0005-0000-0000-000006910000}"/>
    <cellStyle name="20% - Accent1 4 2 5 2 4 2 8" xfId="37310" xr:uid="{00000000-0005-0000-0000-000007910000}"/>
    <cellStyle name="20% - Accent1 4 2 5 2 4 2 8 2" xfId="37311" xr:uid="{00000000-0005-0000-0000-000008910000}"/>
    <cellStyle name="20% - Accent1 4 2 5 2 4 2 9" xfId="37312" xr:uid="{00000000-0005-0000-0000-000009910000}"/>
    <cellStyle name="20% - Accent1 4 2 5 2 4 3" xfId="37313" xr:uid="{00000000-0005-0000-0000-00000A910000}"/>
    <cellStyle name="20% - Accent1 4 2 5 2 4 3 2" xfId="37314" xr:uid="{00000000-0005-0000-0000-00000B910000}"/>
    <cellStyle name="20% - Accent1 4 2 5 2 4 3 2 2" xfId="37315" xr:uid="{00000000-0005-0000-0000-00000C910000}"/>
    <cellStyle name="20% - Accent1 4 2 5 2 4 3 2 2 2" xfId="37316" xr:uid="{00000000-0005-0000-0000-00000D910000}"/>
    <cellStyle name="20% - Accent1 4 2 5 2 4 3 2 2 2 2" xfId="37317" xr:uid="{00000000-0005-0000-0000-00000E910000}"/>
    <cellStyle name="20% - Accent1 4 2 5 2 4 3 2 2 3" xfId="37318" xr:uid="{00000000-0005-0000-0000-00000F910000}"/>
    <cellStyle name="20% - Accent1 4 2 5 2 4 3 2 3" xfId="37319" xr:uid="{00000000-0005-0000-0000-000010910000}"/>
    <cellStyle name="20% - Accent1 4 2 5 2 4 3 2 3 2" xfId="37320" xr:uid="{00000000-0005-0000-0000-000011910000}"/>
    <cellStyle name="20% - Accent1 4 2 5 2 4 3 2 4" xfId="37321" xr:uid="{00000000-0005-0000-0000-000012910000}"/>
    <cellStyle name="20% - Accent1 4 2 5 2 4 3 3" xfId="37322" xr:uid="{00000000-0005-0000-0000-000013910000}"/>
    <cellStyle name="20% - Accent1 4 2 5 2 4 3 3 2" xfId="37323" xr:uid="{00000000-0005-0000-0000-000014910000}"/>
    <cellStyle name="20% - Accent1 4 2 5 2 4 3 3 2 2" xfId="37324" xr:uid="{00000000-0005-0000-0000-000015910000}"/>
    <cellStyle name="20% - Accent1 4 2 5 2 4 3 3 2 2 2" xfId="37325" xr:uid="{00000000-0005-0000-0000-000016910000}"/>
    <cellStyle name="20% - Accent1 4 2 5 2 4 3 3 2 3" xfId="37326" xr:uid="{00000000-0005-0000-0000-000017910000}"/>
    <cellStyle name="20% - Accent1 4 2 5 2 4 3 3 3" xfId="37327" xr:uid="{00000000-0005-0000-0000-000018910000}"/>
    <cellStyle name="20% - Accent1 4 2 5 2 4 3 3 3 2" xfId="37328" xr:uid="{00000000-0005-0000-0000-000019910000}"/>
    <cellStyle name="20% - Accent1 4 2 5 2 4 3 3 4" xfId="37329" xr:uid="{00000000-0005-0000-0000-00001A910000}"/>
    <cellStyle name="20% - Accent1 4 2 5 2 4 3 4" xfId="37330" xr:uid="{00000000-0005-0000-0000-00001B910000}"/>
    <cellStyle name="20% - Accent1 4 2 5 2 4 3 4 2" xfId="37331" xr:uid="{00000000-0005-0000-0000-00001C910000}"/>
    <cellStyle name="20% - Accent1 4 2 5 2 4 3 4 2 2" xfId="37332" xr:uid="{00000000-0005-0000-0000-00001D910000}"/>
    <cellStyle name="20% - Accent1 4 2 5 2 4 3 4 2 2 2" xfId="37333" xr:uid="{00000000-0005-0000-0000-00001E910000}"/>
    <cellStyle name="20% - Accent1 4 2 5 2 4 3 4 2 3" xfId="37334" xr:uid="{00000000-0005-0000-0000-00001F910000}"/>
    <cellStyle name="20% - Accent1 4 2 5 2 4 3 4 3" xfId="37335" xr:uid="{00000000-0005-0000-0000-000020910000}"/>
    <cellStyle name="20% - Accent1 4 2 5 2 4 3 4 3 2" xfId="37336" xr:uid="{00000000-0005-0000-0000-000021910000}"/>
    <cellStyle name="20% - Accent1 4 2 5 2 4 3 4 4" xfId="37337" xr:uid="{00000000-0005-0000-0000-000022910000}"/>
    <cellStyle name="20% - Accent1 4 2 5 2 4 3 5" xfId="37338" xr:uid="{00000000-0005-0000-0000-000023910000}"/>
    <cellStyle name="20% - Accent1 4 2 5 2 4 3 5 2" xfId="37339" xr:uid="{00000000-0005-0000-0000-000024910000}"/>
    <cellStyle name="20% - Accent1 4 2 5 2 4 3 5 2 2" xfId="37340" xr:uid="{00000000-0005-0000-0000-000025910000}"/>
    <cellStyle name="20% - Accent1 4 2 5 2 4 3 5 3" xfId="37341" xr:uid="{00000000-0005-0000-0000-000026910000}"/>
    <cellStyle name="20% - Accent1 4 2 5 2 4 3 6" xfId="37342" xr:uid="{00000000-0005-0000-0000-000027910000}"/>
    <cellStyle name="20% - Accent1 4 2 5 2 4 3 6 2" xfId="37343" xr:uid="{00000000-0005-0000-0000-000028910000}"/>
    <cellStyle name="20% - Accent1 4 2 5 2 4 3 6 2 2" xfId="37344" xr:uid="{00000000-0005-0000-0000-000029910000}"/>
    <cellStyle name="20% - Accent1 4 2 5 2 4 3 6 3" xfId="37345" xr:uid="{00000000-0005-0000-0000-00002A910000}"/>
    <cellStyle name="20% - Accent1 4 2 5 2 4 3 7" xfId="37346" xr:uid="{00000000-0005-0000-0000-00002B910000}"/>
    <cellStyle name="20% - Accent1 4 2 5 2 4 3 7 2" xfId="37347" xr:uid="{00000000-0005-0000-0000-00002C910000}"/>
    <cellStyle name="20% - Accent1 4 2 5 2 4 3 8" xfId="37348" xr:uid="{00000000-0005-0000-0000-00002D910000}"/>
    <cellStyle name="20% - Accent1 4 2 5 2 4 3 8 2" xfId="37349" xr:uid="{00000000-0005-0000-0000-00002E910000}"/>
    <cellStyle name="20% - Accent1 4 2 5 2 4 3 9" xfId="37350" xr:uid="{00000000-0005-0000-0000-00002F910000}"/>
    <cellStyle name="20% - Accent1 4 2 5 2 4 4" xfId="37351" xr:uid="{00000000-0005-0000-0000-000030910000}"/>
    <cellStyle name="20% - Accent1 4 2 5 2 4 4 2" xfId="37352" xr:uid="{00000000-0005-0000-0000-000031910000}"/>
    <cellStyle name="20% - Accent1 4 2 5 2 4 4 2 2" xfId="37353" xr:uid="{00000000-0005-0000-0000-000032910000}"/>
    <cellStyle name="20% - Accent1 4 2 5 2 4 4 2 2 2" xfId="37354" xr:uid="{00000000-0005-0000-0000-000033910000}"/>
    <cellStyle name="20% - Accent1 4 2 5 2 4 4 2 3" xfId="37355" xr:uid="{00000000-0005-0000-0000-000034910000}"/>
    <cellStyle name="20% - Accent1 4 2 5 2 4 4 3" xfId="37356" xr:uid="{00000000-0005-0000-0000-000035910000}"/>
    <cellStyle name="20% - Accent1 4 2 5 2 4 4 3 2" xfId="37357" xr:uid="{00000000-0005-0000-0000-000036910000}"/>
    <cellStyle name="20% - Accent1 4 2 5 2 4 4 4" xfId="37358" xr:uid="{00000000-0005-0000-0000-000037910000}"/>
    <cellStyle name="20% - Accent1 4 2 5 2 4 5" xfId="37359" xr:uid="{00000000-0005-0000-0000-000038910000}"/>
    <cellStyle name="20% - Accent1 4 2 5 2 4 5 2" xfId="37360" xr:uid="{00000000-0005-0000-0000-000039910000}"/>
    <cellStyle name="20% - Accent1 4 2 5 2 4 5 2 2" xfId="37361" xr:uid="{00000000-0005-0000-0000-00003A910000}"/>
    <cellStyle name="20% - Accent1 4 2 5 2 4 5 2 2 2" xfId="37362" xr:uid="{00000000-0005-0000-0000-00003B910000}"/>
    <cellStyle name="20% - Accent1 4 2 5 2 4 5 2 3" xfId="37363" xr:uid="{00000000-0005-0000-0000-00003C910000}"/>
    <cellStyle name="20% - Accent1 4 2 5 2 4 5 3" xfId="37364" xr:uid="{00000000-0005-0000-0000-00003D910000}"/>
    <cellStyle name="20% - Accent1 4 2 5 2 4 5 3 2" xfId="37365" xr:uid="{00000000-0005-0000-0000-00003E910000}"/>
    <cellStyle name="20% - Accent1 4 2 5 2 4 5 4" xfId="37366" xr:uid="{00000000-0005-0000-0000-00003F910000}"/>
    <cellStyle name="20% - Accent1 4 2 5 2 4 6" xfId="37367" xr:uid="{00000000-0005-0000-0000-000040910000}"/>
    <cellStyle name="20% - Accent1 4 2 5 2 4 6 2" xfId="37368" xr:uid="{00000000-0005-0000-0000-000041910000}"/>
    <cellStyle name="20% - Accent1 4 2 5 2 4 6 2 2" xfId="37369" xr:uid="{00000000-0005-0000-0000-000042910000}"/>
    <cellStyle name="20% - Accent1 4 2 5 2 4 6 2 2 2" xfId="37370" xr:uid="{00000000-0005-0000-0000-000043910000}"/>
    <cellStyle name="20% - Accent1 4 2 5 2 4 6 2 3" xfId="37371" xr:uid="{00000000-0005-0000-0000-000044910000}"/>
    <cellStyle name="20% - Accent1 4 2 5 2 4 6 3" xfId="37372" xr:uid="{00000000-0005-0000-0000-000045910000}"/>
    <cellStyle name="20% - Accent1 4 2 5 2 4 6 3 2" xfId="37373" xr:uid="{00000000-0005-0000-0000-000046910000}"/>
    <cellStyle name="20% - Accent1 4 2 5 2 4 6 4" xfId="37374" xr:uid="{00000000-0005-0000-0000-000047910000}"/>
    <cellStyle name="20% - Accent1 4 2 5 2 4 7" xfId="37375" xr:uid="{00000000-0005-0000-0000-000048910000}"/>
    <cellStyle name="20% - Accent1 4 2 5 2 4 7 2" xfId="37376" xr:uid="{00000000-0005-0000-0000-000049910000}"/>
    <cellStyle name="20% - Accent1 4 2 5 2 4 7 2 2" xfId="37377" xr:uid="{00000000-0005-0000-0000-00004A910000}"/>
    <cellStyle name="20% - Accent1 4 2 5 2 4 7 3" xfId="37378" xr:uid="{00000000-0005-0000-0000-00004B910000}"/>
    <cellStyle name="20% - Accent1 4 2 5 2 4 8" xfId="37379" xr:uid="{00000000-0005-0000-0000-00004C910000}"/>
    <cellStyle name="20% - Accent1 4 2 5 2 4 8 2" xfId="37380" xr:uid="{00000000-0005-0000-0000-00004D910000}"/>
    <cellStyle name="20% - Accent1 4 2 5 2 4 8 2 2" xfId="37381" xr:uid="{00000000-0005-0000-0000-00004E910000}"/>
    <cellStyle name="20% - Accent1 4 2 5 2 4 8 3" xfId="37382" xr:uid="{00000000-0005-0000-0000-00004F910000}"/>
    <cellStyle name="20% - Accent1 4 2 5 2 4 9" xfId="37383" xr:uid="{00000000-0005-0000-0000-000050910000}"/>
    <cellStyle name="20% - Accent1 4 2 5 2 4 9 2" xfId="37384" xr:uid="{00000000-0005-0000-0000-000051910000}"/>
    <cellStyle name="20% - Accent1 4 2 5 2 5" xfId="37385" xr:uid="{00000000-0005-0000-0000-000052910000}"/>
    <cellStyle name="20% - Accent1 4 2 5 2 5 2" xfId="37386" xr:uid="{00000000-0005-0000-0000-000053910000}"/>
    <cellStyle name="20% - Accent1 4 2 5 2 5 2 2" xfId="37387" xr:uid="{00000000-0005-0000-0000-000054910000}"/>
    <cellStyle name="20% - Accent1 4 2 5 2 5 2 2 2" xfId="37388" xr:uid="{00000000-0005-0000-0000-000055910000}"/>
    <cellStyle name="20% - Accent1 4 2 5 2 5 2 2 2 2" xfId="37389" xr:uid="{00000000-0005-0000-0000-000056910000}"/>
    <cellStyle name="20% - Accent1 4 2 5 2 5 2 2 3" xfId="37390" xr:uid="{00000000-0005-0000-0000-000057910000}"/>
    <cellStyle name="20% - Accent1 4 2 5 2 5 2 3" xfId="37391" xr:uid="{00000000-0005-0000-0000-000058910000}"/>
    <cellStyle name="20% - Accent1 4 2 5 2 5 2 3 2" xfId="37392" xr:uid="{00000000-0005-0000-0000-000059910000}"/>
    <cellStyle name="20% - Accent1 4 2 5 2 5 2 4" xfId="37393" xr:uid="{00000000-0005-0000-0000-00005A910000}"/>
    <cellStyle name="20% - Accent1 4 2 5 2 5 3" xfId="37394" xr:uid="{00000000-0005-0000-0000-00005B910000}"/>
    <cellStyle name="20% - Accent1 4 2 5 2 5 3 2" xfId="37395" xr:uid="{00000000-0005-0000-0000-00005C910000}"/>
    <cellStyle name="20% - Accent1 4 2 5 2 5 3 2 2" xfId="37396" xr:uid="{00000000-0005-0000-0000-00005D910000}"/>
    <cellStyle name="20% - Accent1 4 2 5 2 5 3 2 2 2" xfId="37397" xr:uid="{00000000-0005-0000-0000-00005E910000}"/>
    <cellStyle name="20% - Accent1 4 2 5 2 5 3 2 3" xfId="37398" xr:uid="{00000000-0005-0000-0000-00005F910000}"/>
    <cellStyle name="20% - Accent1 4 2 5 2 5 3 3" xfId="37399" xr:uid="{00000000-0005-0000-0000-000060910000}"/>
    <cellStyle name="20% - Accent1 4 2 5 2 5 3 3 2" xfId="37400" xr:uid="{00000000-0005-0000-0000-000061910000}"/>
    <cellStyle name="20% - Accent1 4 2 5 2 5 3 4" xfId="37401" xr:uid="{00000000-0005-0000-0000-000062910000}"/>
    <cellStyle name="20% - Accent1 4 2 5 2 5 4" xfId="37402" xr:uid="{00000000-0005-0000-0000-000063910000}"/>
    <cellStyle name="20% - Accent1 4 2 5 2 5 4 2" xfId="37403" xr:uid="{00000000-0005-0000-0000-000064910000}"/>
    <cellStyle name="20% - Accent1 4 2 5 2 5 4 2 2" xfId="37404" xr:uid="{00000000-0005-0000-0000-000065910000}"/>
    <cellStyle name="20% - Accent1 4 2 5 2 5 4 2 2 2" xfId="37405" xr:uid="{00000000-0005-0000-0000-000066910000}"/>
    <cellStyle name="20% - Accent1 4 2 5 2 5 4 2 3" xfId="37406" xr:uid="{00000000-0005-0000-0000-000067910000}"/>
    <cellStyle name="20% - Accent1 4 2 5 2 5 4 3" xfId="37407" xr:uid="{00000000-0005-0000-0000-000068910000}"/>
    <cellStyle name="20% - Accent1 4 2 5 2 5 4 3 2" xfId="37408" xr:uid="{00000000-0005-0000-0000-000069910000}"/>
    <cellStyle name="20% - Accent1 4 2 5 2 5 4 4" xfId="37409" xr:uid="{00000000-0005-0000-0000-00006A910000}"/>
    <cellStyle name="20% - Accent1 4 2 5 2 5 5" xfId="37410" xr:uid="{00000000-0005-0000-0000-00006B910000}"/>
    <cellStyle name="20% - Accent1 4 2 5 2 5 5 2" xfId="37411" xr:uid="{00000000-0005-0000-0000-00006C910000}"/>
    <cellStyle name="20% - Accent1 4 2 5 2 5 5 2 2" xfId="37412" xr:uid="{00000000-0005-0000-0000-00006D910000}"/>
    <cellStyle name="20% - Accent1 4 2 5 2 5 5 3" xfId="37413" xr:uid="{00000000-0005-0000-0000-00006E910000}"/>
    <cellStyle name="20% - Accent1 4 2 5 2 5 6" xfId="37414" xr:uid="{00000000-0005-0000-0000-00006F910000}"/>
    <cellStyle name="20% - Accent1 4 2 5 2 5 6 2" xfId="37415" xr:uid="{00000000-0005-0000-0000-000070910000}"/>
    <cellStyle name="20% - Accent1 4 2 5 2 5 6 2 2" xfId="37416" xr:uid="{00000000-0005-0000-0000-000071910000}"/>
    <cellStyle name="20% - Accent1 4 2 5 2 5 6 3" xfId="37417" xr:uid="{00000000-0005-0000-0000-000072910000}"/>
    <cellStyle name="20% - Accent1 4 2 5 2 5 7" xfId="37418" xr:uid="{00000000-0005-0000-0000-000073910000}"/>
    <cellStyle name="20% - Accent1 4 2 5 2 5 7 2" xfId="37419" xr:uid="{00000000-0005-0000-0000-000074910000}"/>
    <cellStyle name="20% - Accent1 4 2 5 2 5 8" xfId="37420" xr:uid="{00000000-0005-0000-0000-000075910000}"/>
    <cellStyle name="20% - Accent1 4 2 5 2 5 8 2" xfId="37421" xr:uid="{00000000-0005-0000-0000-000076910000}"/>
    <cellStyle name="20% - Accent1 4 2 5 2 5 9" xfId="37422" xr:uid="{00000000-0005-0000-0000-000077910000}"/>
    <cellStyle name="20% - Accent1 4 2 5 2 6" xfId="37423" xr:uid="{00000000-0005-0000-0000-000078910000}"/>
    <cellStyle name="20% - Accent1 4 2 5 2 6 2" xfId="37424" xr:uid="{00000000-0005-0000-0000-000079910000}"/>
    <cellStyle name="20% - Accent1 4 2 5 2 6 2 2" xfId="37425" xr:uid="{00000000-0005-0000-0000-00007A910000}"/>
    <cellStyle name="20% - Accent1 4 2 5 2 6 2 2 2" xfId="37426" xr:uid="{00000000-0005-0000-0000-00007B910000}"/>
    <cellStyle name="20% - Accent1 4 2 5 2 6 2 2 2 2" xfId="37427" xr:uid="{00000000-0005-0000-0000-00007C910000}"/>
    <cellStyle name="20% - Accent1 4 2 5 2 6 2 2 3" xfId="37428" xr:uid="{00000000-0005-0000-0000-00007D910000}"/>
    <cellStyle name="20% - Accent1 4 2 5 2 6 2 3" xfId="37429" xr:uid="{00000000-0005-0000-0000-00007E910000}"/>
    <cellStyle name="20% - Accent1 4 2 5 2 6 2 3 2" xfId="37430" xr:uid="{00000000-0005-0000-0000-00007F910000}"/>
    <cellStyle name="20% - Accent1 4 2 5 2 6 2 4" xfId="37431" xr:uid="{00000000-0005-0000-0000-000080910000}"/>
    <cellStyle name="20% - Accent1 4 2 5 2 6 3" xfId="37432" xr:uid="{00000000-0005-0000-0000-000081910000}"/>
    <cellStyle name="20% - Accent1 4 2 5 2 6 3 2" xfId="37433" xr:uid="{00000000-0005-0000-0000-000082910000}"/>
    <cellStyle name="20% - Accent1 4 2 5 2 6 3 2 2" xfId="37434" xr:uid="{00000000-0005-0000-0000-000083910000}"/>
    <cellStyle name="20% - Accent1 4 2 5 2 6 3 2 2 2" xfId="37435" xr:uid="{00000000-0005-0000-0000-000084910000}"/>
    <cellStyle name="20% - Accent1 4 2 5 2 6 3 2 3" xfId="37436" xr:uid="{00000000-0005-0000-0000-000085910000}"/>
    <cellStyle name="20% - Accent1 4 2 5 2 6 3 3" xfId="37437" xr:uid="{00000000-0005-0000-0000-000086910000}"/>
    <cellStyle name="20% - Accent1 4 2 5 2 6 3 3 2" xfId="37438" xr:uid="{00000000-0005-0000-0000-000087910000}"/>
    <cellStyle name="20% - Accent1 4 2 5 2 6 3 4" xfId="37439" xr:uid="{00000000-0005-0000-0000-000088910000}"/>
    <cellStyle name="20% - Accent1 4 2 5 2 6 4" xfId="37440" xr:uid="{00000000-0005-0000-0000-000089910000}"/>
    <cellStyle name="20% - Accent1 4 2 5 2 6 4 2" xfId="37441" xr:uid="{00000000-0005-0000-0000-00008A910000}"/>
    <cellStyle name="20% - Accent1 4 2 5 2 6 4 2 2" xfId="37442" xr:uid="{00000000-0005-0000-0000-00008B910000}"/>
    <cellStyle name="20% - Accent1 4 2 5 2 6 4 2 2 2" xfId="37443" xr:uid="{00000000-0005-0000-0000-00008C910000}"/>
    <cellStyle name="20% - Accent1 4 2 5 2 6 4 2 3" xfId="37444" xr:uid="{00000000-0005-0000-0000-00008D910000}"/>
    <cellStyle name="20% - Accent1 4 2 5 2 6 4 3" xfId="37445" xr:uid="{00000000-0005-0000-0000-00008E910000}"/>
    <cellStyle name="20% - Accent1 4 2 5 2 6 4 3 2" xfId="37446" xr:uid="{00000000-0005-0000-0000-00008F910000}"/>
    <cellStyle name="20% - Accent1 4 2 5 2 6 4 4" xfId="37447" xr:uid="{00000000-0005-0000-0000-000090910000}"/>
    <cellStyle name="20% - Accent1 4 2 5 2 6 5" xfId="37448" xr:uid="{00000000-0005-0000-0000-000091910000}"/>
    <cellStyle name="20% - Accent1 4 2 5 2 6 5 2" xfId="37449" xr:uid="{00000000-0005-0000-0000-000092910000}"/>
    <cellStyle name="20% - Accent1 4 2 5 2 6 5 2 2" xfId="37450" xr:uid="{00000000-0005-0000-0000-000093910000}"/>
    <cellStyle name="20% - Accent1 4 2 5 2 6 5 3" xfId="37451" xr:uid="{00000000-0005-0000-0000-000094910000}"/>
    <cellStyle name="20% - Accent1 4 2 5 2 6 6" xfId="37452" xr:uid="{00000000-0005-0000-0000-000095910000}"/>
    <cellStyle name="20% - Accent1 4 2 5 2 6 6 2" xfId="37453" xr:uid="{00000000-0005-0000-0000-000096910000}"/>
    <cellStyle name="20% - Accent1 4 2 5 2 6 6 2 2" xfId="37454" xr:uid="{00000000-0005-0000-0000-000097910000}"/>
    <cellStyle name="20% - Accent1 4 2 5 2 6 6 3" xfId="37455" xr:uid="{00000000-0005-0000-0000-000098910000}"/>
    <cellStyle name="20% - Accent1 4 2 5 2 6 7" xfId="37456" xr:uid="{00000000-0005-0000-0000-000099910000}"/>
    <cellStyle name="20% - Accent1 4 2 5 2 6 7 2" xfId="37457" xr:uid="{00000000-0005-0000-0000-00009A910000}"/>
    <cellStyle name="20% - Accent1 4 2 5 2 6 8" xfId="37458" xr:uid="{00000000-0005-0000-0000-00009B910000}"/>
    <cellStyle name="20% - Accent1 4 2 5 2 6 8 2" xfId="37459" xr:uid="{00000000-0005-0000-0000-00009C910000}"/>
    <cellStyle name="20% - Accent1 4 2 5 2 6 9" xfId="37460" xr:uid="{00000000-0005-0000-0000-00009D910000}"/>
    <cellStyle name="20% - Accent1 4 2 5 2 7" xfId="37461" xr:uid="{00000000-0005-0000-0000-00009E910000}"/>
    <cellStyle name="20% - Accent1 4 2 5 2 7 2" xfId="37462" xr:uid="{00000000-0005-0000-0000-00009F910000}"/>
    <cellStyle name="20% - Accent1 4 2 5 2 7 2 2" xfId="37463" xr:uid="{00000000-0005-0000-0000-0000A0910000}"/>
    <cellStyle name="20% - Accent1 4 2 5 2 7 2 2 2" xfId="37464" xr:uid="{00000000-0005-0000-0000-0000A1910000}"/>
    <cellStyle name="20% - Accent1 4 2 5 2 7 2 3" xfId="37465" xr:uid="{00000000-0005-0000-0000-0000A2910000}"/>
    <cellStyle name="20% - Accent1 4 2 5 2 7 3" xfId="37466" xr:uid="{00000000-0005-0000-0000-0000A3910000}"/>
    <cellStyle name="20% - Accent1 4 2 5 2 7 3 2" xfId="37467" xr:uid="{00000000-0005-0000-0000-0000A4910000}"/>
    <cellStyle name="20% - Accent1 4 2 5 2 7 4" xfId="37468" xr:uid="{00000000-0005-0000-0000-0000A5910000}"/>
    <cellStyle name="20% - Accent1 4 2 5 2 8" xfId="37469" xr:uid="{00000000-0005-0000-0000-0000A6910000}"/>
    <cellStyle name="20% - Accent1 4 2 5 2 8 2" xfId="37470" xr:uid="{00000000-0005-0000-0000-0000A7910000}"/>
    <cellStyle name="20% - Accent1 4 2 5 2 8 2 2" xfId="37471" xr:uid="{00000000-0005-0000-0000-0000A8910000}"/>
    <cellStyle name="20% - Accent1 4 2 5 2 8 2 2 2" xfId="37472" xr:uid="{00000000-0005-0000-0000-0000A9910000}"/>
    <cellStyle name="20% - Accent1 4 2 5 2 8 2 3" xfId="37473" xr:uid="{00000000-0005-0000-0000-0000AA910000}"/>
    <cellStyle name="20% - Accent1 4 2 5 2 8 3" xfId="37474" xr:uid="{00000000-0005-0000-0000-0000AB910000}"/>
    <cellStyle name="20% - Accent1 4 2 5 2 8 3 2" xfId="37475" xr:uid="{00000000-0005-0000-0000-0000AC910000}"/>
    <cellStyle name="20% - Accent1 4 2 5 2 8 4" xfId="37476" xr:uid="{00000000-0005-0000-0000-0000AD910000}"/>
    <cellStyle name="20% - Accent1 4 2 5 2 9" xfId="37477" xr:uid="{00000000-0005-0000-0000-0000AE910000}"/>
    <cellStyle name="20% - Accent1 4 2 5 2 9 2" xfId="37478" xr:uid="{00000000-0005-0000-0000-0000AF910000}"/>
    <cellStyle name="20% - Accent1 4 2 5 2 9 2 2" xfId="37479" xr:uid="{00000000-0005-0000-0000-0000B0910000}"/>
    <cellStyle name="20% - Accent1 4 2 5 2 9 2 2 2" xfId="37480" xr:uid="{00000000-0005-0000-0000-0000B1910000}"/>
    <cellStyle name="20% - Accent1 4 2 5 2 9 2 3" xfId="37481" xr:uid="{00000000-0005-0000-0000-0000B2910000}"/>
    <cellStyle name="20% - Accent1 4 2 5 2 9 3" xfId="37482" xr:uid="{00000000-0005-0000-0000-0000B3910000}"/>
    <cellStyle name="20% - Accent1 4 2 5 2 9 3 2" xfId="37483" xr:uid="{00000000-0005-0000-0000-0000B4910000}"/>
    <cellStyle name="20% - Accent1 4 2 5 2 9 4" xfId="37484" xr:uid="{00000000-0005-0000-0000-0000B5910000}"/>
    <cellStyle name="20% - Accent1 4 2 5 3" xfId="37485" xr:uid="{00000000-0005-0000-0000-0000B6910000}"/>
    <cellStyle name="20% - Accent1 4 2 5 3 10" xfId="37486" xr:uid="{00000000-0005-0000-0000-0000B7910000}"/>
    <cellStyle name="20% - Accent1 4 2 5 3 10 2" xfId="37487" xr:uid="{00000000-0005-0000-0000-0000B8910000}"/>
    <cellStyle name="20% - Accent1 4 2 5 3 11" xfId="37488" xr:uid="{00000000-0005-0000-0000-0000B9910000}"/>
    <cellStyle name="20% - Accent1 4 2 5 3 2" xfId="37489" xr:uid="{00000000-0005-0000-0000-0000BA910000}"/>
    <cellStyle name="20% - Accent1 4 2 5 3 2 2" xfId="37490" xr:uid="{00000000-0005-0000-0000-0000BB910000}"/>
    <cellStyle name="20% - Accent1 4 2 5 3 2 2 2" xfId="37491" xr:uid="{00000000-0005-0000-0000-0000BC910000}"/>
    <cellStyle name="20% - Accent1 4 2 5 3 2 2 2 2" xfId="37492" xr:uid="{00000000-0005-0000-0000-0000BD910000}"/>
    <cellStyle name="20% - Accent1 4 2 5 3 2 2 2 2 2" xfId="37493" xr:uid="{00000000-0005-0000-0000-0000BE910000}"/>
    <cellStyle name="20% - Accent1 4 2 5 3 2 2 2 3" xfId="37494" xr:uid="{00000000-0005-0000-0000-0000BF910000}"/>
    <cellStyle name="20% - Accent1 4 2 5 3 2 2 3" xfId="37495" xr:uid="{00000000-0005-0000-0000-0000C0910000}"/>
    <cellStyle name="20% - Accent1 4 2 5 3 2 2 3 2" xfId="37496" xr:uid="{00000000-0005-0000-0000-0000C1910000}"/>
    <cellStyle name="20% - Accent1 4 2 5 3 2 2 4" xfId="37497" xr:uid="{00000000-0005-0000-0000-0000C2910000}"/>
    <cellStyle name="20% - Accent1 4 2 5 3 2 3" xfId="37498" xr:uid="{00000000-0005-0000-0000-0000C3910000}"/>
    <cellStyle name="20% - Accent1 4 2 5 3 2 3 2" xfId="37499" xr:uid="{00000000-0005-0000-0000-0000C4910000}"/>
    <cellStyle name="20% - Accent1 4 2 5 3 2 3 2 2" xfId="37500" xr:uid="{00000000-0005-0000-0000-0000C5910000}"/>
    <cellStyle name="20% - Accent1 4 2 5 3 2 3 2 2 2" xfId="37501" xr:uid="{00000000-0005-0000-0000-0000C6910000}"/>
    <cellStyle name="20% - Accent1 4 2 5 3 2 3 2 3" xfId="37502" xr:uid="{00000000-0005-0000-0000-0000C7910000}"/>
    <cellStyle name="20% - Accent1 4 2 5 3 2 3 3" xfId="37503" xr:uid="{00000000-0005-0000-0000-0000C8910000}"/>
    <cellStyle name="20% - Accent1 4 2 5 3 2 3 3 2" xfId="37504" xr:uid="{00000000-0005-0000-0000-0000C9910000}"/>
    <cellStyle name="20% - Accent1 4 2 5 3 2 3 4" xfId="37505" xr:uid="{00000000-0005-0000-0000-0000CA910000}"/>
    <cellStyle name="20% - Accent1 4 2 5 3 2 4" xfId="37506" xr:uid="{00000000-0005-0000-0000-0000CB910000}"/>
    <cellStyle name="20% - Accent1 4 2 5 3 2 4 2" xfId="37507" xr:uid="{00000000-0005-0000-0000-0000CC910000}"/>
    <cellStyle name="20% - Accent1 4 2 5 3 2 4 2 2" xfId="37508" xr:uid="{00000000-0005-0000-0000-0000CD910000}"/>
    <cellStyle name="20% - Accent1 4 2 5 3 2 4 2 2 2" xfId="37509" xr:uid="{00000000-0005-0000-0000-0000CE910000}"/>
    <cellStyle name="20% - Accent1 4 2 5 3 2 4 2 3" xfId="37510" xr:uid="{00000000-0005-0000-0000-0000CF910000}"/>
    <cellStyle name="20% - Accent1 4 2 5 3 2 4 3" xfId="37511" xr:uid="{00000000-0005-0000-0000-0000D0910000}"/>
    <cellStyle name="20% - Accent1 4 2 5 3 2 4 3 2" xfId="37512" xr:uid="{00000000-0005-0000-0000-0000D1910000}"/>
    <cellStyle name="20% - Accent1 4 2 5 3 2 4 4" xfId="37513" xr:uid="{00000000-0005-0000-0000-0000D2910000}"/>
    <cellStyle name="20% - Accent1 4 2 5 3 2 5" xfId="37514" xr:uid="{00000000-0005-0000-0000-0000D3910000}"/>
    <cellStyle name="20% - Accent1 4 2 5 3 2 5 2" xfId="37515" xr:uid="{00000000-0005-0000-0000-0000D4910000}"/>
    <cellStyle name="20% - Accent1 4 2 5 3 2 5 2 2" xfId="37516" xr:uid="{00000000-0005-0000-0000-0000D5910000}"/>
    <cellStyle name="20% - Accent1 4 2 5 3 2 5 3" xfId="37517" xr:uid="{00000000-0005-0000-0000-0000D6910000}"/>
    <cellStyle name="20% - Accent1 4 2 5 3 2 6" xfId="37518" xr:uid="{00000000-0005-0000-0000-0000D7910000}"/>
    <cellStyle name="20% - Accent1 4 2 5 3 2 6 2" xfId="37519" xr:uid="{00000000-0005-0000-0000-0000D8910000}"/>
    <cellStyle name="20% - Accent1 4 2 5 3 2 6 2 2" xfId="37520" xr:uid="{00000000-0005-0000-0000-0000D9910000}"/>
    <cellStyle name="20% - Accent1 4 2 5 3 2 6 3" xfId="37521" xr:uid="{00000000-0005-0000-0000-0000DA910000}"/>
    <cellStyle name="20% - Accent1 4 2 5 3 2 7" xfId="37522" xr:uid="{00000000-0005-0000-0000-0000DB910000}"/>
    <cellStyle name="20% - Accent1 4 2 5 3 2 7 2" xfId="37523" xr:uid="{00000000-0005-0000-0000-0000DC910000}"/>
    <cellStyle name="20% - Accent1 4 2 5 3 2 8" xfId="37524" xr:uid="{00000000-0005-0000-0000-0000DD910000}"/>
    <cellStyle name="20% - Accent1 4 2 5 3 2 8 2" xfId="37525" xr:uid="{00000000-0005-0000-0000-0000DE910000}"/>
    <cellStyle name="20% - Accent1 4 2 5 3 2 9" xfId="37526" xr:uid="{00000000-0005-0000-0000-0000DF910000}"/>
    <cellStyle name="20% - Accent1 4 2 5 3 3" xfId="37527" xr:uid="{00000000-0005-0000-0000-0000E0910000}"/>
    <cellStyle name="20% - Accent1 4 2 5 3 3 2" xfId="37528" xr:uid="{00000000-0005-0000-0000-0000E1910000}"/>
    <cellStyle name="20% - Accent1 4 2 5 3 3 2 2" xfId="37529" xr:uid="{00000000-0005-0000-0000-0000E2910000}"/>
    <cellStyle name="20% - Accent1 4 2 5 3 3 2 2 2" xfId="37530" xr:uid="{00000000-0005-0000-0000-0000E3910000}"/>
    <cellStyle name="20% - Accent1 4 2 5 3 3 2 2 2 2" xfId="37531" xr:uid="{00000000-0005-0000-0000-0000E4910000}"/>
    <cellStyle name="20% - Accent1 4 2 5 3 3 2 2 3" xfId="37532" xr:uid="{00000000-0005-0000-0000-0000E5910000}"/>
    <cellStyle name="20% - Accent1 4 2 5 3 3 2 3" xfId="37533" xr:uid="{00000000-0005-0000-0000-0000E6910000}"/>
    <cellStyle name="20% - Accent1 4 2 5 3 3 2 3 2" xfId="37534" xr:uid="{00000000-0005-0000-0000-0000E7910000}"/>
    <cellStyle name="20% - Accent1 4 2 5 3 3 2 4" xfId="37535" xr:uid="{00000000-0005-0000-0000-0000E8910000}"/>
    <cellStyle name="20% - Accent1 4 2 5 3 3 3" xfId="37536" xr:uid="{00000000-0005-0000-0000-0000E9910000}"/>
    <cellStyle name="20% - Accent1 4 2 5 3 3 3 2" xfId="37537" xr:uid="{00000000-0005-0000-0000-0000EA910000}"/>
    <cellStyle name="20% - Accent1 4 2 5 3 3 3 2 2" xfId="37538" xr:uid="{00000000-0005-0000-0000-0000EB910000}"/>
    <cellStyle name="20% - Accent1 4 2 5 3 3 3 2 2 2" xfId="37539" xr:uid="{00000000-0005-0000-0000-0000EC910000}"/>
    <cellStyle name="20% - Accent1 4 2 5 3 3 3 2 3" xfId="37540" xr:uid="{00000000-0005-0000-0000-0000ED910000}"/>
    <cellStyle name="20% - Accent1 4 2 5 3 3 3 3" xfId="37541" xr:uid="{00000000-0005-0000-0000-0000EE910000}"/>
    <cellStyle name="20% - Accent1 4 2 5 3 3 3 3 2" xfId="37542" xr:uid="{00000000-0005-0000-0000-0000EF910000}"/>
    <cellStyle name="20% - Accent1 4 2 5 3 3 3 4" xfId="37543" xr:uid="{00000000-0005-0000-0000-0000F0910000}"/>
    <cellStyle name="20% - Accent1 4 2 5 3 3 4" xfId="37544" xr:uid="{00000000-0005-0000-0000-0000F1910000}"/>
    <cellStyle name="20% - Accent1 4 2 5 3 3 4 2" xfId="37545" xr:uid="{00000000-0005-0000-0000-0000F2910000}"/>
    <cellStyle name="20% - Accent1 4 2 5 3 3 4 2 2" xfId="37546" xr:uid="{00000000-0005-0000-0000-0000F3910000}"/>
    <cellStyle name="20% - Accent1 4 2 5 3 3 4 2 2 2" xfId="37547" xr:uid="{00000000-0005-0000-0000-0000F4910000}"/>
    <cellStyle name="20% - Accent1 4 2 5 3 3 4 2 3" xfId="37548" xr:uid="{00000000-0005-0000-0000-0000F5910000}"/>
    <cellStyle name="20% - Accent1 4 2 5 3 3 4 3" xfId="37549" xr:uid="{00000000-0005-0000-0000-0000F6910000}"/>
    <cellStyle name="20% - Accent1 4 2 5 3 3 4 3 2" xfId="37550" xr:uid="{00000000-0005-0000-0000-0000F7910000}"/>
    <cellStyle name="20% - Accent1 4 2 5 3 3 4 4" xfId="37551" xr:uid="{00000000-0005-0000-0000-0000F8910000}"/>
    <cellStyle name="20% - Accent1 4 2 5 3 3 5" xfId="37552" xr:uid="{00000000-0005-0000-0000-0000F9910000}"/>
    <cellStyle name="20% - Accent1 4 2 5 3 3 5 2" xfId="37553" xr:uid="{00000000-0005-0000-0000-0000FA910000}"/>
    <cellStyle name="20% - Accent1 4 2 5 3 3 5 2 2" xfId="37554" xr:uid="{00000000-0005-0000-0000-0000FB910000}"/>
    <cellStyle name="20% - Accent1 4 2 5 3 3 5 3" xfId="37555" xr:uid="{00000000-0005-0000-0000-0000FC910000}"/>
    <cellStyle name="20% - Accent1 4 2 5 3 3 6" xfId="37556" xr:uid="{00000000-0005-0000-0000-0000FD910000}"/>
    <cellStyle name="20% - Accent1 4 2 5 3 3 6 2" xfId="37557" xr:uid="{00000000-0005-0000-0000-0000FE910000}"/>
    <cellStyle name="20% - Accent1 4 2 5 3 3 6 2 2" xfId="37558" xr:uid="{00000000-0005-0000-0000-0000FF910000}"/>
    <cellStyle name="20% - Accent1 4 2 5 3 3 6 3" xfId="37559" xr:uid="{00000000-0005-0000-0000-000000920000}"/>
    <cellStyle name="20% - Accent1 4 2 5 3 3 7" xfId="37560" xr:uid="{00000000-0005-0000-0000-000001920000}"/>
    <cellStyle name="20% - Accent1 4 2 5 3 3 7 2" xfId="37561" xr:uid="{00000000-0005-0000-0000-000002920000}"/>
    <cellStyle name="20% - Accent1 4 2 5 3 3 8" xfId="37562" xr:uid="{00000000-0005-0000-0000-000003920000}"/>
    <cellStyle name="20% - Accent1 4 2 5 3 3 8 2" xfId="37563" xr:uid="{00000000-0005-0000-0000-000004920000}"/>
    <cellStyle name="20% - Accent1 4 2 5 3 3 9" xfId="37564" xr:uid="{00000000-0005-0000-0000-000005920000}"/>
    <cellStyle name="20% - Accent1 4 2 5 3 4" xfId="37565" xr:uid="{00000000-0005-0000-0000-000006920000}"/>
    <cellStyle name="20% - Accent1 4 2 5 3 4 2" xfId="37566" xr:uid="{00000000-0005-0000-0000-000007920000}"/>
    <cellStyle name="20% - Accent1 4 2 5 3 4 2 2" xfId="37567" xr:uid="{00000000-0005-0000-0000-000008920000}"/>
    <cellStyle name="20% - Accent1 4 2 5 3 4 2 2 2" xfId="37568" xr:uid="{00000000-0005-0000-0000-000009920000}"/>
    <cellStyle name="20% - Accent1 4 2 5 3 4 2 3" xfId="37569" xr:uid="{00000000-0005-0000-0000-00000A920000}"/>
    <cellStyle name="20% - Accent1 4 2 5 3 4 3" xfId="37570" xr:uid="{00000000-0005-0000-0000-00000B920000}"/>
    <cellStyle name="20% - Accent1 4 2 5 3 4 3 2" xfId="37571" xr:uid="{00000000-0005-0000-0000-00000C920000}"/>
    <cellStyle name="20% - Accent1 4 2 5 3 4 4" xfId="37572" xr:uid="{00000000-0005-0000-0000-00000D920000}"/>
    <cellStyle name="20% - Accent1 4 2 5 3 5" xfId="37573" xr:uid="{00000000-0005-0000-0000-00000E920000}"/>
    <cellStyle name="20% - Accent1 4 2 5 3 5 2" xfId="37574" xr:uid="{00000000-0005-0000-0000-00000F920000}"/>
    <cellStyle name="20% - Accent1 4 2 5 3 5 2 2" xfId="37575" xr:uid="{00000000-0005-0000-0000-000010920000}"/>
    <cellStyle name="20% - Accent1 4 2 5 3 5 2 2 2" xfId="37576" xr:uid="{00000000-0005-0000-0000-000011920000}"/>
    <cellStyle name="20% - Accent1 4 2 5 3 5 2 3" xfId="37577" xr:uid="{00000000-0005-0000-0000-000012920000}"/>
    <cellStyle name="20% - Accent1 4 2 5 3 5 3" xfId="37578" xr:uid="{00000000-0005-0000-0000-000013920000}"/>
    <cellStyle name="20% - Accent1 4 2 5 3 5 3 2" xfId="37579" xr:uid="{00000000-0005-0000-0000-000014920000}"/>
    <cellStyle name="20% - Accent1 4 2 5 3 5 4" xfId="37580" xr:uid="{00000000-0005-0000-0000-000015920000}"/>
    <cellStyle name="20% - Accent1 4 2 5 3 6" xfId="37581" xr:uid="{00000000-0005-0000-0000-000016920000}"/>
    <cellStyle name="20% - Accent1 4 2 5 3 6 2" xfId="37582" xr:uid="{00000000-0005-0000-0000-000017920000}"/>
    <cellStyle name="20% - Accent1 4 2 5 3 6 2 2" xfId="37583" xr:uid="{00000000-0005-0000-0000-000018920000}"/>
    <cellStyle name="20% - Accent1 4 2 5 3 6 2 2 2" xfId="37584" xr:uid="{00000000-0005-0000-0000-000019920000}"/>
    <cellStyle name="20% - Accent1 4 2 5 3 6 2 3" xfId="37585" xr:uid="{00000000-0005-0000-0000-00001A920000}"/>
    <cellStyle name="20% - Accent1 4 2 5 3 6 3" xfId="37586" xr:uid="{00000000-0005-0000-0000-00001B920000}"/>
    <cellStyle name="20% - Accent1 4 2 5 3 6 3 2" xfId="37587" xr:uid="{00000000-0005-0000-0000-00001C920000}"/>
    <cellStyle name="20% - Accent1 4 2 5 3 6 4" xfId="37588" xr:uid="{00000000-0005-0000-0000-00001D920000}"/>
    <cellStyle name="20% - Accent1 4 2 5 3 7" xfId="37589" xr:uid="{00000000-0005-0000-0000-00001E920000}"/>
    <cellStyle name="20% - Accent1 4 2 5 3 7 2" xfId="37590" xr:uid="{00000000-0005-0000-0000-00001F920000}"/>
    <cellStyle name="20% - Accent1 4 2 5 3 7 2 2" xfId="37591" xr:uid="{00000000-0005-0000-0000-000020920000}"/>
    <cellStyle name="20% - Accent1 4 2 5 3 7 3" xfId="37592" xr:uid="{00000000-0005-0000-0000-000021920000}"/>
    <cellStyle name="20% - Accent1 4 2 5 3 8" xfId="37593" xr:uid="{00000000-0005-0000-0000-000022920000}"/>
    <cellStyle name="20% - Accent1 4 2 5 3 8 2" xfId="37594" xr:uid="{00000000-0005-0000-0000-000023920000}"/>
    <cellStyle name="20% - Accent1 4 2 5 3 8 2 2" xfId="37595" xr:uid="{00000000-0005-0000-0000-000024920000}"/>
    <cellStyle name="20% - Accent1 4 2 5 3 8 3" xfId="37596" xr:uid="{00000000-0005-0000-0000-000025920000}"/>
    <cellStyle name="20% - Accent1 4 2 5 3 9" xfId="37597" xr:uid="{00000000-0005-0000-0000-000026920000}"/>
    <cellStyle name="20% - Accent1 4 2 5 3 9 2" xfId="37598" xr:uid="{00000000-0005-0000-0000-000027920000}"/>
    <cellStyle name="20% - Accent1 4 2 5 4" xfId="37599" xr:uid="{00000000-0005-0000-0000-000028920000}"/>
    <cellStyle name="20% - Accent1 4 2 5 4 10" xfId="37600" xr:uid="{00000000-0005-0000-0000-000029920000}"/>
    <cellStyle name="20% - Accent1 4 2 5 4 10 2" xfId="37601" xr:uid="{00000000-0005-0000-0000-00002A920000}"/>
    <cellStyle name="20% - Accent1 4 2 5 4 11" xfId="37602" xr:uid="{00000000-0005-0000-0000-00002B920000}"/>
    <cellStyle name="20% - Accent1 4 2 5 4 2" xfId="37603" xr:uid="{00000000-0005-0000-0000-00002C920000}"/>
    <cellStyle name="20% - Accent1 4 2 5 4 2 2" xfId="37604" xr:uid="{00000000-0005-0000-0000-00002D920000}"/>
    <cellStyle name="20% - Accent1 4 2 5 4 2 2 2" xfId="37605" xr:uid="{00000000-0005-0000-0000-00002E920000}"/>
    <cellStyle name="20% - Accent1 4 2 5 4 2 2 2 2" xfId="37606" xr:uid="{00000000-0005-0000-0000-00002F920000}"/>
    <cellStyle name="20% - Accent1 4 2 5 4 2 2 2 2 2" xfId="37607" xr:uid="{00000000-0005-0000-0000-000030920000}"/>
    <cellStyle name="20% - Accent1 4 2 5 4 2 2 2 3" xfId="37608" xr:uid="{00000000-0005-0000-0000-000031920000}"/>
    <cellStyle name="20% - Accent1 4 2 5 4 2 2 3" xfId="37609" xr:uid="{00000000-0005-0000-0000-000032920000}"/>
    <cellStyle name="20% - Accent1 4 2 5 4 2 2 3 2" xfId="37610" xr:uid="{00000000-0005-0000-0000-000033920000}"/>
    <cellStyle name="20% - Accent1 4 2 5 4 2 2 4" xfId="37611" xr:uid="{00000000-0005-0000-0000-000034920000}"/>
    <cellStyle name="20% - Accent1 4 2 5 4 2 3" xfId="37612" xr:uid="{00000000-0005-0000-0000-000035920000}"/>
    <cellStyle name="20% - Accent1 4 2 5 4 2 3 2" xfId="37613" xr:uid="{00000000-0005-0000-0000-000036920000}"/>
    <cellStyle name="20% - Accent1 4 2 5 4 2 3 2 2" xfId="37614" xr:uid="{00000000-0005-0000-0000-000037920000}"/>
    <cellStyle name="20% - Accent1 4 2 5 4 2 3 2 2 2" xfId="37615" xr:uid="{00000000-0005-0000-0000-000038920000}"/>
    <cellStyle name="20% - Accent1 4 2 5 4 2 3 2 3" xfId="37616" xr:uid="{00000000-0005-0000-0000-000039920000}"/>
    <cellStyle name="20% - Accent1 4 2 5 4 2 3 3" xfId="37617" xr:uid="{00000000-0005-0000-0000-00003A920000}"/>
    <cellStyle name="20% - Accent1 4 2 5 4 2 3 3 2" xfId="37618" xr:uid="{00000000-0005-0000-0000-00003B920000}"/>
    <cellStyle name="20% - Accent1 4 2 5 4 2 3 4" xfId="37619" xr:uid="{00000000-0005-0000-0000-00003C920000}"/>
    <cellStyle name="20% - Accent1 4 2 5 4 2 4" xfId="37620" xr:uid="{00000000-0005-0000-0000-00003D920000}"/>
    <cellStyle name="20% - Accent1 4 2 5 4 2 4 2" xfId="37621" xr:uid="{00000000-0005-0000-0000-00003E920000}"/>
    <cellStyle name="20% - Accent1 4 2 5 4 2 4 2 2" xfId="37622" xr:uid="{00000000-0005-0000-0000-00003F920000}"/>
    <cellStyle name="20% - Accent1 4 2 5 4 2 4 2 2 2" xfId="37623" xr:uid="{00000000-0005-0000-0000-000040920000}"/>
    <cellStyle name="20% - Accent1 4 2 5 4 2 4 2 3" xfId="37624" xr:uid="{00000000-0005-0000-0000-000041920000}"/>
    <cellStyle name="20% - Accent1 4 2 5 4 2 4 3" xfId="37625" xr:uid="{00000000-0005-0000-0000-000042920000}"/>
    <cellStyle name="20% - Accent1 4 2 5 4 2 4 3 2" xfId="37626" xr:uid="{00000000-0005-0000-0000-000043920000}"/>
    <cellStyle name="20% - Accent1 4 2 5 4 2 4 4" xfId="37627" xr:uid="{00000000-0005-0000-0000-000044920000}"/>
    <cellStyle name="20% - Accent1 4 2 5 4 2 5" xfId="37628" xr:uid="{00000000-0005-0000-0000-000045920000}"/>
    <cellStyle name="20% - Accent1 4 2 5 4 2 5 2" xfId="37629" xr:uid="{00000000-0005-0000-0000-000046920000}"/>
    <cellStyle name="20% - Accent1 4 2 5 4 2 5 2 2" xfId="37630" xr:uid="{00000000-0005-0000-0000-000047920000}"/>
    <cellStyle name="20% - Accent1 4 2 5 4 2 5 3" xfId="37631" xr:uid="{00000000-0005-0000-0000-000048920000}"/>
    <cellStyle name="20% - Accent1 4 2 5 4 2 6" xfId="37632" xr:uid="{00000000-0005-0000-0000-000049920000}"/>
    <cellStyle name="20% - Accent1 4 2 5 4 2 6 2" xfId="37633" xr:uid="{00000000-0005-0000-0000-00004A920000}"/>
    <cellStyle name="20% - Accent1 4 2 5 4 2 6 2 2" xfId="37634" xr:uid="{00000000-0005-0000-0000-00004B920000}"/>
    <cellStyle name="20% - Accent1 4 2 5 4 2 6 3" xfId="37635" xr:uid="{00000000-0005-0000-0000-00004C920000}"/>
    <cellStyle name="20% - Accent1 4 2 5 4 2 7" xfId="37636" xr:uid="{00000000-0005-0000-0000-00004D920000}"/>
    <cellStyle name="20% - Accent1 4 2 5 4 2 7 2" xfId="37637" xr:uid="{00000000-0005-0000-0000-00004E920000}"/>
    <cellStyle name="20% - Accent1 4 2 5 4 2 8" xfId="37638" xr:uid="{00000000-0005-0000-0000-00004F920000}"/>
    <cellStyle name="20% - Accent1 4 2 5 4 2 8 2" xfId="37639" xr:uid="{00000000-0005-0000-0000-000050920000}"/>
    <cellStyle name="20% - Accent1 4 2 5 4 2 9" xfId="37640" xr:uid="{00000000-0005-0000-0000-000051920000}"/>
    <cellStyle name="20% - Accent1 4 2 5 4 3" xfId="37641" xr:uid="{00000000-0005-0000-0000-000052920000}"/>
    <cellStyle name="20% - Accent1 4 2 5 4 3 2" xfId="37642" xr:uid="{00000000-0005-0000-0000-000053920000}"/>
    <cellStyle name="20% - Accent1 4 2 5 4 3 2 2" xfId="37643" xr:uid="{00000000-0005-0000-0000-000054920000}"/>
    <cellStyle name="20% - Accent1 4 2 5 4 3 2 2 2" xfId="37644" xr:uid="{00000000-0005-0000-0000-000055920000}"/>
    <cellStyle name="20% - Accent1 4 2 5 4 3 2 2 2 2" xfId="37645" xr:uid="{00000000-0005-0000-0000-000056920000}"/>
    <cellStyle name="20% - Accent1 4 2 5 4 3 2 2 3" xfId="37646" xr:uid="{00000000-0005-0000-0000-000057920000}"/>
    <cellStyle name="20% - Accent1 4 2 5 4 3 2 3" xfId="37647" xr:uid="{00000000-0005-0000-0000-000058920000}"/>
    <cellStyle name="20% - Accent1 4 2 5 4 3 2 3 2" xfId="37648" xr:uid="{00000000-0005-0000-0000-000059920000}"/>
    <cellStyle name="20% - Accent1 4 2 5 4 3 2 4" xfId="37649" xr:uid="{00000000-0005-0000-0000-00005A920000}"/>
    <cellStyle name="20% - Accent1 4 2 5 4 3 3" xfId="37650" xr:uid="{00000000-0005-0000-0000-00005B920000}"/>
    <cellStyle name="20% - Accent1 4 2 5 4 3 3 2" xfId="37651" xr:uid="{00000000-0005-0000-0000-00005C920000}"/>
    <cellStyle name="20% - Accent1 4 2 5 4 3 3 2 2" xfId="37652" xr:uid="{00000000-0005-0000-0000-00005D920000}"/>
    <cellStyle name="20% - Accent1 4 2 5 4 3 3 2 2 2" xfId="37653" xr:uid="{00000000-0005-0000-0000-00005E920000}"/>
    <cellStyle name="20% - Accent1 4 2 5 4 3 3 2 3" xfId="37654" xr:uid="{00000000-0005-0000-0000-00005F920000}"/>
    <cellStyle name="20% - Accent1 4 2 5 4 3 3 3" xfId="37655" xr:uid="{00000000-0005-0000-0000-000060920000}"/>
    <cellStyle name="20% - Accent1 4 2 5 4 3 3 3 2" xfId="37656" xr:uid="{00000000-0005-0000-0000-000061920000}"/>
    <cellStyle name="20% - Accent1 4 2 5 4 3 3 4" xfId="37657" xr:uid="{00000000-0005-0000-0000-000062920000}"/>
    <cellStyle name="20% - Accent1 4 2 5 4 3 4" xfId="37658" xr:uid="{00000000-0005-0000-0000-000063920000}"/>
    <cellStyle name="20% - Accent1 4 2 5 4 3 4 2" xfId="37659" xr:uid="{00000000-0005-0000-0000-000064920000}"/>
    <cellStyle name="20% - Accent1 4 2 5 4 3 4 2 2" xfId="37660" xr:uid="{00000000-0005-0000-0000-000065920000}"/>
    <cellStyle name="20% - Accent1 4 2 5 4 3 4 2 2 2" xfId="37661" xr:uid="{00000000-0005-0000-0000-000066920000}"/>
    <cellStyle name="20% - Accent1 4 2 5 4 3 4 2 3" xfId="37662" xr:uid="{00000000-0005-0000-0000-000067920000}"/>
    <cellStyle name="20% - Accent1 4 2 5 4 3 4 3" xfId="37663" xr:uid="{00000000-0005-0000-0000-000068920000}"/>
    <cellStyle name="20% - Accent1 4 2 5 4 3 4 3 2" xfId="37664" xr:uid="{00000000-0005-0000-0000-000069920000}"/>
    <cellStyle name="20% - Accent1 4 2 5 4 3 4 4" xfId="37665" xr:uid="{00000000-0005-0000-0000-00006A920000}"/>
    <cellStyle name="20% - Accent1 4 2 5 4 3 5" xfId="37666" xr:uid="{00000000-0005-0000-0000-00006B920000}"/>
    <cellStyle name="20% - Accent1 4 2 5 4 3 5 2" xfId="37667" xr:uid="{00000000-0005-0000-0000-00006C920000}"/>
    <cellStyle name="20% - Accent1 4 2 5 4 3 5 2 2" xfId="37668" xr:uid="{00000000-0005-0000-0000-00006D920000}"/>
    <cellStyle name="20% - Accent1 4 2 5 4 3 5 3" xfId="37669" xr:uid="{00000000-0005-0000-0000-00006E920000}"/>
    <cellStyle name="20% - Accent1 4 2 5 4 3 6" xfId="37670" xr:uid="{00000000-0005-0000-0000-00006F920000}"/>
    <cellStyle name="20% - Accent1 4 2 5 4 3 6 2" xfId="37671" xr:uid="{00000000-0005-0000-0000-000070920000}"/>
    <cellStyle name="20% - Accent1 4 2 5 4 3 6 2 2" xfId="37672" xr:uid="{00000000-0005-0000-0000-000071920000}"/>
    <cellStyle name="20% - Accent1 4 2 5 4 3 6 3" xfId="37673" xr:uid="{00000000-0005-0000-0000-000072920000}"/>
    <cellStyle name="20% - Accent1 4 2 5 4 3 7" xfId="37674" xr:uid="{00000000-0005-0000-0000-000073920000}"/>
    <cellStyle name="20% - Accent1 4 2 5 4 3 7 2" xfId="37675" xr:uid="{00000000-0005-0000-0000-000074920000}"/>
    <cellStyle name="20% - Accent1 4 2 5 4 3 8" xfId="37676" xr:uid="{00000000-0005-0000-0000-000075920000}"/>
    <cellStyle name="20% - Accent1 4 2 5 4 3 8 2" xfId="37677" xr:uid="{00000000-0005-0000-0000-000076920000}"/>
    <cellStyle name="20% - Accent1 4 2 5 4 3 9" xfId="37678" xr:uid="{00000000-0005-0000-0000-000077920000}"/>
    <cellStyle name="20% - Accent1 4 2 5 4 4" xfId="37679" xr:uid="{00000000-0005-0000-0000-000078920000}"/>
    <cellStyle name="20% - Accent1 4 2 5 4 4 2" xfId="37680" xr:uid="{00000000-0005-0000-0000-000079920000}"/>
    <cellStyle name="20% - Accent1 4 2 5 4 4 2 2" xfId="37681" xr:uid="{00000000-0005-0000-0000-00007A920000}"/>
    <cellStyle name="20% - Accent1 4 2 5 4 4 2 2 2" xfId="37682" xr:uid="{00000000-0005-0000-0000-00007B920000}"/>
    <cellStyle name="20% - Accent1 4 2 5 4 4 2 3" xfId="37683" xr:uid="{00000000-0005-0000-0000-00007C920000}"/>
    <cellStyle name="20% - Accent1 4 2 5 4 4 3" xfId="37684" xr:uid="{00000000-0005-0000-0000-00007D920000}"/>
    <cellStyle name="20% - Accent1 4 2 5 4 4 3 2" xfId="37685" xr:uid="{00000000-0005-0000-0000-00007E920000}"/>
    <cellStyle name="20% - Accent1 4 2 5 4 4 4" xfId="37686" xr:uid="{00000000-0005-0000-0000-00007F920000}"/>
    <cellStyle name="20% - Accent1 4 2 5 4 5" xfId="37687" xr:uid="{00000000-0005-0000-0000-000080920000}"/>
    <cellStyle name="20% - Accent1 4 2 5 4 5 2" xfId="37688" xr:uid="{00000000-0005-0000-0000-000081920000}"/>
    <cellStyle name="20% - Accent1 4 2 5 4 5 2 2" xfId="37689" xr:uid="{00000000-0005-0000-0000-000082920000}"/>
    <cellStyle name="20% - Accent1 4 2 5 4 5 2 2 2" xfId="37690" xr:uid="{00000000-0005-0000-0000-000083920000}"/>
    <cellStyle name="20% - Accent1 4 2 5 4 5 2 3" xfId="37691" xr:uid="{00000000-0005-0000-0000-000084920000}"/>
    <cellStyle name="20% - Accent1 4 2 5 4 5 3" xfId="37692" xr:uid="{00000000-0005-0000-0000-000085920000}"/>
    <cellStyle name="20% - Accent1 4 2 5 4 5 3 2" xfId="37693" xr:uid="{00000000-0005-0000-0000-000086920000}"/>
    <cellStyle name="20% - Accent1 4 2 5 4 5 4" xfId="37694" xr:uid="{00000000-0005-0000-0000-000087920000}"/>
    <cellStyle name="20% - Accent1 4 2 5 4 6" xfId="37695" xr:uid="{00000000-0005-0000-0000-000088920000}"/>
    <cellStyle name="20% - Accent1 4 2 5 4 6 2" xfId="37696" xr:uid="{00000000-0005-0000-0000-000089920000}"/>
    <cellStyle name="20% - Accent1 4 2 5 4 6 2 2" xfId="37697" xr:uid="{00000000-0005-0000-0000-00008A920000}"/>
    <cellStyle name="20% - Accent1 4 2 5 4 6 2 2 2" xfId="37698" xr:uid="{00000000-0005-0000-0000-00008B920000}"/>
    <cellStyle name="20% - Accent1 4 2 5 4 6 2 3" xfId="37699" xr:uid="{00000000-0005-0000-0000-00008C920000}"/>
    <cellStyle name="20% - Accent1 4 2 5 4 6 3" xfId="37700" xr:uid="{00000000-0005-0000-0000-00008D920000}"/>
    <cellStyle name="20% - Accent1 4 2 5 4 6 3 2" xfId="37701" xr:uid="{00000000-0005-0000-0000-00008E920000}"/>
    <cellStyle name="20% - Accent1 4 2 5 4 6 4" xfId="37702" xr:uid="{00000000-0005-0000-0000-00008F920000}"/>
    <cellStyle name="20% - Accent1 4 2 5 4 7" xfId="37703" xr:uid="{00000000-0005-0000-0000-000090920000}"/>
    <cellStyle name="20% - Accent1 4 2 5 4 7 2" xfId="37704" xr:uid="{00000000-0005-0000-0000-000091920000}"/>
    <cellStyle name="20% - Accent1 4 2 5 4 7 2 2" xfId="37705" xr:uid="{00000000-0005-0000-0000-000092920000}"/>
    <cellStyle name="20% - Accent1 4 2 5 4 7 3" xfId="37706" xr:uid="{00000000-0005-0000-0000-000093920000}"/>
    <cellStyle name="20% - Accent1 4 2 5 4 8" xfId="37707" xr:uid="{00000000-0005-0000-0000-000094920000}"/>
    <cellStyle name="20% - Accent1 4 2 5 4 8 2" xfId="37708" xr:uid="{00000000-0005-0000-0000-000095920000}"/>
    <cellStyle name="20% - Accent1 4 2 5 4 8 2 2" xfId="37709" xr:uid="{00000000-0005-0000-0000-000096920000}"/>
    <cellStyle name="20% - Accent1 4 2 5 4 8 3" xfId="37710" xr:uid="{00000000-0005-0000-0000-000097920000}"/>
    <cellStyle name="20% - Accent1 4 2 5 4 9" xfId="37711" xr:uid="{00000000-0005-0000-0000-000098920000}"/>
    <cellStyle name="20% - Accent1 4 2 5 4 9 2" xfId="37712" xr:uid="{00000000-0005-0000-0000-000099920000}"/>
    <cellStyle name="20% - Accent1 4 2 5 5" xfId="37713" xr:uid="{00000000-0005-0000-0000-00009A920000}"/>
    <cellStyle name="20% - Accent1 4 2 5 5 10" xfId="37714" xr:uid="{00000000-0005-0000-0000-00009B920000}"/>
    <cellStyle name="20% - Accent1 4 2 5 5 10 2" xfId="37715" xr:uid="{00000000-0005-0000-0000-00009C920000}"/>
    <cellStyle name="20% - Accent1 4 2 5 5 11" xfId="37716" xr:uid="{00000000-0005-0000-0000-00009D920000}"/>
    <cellStyle name="20% - Accent1 4 2 5 5 2" xfId="37717" xr:uid="{00000000-0005-0000-0000-00009E920000}"/>
    <cellStyle name="20% - Accent1 4 2 5 5 2 2" xfId="37718" xr:uid="{00000000-0005-0000-0000-00009F920000}"/>
    <cellStyle name="20% - Accent1 4 2 5 5 2 2 2" xfId="37719" xr:uid="{00000000-0005-0000-0000-0000A0920000}"/>
    <cellStyle name="20% - Accent1 4 2 5 5 2 2 2 2" xfId="37720" xr:uid="{00000000-0005-0000-0000-0000A1920000}"/>
    <cellStyle name="20% - Accent1 4 2 5 5 2 2 2 2 2" xfId="37721" xr:uid="{00000000-0005-0000-0000-0000A2920000}"/>
    <cellStyle name="20% - Accent1 4 2 5 5 2 2 2 3" xfId="37722" xr:uid="{00000000-0005-0000-0000-0000A3920000}"/>
    <cellStyle name="20% - Accent1 4 2 5 5 2 2 3" xfId="37723" xr:uid="{00000000-0005-0000-0000-0000A4920000}"/>
    <cellStyle name="20% - Accent1 4 2 5 5 2 2 3 2" xfId="37724" xr:uid="{00000000-0005-0000-0000-0000A5920000}"/>
    <cellStyle name="20% - Accent1 4 2 5 5 2 2 4" xfId="37725" xr:uid="{00000000-0005-0000-0000-0000A6920000}"/>
    <cellStyle name="20% - Accent1 4 2 5 5 2 3" xfId="37726" xr:uid="{00000000-0005-0000-0000-0000A7920000}"/>
    <cellStyle name="20% - Accent1 4 2 5 5 2 3 2" xfId="37727" xr:uid="{00000000-0005-0000-0000-0000A8920000}"/>
    <cellStyle name="20% - Accent1 4 2 5 5 2 3 2 2" xfId="37728" xr:uid="{00000000-0005-0000-0000-0000A9920000}"/>
    <cellStyle name="20% - Accent1 4 2 5 5 2 3 2 2 2" xfId="37729" xr:uid="{00000000-0005-0000-0000-0000AA920000}"/>
    <cellStyle name="20% - Accent1 4 2 5 5 2 3 2 3" xfId="37730" xr:uid="{00000000-0005-0000-0000-0000AB920000}"/>
    <cellStyle name="20% - Accent1 4 2 5 5 2 3 3" xfId="37731" xr:uid="{00000000-0005-0000-0000-0000AC920000}"/>
    <cellStyle name="20% - Accent1 4 2 5 5 2 3 3 2" xfId="37732" xr:uid="{00000000-0005-0000-0000-0000AD920000}"/>
    <cellStyle name="20% - Accent1 4 2 5 5 2 3 4" xfId="37733" xr:uid="{00000000-0005-0000-0000-0000AE920000}"/>
    <cellStyle name="20% - Accent1 4 2 5 5 2 4" xfId="37734" xr:uid="{00000000-0005-0000-0000-0000AF920000}"/>
    <cellStyle name="20% - Accent1 4 2 5 5 2 4 2" xfId="37735" xr:uid="{00000000-0005-0000-0000-0000B0920000}"/>
    <cellStyle name="20% - Accent1 4 2 5 5 2 4 2 2" xfId="37736" xr:uid="{00000000-0005-0000-0000-0000B1920000}"/>
    <cellStyle name="20% - Accent1 4 2 5 5 2 4 2 2 2" xfId="37737" xr:uid="{00000000-0005-0000-0000-0000B2920000}"/>
    <cellStyle name="20% - Accent1 4 2 5 5 2 4 2 3" xfId="37738" xr:uid="{00000000-0005-0000-0000-0000B3920000}"/>
    <cellStyle name="20% - Accent1 4 2 5 5 2 4 3" xfId="37739" xr:uid="{00000000-0005-0000-0000-0000B4920000}"/>
    <cellStyle name="20% - Accent1 4 2 5 5 2 4 3 2" xfId="37740" xr:uid="{00000000-0005-0000-0000-0000B5920000}"/>
    <cellStyle name="20% - Accent1 4 2 5 5 2 4 4" xfId="37741" xr:uid="{00000000-0005-0000-0000-0000B6920000}"/>
    <cellStyle name="20% - Accent1 4 2 5 5 2 5" xfId="37742" xr:uid="{00000000-0005-0000-0000-0000B7920000}"/>
    <cellStyle name="20% - Accent1 4 2 5 5 2 5 2" xfId="37743" xr:uid="{00000000-0005-0000-0000-0000B8920000}"/>
    <cellStyle name="20% - Accent1 4 2 5 5 2 5 2 2" xfId="37744" xr:uid="{00000000-0005-0000-0000-0000B9920000}"/>
    <cellStyle name="20% - Accent1 4 2 5 5 2 5 3" xfId="37745" xr:uid="{00000000-0005-0000-0000-0000BA920000}"/>
    <cellStyle name="20% - Accent1 4 2 5 5 2 6" xfId="37746" xr:uid="{00000000-0005-0000-0000-0000BB920000}"/>
    <cellStyle name="20% - Accent1 4 2 5 5 2 6 2" xfId="37747" xr:uid="{00000000-0005-0000-0000-0000BC920000}"/>
    <cellStyle name="20% - Accent1 4 2 5 5 2 6 2 2" xfId="37748" xr:uid="{00000000-0005-0000-0000-0000BD920000}"/>
    <cellStyle name="20% - Accent1 4 2 5 5 2 6 3" xfId="37749" xr:uid="{00000000-0005-0000-0000-0000BE920000}"/>
    <cellStyle name="20% - Accent1 4 2 5 5 2 7" xfId="37750" xr:uid="{00000000-0005-0000-0000-0000BF920000}"/>
    <cellStyle name="20% - Accent1 4 2 5 5 2 7 2" xfId="37751" xr:uid="{00000000-0005-0000-0000-0000C0920000}"/>
    <cellStyle name="20% - Accent1 4 2 5 5 2 8" xfId="37752" xr:uid="{00000000-0005-0000-0000-0000C1920000}"/>
    <cellStyle name="20% - Accent1 4 2 5 5 2 8 2" xfId="37753" xr:uid="{00000000-0005-0000-0000-0000C2920000}"/>
    <cellStyle name="20% - Accent1 4 2 5 5 2 9" xfId="37754" xr:uid="{00000000-0005-0000-0000-0000C3920000}"/>
    <cellStyle name="20% - Accent1 4 2 5 5 3" xfId="37755" xr:uid="{00000000-0005-0000-0000-0000C4920000}"/>
    <cellStyle name="20% - Accent1 4 2 5 5 3 2" xfId="37756" xr:uid="{00000000-0005-0000-0000-0000C5920000}"/>
    <cellStyle name="20% - Accent1 4 2 5 5 3 2 2" xfId="37757" xr:uid="{00000000-0005-0000-0000-0000C6920000}"/>
    <cellStyle name="20% - Accent1 4 2 5 5 3 2 2 2" xfId="37758" xr:uid="{00000000-0005-0000-0000-0000C7920000}"/>
    <cellStyle name="20% - Accent1 4 2 5 5 3 2 2 2 2" xfId="37759" xr:uid="{00000000-0005-0000-0000-0000C8920000}"/>
    <cellStyle name="20% - Accent1 4 2 5 5 3 2 2 3" xfId="37760" xr:uid="{00000000-0005-0000-0000-0000C9920000}"/>
    <cellStyle name="20% - Accent1 4 2 5 5 3 2 3" xfId="37761" xr:uid="{00000000-0005-0000-0000-0000CA920000}"/>
    <cellStyle name="20% - Accent1 4 2 5 5 3 2 3 2" xfId="37762" xr:uid="{00000000-0005-0000-0000-0000CB920000}"/>
    <cellStyle name="20% - Accent1 4 2 5 5 3 2 4" xfId="37763" xr:uid="{00000000-0005-0000-0000-0000CC920000}"/>
    <cellStyle name="20% - Accent1 4 2 5 5 3 3" xfId="37764" xr:uid="{00000000-0005-0000-0000-0000CD920000}"/>
    <cellStyle name="20% - Accent1 4 2 5 5 3 3 2" xfId="37765" xr:uid="{00000000-0005-0000-0000-0000CE920000}"/>
    <cellStyle name="20% - Accent1 4 2 5 5 3 3 2 2" xfId="37766" xr:uid="{00000000-0005-0000-0000-0000CF920000}"/>
    <cellStyle name="20% - Accent1 4 2 5 5 3 3 2 2 2" xfId="37767" xr:uid="{00000000-0005-0000-0000-0000D0920000}"/>
    <cellStyle name="20% - Accent1 4 2 5 5 3 3 2 3" xfId="37768" xr:uid="{00000000-0005-0000-0000-0000D1920000}"/>
    <cellStyle name="20% - Accent1 4 2 5 5 3 3 3" xfId="37769" xr:uid="{00000000-0005-0000-0000-0000D2920000}"/>
    <cellStyle name="20% - Accent1 4 2 5 5 3 3 3 2" xfId="37770" xr:uid="{00000000-0005-0000-0000-0000D3920000}"/>
    <cellStyle name="20% - Accent1 4 2 5 5 3 3 4" xfId="37771" xr:uid="{00000000-0005-0000-0000-0000D4920000}"/>
    <cellStyle name="20% - Accent1 4 2 5 5 3 4" xfId="37772" xr:uid="{00000000-0005-0000-0000-0000D5920000}"/>
    <cellStyle name="20% - Accent1 4 2 5 5 3 4 2" xfId="37773" xr:uid="{00000000-0005-0000-0000-0000D6920000}"/>
    <cellStyle name="20% - Accent1 4 2 5 5 3 4 2 2" xfId="37774" xr:uid="{00000000-0005-0000-0000-0000D7920000}"/>
    <cellStyle name="20% - Accent1 4 2 5 5 3 4 2 2 2" xfId="37775" xr:uid="{00000000-0005-0000-0000-0000D8920000}"/>
    <cellStyle name="20% - Accent1 4 2 5 5 3 4 2 3" xfId="37776" xr:uid="{00000000-0005-0000-0000-0000D9920000}"/>
    <cellStyle name="20% - Accent1 4 2 5 5 3 4 3" xfId="37777" xr:uid="{00000000-0005-0000-0000-0000DA920000}"/>
    <cellStyle name="20% - Accent1 4 2 5 5 3 4 3 2" xfId="37778" xr:uid="{00000000-0005-0000-0000-0000DB920000}"/>
    <cellStyle name="20% - Accent1 4 2 5 5 3 4 4" xfId="37779" xr:uid="{00000000-0005-0000-0000-0000DC920000}"/>
    <cellStyle name="20% - Accent1 4 2 5 5 3 5" xfId="37780" xr:uid="{00000000-0005-0000-0000-0000DD920000}"/>
    <cellStyle name="20% - Accent1 4 2 5 5 3 5 2" xfId="37781" xr:uid="{00000000-0005-0000-0000-0000DE920000}"/>
    <cellStyle name="20% - Accent1 4 2 5 5 3 5 2 2" xfId="37782" xr:uid="{00000000-0005-0000-0000-0000DF920000}"/>
    <cellStyle name="20% - Accent1 4 2 5 5 3 5 3" xfId="37783" xr:uid="{00000000-0005-0000-0000-0000E0920000}"/>
    <cellStyle name="20% - Accent1 4 2 5 5 3 6" xfId="37784" xr:uid="{00000000-0005-0000-0000-0000E1920000}"/>
    <cellStyle name="20% - Accent1 4 2 5 5 3 6 2" xfId="37785" xr:uid="{00000000-0005-0000-0000-0000E2920000}"/>
    <cellStyle name="20% - Accent1 4 2 5 5 3 6 2 2" xfId="37786" xr:uid="{00000000-0005-0000-0000-0000E3920000}"/>
    <cellStyle name="20% - Accent1 4 2 5 5 3 6 3" xfId="37787" xr:uid="{00000000-0005-0000-0000-0000E4920000}"/>
    <cellStyle name="20% - Accent1 4 2 5 5 3 7" xfId="37788" xr:uid="{00000000-0005-0000-0000-0000E5920000}"/>
    <cellStyle name="20% - Accent1 4 2 5 5 3 7 2" xfId="37789" xr:uid="{00000000-0005-0000-0000-0000E6920000}"/>
    <cellStyle name="20% - Accent1 4 2 5 5 3 8" xfId="37790" xr:uid="{00000000-0005-0000-0000-0000E7920000}"/>
    <cellStyle name="20% - Accent1 4 2 5 5 3 8 2" xfId="37791" xr:uid="{00000000-0005-0000-0000-0000E8920000}"/>
    <cellStyle name="20% - Accent1 4 2 5 5 3 9" xfId="37792" xr:uid="{00000000-0005-0000-0000-0000E9920000}"/>
    <cellStyle name="20% - Accent1 4 2 5 5 4" xfId="37793" xr:uid="{00000000-0005-0000-0000-0000EA920000}"/>
    <cellStyle name="20% - Accent1 4 2 5 5 4 2" xfId="37794" xr:uid="{00000000-0005-0000-0000-0000EB920000}"/>
    <cellStyle name="20% - Accent1 4 2 5 5 4 2 2" xfId="37795" xr:uid="{00000000-0005-0000-0000-0000EC920000}"/>
    <cellStyle name="20% - Accent1 4 2 5 5 4 2 2 2" xfId="37796" xr:uid="{00000000-0005-0000-0000-0000ED920000}"/>
    <cellStyle name="20% - Accent1 4 2 5 5 4 2 3" xfId="37797" xr:uid="{00000000-0005-0000-0000-0000EE920000}"/>
    <cellStyle name="20% - Accent1 4 2 5 5 4 3" xfId="37798" xr:uid="{00000000-0005-0000-0000-0000EF920000}"/>
    <cellStyle name="20% - Accent1 4 2 5 5 4 3 2" xfId="37799" xr:uid="{00000000-0005-0000-0000-0000F0920000}"/>
    <cellStyle name="20% - Accent1 4 2 5 5 4 4" xfId="37800" xr:uid="{00000000-0005-0000-0000-0000F1920000}"/>
    <cellStyle name="20% - Accent1 4 2 5 5 5" xfId="37801" xr:uid="{00000000-0005-0000-0000-0000F2920000}"/>
    <cellStyle name="20% - Accent1 4 2 5 5 5 2" xfId="37802" xr:uid="{00000000-0005-0000-0000-0000F3920000}"/>
    <cellStyle name="20% - Accent1 4 2 5 5 5 2 2" xfId="37803" xr:uid="{00000000-0005-0000-0000-0000F4920000}"/>
    <cellStyle name="20% - Accent1 4 2 5 5 5 2 2 2" xfId="37804" xr:uid="{00000000-0005-0000-0000-0000F5920000}"/>
    <cellStyle name="20% - Accent1 4 2 5 5 5 2 3" xfId="37805" xr:uid="{00000000-0005-0000-0000-0000F6920000}"/>
    <cellStyle name="20% - Accent1 4 2 5 5 5 3" xfId="37806" xr:uid="{00000000-0005-0000-0000-0000F7920000}"/>
    <cellStyle name="20% - Accent1 4 2 5 5 5 3 2" xfId="37807" xr:uid="{00000000-0005-0000-0000-0000F8920000}"/>
    <cellStyle name="20% - Accent1 4 2 5 5 5 4" xfId="37808" xr:uid="{00000000-0005-0000-0000-0000F9920000}"/>
    <cellStyle name="20% - Accent1 4 2 5 5 6" xfId="37809" xr:uid="{00000000-0005-0000-0000-0000FA920000}"/>
    <cellStyle name="20% - Accent1 4 2 5 5 6 2" xfId="37810" xr:uid="{00000000-0005-0000-0000-0000FB920000}"/>
    <cellStyle name="20% - Accent1 4 2 5 5 6 2 2" xfId="37811" xr:uid="{00000000-0005-0000-0000-0000FC920000}"/>
    <cellStyle name="20% - Accent1 4 2 5 5 6 2 2 2" xfId="37812" xr:uid="{00000000-0005-0000-0000-0000FD920000}"/>
    <cellStyle name="20% - Accent1 4 2 5 5 6 2 3" xfId="37813" xr:uid="{00000000-0005-0000-0000-0000FE920000}"/>
    <cellStyle name="20% - Accent1 4 2 5 5 6 3" xfId="37814" xr:uid="{00000000-0005-0000-0000-0000FF920000}"/>
    <cellStyle name="20% - Accent1 4 2 5 5 6 3 2" xfId="37815" xr:uid="{00000000-0005-0000-0000-000000930000}"/>
    <cellStyle name="20% - Accent1 4 2 5 5 6 4" xfId="37816" xr:uid="{00000000-0005-0000-0000-000001930000}"/>
    <cellStyle name="20% - Accent1 4 2 5 5 7" xfId="37817" xr:uid="{00000000-0005-0000-0000-000002930000}"/>
    <cellStyle name="20% - Accent1 4 2 5 5 7 2" xfId="37818" xr:uid="{00000000-0005-0000-0000-000003930000}"/>
    <cellStyle name="20% - Accent1 4 2 5 5 7 2 2" xfId="37819" xr:uid="{00000000-0005-0000-0000-000004930000}"/>
    <cellStyle name="20% - Accent1 4 2 5 5 7 3" xfId="37820" xr:uid="{00000000-0005-0000-0000-000005930000}"/>
    <cellStyle name="20% - Accent1 4 2 5 5 8" xfId="37821" xr:uid="{00000000-0005-0000-0000-000006930000}"/>
    <cellStyle name="20% - Accent1 4 2 5 5 8 2" xfId="37822" xr:uid="{00000000-0005-0000-0000-000007930000}"/>
    <cellStyle name="20% - Accent1 4 2 5 5 8 2 2" xfId="37823" xr:uid="{00000000-0005-0000-0000-000008930000}"/>
    <cellStyle name="20% - Accent1 4 2 5 5 8 3" xfId="37824" xr:uid="{00000000-0005-0000-0000-000009930000}"/>
    <cellStyle name="20% - Accent1 4 2 5 5 9" xfId="37825" xr:uid="{00000000-0005-0000-0000-00000A930000}"/>
    <cellStyle name="20% - Accent1 4 2 5 5 9 2" xfId="37826" xr:uid="{00000000-0005-0000-0000-00000B930000}"/>
    <cellStyle name="20% - Accent1 4 2 5 6" xfId="37827" xr:uid="{00000000-0005-0000-0000-00000C930000}"/>
    <cellStyle name="20% - Accent1 4 2 5 6 2" xfId="37828" xr:uid="{00000000-0005-0000-0000-00000D930000}"/>
    <cellStyle name="20% - Accent1 4 2 5 6 2 2" xfId="37829" xr:uid="{00000000-0005-0000-0000-00000E930000}"/>
    <cellStyle name="20% - Accent1 4 2 5 6 2 2 2" xfId="37830" xr:uid="{00000000-0005-0000-0000-00000F930000}"/>
    <cellStyle name="20% - Accent1 4 2 5 6 2 2 2 2" xfId="37831" xr:uid="{00000000-0005-0000-0000-000010930000}"/>
    <cellStyle name="20% - Accent1 4 2 5 6 2 2 3" xfId="37832" xr:uid="{00000000-0005-0000-0000-000011930000}"/>
    <cellStyle name="20% - Accent1 4 2 5 6 2 3" xfId="37833" xr:uid="{00000000-0005-0000-0000-000012930000}"/>
    <cellStyle name="20% - Accent1 4 2 5 6 2 3 2" xfId="37834" xr:uid="{00000000-0005-0000-0000-000013930000}"/>
    <cellStyle name="20% - Accent1 4 2 5 6 2 4" xfId="37835" xr:uid="{00000000-0005-0000-0000-000014930000}"/>
    <cellStyle name="20% - Accent1 4 2 5 6 3" xfId="37836" xr:uid="{00000000-0005-0000-0000-000015930000}"/>
    <cellStyle name="20% - Accent1 4 2 5 6 3 2" xfId="37837" xr:uid="{00000000-0005-0000-0000-000016930000}"/>
    <cellStyle name="20% - Accent1 4 2 5 6 3 2 2" xfId="37838" xr:uid="{00000000-0005-0000-0000-000017930000}"/>
    <cellStyle name="20% - Accent1 4 2 5 6 3 2 2 2" xfId="37839" xr:uid="{00000000-0005-0000-0000-000018930000}"/>
    <cellStyle name="20% - Accent1 4 2 5 6 3 2 3" xfId="37840" xr:uid="{00000000-0005-0000-0000-000019930000}"/>
    <cellStyle name="20% - Accent1 4 2 5 6 3 3" xfId="37841" xr:uid="{00000000-0005-0000-0000-00001A930000}"/>
    <cellStyle name="20% - Accent1 4 2 5 6 3 3 2" xfId="37842" xr:uid="{00000000-0005-0000-0000-00001B930000}"/>
    <cellStyle name="20% - Accent1 4 2 5 6 3 4" xfId="37843" xr:uid="{00000000-0005-0000-0000-00001C930000}"/>
    <cellStyle name="20% - Accent1 4 2 5 6 4" xfId="37844" xr:uid="{00000000-0005-0000-0000-00001D930000}"/>
    <cellStyle name="20% - Accent1 4 2 5 6 4 2" xfId="37845" xr:uid="{00000000-0005-0000-0000-00001E930000}"/>
    <cellStyle name="20% - Accent1 4 2 5 6 4 2 2" xfId="37846" xr:uid="{00000000-0005-0000-0000-00001F930000}"/>
    <cellStyle name="20% - Accent1 4 2 5 6 4 2 2 2" xfId="37847" xr:uid="{00000000-0005-0000-0000-000020930000}"/>
    <cellStyle name="20% - Accent1 4 2 5 6 4 2 3" xfId="37848" xr:uid="{00000000-0005-0000-0000-000021930000}"/>
    <cellStyle name="20% - Accent1 4 2 5 6 4 3" xfId="37849" xr:uid="{00000000-0005-0000-0000-000022930000}"/>
    <cellStyle name="20% - Accent1 4 2 5 6 4 3 2" xfId="37850" xr:uid="{00000000-0005-0000-0000-000023930000}"/>
    <cellStyle name="20% - Accent1 4 2 5 6 4 4" xfId="37851" xr:uid="{00000000-0005-0000-0000-000024930000}"/>
    <cellStyle name="20% - Accent1 4 2 5 6 5" xfId="37852" xr:uid="{00000000-0005-0000-0000-000025930000}"/>
    <cellStyle name="20% - Accent1 4 2 5 6 5 2" xfId="37853" xr:uid="{00000000-0005-0000-0000-000026930000}"/>
    <cellStyle name="20% - Accent1 4 2 5 6 5 2 2" xfId="37854" xr:uid="{00000000-0005-0000-0000-000027930000}"/>
    <cellStyle name="20% - Accent1 4 2 5 6 5 3" xfId="37855" xr:uid="{00000000-0005-0000-0000-000028930000}"/>
    <cellStyle name="20% - Accent1 4 2 5 6 6" xfId="37856" xr:uid="{00000000-0005-0000-0000-000029930000}"/>
    <cellStyle name="20% - Accent1 4 2 5 6 6 2" xfId="37857" xr:uid="{00000000-0005-0000-0000-00002A930000}"/>
    <cellStyle name="20% - Accent1 4 2 5 6 6 2 2" xfId="37858" xr:uid="{00000000-0005-0000-0000-00002B930000}"/>
    <cellStyle name="20% - Accent1 4 2 5 6 6 3" xfId="37859" xr:uid="{00000000-0005-0000-0000-00002C930000}"/>
    <cellStyle name="20% - Accent1 4 2 5 6 7" xfId="37860" xr:uid="{00000000-0005-0000-0000-00002D930000}"/>
    <cellStyle name="20% - Accent1 4 2 5 6 7 2" xfId="37861" xr:uid="{00000000-0005-0000-0000-00002E930000}"/>
    <cellStyle name="20% - Accent1 4 2 5 6 8" xfId="37862" xr:uid="{00000000-0005-0000-0000-00002F930000}"/>
    <cellStyle name="20% - Accent1 4 2 5 6 8 2" xfId="37863" xr:uid="{00000000-0005-0000-0000-000030930000}"/>
    <cellStyle name="20% - Accent1 4 2 5 6 9" xfId="37864" xr:uid="{00000000-0005-0000-0000-000031930000}"/>
    <cellStyle name="20% - Accent1 4 2 5 7" xfId="37865" xr:uid="{00000000-0005-0000-0000-000032930000}"/>
    <cellStyle name="20% - Accent1 4 2 5 7 2" xfId="37866" xr:uid="{00000000-0005-0000-0000-000033930000}"/>
    <cellStyle name="20% - Accent1 4 2 5 7 2 2" xfId="37867" xr:uid="{00000000-0005-0000-0000-000034930000}"/>
    <cellStyle name="20% - Accent1 4 2 5 7 2 2 2" xfId="37868" xr:uid="{00000000-0005-0000-0000-000035930000}"/>
    <cellStyle name="20% - Accent1 4 2 5 7 2 2 2 2" xfId="37869" xr:uid="{00000000-0005-0000-0000-000036930000}"/>
    <cellStyle name="20% - Accent1 4 2 5 7 2 2 3" xfId="37870" xr:uid="{00000000-0005-0000-0000-000037930000}"/>
    <cellStyle name="20% - Accent1 4 2 5 7 2 3" xfId="37871" xr:uid="{00000000-0005-0000-0000-000038930000}"/>
    <cellStyle name="20% - Accent1 4 2 5 7 2 3 2" xfId="37872" xr:uid="{00000000-0005-0000-0000-000039930000}"/>
    <cellStyle name="20% - Accent1 4 2 5 7 2 4" xfId="37873" xr:uid="{00000000-0005-0000-0000-00003A930000}"/>
    <cellStyle name="20% - Accent1 4 2 5 7 3" xfId="37874" xr:uid="{00000000-0005-0000-0000-00003B930000}"/>
    <cellStyle name="20% - Accent1 4 2 5 7 3 2" xfId="37875" xr:uid="{00000000-0005-0000-0000-00003C930000}"/>
    <cellStyle name="20% - Accent1 4 2 5 7 3 2 2" xfId="37876" xr:uid="{00000000-0005-0000-0000-00003D930000}"/>
    <cellStyle name="20% - Accent1 4 2 5 7 3 2 2 2" xfId="37877" xr:uid="{00000000-0005-0000-0000-00003E930000}"/>
    <cellStyle name="20% - Accent1 4 2 5 7 3 2 3" xfId="37878" xr:uid="{00000000-0005-0000-0000-00003F930000}"/>
    <cellStyle name="20% - Accent1 4 2 5 7 3 3" xfId="37879" xr:uid="{00000000-0005-0000-0000-000040930000}"/>
    <cellStyle name="20% - Accent1 4 2 5 7 3 3 2" xfId="37880" xr:uid="{00000000-0005-0000-0000-000041930000}"/>
    <cellStyle name="20% - Accent1 4 2 5 7 3 4" xfId="37881" xr:uid="{00000000-0005-0000-0000-000042930000}"/>
    <cellStyle name="20% - Accent1 4 2 5 7 4" xfId="37882" xr:uid="{00000000-0005-0000-0000-000043930000}"/>
    <cellStyle name="20% - Accent1 4 2 5 7 4 2" xfId="37883" xr:uid="{00000000-0005-0000-0000-000044930000}"/>
    <cellStyle name="20% - Accent1 4 2 5 7 4 2 2" xfId="37884" xr:uid="{00000000-0005-0000-0000-000045930000}"/>
    <cellStyle name="20% - Accent1 4 2 5 7 4 2 2 2" xfId="37885" xr:uid="{00000000-0005-0000-0000-000046930000}"/>
    <cellStyle name="20% - Accent1 4 2 5 7 4 2 3" xfId="37886" xr:uid="{00000000-0005-0000-0000-000047930000}"/>
    <cellStyle name="20% - Accent1 4 2 5 7 4 3" xfId="37887" xr:uid="{00000000-0005-0000-0000-000048930000}"/>
    <cellStyle name="20% - Accent1 4 2 5 7 4 3 2" xfId="37888" xr:uid="{00000000-0005-0000-0000-000049930000}"/>
    <cellStyle name="20% - Accent1 4 2 5 7 4 4" xfId="37889" xr:uid="{00000000-0005-0000-0000-00004A930000}"/>
    <cellStyle name="20% - Accent1 4 2 5 7 5" xfId="37890" xr:uid="{00000000-0005-0000-0000-00004B930000}"/>
    <cellStyle name="20% - Accent1 4 2 5 7 5 2" xfId="37891" xr:uid="{00000000-0005-0000-0000-00004C930000}"/>
    <cellStyle name="20% - Accent1 4 2 5 7 5 2 2" xfId="37892" xr:uid="{00000000-0005-0000-0000-00004D930000}"/>
    <cellStyle name="20% - Accent1 4 2 5 7 5 3" xfId="37893" xr:uid="{00000000-0005-0000-0000-00004E930000}"/>
    <cellStyle name="20% - Accent1 4 2 5 7 6" xfId="37894" xr:uid="{00000000-0005-0000-0000-00004F930000}"/>
    <cellStyle name="20% - Accent1 4 2 5 7 6 2" xfId="37895" xr:uid="{00000000-0005-0000-0000-000050930000}"/>
    <cellStyle name="20% - Accent1 4 2 5 7 6 2 2" xfId="37896" xr:uid="{00000000-0005-0000-0000-000051930000}"/>
    <cellStyle name="20% - Accent1 4 2 5 7 6 3" xfId="37897" xr:uid="{00000000-0005-0000-0000-000052930000}"/>
    <cellStyle name="20% - Accent1 4 2 5 7 7" xfId="37898" xr:uid="{00000000-0005-0000-0000-000053930000}"/>
    <cellStyle name="20% - Accent1 4 2 5 7 7 2" xfId="37899" xr:uid="{00000000-0005-0000-0000-000054930000}"/>
    <cellStyle name="20% - Accent1 4 2 5 7 8" xfId="37900" xr:uid="{00000000-0005-0000-0000-000055930000}"/>
    <cellStyle name="20% - Accent1 4 2 5 7 8 2" xfId="37901" xr:uid="{00000000-0005-0000-0000-000056930000}"/>
    <cellStyle name="20% - Accent1 4 2 5 7 9" xfId="37902" xr:uid="{00000000-0005-0000-0000-000057930000}"/>
    <cellStyle name="20% - Accent1 4 2 5 8" xfId="37903" xr:uid="{00000000-0005-0000-0000-000058930000}"/>
    <cellStyle name="20% - Accent1 4 2 5 8 2" xfId="37904" xr:uid="{00000000-0005-0000-0000-000059930000}"/>
    <cellStyle name="20% - Accent1 4 2 5 8 2 2" xfId="37905" xr:uid="{00000000-0005-0000-0000-00005A930000}"/>
    <cellStyle name="20% - Accent1 4 2 5 8 2 2 2" xfId="37906" xr:uid="{00000000-0005-0000-0000-00005B930000}"/>
    <cellStyle name="20% - Accent1 4 2 5 8 2 3" xfId="37907" xr:uid="{00000000-0005-0000-0000-00005C930000}"/>
    <cellStyle name="20% - Accent1 4 2 5 8 3" xfId="37908" xr:uid="{00000000-0005-0000-0000-00005D930000}"/>
    <cellStyle name="20% - Accent1 4 2 5 8 3 2" xfId="37909" xr:uid="{00000000-0005-0000-0000-00005E930000}"/>
    <cellStyle name="20% - Accent1 4 2 5 8 4" xfId="37910" xr:uid="{00000000-0005-0000-0000-00005F930000}"/>
    <cellStyle name="20% - Accent1 4 2 5 9" xfId="37911" xr:uid="{00000000-0005-0000-0000-000060930000}"/>
    <cellStyle name="20% - Accent1 4 2 5 9 2" xfId="37912" xr:uid="{00000000-0005-0000-0000-000061930000}"/>
    <cellStyle name="20% - Accent1 4 2 5 9 2 2" xfId="37913" xr:uid="{00000000-0005-0000-0000-000062930000}"/>
    <cellStyle name="20% - Accent1 4 2 5 9 2 2 2" xfId="37914" xr:uid="{00000000-0005-0000-0000-000063930000}"/>
    <cellStyle name="20% - Accent1 4 2 5 9 2 3" xfId="37915" xr:uid="{00000000-0005-0000-0000-000064930000}"/>
    <cellStyle name="20% - Accent1 4 2 5 9 3" xfId="37916" xr:uid="{00000000-0005-0000-0000-000065930000}"/>
    <cellStyle name="20% - Accent1 4 2 5 9 3 2" xfId="37917" xr:uid="{00000000-0005-0000-0000-000066930000}"/>
    <cellStyle name="20% - Accent1 4 2 5 9 4" xfId="37918" xr:uid="{00000000-0005-0000-0000-000067930000}"/>
    <cellStyle name="20% - Accent1 4 2 6" xfId="37919" xr:uid="{00000000-0005-0000-0000-000068930000}"/>
    <cellStyle name="20% - Accent1 4 2 6 10" xfId="37920" xr:uid="{00000000-0005-0000-0000-000069930000}"/>
    <cellStyle name="20% - Accent1 4 2 6 10 2" xfId="37921" xr:uid="{00000000-0005-0000-0000-00006A930000}"/>
    <cellStyle name="20% - Accent1 4 2 6 10 2 2" xfId="37922" xr:uid="{00000000-0005-0000-0000-00006B930000}"/>
    <cellStyle name="20% - Accent1 4 2 6 10 3" xfId="37923" xr:uid="{00000000-0005-0000-0000-00006C930000}"/>
    <cellStyle name="20% - Accent1 4 2 6 11" xfId="37924" xr:uid="{00000000-0005-0000-0000-00006D930000}"/>
    <cellStyle name="20% - Accent1 4 2 6 11 2" xfId="37925" xr:uid="{00000000-0005-0000-0000-00006E930000}"/>
    <cellStyle name="20% - Accent1 4 2 6 11 2 2" xfId="37926" xr:uid="{00000000-0005-0000-0000-00006F930000}"/>
    <cellStyle name="20% - Accent1 4 2 6 11 3" xfId="37927" xr:uid="{00000000-0005-0000-0000-000070930000}"/>
    <cellStyle name="20% - Accent1 4 2 6 12" xfId="37928" xr:uid="{00000000-0005-0000-0000-000071930000}"/>
    <cellStyle name="20% - Accent1 4 2 6 12 2" xfId="37929" xr:uid="{00000000-0005-0000-0000-000072930000}"/>
    <cellStyle name="20% - Accent1 4 2 6 13" xfId="37930" xr:uid="{00000000-0005-0000-0000-000073930000}"/>
    <cellStyle name="20% - Accent1 4 2 6 13 2" xfId="37931" xr:uid="{00000000-0005-0000-0000-000074930000}"/>
    <cellStyle name="20% - Accent1 4 2 6 14" xfId="37932" xr:uid="{00000000-0005-0000-0000-000075930000}"/>
    <cellStyle name="20% - Accent1 4 2 6 2" xfId="37933" xr:uid="{00000000-0005-0000-0000-000076930000}"/>
    <cellStyle name="20% - Accent1 4 2 6 2 10" xfId="37934" xr:uid="{00000000-0005-0000-0000-000077930000}"/>
    <cellStyle name="20% - Accent1 4 2 6 2 10 2" xfId="37935" xr:uid="{00000000-0005-0000-0000-000078930000}"/>
    <cellStyle name="20% - Accent1 4 2 6 2 11" xfId="37936" xr:uid="{00000000-0005-0000-0000-000079930000}"/>
    <cellStyle name="20% - Accent1 4 2 6 2 2" xfId="37937" xr:uid="{00000000-0005-0000-0000-00007A930000}"/>
    <cellStyle name="20% - Accent1 4 2 6 2 2 2" xfId="37938" xr:uid="{00000000-0005-0000-0000-00007B930000}"/>
    <cellStyle name="20% - Accent1 4 2 6 2 2 2 2" xfId="37939" xr:uid="{00000000-0005-0000-0000-00007C930000}"/>
    <cellStyle name="20% - Accent1 4 2 6 2 2 2 2 2" xfId="37940" xr:uid="{00000000-0005-0000-0000-00007D930000}"/>
    <cellStyle name="20% - Accent1 4 2 6 2 2 2 2 2 2" xfId="37941" xr:uid="{00000000-0005-0000-0000-00007E930000}"/>
    <cellStyle name="20% - Accent1 4 2 6 2 2 2 2 3" xfId="37942" xr:uid="{00000000-0005-0000-0000-00007F930000}"/>
    <cellStyle name="20% - Accent1 4 2 6 2 2 2 3" xfId="37943" xr:uid="{00000000-0005-0000-0000-000080930000}"/>
    <cellStyle name="20% - Accent1 4 2 6 2 2 2 3 2" xfId="37944" xr:uid="{00000000-0005-0000-0000-000081930000}"/>
    <cellStyle name="20% - Accent1 4 2 6 2 2 2 4" xfId="37945" xr:uid="{00000000-0005-0000-0000-000082930000}"/>
    <cellStyle name="20% - Accent1 4 2 6 2 2 3" xfId="37946" xr:uid="{00000000-0005-0000-0000-000083930000}"/>
    <cellStyle name="20% - Accent1 4 2 6 2 2 3 2" xfId="37947" xr:uid="{00000000-0005-0000-0000-000084930000}"/>
    <cellStyle name="20% - Accent1 4 2 6 2 2 3 2 2" xfId="37948" xr:uid="{00000000-0005-0000-0000-000085930000}"/>
    <cellStyle name="20% - Accent1 4 2 6 2 2 3 2 2 2" xfId="37949" xr:uid="{00000000-0005-0000-0000-000086930000}"/>
    <cellStyle name="20% - Accent1 4 2 6 2 2 3 2 3" xfId="37950" xr:uid="{00000000-0005-0000-0000-000087930000}"/>
    <cellStyle name="20% - Accent1 4 2 6 2 2 3 3" xfId="37951" xr:uid="{00000000-0005-0000-0000-000088930000}"/>
    <cellStyle name="20% - Accent1 4 2 6 2 2 3 3 2" xfId="37952" xr:uid="{00000000-0005-0000-0000-000089930000}"/>
    <cellStyle name="20% - Accent1 4 2 6 2 2 3 4" xfId="37953" xr:uid="{00000000-0005-0000-0000-00008A930000}"/>
    <cellStyle name="20% - Accent1 4 2 6 2 2 4" xfId="37954" xr:uid="{00000000-0005-0000-0000-00008B930000}"/>
    <cellStyle name="20% - Accent1 4 2 6 2 2 4 2" xfId="37955" xr:uid="{00000000-0005-0000-0000-00008C930000}"/>
    <cellStyle name="20% - Accent1 4 2 6 2 2 4 2 2" xfId="37956" xr:uid="{00000000-0005-0000-0000-00008D930000}"/>
    <cellStyle name="20% - Accent1 4 2 6 2 2 4 2 2 2" xfId="37957" xr:uid="{00000000-0005-0000-0000-00008E930000}"/>
    <cellStyle name="20% - Accent1 4 2 6 2 2 4 2 3" xfId="37958" xr:uid="{00000000-0005-0000-0000-00008F930000}"/>
    <cellStyle name="20% - Accent1 4 2 6 2 2 4 3" xfId="37959" xr:uid="{00000000-0005-0000-0000-000090930000}"/>
    <cellStyle name="20% - Accent1 4 2 6 2 2 4 3 2" xfId="37960" xr:uid="{00000000-0005-0000-0000-000091930000}"/>
    <cellStyle name="20% - Accent1 4 2 6 2 2 4 4" xfId="37961" xr:uid="{00000000-0005-0000-0000-000092930000}"/>
    <cellStyle name="20% - Accent1 4 2 6 2 2 5" xfId="37962" xr:uid="{00000000-0005-0000-0000-000093930000}"/>
    <cellStyle name="20% - Accent1 4 2 6 2 2 5 2" xfId="37963" xr:uid="{00000000-0005-0000-0000-000094930000}"/>
    <cellStyle name="20% - Accent1 4 2 6 2 2 5 2 2" xfId="37964" xr:uid="{00000000-0005-0000-0000-000095930000}"/>
    <cellStyle name="20% - Accent1 4 2 6 2 2 5 3" xfId="37965" xr:uid="{00000000-0005-0000-0000-000096930000}"/>
    <cellStyle name="20% - Accent1 4 2 6 2 2 6" xfId="37966" xr:uid="{00000000-0005-0000-0000-000097930000}"/>
    <cellStyle name="20% - Accent1 4 2 6 2 2 6 2" xfId="37967" xr:uid="{00000000-0005-0000-0000-000098930000}"/>
    <cellStyle name="20% - Accent1 4 2 6 2 2 6 2 2" xfId="37968" xr:uid="{00000000-0005-0000-0000-000099930000}"/>
    <cellStyle name="20% - Accent1 4 2 6 2 2 6 3" xfId="37969" xr:uid="{00000000-0005-0000-0000-00009A930000}"/>
    <cellStyle name="20% - Accent1 4 2 6 2 2 7" xfId="37970" xr:uid="{00000000-0005-0000-0000-00009B930000}"/>
    <cellStyle name="20% - Accent1 4 2 6 2 2 7 2" xfId="37971" xr:uid="{00000000-0005-0000-0000-00009C930000}"/>
    <cellStyle name="20% - Accent1 4 2 6 2 2 8" xfId="37972" xr:uid="{00000000-0005-0000-0000-00009D930000}"/>
    <cellStyle name="20% - Accent1 4 2 6 2 2 8 2" xfId="37973" xr:uid="{00000000-0005-0000-0000-00009E930000}"/>
    <cellStyle name="20% - Accent1 4 2 6 2 2 9" xfId="37974" xr:uid="{00000000-0005-0000-0000-00009F930000}"/>
    <cellStyle name="20% - Accent1 4 2 6 2 3" xfId="37975" xr:uid="{00000000-0005-0000-0000-0000A0930000}"/>
    <cellStyle name="20% - Accent1 4 2 6 2 3 2" xfId="37976" xr:uid="{00000000-0005-0000-0000-0000A1930000}"/>
    <cellStyle name="20% - Accent1 4 2 6 2 3 2 2" xfId="37977" xr:uid="{00000000-0005-0000-0000-0000A2930000}"/>
    <cellStyle name="20% - Accent1 4 2 6 2 3 2 2 2" xfId="37978" xr:uid="{00000000-0005-0000-0000-0000A3930000}"/>
    <cellStyle name="20% - Accent1 4 2 6 2 3 2 2 2 2" xfId="37979" xr:uid="{00000000-0005-0000-0000-0000A4930000}"/>
    <cellStyle name="20% - Accent1 4 2 6 2 3 2 2 3" xfId="37980" xr:uid="{00000000-0005-0000-0000-0000A5930000}"/>
    <cellStyle name="20% - Accent1 4 2 6 2 3 2 3" xfId="37981" xr:uid="{00000000-0005-0000-0000-0000A6930000}"/>
    <cellStyle name="20% - Accent1 4 2 6 2 3 2 3 2" xfId="37982" xr:uid="{00000000-0005-0000-0000-0000A7930000}"/>
    <cellStyle name="20% - Accent1 4 2 6 2 3 2 4" xfId="37983" xr:uid="{00000000-0005-0000-0000-0000A8930000}"/>
    <cellStyle name="20% - Accent1 4 2 6 2 3 3" xfId="37984" xr:uid="{00000000-0005-0000-0000-0000A9930000}"/>
    <cellStyle name="20% - Accent1 4 2 6 2 3 3 2" xfId="37985" xr:uid="{00000000-0005-0000-0000-0000AA930000}"/>
    <cellStyle name="20% - Accent1 4 2 6 2 3 3 2 2" xfId="37986" xr:uid="{00000000-0005-0000-0000-0000AB930000}"/>
    <cellStyle name="20% - Accent1 4 2 6 2 3 3 2 2 2" xfId="37987" xr:uid="{00000000-0005-0000-0000-0000AC930000}"/>
    <cellStyle name="20% - Accent1 4 2 6 2 3 3 2 3" xfId="37988" xr:uid="{00000000-0005-0000-0000-0000AD930000}"/>
    <cellStyle name="20% - Accent1 4 2 6 2 3 3 3" xfId="37989" xr:uid="{00000000-0005-0000-0000-0000AE930000}"/>
    <cellStyle name="20% - Accent1 4 2 6 2 3 3 3 2" xfId="37990" xr:uid="{00000000-0005-0000-0000-0000AF930000}"/>
    <cellStyle name="20% - Accent1 4 2 6 2 3 3 4" xfId="37991" xr:uid="{00000000-0005-0000-0000-0000B0930000}"/>
    <cellStyle name="20% - Accent1 4 2 6 2 3 4" xfId="37992" xr:uid="{00000000-0005-0000-0000-0000B1930000}"/>
    <cellStyle name="20% - Accent1 4 2 6 2 3 4 2" xfId="37993" xr:uid="{00000000-0005-0000-0000-0000B2930000}"/>
    <cellStyle name="20% - Accent1 4 2 6 2 3 4 2 2" xfId="37994" xr:uid="{00000000-0005-0000-0000-0000B3930000}"/>
    <cellStyle name="20% - Accent1 4 2 6 2 3 4 2 2 2" xfId="37995" xr:uid="{00000000-0005-0000-0000-0000B4930000}"/>
    <cellStyle name="20% - Accent1 4 2 6 2 3 4 2 3" xfId="37996" xr:uid="{00000000-0005-0000-0000-0000B5930000}"/>
    <cellStyle name="20% - Accent1 4 2 6 2 3 4 3" xfId="37997" xr:uid="{00000000-0005-0000-0000-0000B6930000}"/>
    <cellStyle name="20% - Accent1 4 2 6 2 3 4 3 2" xfId="37998" xr:uid="{00000000-0005-0000-0000-0000B7930000}"/>
    <cellStyle name="20% - Accent1 4 2 6 2 3 4 4" xfId="37999" xr:uid="{00000000-0005-0000-0000-0000B8930000}"/>
    <cellStyle name="20% - Accent1 4 2 6 2 3 5" xfId="38000" xr:uid="{00000000-0005-0000-0000-0000B9930000}"/>
    <cellStyle name="20% - Accent1 4 2 6 2 3 5 2" xfId="38001" xr:uid="{00000000-0005-0000-0000-0000BA930000}"/>
    <cellStyle name="20% - Accent1 4 2 6 2 3 5 2 2" xfId="38002" xr:uid="{00000000-0005-0000-0000-0000BB930000}"/>
    <cellStyle name="20% - Accent1 4 2 6 2 3 5 3" xfId="38003" xr:uid="{00000000-0005-0000-0000-0000BC930000}"/>
    <cellStyle name="20% - Accent1 4 2 6 2 3 6" xfId="38004" xr:uid="{00000000-0005-0000-0000-0000BD930000}"/>
    <cellStyle name="20% - Accent1 4 2 6 2 3 6 2" xfId="38005" xr:uid="{00000000-0005-0000-0000-0000BE930000}"/>
    <cellStyle name="20% - Accent1 4 2 6 2 3 6 2 2" xfId="38006" xr:uid="{00000000-0005-0000-0000-0000BF930000}"/>
    <cellStyle name="20% - Accent1 4 2 6 2 3 6 3" xfId="38007" xr:uid="{00000000-0005-0000-0000-0000C0930000}"/>
    <cellStyle name="20% - Accent1 4 2 6 2 3 7" xfId="38008" xr:uid="{00000000-0005-0000-0000-0000C1930000}"/>
    <cellStyle name="20% - Accent1 4 2 6 2 3 7 2" xfId="38009" xr:uid="{00000000-0005-0000-0000-0000C2930000}"/>
    <cellStyle name="20% - Accent1 4 2 6 2 3 8" xfId="38010" xr:uid="{00000000-0005-0000-0000-0000C3930000}"/>
    <cellStyle name="20% - Accent1 4 2 6 2 3 8 2" xfId="38011" xr:uid="{00000000-0005-0000-0000-0000C4930000}"/>
    <cellStyle name="20% - Accent1 4 2 6 2 3 9" xfId="38012" xr:uid="{00000000-0005-0000-0000-0000C5930000}"/>
    <cellStyle name="20% - Accent1 4 2 6 2 4" xfId="38013" xr:uid="{00000000-0005-0000-0000-0000C6930000}"/>
    <cellStyle name="20% - Accent1 4 2 6 2 4 2" xfId="38014" xr:uid="{00000000-0005-0000-0000-0000C7930000}"/>
    <cellStyle name="20% - Accent1 4 2 6 2 4 2 2" xfId="38015" xr:uid="{00000000-0005-0000-0000-0000C8930000}"/>
    <cellStyle name="20% - Accent1 4 2 6 2 4 2 2 2" xfId="38016" xr:uid="{00000000-0005-0000-0000-0000C9930000}"/>
    <cellStyle name="20% - Accent1 4 2 6 2 4 2 3" xfId="38017" xr:uid="{00000000-0005-0000-0000-0000CA930000}"/>
    <cellStyle name="20% - Accent1 4 2 6 2 4 3" xfId="38018" xr:uid="{00000000-0005-0000-0000-0000CB930000}"/>
    <cellStyle name="20% - Accent1 4 2 6 2 4 3 2" xfId="38019" xr:uid="{00000000-0005-0000-0000-0000CC930000}"/>
    <cellStyle name="20% - Accent1 4 2 6 2 4 4" xfId="38020" xr:uid="{00000000-0005-0000-0000-0000CD930000}"/>
    <cellStyle name="20% - Accent1 4 2 6 2 5" xfId="38021" xr:uid="{00000000-0005-0000-0000-0000CE930000}"/>
    <cellStyle name="20% - Accent1 4 2 6 2 5 2" xfId="38022" xr:uid="{00000000-0005-0000-0000-0000CF930000}"/>
    <cellStyle name="20% - Accent1 4 2 6 2 5 2 2" xfId="38023" xr:uid="{00000000-0005-0000-0000-0000D0930000}"/>
    <cellStyle name="20% - Accent1 4 2 6 2 5 2 2 2" xfId="38024" xr:uid="{00000000-0005-0000-0000-0000D1930000}"/>
    <cellStyle name="20% - Accent1 4 2 6 2 5 2 3" xfId="38025" xr:uid="{00000000-0005-0000-0000-0000D2930000}"/>
    <cellStyle name="20% - Accent1 4 2 6 2 5 3" xfId="38026" xr:uid="{00000000-0005-0000-0000-0000D3930000}"/>
    <cellStyle name="20% - Accent1 4 2 6 2 5 3 2" xfId="38027" xr:uid="{00000000-0005-0000-0000-0000D4930000}"/>
    <cellStyle name="20% - Accent1 4 2 6 2 5 4" xfId="38028" xr:uid="{00000000-0005-0000-0000-0000D5930000}"/>
    <cellStyle name="20% - Accent1 4 2 6 2 6" xfId="38029" xr:uid="{00000000-0005-0000-0000-0000D6930000}"/>
    <cellStyle name="20% - Accent1 4 2 6 2 6 2" xfId="38030" xr:uid="{00000000-0005-0000-0000-0000D7930000}"/>
    <cellStyle name="20% - Accent1 4 2 6 2 6 2 2" xfId="38031" xr:uid="{00000000-0005-0000-0000-0000D8930000}"/>
    <cellStyle name="20% - Accent1 4 2 6 2 6 2 2 2" xfId="38032" xr:uid="{00000000-0005-0000-0000-0000D9930000}"/>
    <cellStyle name="20% - Accent1 4 2 6 2 6 2 3" xfId="38033" xr:uid="{00000000-0005-0000-0000-0000DA930000}"/>
    <cellStyle name="20% - Accent1 4 2 6 2 6 3" xfId="38034" xr:uid="{00000000-0005-0000-0000-0000DB930000}"/>
    <cellStyle name="20% - Accent1 4 2 6 2 6 3 2" xfId="38035" xr:uid="{00000000-0005-0000-0000-0000DC930000}"/>
    <cellStyle name="20% - Accent1 4 2 6 2 6 4" xfId="38036" xr:uid="{00000000-0005-0000-0000-0000DD930000}"/>
    <cellStyle name="20% - Accent1 4 2 6 2 7" xfId="38037" xr:uid="{00000000-0005-0000-0000-0000DE930000}"/>
    <cellStyle name="20% - Accent1 4 2 6 2 7 2" xfId="38038" xr:uid="{00000000-0005-0000-0000-0000DF930000}"/>
    <cellStyle name="20% - Accent1 4 2 6 2 7 2 2" xfId="38039" xr:uid="{00000000-0005-0000-0000-0000E0930000}"/>
    <cellStyle name="20% - Accent1 4 2 6 2 7 3" xfId="38040" xr:uid="{00000000-0005-0000-0000-0000E1930000}"/>
    <cellStyle name="20% - Accent1 4 2 6 2 8" xfId="38041" xr:uid="{00000000-0005-0000-0000-0000E2930000}"/>
    <cellStyle name="20% - Accent1 4 2 6 2 8 2" xfId="38042" xr:uid="{00000000-0005-0000-0000-0000E3930000}"/>
    <cellStyle name="20% - Accent1 4 2 6 2 8 2 2" xfId="38043" xr:uid="{00000000-0005-0000-0000-0000E4930000}"/>
    <cellStyle name="20% - Accent1 4 2 6 2 8 3" xfId="38044" xr:uid="{00000000-0005-0000-0000-0000E5930000}"/>
    <cellStyle name="20% - Accent1 4 2 6 2 9" xfId="38045" xr:uid="{00000000-0005-0000-0000-0000E6930000}"/>
    <cellStyle name="20% - Accent1 4 2 6 2 9 2" xfId="38046" xr:uid="{00000000-0005-0000-0000-0000E7930000}"/>
    <cellStyle name="20% - Accent1 4 2 6 3" xfId="38047" xr:uid="{00000000-0005-0000-0000-0000E8930000}"/>
    <cellStyle name="20% - Accent1 4 2 6 3 10" xfId="38048" xr:uid="{00000000-0005-0000-0000-0000E9930000}"/>
    <cellStyle name="20% - Accent1 4 2 6 3 10 2" xfId="38049" xr:uid="{00000000-0005-0000-0000-0000EA930000}"/>
    <cellStyle name="20% - Accent1 4 2 6 3 11" xfId="38050" xr:uid="{00000000-0005-0000-0000-0000EB930000}"/>
    <cellStyle name="20% - Accent1 4 2 6 3 2" xfId="38051" xr:uid="{00000000-0005-0000-0000-0000EC930000}"/>
    <cellStyle name="20% - Accent1 4 2 6 3 2 2" xfId="38052" xr:uid="{00000000-0005-0000-0000-0000ED930000}"/>
    <cellStyle name="20% - Accent1 4 2 6 3 2 2 2" xfId="38053" xr:uid="{00000000-0005-0000-0000-0000EE930000}"/>
    <cellStyle name="20% - Accent1 4 2 6 3 2 2 2 2" xfId="38054" xr:uid="{00000000-0005-0000-0000-0000EF930000}"/>
    <cellStyle name="20% - Accent1 4 2 6 3 2 2 2 2 2" xfId="38055" xr:uid="{00000000-0005-0000-0000-0000F0930000}"/>
    <cellStyle name="20% - Accent1 4 2 6 3 2 2 2 3" xfId="38056" xr:uid="{00000000-0005-0000-0000-0000F1930000}"/>
    <cellStyle name="20% - Accent1 4 2 6 3 2 2 3" xfId="38057" xr:uid="{00000000-0005-0000-0000-0000F2930000}"/>
    <cellStyle name="20% - Accent1 4 2 6 3 2 2 3 2" xfId="38058" xr:uid="{00000000-0005-0000-0000-0000F3930000}"/>
    <cellStyle name="20% - Accent1 4 2 6 3 2 2 4" xfId="38059" xr:uid="{00000000-0005-0000-0000-0000F4930000}"/>
    <cellStyle name="20% - Accent1 4 2 6 3 2 3" xfId="38060" xr:uid="{00000000-0005-0000-0000-0000F5930000}"/>
    <cellStyle name="20% - Accent1 4 2 6 3 2 3 2" xfId="38061" xr:uid="{00000000-0005-0000-0000-0000F6930000}"/>
    <cellStyle name="20% - Accent1 4 2 6 3 2 3 2 2" xfId="38062" xr:uid="{00000000-0005-0000-0000-0000F7930000}"/>
    <cellStyle name="20% - Accent1 4 2 6 3 2 3 2 2 2" xfId="38063" xr:uid="{00000000-0005-0000-0000-0000F8930000}"/>
    <cellStyle name="20% - Accent1 4 2 6 3 2 3 2 3" xfId="38064" xr:uid="{00000000-0005-0000-0000-0000F9930000}"/>
    <cellStyle name="20% - Accent1 4 2 6 3 2 3 3" xfId="38065" xr:uid="{00000000-0005-0000-0000-0000FA930000}"/>
    <cellStyle name="20% - Accent1 4 2 6 3 2 3 3 2" xfId="38066" xr:uid="{00000000-0005-0000-0000-0000FB930000}"/>
    <cellStyle name="20% - Accent1 4 2 6 3 2 3 4" xfId="38067" xr:uid="{00000000-0005-0000-0000-0000FC930000}"/>
    <cellStyle name="20% - Accent1 4 2 6 3 2 4" xfId="38068" xr:uid="{00000000-0005-0000-0000-0000FD930000}"/>
    <cellStyle name="20% - Accent1 4 2 6 3 2 4 2" xfId="38069" xr:uid="{00000000-0005-0000-0000-0000FE930000}"/>
    <cellStyle name="20% - Accent1 4 2 6 3 2 4 2 2" xfId="38070" xr:uid="{00000000-0005-0000-0000-0000FF930000}"/>
    <cellStyle name="20% - Accent1 4 2 6 3 2 4 2 2 2" xfId="38071" xr:uid="{00000000-0005-0000-0000-000000940000}"/>
    <cellStyle name="20% - Accent1 4 2 6 3 2 4 2 3" xfId="38072" xr:uid="{00000000-0005-0000-0000-000001940000}"/>
    <cellStyle name="20% - Accent1 4 2 6 3 2 4 3" xfId="38073" xr:uid="{00000000-0005-0000-0000-000002940000}"/>
    <cellStyle name="20% - Accent1 4 2 6 3 2 4 3 2" xfId="38074" xr:uid="{00000000-0005-0000-0000-000003940000}"/>
    <cellStyle name="20% - Accent1 4 2 6 3 2 4 4" xfId="38075" xr:uid="{00000000-0005-0000-0000-000004940000}"/>
    <cellStyle name="20% - Accent1 4 2 6 3 2 5" xfId="38076" xr:uid="{00000000-0005-0000-0000-000005940000}"/>
    <cellStyle name="20% - Accent1 4 2 6 3 2 5 2" xfId="38077" xr:uid="{00000000-0005-0000-0000-000006940000}"/>
    <cellStyle name="20% - Accent1 4 2 6 3 2 5 2 2" xfId="38078" xr:uid="{00000000-0005-0000-0000-000007940000}"/>
    <cellStyle name="20% - Accent1 4 2 6 3 2 5 3" xfId="38079" xr:uid="{00000000-0005-0000-0000-000008940000}"/>
    <cellStyle name="20% - Accent1 4 2 6 3 2 6" xfId="38080" xr:uid="{00000000-0005-0000-0000-000009940000}"/>
    <cellStyle name="20% - Accent1 4 2 6 3 2 6 2" xfId="38081" xr:uid="{00000000-0005-0000-0000-00000A940000}"/>
    <cellStyle name="20% - Accent1 4 2 6 3 2 6 2 2" xfId="38082" xr:uid="{00000000-0005-0000-0000-00000B940000}"/>
    <cellStyle name="20% - Accent1 4 2 6 3 2 6 3" xfId="38083" xr:uid="{00000000-0005-0000-0000-00000C940000}"/>
    <cellStyle name="20% - Accent1 4 2 6 3 2 7" xfId="38084" xr:uid="{00000000-0005-0000-0000-00000D940000}"/>
    <cellStyle name="20% - Accent1 4 2 6 3 2 7 2" xfId="38085" xr:uid="{00000000-0005-0000-0000-00000E940000}"/>
    <cellStyle name="20% - Accent1 4 2 6 3 2 8" xfId="38086" xr:uid="{00000000-0005-0000-0000-00000F940000}"/>
    <cellStyle name="20% - Accent1 4 2 6 3 2 8 2" xfId="38087" xr:uid="{00000000-0005-0000-0000-000010940000}"/>
    <cellStyle name="20% - Accent1 4 2 6 3 2 9" xfId="38088" xr:uid="{00000000-0005-0000-0000-000011940000}"/>
    <cellStyle name="20% - Accent1 4 2 6 3 3" xfId="38089" xr:uid="{00000000-0005-0000-0000-000012940000}"/>
    <cellStyle name="20% - Accent1 4 2 6 3 3 2" xfId="38090" xr:uid="{00000000-0005-0000-0000-000013940000}"/>
    <cellStyle name="20% - Accent1 4 2 6 3 3 2 2" xfId="38091" xr:uid="{00000000-0005-0000-0000-000014940000}"/>
    <cellStyle name="20% - Accent1 4 2 6 3 3 2 2 2" xfId="38092" xr:uid="{00000000-0005-0000-0000-000015940000}"/>
    <cellStyle name="20% - Accent1 4 2 6 3 3 2 2 2 2" xfId="38093" xr:uid="{00000000-0005-0000-0000-000016940000}"/>
    <cellStyle name="20% - Accent1 4 2 6 3 3 2 2 3" xfId="38094" xr:uid="{00000000-0005-0000-0000-000017940000}"/>
    <cellStyle name="20% - Accent1 4 2 6 3 3 2 3" xfId="38095" xr:uid="{00000000-0005-0000-0000-000018940000}"/>
    <cellStyle name="20% - Accent1 4 2 6 3 3 2 3 2" xfId="38096" xr:uid="{00000000-0005-0000-0000-000019940000}"/>
    <cellStyle name="20% - Accent1 4 2 6 3 3 2 4" xfId="38097" xr:uid="{00000000-0005-0000-0000-00001A940000}"/>
    <cellStyle name="20% - Accent1 4 2 6 3 3 3" xfId="38098" xr:uid="{00000000-0005-0000-0000-00001B940000}"/>
    <cellStyle name="20% - Accent1 4 2 6 3 3 3 2" xfId="38099" xr:uid="{00000000-0005-0000-0000-00001C940000}"/>
    <cellStyle name="20% - Accent1 4 2 6 3 3 3 2 2" xfId="38100" xr:uid="{00000000-0005-0000-0000-00001D940000}"/>
    <cellStyle name="20% - Accent1 4 2 6 3 3 3 2 2 2" xfId="38101" xr:uid="{00000000-0005-0000-0000-00001E940000}"/>
    <cellStyle name="20% - Accent1 4 2 6 3 3 3 2 3" xfId="38102" xr:uid="{00000000-0005-0000-0000-00001F940000}"/>
    <cellStyle name="20% - Accent1 4 2 6 3 3 3 3" xfId="38103" xr:uid="{00000000-0005-0000-0000-000020940000}"/>
    <cellStyle name="20% - Accent1 4 2 6 3 3 3 3 2" xfId="38104" xr:uid="{00000000-0005-0000-0000-000021940000}"/>
    <cellStyle name="20% - Accent1 4 2 6 3 3 3 4" xfId="38105" xr:uid="{00000000-0005-0000-0000-000022940000}"/>
    <cellStyle name="20% - Accent1 4 2 6 3 3 4" xfId="38106" xr:uid="{00000000-0005-0000-0000-000023940000}"/>
    <cellStyle name="20% - Accent1 4 2 6 3 3 4 2" xfId="38107" xr:uid="{00000000-0005-0000-0000-000024940000}"/>
    <cellStyle name="20% - Accent1 4 2 6 3 3 4 2 2" xfId="38108" xr:uid="{00000000-0005-0000-0000-000025940000}"/>
    <cellStyle name="20% - Accent1 4 2 6 3 3 4 2 2 2" xfId="38109" xr:uid="{00000000-0005-0000-0000-000026940000}"/>
    <cellStyle name="20% - Accent1 4 2 6 3 3 4 2 3" xfId="38110" xr:uid="{00000000-0005-0000-0000-000027940000}"/>
    <cellStyle name="20% - Accent1 4 2 6 3 3 4 3" xfId="38111" xr:uid="{00000000-0005-0000-0000-000028940000}"/>
    <cellStyle name="20% - Accent1 4 2 6 3 3 4 3 2" xfId="38112" xr:uid="{00000000-0005-0000-0000-000029940000}"/>
    <cellStyle name="20% - Accent1 4 2 6 3 3 4 4" xfId="38113" xr:uid="{00000000-0005-0000-0000-00002A940000}"/>
    <cellStyle name="20% - Accent1 4 2 6 3 3 5" xfId="38114" xr:uid="{00000000-0005-0000-0000-00002B940000}"/>
    <cellStyle name="20% - Accent1 4 2 6 3 3 5 2" xfId="38115" xr:uid="{00000000-0005-0000-0000-00002C940000}"/>
    <cellStyle name="20% - Accent1 4 2 6 3 3 5 2 2" xfId="38116" xr:uid="{00000000-0005-0000-0000-00002D940000}"/>
    <cellStyle name="20% - Accent1 4 2 6 3 3 5 3" xfId="38117" xr:uid="{00000000-0005-0000-0000-00002E940000}"/>
    <cellStyle name="20% - Accent1 4 2 6 3 3 6" xfId="38118" xr:uid="{00000000-0005-0000-0000-00002F940000}"/>
    <cellStyle name="20% - Accent1 4 2 6 3 3 6 2" xfId="38119" xr:uid="{00000000-0005-0000-0000-000030940000}"/>
    <cellStyle name="20% - Accent1 4 2 6 3 3 6 2 2" xfId="38120" xr:uid="{00000000-0005-0000-0000-000031940000}"/>
    <cellStyle name="20% - Accent1 4 2 6 3 3 6 3" xfId="38121" xr:uid="{00000000-0005-0000-0000-000032940000}"/>
    <cellStyle name="20% - Accent1 4 2 6 3 3 7" xfId="38122" xr:uid="{00000000-0005-0000-0000-000033940000}"/>
    <cellStyle name="20% - Accent1 4 2 6 3 3 7 2" xfId="38123" xr:uid="{00000000-0005-0000-0000-000034940000}"/>
    <cellStyle name="20% - Accent1 4 2 6 3 3 8" xfId="38124" xr:uid="{00000000-0005-0000-0000-000035940000}"/>
    <cellStyle name="20% - Accent1 4 2 6 3 3 8 2" xfId="38125" xr:uid="{00000000-0005-0000-0000-000036940000}"/>
    <cellStyle name="20% - Accent1 4 2 6 3 3 9" xfId="38126" xr:uid="{00000000-0005-0000-0000-000037940000}"/>
    <cellStyle name="20% - Accent1 4 2 6 3 4" xfId="38127" xr:uid="{00000000-0005-0000-0000-000038940000}"/>
    <cellStyle name="20% - Accent1 4 2 6 3 4 2" xfId="38128" xr:uid="{00000000-0005-0000-0000-000039940000}"/>
    <cellStyle name="20% - Accent1 4 2 6 3 4 2 2" xfId="38129" xr:uid="{00000000-0005-0000-0000-00003A940000}"/>
    <cellStyle name="20% - Accent1 4 2 6 3 4 2 2 2" xfId="38130" xr:uid="{00000000-0005-0000-0000-00003B940000}"/>
    <cellStyle name="20% - Accent1 4 2 6 3 4 2 3" xfId="38131" xr:uid="{00000000-0005-0000-0000-00003C940000}"/>
    <cellStyle name="20% - Accent1 4 2 6 3 4 3" xfId="38132" xr:uid="{00000000-0005-0000-0000-00003D940000}"/>
    <cellStyle name="20% - Accent1 4 2 6 3 4 3 2" xfId="38133" xr:uid="{00000000-0005-0000-0000-00003E940000}"/>
    <cellStyle name="20% - Accent1 4 2 6 3 4 4" xfId="38134" xr:uid="{00000000-0005-0000-0000-00003F940000}"/>
    <cellStyle name="20% - Accent1 4 2 6 3 5" xfId="38135" xr:uid="{00000000-0005-0000-0000-000040940000}"/>
    <cellStyle name="20% - Accent1 4 2 6 3 5 2" xfId="38136" xr:uid="{00000000-0005-0000-0000-000041940000}"/>
    <cellStyle name="20% - Accent1 4 2 6 3 5 2 2" xfId="38137" xr:uid="{00000000-0005-0000-0000-000042940000}"/>
    <cellStyle name="20% - Accent1 4 2 6 3 5 2 2 2" xfId="38138" xr:uid="{00000000-0005-0000-0000-000043940000}"/>
    <cellStyle name="20% - Accent1 4 2 6 3 5 2 3" xfId="38139" xr:uid="{00000000-0005-0000-0000-000044940000}"/>
    <cellStyle name="20% - Accent1 4 2 6 3 5 3" xfId="38140" xr:uid="{00000000-0005-0000-0000-000045940000}"/>
    <cellStyle name="20% - Accent1 4 2 6 3 5 3 2" xfId="38141" xr:uid="{00000000-0005-0000-0000-000046940000}"/>
    <cellStyle name="20% - Accent1 4 2 6 3 5 4" xfId="38142" xr:uid="{00000000-0005-0000-0000-000047940000}"/>
    <cellStyle name="20% - Accent1 4 2 6 3 6" xfId="38143" xr:uid="{00000000-0005-0000-0000-000048940000}"/>
    <cellStyle name="20% - Accent1 4 2 6 3 6 2" xfId="38144" xr:uid="{00000000-0005-0000-0000-000049940000}"/>
    <cellStyle name="20% - Accent1 4 2 6 3 6 2 2" xfId="38145" xr:uid="{00000000-0005-0000-0000-00004A940000}"/>
    <cellStyle name="20% - Accent1 4 2 6 3 6 2 2 2" xfId="38146" xr:uid="{00000000-0005-0000-0000-00004B940000}"/>
    <cellStyle name="20% - Accent1 4 2 6 3 6 2 3" xfId="38147" xr:uid="{00000000-0005-0000-0000-00004C940000}"/>
    <cellStyle name="20% - Accent1 4 2 6 3 6 3" xfId="38148" xr:uid="{00000000-0005-0000-0000-00004D940000}"/>
    <cellStyle name="20% - Accent1 4 2 6 3 6 3 2" xfId="38149" xr:uid="{00000000-0005-0000-0000-00004E940000}"/>
    <cellStyle name="20% - Accent1 4 2 6 3 6 4" xfId="38150" xr:uid="{00000000-0005-0000-0000-00004F940000}"/>
    <cellStyle name="20% - Accent1 4 2 6 3 7" xfId="38151" xr:uid="{00000000-0005-0000-0000-000050940000}"/>
    <cellStyle name="20% - Accent1 4 2 6 3 7 2" xfId="38152" xr:uid="{00000000-0005-0000-0000-000051940000}"/>
    <cellStyle name="20% - Accent1 4 2 6 3 7 2 2" xfId="38153" xr:uid="{00000000-0005-0000-0000-000052940000}"/>
    <cellStyle name="20% - Accent1 4 2 6 3 7 3" xfId="38154" xr:uid="{00000000-0005-0000-0000-000053940000}"/>
    <cellStyle name="20% - Accent1 4 2 6 3 8" xfId="38155" xr:uid="{00000000-0005-0000-0000-000054940000}"/>
    <cellStyle name="20% - Accent1 4 2 6 3 8 2" xfId="38156" xr:uid="{00000000-0005-0000-0000-000055940000}"/>
    <cellStyle name="20% - Accent1 4 2 6 3 8 2 2" xfId="38157" xr:uid="{00000000-0005-0000-0000-000056940000}"/>
    <cellStyle name="20% - Accent1 4 2 6 3 8 3" xfId="38158" xr:uid="{00000000-0005-0000-0000-000057940000}"/>
    <cellStyle name="20% - Accent1 4 2 6 3 9" xfId="38159" xr:uid="{00000000-0005-0000-0000-000058940000}"/>
    <cellStyle name="20% - Accent1 4 2 6 3 9 2" xfId="38160" xr:uid="{00000000-0005-0000-0000-000059940000}"/>
    <cellStyle name="20% - Accent1 4 2 6 4" xfId="38161" xr:uid="{00000000-0005-0000-0000-00005A940000}"/>
    <cellStyle name="20% - Accent1 4 2 6 4 10" xfId="38162" xr:uid="{00000000-0005-0000-0000-00005B940000}"/>
    <cellStyle name="20% - Accent1 4 2 6 4 10 2" xfId="38163" xr:uid="{00000000-0005-0000-0000-00005C940000}"/>
    <cellStyle name="20% - Accent1 4 2 6 4 11" xfId="38164" xr:uid="{00000000-0005-0000-0000-00005D940000}"/>
    <cellStyle name="20% - Accent1 4 2 6 4 2" xfId="38165" xr:uid="{00000000-0005-0000-0000-00005E940000}"/>
    <cellStyle name="20% - Accent1 4 2 6 4 2 2" xfId="38166" xr:uid="{00000000-0005-0000-0000-00005F940000}"/>
    <cellStyle name="20% - Accent1 4 2 6 4 2 2 2" xfId="38167" xr:uid="{00000000-0005-0000-0000-000060940000}"/>
    <cellStyle name="20% - Accent1 4 2 6 4 2 2 2 2" xfId="38168" xr:uid="{00000000-0005-0000-0000-000061940000}"/>
    <cellStyle name="20% - Accent1 4 2 6 4 2 2 2 2 2" xfId="38169" xr:uid="{00000000-0005-0000-0000-000062940000}"/>
    <cellStyle name="20% - Accent1 4 2 6 4 2 2 2 3" xfId="38170" xr:uid="{00000000-0005-0000-0000-000063940000}"/>
    <cellStyle name="20% - Accent1 4 2 6 4 2 2 3" xfId="38171" xr:uid="{00000000-0005-0000-0000-000064940000}"/>
    <cellStyle name="20% - Accent1 4 2 6 4 2 2 3 2" xfId="38172" xr:uid="{00000000-0005-0000-0000-000065940000}"/>
    <cellStyle name="20% - Accent1 4 2 6 4 2 2 4" xfId="38173" xr:uid="{00000000-0005-0000-0000-000066940000}"/>
    <cellStyle name="20% - Accent1 4 2 6 4 2 3" xfId="38174" xr:uid="{00000000-0005-0000-0000-000067940000}"/>
    <cellStyle name="20% - Accent1 4 2 6 4 2 3 2" xfId="38175" xr:uid="{00000000-0005-0000-0000-000068940000}"/>
    <cellStyle name="20% - Accent1 4 2 6 4 2 3 2 2" xfId="38176" xr:uid="{00000000-0005-0000-0000-000069940000}"/>
    <cellStyle name="20% - Accent1 4 2 6 4 2 3 2 2 2" xfId="38177" xr:uid="{00000000-0005-0000-0000-00006A940000}"/>
    <cellStyle name="20% - Accent1 4 2 6 4 2 3 2 3" xfId="38178" xr:uid="{00000000-0005-0000-0000-00006B940000}"/>
    <cellStyle name="20% - Accent1 4 2 6 4 2 3 3" xfId="38179" xr:uid="{00000000-0005-0000-0000-00006C940000}"/>
    <cellStyle name="20% - Accent1 4 2 6 4 2 3 3 2" xfId="38180" xr:uid="{00000000-0005-0000-0000-00006D940000}"/>
    <cellStyle name="20% - Accent1 4 2 6 4 2 3 4" xfId="38181" xr:uid="{00000000-0005-0000-0000-00006E940000}"/>
    <cellStyle name="20% - Accent1 4 2 6 4 2 4" xfId="38182" xr:uid="{00000000-0005-0000-0000-00006F940000}"/>
    <cellStyle name="20% - Accent1 4 2 6 4 2 4 2" xfId="38183" xr:uid="{00000000-0005-0000-0000-000070940000}"/>
    <cellStyle name="20% - Accent1 4 2 6 4 2 4 2 2" xfId="38184" xr:uid="{00000000-0005-0000-0000-000071940000}"/>
    <cellStyle name="20% - Accent1 4 2 6 4 2 4 2 2 2" xfId="38185" xr:uid="{00000000-0005-0000-0000-000072940000}"/>
    <cellStyle name="20% - Accent1 4 2 6 4 2 4 2 3" xfId="38186" xr:uid="{00000000-0005-0000-0000-000073940000}"/>
    <cellStyle name="20% - Accent1 4 2 6 4 2 4 3" xfId="38187" xr:uid="{00000000-0005-0000-0000-000074940000}"/>
    <cellStyle name="20% - Accent1 4 2 6 4 2 4 3 2" xfId="38188" xr:uid="{00000000-0005-0000-0000-000075940000}"/>
    <cellStyle name="20% - Accent1 4 2 6 4 2 4 4" xfId="38189" xr:uid="{00000000-0005-0000-0000-000076940000}"/>
    <cellStyle name="20% - Accent1 4 2 6 4 2 5" xfId="38190" xr:uid="{00000000-0005-0000-0000-000077940000}"/>
    <cellStyle name="20% - Accent1 4 2 6 4 2 5 2" xfId="38191" xr:uid="{00000000-0005-0000-0000-000078940000}"/>
    <cellStyle name="20% - Accent1 4 2 6 4 2 5 2 2" xfId="38192" xr:uid="{00000000-0005-0000-0000-000079940000}"/>
    <cellStyle name="20% - Accent1 4 2 6 4 2 5 3" xfId="38193" xr:uid="{00000000-0005-0000-0000-00007A940000}"/>
    <cellStyle name="20% - Accent1 4 2 6 4 2 6" xfId="38194" xr:uid="{00000000-0005-0000-0000-00007B940000}"/>
    <cellStyle name="20% - Accent1 4 2 6 4 2 6 2" xfId="38195" xr:uid="{00000000-0005-0000-0000-00007C940000}"/>
    <cellStyle name="20% - Accent1 4 2 6 4 2 6 2 2" xfId="38196" xr:uid="{00000000-0005-0000-0000-00007D940000}"/>
    <cellStyle name="20% - Accent1 4 2 6 4 2 6 3" xfId="38197" xr:uid="{00000000-0005-0000-0000-00007E940000}"/>
    <cellStyle name="20% - Accent1 4 2 6 4 2 7" xfId="38198" xr:uid="{00000000-0005-0000-0000-00007F940000}"/>
    <cellStyle name="20% - Accent1 4 2 6 4 2 7 2" xfId="38199" xr:uid="{00000000-0005-0000-0000-000080940000}"/>
    <cellStyle name="20% - Accent1 4 2 6 4 2 8" xfId="38200" xr:uid="{00000000-0005-0000-0000-000081940000}"/>
    <cellStyle name="20% - Accent1 4 2 6 4 2 8 2" xfId="38201" xr:uid="{00000000-0005-0000-0000-000082940000}"/>
    <cellStyle name="20% - Accent1 4 2 6 4 2 9" xfId="38202" xr:uid="{00000000-0005-0000-0000-000083940000}"/>
    <cellStyle name="20% - Accent1 4 2 6 4 3" xfId="38203" xr:uid="{00000000-0005-0000-0000-000084940000}"/>
    <cellStyle name="20% - Accent1 4 2 6 4 3 2" xfId="38204" xr:uid="{00000000-0005-0000-0000-000085940000}"/>
    <cellStyle name="20% - Accent1 4 2 6 4 3 2 2" xfId="38205" xr:uid="{00000000-0005-0000-0000-000086940000}"/>
    <cellStyle name="20% - Accent1 4 2 6 4 3 2 2 2" xfId="38206" xr:uid="{00000000-0005-0000-0000-000087940000}"/>
    <cellStyle name="20% - Accent1 4 2 6 4 3 2 2 2 2" xfId="38207" xr:uid="{00000000-0005-0000-0000-000088940000}"/>
    <cellStyle name="20% - Accent1 4 2 6 4 3 2 2 3" xfId="38208" xr:uid="{00000000-0005-0000-0000-000089940000}"/>
    <cellStyle name="20% - Accent1 4 2 6 4 3 2 3" xfId="38209" xr:uid="{00000000-0005-0000-0000-00008A940000}"/>
    <cellStyle name="20% - Accent1 4 2 6 4 3 2 3 2" xfId="38210" xr:uid="{00000000-0005-0000-0000-00008B940000}"/>
    <cellStyle name="20% - Accent1 4 2 6 4 3 2 4" xfId="38211" xr:uid="{00000000-0005-0000-0000-00008C940000}"/>
    <cellStyle name="20% - Accent1 4 2 6 4 3 3" xfId="38212" xr:uid="{00000000-0005-0000-0000-00008D940000}"/>
    <cellStyle name="20% - Accent1 4 2 6 4 3 3 2" xfId="38213" xr:uid="{00000000-0005-0000-0000-00008E940000}"/>
    <cellStyle name="20% - Accent1 4 2 6 4 3 3 2 2" xfId="38214" xr:uid="{00000000-0005-0000-0000-00008F940000}"/>
    <cellStyle name="20% - Accent1 4 2 6 4 3 3 2 2 2" xfId="38215" xr:uid="{00000000-0005-0000-0000-000090940000}"/>
    <cellStyle name="20% - Accent1 4 2 6 4 3 3 2 3" xfId="38216" xr:uid="{00000000-0005-0000-0000-000091940000}"/>
    <cellStyle name="20% - Accent1 4 2 6 4 3 3 3" xfId="38217" xr:uid="{00000000-0005-0000-0000-000092940000}"/>
    <cellStyle name="20% - Accent1 4 2 6 4 3 3 3 2" xfId="38218" xr:uid="{00000000-0005-0000-0000-000093940000}"/>
    <cellStyle name="20% - Accent1 4 2 6 4 3 3 4" xfId="38219" xr:uid="{00000000-0005-0000-0000-000094940000}"/>
    <cellStyle name="20% - Accent1 4 2 6 4 3 4" xfId="38220" xr:uid="{00000000-0005-0000-0000-000095940000}"/>
    <cellStyle name="20% - Accent1 4 2 6 4 3 4 2" xfId="38221" xr:uid="{00000000-0005-0000-0000-000096940000}"/>
    <cellStyle name="20% - Accent1 4 2 6 4 3 4 2 2" xfId="38222" xr:uid="{00000000-0005-0000-0000-000097940000}"/>
    <cellStyle name="20% - Accent1 4 2 6 4 3 4 2 2 2" xfId="38223" xr:uid="{00000000-0005-0000-0000-000098940000}"/>
    <cellStyle name="20% - Accent1 4 2 6 4 3 4 2 3" xfId="38224" xr:uid="{00000000-0005-0000-0000-000099940000}"/>
    <cellStyle name="20% - Accent1 4 2 6 4 3 4 3" xfId="38225" xr:uid="{00000000-0005-0000-0000-00009A940000}"/>
    <cellStyle name="20% - Accent1 4 2 6 4 3 4 3 2" xfId="38226" xr:uid="{00000000-0005-0000-0000-00009B940000}"/>
    <cellStyle name="20% - Accent1 4 2 6 4 3 4 4" xfId="38227" xr:uid="{00000000-0005-0000-0000-00009C940000}"/>
    <cellStyle name="20% - Accent1 4 2 6 4 3 5" xfId="38228" xr:uid="{00000000-0005-0000-0000-00009D940000}"/>
    <cellStyle name="20% - Accent1 4 2 6 4 3 5 2" xfId="38229" xr:uid="{00000000-0005-0000-0000-00009E940000}"/>
    <cellStyle name="20% - Accent1 4 2 6 4 3 5 2 2" xfId="38230" xr:uid="{00000000-0005-0000-0000-00009F940000}"/>
    <cellStyle name="20% - Accent1 4 2 6 4 3 5 3" xfId="38231" xr:uid="{00000000-0005-0000-0000-0000A0940000}"/>
    <cellStyle name="20% - Accent1 4 2 6 4 3 6" xfId="38232" xr:uid="{00000000-0005-0000-0000-0000A1940000}"/>
    <cellStyle name="20% - Accent1 4 2 6 4 3 6 2" xfId="38233" xr:uid="{00000000-0005-0000-0000-0000A2940000}"/>
    <cellStyle name="20% - Accent1 4 2 6 4 3 6 2 2" xfId="38234" xr:uid="{00000000-0005-0000-0000-0000A3940000}"/>
    <cellStyle name="20% - Accent1 4 2 6 4 3 6 3" xfId="38235" xr:uid="{00000000-0005-0000-0000-0000A4940000}"/>
    <cellStyle name="20% - Accent1 4 2 6 4 3 7" xfId="38236" xr:uid="{00000000-0005-0000-0000-0000A5940000}"/>
    <cellStyle name="20% - Accent1 4 2 6 4 3 7 2" xfId="38237" xr:uid="{00000000-0005-0000-0000-0000A6940000}"/>
    <cellStyle name="20% - Accent1 4 2 6 4 3 8" xfId="38238" xr:uid="{00000000-0005-0000-0000-0000A7940000}"/>
    <cellStyle name="20% - Accent1 4 2 6 4 3 8 2" xfId="38239" xr:uid="{00000000-0005-0000-0000-0000A8940000}"/>
    <cellStyle name="20% - Accent1 4 2 6 4 3 9" xfId="38240" xr:uid="{00000000-0005-0000-0000-0000A9940000}"/>
    <cellStyle name="20% - Accent1 4 2 6 4 4" xfId="38241" xr:uid="{00000000-0005-0000-0000-0000AA940000}"/>
    <cellStyle name="20% - Accent1 4 2 6 4 4 2" xfId="38242" xr:uid="{00000000-0005-0000-0000-0000AB940000}"/>
    <cellStyle name="20% - Accent1 4 2 6 4 4 2 2" xfId="38243" xr:uid="{00000000-0005-0000-0000-0000AC940000}"/>
    <cellStyle name="20% - Accent1 4 2 6 4 4 2 2 2" xfId="38244" xr:uid="{00000000-0005-0000-0000-0000AD940000}"/>
    <cellStyle name="20% - Accent1 4 2 6 4 4 2 3" xfId="38245" xr:uid="{00000000-0005-0000-0000-0000AE940000}"/>
    <cellStyle name="20% - Accent1 4 2 6 4 4 3" xfId="38246" xr:uid="{00000000-0005-0000-0000-0000AF940000}"/>
    <cellStyle name="20% - Accent1 4 2 6 4 4 3 2" xfId="38247" xr:uid="{00000000-0005-0000-0000-0000B0940000}"/>
    <cellStyle name="20% - Accent1 4 2 6 4 4 4" xfId="38248" xr:uid="{00000000-0005-0000-0000-0000B1940000}"/>
    <cellStyle name="20% - Accent1 4 2 6 4 5" xfId="38249" xr:uid="{00000000-0005-0000-0000-0000B2940000}"/>
    <cellStyle name="20% - Accent1 4 2 6 4 5 2" xfId="38250" xr:uid="{00000000-0005-0000-0000-0000B3940000}"/>
    <cellStyle name="20% - Accent1 4 2 6 4 5 2 2" xfId="38251" xr:uid="{00000000-0005-0000-0000-0000B4940000}"/>
    <cellStyle name="20% - Accent1 4 2 6 4 5 2 2 2" xfId="38252" xr:uid="{00000000-0005-0000-0000-0000B5940000}"/>
    <cellStyle name="20% - Accent1 4 2 6 4 5 2 3" xfId="38253" xr:uid="{00000000-0005-0000-0000-0000B6940000}"/>
    <cellStyle name="20% - Accent1 4 2 6 4 5 3" xfId="38254" xr:uid="{00000000-0005-0000-0000-0000B7940000}"/>
    <cellStyle name="20% - Accent1 4 2 6 4 5 3 2" xfId="38255" xr:uid="{00000000-0005-0000-0000-0000B8940000}"/>
    <cellStyle name="20% - Accent1 4 2 6 4 5 4" xfId="38256" xr:uid="{00000000-0005-0000-0000-0000B9940000}"/>
    <cellStyle name="20% - Accent1 4 2 6 4 6" xfId="38257" xr:uid="{00000000-0005-0000-0000-0000BA940000}"/>
    <cellStyle name="20% - Accent1 4 2 6 4 6 2" xfId="38258" xr:uid="{00000000-0005-0000-0000-0000BB940000}"/>
    <cellStyle name="20% - Accent1 4 2 6 4 6 2 2" xfId="38259" xr:uid="{00000000-0005-0000-0000-0000BC940000}"/>
    <cellStyle name="20% - Accent1 4 2 6 4 6 2 2 2" xfId="38260" xr:uid="{00000000-0005-0000-0000-0000BD940000}"/>
    <cellStyle name="20% - Accent1 4 2 6 4 6 2 3" xfId="38261" xr:uid="{00000000-0005-0000-0000-0000BE940000}"/>
    <cellStyle name="20% - Accent1 4 2 6 4 6 3" xfId="38262" xr:uid="{00000000-0005-0000-0000-0000BF940000}"/>
    <cellStyle name="20% - Accent1 4 2 6 4 6 3 2" xfId="38263" xr:uid="{00000000-0005-0000-0000-0000C0940000}"/>
    <cellStyle name="20% - Accent1 4 2 6 4 6 4" xfId="38264" xr:uid="{00000000-0005-0000-0000-0000C1940000}"/>
    <cellStyle name="20% - Accent1 4 2 6 4 7" xfId="38265" xr:uid="{00000000-0005-0000-0000-0000C2940000}"/>
    <cellStyle name="20% - Accent1 4 2 6 4 7 2" xfId="38266" xr:uid="{00000000-0005-0000-0000-0000C3940000}"/>
    <cellStyle name="20% - Accent1 4 2 6 4 7 2 2" xfId="38267" xr:uid="{00000000-0005-0000-0000-0000C4940000}"/>
    <cellStyle name="20% - Accent1 4 2 6 4 7 3" xfId="38268" xr:uid="{00000000-0005-0000-0000-0000C5940000}"/>
    <cellStyle name="20% - Accent1 4 2 6 4 8" xfId="38269" xr:uid="{00000000-0005-0000-0000-0000C6940000}"/>
    <cellStyle name="20% - Accent1 4 2 6 4 8 2" xfId="38270" xr:uid="{00000000-0005-0000-0000-0000C7940000}"/>
    <cellStyle name="20% - Accent1 4 2 6 4 8 2 2" xfId="38271" xr:uid="{00000000-0005-0000-0000-0000C8940000}"/>
    <cellStyle name="20% - Accent1 4 2 6 4 8 3" xfId="38272" xr:uid="{00000000-0005-0000-0000-0000C9940000}"/>
    <cellStyle name="20% - Accent1 4 2 6 4 9" xfId="38273" xr:uid="{00000000-0005-0000-0000-0000CA940000}"/>
    <cellStyle name="20% - Accent1 4 2 6 4 9 2" xfId="38274" xr:uid="{00000000-0005-0000-0000-0000CB940000}"/>
    <cellStyle name="20% - Accent1 4 2 6 5" xfId="38275" xr:uid="{00000000-0005-0000-0000-0000CC940000}"/>
    <cellStyle name="20% - Accent1 4 2 6 5 2" xfId="38276" xr:uid="{00000000-0005-0000-0000-0000CD940000}"/>
    <cellStyle name="20% - Accent1 4 2 6 5 2 2" xfId="38277" xr:uid="{00000000-0005-0000-0000-0000CE940000}"/>
    <cellStyle name="20% - Accent1 4 2 6 5 2 2 2" xfId="38278" xr:uid="{00000000-0005-0000-0000-0000CF940000}"/>
    <cellStyle name="20% - Accent1 4 2 6 5 2 2 2 2" xfId="38279" xr:uid="{00000000-0005-0000-0000-0000D0940000}"/>
    <cellStyle name="20% - Accent1 4 2 6 5 2 2 3" xfId="38280" xr:uid="{00000000-0005-0000-0000-0000D1940000}"/>
    <cellStyle name="20% - Accent1 4 2 6 5 2 3" xfId="38281" xr:uid="{00000000-0005-0000-0000-0000D2940000}"/>
    <cellStyle name="20% - Accent1 4 2 6 5 2 3 2" xfId="38282" xr:uid="{00000000-0005-0000-0000-0000D3940000}"/>
    <cellStyle name="20% - Accent1 4 2 6 5 2 4" xfId="38283" xr:uid="{00000000-0005-0000-0000-0000D4940000}"/>
    <cellStyle name="20% - Accent1 4 2 6 5 3" xfId="38284" xr:uid="{00000000-0005-0000-0000-0000D5940000}"/>
    <cellStyle name="20% - Accent1 4 2 6 5 3 2" xfId="38285" xr:uid="{00000000-0005-0000-0000-0000D6940000}"/>
    <cellStyle name="20% - Accent1 4 2 6 5 3 2 2" xfId="38286" xr:uid="{00000000-0005-0000-0000-0000D7940000}"/>
    <cellStyle name="20% - Accent1 4 2 6 5 3 2 2 2" xfId="38287" xr:uid="{00000000-0005-0000-0000-0000D8940000}"/>
    <cellStyle name="20% - Accent1 4 2 6 5 3 2 3" xfId="38288" xr:uid="{00000000-0005-0000-0000-0000D9940000}"/>
    <cellStyle name="20% - Accent1 4 2 6 5 3 3" xfId="38289" xr:uid="{00000000-0005-0000-0000-0000DA940000}"/>
    <cellStyle name="20% - Accent1 4 2 6 5 3 3 2" xfId="38290" xr:uid="{00000000-0005-0000-0000-0000DB940000}"/>
    <cellStyle name="20% - Accent1 4 2 6 5 3 4" xfId="38291" xr:uid="{00000000-0005-0000-0000-0000DC940000}"/>
    <cellStyle name="20% - Accent1 4 2 6 5 4" xfId="38292" xr:uid="{00000000-0005-0000-0000-0000DD940000}"/>
    <cellStyle name="20% - Accent1 4 2 6 5 4 2" xfId="38293" xr:uid="{00000000-0005-0000-0000-0000DE940000}"/>
    <cellStyle name="20% - Accent1 4 2 6 5 4 2 2" xfId="38294" xr:uid="{00000000-0005-0000-0000-0000DF940000}"/>
    <cellStyle name="20% - Accent1 4 2 6 5 4 2 2 2" xfId="38295" xr:uid="{00000000-0005-0000-0000-0000E0940000}"/>
    <cellStyle name="20% - Accent1 4 2 6 5 4 2 3" xfId="38296" xr:uid="{00000000-0005-0000-0000-0000E1940000}"/>
    <cellStyle name="20% - Accent1 4 2 6 5 4 3" xfId="38297" xr:uid="{00000000-0005-0000-0000-0000E2940000}"/>
    <cellStyle name="20% - Accent1 4 2 6 5 4 3 2" xfId="38298" xr:uid="{00000000-0005-0000-0000-0000E3940000}"/>
    <cellStyle name="20% - Accent1 4 2 6 5 4 4" xfId="38299" xr:uid="{00000000-0005-0000-0000-0000E4940000}"/>
    <cellStyle name="20% - Accent1 4 2 6 5 5" xfId="38300" xr:uid="{00000000-0005-0000-0000-0000E5940000}"/>
    <cellStyle name="20% - Accent1 4 2 6 5 5 2" xfId="38301" xr:uid="{00000000-0005-0000-0000-0000E6940000}"/>
    <cellStyle name="20% - Accent1 4 2 6 5 5 2 2" xfId="38302" xr:uid="{00000000-0005-0000-0000-0000E7940000}"/>
    <cellStyle name="20% - Accent1 4 2 6 5 5 3" xfId="38303" xr:uid="{00000000-0005-0000-0000-0000E8940000}"/>
    <cellStyle name="20% - Accent1 4 2 6 5 6" xfId="38304" xr:uid="{00000000-0005-0000-0000-0000E9940000}"/>
    <cellStyle name="20% - Accent1 4 2 6 5 6 2" xfId="38305" xr:uid="{00000000-0005-0000-0000-0000EA940000}"/>
    <cellStyle name="20% - Accent1 4 2 6 5 6 2 2" xfId="38306" xr:uid="{00000000-0005-0000-0000-0000EB940000}"/>
    <cellStyle name="20% - Accent1 4 2 6 5 6 3" xfId="38307" xr:uid="{00000000-0005-0000-0000-0000EC940000}"/>
    <cellStyle name="20% - Accent1 4 2 6 5 7" xfId="38308" xr:uid="{00000000-0005-0000-0000-0000ED940000}"/>
    <cellStyle name="20% - Accent1 4 2 6 5 7 2" xfId="38309" xr:uid="{00000000-0005-0000-0000-0000EE940000}"/>
    <cellStyle name="20% - Accent1 4 2 6 5 8" xfId="38310" xr:uid="{00000000-0005-0000-0000-0000EF940000}"/>
    <cellStyle name="20% - Accent1 4 2 6 5 8 2" xfId="38311" xr:uid="{00000000-0005-0000-0000-0000F0940000}"/>
    <cellStyle name="20% - Accent1 4 2 6 5 9" xfId="38312" xr:uid="{00000000-0005-0000-0000-0000F1940000}"/>
    <cellStyle name="20% - Accent1 4 2 6 6" xfId="38313" xr:uid="{00000000-0005-0000-0000-0000F2940000}"/>
    <cellStyle name="20% - Accent1 4 2 6 6 2" xfId="38314" xr:uid="{00000000-0005-0000-0000-0000F3940000}"/>
    <cellStyle name="20% - Accent1 4 2 6 6 2 2" xfId="38315" xr:uid="{00000000-0005-0000-0000-0000F4940000}"/>
    <cellStyle name="20% - Accent1 4 2 6 6 2 2 2" xfId="38316" xr:uid="{00000000-0005-0000-0000-0000F5940000}"/>
    <cellStyle name="20% - Accent1 4 2 6 6 2 2 2 2" xfId="38317" xr:uid="{00000000-0005-0000-0000-0000F6940000}"/>
    <cellStyle name="20% - Accent1 4 2 6 6 2 2 3" xfId="38318" xr:uid="{00000000-0005-0000-0000-0000F7940000}"/>
    <cellStyle name="20% - Accent1 4 2 6 6 2 3" xfId="38319" xr:uid="{00000000-0005-0000-0000-0000F8940000}"/>
    <cellStyle name="20% - Accent1 4 2 6 6 2 3 2" xfId="38320" xr:uid="{00000000-0005-0000-0000-0000F9940000}"/>
    <cellStyle name="20% - Accent1 4 2 6 6 2 4" xfId="38321" xr:uid="{00000000-0005-0000-0000-0000FA940000}"/>
    <cellStyle name="20% - Accent1 4 2 6 6 3" xfId="38322" xr:uid="{00000000-0005-0000-0000-0000FB940000}"/>
    <cellStyle name="20% - Accent1 4 2 6 6 3 2" xfId="38323" xr:uid="{00000000-0005-0000-0000-0000FC940000}"/>
    <cellStyle name="20% - Accent1 4 2 6 6 3 2 2" xfId="38324" xr:uid="{00000000-0005-0000-0000-0000FD940000}"/>
    <cellStyle name="20% - Accent1 4 2 6 6 3 2 2 2" xfId="38325" xr:uid="{00000000-0005-0000-0000-0000FE940000}"/>
    <cellStyle name="20% - Accent1 4 2 6 6 3 2 3" xfId="38326" xr:uid="{00000000-0005-0000-0000-0000FF940000}"/>
    <cellStyle name="20% - Accent1 4 2 6 6 3 3" xfId="38327" xr:uid="{00000000-0005-0000-0000-000000950000}"/>
    <cellStyle name="20% - Accent1 4 2 6 6 3 3 2" xfId="38328" xr:uid="{00000000-0005-0000-0000-000001950000}"/>
    <cellStyle name="20% - Accent1 4 2 6 6 3 4" xfId="38329" xr:uid="{00000000-0005-0000-0000-000002950000}"/>
    <cellStyle name="20% - Accent1 4 2 6 6 4" xfId="38330" xr:uid="{00000000-0005-0000-0000-000003950000}"/>
    <cellStyle name="20% - Accent1 4 2 6 6 4 2" xfId="38331" xr:uid="{00000000-0005-0000-0000-000004950000}"/>
    <cellStyle name="20% - Accent1 4 2 6 6 4 2 2" xfId="38332" xr:uid="{00000000-0005-0000-0000-000005950000}"/>
    <cellStyle name="20% - Accent1 4 2 6 6 4 2 2 2" xfId="38333" xr:uid="{00000000-0005-0000-0000-000006950000}"/>
    <cellStyle name="20% - Accent1 4 2 6 6 4 2 3" xfId="38334" xr:uid="{00000000-0005-0000-0000-000007950000}"/>
    <cellStyle name="20% - Accent1 4 2 6 6 4 3" xfId="38335" xr:uid="{00000000-0005-0000-0000-000008950000}"/>
    <cellStyle name="20% - Accent1 4 2 6 6 4 3 2" xfId="38336" xr:uid="{00000000-0005-0000-0000-000009950000}"/>
    <cellStyle name="20% - Accent1 4 2 6 6 4 4" xfId="38337" xr:uid="{00000000-0005-0000-0000-00000A950000}"/>
    <cellStyle name="20% - Accent1 4 2 6 6 5" xfId="38338" xr:uid="{00000000-0005-0000-0000-00000B950000}"/>
    <cellStyle name="20% - Accent1 4 2 6 6 5 2" xfId="38339" xr:uid="{00000000-0005-0000-0000-00000C950000}"/>
    <cellStyle name="20% - Accent1 4 2 6 6 5 2 2" xfId="38340" xr:uid="{00000000-0005-0000-0000-00000D950000}"/>
    <cellStyle name="20% - Accent1 4 2 6 6 5 3" xfId="38341" xr:uid="{00000000-0005-0000-0000-00000E950000}"/>
    <cellStyle name="20% - Accent1 4 2 6 6 6" xfId="38342" xr:uid="{00000000-0005-0000-0000-00000F950000}"/>
    <cellStyle name="20% - Accent1 4 2 6 6 6 2" xfId="38343" xr:uid="{00000000-0005-0000-0000-000010950000}"/>
    <cellStyle name="20% - Accent1 4 2 6 6 6 2 2" xfId="38344" xr:uid="{00000000-0005-0000-0000-000011950000}"/>
    <cellStyle name="20% - Accent1 4 2 6 6 6 3" xfId="38345" xr:uid="{00000000-0005-0000-0000-000012950000}"/>
    <cellStyle name="20% - Accent1 4 2 6 6 7" xfId="38346" xr:uid="{00000000-0005-0000-0000-000013950000}"/>
    <cellStyle name="20% - Accent1 4 2 6 6 7 2" xfId="38347" xr:uid="{00000000-0005-0000-0000-000014950000}"/>
    <cellStyle name="20% - Accent1 4 2 6 6 8" xfId="38348" xr:uid="{00000000-0005-0000-0000-000015950000}"/>
    <cellStyle name="20% - Accent1 4 2 6 6 8 2" xfId="38349" xr:uid="{00000000-0005-0000-0000-000016950000}"/>
    <cellStyle name="20% - Accent1 4 2 6 6 9" xfId="38350" xr:uid="{00000000-0005-0000-0000-000017950000}"/>
    <cellStyle name="20% - Accent1 4 2 6 7" xfId="38351" xr:uid="{00000000-0005-0000-0000-000018950000}"/>
    <cellStyle name="20% - Accent1 4 2 6 7 2" xfId="38352" xr:uid="{00000000-0005-0000-0000-000019950000}"/>
    <cellStyle name="20% - Accent1 4 2 6 7 2 2" xfId="38353" xr:uid="{00000000-0005-0000-0000-00001A950000}"/>
    <cellStyle name="20% - Accent1 4 2 6 7 2 2 2" xfId="38354" xr:uid="{00000000-0005-0000-0000-00001B950000}"/>
    <cellStyle name="20% - Accent1 4 2 6 7 2 3" xfId="38355" xr:uid="{00000000-0005-0000-0000-00001C950000}"/>
    <cellStyle name="20% - Accent1 4 2 6 7 3" xfId="38356" xr:uid="{00000000-0005-0000-0000-00001D950000}"/>
    <cellStyle name="20% - Accent1 4 2 6 7 3 2" xfId="38357" xr:uid="{00000000-0005-0000-0000-00001E950000}"/>
    <cellStyle name="20% - Accent1 4 2 6 7 4" xfId="38358" xr:uid="{00000000-0005-0000-0000-00001F950000}"/>
    <cellStyle name="20% - Accent1 4 2 6 8" xfId="38359" xr:uid="{00000000-0005-0000-0000-000020950000}"/>
    <cellStyle name="20% - Accent1 4 2 6 8 2" xfId="38360" xr:uid="{00000000-0005-0000-0000-000021950000}"/>
    <cellStyle name="20% - Accent1 4 2 6 8 2 2" xfId="38361" xr:uid="{00000000-0005-0000-0000-000022950000}"/>
    <cellStyle name="20% - Accent1 4 2 6 8 2 2 2" xfId="38362" xr:uid="{00000000-0005-0000-0000-000023950000}"/>
    <cellStyle name="20% - Accent1 4 2 6 8 2 3" xfId="38363" xr:uid="{00000000-0005-0000-0000-000024950000}"/>
    <cellStyle name="20% - Accent1 4 2 6 8 3" xfId="38364" xr:uid="{00000000-0005-0000-0000-000025950000}"/>
    <cellStyle name="20% - Accent1 4 2 6 8 3 2" xfId="38365" xr:uid="{00000000-0005-0000-0000-000026950000}"/>
    <cellStyle name="20% - Accent1 4 2 6 8 4" xfId="38366" xr:uid="{00000000-0005-0000-0000-000027950000}"/>
    <cellStyle name="20% - Accent1 4 2 6 9" xfId="38367" xr:uid="{00000000-0005-0000-0000-000028950000}"/>
    <cellStyle name="20% - Accent1 4 2 6 9 2" xfId="38368" xr:uid="{00000000-0005-0000-0000-000029950000}"/>
    <cellStyle name="20% - Accent1 4 2 6 9 2 2" xfId="38369" xr:uid="{00000000-0005-0000-0000-00002A950000}"/>
    <cellStyle name="20% - Accent1 4 2 6 9 2 2 2" xfId="38370" xr:uid="{00000000-0005-0000-0000-00002B950000}"/>
    <cellStyle name="20% - Accent1 4 2 6 9 2 3" xfId="38371" xr:uid="{00000000-0005-0000-0000-00002C950000}"/>
    <cellStyle name="20% - Accent1 4 2 6 9 3" xfId="38372" xr:uid="{00000000-0005-0000-0000-00002D950000}"/>
    <cellStyle name="20% - Accent1 4 2 6 9 3 2" xfId="38373" xr:uid="{00000000-0005-0000-0000-00002E950000}"/>
    <cellStyle name="20% - Accent1 4 2 6 9 4" xfId="38374" xr:uid="{00000000-0005-0000-0000-00002F950000}"/>
    <cellStyle name="20% - Accent1 4 2 7" xfId="38375" xr:uid="{00000000-0005-0000-0000-000030950000}"/>
    <cellStyle name="20% - Accent1 4 2 7 10" xfId="38376" xr:uid="{00000000-0005-0000-0000-000031950000}"/>
    <cellStyle name="20% - Accent1 4 2 7 10 2" xfId="38377" xr:uid="{00000000-0005-0000-0000-000032950000}"/>
    <cellStyle name="20% - Accent1 4 2 7 11" xfId="38378" xr:uid="{00000000-0005-0000-0000-000033950000}"/>
    <cellStyle name="20% - Accent1 4 2 7 11 2" xfId="38379" xr:uid="{00000000-0005-0000-0000-000034950000}"/>
    <cellStyle name="20% - Accent1 4 2 7 12" xfId="38380" xr:uid="{00000000-0005-0000-0000-000035950000}"/>
    <cellStyle name="20% - Accent1 4 2 7 2" xfId="38381" xr:uid="{00000000-0005-0000-0000-000036950000}"/>
    <cellStyle name="20% - Accent1 4 2 7 2 10" xfId="38382" xr:uid="{00000000-0005-0000-0000-000037950000}"/>
    <cellStyle name="20% - Accent1 4 2 7 2 10 2" xfId="38383" xr:uid="{00000000-0005-0000-0000-000038950000}"/>
    <cellStyle name="20% - Accent1 4 2 7 2 11" xfId="38384" xr:uid="{00000000-0005-0000-0000-000039950000}"/>
    <cellStyle name="20% - Accent1 4 2 7 2 2" xfId="38385" xr:uid="{00000000-0005-0000-0000-00003A950000}"/>
    <cellStyle name="20% - Accent1 4 2 7 2 2 2" xfId="38386" xr:uid="{00000000-0005-0000-0000-00003B950000}"/>
    <cellStyle name="20% - Accent1 4 2 7 2 2 2 2" xfId="38387" xr:uid="{00000000-0005-0000-0000-00003C950000}"/>
    <cellStyle name="20% - Accent1 4 2 7 2 2 2 2 2" xfId="38388" xr:uid="{00000000-0005-0000-0000-00003D950000}"/>
    <cellStyle name="20% - Accent1 4 2 7 2 2 2 2 2 2" xfId="38389" xr:uid="{00000000-0005-0000-0000-00003E950000}"/>
    <cellStyle name="20% - Accent1 4 2 7 2 2 2 2 3" xfId="38390" xr:uid="{00000000-0005-0000-0000-00003F950000}"/>
    <cellStyle name="20% - Accent1 4 2 7 2 2 2 3" xfId="38391" xr:uid="{00000000-0005-0000-0000-000040950000}"/>
    <cellStyle name="20% - Accent1 4 2 7 2 2 2 3 2" xfId="38392" xr:uid="{00000000-0005-0000-0000-000041950000}"/>
    <cellStyle name="20% - Accent1 4 2 7 2 2 2 4" xfId="38393" xr:uid="{00000000-0005-0000-0000-000042950000}"/>
    <cellStyle name="20% - Accent1 4 2 7 2 2 3" xfId="38394" xr:uid="{00000000-0005-0000-0000-000043950000}"/>
    <cellStyle name="20% - Accent1 4 2 7 2 2 3 2" xfId="38395" xr:uid="{00000000-0005-0000-0000-000044950000}"/>
    <cellStyle name="20% - Accent1 4 2 7 2 2 3 2 2" xfId="38396" xr:uid="{00000000-0005-0000-0000-000045950000}"/>
    <cellStyle name="20% - Accent1 4 2 7 2 2 3 2 2 2" xfId="38397" xr:uid="{00000000-0005-0000-0000-000046950000}"/>
    <cellStyle name="20% - Accent1 4 2 7 2 2 3 2 3" xfId="38398" xr:uid="{00000000-0005-0000-0000-000047950000}"/>
    <cellStyle name="20% - Accent1 4 2 7 2 2 3 3" xfId="38399" xr:uid="{00000000-0005-0000-0000-000048950000}"/>
    <cellStyle name="20% - Accent1 4 2 7 2 2 3 3 2" xfId="38400" xr:uid="{00000000-0005-0000-0000-000049950000}"/>
    <cellStyle name="20% - Accent1 4 2 7 2 2 3 4" xfId="38401" xr:uid="{00000000-0005-0000-0000-00004A950000}"/>
    <cellStyle name="20% - Accent1 4 2 7 2 2 4" xfId="38402" xr:uid="{00000000-0005-0000-0000-00004B950000}"/>
    <cellStyle name="20% - Accent1 4 2 7 2 2 4 2" xfId="38403" xr:uid="{00000000-0005-0000-0000-00004C950000}"/>
    <cellStyle name="20% - Accent1 4 2 7 2 2 4 2 2" xfId="38404" xr:uid="{00000000-0005-0000-0000-00004D950000}"/>
    <cellStyle name="20% - Accent1 4 2 7 2 2 4 2 2 2" xfId="38405" xr:uid="{00000000-0005-0000-0000-00004E950000}"/>
    <cellStyle name="20% - Accent1 4 2 7 2 2 4 2 3" xfId="38406" xr:uid="{00000000-0005-0000-0000-00004F950000}"/>
    <cellStyle name="20% - Accent1 4 2 7 2 2 4 3" xfId="38407" xr:uid="{00000000-0005-0000-0000-000050950000}"/>
    <cellStyle name="20% - Accent1 4 2 7 2 2 4 3 2" xfId="38408" xr:uid="{00000000-0005-0000-0000-000051950000}"/>
    <cellStyle name="20% - Accent1 4 2 7 2 2 4 4" xfId="38409" xr:uid="{00000000-0005-0000-0000-000052950000}"/>
    <cellStyle name="20% - Accent1 4 2 7 2 2 5" xfId="38410" xr:uid="{00000000-0005-0000-0000-000053950000}"/>
    <cellStyle name="20% - Accent1 4 2 7 2 2 5 2" xfId="38411" xr:uid="{00000000-0005-0000-0000-000054950000}"/>
    <cellStyle name="20% - Accent1 4 2 7 2 2 5 2 2" xfId="38412" xr:uid="{00000000-0005-0000-0000-000055950000}"/>
    <cellStyle name="20% - Accent1 4 2 7 2 2 5 3" xfId="38413" xr:uid="{00000000-0005-0000-0000-000056950000}"/>
    <cellStyle name="20% - Accent1 4 2 7 2 2 6" xfId="38414" xr:uid="{00000000-0005-0000-0000-000057950000}"/>
    <cellStyle name="20% - Accent1 4 2 7 2 2 6 2" xfId="38415" xr:uid="{00000000-0005-0000-0000-000058950000}"/>
    <cellStyle name="20% - Accent1 4 2 7 2 2 6 2 2" xfId="38416" xr:uid="{00000000-0005-0000-0000-000059950000}"/>
    <cellStyle name="20% - Accent1 4 2 7 2 2 6 3" xfId="38417" xr:uid="{00000000-0005-0000-0000-00005A950000}"/>
    <cellStyle name="20% - Accent1 4 2 7 2 2 7" xfId="38418" xr:uid="{00000000-0005-0000-0000-00005B950000}"/>
    <cellStyle name="20% - Accent1 4 2 7 2 2 7 2" xfId="38419" xr:uid="{00000000-0005-0000-0000-00005C950000}"/>
    <cellStyle name="20% - Accent1 4 2 7 2 2 8" xfId="38420" xr:uid="{00000000-0005-0000-0000-00005D950000}"/>
    <cellStyle name="20% - Accent1 4 2 7 2 2 8 2" xfId="38421" xr:uid="{00000000-0005-0000-0000-00005E950000}"/>
    <cellStyle name="20% - Accent1 4 2 7 2 2 9" xfId="38422" xr:uid="{00000000-0005-0000-0000-00005F950000}"/>
    <cellStyle name="20% - Accent1 4 2 7 2 3" xfId="38423" xr:uid="{00000000-0005-0000-0000-000060950000}"/>
    <cellStyle name="20% - Accent1 4 2 7 2 3 2" xfId="38424" xr:uid="{00000000-0005-0000-0000-000061950000}"/>
    <cellStyle name="20% - Accent1 4 2 7 2 3 2 2" xfId="38425" xr:uid="{00000000-0005-0000-0000-000062950000}"/>
    <cellStyle name="20% - Accent1 4 2 7 2 3 2 2 2" xfId="38426" xr:uid="{00000000-0005-0000-0000-000063950000}"/>
    <cellStyle name="20% - Accent1 4 2 7 2 3 2 2 2 2" xfId="38427" xr:uid="{00000000-0005-0000-0000-000064950000}"/>
    <cellStyle name="20% - Accent1 4 2 7 2 3 2 2 3" xfId="38428" xr:uid="{00000000-0005-0000-0000-000065950000}"/>
    <cellStyle name="20% - Accent1 4 2 7 2 3 2 3" xfId="38429" xr:uid="{00000000-0005-0000-0000-000066950000}"/>
    <cellStyle name="20% - Accent1 4 2 7 2 3 2 3 2" xfId="38430" xr:uid="{00000000-0005-0000-0000-000067950000}"/>
    <cellStyle name="20% - Accent1 4 2 7 2 3 2 4" xfId="38431" xr:uid="{00000000-0005-0000-0000-000068950000}"/>
    <cellStyle name="20% - Accent1 4 2 7 2 3 3" xfId="38432" xr:uid="{00000000-0005-0000-0000-000069950000}"/>
    <cellStyle name="20% - Accent1 4 2 7 2 3 3 2" xfId="38433" xr:uid="{00000000-0005-0000-0000-00006A950000}"/>
    <cellStyle name="20% - Accent1 4 2 7 2 3 3 2 2" xfId="38434" xr:uid="{00000000-0005-0000-0000-00006B950000}"/>
    <cellStyle name="20% - Accent1 4 2 7 2 3 3 2 2 2" xfId="38435" xr:uid="{00000000-0005-0000-0000-00006C950000}"/>
    <cellStyle name="20% - Accent1 4 2 7 2 3 3 2 3" xfId="38436" xr:uid="{00000000-0005-0000-0000-00006D950000}"/>
    <cellStyle name="20% - Accent1 4 2 7 2 3 3 3" xfId="38437" xr:uid="{00000000-0005-0000-0000-00006E950000}"/>
    <cellStyle name="20% - Accent1 4 2 7 2 3 3 3 2" xfId="38438" xr:uid="{00000000-0005-0000-0000-00006F950000}"/>
    <cellStyle name="20% - Accent1 4 2 7 2 3 3 4" xfId="38439" xr:uid="{00000000-0005-0000-0000-000070950000}"/>
    <cellStyle name="20% - Accent1 4 2 7 2 3 4" xfId="38440" xr:uid="{00000000-0005-0000-0000-000071950000}"/>
    <cellStyle name="20% - Accent1 4 2 7 2 3 4 2" xfId="38441" xr:uid="{00000000-0005-0000-0000-000072950000}"/>
    <cellStyle name="20% - Accent1 4 2 7 2 3 4 2 2" xfId="38442" xr:uid="{00000000-0005-0000-0000-000073950000}"/>
    <cellStyle name="20% - Accent1 4 2 7 2 3 4 2 2 2" xfId="38443" xr:uid="{00000000-0005-0000-0000-000074950000}"/>
    <cellStyle name="20% - Accent1 4 2 7 2 3 4 2 3" xfId="38444" xr:uid="{00000000-0005-0000-0000-000075950000}"/>
    <cellStyle name="20% - Accent1 4 2 7 2 3 4 3" xfId="38445" xr:uid="{00000000-0005-0000-0000-000076950000}"/>
    <cellStyle name="20% - Accent1 4 2 7 2 3 4 3 2" xfId="38446" xr:uid="{00000000-0005-0000-0000-000077950000}"/>
    <cellStyle name="20% - Accent1 4 2 7 2 3 4 4" xfId="38447" xr:uid="{00000000-0005-0000-0000-000078950000}"/>
    <cellStyle name="20% - Accent1 4 2 7 2 3 5" xfId="38448" xr:uid="{00000000-0005-0000-0000-000079950000}"/>
    <cellStyle name="20% - Accent1 4 2 7 2 3 5 2" xfId="38449" xr:uid="{00000000-0005-0000-0000-00007A950000}"/>
    <cellStyle name="20% - Accent1 4 2 7 2 3 5 2 2" xfId="38450" xr:uid="{00000000-0005-0000-0000-00007B950000}"/>
    <cellStyle name="20% - Accent1 4 2 7 2 3 5 3" xfId="38451" xr:uid="{00000000-0005-0000-0000-00007C950000}"/>
    <cellStyle name="20% - Accent1 4 2 7 2 3 6" xfId="38452" xr:uid="{00000000-0005-0000-0000-00007D950000}"/>
    <cellStyle name="20% - Accent1 4 2 7 2 3 6 2" xfId="38453" xr:uid="{00000000-0005-0000-0000-00007E950000}"/>
    <cellStyle name="20% - Accent1 4 2 7 2 3 6 2 2" xfId="38454" xr:uid="{00000000-0005-0000-0000-00007F950000}"/>
    <cellStyle name="20% - Accent1 4 2 7 2 3 6 3" xfId="38455" xr:uid="{00000000-0005-0000-0000-000080950000}"/>
    <cellStyle name="20% - Accent1 4 2 7 2 3 7" xfId="38456" xr:uid="{00000000-0005-0000-0000-000081950000}"/>
    <cellStyle name="20% - Accent1 4 2 7 2 3 7 2" xfId="38457" xr:uid="{00000000-0005-0000-0000-000082950000}"/>
    <cellStyle name="20% - Accent1 4 2 7 2 3 8" xfId="38458" xr:uid="{00000000-0005-0000-0000-000083950000}"/>
    <cellStyle name="20% - Accent1 4 2 7 2 3 8 2" xfId="38459" xr:uid="{00000000-0005-0000-0000-000084950000}"/>
    <cellStyle name="20% - Accent1 4 2 7 2 3 9" xfId="38460" xr:uid="{00000000-0005-0000-0000-000085950000}"/>
    <cellStyle name="20% - Accent1 4 2 7 2 4" xfId="38461" xr:uid="{00000000-0005-0000-0000-000086950000}"/>
    <cellStyle name="20% - Accent1 4 2 7 2 4 2" xfId="38462" xr:uid="{00000000-0005-0000-0000-000087950000}"/>
    <cellStyle name="20% - Accent1 4 2 7 2 4 2 2" xfId="38463" xr:uid="{00000000-0005-0000-0000-000088950000}"/>
    <cellStyle name="20% - Accent1 4 2 7 2 4 2 2 2" xfId="38464" xr:uid="{00000000-0005-0000-0000-000089950000}"/>
    <cellStyle name="20% - Accent1 4 2 7 2 4 2 3" xfId="38465" xr:uid="{00000000-0005-0000-0000-00008A950000}"/>
    <cellStyle name="20% - Accent1 4 2 7 2 4 3" xfId="38466" xr:uid="{00000000-0005-0000-0000-00008B950000}"/>
    <cellStyle name="20% - Accent1 4 2 7 2 4 3 2" xfId="38467" xr:uid="{00000000-0005-0000-0000-00008C950000}"/>
    <cellStyle name="20% - Accent1 4 2 7 2 4 4" xfId="38468" xr:uid="{00000000-0005-0000-0000-00008D950000}"/>
    <cellStyle name="20% - Accent1 4 2 7 2 5" xfId="38469" xr:uid="{00000000-0005-0000-0000-00008E950000}"/>
    <cellStyle name="20% - Accent1 4 2 7 2 5 2" xfId="38470" xr:uid="{00000000-0005-0000-0000-00008F950000}"/>
    <cellStyle name="20% - Accent1 4 2 7 2 5 2 2" xfId="38471" xr:uid="{00000000-0005-0000-0000-000090950000}"/>
    <cellStyle name="20% - Accent1 4 2 7 2 5 2 2 2" xfId="38472" xr:uid="{00000000-0005-0000-0000-000091950000}"/>
    <cellStyle name="20% - Accent1 4 2 7 2 5 2 3" xfId="38473" xr:uid="{00000000-0005-0000-0000-000092950000}"/>
    <cellStyle name="20% - Accent1 4 2 7 2 5 3" xfId="38474" xr:uid="{00000000-0005-0000-0000-000093950000}"/>
    <cellStyle name="20% - Accent1 4 2 7 2 5 3 2" xfId="38475" xr:uid="{00000000-0005-0000-0000-000094950000}"/>
    <cellStyle name="20% - Accent1 4 2 7 2 5 4" xfId="38476" xr:uid="{00000000-0005-0000-0000-000095950000}"/>
    <cellStyle name="20% - Accent1 4 2 7 2 6" xfId="38477" xr:uid="{00000000-0005-0000-0000-000096950000}"/>
    <cellStyle name="20% - Accent1 4 2 7 2 6 2" xfId="38478" xr:uid="{00000000-0005-0000-0000-000097950000}"/>
    <cellStyle name="20% - Accent1 4 2 7 2 6 2 2" xfId="38479" xr:uid="{00000000-0005-0000-0000-000098950000}"/>
    <cellStyle name="20% - Accent1 4 2 7 2 6 2 2 2" xfId="38480" xr:uid="{00000000-0005-0000-0000-000099950000}"/>
    <cellStyle name="20% - Accent1 4 2 7 2 6 2 3" xfId="38481" xr:uid="{00000000-0005-0000-0000-00009A950000}"/>
    <cellStyle name="20% - Accent1 4 2 7 2 6 3" xfId="38482" xr:uid="{00000000-0005-0000-0000-00009B950000}"/>
    <cellStyle name="20% - Accent1 4 2 7 2 6 3 2" xfId="38483" xr:uid="{00000000-0005-0000-0000-00009C950000}"/>
    <cellStyle name="20% - Accent1 4 2 7 2 6 4" xfId="38484" xr:uid="{00000000-0005-0000-0000-00009D950000}"/>
    <cellStyle name="20% - Accent1 4 2 7 2 7" xfId="38485" xr:uid="{00000000-0005-0000-0000-00009E950000}"/>
    <cellStyle name="20% - Accent1 4 2 7 2 7 2" xfId="38486" xr:uid="{00000000-0005-0000-0000-00009F950000}"/>
    <cellStyle name="20% - Accent1 4 2 7 2 7 2 2" xfId="38487" xr:uid="{00000000-0005-0000-0000-0000A0950000}"/>
    <cellStyle name="20% - Accent1 4 2 7 2 7 3" xfId="38488" xr:uid="{00000000-0005-0000-0000-0000A1950000}"/>
    <cellStyle name="20% - Accent1 4 2 7 2 8" xfId="38489" xr:uid="{00000000-0005-0000-0000-0000A2950000}"/>
    <cellStyle name="20% - Accent1 4 2 7 2 8 2" xfId="38490" xr:uid="{00000000-0005-0000-0000-0000A3950000}"/>
    <cellStyle name="20% - Accent1 4 2 7 2 8 2 2" xfId="38491" xr:uid="{00000000-0005-0000-0000-0000A4950000}"/>
    <cellStyle name="20% - Accent1 4 2 7 2 8 3" xfId="38492" xr:uid="{00000000-0005-0000-0000-0000A5950000}"/>
    <cellStyle name="20% - Accent1 4 2 7 2 9" xfId="38493" xr:uid="{00000000-0005-0000-0000-0000A6950000}"/>
    <cellStyle name="20% - Accent1 4 2 7 2 9 2" xfId="38494" xr:uid="{00000000-0005-0000-0000-0000A7950000}"/>
    <cellStyle name="20% - Accent1 4 2 7 3" xfId="38495" xr:uid="{00000000-0005-0000-0000-0000A8950000}"/>
    <cellStyle name="20% - Accent1 4 2 7 3 2" xfId="38496" xr:uid="{00000000-0005-0000-0000-0000A9950000}"/>
    <cellStyle name="20% - Accent1 4 2 7 3 2 2" xfId="38497" xr:uid="{00000000-0005-0000-0000-0000AA950000}"/>
    <cellStyle name="20% - Accent1 4 2 7 3 2 2 2" xfId="38498" xr:uid="{00000000-0005-0000-0000-0000AB950000}"/>
    <cellStyle name="20% - Accent1 4 2 7 3 2 2 2 2" xfId="38499" xr:uid="{00000000-0005-0000-0000-0000AC950000}"/>
    <cellStyle name="20% - Accent1 4 2 7 3 2 2 3" xfId="38500" xr:uid="{00000000-0005-0000-0000-0000AD950000}"/>
    <cellStyle name="20% - Accent1 4 2 7 3 2 3" xfId="38501" xr:uid="{00000000-0005-0000-0000-0000AE950000}"/>
    <cellStyle name="20% - Accent1 4 2 7 3 2 3 2" xfId="38502" xr:uid="{00000000-0005-0000-0000-0000AF950000}"/>
    <cellStyle name="20% - Accent1 4 2 7 3 2 4" xfId="38503" xr:uid="{00000000-0005-0000-0000-0000B0950000}"/>
    <cellStyle name="20% - Accent1 4 2 7 3 3" xfId="38504" xr:uid="{00000000-0005-0000-0000-0000B1950000}"/>
    <cellStyle name="20% - Accent1 4 2 7 3 3 2" xfId="38505" xr:uid="{00000000-0005-0000-0000-0000B2950000}"/>
    <cellStyle name="20% - Accent1 4 2 7 3 3 2 2" xfId="38506" xr:uid="{00000000-0005-0000-0000-0000B3950000}"/>
    <cellStyle name="20% - Accent1 4 2 7 3 3 2 2 2" xfId="38507" xr:uid="{00000000-0005-0000-0000-0000B4950000}"/>
    <cellStyle name="20% - Accent1 4 2 7 3 3 2 3" xfId="38508" xr:uid="{00000000-0005-0000-0000-0000B5950000}"/>
    <cellStyle name="20% - Accent1 4 2 7 3 3 3" xfId="38509" xr:uid="{00000000-0005-0000-0000-0000B6950000}"/>
    <cellStyle name="20% - Accent1 4 2 7 3 3 3 2" xfId="38510" xr:uid="{00000000-0005-0000-0000-0000B7950000}"/>
    <cellStyle name="20% - Accent1 4 2 7 3 3 4" xfId="38511" xr:uid="{00000000-0005-0000-0000-0000B8950000}"/>
    <cellStyle name="20% - Accent1 4 2 7 3 4" xfId="38512" xr:uid="{00000000-0005-0000-0000-0000B9950000}"/>
    <cellStyle name="20% - Accent1 4 2 7 3 4 2" xfId="38513" xr:uid="{00000000-0005-0000-0000-0000BA950000}"/>
    <cellStyle name="20% - Accent1 4 2 7 3 4 2 2" xfId="38514" xr:uid="{00000000-0005-0000-0000-0000BB950000}"/>
    <cellStyle name="20% - Accent1 4 2 7 3 4 2 2 2" xfId="38515" xr:uid="{00000000-0005-0000-0000-0000BC950000}"/>
    <cellStyle name="20% - Accent1 4 2 7 3 4 2 3" xfId="38516" xr:uid="{00000000-0005-0000-0000-0000BD950000}"/>
    <cellStyle name="20% - Accent1 4 2 7 3 4 3" xfId="38517" xr:uid="{00000000-0005-0000-0000-0000BE950000}"/>
    <cellStyle name="20% - Accent1 4 2 7 3 4 3 2" xfId="38518" xr:uid="{00000000-0005-0000-0000-0000BF950000}"/>
    <cellStyle name="20% - Accent1 4 2 7 3 4 4" xfId="38519" xr:uid="{00000000-0005-0000-0000-0000C0950000}"/>
    <cellStyle name="20% - Accent1 4 2 7 3 5" xfId="38520" xr:uid="{00000000-0005-0000-0000-0000C1950000}"/>
    <cellStyle name="20% - Accent1 4 2 7 3 5 2" xfId="38521" xr:uid="{00000000-0005-0000-0000-0000C2950000}"/>
    <cellStyle name="20% - Accent1 4 2 7 3 5 2 2" xfId="38522" xr:uid="{00000000-0005-0000-0000-0000C3950000}"/>
    <cellStyle name="20% - Accent1 4 2 7 3 5 3" xfId="38523" xr:uid="{00000000-0005-0000-0000-0000C4950000}"/>
    <cellStyle name="20% - Accent1 4 2 7 3 6" xfId="38524" xr:uid="{00000000-0005-0000-0000-0000C5950000}"/>
    <cellStyle name="20% - Accent1 4 2 7 3 6 2" xfId="38525" xr:uid="{00000000-0005-0000-0000-0000C6950000}"/>
    <cellStyle name="20% - Accent1 4 2 7 3 6 2 2" xfId="38526" xr:uid="{00000000-0005-0000-0000-0000C7950000}"/>
    <cellStyle name="20% - Accent1 4 2 7 3 6 3" xfId="38527" xr:uid="{00000000-0005-0000-0000-0000C8950000}"/>
    <cellStyle name="20% - Accent1 4 2 7 3 7" xfId="38528" xr:uid="{00000000-0005-0000-0000-0000C9950000}"/>
    <cellStyle name="20% - Accent1 4 2 7 3 7 2" xfId="38529" xr:uid="{00000000-0005-0000-0000-0000CA950000}"/>
    <cellStyle name="20% - Accent1 4 2 7 3 8" xfId="38530" xr:uid="{00000000-0005-0000-0000-0000CB950000}"/>
    <cellStyle name="20% - Accent1 4 2 7 3 8 2" xfId="38531" xr:uid="{00000000-0005-0000-0000-0000CC950000}"/>
    <cellStyle name="20% - Accent1 4 2 7 3 9" xfId="38532" xr:uid="{00000000-0005-0000-0000-0000CD950000}"/>
    <cellStyle name="20% - Accent1 4 2 7 4" xfId="38533" xr:uid="{00000000-0005-0000-0000-0000CE950000}"/>
    <cellStyle name="20% - Accent1 4 2 7 4 2" xfId="38534" xr:uid="{00000000-0005-0000-0000-0000CF950000}"/>
    <cellStyle name="20% - Accent1 4 2 7 4 2 2" xfId="38535" xr:uid="{00000000-0005-0000-0000-0000D0950000}"/>
    <cellStyle name="20% - Accent1 4 2 7 4 2 2 2" xfId="38536" xr:uid="{00000000-0005-0000-0000-0000D1950000}"/>
    <cellStyle name="20% - Accent1 4 2 7 4 2 2 2 2" xfId="38537" xr:uid="{00000000-0005-0000-0000-0000D2950000}"/>
    <cellStyle name="20% - Accent1 4 2 7 4 2 2 3" xfId="38538" xr:uid="{00000000-0005-0000-0000-0000D3950000}"/>
    <cellStyle name="20% - Accent1 4 2 7 4 2 3" xfId="38539" xr:uid="{00000000-0005-0000-0000-0000D4950000}"/>
    <cellStyle name="20% - Accent1 4 2 7 4 2 3 2" xfId="38540" xr:uid="{00000000-0005-0000-0000-0000D5950000}"/>
    <cellStyle name="20% - Accent1 4 2 7 4 2 4" xfId="38541" xr:uid="{00000000-0005-0000-0000-0000D6950000}"/>
    <cellStyle name="20% - Accent1 4 2 7 4 3" xfId="38542" xr:uid="{00000000-0005-0000-0000-0000D7950000}"/>
    <cellStyle name="20% - Accent1 4 2 7 4 3 2" xfId="38543" xr:uid="{00000000-0005-0000-0000-0000D8950000}"/>
    <cellStyle name="20% - Accent1 4 2 7 4 3 2 2" xfId="38544" xr:uid="{00000000-0005-0000-0000-0000D9950000}"/>
    <cellStyle name="20% - Accent1 4 2 7 4 3 2 2 2" xfId="38545" xr:uid="{00000000-0005-0000-0000-0000DA950000}"/>
    <cellStyle name="20% - Accent1 4 2 7 4 3 2 3" xfId="38546" xr:uid="{00000000-0005-0000-0000-0000DB950000}"/>
    <cellStyle name="20% - Accent1 4 2 7 4 3 3" xfId="38547" xr:uid="{00000000-0005-0000-0000-0000DC950000}"/>
    <cellStyle name="20% - Accent1 4 2 7 4 3 3 2" xfId="38548" xr:uid="{00000000-0005-0000-0000-0000DD950000}"/>
    <cellStyle name="20% - Accent1 4 2 7 4 3 4" xfId="38549" xr:uid="{00000000-0005-0000-0000-0000DE950000}"/>
    <cellStyle name="20% - Accent1 4 2 7 4 4" xfId="38550" xr:uid="{00000000-0005-0000-0000-0000DF950000}"/>
    <cellStyle name="20% - Accent1 4 2 7 4 4 2" xfId="38551" xr:uid="{00000000-0005-0000-0000-0000E0950000}"/>
    <cellStyle name="20% - Accent1 4 2 7 4 4 2 2" xfId="38552" xr:uid="{00000000-0005-0000-0000-0000E1950000}"/>
    <cellStyle name="20% - Accent1 4 2 7 4 4 2 2 2" xfId="38553" xr:uid="{00000000-0005-0000-0000-0000E2950000}"/>
    <cellStyle name="20% - Accent1 4 2 7 4 4 2 3" xfId="38554" xr:uid="{00000000-0005-0000-0000-0000E3950000}"/>
    <cellStyle name="20% - Accent1 4 2 7 4 4 3" xfId="38555" xr:uid="{00000000-0005-0000-0000-0000E4950000}"/>
    <cellStyle name="20% - Accent1 4 2 7 4 4 3 2" xfId="38556" xr:uid="{00000000-0005-0000-0000-0000E5950000}"/>
    <cellStyle name="20% - Accent1 4 2 7 4 4 4" xfId="38557" xr:uid="{00000000-0005-0000-0000-0000E6950000}"/>
    <cellStyle name="20% - Accent1 4 2 7 4 5" xfId="38558" xr:uid="{00000000-0005-0000-0000-0000E7950000}"/>
    <cellStyle name="20% - Accent1 4 2 7 4 5 2" xfId="38559" xr:uid="{00000000-0005-0000-0000-0000E8950000}"/>
    <cellStyle name="20% - Accent1 4 2 7 4 5 2 2" xfId="38560" xr:uid="{00000000-0005-0000-0000-0000E9950000}"/>
    <cellStyle name="20% - Accent1 4 2 7 4 5 3" xfId="38561" xr:uid="{00000000-0005-0000-0000-0000EA950000}"/>
    <cellStyle name="20% - Accent1 4 2 7 4 6" xfId="38562" xr:uid="{00000000-0005-0000-0000-0000EB950000}"/>
    <cellStyle name="20% - Accent1 4 2 7 4 6 2" xfId="38563" xr:uid="{00000000-0005-0000-0000-0000EC950000}"/>
    <cellStyle name="20% - Accent1 4 2 7 4 6 2 2" xfId="38564" xr:uid="{00000000-0005-0000-0000-0000ED950000}"/>
    <cellStyle name="20% - Accent1 4 2 7 4 6 3" xfId="38565" xr:uid="{00000000-0005-0000-0000-0000EE950000}"/>
    <cellStyle name="20% - Accent1 4 2 7 4 7" xfId="38566" xr:uid="{00000000-0005-0000-0000-0000EF950000}"/>
    <cellStyle name="20% - Accent1 4 2 7 4 7 2" xfId="38567" xr:uid="{00000000-0005-0000-0000-0000F0950000}"/>
    <cellStyle name="20% - Accent1 4 2 7 4 8" xfId="38568" xr:uid="{00000000-0005-0000-0000-0000F1950000}"/>
    <cellStyle name="20% - Accent1 4 2 7 4 8 2" xfId="38569" xr:uid="{00000000-0005-0000-0000-0000F2950000}"/>
    <cellStyle name="20% - Accent1 4 2 7 4 9" xfId="38570" xr:uid="{00000000-0005-0000-0000-0000F3950000}"/>
    <cellStyle name="20% - Accent1 4 2 7 5" xfId="38571" xr:uid="{00000000-0005-0000-0000-0000F4950000}"/>
    <cellStyle name="20% - Accent1 4 2 7 5 2" xfId="38572" xr:uid="{00000000-0005-0000-0000-0000F5950000}"/>
    <cellStyle name="20% - Accent1 4 2 7 5 2 2" xfId="38573" xr:uid="{00000000-0005-0000-0000-0000F6950000}"/>
    <cellStyle name="20% - Accent1 4 2 7 5 2 2 2" xfId="38574" xr:uid="{00000000-0005-0000-0000-0000F7950000}"/>
    <cellStyle name="20% - Accent1 4 2 7 5 2 3" xfId="38575" xr:uid="{00000000-0005-0000-0000-0000F8950000}"/>
    <cellStyle name="20% - Accent1 4 2 7 5 3" xfId="38576" xr:uid="{00000000-0005-0000-0000-0000F9950000}"/>
    <cellStyle name="20% - Accent1 4 2 7 5 3 2" xfId="38577" xr:uid="{00000000-0005-0000-0000-0000FA950000}"/>
    <cellStyle name="20% - Accent1 4 2 7 5 4" xfId="38578" xr:uid="{00000000-0005-0000-0000-0000FB950000}"/>
    <cellStyle name="20% - Accent1 4 2 7 6" xfId="38579" xr:uid="{00000000-0005-0000-0000-0000FC950000}"/>
    <cellStyle name="20% - Accent1 4 2 7 6 2" xfId="38580" xr:uid="{00000000-0005-0000-0000-0000FD950000}"/>
    <cellStyle name="20% - Accent1 4 2 7 6 2 2" xfId="38581" xr:uid="{00000000-0005-0000-0000-0000FE950000}"/>
    <cellStyle name="20% - Accent1 4 2 7 6 2 2 2" xfId="38582" xr:uid="{00000000-0005-0000-0000-0000FF950000}"/>
    <cellStyle name="20% - Accent1 4 2 7 6 2 3" xfId="38583" xr:uid="{00000000-0005-0000-0000-000000960000}"/>
    <cellStyle name="20% - Accent1 4 2 7 6 3" xfId="38584" xr:uid="{00000000-0005-0000-0000-000001960000}"/>
    <cellStyle name="20% - Accent1 4 2 7 6 3 2" xfId="38585" xr:uid="{00000000-0005-0000-0000-000002960000}"/>
    <cellStyle name="20% - Accent1 4 2 7 6 4" xfId="38586" xr:uid="{00000000-0005-0000-0000-000003960000}"/>
    <cellStyle name="20% - Accent1 4 2 7 7" xfId="38587" xr:uid="{00000000-0005-0000-0000-000004960000}"/>
    <cellStyle name="20% - Accent1 4 2 7 7 2" xfId="38588" xr:uid="{00000000-0005-0000-0000-000005960000}"/>
    <cellStyle name="20% - Accent1 4 2 7 7 2 2" xfId="38589" xr:uid="{00000000-0005-0000-0000-000006960000}"/>
    <cellStyle name="20% - Accent1 4 2 7 7 2 2 2" xfId="38590" xr:uid="{00000000-0005-0000-0000-000007960000}"/>
    <cellStyle name="20% - Accent1 4 2 7 7 2 3" xfId="38591" xr:uid="{00000000-0005-0000-0000-000008960000}"/>
    <cellStyle name="20% - Accent1 4 2 7 7 3" xfId="38592" xr:uid="{00000000-0005-0000-0000-000009960000}"/>
    <cellStyle name="20% - Accent1 4 2 7 7 3 2" xfId="38593" xr:uid="{00000000-0005-0000-0000-00000A960000}"/>
    <cellStyle name="20% - Accent1 4 2 7 7 4" xfId="38594" xr:uid="{00000000-0005-0000-0000-00000B960000}"/>
    <cellStyle name="20% - Accent1 4 2 7 8" xfId="38595" xr:uid="{00000000-0005-0000-0000-00000C960000}"/>
    <cellStyle name="20% - Accent1 4 2 7 8 2" xfId="38596" xr:uid="{00000000-0005-0000-0000-00000D960000}"/>
    <cellStyle name="20% - Accent1 4 2 7 8 2 2" xfId="38597" xr:uid="{00000000-0005-0000-0000-00000E960000}"/>
    <cellStyle name="20% - Accent1 4 2 7 8 3" xfId="38598" xr:uid="{00000000-0005-0000-0000-00000F960000}"/>
    <cellStyle name="20% - Accent1 4 2 7 9" xfId="38599" xr:uid="{00000000-0005-0000-0000-000010960000}"/>
    <cellStyle name="20% - Accent1 4 2 7 9 2" xfId="38600" xr:uid="{00000000-0005-0000-0000-000011960000}"/>
    <cellStyle name="20% - Accent1 4 2 7 9 2 2" xfId="38601" xr:uid="{00000000-0005-0000-0000-000012960000}"/>
    <cellStyle name="20% - Accent1 4 2 7 9 3" xfId="38602" xr:uid="{00000000-0005-0000-0000-000013960000}"/>
    <cellStyle name="20% - Accent1 4 2 8" xfId="38603" xr:uid="{00000000-0005-0000-0000-000014960000}"/>
    <cellStyle name="20% - Accent1 4 2 8 10" xfId="38604" xr:uid="{00000000-0005-0000-0000-000015960000}"/>
    <cellStyle name="20% - Accent1 4 2 8 10 2" xfId="38605" xr:uid="{00000000-0005-0000-0000-000016960000}"/>
    <cellStyle name="20% - Accent1 4 2 8 11" xfId="38606" xr:uid="{00000000-0005-0000-0000-000017960000}"/>
    <cellStyle name="20% - Accent1 4 2 8 2" xfId="38607" xr:uid="{00000000-0005-0000-0000-000018960000}"/>
    <cellStyle name="20% - Accent1 4 2 8 2 2" xfId="38608" xr:uid="{00000000-0005-0000-0000-000019960000}"/>
    <cellStyle name="20% - Accent1 4 2 8 2 2 2" xfId="38609" xr:uid="{00000000-0005-0000-0000-00001A960000}"/>
    <cellStyle name="20% - Accent1 4 2 8 2 2 2 2" xfId="38610" xr:uid="{00000000-0005-0000-0000-00001B960000}"/>
    <cellStyle name="20% - Accent1 4 2 8 2 2 2 2 2" xfId="38611" xr:uid="{00000000-0005-0000-0000-00001C960000}"/>
    <cellStyle name="20% - Accent1 4 2 8 2 2 2 3" xfId="38612" xr:uid="{00000000-0005-0000-0000-00001D960000}"/>
    <cellStyle name="20% - Accent1 4 2 8 2 2 3" xfId="38613" xr:uid="{00000000-0005-0000-0000-00001E960000}"/>
    <cellStyle name="20% - Accent1 4 2 8 2 2 3 2" xfId="38614" xr:uid="{00000000-0005-0000-0000-00001F960000}"/>
    <cellStyle name="20% - Accent1 4 2 8 2 2 4" xfId="38615" xr:uid="{00000000-0005-0000-0000-000020960000}"/>
    <cellStyle name="20% - Accent1 4 2 8 2 3" xfId="38616" xr:uid="{00000000-0005-0000-0000-000021960000}"/>
    <cellStyle name="20% - Accent1 4 2 8 2 3 2" xfId="38617" xr:uid="{00000000-0005-0000-0000-000022960000}"/>
    <cellStyle name="20% - Accent1 4 2 8 2 3 2 2" xfId="38618" xr:uid="{00000000-0005-0000-0000-000023960000}"/>
    <cellStyle name="20% - Accent1 4 2 8 2 3 2 2 2" xfId="38619" xr:uid="{00000000-0005-0000-0000-000024960000}"/>
    <cellStyle name="20% - Accent1 4 2 8 2 3 2 3" xfId="38620" xr:uid="{00000000-0005-0000-0000-000025960000}"/>
    <cellStyle name="20% - Accent1 4 2 8 2 3 3" xfId="38621" xr:uid="{00000000-0005-0000-0000-000026960000}"/>
    <cellStyle name="20% - Accent1 4 2 8 2 3 3 2" xfId="38622" xr:uid="{00000000-0005-0000-0000-000027960000}"/>
    <cellStyle name="20% - Accent1 4 2 8 2 3 4" xfId="38623" xr:uid="{00000000-0005-0000-0000-000028960000}"/>
    <cellStyle name="20% - Accent1 4 2 8 2 4" xfId="38624" xr:uid="{00000000-0005-0000-0000-000029960000}"/>
    <cellStyle name="20% - Accent1 4 2 8 2 4 2" xfId="38625" xr:uid="{00000000-0005-0000-0000-00002A960000}"/>
    <cellStyle name="20% - Accent1 4 2 8 2 4 2 2" xfId="38626" xr:uid="{00000000-0005-0000-0000-00002B960000}"/>
    <cellStyle name="20% - Accent1 4 2 8 2 4 2 2 2" xfId="38627" xr:uid="{00000000-0005-0000-0000-00002C960000}"/>
    <cellStyle name="20% - Accent1 4 2 8 2 4 2 3" xfId="38628" xr:uid="{00000000-0005-0000-0000-00002D960000}"/>
    <cellStyle name="20% - Accent1 4 2 8 2 4 3" xfId="38629" xr:uid="{00000000-0005-0000-0000-00002E960000}"/>
    <cellStyle name="20% - Accent1 4 2 8 2 4 3 2" xfId="38630" xr:uid="{00000000-0005-0000-0000-00002F960000}"/>
    <cellStyle name="20% - Accent1 4 2 8 2 4 4" xfId="38631" xr:uid="{00000000-0005-0000-0000-000030960000}"/>
    <cellStyle name="20% - Accent1 4 2 8 2 5" xfId="38632" xr:uid="{00000000-0005-0000-0000-000031960000}"/>
    <cellStyle name="20% - Accent1 4 2 8 2 5 2" xfId="38633" xr:uid="{00000000-0005-0000-0000-000032960000}"/>
    <cellStyle name="20% - Accent1 4 2 8 2 5 2 2" xfId="38634" xr:uid="{00000000-0005-0000-0000-000033960000}"/>
    <cellStyle name="20% - Accent1 4 2 8 2 5 3" xfId="38635" xr:uid="{00000000-0005-0000-0000-000034960000}"/>
    <cellStyle name="20% - Accent1 4 2 8 2 6" xfId="38636" xr:uid="{00000000-0005-0000-0000-000035960000}"/>
    <cellStyle name="20% - Accent1 4 2 8 2 6 2" xfId="38637" xr:uid="{00000000-0005-0000-0000-000036960000}"/>
    <cellStyle name="20% - Accent1 4 2 8 2 6 2 2" xfId="38638" xr:uid="{00000000-0005-0000-0000-000037960000}"/>
    <cellStyle name="20% - Accent1 4 2 8 2 6 3" xfId="38639" xr:uid="{00000000-0005-0000-0000-000038960000}"/>
    <cellStyle name="20% - Accent1 4 2 8 2 7" xfId="38640" xr:uid="{00000000-0005-0000-0000-000039960000}"/>
    <cellStyle name="20% - Accent1 4 2 8 2 7 2" xfId="38641" xr:uid="{00000000-0005-0000-0000-00003A960000}"/>
    <cellStyle name="20% - Accent1 4 2 8 2 8" xfId="38642" xr:uid="{00000000-0005-0000-0000-00003B960000}"/>
    <cellStyle name="20% - Accent1 4 2 8 2 8 2" xfId="38643" xr:uid="{00000000-0005-0000-0000-00003C960000}"/>
    <cellStyle name="20% - Accent1 4 2 8 2 9" xfId="38644" xr:uid="{00000000-0005-0000-0000-00003D960000}"/>
    <cellStyle name="20% - Accent1 4 2 8 3" xfId="38645" xr:uid="{00000000-0005-0000-0000-00003E960000}"/>
    <cellStyle name="20% - Accent1 4 2 8 3 2" xfId="38646" xr:uid="{00000000-0005-0000-0000-00003F960000}"/>
    <cellStyle name="20% - Accent1 4 2 8 3 2 2" xfId="38647" xr:uid="{00000000-0005-0000-0000-000040960000}"/>
    <cellStyle name="20% - Accent1 4 2 8 3 2 2 2" xfId="38648" xr:uid="{00000000-0005-0000-0000-000041960000}"/>
    <cellStyle name="20% - Accent1 4 2 8 3 2 2 2 2" xfId="38649" xr:uid="{00000000-0005-0000-0000-000042960000}"/>
    <cellStyle name="20% - Accent1 4 2 8 3 2 2 3" xfId="38650" xr:uid="{00000000-0005-0000-0000-000043960000}"/>
    <cellStyle name="20% - Accent1 4 2 8 3 2 3" xfId="38651" xr:uid="{00000000-0005-0000-0000-000044960000}"/>
    <cellStyle name="20% - Accent1 4 2 8 3 2 3 2" xfId="38652" xr:uid="{00000000-0005-0000-0000-000045960000}"/>
    <cellStyle name="20% - Accent1 4 2 8 3 2 4" xfId="38653" xr:uid="{00000000-0005-0000-0000-000046960000}"/>
    <cellStyle name="20% - Accent1 4 2 8 3 3" xfId="38654" xr:uid="{00000000-0005-0000-0000-000047960000}"/>
    <cellStyle name="20% - Accent1 4 2 8 3 3 2" xfId="38655" xr:uid="{00000000-0005-0000-0000-000048960000}"/>
    <cellStyle name="20% - Accent1 4 2 8 3 3 2 2" xfId="38656" xr:uid="{00000000-0005-0000-0000-000049960000}"/>
    <cellStyle name="20% - Accent1 4 2 8 3 3 2 2 2" xfId="38657" xr:uid="{00000000-0005-0000-0000-00004A960000}"/>
    <cellStyle name="20% - Accent1 4 2 8 3 3 2 3" xfId="38658" xr:uid="{00000000-0005-0000-0000-00004B960000}"/>
    <cellStyle name="20% - Accent1 4 2 8 3 3 3" xfId="38659" xr:uid="{00000000-0005-0000-0000-00004C960000}"/>
    <cellStyle name="20% - Accent1 4 2 8 3 3 3 2" xfId="38660" xr:uid="{00000000-0005-0000-0000-00004D960000}"/>
    <cellStyle name="20% - Accent1 4 2 8 3 3 4" xfId="38661" xr:uid="{00000000-0005-0000-0000-00004E960000}"/>
    <cellStyle name="20% - Accent1 4 2 8 3 4" xfId="38662" xr:uid="{00000000-0005-0000-0000-00004F960000}"/>
    <cellStyle name="20% - Accent1 4 2 8 3 4 2" xfId="38663" xr:uid="{00000000-0005-0000-0000-000050960000}"/>
    <cellStyle name="20% - Accent1 4 2 8 3 4 2 2" xfId="38664" xr:uid="{00000000-0005-0000-0000-000051960000}"/>
    <cellStyle name="20% - Accent1 4 2 8 3 4 2 2 2" xfId="38665" xr:uid="{00000000-0005-0000-0000-000052960000}"/>
    <cellStyle name="20% - Accent1 4 2 8 3 4 2 3" xfId="38666" xr:uid="{00000000-0005-0000-0000-000053960000}"/>
    <cellStyle name="20% - Accent1 4 2 8 3 4 3" xfId="38667" xr:uid="{00000000-0005-0000-0000-000054960000}"/>
    <cellStyle name="20% - Accent1 4 2 8 3 4 3 2" xfId="38668" xr:uid="{00000000-0005-0000-0000-000055960000}"/>
    <cellStyle name="20% - Accent1 4 2 8 3 4 4" xfId="38669" xr:uid="{00000000-0005-0000-0000-000056960000}"/>
    <cellStyle name="20% - Accent1 4 2 8 3 5" xfId="38670" xr:uid="{00000000-0005-0000-0000-000057960000}"/>
    <cellStyle name="20% - Accent1 4 2 8 3 5 2" xfId="38671" xr:uid="{00000000-0005-0000-0000-000058960000}"/>
    <cellStyle name="20% - Accent1 4 2 8 3 5 2 2" xfId="38672" xr:uid="{00000000-0005-0000-0000-000059960000}"/>
    <cellStyle name="20% - Accent1 4 2 8 3 5 3" xfId="38673" xr:uid="{00000000-0005-0000-0000-00005A960000}"/>
    <cellStyle name="20% - Accent1 4 2 8 3 6" xfId="38674" xr:uid="{00000000-0005-0000-0000-00005B960000}"/>
    <cellStyle name="20% - Accent1 4 2 8 3 6 2" xfId="38675" xr:uid="{00000000-0005-0000-0000-00005C960000}"/>
    <cellStyle name="20% - Accent1 4 2 8 3 6 2 2" xfId="38676" xr:uid="{00000000-0005-0000-0000-00005D960000}"/>
    <cellStyle name="20% - Accent1 4 2 8 3 6 3" xfId="38677" xr:uid="{00000000-0005-0000-0000-00005E960000}"/>
    <cellStyle name="20% - Accent1 4 2 8 3 7" xfId="38678" xr:uid="{00000000-0005-0000-0000-00005F960000}"/>
    <cellStyle name="20% - Accent1 4 2 8 3 7 2" xfId="38679" xr:uid="{00000000-0005-0000-0000-000060960000}"/>
    <cellStyle name="20% - Accent1 4 2 8 3 8" xfId="38680" xr:uid="{00000000-0005-0000-0000-000061960000}"/>
    <cellStyle name="20% - Accent1 4 2 8 3 8 2" xfId="38681" xr:uid="{00000000-0005-0000-0000-000062960000}"/>
    <cellStyle name="20% - Accent1 4 2 8 3 9" xfId="38682" xr:uid="{00000000-0005-0000-0000-000063960000}"/>
    <cellStyle name="20% - Accent1 4 2 8 4" xfId="38683" xr:uid="{00000000-0005-0000-0000-000064960000}"/>
    <cellStyle name="20% - Accent1 4 2 8 4 2" xfId="38684" xr:uid="{00000000-0005-0000-0000-000065960000}"/>
    <cellStyle name="20% - Accent1 4 2 8 4 2 2" xfId="38685" xr:uid="{00000000-0005-0000-0000-000066960000}"/>
    <cellStyle name="20% - Accent1 4 2 8 4 2 2 2" xfId="38686" xr:uid="{00000000-0005-0000-0000-000067960000}"/>
    <cellStyle name="20% - Accent1 4 2 8 4 2 3" xfId="38687" xr:uid="{00000000-0005-0000-0000-000068960000}"/>
    <cellStyle name="20% - Accent1 4 2 8 4 3" xfId="38688" xr:uid="{00000000-0005-0000-0000-000069960000}"/>
    <cellStyle name="20% - Accent1 4 2 8 4 3 2" xfId="38689" xr:uid="{00000000-0005-0000-0000-00006A960000}"/>
    <cellStyle name="20% - Accent1 4 2 8 4 4" xfId="38690" xr:uid="{00000000-0005-0000-0000-00006B960000}"/>
    <cellStyle name="20% - Accent1 4 2 8 5" xfId="38691" xr:uid="{00000000-0005-0000-0000-00006C960000}"/>
    <cellStyle name="20% - Accent1 4 2 8 5 2" xfId="38692" xr:uid="{00000000-0005-0000-0000-00006D960000}"/>
    <cellStyle name="20% - Accent1 4 2 8 5 2 2" xfId="38693" xr:uid="{00000000-0005-0000-0000-00006E960000}"/>
    <cellStyle name="20% - Accent1 4 2 8 5 2 2 2" xfId="38694" xr:uid="{00000000-0005-0000-0000-00006F960000}"/>
    <cellStyle name="20% - Accent1 4 2 8 5 2 3" xfId="38695" xr:uid="{00000000-0005-0000-0000-000070960000}"/>
    <cellStyle name="20% - Accent1 4 2 8 5 3" xfId="38696" xr:uid="{00000000-0005-0000-0000-000071960000}"/>
    <cellStyle name="20% - Accent1 4 2 8 5 3 2" xfId="38697" xr:uid="{00000000-0005-0000-0000-000072960000}"/>
    <cellStyle name="20% - Accent1 4 2 8 5 4" xfId="38698" xr:uid="{00000000-0005-0000-0000-000073960000}"/>
    <cellStyle name="20% - Accent1 4 2 8 6" xfId="38699" xr:uid="{00000000-0005-0000-0000-000074960000}"/>
    <cellStyle name="20% - Accent1 4 2 8 6 2" xfId="38700" xr:uid="{00000000-0005-0000-0000-000075960000}"/>
    <cellStyle name="20% - Accent1 4 2 8 6 2 2" xfId="38701" xr:uid="{00000000-0005-0000-0000-000076960000}"/>
    <cellStyle name="20% - Accent1 4 2 8 6 2 2 2" xfId="38702" xr:uid="{00000000-0005-0000-0000-000077960000}"/>
    <cellStyle name="20% - Accent1 4 2 8 6 2 3" xfId="38703" xr:uid="{00000000-0005-0000-0000-000078960000}"/>
    <cellStyle name="20% - Accent1 4 2 8 6 3" xfId="38704" xr:uid="{00000000-0005-0000-0000-000079960000}"/>
    <cellStyle name="20% - Accent1 4 2 8 6 3 2" xfId="38705" xr:uid="{00000000-0005-0000-0000-00007A960000}"/>
    <cellStyle name="20% - Accent1 4 2 8 6 4" xfId="38706" xr:uid="{00000000-0005-0000-0000-00007B960000}"/>
    <cellStyle name="20% - Accent1 4 2 8 7" xfId="38707" xr:uid="{00000000-0005-0000-0000-00007C960000}"/>
    <cellStyle name="20% - Accent1 4 2 8 7 2" xfId="38708" xr:uid="{00000000-0005-0000-0000-00007D960000}"/>
    <cellStyle name="20% - Accent1 4 2 8 7 2 2" xfId="38709" xr:uid="{00000000-0005-0000-0000-00007E960000}"/>
    <cellStyle name="20% - Accent1 4 2 8 7 3" xfId="38710" xr:uid="{00000000-0005-0000-0000-00007F960000}"/>
    <cellStyle name="20% - Accent1 4 2 8 8" xfId="38711" xr:uid="{00000000-0005-0000-0000-000080960000}"/>
    <cellStyle name="20% - Accent1 4 2 8 8 2" xfId="38712" xr:uid="{00000000-0005-0000-0000-000081960000}"/>
    <cellStyle name="20% - Accent1 4 2 8 8 2 2" xfId="38713" xr:uid="{00000000-0005-0000-0000-000082960000}"/>
    <cellStyle name="20% - Accent1 4 2 8 8 3" xfId="38714" xr:uid="{00000000-0005-0000-0000-000083960000}"/>
    <cellStyle name="20% - Accent1 4 2 8 9" xfId="38715" xr:uid="{00000000-0005-0000-0000-000084960000}"/>
    <cellStyle name="20% - Accent1 4 2 8 9 2" xfId="38716" xr:uid="{00000000-0005-0000-0000-000085960000}"/>
    <cellStyle name="20% - Accent1 4 2 9" xfId="38717" xr:uid="{00000000-0005-0000-0000-000086960000}"/>
    <cellStyle name="20% - Accent1 4 2 9 10" xfId="38718" xr:uid="{00000000-0005-0000-0000-000087960000}"/>
    <cellStyle name="20% - Accent1 4 2 9 10 2" xfId="38719" xr:uid="{00000000-0005-0000-0000-000088960000}"/>
    <cellStyle name="20% - Accent1 4 2 9 11" xfId="38720" xr:uid="{00000000-0005-0000-0000-000089960000}"/>
    <cellStyle name="20% - Accent1 4 2 9 2" xfId="38721" xr:uid="{00000000-0005-0000-0000-00008A960000}"/>
    <cellStyle name="20% - Accent1 4 2 9 2 2" xfId="38722" xr:uid="{00000000-0005-0000-0000-00008B960000}"/>
    <cellStyle name="20% - Accent1 4 2 9 2 2 2" xfId="38723" xr:uid="{00000000-0005-0000-0000-00008C960000}"/>
    <cellStyle name="20% - Accent1 4 2 9 2 2 2 2" xfId="38724" xr:uid="{00000000-0005-0000-0000-00008D960000}"/>
    <cellStyle name="20% - Accent1 4 2 9 2 2 2 2 2" xfId="38725" xr:uid="{00000000-0005-0000-0000-00008E960000}"/>
    <cellStyle name="20% - Accent1 4 2 9 2 2 2 3" xfId="38726" xr:uid="{00000000-0005-0000-0000-00008F960000}"/>
    <cellStyle name="20% - Accent1 4 2 9 2 2 3" xfId="38727" xr:uid="{00000000-0005-0000-0000-000090960000}"/>
    <cellStyle name="20% - Accent1 4 2 9 2 2 3 2" xfId="38728" xr:uid="{00000000-0005-0000-0000-000091960000}"/>
    <cellStyle name="20% - Accent1 4 2 9 2 2 4" xfId="38729" xr:uid="{00000000-0005-0000-0000-000092960000}"/>
    <cellStyle name="20% - Accent1 4 2 9 2 3" xfId="38730" xr:uid="{00000000-0005-0000-0000-000093960000}"/>
    <cellStyle name="20% - Accent1 4 2 9 2 3 2" xfId="38731" xr:uid="{00000000-0005-0000-0000-000094960000}"/>
    <cellStyle name="20% - Accent1 4 2 9 2 3 2 2" xfId="38732" xr:uid="{00000000-0005-0000-0000-000095960000}"/>
    <cellStyle name="20% - Accent1 4 2 9 2 3 2 2 2" xfId="38733" xr:uid="{00000000-0005-0000-0000-000096960000}"/>
    <cellStyle name="20% - Accent1 4 2 9 2 3 2 3" xfId="38734" xr:uid="{00000000-0005-0000-0000-000097960000}"/>
    <cellStyle name="20% - Accent1 4 2 9 2 3 3" xfId="38735" xr:uid="{00000000-0005-0000-0000-000098960000}"/>
    <cellStyle name="20% - Accent1 4 2 9 2 3 3 2" xfId="38736" xr:uid="{00000000-0005-0000-0000-000099960000}"/>
    <cellStyle name="20% - Accent1 4 2 9 2 3 4" xfId="38737" xr:uid="{00000000-0005-0000-0000-00009A960000}"/>
    <cellStyle name="20% - Accent1 4 2 9 2 4" xfId="38738" xr:uid="{00000000-0005-0000-0000-00009B960000}"/>
    <cellStyle name="20% - Accent1 4 2 9 2 4 2" xfId="38739" xr:uid="{00000000-0005-0000-0000-00009C960000}"/>
    <cellStyle name="20% - Accent1 4 2 9 2 4 2 2" xfId="38740" xr:uid="{00000000-0005-0000-0000-00009D960000}"/>
    <cellStyle name="20% - Accent1 4 2 9 2 4 2 2 2" xfId="38741" xr:uid="{00000000-0005-0000-0000-00009E960000}"/>
    <cellStyle name="20% - Accent1 4 2 9 2 4 2 3" xfId="38742" xr:uid="{00000000-0005-0000-0000-00009F960000}"/>
    <cellStyle name="20% - Accent1 4 2 9 2 4 3" xfId="38743" xr:uid="{00000000-0005-0000-0000-0000A0960000}"/>
    <cellStyle name="20% - Accent1 4 2 9 2 4 3 2" xfId="38744" xr:uid="{00000000-0005-0000-0000-0000A1960000}"/>
    <cellStyle name="20% - Accent1 4 2 9 2 4 4" xfId="38745" xr:uid="{00000000-0005-0000-0000-0000A2960000}"/>
    <cellStyle name="20% - Accent1 4 2 9 2 5" xfId="38746" xr:uid="{00000000-0005-0000-0000-0000A3960000}"/>
    <cellStyle name="20% - Accent1 4 2 9 2 5 2" xfId="38747" xr:uid="{00000000-0005-0000-0000-0000A4960000}"/>
    <cellStyle name="20% - Accent1 4 2 9 2 5 2 2" xfId="38748" xr:uid="{00000000-0005-0000-0000-0000A5960000}"/>
    <cellStyle name="20% - Accent1 4 2 9 2 5 3" xfId="38749" xr:uid="{00000000-0005-0000-0000-0000A6960000}"/>
    <cellStyle name="20% - Accent1 4 2 9 2 6" xfId="38750" xr:uid="{00000000-0005-0000-0000-0000A7960000}"/>
    <cellStyle name="20% - Accent1 4 2 9 2 6 2" xfId="38751" xr:uid="{00000000-0005-0000-0000-0000A8960000}"/>
    <cellStyle name="20% - Accent1 4 2 9 2 6 2 2" xfId="38752" xr:uid="{00000000-0005-0000-0000-0000A9960000}"/>
    <cellStyle name="20% - Accent1 4 2 9 2 6 3" xfId="38753" xr:uid="{00000000-0005-0000-0000-0000AA960000}"/>
    <cellStyle name="20% - Accent1 4 2 9 2 7" xfId="38754" xr:uid="{00000000-0005-0000-0000-0000AB960000}"/>
    <cellStyle name="20% - Accent1 4 2 9 2 7 2" xfId="38755" xr:uid="{00000000-0005-0000-0000-0000AC960000}"/>
    <cellStyle name="20% - Accent1 4 2 9 2 8" xfId="38756" xr:uid="{00000000-0005-0000-0000-0000AD960000}"/>
    <cellStyle name="20% - Accent1 4 2 9 2 8 2" xfId="38757" xr:uid="{00000000-0005-0000-0000-0000AE960000}"/>
    <cellStyle name="20% - Accent1 4 2 9 2 9" xfId="38758" xr:uid="{00000000-0005-0000-0000-0000AF960000}"/>
    <cellStyle name="20% - Accent1 4 2 9 3" xfId="38759" xr:uid="{00000000-0005-0000-0000-0000B0960000}"/>
    <cellStyle name="20% - Accent1 4 2 9 3 2" xfId="38760" xr:uid="{00000000-0005-0000-0000-0000B1960000}"/>
    <cellStyle name="20% - Accent1 4 2 9 3 2 2" xfId="38761" xr:uid="{00000000-0005-0000-0000-0000B2960000}"/>
    <cellStyle name="20% - Accent1 4 2 9 3 2 2 2" xfId="38762" xr:uid="{00000000-0005-0000-0000-0000B3960000}"/>
    <cellStyle name="20% - Accent1 4 2 9 3 2 2 2 2" xfId="38763" xr:uid="{00000000-0005-0000-0000-0000B4960000}"/>
    <cellStyle name="20% - Accent1 4 2 9 3 2 2 3" xfId="38764" xr:uid="{00000000-0005-0000-0000-0000B5960000}"/>
    <cellStyle name="20% - Accent1 4 2 9 3 2 3" xfId="38765" xr:uid="{00000000-0005-0000-0000-0000B6960000}"/>
    <cellStyle name="20% - Accent1 4 2 9 3 2 3 2" xfId="38766" xr:uid="{00000000-0005-0000-0000-0000B7960000}"/>
    <cellStyle name="20% - Accent1 4 2 9 3 2 4" xfId="38767" xr:uid="{00000000-0005-0000-0000-0000B8960000}"/>
    <cellStyle name="20% - Accent1 4 2 9 3 3" xfId="38768" xr:uid="{00000000-0005-0000-0000-0000B9960000}"/>
    <cellStyle name="20% - Accent1 4 2 9 3 3 2" xfId="38769" xr:uid="{00000000-0005-0000-0000-0000BA960000}"/>
    <cellStyle name="20% - Accent1 4 2 9 3 3 2 2" xfId="38770" xr:uid="{00000000-0005-0000-0000-0000BB960000}"/>
    <cellStyle name="20% - Accent1 4 2 9 3 3 2 2 2" xfId="38771" xr:uid="{00000000-0005-0000-0000-0000BC960000}"/>
    <cellStyle name="20% - Accent1 4 2 9 3 3 2 3" xfId="38772" xr:uid="{00000000-0005-0000-0000-0000BD960000}"/>
    <cellStyle name="20% - Accent1 4 2 9 3 3 3" xfId="38773" xr:uid="{00000000-0005-0000-0000-0000BE960000}"/>
    <cellStyle name="20% - Accent1 4 2 9 3 3 3 2" xfId="38774" xr:uid="{00000000-0005-0000-0000-0000BF960000}"/>
    <cellStyle name="20% - Accent1 4 2 9 3 3 4" xfId="38775" xr:uid="{00000000-0005-0000-0000-0000C0960000}"/>
    <cellStyle name="20% - Accent1 4 2 9 3 4" xfId="38776" xr:uid="{00000000-0005-0000-0000-0000C1960000}"/>
    <cellStyle name="20% - Accent1 4 2 9 3 4 2" xfId="38777" xr:uid="{00000000-0005-0000-0000-0000C2960000}"/>
    <cellStyle name="20% - Accent1 4 2 9 3 4 2 2" xfId="38778" xr:uid="{00000000-0005-0000-0000-0000C3960000}"/>
    <cellStyle name="20% - Accent1 4 2 9 3 4 2 2 2" xfId="38779" xr:uid="{00000000-0005-0000-0000-0000C4960000}"/>
    <cellStyle name="20% - Accent1 4 2 9 3 4 2 3" xfId="38780" xr:uid="{00000000-0005-0000-0000-0000C5960000}"/>
    <cellStyle name="20% - Accent1 4 2 9 3 4 3" xfId="38781" xr:uid="{00000000-0005-0000-0000-0000C6960000}"/>
    <cellStyle name="20% - Accent1 4 2 9 3 4 3 2" xfId="38782" xr:uid="{00000000-0005-0000-0000-0000C7960000}"/>
    <cellStyle name="20% - Accent1 4 2 9 3 4 4" xfId="38783" xr:uid="{00000000-0005-0000-0000-0000C8960000}"/>
    <cellStyle name="20% - Accent1 4 2 9 3 5" xfId="38784" xr:uid="{00000000-0005-0000-0000-0000C9960000}"/>
    <cellStyle name="20% - Accent1 4 2 9 3 5 2" xfId="38785" xr:uid="{00000000-0005-0000-0000-0000CA960000}"/>
    <cellStyle name="20% - Accent1 4 2 9 3 5 2 2" xfId="38786" xr:uid="{00000000-0005-0000-0000-0000CB960000}"/>
    <cellStyle name="20% - Accent1 4 2 9 3 5 3" xfId="38787" xr:uid="{00000000-0005-0000-0000-0000CC960000}"/>
    <cellStyle name="20% - Accent1 4 2 9 3 6" xfId="38788" xr:uid="{00000000-0005-0000-0000-0000CD960000}"/>
    <cellStyle name="20% - Accent1 4 2 9 3 6 2" xfId="38789" xr:uid="{00000000-0005-0000-0000-0000CE960000}"/>
    <cellStyle name="20% - Accent1 4 2 9 3 6 2 2" xfId="38790" xr:uid="{00000000-0005-0000-0000-0000CF960000}"/>
    <cellStyle name="20% - Accent1 4 2 9 3 6 3" xfId="38791" xr:uid="{00000000-0005-0000-0000-0000D0960000}"/>
    <cellStyle name="20% - Accent1 4 2 9 3 7" xfId="38792" xr:uid="{00000000-0005-0000-0000-0000D1960000}"/>
    <cellStyle name="20% - Accent1 4 2 9 3 7 2" xfId="38793" xr:uid="{00000000-0005-0000-0000-0000D2960000}"/>
    <cellStyle name="20% - Accent1 4 2 9 3 8" xfId="38794" xr:uid="{00000000-0005-0000-0000-0000D3960000}"/>
    <cellStyle name="20% - Accent1 4 2 9 3 8 2" xfId="38795" xr:uid="{00000000-0005-0000-0000-0000D4960000}"/>
    <cellStyle name="20% - Accent1 4 2 9 3 9" xfId="38796" xr:uid="{00000000-0005-0000-0000-0000D5960000}"/>
    <cellStyle name="20% - Accent1 4 2 9 4" xfId="38797" xr:uid="{00000000-0005-0000-0000-0000D6960000}"/>
    <cellStyle name="20% - Accent1 4 2 9 4 2" xfId="38798" xr:uid="{00000000-0005-0000-0000-0000D7960000}"/>
    <cellStyle name="20% - Accent1 4 2 9 4 2 2" xfId="38799" xr:uid="{00000000-0005-0000-0000-0000D8960000}"/>
    <cellStyle name="20% - Accent1 4 2 9 4 2 2 2" xfId="38800" xr:uid="{00000000-0005-0000-0000-0000D9960000}"/>
    <cellStyle name="20% - Accent1 4 2 9 4 2 3" xfId="38801" xr:uid="{00000000-0005-0000-0000-0000DA960000}"/>
    <cellStyle name="20% - Accent1 4 2 9 4 3" xfId="38802" xr:uid="{00000000-0005-0000-0000-0000DB960000}"/>
    <cellStyle name="20% - Accent1 4 2 9 4 3 2" xfId="38803" xr:uid="{00000000-0005-0000-0000-0000DC960000}"/>
    <cellStyle name="20% - Accent1 4 2 9 4 4" xfId="38804" xr:uid="{00000000-0005-0000-0000-0000DD960000}"/>
    <cellStyle name="20% - Accent1 4 2 9 5" xfId="38805" xr:uid="{00000000-0005-0000-0000-0000DE960000}"/>
    <cellStyle name="20% - Accent1 4 2 9 5 2" xfId="38806" xr:uid="{00000000-0005-0000-0000-0000DF960000}"/>
    <cellStyle name="20% - Accent1 4 2 9 5 2 2" xfId="38807" xr:uid="{00000000-0005-0000-0000-0000E0960000}"/>
    <cellStyle name="20% - Accent1 4 2 9 5 2 2 2" xfId="38808" xr:uid="{00000000-0005-0000-0000-0000E1960000}"/>
    <cellStyle name="20% - Accent1 4 2 9 5 2 3" xfId="38809" xr:uid="{00000000-0005-0000-0000-0000E2960000}"/>
    <cellStyle name="20% - Accent1 4 2 9 5 3" xfId="38810" xr:uid="{00000000-0005-0000-0000-0000E3960000}"/>
    <cellStyle name="20% - Accent1 4 2 9 5 3 2" xfId="38811" xr:uid="{00000000-0005-0000-0000-0000E4960000}"/>
    <cellStyle name="20% - Accent1 4 2 9 5 4" xfId="38812" xr:uid="{00000000-0005-0000-0000-0000E5960000}"/>
    <cellStyle name="20% - Accent1 4 2 9 6" xfId="38813" xr:uid="{00000000-0005-0000-0000-0000E6960000}"/>
    <cellStyle name="20% - Accent1 4 2 9 6 2" xfId="38814" xr:uid="{00000000-0005-0000-0000-0000E7960000}"/>
    <cellStyle name="20% - Accent1 4 2 9 6 2 2" xfId="38815" xr:uid="{00000000-0005-0000-0000-0000E8960000}"/>
    <cellStyle name="20% - Accent1 4 2 9 6 2 2 2" xfId="38816" xr:uid="{00000000-0005-0000-0000-0000E9960000}"/>
    <cellStyle name="20% - Accent1 4 2 9 6 2 3" xfId="38817" xr:uid="{00000000-0005-0000-0000-0000EA960000}"/>
    <cellStyle name="20% - Accent1 4 2 9 6 3" xfId="38818" xr:uid="{00000000-0005-0000-0000-0000EB960000}"/>
    <cellStyle name="20% - Accent1 4 2 9 6 3 2" xfId="38819" xr:uid="{00000000-0005-0000-0000-0000EC960000}"/>
    <cellStyle name="20% - Accent1 4 2 9 6 4" xfId="38820" xr:uid="{00000000-0005-0000-0000-0000ED960000}"/>
    <cellStyle name="20% - Accent1 4 2 9 7" xfId="38821" xr:uid="{00000000-0005-0000-0000-0000EE960000}"/>
    <cellStyle name="20% - Accent1 4 2 9 7 2" xfId="38822" xr:uid="{00000000-0005-0000-0000-0000EF960000}"/>
    <cellStyle name="20% - Accent1 4 2 9 7 2 2" xfId="38823" xr:uid="{00000000-0005-0000-0000-0000F0960000}"/>
    <cellStyle name="20% - Accent1 4 2 9 7 3" xfId="38824" xr:uid="{00000000-0005-0000-0000-0000F1960000}"/>
    <cellStyle name="20% - Accent1 4 2 9 8" xfId="38825" xr:uid="{00000000-0005-0000-0000-0000F2960000}"/>
    <cellStyle name="20% - Accent1 4 2 9 8 2" xfId="38826" xr:uid="{00000000-0005-0000-0000-0000F3960000}"/>
    <cellStyle name="20% - Accent1 4 2 9 8 2 2" xfId="38827" xr:uid="{00000000-0005-0000-0000-0000F4960000}"/>
    <cellStyle name="20% - Accent1 4 2 9 8 3" xfId="38828" xr:uid="{00000000-0005-0000-0000-0000F5960000}"/>
    <cellStyle name="20% - Accent1 4 2 9 9" xfId="38829" xr:uid="{00000000-0005-0000-0000-0000F6960000}"/>
    <cellStyle name="20% - Accent1 4 2 9 9 2" xfId="38830" xr:uid="{00000000-0005-0000-0000-0000F7960000}"/>
    <cellStyle name="20% - Accent1 4 20" xfId="38831" xr:uid="{00000000-0005-0000-0000-0000F8960000}"/>
    <cellStyle name="20% - Accent1 4 20 2" xfId="38832" xr:uid="{00000000-0005-0000-0000-0000F9960000}"/>
    <cellStyle name="20% - Accent1 4 21" xfId="38833" xr:uid="{00000000-0005-0000-0000-0000FA960000}"/>
    <cellStyle name="20% - Accent1 4 3" xfId="38834" xr:uid="{00000000-0005-0000-0000-0000FB960000}"/>
    <cellStyle name="20% - Accent1 4 3 10" xfId="38835" xr:uid="{00000000-0005-0000-0000-0000FC960000}"/>
    <cellStyle name="20% - Accent1 4 3 10 2" xfId="38836" xr:uid="{00000000-0005-0000-0000-0000FD960000}"/>
    <cellStyle name="20% - Accent1 4 3 10 2 2" xfId="38837" xr:uid="{00000000-0005-0000-0000-0000FE960000}"/>
    <cellStyle name="20% - Accent1 4 3 10 2 2 2" xfId="38838" xr:uid="{00000000-0005-0000-0000-0000FF960000}"/>
    <cellStyle name="20% - Accent1 4 3 10 2 3" xfId="38839" xr:uid="{00000000-0005-0000-0000-000000970000}"/>
    <cellStyle name="20% - Accent1 4 3 10 3" xfId="38840" xr:uid="{00000000-0005-0000-0000-000001970000}"/>
    <cellStyle name="20% - Accent1 4 3 10 3 2" xfId="38841" xr:uid="{00000000-0005-0000-0000-000002970000}"/>
    <cellStyle name="20% - Accent1 4 3 10 4" xfId="38842" xr:uid="{00000000-0005-0000-0000-000003970000}"/>
    <cellStyle name="20% - Accent1 4 3 11" xfId="38843" xr:uid="{00000000-0005-0000-0000-000004970000}"/>
    <cellStyle name="20% - Accent1 4 3 11 2" xfId="38844" xr:uid="{00000000-0005-0000-0000-000005970000}"/>
    <cellStyle name="20% - Accent1 4 3 11 2 2" xfId="38845" xr:uid="{00000000-0005-0000-0000-000006970000}"/>
    <cellStyle name="20% - Accent1 4 3 11 2 2 2" xfId="38846" xr:uid="{00000000-0005-0000-0000-000007970000}"/>
    <cellStyle name="20% - Accent1 4 3 11 2 3" xfId="38847" xr:uid="{00000000-0005-0000-0000-000008970000}"/>
    <cellStyle name="20% - Accent1 4 3 11 3" xfId="38848" xr:uid="{00000000-0005-0000-0000-000009970000}"/>
    <cellStyle name="20% - Accent1 4 3 11 3 2" xfId="38849" xr:uid="{00000000-0005-0000-0000-00000A970000}"/>
    <cellStyle name="20% - Accent1 4 3 11 4" xfId="38850" xr:uid="{00000000-0005-0000-0000-00000B970000}"/>
    <cellStyle name="20% - Accent1 4 3 12" xfId="38851" xr:uid="{00000000-0005-0000-0000-00000C970000}"/>
    <cellStyle name="20% - Accent1 4 3 12 2" xfId="38852" xr:uid="{00000000-0005-0000-0000-00000D970000}"/>
    <cellStyle name="20% - Accent1 4 3 12 2 2" xfId="38853" xr:uid="{00000000-0005-0000-0000-00000E970000}"/>
    <cellStyle name="20% - Accent1 4 3 12 3" xfId="38854" xr:uid="{00000000-0005-0000-0000-00000F970000}"/>
    <cellStyle name="20% - Accent1 4 3 13" xfId="38855" xr:uid="{00000000-0005-0000-0000-000010970000}"/>
    <cellStyle name="20% - Accent1 4 3 13 2" xfId="38856" xr:uid="{00000000-0005-0000-0000-000011970000}"/>
    <cellStyle name="20% - Accent1 4 3 13 2 2" xfId="38857" xr:uid="{00000000-0005-0000-0000-000012970000}"/>
    <cellStyle name="20% - Accent1 4 3 13 3" xfId="38858" xr:uid="{00000000-0005-0000-0000-000013970000}"/>
    <cellStyle name="20% - Accent1 4 3 14" xfId="38859" xr:uid="{00000000-0005-0000-0000-000014970000}"/>
    <cellStyle name="20% - Accent1 4 3 14 2" xfId="38860" xr:uid="{00000000-0005-0000-0000-000015970000}"/>
    <cellStyle name="20% - Accent1 4 3 15" xfId="38861" xr:uid="{00000000-0005-0000-0000-000016970000}"/>
    <cellStyle name="20% - Accent1 4 3 15 2" xfId="38862" xr:uid="{00000000-0005-0000-0000-000017970000}"/>
    <cellStyle name="20% - Accent1 4 3 16" xfId="38863" xr:uid="{00000000-0005-0000-0000-000018970000}"/>
    <cellStyle name="20% - Accent1 4 3 2" xfId="38864" xr:uid="{00000000-0005-0000-0000-000019970000}"/>
    <cellStyle name="20% - Accent1 4 3 2 10" xfId="38865" xr:uid="{00000000-0005-0000-0000-00001A970000}"/>
    <cellStyle name="20% - Accent1 4 3 2 10 2" xfId="38866" xr:uid="{00000000-0005-0000-0000-00001B970000}"/>
    <cellStyle name="20% - Accent1 4 3 2 10 2 2" xfId="38867" xr:uid="{00000000-0005-0000-0000-00001C970000}"/>
    <cellStyle name="20% - Accent1 4 3 2 10 2 2 2" xfId="38868" xr:uid="{00000000-0005-0000-0000-00001D970000}"/>
    <cellStyle name="20% - Accent1 4 3 2 10 2 3" xfId="38869" xr:uid="{00000000-0005-0000-0000-00001E970000}"/>
    <cellStyle name="20% - Accent1 4 3 2 10 3" xfId="38870" xr:uid="{00000000-0005-0000-0000-00001F970000}"/>
    <cellStyle name="20% - Accent1 4 3 2 10 3 2" xfId="38871" xr:uid="{00000000-0005-0000-0000-000020970000}"/>
    <cellStyle name="20% - Accent1 4 3 2 10 4" xfId="38872" xr:uid="{00000000-0005-0000-0000-000021970000}"/>
    <cellStyle name="20% - Accent1 4 3 2 11" xfId="38873" xr:uid="{00000000-0005-0000-0000-000022970000}"/>
    <cellStyle name="20% - Accent1 4 3 2 11 2" xfId="38874" xr:uid="{00000000-0005-0000-0000-000023970000}"/>
    <cellStyle name="20% - Accent1 4 3 2 11 2 2" xfId="38875" xr:uid="{00000000-0005-0000-0000-000024970000}"/>
    <cellStyle name="20% - Accent1 4 3 2 11 3" xfId="38876" xr:uid="{00000000-0005-0000-0000-000025970000}"/>
    <cellStyle name="20% - Accent1 4 3 2 12" xfId="38877" xr:uid="{00000000-0005-0000-0000-000026970000}"/>
    <cellStyle name="20% - Accent1 4 3 2 12 2" xfId="38878" xr:uid="{00000000-0005-0000-0000-000027970000}"/>
    <cellStyle name="20% - Accent1 4 3 2 12 2 2" xfId="38879" xr:uid="{00000000-0005-0000-0000-000028970000}"/>
    <cellStyle name="20% - Accent1 4 3 2 12 3" xfId="38880" xr:uid="{00000000-0005-0000-0000-000029970000}"/>
    <cellStyle name="20% - Accent1 4 3 2 13" xfId="38881" xr:uid="{00000000-0005-0000-0000-00002A970000}"/>
    <cellStyle name="20% - Accent1 4 3 2 13 2" xfId="38882" xr:uid="{00000000-0005-0000-0000-00002B970000}"/>
    <cellStyle name="20% - Accent1 4 3 2 14" xfId="38883" xr:uid="{00000000-0005-0000-0000-00002C970000}"/>
    <cellStyle name="20% - Accent1 4 3 2 14 2" xfId="38884" xr:uid="{00000000-0005-0000-0000-00002D970000}"/>
    <cellStyle name="20% - Accent1 4 3 2 15" xfId="38885" xr:uid="{00000000-0005-0000-0000-00002E970000}"/>
    <cellStyle name="20% - Accent1 4 3 2 2" xfId="38886" xr:uid="{00000000-0005-0000-0000-00002F970000}"/>
    <cellStyle name="20% - Accent1 4 3 2 2 10" xfId="38887" xr:uid="{00000000-0005-0000-0000-000030970000}"/>
    <cellStyle name="20% - Accent1 4 3 2 2 10 2" xfId="38888" xr:uid="{00000000-0005-0000-0000-000031970000}"/>
    <cellStyle name="20% - Accent1 4 3 2 2 10 2 2" xfId="38889" xr:uid="{00000000-0005-0000-0000-000032970000}"/>
    <cellStyle name="20% - Accent1 4 3 2 2 10 3" xfId="38890" xr:uid="{00000000-0005-0000-0000-000033970000}"/>
    <cellStyle name="20% - Accent1 4 3 2 2 11" xfId="38891" xr:uid="{00000000-0005-0000-0000-000034970000}"/>
    <cellStyle name="20% - Accent1 4 3 2 2 11 2" xfId="38892" xr:uid="{00000000-0005-0000-0000-000035970000}"/>
    <cellStyle name="20% - Accent1 4 3 2 2 11 2 2" xfId="38893" xr:uid="{00000000-0005-0000-0000-000036970000}"/>
    <cellStyle name="20% - Accent1 4 3 2 2 11 3" xfId="38894" xr:uid="{00000000-0005-0000-0000-000037970000}"/>
    <cellStyle name="20% - Accent1 4 3 2 2 12" xfId="38895" xr:uid="{00000000-0005-0000-0000-000038970000}"/>
    <cellStyle name="20% - Accent1 4 3 2 2 12 2" xfId="38896" xr:uid="{00000000-0005-0000-0000-000039970000}"/>
    <cellStyle name="20% - Accent1 4 3 2 2 13" xfId="38897" xr:uid="{00000000-0005-0000-0000-00003A970000}"/>
    <cellStyle name="20% - Accent1 4 3 2 2 13 2" xfId="38898" xr:uid="{00000000-0005-0000-0000-00003B970000}"/>
    <cellStyle name="20% - Accent1 4 3 2 2 14" xfId="38899" xr:uid="{00000000-0005-0000-0000-00003C970000}"/>
    <cellStyle name="20% - Accent1 4 3 2 2 2" xfId="38900" xr:uid="{00000000-0005-0000-0000-00003D970000}"/>
    <cellStyle name="20% - Accent1 4 3 2 2 2 10" xfId="38901" xr:uid="{00000000-0005-0000-0000-00003E970000}"/>
    <cellStyle name="20% - Accent1 4 3 2 2 2 10 2" xfId="38902" xr:uid="{00000000-0005-0000-0000-00003F970000}"/>
    <cellStyle name="20% - Accent1 4 3 2 2 2 11" xfId="38903" xr:uid="{00000000-0005-0000-0000-000040970000}"/>
    <cellStyle name="20% - Accent1 4 3 2 2 2 2" xfId="38904" xr:uid="{00000000-0005-0000-0000-000041970000}"/>
    <cellStyle name="20% - Accent1 4 3 2 2 2 2 2" xfId="38905" xr:uid="{00000000-0005-0000-0000-000042970000}"/>
    <cellStyle name="20% - Accent1 4 3 2 2 2 2 2 2" xfId="38906" xr:uid="{00000000-0005-0000-0000-000043970000}"/>
    <cellStyle name="20% - Accent1 4 3 2 2 2 2 2 2 2" xfId="38907" xr:uid="{00000000-0005-0000-0000-000044970000}"/>
    <cellStyle name="20% - Accent1 4 3 2 2 2 2 2 2 2 2" xfId="38908" xr:uid="{00000000-0005-0000-0000-000045970000}"/>
    <cellStyle name="20% - Accent1 4 3 2 2 2 2 2 2 3" xfId="38909" xr:uid="{00000000-0005-0000-0000-000046970000}"/>
    <cellStyle name="20% - Accent1 4 3 2 2 2 2 2 3" xfId="38910" xr:uid="{00000000-0005-0000-0000-000047970000}"/>
    <cellStyle name="20% - Accent1 4 3 2 2 2 2 2 3 2" xfId="38911" xr:uid="{00000000-0005-0000-0000-000048970000}"/>
    <cellStyle name="20% - Accent1 4 3 2 2 2 2 2 4" xfId="38912" xr:uid="{00000000-0005-0000-0000-000049970000}"/>
    <cellStyle name="20% - Accent1 4 3 2 2 2 2 3" xfId="38913" xr:uid="{00000000-0005-0000-0000-00004A970000}"/>
    <cellStyle name="20% - Accent1 4 3 2 2 2 2 3 2" xfId="38914" xr:uid="{00000000-0005-0000-0000-00004B970000}"/>
    <cellStyle name="20% - Accent1 4 3 2 2 2 2 3 2 2" xfId="38915" xr:uid="{00000000-0005-0000-0000-00004C970000}"/>
    <cellStyle name="20% - Accent1 4 3 2 2 2 2 3 2 2 2" xfId="38916" xr:uid="{00000000-0005-0000-0000-00004D970000}"/>
    <cellStyle name="20% - Accent1 4 3 2 2 2 2 3 2 3" xfId="38917" xr:uid="{00000000-0005-0000-0000-00004E970000}"/>
    <cellStyle name="20% - Accent1 4 3 2 2 2 2 3 3" xfId="38918" xr:uid="{00000000-0005-0000-0000-00004F970000}"/>
    <cellStyle name="20% - Accent1 4 3 2 2 2 2 3 3 2" xfId="38919" xr:uid="{00000000-0005-0000-0000-000050970000}"/>
    <cellStyle name="20% - Accent1 4 3 2 2 2 2 3 4" xfId="38920" xr:uid="{00000000-0005-0000-0000-000051970000}"/>
    <cellStyle name="20% - Accent1 4 3 2 2 2 2 4" xfId="38921" xr:uid="{00000000-0005-0000-0000-000052970000}"/>
    <cellStyle name="20% - Accent1 4 3 2 2 2 2 4 2" xfId="38922" xr:uid="{00000000-0005-0000-0000-000053970000}"/>
    <cellStyle name="20% - Accent1 4 3 2 2 2 2 4 2 2" xfId="38923" xr:uid="{00000000-0005-0000-0000-000054970000}"/>
    <cellStyle name="20% - Accent1 4 3 2 2 2 2 4 2 2 2" xfId="38924" xr:uid="{00000000-0005-0000-0000-000055970000}"/>
    <cellStyle name="20% - Accent1 4 3 2 2 2 2 4 2 3" xfId="38925" xr:uid="{00000000-0005-0000-0000-000056970000}"/>
    <cellStyle name="20% - Accent1 4 3 2 2 2 2 4 3" xfId="38926" xr:uid="{00000000-0005-0000-0000-000057970000}"/>
    <cellStyle name="20% - Accent1 4 3 2 2 2 2 4 3 2" xfId="38927" xr:uid="{00000000-0005-0000-0000-000058970000}"/>
    <cellStyle name="20% - Accent1 4 3 2 2 2 2 4 4" xfId="38928" xr:uid="{00000000-0005-0000-0000-000059970000}"/>
    <cellStyle name="20% - Accent1 4 3 2 2 2 2 5" xfId="38929" xr:uid="{00000000-0005-0000-0000-00005A970000}"/>
    <cellStyle name="20% - Accent1 4 3 2 2 2 2 5 2" xfId="38930" xr:uid="{00000000-0005-0000-0000-00005B970000}"/>
    <cellStyle name="20% - Accent1 4 3 2 2 2 2 5 2 2" xfId="38931" xr:uid="{00000000-0005-0000-0000-00005C970000}"/>
    <cellStyle name="20% - Accent1 4 3 2 2 2 2 5 3" xfId="38932" xr:uid="{00000000-0005-0000-0000-00005D970000}"/>
    <cellStyle name="20% - Accent1 4 3 2 2 2 2 6" xfId="38933" xr:uid="{00000000-0005-0000-0000-00005E970000}"/>
    <cellStyle name="20% - Accent1 4 3 2 2 2 2 6 2" xfId="38934" xr:uid="{00000000-0005-0000-0000-00005F970000}"/>
    <cellStyle name="20% - Accent1 4 3 2 2 2 2 6 2 2" xfId="38935" xr:uid="{00000000-0005-0000-0000-000060970000}"/>
    <cellStyle name="20% - Accent1 4 3 2 2 2 2 6 3" xfId="38936" xr:uid="{00000000-0005-0000-0000-000061970000}"/>
    <cellStyle name="20% - Accent1 4 3 2 2 2 2 7" xfId="38937" xr:uid="{00000000-0005-0000-0000-000062970000}"/>
    <cellStyle name="20% - Accent1 4 3 2 2 2 2 7 2" xfId="38938" xr:uid="{00000000-0005-0000-0000-000063970000}"/>
    <cellStyle name="20% - Accent1 4 3 2 2 2 2 8" xfId="38939" xr:uid="{00000000-0005-0000-0000-000064970000}"/>
    <cellStyle name="20% - Accent1 4 3 2 2 2 2 8 2" xfId="38940" xr:uid="{00000000-0005-0000-0000-000065970000}"/>
    <cellStyle name="20% - Accent1 4 3 2 2 2 2 9" xfId="38941" xr:uid="{00000000-0005-0000-0000-000066970000}"/>
    <cellStyle name="20% - Accent1 4 3 2 2 2 3" xfId="38942" xr:uid="{00000000-0005-0000-0000-000067970000}"/>
    <cellStyle name="20% - Accent1 4 3 2 2 2 3 2" xfId="38943" xr:uid="{00000000-0005-0000-0000-000068970000}"/>
    <cellStyle name="20% - Accent1 4 3 2 2 2 3 2 2" xfId="38944" xr:uid="{00000000-0005-0000-0000-000069970000}"/>
    <cellStyle name="20% - Accent1 4 3 2 2 2 3 2 2 2" xfId="38945" xr:uid="{00000000-0005-0000-0000-00006A970000}"/>
    <cellStyle name="20% - Accent1 4 3 2 2 2 3 2 2 2 2" xfId="38946" xr:uid="{00000000-0005-0000-0000-00006B970000}"/>
    <cellStyle name="20% - Accent1 4 3 2 2 2 3 2 2 3" xfId="38947" xr:uid="{00000000-0005-0000-0000-00006C970000}"/>
    <cellStyle name="20% - Accent1 4 3 2 2 2 3 2 3" xfId="38948" xr:uid="{00000000-0005-0000-0000-00006D970000}"/>
    <cellStyle name="20% - Accent1 4 3 2 2 2 3 2 3 2" xfId="38949" xr:uid="{00000000-0005-0000-0000-00006E970000}"/>
    <cellStyle name="20% - Accent1 4 3 2 2 2 3 2 4" xfId="38950" xr:uid="{00000000-0005-0000-0000-00006F970000}"/>
    <cellStyle name="20% - Accent1 4 3 2 2 2 3 3" xfId="38951" xr:uid="{00000000-0005-0000-0000-000070970000}"/>
    <cellStyle name="20% - Accent1 4 3 2 2 2 3 3 2" xfId="38952" xr:uid="{00000000-0005-0000-0000-000071970000}"/>
    <cellStyle name="20% - Accent1 4 3 2 2 2 3 3 2 2" xfId="38953" xr:uid="{00000000-0005-0000-0000-000072970000}"/>
    <cellStyle name="20% - Accent1 4 3 2 2 2 3 3 2 2 2" xfId="38954" xr:uid="{00000000-0005-0000-0000-000073970000}"/>
    <cellStyle name="20% - Accent1 4 3 2 2 2 3 3 2 3" xfId="38955" xr:uid="{00000000-0005-0000-0000-000074970000}"/>
    <cellStyle name="20% - Accent1 4 3 2 2 2 3 3 3" xfId="38956" xr:uid="{00000000-0005-0000-0000-000075970000}"/>
    <cellStyle name="20% - Accent1 4 3 2 2 2 3 3 3 2" xfId="38957" xr:uid="{00000000-0005-0000-0000-000076970000}"/>
    <cellStyle name="20% - Accent1 4 3 2 2 2 3 3 4" xfId="38958" xr:uid="{00000000-0005-0000-0000-000077970000}"/>
    <cellStyle name="20% - Accent1 4 3 2 2 2 3 4" xfId="38959" xr:uid="{00000000-0005-0000-0000-000078970000}"/>
    <cellStyle name="20% - Accent1 4 3 2 2 2 3 4 2" xfId="38960" xr:uid="{00000000-0005-0000-0000-000079970000}"/>
    <cellStyle name="20% - Accent1 4 3 2 2 2 3 4 2 2" xfId="38961" xr:uid="{00000000-0005-0000-0000-00007A970000}"/>
    <cellStyle name="20% - Accent1 4 3 2 2 2 3 4 2 2 2" xfId="38962" xr:uid="{00000000-0005-0000-0000-00007B970000}"/>
    <cellStyle name="20% - Accent1 4 3 2 2 2 3 4 2 3" xfId="38963" xr:uid="{00000000-0005-0000-0000-00007C970000}"/>
    <cellStyle name="20% - Accent1 4 3 2 2 2 3 4 3" xfId="38964" xr:uid="{00000000-0005-0000-0000-00007D970000}"/>
    <cellStyle name="20% - Accent1 4 3 2 2 2 3 4 3 2" xfId="38965" xr:uid="{00000000-0005-0000-0000-00007E970000}"/>
    <cellStyle name="20% - Accent1 4 3 2 2 2 3 4 4" xfId="38966" xr:uid="{00000000-0005-0000-0000-00007F970000}"/>
    <cellStyle name="20% - Accent1 4 3 2 2 2 3 5" xfId="38967" xr:uid="{00000000-0005-0000-0000-000080970000}"/>
    <cellStyle name="20% - Accent1 4 3 2 2 2 3 5 2" xfId="38968" xr:uid="{00000000-0005-0000-0000-000081970000}"/>
    <cellStyle name="20% - Accent1 4 3 2 2 2 3 5 2 2" xfId="38969" xr:uid="{00000000-0005-0000-0000-000082970000}"/>
    <cellStyle name="20% - Accent1 4 3 2 2 2 3 5 3" xfId="38970" xr:uid="{00000000-0005-0000-0000-000083970000}"/>
    <cellStyle name="20% - Accent1 4 3 2 2 2 3 6" xfId="38971" xr:uid="{00000000-0005-0000-0000-000084970000}"/>
    <cellStyle name="20% - Accent1 4 3 2 2 2 3 6 2" xfId="38972" xr:uid="{00000000-0005-0000-0000-000085970000}"/>
    <cellStyle name="20% - Accent1 4 3 2 2 2 3 6 2 2" xfId="38973" xr:uid="{00000000-0005-0000-0000-000086970000}"/>
    <cellStyle name="20% - Accent1 4 3 2 2 2 3 6 3" xfId="38974" xr:uid="{00000000-0005-0000-0000-000087970000}"/>
    <cellStyle name="20% - Accent1 4 3 2 2 2 3 7" xfId="38975" xr:uid="{00000000-0005-0000-0000-000088970000}"/>
    <cellStyle name="20% - Accent1 4 3 2 2 2 3 7 2" xfId="38976" xr:uid="{00000000-0005-0000-0000-000089970000}"/>
    <cellStyle name="20% - Accent1 4 3 2 2 2 3 8" xfId="38977" xr:uid="{00000000-0005-0000-0000-00008A970000}"/>
    <cellStyle name="20% - Accent1 4 3 2 2 2 3 8 2" xfId="38978" xr:uid="{00000000-0005-0000-0000-00008B970000}"/>
    <cellStyle name="20% - Accent1 4 3 2 2 2 3 9" xfId="38979" xr:uid="{00000000-0005-0000-0000-00008C970000}"/>
    <cellStyle name="20% - Accent1 4 3 2 2 2 4" xfId="38980" xr:uid="{00000000-0005-0000-0000-00008D970000}"/>
    <cellStyle name="20% - Accent1 4 3 2 2 2 4 2" xfId="38981" xr:uid="{00000000-0005-0000-0000-00008E970000}"/>
    <cellStyle name="20% - Accent1 4 3 2 2 2 4 2 2" xfId="38982" xr:uid="{00000000-0005-0000-0000-00008F970000}"/>
    <cellStyle name="20% - Accent1 4 3 2 2 2 4 2 2 2" xfId="38983" xr:uid="{00000000-0005-0000-0000-000090970000}"/>
    <cellStyle name="20% - Accent1 4 3 2 2 2 4 2 3" xfId="38984" xr:uid="{00000000-0005-0000-0000-000091970000}"/>
    <cellStyle name="20% - Accent1 4 3 2 2 2 4 3" xfId="38985" xr:uid="{00000000-0005-0000-0000-000092970000}"/>
    <cellStyle name="20% - Accent1 4 3 2 2 2 4 3 2" xfId="38986" xr:uid="{00000000-0005-0000-0000-000093970000}"/>
    <cellStyle name="20% - Accent1 4 3 2 2 2 4 4" xfId="38987" xr:uid="{00000000-0005-0000-0000-000094970000}"/>
    <cellStyle name="20% - Accent1 4 3 2 2 2 5" xfId="38988" xr:uid="{00000000-0005-0000-0000-000095970000}"/>
    <cellStyle name="20% - Accent1 4 3 2 2 2 5 2" xfId="38989" xr:uid="{00000000-0005-0000-0000-000096970000}"/>
    <cellStyle name="20% - Accent1 4 3 2 2 2 5 2 2" xfId="38990" xr:uid="{00000000-0005-0000-0000-000097970000}"/>
    <cellStyle name="20% - Accent1 4 3 2 2 2 5 2 2 2" xfId="38991" xr:uid="{00000000-0005-0000-0000-000098970000}"/>
    <cellStyle name="20% - Accent1 4 3 2 2 2 5 2 3" xfId="38992" xr:uid="{00000000-0005-0000-0000-000099970000}"/>
    <cellStyle name="20% - Accent1 4 3 2 2 2 5 3" xfId="38993" xr:uid="{00000000-0005-0000-0000-00009A970000}"/>
    <cellStyle name="20% - Accent1 4 3 2 2 2 5 3 2" xfId="38994" xr:uid="{00000000-0005-0000-0000-00009B970000}"/>
    <cellStyle name="20% - Accent1 4 3 2 2 2 5 4" xfId="38995" xr:uid="{00000000-0005-0000-0000-00009C970000}"/>
    <cellStyle name="20% - Accent1 4 3 2 2 2 6" xfId="38996" xr:uid="{00000000-0005-0000-0000-00009D970000}"/>
    <cellStyle name="20% - Accent1 4 3 2 2 2 6 2" xfId="38997" xr:uid="{00000000-0005-0000-0000-00009E970000}"/>
    <cellStyle name="20% - Accent1 4 3 2 2 2 6 2 2" xfId="38998" xr:uid="{00000000-0005-0000-0000-00009F970000}"/>
    <cellStyle name="20% - Accent1 4 3 2 2 2 6 2 2 2" xfId="38999" xr:uid="{00000000-0005-0000-0000-0000A0970000}"/>
    <cellStyle name="20% - Accent1 4 3 2 2 2 6 2 3" xfId="39000" xr:uid="{00000000-0005-0000-0000-0000A1970000}"/>
    <cellStyle name="20% - Accent1 4 3 2 2 2 6 3" xfId="39001" xr:uid="{00000000-0005-0000-0000-0000A2970000}"/>
    <cellStyle name="20% - Accent1 4 3 2 2 2 6 3 2" xfId="39002" xr:uid="{00000000-0005-0000-0000-0000A3970000}"/>
    <cellStyle name="20% - Accent1 4 3 2 2 2 6 4" xfId="39003" xr:uid="{00000000-0005-0000-0000-0000A4970000}"/>
    <cellStyle name="20% - Accent1 4 3 2 2 2 7" xfId="39004" xr:uid="{00000000-0005-0000-0000-0000A5970000}"/>
    <cellStyle name="20% - Accent1 4 3 2 2 2 7 2" xfId="39005" xr:uid="{00000000-0005-0000-0000-0000A6970000}"/>
    <cellStyle name="20% - Accent1 4 3 2 2 2 7 2 2" xfId="39006" xr:uid="{00000000-0005-0000-0000-0000A7970000}"/>
    <cellStyle name="20% - Accent1 4 3 2 2 2 7 3" xfId="39007" xr:uid="{00000000-0005-0000-0000-0000A8970000}"/>
    <cellStyle name="20% - Accent1 4 3 2 2 2 8" xfId="39008" xr:uid="{00000000-0005-0000-0000-0000A9970000}"/>
    <cellStyle name="20% - Accent1 4 3 2 2 2 8 2" xfId="39009" xr:uid="{00000000-0005-0000-0000-0000AA970000}"/>
    <cellStyle name="20% - Accent1 4 3 2 2 2 8 2 2" xfId="39010" xr:uid="{00000000-0005-0000-0000-0000AB970000}"/>
    <cellStyle name="20% - Accent1 4 3 2 2 2 8 3" xfId="39011" xr:uid="{00000000-0005-0000-0000-0000AC970000}"/>
    <cellStyle name="20% - Accent1 4 3 2 2 2 9" xfId="39012" xr:uid="{00000000-0005-0000-0000-0000AD970000}"/>
    <cellStyle name="20% - Accent1 4 3 2 2 2 9 2" xfId="39013" xr:uid="{00000000-0005-0000-0000-0000AE970000}"/>
    <cellStyle name="20% - Accent1 4 3 2 2 3" xfId="39014" xr:uid="{00000000-0005-0000-0000-0000AF970000}"/>
    <cellStyle name="20% - Accent1 4 3 2 2 3 10" xfId="39015" xr:uid="{00000000-0005-0000-0000-0000B0970000}"/>
    <cellStyle name="20% - Accent1 4 3 2 2 3 10 2" xfId="39016" xr:uid="{00000000-0005-0000-0000-0000B1970000}"/>
    <cellStyle name="20% - Accent1 4 3 2 2 3 11" xfId="39017" xr:uid="{00000000-0005-0000-0000-0000B2970000}"/>
    <cellStyle name="20% - Accent1 4 3 2 2 3 2" xfId="39018" xr:uid="{00000000-0005-0000-0000-0000B3970000}"/>
    <cellStyle name="20% - Accent1 4 3 2 2 3 2 2" xfId="39019" xr:uid="{00000000-0005-0000-0000-0000B4970000}"/>
    <cellStyle name="20% - Accent1 4 3 2 2 3 2 2 2" xfId="39020" xr:uid="{00000000-0005-0000-0000-0000B5970000}"/>
    <cellStyle name="20% - Accent1 4 3 2 2 3 2 2 2 2" xfId="39021" xr:uid="{00000000-0005-0000-0000-0000B6970000}"/>
    <cellStyle name="20% - Accent1 4 3 2 2 3 2 2 2 2 2" xfId="39022" xr:uid="{00000000-0005-0000-0000-0000B7970000}"/>
    <cellStyle name="20% - Accent1 4 3 2 2 3 2 2 2 3" xfId="39023" xr:uid="{00000000-0005-0000-0000-0000B8970000}"/>
    <cellStyle name="20% - Accent1 4 3 2 2 3 2 2 3" xfId="39024" xr:uid="{00000000-0005-0000-0000-0000B9970000}"/>
    <cellStyle name="20% - Accent1 4 3 2 2 3 2 2 3 2" xfId="39025" xr:uid="{00000000-0005-0000-0000-0000BA970000}"/>
    <cellStyle name="20% - Accent1 4 3 2 2 3 2 2 4" xfId="39026" xr:uid="{00000000-0005-0000-0000-0000BB970000}"/>
    <cellStyle name="20% - Accent1 4 3 2 2 3 2 3" xfId="39027" xr:uid="{00000000-0005-0000-0000-0000BC970000}"/>
    <cellStyle name="20% - Accent1 4 3 2 2 3 2 3 2" xfId="39028" xr:uid="{00000000-0005-0000-0000-0000BD970000}"/>
    <cellStyle name="20% - Accent1 4 3 2 2 3 2 3 2 2" xfId="39029" xr:uid="{00000000-0005-0000-0000-0000BE970000}"/>
    <cellStyle name="20% - Accent1 4 3 2 2 3 2 3 2 2 2" xfId="39030" xr:uid="{00000000-0005-0000-0000-0000BF970000}"/>
    <cellStyle name="20% - Accent1 4 3 2 2 3 2 3 2 3" xfId="39031" xr:uid="{00000000-0005-0000-0000-0000C0970000}"/>
    <cellStyle name="20% - Accent1 4 3 2 2 3 2 3 3" xfId="39032" xr:uid="{00000000-0005-0000-0000-0000C1970000}"/>
    <cellStyle name="20% - Accent1 4 3 2 2 3 2 3 3 2" xfId="39033" xr:uid="{00000000-0005-0000-0000-0000C2970000}"/>
    <cellStyle name="20% - Accent1 4 3 2 2 3 2 3 4" xfId="39034" xr:uid="{00000000-0005-0000-0000-0000C3970000}"/>
    <cellStyle name="20% - Accent1 4 3 2 2 3 2 4" xfId="39035" xr:uid="{00000000-0005-0000-0000-0000C4970000}"/>
    <cellStyle name="20% - Accent1 4 3 2 2 3 2 4 2" xfId="39036" xr:uid="{00000000-0005-0000-0000-0000C5970000}"/>
    <cellStyle name="20% - Accent1 4 3 2 2 3 2 4 2 2" xfId="39037" xr:uid="{00000000-0005-0000-0000-0000C6970000}"/>
    <cellStyle name="20% - Accent1 4 3 2 2 3 2 4 2 2 2" xfId="39038" xr:uid="{00000000-0005-0000-0000-0000C7970000}"/>
    <cellStyle name="20% - Accent1 4 3 2 2 3 2 4 2 3" xfId="39039" xr:uid="{00000000-0005-0000-0000-0000C8970000}"/>
    <cellStyle name="20% - Accent1 4 3 2 2 3 2 4 3" xfId="39040" xr:uid="{00000000-0005-0000-0000-0000C9970000}"/>
    <cellStyle name="20% - Accent1 4 3 2 2 3 2 4 3 2" xfId="39041" xr:uid="{00000000-0005-0000-0000-0000CA970000}"/>
    <cellStyle name="20% - Accent1 4 3 2 2 3 2 4 4" xfId="39042" xr:uid="{00000000-0005-0000-0000-0000CB970000}"/>
    <cellStyle name="20% - Accent1 4 3 2 2 3 2 5" xfId="39043" xr:uid="{00000000-0005-0000-0000-0000CC970000}"/>
    <cellStyle name="20% - Accent1 4 3 2 2 3 2 5 2" xfId="39044" xr:uid="{00000000-0005-0000-0000-0000CD970000}"/>
    <cellStyle name="20% - Accent1 4 3 2 2 3 2 5 2 2" xfId="39045" xr:uid="{00000000-0005-0000-0000-0000CE970000}"/>
    <cellStyle name="20% - Accent1 4 3 2 2 3 2 5 3" xfId="39046" xr:uid="{00000000-0005-0000-0000-0000CF970000}"/>
    <cellStyle name="20% - Accent1 4 3 2 2 3 2 6" xfId="39047" xr:uid="{00000000-0005-0000-0000-0000D0970000}"/>
    <cellStyle name="20% - Accent1 4 3 2 2 3 2 6 2" xfId="39048" xr:uid="{00000000-0005-0000-0000-0000D1970000}"/>
    <cellStyle name="20% - Accent1 4 3 2 2 3 2 6 2 2" xfId="39049" xr:uid="{00000000-0005-0000-0000-0000D2970000}"/>
    <cellStyle name="20% - Accent1 4 3 2 2 3 2 6 3" xfId="39050" xr:uid="{00000000-0005-0000-0000-0000D3970000}"/>
    <cellStyle name="20% - Accent1 4 3 2 2 3 2 7" xfId="39051" xr:uid="{00000000-0005-0000-0000-0000D4970000}"/>
    <cellStyle name="20% - Accent1 4 3 2 2 3 2 7 2" xfId="39052" xr:uid="{00000000-0005-0000-0000-0000D5970000}"/>
    <cellStyle name="20% - Accent1 4 3 2 2 3 2 8" xfId="39053" xr:uid="{00000000-0005-0000-0000-0000D6970000}"/>
    <cellStyle name="20% - Accent1 4 3 2 2 3 2 8 2" xfId="39054" xr:uid="{00000000-0005-0000-0000-0000D7970000}"/>
    <cellStyle name="20% - Accent1 4 3 2 2 3 2 9" xfId="39055" xr:uid="{00000000-0005-0000-0000-0000D8970000}"/>
    <cellStyle name="20% - Accent1 4 3 2 2 3 3" xfId="39056" xr:uid="{00000000-0005-0000-0000-0000D9970000}"/>
    <cellStyle name="20% - Accent1 4 3 2 2 3 3 2" xfId="39057" xr:uid="{00000000-0005-0000-0000-0000DA970000}"/>
    <cellStyle name="20% - Accent1 4 3 2 2 3 3 2 2" xfId="39058" xr:uid="{00000000-0005-0000-0000-0000DB970000}"/>
    <cellStyle name="20% - Accent1 4 3 2 2 3 3 2 2 2" xfId="39059" xr:uid="{00000000-0005-0000-0000-0000DC970000}"/>
    <cellStyle name="20% - Accent1 4 3 2 2 3 3 2 2 2 2" xfId="39060" xr:uid="{00000000-0005-0000-0000-0000DD970000}"/>
    <cellStyle name="20% - Accent1 4 3 2 2 3 3 2 2 3" xfId="39061" xr:uid="{00000000-0005-0000-0000-0000DE970000}"/>
    <cellStyle name="20% - Accent1 4 3 2 2 3 3 2 3" xfId="39062" xr:uid="{00000000-0005-0000-0000-0000DF970000}"/>
    <cellStyle name="20% - Accent1 4 3 2 2 3 3 2 3 2" xfId="39063" xr:uid="{00000000-0005-0000-0000-0000E0970000}"/>
    <cellStyle name="20% - Accent1 4 3 2 2 3 3 2 4" xfId="39064" xr:uid="{00000000-0005-0000-0000-0000E1970000}"/>
    <cellStyle name="20% - Accent1 4 3 2 2 3 3 3" xfId="39065" xr:uid="{00000000-0005-0000-0000-0000E2970000}"/>
    <cellStyle name="20% - Accent1 4 3 2 2 3 3 3 2" xfId="39066" xr:uid="{00000000-0005-0000-0000-0000E3970000}"/>
    <cellStyle name="20% - Accent1 4 3 2 2 3 3 3 2 2" xfId="39067" xr:uid="{00000000-0005-0000-0000-0000E4970000}"/>
    <cellStyle name="20% - Accent1 4 3 2 2 3 3 3 2 2 2" xfId="39068" xr:uid="{00000000-0005-0000-0000-0000E5970000}"/>
    <cellStyle name="20% - Accent1 4 3 2 2 3 3 3 2 3" xfId="39069" xr:uid="{00000000-0005-0000-0000-0000E6970000}"/>
    <cellStyle name="20% - Accent1 4 3 2 2 3 3 3 3" xfId="39070" xr:uid="{00000000-0005-0000-0000-0000E7970000}"/>
    <cellStyle name="20% - Accent1 4 3 2 2 3 3 3 3 2" xfId="39071" xr:uid="{00000000-0005-0000-0000-0000E8970000}"/>
    <cellStyle name="20% - Accent1 4 3 2 2 3 3 3 4" xfId="39072" xr:uid="{00000000-0005-0000-0000-0000E9970000}"/>
    <cellStyle name="20% - Accent1 4 3 2 2 3 3 4" xfId="39073" xr:uid="{00000000-0005-0000-0000-0000EA970000}"/>
    <cellStyle name="20% - Accent1 4 3 2 2 3 3 4 2" xfId="39074" xr:uid="{00000000-0005-0000-0000-0000EB970000}"/>
    <cellStyle name="20% - Accent1 4 3 2 2 3 3 4 2 2" xfId="39075" xr:uid="{00000000-0005-0000-0000-0000EC970000}"/>
    <cellStyle name="20% - Accent1 4 3 2 2 3 3 4 2 2 2" xfId="39076" xr:uid="{00000000-0005-0000-0000-0000ED970000}"/>
    <cellStyle name="20% - Accent1 4 3 2 2 3 3 4 2 3" xfId="39077" xr:uid="{00000000-0005-0000-0000-0000EE970000}"/>
    <cellStyle name="20% - Accent1 4 3 2 2 3 3 4 3" xfId="39078" xr:uid="{00000000-0005-0000-0000-0000EF970000}"/>
    <cellStyle name="20% - Accent1 4 3 2 2 3 3 4 3 2" xfId="39079" xr:uid="{00000000-0005-0000-0000-0000F0970000}"/>
    <cellStyle name="20% - Accent1 4 3 2 2 3 3 4 4" xfId="39080" xr:uid="{00000000-0005-0000-0000-0000F1970000}"/>
    <cellStyle name="20% - Accent1 4 3 2 2 3 3 5" xfId="39081" xr:uid="{00000000-0005-0000-0000-0000F2970000}"/>
    <cellStyle name="20% - Accent1 4 3 2 2 3 3 5 2" xfId="39082" xr:uid="{00000000-0005-0000-0000-0000F3970000}"/>
    <cellStyle name="20% - Accent1 4 3 2 2 3 3 5 2 2" xfId="39083" xr:uid="{00000000-0005-0000-0000-0000F4970000}"/>
    <cellStyle name="20% - Accent1 4 3 2 2 3 3 5 3" xfId="39084" xr:uid="{00000000-0005-0000-0000-0000F5970000}"/>
    <cellStyle name="20% - Accent1 4 3 2 2 3 3 6" xfId="39085" xr:uid="{00000000-0005-0000-0000-0000F6970000}"/>
    <cellStyle name="20% - Accent1 4 3 2 2 3 3 6 2" xfId="39086" xr:uid="{00000000-0005-0000-0000-0000F7970000}"/>
    <cellStyle name="20% - Accent1 4 3 2 2 3 3 6 2 2" xfId="39087" xr:uid="{00000000-0005-0000-0000-0000F8970000}"/>
    <cellStyle name="20% - Accent1 4 3 2 2 3 3 6 3" xfId="39088" xr:uid="{00000000-0005-0000-0000-0000F9970000}"/>
    <cellStyle name="20% - Accent1 4 3 2 2 3 3 7" xfId="39089" xr:uid="{00000000-0005-0000-0000-0000FA970000}"/>
    <cellStyle name="20% - Accent1 4 3 2 2 3 3 7 2" xfId="39090" xr:uid="{00000000-0005-0000-0000-0000FB970000}"/>
    <cellStyle name="20% - Accent1 4 3 2 2 3 3 8" xfId="39091" xr:uid="{00000000-0005-0000-0000-0000FC970000}"/>
    <cellStyle name="20% - Accent1 4 3 2 2 3 3 8 2" xfId="39092" xr:uid="{00000000-0005-0000-0000-0000FD970000}"/>
    <cellStyle name="20% - Accent1 4 3 2 2 3 3 9" xfId="39093" xr:uid="{00000000-0005-0000-0000-0000FE970000}"/>
    <cellStyle name="20% - Accent1 4 3 2 2 3 4" xfId="39094" xr:uid="{00000000-0005-0000-0000-0000FF970000}"/>
    <cellStyle name="20% - Accent1 4 3 2 2 3 4 2" xfId="39095" xr:uid="{00000000-0005-0000-0000-000000980000}"/>
    <cellStyle name="20% - Accent1 4 3 2 2 3 4 2 2" xfId="39096" xr:uid="{00000000-0005-0000-0000-000001980000}"/>
    <cellStyle name="20% - Accent1 4 3 2 2 3 4 2 2 2" xfId="39097" xr:uid="{00000000-0005-0000-0000-000002980000}"/>
    <cellStyle name="20% - Accent1 4 3 2 2 3 4 2 3" xfId="39098" xr:uid="{00000000-0005-0000-0000-000003980000}"/>
    <cellStyle name="20% - Accent1 4 3 2 2 3 4 3" xfId="39099" xr:uid="{00000000-0005-0000-0000-000004980000}"/>
    <cellStyle name="20% - Accent1 4 3 2 2 3 4 3 2" xfId="39100" xr:uid="{00000000-0005-0000-0000-000005980000}"/>
    <cellStyle name="20% - Accent1 4 3 2 2 3 4 4" xfId="39101" xr:uid="{00000000-0005-0000-0000-000006980000}"/>
    <cellStyle name="20% - Accent1 4 3 2 2 3 5" xfId="39102" xr:uid="{00000000-0005-0000-0000-000007980000}"/>
    <cellStyle name="20% - Accent1 4 3 2 2 3 5 2" xfId="39103" xr:uid="{00000000-0005-0000-0000-000008980000}"/>
    <cellStyle name="20% - Accent1 4 3 2 2 3 5 2 2" xfId="39104" xr:uid="{00000000-0005-0000-0000-000009980000}"/>
    <cellStyle name="20% - Accent1 4 3 2 2 3 5 2 2 2" xfId="39105" xr:uid="{00000000-0005-0000-0000-00000A980000}"/>
    <cellStyle name="20% - Accent1 4 3 2 2 3 5 2 3" xfId="39106" xr:uid="{00000000-0005-0000-0000-00000B980000}"/>
    <cellStyle name="20% - Accent1 4 3 2 2 3 5 3" xfId="39107" xr:uid="{00000000-0005-0000-0000-00000C980000}"/>
    <cellStyle name="20% - Accent1 4 3 2 2 3 5 3 2" xfId="39108" xr:uid="{00000000-0005-0000-0000-00000D980000}"/>
    <cellStyle name="20% - Accent1 4 3 2 2 3 5 4" xfId="39109" xr:uid="{00000000-0005-0000-0000-00000E980000}"/>
    <cellStyle name="20% - Accent1 4 3 2 2 3 6" xfId="39110" xr:uid="{00000000-0005-0000-0000-00000F980000}"/>
    <cellStyle name="20% - Accent1 4 3 2 2 3 6 2" xfId="39111" xr:uid="{00000000-0005-0000-0000-000010980000}"/>
    <cellStyle name="20% - Accent1 4 3 2 2 3 6 2 2" xfId="39112" xr:uid="{00000000-0005-0000-0000-000011980000}"/>
    <cellStyle name="20% - Accent1 4 3 2 2 3 6 2 2 2" xfId="39113" xr:uid="{00000000-0005-0000-0000-000012980000}"/>
    <cellStyle name="20% - Accent1 4 3 2 2 3 6 2 3" xfId="39114" xr:uid="{00000000-0005-0000-0000-000013980000}"/>
    <cellStyle name="20% - Accent1 4 3 2 2 3 6 3" xfId="39115" xr:uid="{00000000-0005-0000-0000-000014980000}"/>
    <cellStyle name="20% - Accent1 4 3 2 2 3 6 3 2" xfId="39116" xr:uid="{00000000-0005-0000-0000-000015980000}"/>
    <cellStyle name="20% - Accent1 4 3 2 2 3 6 4" xfId="39117" xr:uid="{00000000-0005-0000-0000-000016980000}"/>
    <cellStyle name="20% - Accent1 4 3 2 2 3 7" xfId="39118" xr:uid="{00000000-0005-0000-0000-000017980000}"/>
    <cellStyle name="20% - Accent1 4 3 2 2 3 7 2" xfId="39119" xr:uid="{00000000-0005-0000-0000-000018980000}"/>
    <cellStyle name="20% - Accent1 4 3 2 2 3 7 2 2" xfId="39120" xr:uid="{00000000-0005-0000-0000-000019980000}"/>
    <cellStyle name="20% - Accent1 4 3 2 2 3 7 3" xfId="39121" xr:uid="{00000000-0005-0000-0000-00001A980000}"/>
    <cellStyle name="20% - Accent1 4 3 2 2 3 8" xfId="39122" xr:uid="{00000000-0005-0000-0000-00001B980000}"/>
    <cellStyle name="20% - Accent1 4 3 2 2 3 8 2" xfId="39123" xr:uid="{00000000-0005-0000-0000-00001C980000}"/>
    <cellStyle name="20% - Accent1 4 3 2 2 3 8 2 2" xfId="39124" xr:uid="{00000000-0005-0000-0000-00001D980000}"/>
    <cellStyle name="20% - Accent1 4 3 2 2 3 8 3" xfId="39125" xr:uid="{00000000-0005-0000-0000-00001E980000}"/>
    <cellStyle name="20% - Accent1 4 3 2 2 3 9" xfId="39126" xr:uid="{00000000-0005-0000-0000-00001F980000}"/>
    <cellStyle name="20% - Accent1 4 3 2 2 3 9 2" xfId="39127" xr:uid="{00000000-0005-0000-0000-000020980000}"/>
    <cellStyle name="20% - Accent1 4 3 2 2 4" xfId="39128" xr:uid="{00000000-0005-0000-0000-000021980000}"/>
    <cellStyle name="20% - Accent1 4 3 2 2 4 10" xfId="39129" xr:uid="{00000000-0005-0000-0000-000022980000}"/>
    <cellStyle name="20% - Accent1 4 3 2 2 4 10 2" xfId="39130" xr:uid="{00000000-0005-0000-0000-000023980000}"/>
    <cellStyle name="20% - Accent1 4 3 2 2 4 11" xfId="39131" xr:uid="{00000000-0005-0000-0000-000024980000}"/>
    <cellStyle name="20% - Accent1 4 3 2 2 4 2" xfId="39132" xr:uid="{00000000-0005-0000-0000-000025980000}"/>
    <cellStyle name="20% - Accent1 4 3 2 2 4 2 2" xfId="39133" xr:uid="{00000000-0005-0000-0000-000026980000}"/>
    <cellStyle name="20% - Accent1 4 3 2 2 4 2 2 2" xfId="39134" xr:uid="{00000000-0005-0000-0000-000027980000}"/>
    <cellStyle name="20% - Accent1 4 3 2 2 4 2 2 2 2" xfId="39135" xr:uid="{00000000-0005-0000-0000-000028980000}"/>
    <cellStyle name="20% - Accent1 4 3 2 2 4 2 2 2 2 2" xfId="39136" xr:uid="{00000000-0005-0000-0000-000029980000}"/>
    <cellStyle name="20% - Accent1 4 3 2 2 4 2 2 2 3" xfId="39137" xr:uid="{00000000-0005-0000-0000-00002A980000}"/>
    <cellStyle name="20% - Accent1 4 3 2 2 4 2 2 3" xfId="39138" xr:uid="{00000000-0005-0000-0000-00002B980000}"/>
    <cellStyle name="20% - Accent1 4 3 2 2 4 2 2 3 2" xfId="39139" xr:uid="{00000000-0005-0000-0000-00002C980000}"/>
    <cellStyle name="20% - Accent1 4 3 2 2 4 2 2 4" xfId="39140" xr:uid="{00000000-0005-0000-0000-00002D980000}"/>
    <cellStyle name="20% - Accent1 4 3 2 2 4 2 3" xfId="39141" xr:uid="{00000000-0005-0000-0000-00002E980000}"/>
    <cellStyle name="20% - Accent1 4 3 2 2 4 2 3 2" xfId="39142" xr:uid="{00000000-0005-0000-0000-00002F980000}"/>
    <cellStyle name="20% - Accent1 4 3 2 2 4 2 3 2 2" xfId="39143" xr:uid="{00000000-0005-0000-0000-000030980000}"/>
    <cellStyle name="20% - Accent1 4 3 2 2 4 2 3 2 2 2" xfId="39144" xr:uid="{00000000-0005-0000-0000-000031980000}"/>
    <cellStyle name="20% - Accent1 4 3 2 2 4 2 3 2 3" xfId="39145" xr:uid="{00000000-0005-0000-0000-000032980000}"/>
    <cellStyle name="20% - Accent1 4 3 2 2 4 2 3 3" xfId="39146" xr:uid="{00000000-0005-0000-0000-000033980000}"/>
    <cellStyle name="20% - Accent1 4 3 2 2 4 2 3 3 2" xfId="39147" xr:uid="{00000000-0005-0000-0000-000034980000}"/>
    <cellStyle name="20% - Accent1 4 3 2 2 4 2 3 4" xfId="39148" xr:uid="{00000000-0005-0000-0000-000035980000}"/>
    <cellStyle name="20% - Accent1 4 3 2 2 4 2 4" xfId="39149" xr:uid="{00000000-0005-0000-0000-000036980000}"/>
    <cellStyle name="20% - Accent1 4 3 2 2 4 2 4 2" xfId="39150" xr:uid="{00000000-0005-0000-0000-000037980000}"/>
    <cellStyle name="20% - Accent1 4 3 2 2 4 2 4 2 2" xfId="39151" xr:uid="{00000000-0005-0000-0000-000038980000}"/>
    <cellStyle name="20% - Accent1 4 3 2 2 4 2 4 2 2 2" xfId="39152" xr:uid="{00000000-0005-0000-0000-000039980000}"/>
    <cellStyle name="20% - Accent1 4 3 2 2 4 2 4 2 3" xfId="39153" xr:uid="{00000000-0005-0000-0000-00003A980000}"/>
    <cellStyle name="20% - Accent1 4 3 2 2 4 2 4 3" xfId="39154" xr:uid="{00000000-0005-0000-0000-00003B980000}"/>
    <cellStyle name="20% - Accent1 4 3 2 2 4 2 4 3 2" xfId="39155" xr:uid="{00000000-0005-0000-0000-00003C980000}"/>
    <cellStyle name="20% - Accent1 4 3 2 2 4 2 4 4" xfId="39156" xr:uid="{00000000-0005-0000-0000-00003D980000}"/>
    <cellStyle name="20% - Accent1 4 3 2 2 4 2 5" xfId="39157" xr:uid="{00000000-0005-0000-0000-00003E980000}"/>
    <cellStyle name="20% - Accent1 4 3 2 2 4 2 5 2" xfId="39158" xr:uid="{00000000-0005-0000-0000-00003F980000}"/>
    <cellStyle name="20% - Accent1 4 3 2 2 4 2 5 2 2" xfId="39159" xr:uid="{00000000-0005-0000-0000-000040980000}"/>
    <cellStyle name="20% - Accent1 4 3 2 2 4 2 5 3" xfId="39160" xr:uid="{00000000-0005-0000-0000-000041980000}"/>
    <cellStyle name="20% - Accent1 4 3 2 2 4 2 6" xfId="39161" xr:uid="{00000000-0005-0000-0000-000042980000}"/>
    <cellStyle name="20% - Accent1 4 3 2 2 4 2 6 2" xfId="39162" xr:uid="{00000000-0005-0000-0000-000043980000}"/>
    <cellStyle name="20% - Accent1 4 3 2 2 4 2 6 2 2" xfId="39163" xr:uid="{00000000-0005-0000-0000-000044980000}"/>
    <cellStyle name="20% - Accent1 4 3 2 2 4 2 6 3" xfId="39164" xr:uid="{00000000-0005-0000-0000-000045980000}"/>
    <cellStyle name="20% - Accent1 4 3 2 2 4 2 7" xfId="39165" xr:uid="{00000000-0005-0000-0000-000046980000}"/>
    <cellStyle name="20% - Accent1 4 3 2 2 4 2 7 2" xfId="39166" xr:uid="{00000000-0005-0000-0000-000047980000}"/>
    <cellStyle name="20% - Accent1 4 3 2 2 4 2 8" xfId="39167" xr:uid="{00000000-0005-0000-0000-000048980000}"/>
    <cellStyle name="20% - Accent1 4 3 2 2 4 2 8 2" xfId="39168" xr:uid="{00000000-0005-0000-0000-000049980000}"/>
    <cellStyle name="20% - Accent1 4 3 2 2 4 2 9" xfId="39169" xr:uid="{00000000-0005-0000-0000-00004A980000}"/>
    <cellStyle name="20% - Accent1 4 3 2 2 4 3" xfId="39170" xr:uid="{00000000-0005-0000-0000-00004B980000}"/>
    <cellStyle name="20% - Accent1 4 3 2 2 4 3 2" xfId="39171" xr:uid="{00000000-0005-0000-0000-00004C980000}"/>
    <cellStyle name="20% - Accent1 4 3 2 2 4 3 2 2" xfId="39172" xr:uid="{00000000-0005-0000-0000-00004D980000}"/>
    <cellStyle name="20% - Accent1 4 3 2 2 4 3 2 2 2" xfId="39173" xr:uid="{00000000-0005-0000-0000-00004E980000}"/>
    <cellStyle name="20% - Accent1 4 3 2 2 4 3 2 2 2 2" xfId="39174" xr:uid="{00000000-0005-0000-0000-00004F980000}"/>
    <cellStyle name="20% - Accent1 4 3 2 2 4 3 2 2 3" xfId="39175" xr:uid="{00000000-0005-0000-0000-000050980000}"/>
    <cellStyle name="20% - Accent1 4 3 2 2 4 3 2 3" xfId="39176" xr:uid="{00000000-0005-0000-0000-000051980000}"/>
    <cellStyle name="20% - Accent1 4 3 2 2 4 3 2 3 2" xfId="39177" xr:uid="{00000000-0005-0000-0000-000052980000}"/>
    <cellStyle name="20% - Accent1 4 3 2 2 4 3 2 4" xfId="39178" xr:uid="{00000000-0005-0000-0000-000053980000}"/>
    <cellStyle name="20% - Accent1 4 3 2 2 4 3 3" xfId="39179" xr:uid="{00000000-0005-0000-0000-000054980000}"/>
    <cellStyle name="20% - Accent1 4 3 2 2 4 3 3 2" xfId="39180" xr:uid="{00000000-0005-0000-0000-000055980000}"/>
    <cellStyle name="20% - Accent1 4 3 2 2 4 3 3 2 2" xfId="39181" xr:uid="{00000000-0005-0000-0000-000056980000}"/>
    <cellStyle name="20% - Accent1 4 3 2 2 4 3 3 2 2 2" xfId="39182" xr:uid="{00000000-0005-0000-0000-000057980000}"/>
    <cellStyle name="20% - Accent1 4 3 2 2 4 3 3 2 3" xfId="39183" xr:uid="{00000000-0005-0000-0000-000058980000}"/>
    <cellStyle name="20% - Accent1 4 3 2 2 4 3 3 3" xfId="39184" xr:uid="{00000000-0005-0000-0000-000059980000}"/>
    <cellStyle name="20% - Accent1 4 3 2 2 4 3 3 3 2" xfId="39185" xr:uid="{00000000-0005-0000-0000-00005A980000}"/>
    <cellStyle name="20% - Accent1 4 3 2 2 4 3 3 4" xfId="39186" xr:uid="{00000000-0005-0000-0000-00005B980000}"/>
    <cellStyle name="20% - Accent1 4 3 2 2 4 3 4" xfId="39187" xr:uid="{00000000-0005-0000-0000-00005C980000}"/>
    <cellStyle name="20% - Accent1 4 3 2 2 4 3 4 2" xfId="39188" xr:uid="{00000000-0005-0000-0000-00005D980000}"/>
    <cellStyle name="20% - Accent1 4 3 2 2 4 3 4 2 2" xfId="39189" xr:uid="{00000000-0005-0000-0000-00005E980000}"/>
    <cellStyle name="20% - Accent1 4 3 2 2 4 3 4 2 2 2" xfId="39190" xr:uid="{00000000-0005-0000-0000-00005F980000}"/>
    <cellStyle name="20% - Accent1 4 3 2 2 4 3 4 2 3" xfId="39191" xr:uid="{00000000-0005-0000-0000-000060980000}"/>
    <cellStyle name="20% - Accent1 4 3 2 2 4 3 4 3" xfId="39192" xr:uid="{00000000-0005-0000-0000-000061980000}"/>
    <cellStyle name="20% - Accent1 4 3 2 2 4 3 4 3 2" xfId="39193" xr:uid="{00000000-0005-0000-0000-000062980000}"/>
    <cellStyle name="20% - Accent1 4 3 2 2 4 3 4 4" xfId="39194" xr:uid="{00000000-0005-0000-0000-000063980000}"/>
    <cellStyle name="20% - Accent1 4 3 2 2 4 3 5" xfId="39195" xr:uid="{00000000-0005-0000-0000-000064980000}"/>
    <cellStyle name="20% - Accent1 4 3 2 2 4 3 5 2" xfId="39196" xr:uid="{00000000-0005-0000-0000-000065980000}"/>
    <cellStyle name="20% - Accent1 4 3 2 2 4 3 5 2 2" xfId="39197" xr:uid="{00000000-0005-0000-0000-000066980000}"/>
    <cellStyle name="20% - Accent1 4 3 2 2 4 3 5 3" xfId="39198" xr:uid="{00000000-0005-0000-0000-000067980000}"/>
    <cellStyle name="20% - Accent1 4 3 2 2 4 3 6" xfId="39199" xr:uid="{00000000-0005-0000-0000-000068980000}"/>
    <cellStyle name="20% - Accent1 4 3 2 2 4 3 6 2" xfId="39200" xr:uid="{00000000-0005-0000-0000-000069980000}"/>
    <cellStyle name="20% - Accent1 4 3 2 2 4 3 6 2 2" xfId="39201" xr:uid="{00000000-0005-0000-0000-00006A980000}"/>
    <cellStyle name="20% - Accent1 4 3 2 2 4 3 6 3" xfId="39202" xr:uid="{00000000-0005-0000-0000-00006B980000}"/>
    <cellStyle name="20% - Accent1 4 3 2 2 4 3 7" xfId="39203" xr:uid="{00000000-0005-0000-0000-00006C980000}"/>
    <cellStyle name="20% - Accent1 4 3 2 2 4 3 7 2" xfId="39204" xr:uid="{00000000-0005-0000-0000-00006D980000}"/>
    <cellStyle name="20% - Accent1 4 3 2 2 4 3 8" xfId="39205" xr:uid="{00000000-0005-0000-0000-00006E980000}"/>
    <cellStyle name="20% - Accent1 4 3 2 2 4 3 8 2" xfId="39206" xr:uid="{00000000-0005-0000-0000-00006F980000}"/>
    <cellStyle name="20% - Accent1 4 3 2 2 4 3 9" xfId="39207" xr:uid="{00000000-0005-0000-0000-000070980000}"/>
    <cellStyle name="20% - Accent1 4 3 2 2 4 4" xfId="39208" xr:uid="{00000000-0005-0000-0000-000071980000}"/>
    <cellStyle name="20% - Accent1 4 3 2 2 4 4 2" xfId="39209" xr:uid="{00000000-0005-0000-0000-000072980000}"/>
    <cellStyle name="20% - Accent1 4 3 2 2 4 4 2 2" xfId="39210" xr:uid="{00000000-0005-0000-0000-000073980000}"/>
    <cellStyle name="20% - Accent1 4 3 2 2 4 4 2 2 2" xfId="39211" xr:uid="{00000000-0005-0000-0000-000074980000}"/>
    <cellStyle name="20% - Accent1 4 3 2 2 4 4 2 3" xfId="39212" xr:uid="{00000000-0005-0000-0000-000075980000}"/>
    <cellStyle name="20% - Accent1 4 3 2 2 4 4 3" xfId="39213" xr:uid="{00000000-0005-0000-0000-000076980000}"/>
    <cellStyle name="20% - Accent1 4 3 2 2 4 4 3 2" xfId="39214" xr:uid="{00000000-0005-0000-0000-000077980000}"/>
    <cellStyle name="20% - Accent1 4 3 2 2 4 4 4" xfId="39215" xr:uid="{00000000-0005-0000-0000-000078980000}"/>
    <cellStyle name="20% - Accent1 4 3 2 2 4 5" xfId="39216" xr:uid="{00000000-0005-0000-0000-000079980000}"/>
    <cellStyle name="20% - Accent1 4 3 2 2 4 5 2" xfId="39217" xr:uid="{00000000-0005-0000-0000-00007A980000}"/>
    <cellStyle name="20% - Accent1 4 3 2 2 4 5 2 2" xfId="39218" xr:uid="{00000000-0005-0000-0000-00007B980000}"/>
    <cellStyle name="20% - Accent1 4 3 2 2 4 5 2 2 2" xfId="39219" xr:uid="{00000000-0005-0000-0000-00007C980000}"/>
    <cellStyle name="20% - Accent1 4 3 2 2 4 5 2 3" xfId="39220" xr:uid="{00000000-0005-0000-0000-00007D980000}"/>
    <cellStyle name="20% - Accent1 4 3 2 2 4 5 3" xfId="39221" xr:uid="{00000000-0005-0000-0000-00007E980000}"/>
    <cellStyle name="20% - Accent1 4 3 2 2 4 5 3 2" xfId="39222" xr:uid="{00000000-0005-0000-0000-00007F980000}"/>
    <cellStyle name="20% - Accent1 4 3 2 2 4 5 4" xfId="39223" xr:uid="{00000000-0005-0000-0000-000080980000}"/>
    <cellStyle name="20% - Accent1 4 3 2 2 4 6" xfId="39224" xr:uid="{00000000-0005-0000-0000-000081980000}"/>
    <cellStyle name="20% - Accent1 4 3 2 2 4 6 2" xfId="39225" xr:uid="{00000000-0005-0000-0000-000082980000}"/>
    <cellStyle name="20% - Accent1 4 3 2 2 4 6 2 2" xfId="39226" xr:uid="{00000000-0005-0000-0000-000083980000}"/>
    <cellStyle name="20% - Accent1 4 3 2 2 4 6 2 2 2" xfId="39227" xr:uid="{00000000-0005-0000-0000-000084980000}"/>
    <cellStyle name="20% - Accent1 4 3 2 2 4 6 2 3" xfId="39228" xr:uid="{00000000-0005-0000-0000-000085980000}"/>
    <cellStyle name="20% - Accent1 4 3 2 2 4 6 3" xfId="39229" xr:uid="{00000000-0005-0000-0000-000086980000}"/>
    <cellStyle name="20% - Accent1 4 3 2 2 4 6 3 2" xfId="39230" xr:uid="{00000000-0005-0000-0000-000087980000}"/>
    <cellStyle name="20% - Accent1 4 3 2 2 4 6 4" xfId="39231" xr:uid="{00000000-0005-0000-0000-000088980000}"/>
    <cellStyle name="20% - Accent1 4 3 2 2 4 7" xfId="39232" xr:uid="{00000000-0005-0000-0000-000089980000}"/>
    <cellStyle name="20% - Accent1 4 3 2 2 4 7 2" xfId="39233" xr:uid="{00000000-0005-0000-0000-00008A980000}"/>
    <cellStyle name="20% - Accent1 4 3 2 2 4 7 2 2" xfId="39234" xr:uid="{00000000-0005-0000-0000-00008B980000}"/>
    <cellStyle name="20% - Accent1 4 3 2 2 4 7 3" xfId="39235" xr:uid="{00000000-0005-0000-0000-00008C980000}"/>
    <cellStyle name="20% - Accent1 4 3 2 2 4 8" xfId="39236" xr:uid="{00000000-0005-0000-0000-00008D980000}"/>
    <cellStyle name="20% - Accent1 4 3 2 2 4 8 2" xfId="39237" xr:uid="{00000000-0005-0000-0000-00008E980000}"/>
    <cellStyle name="20% - Accent1 4 3 2 2 4 8 2 2" xfId="39238" xr:uid="{00000000-0005-0000-0000-00008F980000}"/>
    <cellStyle name="20% - Accent1 4 3 2 2 4 8 3" xfId="39239" xr:uid="{00000000-0005-0000-0000-000090980000}"/>
    <cellStyle name="20% - Accent1 4 3 2 2 4 9" xfId="39240" xr:uid="{00000000-0005-0000-0000-000091980000}"/>
    <cellStyle name="20% - Accent1 4 3 2 2 4 9 2" xfId="39241" xr:uid="{00000000-0005-0000-0000-000092980000}"/>
    <cellStyle name="20% - Accent1 4 3 2 2 5" xfId="39242" xr:uid="{00000000-0005-0000-0000-000093980000}"/>
    <cellStyle name="20% - Accent1 4 3 2 2 5 2" xfId="39243" xr:uid="{00000000-0005-0000-0000-000094980000}"/>
    <cellStyle name="20% - Accent1 4 3 2 2 5 2 2" xfId="39244" xr:uid="{00000000-0005-0000-0000-000095980000}"/>
    <cellStyle name="20% - Accent1 4 3 2 2 5 2 2 2" xfId="39245" xr:uid="{00000000-0005-0000-0000-000096980000}"/>
    <cellStyle name="20% - Accent1 4 3 2 2 5 2 2 2 2" xfId="39246" xr:uid="{00000000-0005-0000-0000-000097980000}"/>
    <cellStyle name="20% - Accent1 4 3 2 2 5 2 2 3" xfId="39247" xr:uid="{00000000-0005-0000-0000-000098980000}"/>
    <cellStyle name="20% - Accent1 4 3 2 2 5 2 3" xfId="39248" xr:uid="{00000000-0005-0000-0000-000099980000}"/>
    <cellStyle name="20% - Accent1 4 3 2 2 5 2 3 2" xfId="39249" xr:uid="{00000000-0005-0000-0000-00009A980000}"/>
    <cellStyle name="20% - Accent1 4 3 2 2 5 2 4" xfId="39250" xr:uid="{00000000-0005-0000-0000-00009B980000}"/>
    <cellStyle name="20% - Accent1 4 3 2 2 5 3" xfId="39251" xr:uid="{00000000-0005-0000-0000-00009C980000}"/>
    <cellStyle name="20% - Accent1 4 3 2 2 5 3 2" xfId="39252" xr:uid="{00000000-0005-0000-0000-00009D980000}"/>
    <cellStyle name="20% - Accent1 4 3 2 2 5 3 2 2" xfId="39253" xr:uid="{00000000-0005-0000-0000-00009E980000}"/>
    <cellStyle name="20% - Accent1 4 3 2 2 5 3 2 2 2" xfId="39254" xr:uid="{00000000-0005-0000-0000-00009F980000}"/>
    <cellStyle name="20% - Accent1 4 3 2 2 5 3 2 3" xfId="39255" xr:uid="{00000000-0005-0000-0000-0000A0980000}"/>
    <cellStyle name="20% - Accent1 4 3 2 2 5 3 3" xfId="39256" xr:uid="{00000000-0005-0000-0000-0000A1980000}"/>
    <cellStyle name="20% - Accent1 4 3 2 2 5 3 3 2" xfId="39257" xr:uid="{00000000-0005-0000-0000-0000A2980000}"/>
    <cellStyle name="20% - Accent1 4 3 2 2 5 3 4" xfId="39258" xr:uid="{00000000-0005-0000-0000-0000A3980000}"/>
    <cellStyle name="20% - Accent1 4 3 2 2 5 4" xfId="39259" xr:uid="{00000000-0005-0000-0000-0000A4980000}"/>
    <cellStyle name="20% - Accent1 4 3 2 2 5 4 2" xfId="39260" xr:uid="{00000000-0005-0000-0000-0000A5980000}"/>
    <cellStyle name="20% - Accent1 4 3 2 2 5 4 2 2" xfId="39261" xr:uid="{00000000-0005-0000-0000-0000A6980000}"/>
    <cellStyle name="20% - Accent1 4 3 2 2 5 4 2 2 2" xfId="39262" xr:uid="{00000000-0005-0000-0000-0000A7980000}"/>
    <cellStyle name="20% - Accent1 4 3 2 2 5 4 2 3" xfId="39263" xr:uid="{00000000-0005-0000-0000-0000A8980000}"/>
    <cellStyle name="20% - Accent1 4 3 2 2 5 4 3" xfId="39264" xr:uid="{00000000-0005-0000-0000-0000A9980000}"/>
    <cellStyle name="20% - Accent1 4 3 2 2 5 4 3 2" xfId="39265" xr:uid="{00000000-0005-0000-0000-0000AA980000}"/>
    <cellStyle name="20% - Accent1 4 3 2 2 5 4 4" xfId="39266" xr:uid="{00000000-0005-0000-0000-0000AB980000}"/>
    <cellStyle name="20% - Accent1 4 3 2 2 5 5" xfId="39267" xr:uid="{00000000-0005-0000-0000-0000AC980000}"/>
    <cellStyle name="20% - Accent1 4 3 2 2 5 5 2" xfId="39268" xr:uid="{00000000-0005-0000-0000-0000AD980000}"/>
    <cellStyle name="20% - Accent1 4 3 2 2 5 5 2 2" xfId="39269" xr:uid="{00000000-0005-0000-0000-0000AE980000}"/>
    <cellStyle name="20% - Accent1 4 3 2 2 5 5 3" xfId="39270" xr:uid="{00000000-0005-0000-0000-0000AF980000}"/>
    <cellStyle name="20% - Accent1 4 3 2 2 5 6" xfId="39271" xr:uid="{00000000-0005-0000-0000-0000B0980000}"/>
    <cellStyle name="20% - Accent1 4 3 2 2 5 6 2" xfId="39272" xr:uid="{00000000-0005-0000-0000-0000B1980000}"/>
    <cellStyle name="20% - Accent1 4 3 2 2 5 6 2 2" xfId="39273" xr:uid="{00000000-0005-0000-0000-0000B2980000}"/>
    <cellStyle name="20% - Accent1 4 3 2 2 5 6 3" xfId="39274" xr:uid="{00000000-0005-0000-0000-0000B3980000}"/>
    <cellStyle name="20% - Accent1 4 3 2 2 5 7" xfId="39275" xr:uid="{00000000-0005-0000-0000-0000B4980000}"/>
    <cellStyle name="20% - Accent1 4 3 2 2 5 7 2" xfId="39276" xr:uid="{00000000-0005-0000-0000-0000B5980000}"/>
    <cellStyle name="20% - Accent1 4 3 2 2 5 8" xfId="39277" xr:uid="{00000000-0005-0000-0000-0000B6980000}"/>
    <cellStyle name="20% - Accent1 4 3 2 2 5 8 2" xfId="39278" xr:uid="{00000000-0005-0000-0000-0000B7980000}"/>
    <cellStyle name="20% - Accent1 4 3 2 2 5 9" xfId="39279" xr:uid="{00000000-0005-0000-0000-0000B8980000}"/>
    <cellStyle name="20% - Accent1 4 3 2 2 6" xfId="39280" xr:uid="{00000000-0005-0000-0000-0000B9980000}"/>
    <cellStyle name="20% - Accent1 4 3 2 2 6 2" xfId="39281" xr:uid="{00000000-0005-0000-0000-0000BA980000}"/>
    <cellStyle name="20% - Accent1 4 3 2 2 6 2 2" xfId="39282" xr:uid="{00000000-0005-0000-0000-0000BB980000}"/>
    <cellStyle name="20% - Accent1 4 3 2 2 6 2 2 2" xfId="39283" xr:uid="{00000000-0005-0000-0000-0000BC980000}"/>
    <cellStyle name="20% - Accent1 4 3 2 2 6 2 2 2 2" xfId="39284" xr:uid="{00000000-0005-0000-0000-0000BD980000}"/>
    <cellStyle name="20% - Accent1 4 3 2 2 6 2 2 3" xfId="39285" xr:uid="{00000000-0005-0000-0000-0000BE980000}"/>
    <cellStyle name="20% - Accent1 4 3 2 2 6 2 3" xfId="39286" xr:uid="{00000000-0005-0000-0000-0000BF980000}"/>
    <cellStyle name="20% - Accent1 4 3 2 2 6 2 3 2" xfId="39287" xr:uid="{00000000-0005-0000-0000-0000C0980000}"/>
    <cellStyle name="20% - Accent1 4 3 2 2 6 2 4" xfId="39288" xr:uid="{00000000-0005-0000-0000-0000C1980000}"/>
    <cellStyle name="20% - Accent1 4 3 2 2 6 3" xfId="39289" xr:uid="{00000000-0005-0000-0000-0000C2980000}"/>
    <cellStyle name="20% - Accent1 4 3 2 2 6 3 2" xfId="39290" xr:uid="{00000000-0005-0000-0000-0000C3980000}"/>
    <cellStyle name="20% - Accent1 4 3 2 2 6 3 2 2" xfId="39291" xr:uid="{00000000-0005-0000-0000-0000C4980000}"/>
    <cellStyle name="20% - Accent1 4 3 2 2 6 3 2 2 2" xfId="39292" xr:uid="{00000000-0005-0000-0000-0000C5980000}"/>
    <cellStyle name="20% - Accent1 4 3 2 2 6 3 2 3" xfId="39293" xr:uid="{00000000-0005-0000-0000-0000C6980000}"/>
    <cellStyle name="20% - Accent1 4 3 2 2 6 3 3" xfId="39294" xr:uid="{00000000-0005-0000-0000-0000C7980000}"/>
    <cellStyle name="20% - Accent1 4 3 2 2 6 3 3 2" xfId="39295" xr:uid="{00000000-0005-0000-0000-0000C8980000}"/>
    <cellStyle name="20% - Accent1 4 3 2 2 6 3 4" xfId="39296" xr:uid="{00000000-0005-0000-0000-0000C9980000}"/>
    <cellStyle name="20% - Accent1 4 3 2 2 6 4" xfId="39297" xr:uid="{00000000-0005-0000-0000-0000CA980000}"/>
    <cellStyle name="20% - Accent1 4 3 2 2 6 4 2" xfId="39298" xr:uid="{00000000-0005-0000-0000-0000CB980000}"/>
    <cellStyle name="20% - Accent1 4 3 2 2 6 4 2 2" xfId="39299" xr:uid="{00000000-0005-0000-0000-0000CC980000}"/>
    <cellStyle name="20% - Accent1 4 3 2 2 6 4 2 2 2" xfId="39300" xr:uid="{00000000-0005-0000-0000-0000CD980000}"/>
    <cellStyle name="20% - Accent1 4 3 2 2 6 4 2 3" xfId="39301" xr:uid="{00000000-0005-0000-0000-0000CE980000}"/>
    <cellStyle name="20% - Accent1 4 3 2 2 6 4 3" xfId="39302" xr:uid="{00000000-0005-0000-0000-0000CF980000}"/>
    <cellStyle name="20% - Accent1 4 3 2 2 6 4 3 2" xfId="39303" xr:uid="{00000000-0005-0000-0000-0000D0980000}"/>
    <cellStyle name="20% - Accent1 4 3 2 2 6 4 4" xfId="39304" xr:uid="{00000000-0005-0000-0000-0000D1980000}"/>
    <cellStyle name="20% - Accent1 4 3 2 2 6 5" xfId="39305" xr:uid="{00000000-0005-0000-0000-0000D2980000}"/>
    <cellStyle name="20% - Accent1 4 3 2 2 6 5 2" xfId="39306" xr:uid="{00000000-0005-0000-0000-0000D3980000}"/>
    <cellStyle name="20% - Accent1 4 3 2 2 6 5 2 2" xfId="39307" xr:uid="{00000000-0005-0000-0000-0000D4980000}"/>
    <cellStyle name="20% - Accent1 4 3 2 2 6 5 3" xfId="39308" xr:uid="{00000000-0005-0000-0000-0000D5980000}"/>
    <cellStyle name="20% - Accent1 4 3 2 2 6 6" xfId="39309" xr:uid="{00000000-0005-0000-0000-0000D6980000}"/>
    <cellStyle name="20% - Accent1 4 3 2 2 6 6 2" xfId="39310" xr:uid="{00000000-0005-0000-0000-0000D7980000}"/>
    <cellStyle name="20% - Accent1 4 3 2 2 6 6 2 2" xfId="39311" xr:uid="{00000000-0005-0000-0000-0000D8980000}"/>
    <cellStyle name="20% - Accent1 4 3 2 2 6 6 3" xfId="39312" xr:uid="{00000000-0005-0000-0000-0000D9980000}"/>
    <cellStyle name="20% - Accent1 4 3 2 2 6 7" xfId="39313" xr:uid="{00000000-0005-0000-0000-0000DA980000}"/>
    <cellStyle name="20% - Accent1 4 3 2 2 6 7 2" xfId="39314" xr:uid="{00000000-0005-0000-0000-0000DB980000}"/>
    <cellStyle name="20% - Accent1 4 3 2 2 6 8" xfId="39315" xr:uid="{00000000-0005-0000-0000-0000DC980000}"/>
    <cellStyle name="20% - Accent1 4 3 2 2 6 8 2" xfId="39316" xr:uid="{00000000-0005-0000-0000-0000DD980000}"/>
    <cellStyle name="20% - Accent1 4 3 2 2 6 9" xfId="39317" xr:uid="{00000000-0005-0000-0000-0000DE980000}"/>
    <cellStyle name="20% - Accent1 4 3 2 2 7" xfId="39318" xr:uid="{00000000-0005-0000-0000-0000DF980000}"/>
    <cellStyle name="20% - Accent1 4 3 2 2 7 2" xfId="39319" xr:uid="{00000000-0005-0000-0000-0000E0980000}"/>
    <cellStyle name="20% - Accent1 4 3 2 2 7 2 2" xfId="39320" xr:uid="{00000000-0005-0000-0000-0000E1980000}"/>
    <cellStyle name="20% - Accent1 4 3 2 2 7 2 2 2" xfId="39321" xr:uid="{00000000-0005-0000-0000-0000E2980000}"/>
    <cellStyle name="20% - Accent1 4 3 2 2 7 2 3" xfId="39322" xr:uid="{00000000-0005-0000-0000-0000E3980000}"/>
    <cellStyle name="20% - Accent1 4 3 2 2 7 3" xfId="39323" xr:uid="{00000000-0005-0000-0000-0000E4980000}"/>
    <cellStyle name="20% - Accent1 4 3 2 2 7 3 2" xfId="39324" xr:uid="{00000000-0005-0000-0000-0000E5980000}"/>
    <cellStyle name="20% - Accent1 4 3 2 2 7 4" xfId="39325" xr:uid="{00000000-0005-0000-0000-0000E6980000}"/>
    <cellStyle name="20% - Accent1 4 3 2 2 8" xfId="39326" xr:uid="{00000000-0005-0000-0000-0000E7980000}"/>
    <cellStyle name="20% - Accent1 4 3 2 2 8 2" xfId="39327" xr:uid="{00000000-0005-0000-0000-0000E8980000}"/>
    <cellStyle name="20% - Accent1 4 3 2 2 8 2 2" xfId="39328" xr:uid="{00000000-0005-0000-0000-0000E9980000}"/>
    <cellStyle name="20% - Accent1 4 3 2 2 8 2 2 2" xfId="39329" xr:uid="{00000000-0005-0000-0000-0000EA980000}"/>
    <cellStyle name="20% - Accent1 4 3 2 2 8 2 3" xfId="39330" xr:uid="{00000000-0005-0000-0000-0000EB980000}"/>
    <cellStyle name="20% - Accent1 4 3 2 2 8 3" xfId="39331" xr:uid="{00000000-0005-0000-0000-0000EC980000}"/>
    <cellStyle name="20% - Accent1 4 3 2 2 8 3 2" xfId="39332" xr:uid="{00000000-0005-0000-0000-0000ED980000}"/>
    <cellStyle name="20% - Accent1 4 3 2 2 8 4" xfId="39333" xr:uid="{00000000-0005-0000-0000-0000EE980000}"/>
    <cellStyle name="20% - Accent1 4 3 2 2 9" xfId="39334" xr:uid="{00000000-0005-0000-0000-0000EF980000}"/>
    <cellStyle name="20% - Accent1 4 3 2 2 9 2" xfId="39335" xr:uid="{00000000-0005-0000-0000-0000F0980000}"/>
    <cellStyle name="20% - Accent1 4 3 2 2 9 2 2" xfId="39336" xr:uid="{00000000-0005-0000-0000-0000F1980000}"/>
    <cellStyle name="20% - Accent1 4 3 2 2 9 2 2 2" xfId="39337" xr:uid="{00000000-0005-0000-0000-0000F2980000}"/>
    <cellStyle name="20% - Accent1 4 3 2 2 9 2 3" xfId="39338" xr:uid="{00000000-0005-0000-0000-0000F3980000}"/>
    <cellStyle name="20% - Accent1 4 3 2 2 9 3" xfId="39339" xr:uid="{00000000-0005-0000-0000-0000F4980000}"/>
    <cellStyle name="20% - Accent1 4 3 2 2 9 3 2" xfId="39340" xr:uid="{00000000-0005-0000-0000-0000F5980000}"/>
    <cellStyle name="20% - Accent1 4 3 2 2 9 4" xfId="39341" xr:uid="{00000000-0005-0000-0000-0000F6980000}"/>
    <cellStyle name="20% - Accent1 4 3 2 3" xfId="39342" xr:uid="{00000000-0005-0000-0000-0000F7980000}"/>
    <cellStyle name="20% - Accent1 4 3 2 3 10" xfId="39343" xr:uid="{00000000-0005-0000-0000-0000F8980000}"/>
    <cellStyle name="20% - Accent1 4 3 2 3 10 2" xfId="39344" xr:uid="{00000000-0005-0000-0000-0000F9980000}"/>
    <cellStyle name="20% - Accent1 4 3 2 3 11" xfId="39345" xr:uid="{00000000-0005-0000-0000-0000FA980000}"/>
    <cellStyle name="20% - Accent1 4 3 2 3 2" xfId="39346" xr:uid="{00000000-0005-0000-0000-0000FB980000}"/>
    <cellStyle name="20% - Accent1 4 3 2 3 2 2" xfId="39347" xr:uid="{00000000-0005-0000-0000-0000FC980000}"/>
    <cellStyle name="20% - Accent1 4 3 2 3 2 2 2" xfId="39348" xr:uid="{00000000-0005-0000-0000-0000FD980000}"/>
    <cellStyle name="20% - Accent1 4 3 2 3 2 2 2 2" xfId="39349" xr:uid="{00000000-0005-0000-0000-0000FE980000}"/>
    <cellStyle name="20% - Accent1 4 3 2 3 2 2 2 2 2" xfId="39350" xr:uid="{00000000-0005-0000-0000-0000FF980000}"/>
    <cellStyle name="20% - Accent1 4 3 2 3 2 2 2 3" xfId="39351" xr:uid="{00000000-0005-0000-0000-000000990000}"/>
    <cellStyle name="20% - Accent1 4 3 2 3 2 2 3" xfId="39352" xr:uid="{00000000-0005-0000-0000-000001990000}"/>
    <cellStyle name="20% - Accent1 4 3 2 3 2 2 3 2" xfId="39353" xr:uid="{00000000-0005-0000-0000-000002990000}"/>
    <cellStyle name="20% - Accent1 4 3 2 3 2 2 4" xfId="39354" xr:uid="{00000000-0005-0000-0000-000003990000}"/>
    <cellStyle name="20% - Accent1 4 3 2 3 2 3" xfId="39355" xr:uid="{00000000-0005-0000-0000-000004990000}"/>
    <cellStyle name="20% - Accent1 4 3 2 3 2 3 2" xfId="39356" xr:uid="{00000000-0005-0000-0000-000005990000}"/>
    <cellStyle name="20% - Accent1 4 3 2 3 2 3 2 2" xfId="39357" xr:uid="{00000000-0005-0000-0000-000006990000}"/>
    <cellStyle name="20% - Accent1 4 3 2 3 2 3 2 2 2" xfId="39358" xr:uid="{00000000-0005-0000-0000-000007990000}"/>
    <cellStyle name="20% - Accent1 4 3 2 3 2 3 2 3" xfId="39359" xr:uid="{00000000-0005-0000-0000-000008990000}"/>
    <cellStyle name="20% - Accent1 4 3 2 3 2 3 3" xfId="39360" xr:uid="{00000000-0005-0000-0000-000009990000}"/>
    <cellStyle name="20% - Accent1 4 3 2 3 2 3 3 2" xfId="39361" xr:uid="{00000000-0005-0000-0000-00000A990000}"/>
    <cellStyle name="20% - Accent1 4 3 2 3 2 3 4" xfId="39362" xr:uid="{00000000-0005-0000-0000-00000B990000}"/>
    <cellStyle name="20% - Accent1 4 3 2 3 2 4" xfId="39363" xr:uid="{00000000-0005-0000-0000-00000C990000}"/>
    <cellStyle name="20% - Accent1 4 3 2 3 2 4 2" xfId="39364" xr:uid="{00000000-0005-0000-0000-00000D990000}"/>
    <cellStyle name="20% - Accent1 4 3 2 3 2 4 2 2" xfId="39365" xr:uid="{00000000-0005-0000-0000-00000E990000}"/>
    <cellStyle name="20% - Accent1 4 3 2 3 2 4 2 2 2" xfId="39366" xr:uid="{00000000-0005-0000-0000-00000F990000}"/>
    <cellStyle name="20% - Accent1 4 3 2 3 2 4 2 3" xfId="39367" xr:uid="{00000000-0005-0000-0000-000010990000}"/>
    <cellStyle name="20% - Accent1 4 3 2 3 2 4 3" xfId="39368" xr:uid="{00000000-0005-0000-0000-000011990000}"/>
    <cellStyle name="20% - Accent1 4 3 2 3 2 4 3 2" xfId="39369" xr:uid="{00000000-0005-0000-0000-000012990000}"/>
    <cellStyle name="20% - Accent1 4 3 2 3 2 4 4" xfId="39370" xr:uid="{00000000-0005-0000-0000-000013990000}"/>
    <cellStyle name="20% - Accent1 4 3 2 3 2 5" xfId="39371" xr:uid="{00000000-0005-0000-0000-000014990000}"/>
    <cellStyle name="20% - Accent1 4 3 2 3 2 5 2" xfId="39372" xr:uid="{00000000-0005-0000-0000-000015990000}"/>
    <cellStyle name="20% - Accent1 4 3 2 3 2 5 2 2" xfId="39373" xr:uid="{00000000-0005-0000-0000-000016990000}"/>
    <cellStyle name="20% - Accent1 4 3 2 3 2 5 3" xfId="39374" xr:uid="{00000000-0005-0000-0000-000017990000}"/>
    <cellStyle name="20% - Accent1 4 3 2 3 2 6" xfId="39375" xr:uid="{00000000-0005-0000-0000-000018990000}"/>
    <cellStyle name="20% - Accent1 4 3 2 3 2 6 2" xfId="39376" xr:uid="{00000000-0005-0000-0000-000019990000}"/>
    <cellStyle name="20% - Accent1 4 3 2 3 2 6 2 2" xfId="39377" xr:uid="{00000000-0005-0000-0000-00001A990000}"/>
    <cellStyle name="20% - Accent1 4 3 2 3 2 6 3" xfId="39378" xr:uid="{00000000-0005-0000-0000-00001B990000}"/>
    <cellStyle name="20% - Accent1 4 3 2 3 2 7" xfId="39379" xr:uid="{00000000-0005-0000-0000-00001C990000}"/>
    <cellStyle name="20% - Accent1 4 3 2 3 2 7 2" xfId="39380" xr:uid="{00000000-0005-0000-0000-00001D990000}"/>
    <cellStyle name="20% - Accent1 4 3 2 3 2 8" xfId="39381" xr:uid="{00000000-0005-0000-0000-00001E990000}"/>
    <cellStyle name="20% - Accent1 4 3 2 3 2 8 2" xfId="39382" xr:uid="{00000000-0005-0000-0000-00001F990000}"/>
    <cellStyle name="20% - Accent1 4 3 2 3 2 9" xfId="39383" xr:uid="{00000000-0005-0000-0000-000020990000}"/>
    <cellStyle name="20% - Accent1 4 3 2 3 3" xfId="39384" xr:uid="{00000000-0005-0000-0000-000021990000}"/>
    <cellStyle name="20% - Accent1 4 3 2 3 3 2" xfId="39385" xr:uid="{00000000-0005-0000-0000-000022990000}"/>
    <cellStyle name="20% - Accent1 4 3 2 3 3 2 2" xfId="39386" xr:uid="{00000000-0005-0000-0000-000023990000}"/>
    <cellStyle name="20% - Accent1 4 3 2 3 3 2 2 2" xfId="39387" xr:uid="{00000000-0005-0000-0000-000024990000}"/>
    <cellStyle name="20% - Accent1 4 3 2 3 3 2 2 2 2" xfId="39388" xr:uid="{00000000-0005-0000-0000-000025990000}"/>
    <cellStyle name="20% - Accent1 4 3 2 3 3 2 2 3" xfId="39389" xr:uid="{00000000-0005-0000-0000-000026990000}"/>
    <cellStyle name="20% - Accent1 4 3 2 3 3 2 3" xfId="39390" xr:uid="{00000000-0005-0000-0000-000027990000}"/>
    <cellStyle name="20% - Accent1 4 3 2 3 3 2 3 2" xfId="39391" xr:uid="{00000000-0005-0000-0000-000028990000}"/>
    <cellStyle name="20% - Accent1 4 3 2 3 3 2 4" xfId="39392" xr:uid="{00000000-0005-0000-0000-000029990000}"/>
    <cellStyle name="20% - Accent1 4 3 2 3 3 3" xfId="39393" xr:uid="{00000000-0005-0000-0000-00002A990000}"/>
    <cellStyle name="20% - Accent1 4 3 2 3 3 3 2" xfId="39394" xr:uid="{00000000-0005-0000-0000-00002B990000}"/>
    <cellStyle name="20% - Accent1 4 3 2 3 3 3 2 2" xfId="39395" xr:uid="{00000000-0005-0000-0000-00002C990000}"/>
    <cellStyle name="20% - Accent1 4 3 2 3 3 3 2 2 2" xfId="39396" xr:uid="{00000000-0005-0000-0000-00002D990000}"/>
    <cellStyle name="20% - Accent1 4 3 2 3 3 3 2 3" xfId="39397" xr:uid="{00000000-0005-0000-0000-00002E990000}"/>
    <cellStyle name="20% - Accent1 4 3 2 3 3 3 3" xfId="39398" xr:uid="{00000000-0005-0000-0000-00002F990000}"/>
    <cellStyle name="20% - Accent1 4 3 2 3 3 3 3 2" xfId="39399" xr:uid="{00000000-0005-0000-0000-000030990000}"/>
    <cellStyle name="20% - Accent1 4 3 2 3 3 3 4" xfId="39400" xr:uid="{00000000-0005-0000-0000-000031990000}"/>
    <cellStyle name="20% - Accent1 4 3 2 3 3 4" xfId="39401" xr:uid="{00000000-0005-0000-0000-000032990000}"/>
    <cellStyle name="20% - Accent1 4 3 2 3 3 4 2" xfId="39402" xr:uid="{00000000-0005-0000-0000-000033990000}"/>
    <cellStyle name="20% - Accent1 4 3 2 3 3 4 2 2" xfId="39403" xr:uid="{00000000-0005-0000-0000-000034990000}"/>
    <cellStyle name="20% - Accent1 4 3 2 3 3 4 2 2 2" xfId="39404" xr:uid="{00000000-0005-0000-0000-000035990000}"/>
    <cellStyle name="20% - Accent1 4 3 2 3 3 4 2 3" xfId="39405" xr:uid="{00000000-0005-0000-0000-000036990000}"/>
    <cellStyle name="20% - Accent1 4 3 2 3 3 4 3" xfId="39406" xr:uid="{00000000-0005-0000-0000-000037990000}"/>
    <cellStyle name="20% - Accent1 4 3 2 3 3 4 3 2" xfId="39407" xr:uid="{00000000-0005-0000-0000-000038990000}"/>
    <cellStyle name="20% - Accent1 4 3 2 3 3 4 4" xfId="39408" xr:uid="{00000000-0005-0000-0000-000039990000}"/>
    <cellStyle name="20% - Accent1 4 3 2 3 3 5" xfId="39409" xr:uid="{00000000-0005-0000-0000-00003A990000}"/>
    <cellStyle name="20% - Accent1 4 3 2 3 3 5 2" xfId="39410" xr:uid="{00000000-0005-0000-0000-00003B990000}"/>
    <cellStyle name="20% - Accent1 4 3 2 3 3 5 2 2" xfId="39411" xr:uid="{00000000-0005-0000-0000-00003C990000}"/>
    <cellStyle name="20% - Accent1 4 3 2 3 3 5 3" xfId="39412" xr:uid="{00000000-0005-0000-0000-00003D990000}"/>
    <cellStyle name="20% - Accent1 4 3 2 3 3 6" xfId="39413" xr:uid="{00000000-0005-0000-0000-00003E990000}"/>
    <cellStyle name="20% - Accent1 4 3 2 3 3 6 2" xfId="39414" xr:uid="{00000000-0005-0000-0000-00003F990000}"/>
    <cellStyle name="20% - Accent1 4 3 2 3 3 6 2 2" xfId="39415" xr:uid="{00000000-0005-0000-0000-000040990000}"/>
    <cellStyle name="20% - Accent1 4 3 2 3 3 6 3" xfId="39416" xr:uid="{00000000-0005-0000-0000-000041990000}"/>
    <cellStyle name="20% - Accent1 4 3 2 3 3 7" xfId="39417" xr:uid="{00000000-0005-0000-0000-000042990000}"/>
    <cellStyle name="20% - Accent1 4 3 2 3 3 7 2" xfId="39418" xr:uid="{00000000-0005-0000-0000-000043990000}"/>
    <cellStyle name="20% - Accent1 4 3 2 3 3 8" xfId="39419" xr:uid="{00000000-0005-0000-0000-000044990000}"/>
    <cellStyle name="20% - Accent1 4 3 2 3 3 8 2" xfId="39420" xr:uid="{00000000-0005-0000-0000-000045990000}"/>
    <cellStyle name="20% - Accent1 4 3 2 3 3 9" xfId="39421" xr:uid="{00000000-0005-0000-0000-000046990000}"/>
    <cellStyle name="20% - Accent1 4 3 2 3 4" xfId="39422" xr:uid="{00000000-0005-0000-0000-000047990000}"/>
    <cellStyle name="20% - Accent1 4 3 2 3 4 2" xfId="39423" xr:uid="{00000000-0005-0000-0000-000048990000}"/>
    <cellStyle name="20% - Accent1 4 3 2 3 4 2 2" xfId="39424" xr:uid="{00000000-0005-0000-0000-000049990000}"/>
    <cellStyle name="20% - Accent1 4 3 2 3 4 2 2 2" xfId="39425" xr:uid="{00000000-0005-0000-0000-00004A990000}"/>
    <cellStyle name="20% - Accent1 4 3 2 3 4 2 3" xfId="39426" xr:uid="{00000000-0005-0000-0000-00004B990000}"/>
    <cellStyle name="20% - Accent1 4 3 2 3 4 3" xfId="39427" xr:uid="{00000000-0005-0000-0000-00004C990000}"/>
    <cellStyle name="20% - Accent1 4 3 2 3 4 3 2" xfId="39428" xr:uid="{00000000-0005-0000-0000-00004D990000}"/>
    <cellStyle name="20% - Accent1 4 3 2 3 4 4" xfId="39429" xr:uid="{00000000-0005-0000-0000-00004E990000}"/>
    <cellStyle name="20% - Accent1 4 3 2 3 5" xfId="39430" xr:uid="{00000000-0005-0000-0000-00004F990000}"/>
    <cellStyle name="20% - Accent1 4 3 2 3 5 2" xfId="39431" xr:uid="{00000000-0005-0000-0000-000050990000}"/>
    <cellStyle name="20% - Accent1 4 3 2 3 5 2 2" xfId="39432" xr:uid="{00000000-0005-0000-0000-000051990000}"/>
    <cellStyle name="20% - Accent1 4 3 2 3 5 2 2 2" xfId="39433" xr:uid="{00000000-0005-0000-0000-000052990000}"/>
    <cellStyle name="20% - Accent1 4 3 2 3 5 2 3" xfId="39434" xr:uid="{00000000-0005-0000-0000-000053990000}"/>
    <cellStyle name="20% - Accent1 4 3 2 3 5 3" xfId="39435" xr:uid="{00000000-0005-0000-0000-000054990000}"/>
    <cellStyle name="20% - Accent1 4 3 2 3 5 3 2" xfId="39436" xr:uid="{00000000-0005-0000-0000-000055990000}"/>
    <cellStyle name="20% - Accent1 4 3 2 3 5 4" xfId="39437" xr:uid="{00000000-0005-0000-0000-000056990000}"/>
    <cellStyle name="20% - Accent1 4 3 2 3 6" xfId="39438" xr:uid="{00000000-0005-0000-0000-000057990000}"/>
    <cellStyle name="20% - Accent1 4 3 2 3 6 2" xfId="39439" xr:uid="{00000000-0005-0000-0000-000058990000}"/>
    <cellStyle name="20% - Accent1 4 3 2 3 6 2 2" xfId="39440" xr:uid="{00000000-0005-0000-0000-000059990000}"/>
    <cellStyle name="20% - Accent1 4 3 2 3 6 2 2 2" xfId="39441" xr:uid="{00000000-0005-0000-0000-00005A990000}"/>
    <cellStyle name="20% - Accent1 4 3 2 3 6 2 3" xfId="39442" xr:uid="{00000000-0005-0000-0000-00005B990000}"/>
    <cellStyle name="20% - Accent1 4 3 2 3 6 3" xfId="39443" xr:uid="{00000000-0005-0000-0000-00005C990000}"/>
    <cellStyle name="20% - Accent1 4 3 2 3 6 3 2" xfId="39444" xr:uid="{00000000-0005-0000-0000-00005D990000}"/>
    <cellStyle name="20% - Accent1 4 3 2 3 6 4" xfId="39445" xr:uid="{00000000-0005-0000-0000-00005E990000}"/>
    <cellStyle name="20% - Accent1 4 3 2 3 7" xfId="39446" xr:uid="{00000000-0005-0000-0000-00005F990000}"/>
    <cellStyle name="20% - Accent1 4 3 2 3 7 2" xfId="39447" xr:uid="{00000000-0005-0000-0000-000060990000}"/>
    <cellStyle name="20% - Accent1 4 3 2 3 7 2 2" xfId="39448" xr:uid="{00000000-0005-0000-0000-000061990000}"/>
    <cellStyle name="20% - Accent1 4 3 2 3 7 3" xfId="39449" xr:uid="{00000000-0005-0000-0000-000062990000}"/>
    <cellStyle name="20% - Accent1 4 3 2 3 8" xfId="39450" xr:uid="{00000000-0005-0000-0000-000063990000}"/>
    <cellStyle name="20% - Accent1 4 3 2 3 8 2" xfId="39451" xr:uid="{00000000-0005-0000-0000-000064990000}"/>
    <cellStyle name="20% - Accent1 4 3 2 3 8 2 2" xfId="39452" xr:uid="{00000000-0005-0000-0000-000065990000}"/>
    <cellStyle name="20% - Accent1 4 3 2 3 8 3" xfId="39453" xr:uid="{00000000-0005-0000-0000-000066990000}"/>
    <cellStyle name="20% - Accent1 4 3 2 3 9" xfId="39454" xr:uid="{00000000-0005-0000-0000-000067990000}"/>
    <cellStyle name="20% - Accent1 4 3 2 3 9 2" xfId="39455" xr:uid="{00000000-0005-0000-0000-000068990000}"/>
    <cellStyle name="20% - Accent1 4 3 2 4" xfId="39456" xr:uid="{00000000-0005-0000-0000-000069990000}"/>
    <cellStyle name="20% - Accent1 4 3 2 4 10" xfId="39457" xr:uid="{00000000-0005-0000-0000-00006A990000}"/>
    <cellStyle name="20% - Accent1 4 3 2 4 10 2" xfId="39458" xr:uid="{00000000-0005-0000-0000-00006B990000}"/>
    <cellStyle name="20% - Accent1 4 3 2 4 11" xfId="39459" xr:uid="{00000000-0005-0000-0000-00006C990000}"/>
    <cellStyle name="20% - Accent1 4 3 2 4 2" xfId="39460" xr:uid="{00000000-0005-0000-0000-00006D990000}"/>
    <cellStyle name="20% - Accent1 4 3 2 4 2 2" xfId="39461" xr:uid="{00000000-0005-0000-0000-00006E990000}"/>
    <cellStyle name="20% - Accent1 4 3 2 4 2 2 2" xfId="39462" xr:uid="{00000000-0005-0000-0000-00006F990000}"/>
    <cellStyle name="20% - Accent1 4 3 2 4 2 2 2 2" xfId="39463" xr:uid="{00000000-0005-0000-0000-000070990000}"/>
    <cellStyle name="20% - Accent1 4 3 2 4 2 2 2 2 2" xfId="39464" xr:uid="{00000000-0005-0000-0000-000071990000}"/>
    <cellStyle name="20% - Accent1 4 3 2 4 2 2 2 3" xfId="39465" xr:uid="{00000000-0005-0000-0000-000072990000}"/>
    <cellStyle name="20% - Accent1 4 3 2 4 2 2 3" xfId="39466" xr:uid="{00000000-0005-0000-0000-000073990000}"/>
    <cellStyle name="20% - Accent1 4 3 2 4 2 2 3 2" xfId="39467" xr:uid="{00000000-0005-0000-0000-000074990000}"/>
    <cellStyle name="20% - Accent1 4 3 2 4 2 2 4" xfId="39468" xr:uid="{00000000-0005-0000-0000-000075990000}"/>
    <cellStyle name="20% - Accent1 4 3 2 4 2 3" xfId="39469" xr:uid="{00000000-0005-0000-0000-000076990000}"/>
    <cellStyle name="20% - Accent1 4 3 2 4 2 3 2" xfId="39470" xr:uid="{00000000-0005-0000-0000-000077990000}"/>
    <cellStyle name="20% - Accent1 4 3 2 4 2 3 2 2" xfId="39471" xr:uid="{00000000-0005-0000-0000-000078990000}"/>
    <cellStyle name="20% - Accent1 4 3 2 4 2 3 2 2 2" xfId="39472" xr:uid="{00000000-0005-0000-0000-000079990000}"/>
    <cellStyle name="20% - Accent1 4 3 2 4 2 3 2 3" xfId="39473" xr:uid="{00000000-0005-0000-0000-00007A990000}"/>
    <cellStyle name="20% - Accent1 4 3 2 4 2 3 3" xfId="39474" xr:uid="{00000000-0005-0000-0000-00007B990000}"/>
    <cellStyle name="20% - Accent1 4 3 2 4 2 3 3 2" xfId="39475" xr:uid="{00000000-0005-0000-0000-00007C990000}"/>
    <cellStyle name="20% - Accent1 4 3 2 4 2 3 4" xfId="39476" xr:uid="{00000000-0005-0000-0000-00007D990000}"/>
    <cellStyle name="20% - Accent1 4 3 2 4 2 4" xfId="39477" xr:uid="{00000000-0005-0000-0000-00007E990000}"/>
    <cellStyle name="20% - Accent1 4 3 2 4 2 4 2" xfId="39478" xr:uid="{00000000-0005-0000-0000-00007F990000}"/>
    <cellStyle name="20% - Accent1 4 3 2 4 2 4 2 2" xfId="39479" xr:uid="{00000000-0005-0000-0000-000080990000}"/>
    <cellStyle name="20% - Accent1 4 3 2 4 2 4 2 2 2" xfId="39480" xr:uid="{00000000-0005-0000-0000-000081990000}"/>
    <cellStyle name="20% - Accent1 4 3 2 4 2 4 2 3" xfId="39481" xr:uid="{00000000-0005-0000-0000-000082990000}"/>
    <cellStyle name="20% - Accent1 4 3 2 4 2 4 3" xfId="39482" xr:uid="{00000000-0005-0000-0000-000083990000}"/>
    <cellStyle name="20% - Accent1 4 3 2 4 2 4 3 2" xfId="39483" xr:uid="{00000000-0005-0000-0000-000084990000}"/>
    <cellStyle name="20% - Accent1 4 3 2 4 2 4 4" xfId="39484" xr:uid="{00000000-0005-0000-0000-000085990000}"/>
    <cellStyle name="20% - Accent1 4 3 2 4 2 5" xfId="39485" xr:uid="{00000000-0005-0000-0000-000086990000}"/>
    <cellStyle name="20% - Accent1 4 3 2 4 2 5 2" xfId="39486" xr:uid="{00000000-0005-0000-0000-000087990000}"/>
    <cellStyle name="20% - Accent1 4 3 2 4 2 5 2 2" xfId="39487" xr:uid="{00000000-0005-0000-0000-000088990000}"/>
    <cellStyle name="20% - Accent1 4 3 2 4 2 5 3" xfId="39488" xr:uid="{00000000-0005-0000-0000-000089990000}"/>
    <cellStyle name="20% - Accent1 4 3 2 4 2 6" xfId="39489" xr:uid="{00000000-0005-0000-0000-00008A990000}"/>
    <cellStyle name="20% - Accent1 4 3 2 4 2 6 2" xfId="39490" xr:uid="{00000000-0005-0000-0000-00008B990000}"/>
    <cellStyle name="20% - Accent1 4 3 2 4 2 6 2 2" xfId="39491" xr:uid="{00000000-0005-0000-0000-00008C990000}"/>
    <cellStyle name="20% - Accent1 4 3 2 4 2 6 3" xfId="39492" xr:uid="{00000000-0005-0000-0000-00008D990000}"/>
    <cellStyle name="20% - Accent1 4 3 2 4 2 7" xfId="39493" xr:uid="{00000000-0005-0000-0000-00008E990000}"/>
    <cellStyle name="20% - Accent1 4 3 2 4 2 7 2" xfId="39494" xr:uid="{00000000-0005-0000-0000-00008F990000}"/>
    <cellStyle name="20% - Accent1 4 3 2 4 2 8" xfId="39495" xr:uid="{00000000-0005-0000-0000-000090990000}"/>
    <cellStyle name="20% - Accent1 4 3 2 4 2 8 2" xfId="39496" xr:uid="{00000000-0005-0000-0000-000091990000}"/>
    <cellStyle name="20% - Accent1 4 3 2 4 2 9" xfId="39497" xr:uid="{00000000-0005-0000-0000-000092990000}"/>
    <cellStyle name="20% - Accent1 4 3 2 4 3" xfId="39498" xr:uid="{00000000-0005-0000-0000-000093990000}"/>
    <cellStyle name="20% - Accent1 4 3 2 4 3 2" xfId="39499" xr:uid="{00000000-0005-0000-0000-000094990000}"/>
    <cellStyle name="20% - Accent1 4 3 2 4 3 2 2" xfId="39500" xr:uid="{00000000-0005-0000-0000-000095990000}"/>
    <cellStyle name="20% - Accent1 4 3 2 4 3 2 2 2" xfId="39501" xr:uid="{00000000-0005-0000-0000-000096990000}"/>
    <cellStyle name="20% - Accent1 4 3 2 4 3 2 2 2 2" xfId="39502" xr:uid="{00000000-0005-0000-0000-000097990000}"/>
    <cellStyle name="20% - Accent1 4 3 2 4 3 2 2 3" xfId="39503" xr:uid="{00000000-0005-0000-0000-000098990000}"/>
    <cellStyle name="20% - Accent1 4 3 2 4 3 2 3" xfId="39504" xr:uid="{00000000-0005-0000-0000-000099990000}"/>
    <cellStyle name="20% - Accent1 4 3 2 4 3 2 3 2" xfId="39505" xr:uid="{00000000-0005-0000-0000-00009A990000}"/>
    <cellStyle name="20% - Accent1 4 3 2 4 3 2 4" xfId="39506" xr:uid="{00000000-0005-0000-0000-00009B990000}"/>
    <cellStyle name="20% - Accent1 4 3 2 4 3 3" xfId="39507" xr:uid="{00000000-0005-0000-0000-00009C990000}"/>
    <cellStyle name="20% - Accent1 4 3 2 4 3 3 2" xfId="39508" xr:uid="{00000000-0005-0000-0000-00009D990000}"/>
    <cellStyle name="20% - Accent1 4 3 2 4 3 3 2 2" xfId="39509" xr:uid="{00000000-0005-0000-0000-00009E990000}"/>
    <cellStyle name="20% - Accent1 4 3 2 4 3 3 2 2 2" xfId="39510" xr:uid="{00000000-0005-0000-0000-00009F990000}"/>
    <cellStyle name="20% - Accent1 4 3 2 4 3 3 2 3" xfId="39511" xr:uid="{00000000-0005-0000-0000-0000A0990000}"/>
    <cellStyle name="20% - Accent1 4 3 2 4 3 3 3" xfId="39512" xr:uid="{00000000-0005-0000-0000-0000A1990000}"/>
    <cellStyle name="20% - Accent1 4 3 2 4 3 3 3 2" xfId="39513" xr:uid="{00000000-0005-0000-0000-0000A2990000}"/>
    <cellStyle name="20% - Accent1 4 3 2 4 3 3 4" xfId="39514" xr:uid="{00000000-0005-0000-0000-0000A3990000}"/>
    <cellStyle name="20% - Accent1 4 3 2 4 3 4" xfId="39515" xr:uid="{00000000-0005-0000-0000-0000A4990000}"/>
    <cellStyle name="20% - Accent1 4 3 2 4 3 4 2" xfId="39516" xr:uid="{00000000-0005-0000-0000-0000A5990000}"/>
    <cellStyle name="20% - Accent1 4 3 2 4 3 4 2 2" xfId="39517" xr:uid="{00000000-0005-0000-0000-0000A6990000}"/>
    <cellStyle name="20% - Accent1 4 3 2 4 3 4 2 2 2" xfId="39518" xr:uid="{00000000-0005-0000-0000-0000A7990000}"/>
    <cellStyle name="20% - Accent1 4 3 2 4 3 4 2 3" xfId="39519" xr:uid="{00000000-0005-0000-0000-0000A8990000}"/>
    <cellStyle name="20% - Accent1 4 3 2 4 3 4 3" xfId="39520" xr:uid="{00000000-0005-0000-0000-0000A9990000}"/>
    <cellStyle name="20% - Accent1 4 3 2 4 3 4 3 2" xfId="39521" xr:uid="{00000000-0005-0000-0000-0000AA990000}"/>
    <cellStyle name="20% - Accent1 4 3 2 4 3 4 4" xfId="39522" xr:uid="{00000000-0005-0000-0000-0000AB990000}"/>
    <cellStyle name="20% - Accent1 4 3 2 4 3 5" xfId="39523" xr:uid="{00000000-0005-0000-0000-0000AC990000}"/>
    <cellStyle name="20% - Accent1 4 3 2 4 3 5 2" xfId="39524" xr:uid="{00000000-0005-0000-0000-0000AD990000}"/>
    <cellStyle name="20% - Accent1 4 3 2 4 3 5 2 2" xfId="39525" xr:uid="{00000000-0005-0000-0000-0000AE990000}"/>
    <cellStyle name="20% - Accent1 4 3 2 4 3 5 3" xfId="39526" xr:uid="{00000000-0005-0000-0000-0000AF990000}"/>
    <cellStyle name="20% - Accent1 4 3 2 4 3 6" xfId="39527" xr:uid="{00000000-0005-0000-0000-0000B0990000}"/>
    <cellStyle name="20% - Accent1 4 3 2 4 3 6 2" xfId="39528" xr:uid="{00000000-0005-0000-0000-0000B1990000}"/>
    <cellStyle name="20% - Accent1 4 3 2 4 3 6 2 2" xfId="39529" xr:uid="{00000000-0005-0000-0000-0000B2990000}"/>
    <cellStyle name="20% - Accent1 4 3 2 4 3 6 3" xfId="39530" xr:uid="{00000000-0005-0000-0000-0000B3990000}"/>
    <cellStyle name="20% - Accent1 4 3 2 4 3 7" xfId="39531" xr:uid="{00000000-0005-0000-0000-0000B4990000}"/>
    <cellStyle name="20% - Accent1 4 3 2 4 3 7 2" xfId="39532" xr:uid="{00000000-0005-0000-0000-0000B5990000}"/>
    <cellStyle name="20% - Accent1 4 3 2 4 3 8" xfId="39533" xr:uid="{00000000-0005-0000-0000-0000B6990000}"/>
    <cellStyle name="20% - Accent1 4 3 2 4 3 8 2" xfId="39534" xr:uid="{00000000-0005-0000-0000-0000B7990000}"/>
    <cellStyle name="20% - Accent1 4 3 2 4 3 9" xfId="39535" xr:uid="{00000000-0005-0000-0000-0000B8990000}"/>
    <cellStyle name="20% - Accent1 4 3 2 4 4" xfId="39536" xr:uid="{00000000-0005-0000-0000-0000B9990000}"/>
    <cellStyle name="20% - Accent1 4 3 2 4 4 2" xfId="39537" xr:uid="{00000000-0005-0000-0000-0000BA990000}"/>
    <cellStyle name="20% - Accent1 4 3 2 4 4 2 2" xfId="39538" xr:uid="{00000000-0005-0000-0000-0000BB990000}"/>
    <cellStyle name="20% - Accent1 4 3 2 4 4 2 2 2" xfId="39539" xr:uid="{00000000-0005-0000-0000-0000BC990000}"/>
    <cellStyle name="20% - Accent1 4 3 2 4 4 2 3" xfId="39540" xr:uid="{00000000-0005-0000-0000-0000BD990000}"/>
    <cellStyle name="20% - Accent1 4 3 2 4 4 3" xfId="39541" xr:uid="{00000000-0005-0000-0000-0000BE990000}"/>
    <cellStyle name="20% - Accent1 4 3 2 4 4 3 2" xfId="39542" xr:uid="{00000000-0005-0000-0000-0000BF990000}"/>
    <cellStyle name="20% - Accent1 4 3 2 4 4 4" xfId="39543" xr:uid="{00000000-0005-0000-0000-0000C0990000}"/>
    <cellStyle name="20% - Accent1 4 3 2 4 5" xfId="39544" xr:uid="{00000000-0005-0000-0000-0000C1990000}"/>
    <cellStyle name="20% - Accent1 4 3 2 4 5 2" xfId="39545" xr:uid="{00000000-0005-0000-0000-0000C2990000}"/>
    <cellStyle name="20% - Accent1 4 3 2 4 5 2 2" xfId="39546" xr:uid="{00000000-0005-0000-0000-0000C3990000}"/>
    <cellStyle name="20% - Accent1 4 3 2 4 5 2 2 2" xfId="39547" xr:uid="{00000000-0005-0000-0000-0000C4990000}"/>
    <cellStyle name="20% - Accent1 4 3 2 4 5 2 3" xfId="39548" xr:uid="{00000000-0005-0000-0000-0000C5990000}"/>
    <cellStyle name="20% - Accent1 4 3 2 4 5 3" xfId="39549" xr:uid="{00000000-0005-0000-0000-0000C6990000}"/>
    <cellStyle name="20% - Accent1 4 3 2 4 5 3 2" xfId="39550" xr:uid="{00000000-0005-0000-0000-0000C7990000}"/>
    <cellStyle name="20% - Accent1 4 3 2 4 5 4" xfId="39551" xr:uid="{00000000-0005-0000-0000-0000C8990000}"/>
    <cellStyle name="20% - Accent1 4 3 2 4 6" xfId="39552" xr:uid="{00000000-0005-0000-0000-0000C9990000}"/>
    <cellStyle name="20% - Accent1 4 3 2 4 6 2" xfId="39553" xr:uid="{00000000-0005-0000-0000-0000CA990000}"/>
    <cellStyle name="20% - Accent1 4 3 2 4 6 2 2" xfId="39554" xr:uid="{00000000-0005-0000-0000-0000CB990000}"/>
    <cellStyle name="20% - Accent1 4 3 2 4 6 2 2 2" xfId="39555" xr:uid="{00000000-0005-0000-0000-0000CC990000}"/>
    <cellStyle name="20% - Accent1 4 3 2 4 6 2 3" xfId="39556" xr:uid="{00000000-0005-0000-0000-0000CD990000}"/>
    <cellStyle name="20% - Accent1 4 3 2 4 6 3" xfId="39557" xr:uid="{00000000-0005-0000-0000-0000CE990000}"/>
    <cellStyle name="20% - Accent1 4 3 2 4 6 3 2" xfId="39558" xr:uid="{00000000-0005-0000-0000-0000CF990000}"/>
    <cellStyle name="20% - Accent1 4 3 2 4 6 4" xfId="39559" xr:uid="{00000000-0005-0000-0000-0000D0990000}"/>
    <cellStyle name="20% - Accent1 4 3 2 4 7" xfId="39560" xr:uid="{00000000-0005-0000-0000-0000D1990000}"/>
    <cellStyle name="20% - Accent1 4 3 2 4 7 2" xfId="39561" xr:uid="{00000000-0005-0000-0000-0000D2990000}"/>
    <cellStyle name="20% - Accent1 4 3 2 4 7 2 2" xfId="39562" xr:uid="{00000000-0005-0000-0000-0000D3990000}"/>
    <cellStyle name="20% - Accent1 4 3 2 4 7 3" xfId="39563" xr:uid="{00000000-0005-0000-0000-0000D4990000}"/>
    <cellStyle name="20% - Accent1 4 3 2 4 8" xfId="39564" xr:uid="{00000000-0005-0000-0000-0000D5990000}"/>
    <cellStyle name="20% - Accent1 4 3 2 4 8 2" xfId="39565" xr:uid="{00000000-0005-0000-0000-0000D6990000}"/>
    <cellStyle name="20% - Accent1 4 3 2 4 8 2 2" xfId="39566" xr:uid="{00000000-0005-0000-0000-0000D7990000}"/>
    <cellStyle name="20% - Accent1 4 3 2 4 8 3" xfId="39567" xr:uid="{00000000-0005-0000-0000-0000D8990000}"/>
    <cellStyle name="20% - Accent1 4 3 2 4 9" xfId="39568" xr:uid="{00000000-0005-0000-0000-0000D9990000}"/>
    <cellStyle name="20% - Accent1 4 3 2 4 9 2" xfId="39569" xr:uid="{00000000-0005-0000-0000-0000DA990000}"/>
    <cellStyle name="20% - Accent1 4 3 2 5" xfId="39570" xr:uid="{00000000-0005-0000-0000-0000DB990000}"/>
    <cellStyle name="20% - Accent1 4 3 2 5 10" xfId="39571" xr:uid="{00000000-0005-0000-0000-0000DC990000}"/>
    <cellStyle name="20% - Accent1 4 3 2 5 10 2" xfId="39572" xr:uid="{00000000-0005-0000-0000-0000DD990000}"/>
    <cellStyle name="20% - Accent1 4 3 2 5 11" xfId="39573" xr:uid="{00000000-0005-0000-0000-0000DE990000}"/>
    <cellStyle name="20% - Accent1 4 3 2 5 2" xfId="39574" xr:uid="{00000000-0005-0000-0000-0000DF990000}"/>
    <cellStyle name="20% - Accent1 4 3 2 5 2 2" xfId="39575" xr:uid="{00000000-0005-0000-0000-0000E0990000}"/>
    <cellStyle name="20% - Accent1 4 3 2 5 2 2 2" xfId="39576" xr:uid="{00000000-0005-0000-0000-0000E1990000}"/>
    <cellStyle name="20% - Accent1 4 3 2 5 2 2 2 2" xfId="39577" xr:uid="{00000000-0005-0000-0000-0000E2990000}"/>
    <cellStyle name="20% - Accent1 4 3 2 5 2 2 2 2 2" xfId="39578" xr:uid="{00000000-0005-0000-0000-0000E3990000}"/>
    <cellStyle name="20% - Accent1 4 3 2 5 2 2 2 3" xfId="39579" xr:uid="{00000000-0005-0000-0000-0000E4990000}"/>
    <cellStyle name="20% - Accent1 4 3 2 5 2 2 3" xfId="39580" xr:uid="{00000000-0005-0000-0000-0000E5990000}"/>
    <cellStyle name="20% - Accent1 4 3 2 5 2 2 3 2" xfId="39581" xr:uid="{00000000-0005-0000-0000-0000E6990000}"/>
    <cellStyle name="20% - Accent1 4 3 2 5 2 2 4" xfId="39582" xr:uid="{00000000-0005-0000-0000-0000E7990000}"/>
    <cellStyle name="20% - Accent1 4 3 2 5 2 3" xfId="39583" xr:uid="{00000000-0005-0000-0000-0000E8990000}"/>
    <cellStyle name="20% - Accent1 4 3 2 5 2 3 2" xfId="39584" xr:uid="{00000000-0005-0000-0000-0000E9990000}"/>
    <cellStyle name="20% - Accent1 4 3 2 5 2 3 2 2" xfId="39585" xr:uid="{00000000-0005-0000-0000-0000EA990000}"/>
    <cellStyle name="20% - Accent1 4 3 2 5 2 3 2 2 2" xfId="39586" xr:uid="{00000000-0005-0000-0000-0000EB990000}"/>
    <cellStyle name="20% - Accent1 4 3 2 5 2 3 2 3" xfId="39587" xr:uid="{00000000-0005-0000-0000-0000EC990000}"/>
    <cellStyle name="20% - Accent1 4 3 2 5 2 3 3" xfId="39588" xr:uid="{00000000-0005-0000-0000-0000ED990000}"/>
    <cellStyle name="20% - Accent1 4 3 2 5 2 3 3 2" xfId="39589" xr:uid="{00000000-0005-0000-0000-0000EE990000}"/>
    <cellStyle name="20% - Accent1 4 3 2 5 2 3 4" xfId="39590" xr:uid="{00000000-0005-0000-0000-0000EF990000}"/>
    <cellStyle name="20% - Accent1 4 3 2 5 2 4" xfId="39591" xr:uid="{00000000-0005-0000-0000-0000F0990000}"/>
    <cellStyle name="20% - Accent1 4 3 2 5 2 4 2" xfId="39592" xr:uid="{00000000-0005-0000-0000-0000F1990000}"/>
    <cellStyle name="20% - Accent1 4 3 2 5 2 4 2 2" xfId="39593" xr:uid="{00000000-0005-0000-0000-0000F2990000}"/>
    <cellStyle name="20% - Accent1 4 3 2 5 2 4 2 2 2" xfId="39594" xr:uid="{00000000-0005-0000-0000-0000F3990000}"/>
    <cellStyle name="20% - Accent1 4 3 2 5 2 4 2 3" xfId="39595" xr:uid="{00000000-0005-0000-0000-0000F4990000}"/>
    <cellStyle name="20% - Accent1 4 3 2 5 2 4 3" xfId="39596" xr:uid="{00000000-0005-0000-0000-0000F5990000}"/>
    <cellStyle name="20% - Accent1 4 3 2 5 2 4 3 2" xfId="39597" xr:uid="{00000000-0005-0000-0000-0000F6990000}"/>
    <cellStyle name="20% - Accent1 4 3 2 5 2 4 4" xfId="39598" xr:uid="{00000000-0005-0000-0000-0000F7990000}"/>
    <cellStyle name="20% - Accent1 4 3 2 5 2 5" xfId="39599" xr:uid="{00000000-0005-0000-0000-0000F8990000}"/>
    <cellStyle name="20% - Accent1 4 3 2 5 2 5 2" xfId="39600" xr:uid="{00000000-0005-0000-0000-0000F9990000}"/>
    <cellStyle name="20% - Accent1 4 3 2 5 2 5 2 2" xfId="39601" xr:uid="{00000000-0005-0000-0000-0000FA990000}"/>
    <cellStyle name="20% - Accent1 4 3 2 5 2 5 3" xfId="39602" xr:uid="{00000000-0005-0000-0000-0000FB990000}"/>
    <cellStyle name="20% - Accent1 4 3 2 5 2 6" xfId="39603" xr:uid="{00000000-0005-0000-0000-0000FC990000}"/>
    <cellStyle name="20% - Accent1 4 3 2 5 2 6 2" xfId="39604" xr:uid="{00000000-0005-0000-0000-0000FD990000}"/>
    <cellStyle name="20% - Accent1 4 3 2 5 2 6 2 2" xfId="39605" xr:uid="{00000000-0005-0000-0000-0000FE990000}"/>
    <cellStyle name="20% - Accent1 4 3 2 5 2 6 3" xfId="39606" xr:uid="{00000000-0005-0000-0000-0000FF990000}"/>
    <cellStyle name="20% - Accent1 4 3 2 5 2 7" xfId="39607" xr:uid="{00000000-0005-0000-0000-0000009A0000}"/>
    <cellStyle name="20% - Accent1 4 3 2 5 2 7 2" xfId="39608" xr:uid="{00000000-0005-0000-0000-0000019A0000}"/>
    <cellStyle name="20% - Accent1 4 3 2 5 2 8" xfId="39609" xr:uid="{00000000-0005-0000-0000-0000029A0000}"/>
    <cellStyle name="20% - Accent1 4 3 2 5 2 8 2" xfId="39610" xr:uid="{00000000-0005-0000-0000-0000039A0000}"/>
    <cellStyle name="20% - Accent1 4 3 2 5 2 9" xfId="39611" xr:uid="{00000000-0005-0000-0000-0000049A0000}"/>
    <cellStyle name="20% - Accent1 4 3 2 5 3" xfId="39612" xr:uid="{00000000-0005-0000-0000-0000059A0000}"/>
    <cellStyle name="20% - Accent1 4 3 2 5 3 2" xfId="39613" xr:uid="{00000000-0005-0000-0000-0000069A0000}"/>
    <cellStyle name="20% - Accent1 4 3 2 5 3 2 2" xfId="39614" xr:uid="{00000000-0005-0000-0000-0000079A0000}"/>
    <cellStyle name="20% - Accent1 4 3 2 5 3 2 2 2" xfId="39615" xr:uid="{00000000-0005-0000-0000-0000089A0000}"/>
    <cellStyle name="20% - Accent1 4 3 2 5 3 2 2 2 2" xfId="39616" xr:uid="{00000000-0005-0000-0000-0000099A0000}"/>
    <cellStyle name="20% - Accent1 4 3 2 5 3 2 2 3" xfId="39617" xr:uid="{00000000-0005-0000-0000-00000A9A0000}"/>
    <cellStyle name="20% - Accent1 4 3 2 5 3 2 3" xfId="39618" xr:uid="{00000000-0005-0000-0000-00000B9A0000}"/>
    <cellStyle name="20% - Accent1 4 3 2 5 3 2 3 2" xfId="39619" xr:uid="{00000000-0005-0000-0000-00000C9A0000}"/>
    <cellStyle name="20% - Accent1 4 3 2 5 3 2 4" xfId="39620" xr:uid="{00000000-0005-0000-0000-00000D9A0000}"/>
    <cellStyle name="20% - Accent1 4 3 2 5 3 3" xfId="39621" xr:uid="{00000000-0005-0000-0000-00000E9A0000}"/>
    <cellStyle name="20% - Accent1 4 3 2 5 3 3 2" xfId="39622" xr:uid="{00000000-0005-0000-0000-00000F9A0000}"/>
    <cellStyle name="20% - Accent1 4 3 2 5 3 3 2 2" xfId="39623" xr:uid="{00000000-0005-0000-0000-0000109A0000}"/>
    <cellStyle name="20% - Accent1 4 3 2 5 3 3 2 2 2" xfId="39624" xr:uid="{00000000-0005-0000-0000-0000119A0000}"/>
    <cellStyle name="20% - Accent1 4 3 2 5 3 3 2 3" xfId="39625" xr:uid="{00000000-0005-0000-0000-0000129A0000}"/>
    <cellStyle name="20% - Accent1 4 3 2 5 3 3 3" xfId="39626" xr:uid="{00000000-0005-0000-0000-0000139A0000}"/>
    <cellStyle name="20% - Accent1 4 3 2 5 3 3 3 2" xfId="39627" xr:uid="{00000000-0005-0000-0000-0000149A0000}"/>
    <cellStyle name="20% - Accent1 4 3 2 5 3 3 4" xfId="39628" xr:uid="{00000000-0005-0000-0000-0000159A0000}"/>
    <cellStyle name="20% - Accent1 4 3 2 5 3 4" xfId="39629" xr:uid="{00000000-0005-0000-0000-0000169A0000}"/>
    <cellStyle name="20% - Accent1 4 3 2 5 3 4 2" xfId="39630" xr:uid="{00000000-0005-0000-0000-0000179A0000}"/>
    <cellStyle name="20% - Accent1 4 3 2 5 3 4 2 2" xfId="39631" xr:uid="{00000000-0005-0000-0000-0000189A0000}"/>
    <cellStyle name="20% - Accent1 4 3 2 5 3 4 2 2 2" xfId="39632" xr:uid="{00000000-0005-0000-0000-0000199A0000}"/>
    <cellStyle name="20% - Accent1 4 3 2 5 3 4 2 3" xfId="39633" xr:uid="{00000000-0005-0000-0000-00001A9A0000}"/>
    <cellStyle name="20% - Accent1 4 3 2 5 3 4 3" xfId="39634" xr:uid="{00000000-0005-0000-0000-00001B9A0000}"/>
    <cellStyle name="20% - Accent1 4 3 2 5 3 4 3 2" xfId="39635" xr:uid="{00000000-0005-0000-0000-00001C9A0000}"/>
    <cellStyle name="20% - Accent1 4 3 2 5 3 4 4" xfId="39636" xr:uid="{00000000-0005-0000-0000-00001D9A0000}"/>
    <cellStyle name="20% - Accent1 4 3 2 5 3 5" xfId="39637" xr:uid="{00000000-0005-0000-0000-00001E9A0000}"/>
    <cellStyle name="20% - Accent1 4 3 2 5 3 5 2" xfId="39638" xr:uid="{00000000-0005-0000-0000-00001F9A0000}"/>
    <cellStyle name="20% - Accent1 4 3 2 5 3 5 2 2" xfId="39639" xr:uid="{00000000-0005-0000-0000-0000209A0000}"/>
    <cellStyle name="20% - Accent1 4 3 2 5 3 5 3" xfId="39640" xr:uid="{00000000-0005-0000-0000-0000219A0000}"/>
    <cellStyle name="20% - Accent1 4 3 2 5 3 6" xfId="39641" xr:uid="{00000000-0005-0000-0000-0000229A0000}"/>
    <cellStyle name="20% - Accent1 4 3 2 5 3 6 2" xfId="39642" xr:uid="{00000000-0005-0000-0000-0000239A0000}"/>
    <cellStyle name="20% - Accent1 4 3 2 5 3 6 2 2" xfId="39643" xr:uid="{00000000-0005-0000-0000-0000249A0000}"/>
    <cellStyle name="20% - Accent1 4 3 2 5 3 6 3" xfId="39644" xr:uid="{00000000-0005-0000-0000-0000259A0000}"/>
    <cellStyle name="20% - Accent1 4 3 2 5 3 7" xfId="39645" xr:uid="{00000000-0005-0000-0000-0000269A0000}"/>
    <cellStyle name="20% - Accent1 4 3 2 5 3 7 2" xfId="39646" xr:uid="{00000000-0005-0000-0000-0000279A0000}"/>
    <cellStyle name="20% - Accent1 4 3 2 5 3 8" xfId="39647" xr:uid="{00000000-0005-0000-0000-0000289A0000}"/>
    <cellStyle name="20% - Accent1 4 3 2 5 3 8 2" xfId="39648" xr:uid="{00000000-0005-0000-0000-0000299A0000}"/>
    <cellStyle name="20% - Accent1 4 3 2 5 3 9" xfId="39649" xr:uid="{00000000-0005-0000-0000-00002A9A0000}"/>
    <cellStyle name="20% - Accent1 4 3 2 5 4" xfId="39650" xr:uid="{00000000-0005-0000-0000-00002B9A0000}"/>
    <cellStyle name="20% - Accent1 4 3 2 5 4 2" xfId="39651" xr:uid="{00000000-0005-0000-0000-00002C9A0000}"/>
    <cellStyle name="20% - Accent1 4 3 2 5 4 2 2" xfId="39652" xr:uid="{00000000-0005-0000-0000-00002D9A0000}"/>
    <cellStyle name="20% - Accent1 4 3 2 5 4 2 2 2" xfId="39653" xr:uid="{00000000-0005-0000-0000-00002E9A0000}"/>
    <cellStyle name="20% - Accent1 4 3 2 5 4 2 3" xfId="39654" xr:uid="{00000000-0005-0000-0000-00002F9A0000}"/>
    <cellStyle name="20% - Accent1 4 3 2 5 4 3" xfId="39655" xr:uid="{00000000-0005-0000-0000-0000309A0000}"/>
    <cellStyle name="20% - Accent1 4 3 2 5 4 3 2" xfId="39656" xr:uid="{00000000-0005-0000-0000-0000319A0000}"/>
    <cellStyle name="20% - Accent1 4 3 2 5 4 4" xfId="39657" xr:uid="{00000000-0005-0000-0000-0000329A0000}"/>
    <cellStyle name="20% - Accent1 4 3 2 5 5" xfId="39658" xr:uid="{00000000-0005-0000-0000-0000339A0000}"/>
    <cellStyle name="20% - Accent1 4 3 2 5 5 2" xfId="39659" xr:uid="{00000000-0005-0000-0000-0000349A0000}"/>
    <cellStyle name="20% - Accent1 4 3 2 5 5 2 2" xfId="39660" xr:uid="{00000000-0005-0000-0000-0000359A0000}"/>
    <cellStyle name="20% - Accent1 4 3 2 5 5 2 2 2" xfId="39661" xr:uid="{00000000-0005-0000-0000-0000369A0000}"/>
    <cellStyle name="20% - Accent1 4 3 2 5 5 2 3" xfId="39662" xr:uid="{00000000-0005-0000-0000-0000379A0000}"/>
    <cellStyle name="20% - Accent1 4 3 2 5 5 3" xfId="39663" xr:uid="{00000000-0005-0000-0000-0000389A0000}"/>
    <cellStyle name="20% - Accent1 4 3 2 5 5 3 2" xfId="39664" xr:uid="{00000000-0005-0000-0000-0000399A0000}"/>
    <cellStyle name="20% - Accent1 4 3 2 5 5 4" xfId="39665" xr:uid="{00000000-0005-0000-0000-00003A9A0000}"/>
    <cellStyle name="20% - Accent1 4 3 2 5 6" xfId="39666" xr:uid="{00000000-0005-0000-0000-00003B9A0000}"/>
    <cellStyle name="20% - Accent1 4 3 2 5 6 2" xfId="39667" xr:uid="{00000000-0005-0000-0000-00003C9A0000}"/>
    <cellStyle name="20% - Accent1 4 3 2 5 6 2 2" xfId="39668" xr:uid="{00000000-0005-0000-0000-00003D9A0000}"/>
    <cellStyle name="20% - Accent1 4 3 2 5 6 2 2 2" xfId="39669" xr:uid="{00000000-0005-0000-0000-00003E9A0000}"/>
    <cellStyle name="20% - Accent1 4 3 2 5 6 2 3" xfId="39670" xr:uid="{00000000-0005-0000-0000-00003F9A0000}"/>
    <cellStyle name="20% - Accent1 4 3 2 5 6 3" xfId="39671" xr:uid="{00000000-0005-0000-0000-0000409A0000}"/>
    <cellStyle name="20% - Accent1 4 3 2 5 6 3 2" xfId="39672" xr:uid="{00000000-0005-0000-0000-0000419A0000}"/>
    <cellStyle name="20% - Accent1 4 3 2 5 6 4" xfId="39673" xr:uid="{00000000-0005-0000-0000-0000429A0000}"/>
    <cellStyle name="20% - Accent1 4 3 2 5 7" xfId="39674" xr:uid="{00000000-0005-0000-0000-0000439A0000}"/>
    <cellStyle name="20% - Accent1 4 3 2 5 7 2" xfId="39675" xr:uid="{00000000-0005-0000-0000-0000449A0000}"/>
    <cellStyle name="20% - Accent1 4 3 2 5 7 2 2" xfId="39676" xr:uid="{00000000-0005-0000-0000-0000459A0000}"/>
    <cellStyle name="20% - Accent1 4 3 2 5 7 3" xfId="39677" xr:uid="{00000000-0005-0000-0000-0000469A0000}"/>
    <cellStyle name="20% - Accent1 4 3 2 5 8" xfId="39678" xr:uid="{00000000-0005-0000-0000-0000479A0000}"/>
    <cellStyle name="20% - Accent1 4 3 2 5 8 2" xfId="39679" xr:uid="{00000000-0005-0000-0000-0000489A0000}"/>
    <cellStyle name="20% - Accent1 4 3 2 5 8 2 2" xfId="39680" xr:uid="{00000000-0005-0000-0000-0000499A0000}"/>
    <cellStyle name="20% - Accent1 4 3 2 5 8 3" xfId="39681" xr:uid="{00000000-0005-0000-0000-00004A9A0000}"/>
    <cellStyle name="20% - Accent1 4 3 2 5 9" xfId="39682" xr:uid="{00000000-0005-0000-0000-00004B9A0000}"/>
    <cellStyle name="20% - Accent1 4 3 2 5 9 2" xfId="39683" xr:uid="{00000000-0005-0000-0000-00004C9A0000}"/>
    <cellStyle name="20% - Accent1 4 3 2 6" xfId="39684" xr:uid="{00000000-0005-0000-0000-00004D9A0000}"/>
    <cellStyle name="20% - Accent1 4 3 2 6 2" xfId="39685" xr:uid="{00000000-0005-0000-0000-00004E9A0000}"/>
    <cellStyle name="20% - Accent1 4 3 2 6 2 2" xfId="39686" xr:uid="{00000000-0005-0000-0000-00004F9A0000}"/>
    <cellStyle name="20% - Accent1 4 3 2 6 2 2 2" xfId="39687" xr:uid="{00000000-0005-0000-0000-0000509A0000}"/>
    <cellStyle name="20% - Accent1 4 3 2 6 2 2 2 2" xfId="39688" xr:uid="{00000000-0005-0000-0000-0000519A0000}"/>
    <cellStyle name="20% - Accent1 4 3 2 6 2 2 3" xfId="39689" xr:uid="{00000000-0005-0000-0000-0000529A0000}"/>
    <cellStyle name="20% - Accent1 4 3 2 6 2 3" xfId="39690" xr:uid="{00000000-0005-0000-0000-0000539A0000}"/>
    <cellStyle name="20% - Accent1 4 3 2 6 2 3 2" xfId="39691" xr:uid="{00000000-0005-0000-0000-0000549A0000}"/>
    <cellStyle name="20% - Accent1 4 3 2 6 2 4" xfId="39692" xr:uid="{00000000-0005-0000-0000-0000559A0000}"/>
    <cellStyle name="20% - Accent1 4 3 2 6 3" xfId="39693" xr:uid="{00000000-0005-0000-0000-0000569A0000}"/>
    <cellStyle name="20% - Accent1 4 3 2 6 3 2" xfId="39694" xr:uid="{00000000-0005-0000-0000-0000579A0000}"/>
    <cellStyle name="20% - Accent1 4 3 2 6 3 2 2" xfId="39695" xr:uid="{00000000-0005-0000-0000-0000589A0000}"/>
    <cellStyle name="20% - Accent1 4 3 2 6 3 2 2 2" xfId="39696" xr:uid="{00000000-0005-0000-0000-0000599A0000}"/>
    <cellStyle name="20% - Accent1 4 3 2 6 3 2 3" xfId="39697" xr:uid="{00000000-0005-0000-0000-00005A9A0000}"/>
    <cellStyle name="20% - Accent1 4 3 2 6 3 3" xfId="39698" xr:uid="{00000000-0005-0000-0000-00005B9A0000}"/>
    <cellStyle name="20% - Accent1 4 3 2 6 3 3 2" xfId="39699" xr:uid="{00000000-0005-0000-0000-00005C9A0000}"/>
    <cellStyle name="20% - Accent1 4 3 2 6 3 4" xfId="39700" xr:uid="{00000000-0005-0000-0000-00005D9A0000}"/>
    <cellStyle name="20% - Accent1 4 3 2 6 4" xfId="39701" xr:uid="{00000000-0005-0000-0000-00005E9A0000}"/>
    <cellStyle name="20% - Accent1 4 3 2 6 4 2" xfId="39702" xr:uid="{00000000-0005-0000-0000-00005F9A0000}"/>
    <cellStyle name="20% - Accent1 4 3 2 6 4 2 2" xfId="39703" xr:uid="{00000000-0005-0000-0000-0000609A0000}"/>
    <cellStyle name="20% - Accent1 4 3 2 6 4 2 2 2" xfId="39704" xr:uid="{00000000-0005-0000-0000-0000619A0000}"/>
    <cellStyle name="20% - Accent1 4 3 2 6 4 2 3" xfId="39705" xr:uid="{00000000-0005-0000-0000-0000629A0000}"/>
    <cellStyle name="20% - Accent1 4 3 2 6 4 3" xfId="39706" xr:uid="{00000000-0005-0000-0000-0000639A0000}"/>
    <cellStyle name="20% - Accent1 4 3 2 6 4 3 2" xfId="39707" xr:uid="{00000000-0005-0000-0000-0000649A0000}"/>
    <cellStyle name="20% - Accent1 4 3 2 6 4 4" xfId="39708" xr:uid="{00000000-0005-0000-0000-0000659A0000}"/>
    <cellStyle name="20% - Accent1 4 3 2 6 5" xfId="39709" xr:uid="{00000000-0005-0000-0000-0000669A0000}"/>
    <cellStyle name="20% - Accent1 4 3 2 6 5 2" xfId="39710" xr:uid="{00000000-0005-0000-0000-0000679A0000}"/>
    <cellStyle name="20% - Accent1 4 3 2 6 5 2 2" xfId="39711" xr:uid="{00000000-0005-0000-0000-0000689A0000}"/>
    <cellStyle name="20% - Accent1 4 3 2 6 5 3" xfId="39712" xr:uid="{00000000-0005-0000-0000-0000699A0000}"/>
    <cellStyle name="20% - Accent1 4 3 2 6 6" xfId="39713" xr:uid="{00000000-0005-0000-0000-00006A9A0000}"/>
    <cellStyle name="20% - Accent1 4 3 2 6 6 2" xfId="39714" xr:uid="{00000000-0005-0000-0000-00006B9A0000}"/>
    <cellStyle name="20% - Accent1 4 3 2 6 6 2 2" xfId="39715" xr:uid="{00000000-0005-0000-0000-00006C9A0000}"/>
    <cellStyle name="20% - Accent1 4 3 2 6 6 3" xfId="39716" xr:uid="{00000000-0005-0000-0000-00006D9A0000}"/>
    <cellStyle name="20% - Accent1 4 3 2 6 7" xfId="39717" xr:uid="{00000000-0005-0000-0000-00006E9A0000}"/>
    <cellStyle name="20% - Accent1 4 3 2 6 7 2" xfId="39718" xr:uid="{00000000-0005-0000-0000-00006F9A0000}"/>
    <cellStyle name="20% - Accent1 4 3 2 6 8" xfId="39719" xr:uid="{00000000-0005-0000-0000-0000709A0000}"/>
    <cellStyle name="20% - Accent1 4 3 2 6 8 2" xfId="39720" xr:uid="{00000000-0005-0000-0000-0000719A0000}"/>
    <cellStyle name="20% - Accent1 4 3 2 6 9" xfId="39721" xr:uid="{00000000-0005-0000-0000-0000729A0000}"/>
    <cellStyle name="20% - Accent1 4 3 2 7" xfId="39722" xr:uid="{00000000-0005-0000-0000-0000739A0000}"/>
    <cellStyle name="20% - Accent1 4 3 2 7 2" xfId="39723" xr:uid="{00000000-0005-0000-0000-0000749A0000}"/>
    <cellStyle name="20% - Accent1 4 3 2 7 2 2" xfId="39724" xr:uid="{00000000-0005-0000-0000-0000759A0000}"/>
    <cellStyle name="20% - Accent1 4 3 2 7 2 2 2" xfId="39725" xr:uid="{00000000-0005-0000-0000-0000769A0000}"/>
    <cellStyle name="20% - Accent1 4 3 2 7 2 2 2 2" xfId="39726" xr:uid="{00000000-0005-0000-0000-0000779A0000}"/>
    <cellStyle name="20% - Accent1 4 3 2 7 2 2 3" xfId="39727" xr:uid="{00000000-0005-0000-0000-0000789A0000}"/>
    <cellStyle name="20% - Accent1 4 3 2 7 2 3" xfId="39728" xr:uid="{00000000-0005-0000-0000-0000799A0000}"/>
    <cellStyle name="20% - Accent1 4 3 2 7 2 3 2" xfId="39729" xr:uid="{00000000-0005-0000-0000-00007A9A0000}"/>
    <cellStyle name="20% - Accent1 4 3 2 7 2 4" xfId="39730" xr:uid="{00000000-0005-0000-0000-00007B9A0000}"/>
    <cellStyle name="20% - Accent1 4 3 2 7 3" xfId="39731" xr:uid="{00000000-0005-0000-0000-00007C9A0000}"/>
    <cellStyle name="20% - Accent1 4 3 2 7 3 2" xfId="39732" xr:uid="{00000000-0005-0000-0000-00007D9A0000}"/>
    <cellStyle name="20% - Accent1 4 3 2 7 3 2 2" xfId="39733" xr:uid="{00000000-0005-0000-0000-00007E9A0000}"/>
    <cellStyle name="20% - Accent1 4 3 2 7 3 2 2 2" xfId="39734" xr:uid="{00000000-0005-0000-0000-00007F9A0000}"/>
    <cellStyle name="20% - Accent1 4 3 2 7 3 2 3" xfId="39735" xr:uid="{00000000-0005-0000-0000-0000809A0000}"/>
    <cellStyle name="20% - Accent1 4 3 2 7 3 3" xfId="39736" xr:uid="{00000000-0005-0000-0000-0000819A0000}"/>
    <cellStyle name="20% - Accent1 4 3 2 7 3 3 2" xfId="39737" xr:uid="{00000000-0005-0000-0000-0000829A0000}"/>
    <cellStyle name="20% - Accent1 4 3 2 7 3 4" xfId="39738" xr:uid="{00000000-0005-0000-0000-0000839A0000}"/>
    <cellStyle name="20% - Accent1 4 3 2 7 4" xfId="39739" xr:uid="{00000000-0005-0000-0000-0000849A0000}"/>
    <cellStyle name="20% - Accent1 4 3 2 7 4 2" xfId="39740" xr:uid="{00000000-0005-0000-0000-0000859A0000}"/>
    <cellStyle name="20% - Accent1 4 3 2 7 4 2 2" xfId="39741" xr:uid="{00000000-0005-0000-0000-0000869A0000}"/>
    <cellStyle name="20% - Accent1 4 3 2 7 4 2 2 2" xfId="39742" xr:uid="{00000000-0005-0000-0000-0000879A0000}"/>
    <cellStyle name="20% - Accent1 4 3 2 7 4 2 3" xfId="39743" xr:uid="{00000000-0005-0000-0000-0000889A0000}"/>
    <cellStyle name="20% - Accent1 4 3 2 7 4 3" xfId="39744" xr:uid="{00000000-0005-0000-0000-0000899A0000}"/>
    <cellStyle name="20% - Accent1 4 3 2 7 4 3 2" xfId="39745" xr:uid="{00000000-0005-0000-0000-00008A9A0000}"/>
    <cellStyle name="20% - Accent1 4 3 2 7 4 4" xfId="39746" xr:uid="{00000000-0005-0000-0000-00008B9A0000}"/>
    <cellStyle name="20% - Accent1 4 3 2 7 5" xfId="39747" xr:uid="{00000000-0005-0000-0000-00008C9A0000}"/>
    <cellStyle name="20% - Accent1 4 3 2 7 5 2" xfId="39748" xr:uid="{00000000-0005-0000-0000-00008D9A0000}"/>
    <cellStyle name="20% - Accent1 4 3 2 7 5 2 2" xfId="39749" xr:uid="{00000000-0005-0000-0000-00008E9A0000}"/>
    <cellStyle name="20% - Accent1 4 3 2 7 5 3" xfId="39750" xr:uid="{00000000-0005-0000-0000-00008F9A0000}"/>
    <cellStyle name="20% - Accent1 4 3 2 7 6" xfId="39751" xr:uid="{00000000-0005-0000-0000-0000909A0000}"/>
    <cellStyle name="20% - Accent1 4 3 2 7 6 2" xfId="39752" xr:uid="{00000000-0005-0000-0000-0000919A0000}"/>
    <cellStyle name="20% - Accent1 4 3 2 7 6 2 2" xfId="39753" xr:uid="{00000000-0005-0000-0000-0000929A0000}"/>
    <cellStyle name="20% - Accent1 4 3 2 7 6 3" xfId="39754" xr:uid="{00000000-0005-0000-0000-0000939A0000}"/>
    <cellStyle name="20% - Accent1 4 3 2 7 7" xfId="39755" xr:uid="{00000000-0005-0000-0000-0000949A0000}"/>
    <cellStyle name="20% - Accent1 4 3 2 7 7 2" xfId="39756" xr:uid="{00000000-0005-0000-0000-0000959A0000}"/>
    <cellStyle name="20% - Accent1 4 3 2 7 8" xfId="39757" xr:uid="{00000000-0005-0000-0000-0000969A0000}"/>
    <cellStyle name="20% - Accent1 4 3 2 7 8 2" xfId="39758" xr:uid="{00000000-0005-0000-0000-0000979A0000}"/>
    <cellStyle name="20% - Accent1 4 3 2 7 9" xfId="39759" xr:uid="{00000000-0005-0000-0000-0000989A0000}"/>
    <cellStyle name="20% - Accent1 4 3 2 8" xfId="39760" xr:uid="{00000000-0005-0000-0000-0000999A0000}"/>
    <cellStyle name="20% - Accent1 4 3 2 8 2" xfId="39761" xr:uid="{00000000-0005-0000-0000-00009A9A0000}"/>
    <cellStyle name="20% - Accent1 4 3 2 8 2 2" xfId="39762" xr:uid="{00000000-0005-0000-0000-00009B9A0000}"/>
    <cellStyle name="20% - Accent1 4 3 2 8 2 2 2" xfId="39763" xr:uid="{00000000-0005-0000-0000-00009C9A0000}"/>
    <cellStyle name="20% - Accent1 4 3 2 8 2 3" xfId="39764" xr:uid="{00000000-0005-0000-0000-00009D9A0000}"/>
    <cellStyle name="20% - Accent1 4 3 2 8 3" xfId="39765" xr:uid="{00000000-0005-0000-0000-00009E9A0000}"/>
    <cellStyle name="20% - Accent1 4 3 2 8 3 2" xfId="39766" xr:uid="{00000000-0005-0000-0000-00009F9A0000}"/>
    <cellStyle name="20% - Accent1 4 3 2 8 4" xfId="39767" xr:uid="{00000000-0005-0000-0000-0000A09A0000}"/>
    <cellStyle name="20% - Accent1 4 3 2 9" xfId="39768" xr:uid="{00000000-0005-0000-0000-0000A19A0000}"/>
    <cellStyle name="20% - Accent1 4 3 2 9 2" xfId="39769" xr:uid="{00000000-0005-0000-0000-0000A29A0000}"/>
    <cellStyle name="20% - Accent1 4 3 2 9 2 2" xfId="39770" xr:uid="{00000000-0005-0000-0000-0000A39A0000}"/>
    <cellStyle name="20% - Accent1 4 3 2 9 2 2 2" xfId="39771" xr:uid="{00000000-0005-0000-0000-0000A49A0000}"/>
    <cellStyle name="20% - Accent1 4 3 2 9 2 3" xfId="39772" xr:uid="{00000000-0005-0000-0000-0000A59A0000}"/>
    <cellStyle name="20% - Accent1 4 3 2 9 3" xfId="39773" xr:uid="{00000000-0005-0000-0000-0000A69A0000}"/>
    <cellStyle name="20% - Accent1 4 3 2 9 3 2" xfId="39774" xr:uid="{00000000-0005-0000-0000-0000A79A0000}"/>
    <cellStyle name="20% - Accent1 4 3 2 9 4" xfId="39775" xr:uid="{00000000-0005-0000-0000-0000A89A0000}"/>
    <cellStyle name="20% - Accent1 4 3 3" xfId="39776" xr:uid="{00000000-0005-0000-0000-0000A99A0000}"/>
    <cellStyle name="20% - Accent1 4 3 3 10" xfId="39777" xr:uid="{00000000-0005-0000-0000-0000AA9A0000}"/>
    <cellStyle name="20% - Accent1 4 3 3 10 2" xfId="39778" xr:uid="{00000000-0005-0000-0000-0000AB9A0000}"/>
    <cellStyle name="20% - Accent1 4 3 3 10 2 2" xfId="39779" xr:uid="{00000000-0005-0000-0000-0000AC9A0000}"/>
    <cellStyle name="20% - Accent1 4 3 3 10 3" xfId="39780" xr:uid="{00000000-0005-0000-0000-0000AD9A0000}"/>
    <cellStyle name="20% - Accent1 4 3 3 11" xfId="39781" xr:uid="{00000000-0005-0000-0000-0000AE9A0000}"/>
    <cellStyle name="20% - Accent1 4 3 3 11 2" xfId="39782" xr:uid="{00000000-0005-0000-0000-0000AF9A0000}"/>
    <cellStyle name="20% - Accent1 4 3 3 11 2 2" xfId="39783" xr:uid="{00000000-0005-0000-0000-0000B09A0000}"/>
    <cellStyle name="20% - Accent1 4 3 3 11 3" xfId="39784" xr:uid="{00000000-0005-0000-0000-0000B19A0000}"/>
    <cellStyle name="20% - Accent1 4 3 3 12" xfId="39785" xr:uid="{00000000-0005-0000-0000-0000B29A0000}"/>
    <cellStyle name="20% - Accent1 4 3 3 12 2" xfId="39786" xr:uid="{00000000-0005-0000-0000-0000B39A0000}"/>
    <cellStyle name="20% - Accent1 4 3 3 13" xfId="39787" xr:uid="{00000000-0005-0000-0000-0000B49A0000}"/>
    <cellStyle name="20% - Accent1 4 3 3 13 2" xfId="39788" xr:uid="{00000000-0005-0000-0000-0000B59A0000}"/>
    <cellStyle name="20% - Accent1 4 3 3 14" xfId="39789" xr:uid="{00000000-0005-0000-0000-0000B69A0000}"/>
    <cellStyle name="20% - Accent1 4 3 3 2" xfId="39790" xr:uid="{00000000-0005-0000-0000-0000B79A0000}"/>
    <cellStyle name="20% - Accent1 4 3 3 2 10" xfId="39791" xr:uid="{00000000-0005-0000-0000-0000B89A0000}"/>
    <cellStyle name="20% - Accent1 4 3 3 2 10 2" xfId="39792" xr:uid="{00000000-0005-0000-0000-0000B99A0000}"/>
    <cellStyle name="20% - Accent1 4 3 3 2 11" xfId="39793" xr:uid="{00000000-0005-0000-0000-0000BA9A0000}"/>
    <cellStyle name="20% - Accent1 4 3 3 2 2" xfId="39794" xr:uid="{00000000-0005-0000-0000-0000BB9A0000}"/>
    <cellStyle name="20% - Accent1 4 3 3 2 2 2" xfId="39795" xr:uid="{00000000-0005-0000-0000-0000BC9A0000}"/>
    <cellStyle name="20% - Accent1 4 3 3 2 2 2 2" xfId="39796" xr:uid="{00000000-0005-0000-0000-0000BD9A0000}"/>
    <cellStyle name="20% - Accent1 4 3 3 2 2 2 2 2" xfId="39797" xr:uid="{00000000-0005-0000-0000-0000BE9A0000}"/>
    <cellStyle name="20% - Accent1 4 3 3 2 2 2 2 2 2" xfId="39798" xr:uid="{00000000-0005-0000-0000-0000BF9A0000}"/>
    <cellStyle name="20% - Accent1 4 3 3 2 2 2 2 3" xfId="39799" xr:uid="{00000000-0005-0000-0000-0000C09A0000}"/>
    <cellStyle name="20% - Accent1 4 3 3 2 2 2 3" xfId="39800" xr:uid="{00000000-0005-0000-0000-0000C19A0000}"/>
    <cellStyle name="20% - Accent1 4 3 3 2 2 2 3 2" xfId="39801" xr:uid="{00000000-0005-0000-0000-0000C29A0000}"/>
    <cellStyle name="20% - Accent1 4 3 3 2 2 2 4" xfId="39802" xr:uid="{00000000-0005-0000-0000-0000C39A0000}"/>
    <cellStyle name="20% - Accent1 4 3 3 2 2 3" xfId="39803" xr:uid="{00000000-0005-0000-0000-0000C49A0000}"/>
    <cellStyle name="20% - Accent1 4 3 3 2 2 3 2" xfId="39804" xr:uid="{00000000-0005-0000-0000-0000C59A0000}"/>
    <cellStyle name="20% - Accent1 4 3 3 2 2 3 2 2" xfId="39805" xr:uid="{00000000-0005-0000-0000-0000C69A0000}"/>
    <cellStyle name="20% - Accent1 4 3 3 2 2 3 2 2 2" xfId="39806" xr:uid="{00000000-0005-0000-0000-0000C79A0000}"/>
    <cellStyle name="20% - Accent1 4 3 3 2 2 3 2 3" xfId="39807" xr:uid="{00000000-0005-0000-0000-0000C89A0000}"/>
    <cellStyle name="20% - Accent1 4 3 3 2 2 3 3" xfId="39808" xr:uid="{00000000-0005-0000-0000-0000C99A0000}"/>
    <cellStyle name="20% - Accent1 4 3 3 2 2 3 3 2" xfId="39809" xr:uid="{00000000-0005-0000-0000-0000CA9A0000}"/>
    <cellStyle name="20% - Accent1 4 3 3 2 2 3 4" xfId="39810" xr:uid="{00000000-0005-0000-0000-0000CB9A0000}"/>
    <cellStyle name="20% - Accent1 4 3 3 2 2 4" xfId="39811" xr:uid="{00000000-0005-0000-0000-0000CC9A0000}"/>
    <cellStyle name="20% - Accent1 4 3 3 2 2 4 2" xfId="39812" xr:uid="{00000000-0005-0000-0000-0000CD9A0000}"/>
    <cellStyle name="20% - Accent1 4 3 3 2 2 4 2 2" xfId="39813" xr:uid="{00000000-0005-0000-0000-0000CE9A0000}"/>
    <cellStyle name="20% - Accent1 4 3 3 2 2 4 2 2 2" xfId="39814" xr:uid="{00000000-0005-0000-0000-0000CF9A0000}"/>
    <cellStyle name="20% - Accent1 4 3 3 2 2 4 2 3" xfId="39815" xr:uid="{00000000-0005-0000-0000-0000D09A0000}"/>
    <cellStyle name="20% - Accent1 4 3 3 2 2 4 3" xfId="39816" xr:uid="{00000000-0005-0000-0000-0000D19A0000}"/>
    <cellStyle name="20% - Accent1 4 3 3 2 2 4 3 2" xfId="39817" xr:uid="{00000000-0005-0000-0000-0000D29A0000}"/>
    <cellStyle name="20% - Accent1 4 3 3 2 2 4 4" xfId="39818" xr:uid="{00000000-0005-0000-0000-0000D39A0000}"/>
    <cellStyle name="20% - Accent1 4 3 3 2 2 5" xfId="39819" xr:uid="{00000000-0005-0000-0000-0000D49A0000}"/>
    <cellStyle name="20% - Accent1 4 3 3 2 2 5 2" xfId="39820" xr:uid="{00000000-0005-0000-0000-0000D59A0000}"/>
    <cellStyle name="20% - Accent1 4 3 3 2 2 5 2 2" xfId="39821" xr:uid="{00000000-0005-0000-0000-0000D69A0000}"/>
    <cellStyle name="20% - Accent1 4 3 3 2 2 5 3" xfId="39822" xr:uid="{00000000-0005-0000-0000-0000D79A0000}"/>
    <cellStyle name="20% - Accent1 4 3 3 2 2 6" xfId="39823" xr:uid="{00000000-0005-0000-0000-0000D89A0000}"/>
    <cellStyle name="20% - Accent1 4 3 3 2 2 6 2" xfId="39824" xr:uid="{00000000-0005-0000-0000-0000D99A0000}"/>
    <cellStyle name="20% - Accent1 4 3 3 2 2 6 2 2" xfId="39825" xr:uid="{00000000-0005-0000-0000-0000DA9A0000}"/>
    <cellStyle name="20% - Accent1 4 3 3 2 2 6 3" xfId="39826" xr:uid="{00000000-0005-0000-0000-0000DB9A0000}"/>
    <cellStyle name="20% - Accent1 4 3 3 2 2 7" xfId="39827" xr:uid="{00000000-0005-0000-0000-0000DC9A0000}"/>
    <cellStyle name="20% - Accent1 4 3 3 2 2 7 2" xfId="39828" xr:uid="{00000000-0005-0000-0000-0000DD9A0000}"/>
    <cellStyle name="20% - Accent1 4 3 3 2 2 8" xfId="39829" xr:uid="{00000000-0005-0000-0000-0000DE9A0000}"/>
    <cellStyle name="20% - Accent1 4 3 3 2 2 8 2" xfId="39830" xr:uid="{00000000-0005-0000-0000-0000DF9A0000}"/>
    <cellStyle name="20% - Accent1 4 3 3 2 2 9" xfId="39831" xr:uid="{00000000-0005-0000-0000-0000E09A0000}"/>
    <cellStyle name="20% - Accent1 4 3 3 2 3" xfId="39832" xr:uid="{00000000-0005-0000-0000-0000E19A0000}"/>
    <cellStyle name="20% - Accent1 4 3 3 2 3 2" xfId="39833" xr:uid="{00000000-0005-0000-0000-0000E29A0000}"/>
    <cellStyle name="20% - Accent1 4 3 3 2 3 2 2" xfId="39834" xr:uid="{00000000-0005-0000-0000-0000E39A0000}"/>
    <cellStyle name="20% - Accent1 4 3 3 2 3 2 2 2" xfId="39835" xr:uid="{00000000-0005-0000-0000-0000E49A0000}"/>
    <cellStyle name="20% - Accent1 4 3 3 2 3 2 2 2 2" xfId="39836" xr:uid="{00000000-0005-0000-0000-0000E59A0000}"/>
    <cellStyle name="20% - Accent1 4 3 3 2 3 2 2 3" xfId="39837" xr:uid="{00000000-0005-0000-0000-0000E69A0000}"/>
    <cellStyle name="20% - Accent1 4 3 3 2 3 2 3" xfId="39838" xr:uid="{00000000-0005-0000-0000-0000E79A0000}"/>
    <cellStyle name="20% - Accent1 4 3 3 2 3 2 3 2" xfId="39839" xr:uid="{00000000-0005-0000-0000-0000E89A0000}"/>
    <cellStyle name="20% - Accent1 4 3 3 2 3 2 4" xfId="39840" xr:uid="{00000000-0005-0000-0000-0000E99A0000}"/>
    <cellStyle name="20% - Accent1 4 3 3 2 3 3" xfId="39841" xr:uid="{00000000-0005-0000-0000-0000EA9A0000}"/>
    <cellStyle name="20% - Accent1 4 3 3 2 3 3 2" xfId="39842" xr:uid="{00000000-0005-0000-0000-0000EB9A0000}"/>
    <cellStyle name="20% - Accent1 4 3 3 2 3 3 2 2" xfId="39843" xr:uid="{00000000-0005-0000-0000-0000EC9A0000}"/>
    <cellStyle name="20% - Accent1 4 3 3 2 3 3 2 2 2" xfId="39844" xr:uid="{00000000-0005-0000-0000-0000ED9A0000}"/>
    <cellStyle name="20% - Accent1 4 3 3 2 3 3 2 3" xfId="39845" xr:uid="{00000000-0005-0000-0000-0000EE9A0000}"/>
    <cellStyle name="20% - Accent1 4 3 3 2 3 3 3" xfId="39846" xr:uid="{00000000-0005-0000-0000-0000EF9A0000}"/>
    <cellStyle name="20% - Accent1 4 3 3 2 3 3 3 2" xfId="39847" xr:uid="{00000000-0005-0000-0000-0000F09A0000}"/>
    <cellStyle name="20% - Accent1 4 3 3 2 3 3 4" xfId="39848" xr:uid="{00000000-0005-0000-0000-0000F19A0000}"/>
    <cellStyle name="20% - Accent1 4 3 3 2 3 4" xfId="39849" xr:uid="{00000000-0005-0000-0000-0000F29A0000}"/>
    <cellStyle name="20% - Accent1 4 3 3 2 3 4 2" xfId="39850" xr:uid="{00000000-0005-0000-0000-0000F39A0000}"/>
    <cellStyle name="20% - Accent1 4 3 3 2 3 4 2 2" xfId="39851" xr:uid="{00000000-0005-0000-0000-0000F49A0000}"/>
    <cellStyle name="20% - Accent1 4 3 3 2 3 4 2 2 2" xfId="39852" xr:uid="{00000000-0005-0000-0000-0000F59A0000}"/>
    <cellStyle name="20% - Accent1 4 3 3 2 3 4 2 3" xfId="39853" xr:uid="{00000000-0005-0000-0000-0000F69A0000}"/>
    <cellStyle name="20% - Accent1 4 3 3 2 3 4 3" xfId="39854" xr:uid="{00000000-0005-0000-0000-0000F79A0000}"/>
    <cellStyle name="20% - Accent1 4 3 3 2 3 4 3 2" xfId="39855" xr:uid="{00000000-0005-0000-0000-0000F89A0000}"/>
    <cellStyle name="20% - Accent1 4 3 3 2 3 4 4" xfId="39856" xr:uid="{00000000-0005-0000-0000-0000F99A0000}"/>
    <cellStyle name="20% - Accent1 4 3 3 2 3 5" xfId="39857" xr:uid="{00000000-0005-0000-0000-0000FA9A0000}"/>
    <cellStyle name="20% - Accent1 4 3 3 2 3 5 2" xfId="39858" xr:uid="{00000000-0005-0000-0000-0000FB9A0000}"/>
    <cellStyle name="20% - Accent1 4 3 3 2 3 5 2 2" xfId="39859" xr:uid="{00000000-0005-0000-0000-0000FC9A0000}"/>
    <cellStyle name="20% - Accent1 4 3 3 2 3 5 3" xfId="39860" xr:uid="{00000000-0005-0000-0000-0000FD9A0000}"/>
    <cellStyle name="20% - Accent1 4 3 3 2 3 6" xfId="39861" xr:uid="{00000000-0005-0000-0000-0000FE9A0000}"/>
    <cellStyle name="20% - Accent1 4 3 3 2 3 6 2" xfId="39862" xr:uid="{00000000-0005-0000-0000-0000FF9A0000}"/>
    <cellStyle name="20% - Accent1 4 3 3 2 3 6 2 2" xfId="39863" xr:uid="{00000000-0005-0000-0000-0000009B0000}"/>
    <cellStyle name="20% - Accent1 4 3 3 2 3 6 3" xfId="39864" xr:uid="{00000000-0005-0000-0000-0000019B0000}"/>
    <cellStyle name="20% - Accent1 4 3 3 2 3 7" xfId="39865" xr:uid="{00000000-0005-0000-0000-0000029B0000}"/>
    <cellStyle name="20% - Accent1 4 3 3 2 3 7 2" xfId="39866" xr:uid="{00000000-0005-0000-0000-0000039B0000}"/>
    <cellStyle name="20% - Accent1 4 3 3 2 3 8" xfId="39867" xr:uid="{00000000-0005-0000-0000-0000049B0000}"/>
    <cellStyle name="20% - Accent1 4 3 3 2 3 8 2" xfId="39868" xr:uid="{00000000-0005-0000-0000-0000059B0000}"/>
    <cellStyle name="20% - Accent1 4 3 3 2 3 9" xfId="39869" xr:uid="{00000000-0005-0000-0000-0000069B0000}"/>
    <cellStyle name="20% - Accent1 4 3 3 2 4" xfId="39870" xr:uid="{00000000-0005-0000-0000-0000079B0000}"/>
    <cellStyle name="20% - Accent1 4 3 3 2 4 2" xfId="39871" xr:uid="{00000000-0005-0000-0000-0000089B0000}"/>
    <cellStyle name="20% - Accent1 4 3 3 2 4 2 2" xfId="39872" xr:uid="{00000000-0005-0000-0000-0000099B0000}"/>
    <cellStyle name="20% - Accent1 4 3 3 2 4 2 2 2" xfId="39873" xr:uid="{00000000-0005-0000-0000-00000A9B0000}"/>
    <cellStyle name="20% - Accent1 4 3 3 2 4 2 3" xfId="39874" xr:uid="{00000000-0005-0000-0000-00000B9B0000}"/>
    <cellStyle name="20% - Accent1 4 3 3 2 4 3" xfId="39875" xr:uid="{00000000-0005-0000-0000-00000C9B0000}"/>
    <cellStyle name="20% - Accent1 4 3 3 2 4 3 2" xfId="39876" xr:uid="{00000000-0005-0000-0000-00000D9B0000}"/>
    <cellStyle name="20% - Accent1 4 3 3 2 4 4" xfId="39877" xr:uid="{00000000-0005-0000-0000-00000E9B0000}"/>
    <cellStyle name="20% - Accent1 4 3 3 2 5" xfId="39878" xr:uid="{00000000-0005-0000-0000-00000F9B0000}"/>
    <cellStyle name="20% - Accent1 4 3 3 2 5 2" xfId="39879" xr:uid="{00000000-0005-0000-0000-0000109B0000}"/>
    <cellStyle name="20% - Accent1 4 3 3 2 5 2 2" xfId="39880" xr:uid="{00000000-0005-0000-0000-0000119B0000}"/>
    <cellStyle name="20% - Accent1 4 3 3 2 5 2 2 2" xfId="39881" xr:uid="{00000000-0005-0000-0000-0000129B0000}"/>
    <cellStyle name="20% - Accent1 4 3 3 2 5 2 3" xfId="39882" xr:uid="{00000000-0005-0000-0000-0000139B0000}"/>
    <cellStyle name="20% - Accent1 4 3 3 2 5 3" xfId="39883" xr:uid="{00000000-0005-0000-0000-0000149B0000}"/>
    <cellStyle name="20% - Accent1 4 3 3 2 5 3 2" xfId="39884" xr:uid="{00000000-0005-0000-0000-0000159B0000}"/>
    <cellStyle name="20% - Accent1 4 3 3 2 5 4" xfId="39885" xr:uid="{00000000-0005-0000-0000-0000169B0000}"/>
    <cellStyle name="20% - Accent1 4 3 3 2 6" xfId="39886" xr:uid="{00000000-0005-0000-0000-0000179B0000}"/>
    <cellStyle name="20% - Accent1 4 3 3 2 6 2" xfId="39887" xr:uid="{00000000-0005-0000-0000-0000189B0000}"/>
    <cellStyle name="20% - Accent1 4 3 3 2 6 2 2" xfId="39888" xr:uid="{00000000-0005-0000-0000-0000199B0000}"/>
    <cellStyle name="20% - Accent1 4 3 3 2 6 2 2 2" xfId="39889" xr:uid="{00000000-0005-0000-0000-00001A9B0000}"/>
    <cellStyle name="20% - Accent1 4 3 3 2 6 2 3" xfId="39890" xr:uid="{00000000-0005-0000-0000-00001B9B0000}"/>
    <cellStyle name="20% - Accent1 4 3 3 2 6 3" xfId="39891" xr:uid="{00000000-0005-0000-0000-00001C9B0000}"/>
    <cellStyle name="20% - Accent1 4 3 3 2 6 3 2" xfId="39892" xr:uid="{00000000-0005-0000-0000-00001D9B0000}"/>
    <cellStyle name="20% - Accent1 4 3 3 2 6 4" xfId="39893" xr:uid="{00000000-0005-0000-0000-00001E9B0000}"/>
    <cellStyle name="20% - Accent1 4 3 3 2 7" xfId="39894" xr:uid="{00000000-0005-0000-0000-00001F9B0000}"/>
    <cellStyle name="20% - Accent1 4 3 3 2 7 2" xfId="39895" xr:uid="{00000000-0005-0000-0000-0000209B0000}"/>
    <cellStyle name="20% - Accent1 4 3 3 2 7 2 2" xfId="39896" xr:uid="{00000000-0005-0000-0000-0000219B0000}"/>
    <cellStyle name="20% - Accent1 4 3 3 2 7 3" xfId="39897" xr:uid="{00000000-0005-0000-0000-0000229B0000}"/>
    <cellStyle name="20% - Accent1 4 3 3 2 8" xfId="39898" xr:uid="{00000000-0005-0000-0000-0000239B0000}"/>
    <cellStyle name="20% - Accent1 4 3 3 2 8 2" xfId="39899" xr:uid="{00000000-0005-0000-0000-0000249B0000}"/>
    <cellStyle name="20% - Accent1 4 3 3 2 8 2 2" xfId="39900" xr:uid="{00000000-0005-0000-0000-0000259B0000}"/>
    <cellStyle name="20% - Accent1 4 3 3 2 8 3" xfId="39901" xr:uid="{00000000-0005-0000-0000-0000269B0000}"/>
    <cellStyle name="20% - Accent1 4 3 3 2 9" xfId="39902" xr:uid="{00000000-0005-0000-0000-0000279B0000}"/>
    <cellStyle name="20% - Accent1 4 3 3 2 9 2" xfId="39903" xr:uid="{00000000-0005-0000-0000-0000289B0000}"/>
    <cellStyle name="20% - Accent1 4 3 3 3" xfId="39904" xr:uid="{00000000-0005-0000-0000-0000299B0000}"/>
    <cellStyle name="20% - Accent1 4 3 3 3 10" xfId="39905" xr:uid="{00000000-0005-0000-0000-00002A9B0000}"/>
    <cellStyle name="20% - Accent1 4 3 3 3 10 2" xfId="39906" xr:uid="{00000000-0005-0000-0000-00002B9B0000}"/>
    <cellStyle name="20% - Accent1 4 3 3 3 11" xfId="39907" xr:uid="{00000000-0005-0000-0000-00002C9B0000}"/>
    <cellStyle name="20% - Accent1 4 3 3 3 2" xfId="39908" xr:uid="{00000000-0005-0000-0000-00002D9B0000}"/>
    <cellStyle name="20% - Accent1 4 3 3 3 2 2" xfId="39909" xr:uid="{00000000-0005-0000-0000-00002E9B0000}"/>
    <cellStyle name="20% - Accent1 4 3 3 3 2 2 2" xfId="39910" xr:uid="{00000000-0005-0000-0000-00002F9B0000}"/>
    <cellStyle name="20% - Accent1 4 3 3 3 2 2 2 2" xfId="39911" xr:uid="{00000000-0005-0000-0000-0000309B0000}"/>
    <cellStyle name="20% - Accent1 4 3 3 3 2 2 2 2 2" xfId="39912" xr:uid="{00000000-0005-0000-0000-0000319B0000}"/>
    <cellStyle name="20% - Accent1 4 3 3 3 2 2 2 3" xfId="39913" xr:uid="{00000000-0005-0000-0000-0000329B0000}"/>
    <cellStyle name="20% - Accent1 4 3 3 3 2 2 3" xfId="39914" xr:uid="{00000000-0005-0000-0000-0000339B0000}"/>
    <cellStyle name="20% - Accent1 4 3 3 3 2 2 3 2" xfId="39915" xr:uid="{00000000-0005-0000-0000-0000349B0000}"/>
    <cellStyle name="20% - Accent1 4 3 3 3 2 2 4" xfId="39916" xr:uid="{00000000-0005-0000-0000-0000359B0000}"/>
    <cellStyle name="20% - Accent1 4 3 3 3 2 3" xfId="39917" xr:uid="{00000000-0005-0000-0000-0000369B0000}"/>
    <cellStyle name="20% - Accent1 4 3 3 3 2 3 2" xfId="39918" xr:uid="{00000000-0005-0000-0000-0000379B0000}"/>
    <cellStyle name="20% - Accent1 4 3 3 3 2 3 2 2" xfId="39919" xr:uid="{00000000-0005-0000-0000-0000389B0000}"/>
    <cellStyle name="20% - Accent1 4 3 3 3 2 3 2 2 2" xfId="39920" xr:uid="{00000000-0005-0000-0000-0000399B0000}"/>
    <cellStyle name="20% - Accent1 4 3 3 3 2 3 2 3" xfId="39921" xr:uid="{00000000-0005-0000-0000-00003A9B0000}"/>
    <cellStyle name="20% - Accent1 4 3 3 3 2 3 3" xfId="39922" xr:uid="{00000000-0005-0000-0000-00003B9B0000}"/>
    <cellStyle name="20% - Accent1 4 3 3 3 2 3 3 2" xfId="39923" xr:uid="{00000000-0005-0000-0000-00003C9B0000}"/>
    <cellStyle name="20% - Accent1 4 3 3 3 2 3 4" xfId="39924" xr:uid="{00000000-0005-0000-0000-00003D9B0000}"/>
    <cellStyle name="20% - Accent1 4 3 3 3 2 4" xfId="39925" xr:uid="{00000000-0005-0000-0000-00003E9B0000}"/>
    <cellStyle name="20% - Accent1 4 3 3 3 2 4 2" xfId="39926" xr:uid="{00000000-0005-0000-0000-00003F9B0000}"/>
    <cellStyle name="20% - Accent1 4 3 3 3 2 4 2 2" xfId="39927" xr:uid="{00000000-0005-0000-0000-0000409B0000}"/>
    <cellStyle name="20% - Accent1 4 3 3 3 2 4 2 2 2" xfId="39928" xr:uid="{00000000-0005-0000-0000-0000419B0000}"/>
    <cellStyle name="20% - Accent1 4 3 3 3 2 4 2 3" xfId="39929" xr:uid="{00000000-0005-0000-0000-0000429B0000}"/>
    <cellStyle name="20% - Accent1 4 3 3 3 2 4 3" xfId="39930" xr:uid="{00000000-0005-0000-0000-0000439B0000}"/>
    <cellStyle name="20% - Accent1 4 3 3 3 2 4 3 2" xfId="39931" xr:uid="{00000000-0005-0000-0000-0000449B0000}"/>
    <cellStyle name="20% - Accent1 4 3 3 3 2 4 4" xfId="39932" xr:uid="{00000000-0005-0000-0000-0000459B0000}"/>
    <cellStyle name="20% - Accent1 4 3 3 3 2 5" xfId="39933" xr:uid="{00000000-0005-0000-0000-0000469B0000}"/>
    <cellStyle name="20% - Accent1 4 3 3 3 2 5 2" xfId="39934" xr:uid="{00000000-0005-0000-0000-0000479B0000}"/>
    <cellStyle name="20% - Accent1 4 3 3 3 2 5 2 2" xfId="39935" xr:uid="{00000000-0005-0000-0000-0000489B0000}"/>
    <cellStyle name="20% - Accent1 4 3 3 3 2 5 3" xfId="39936" xr:uid="{00000000-0005-0000-0000-0000499B0000}"/>
    <cellStyle name="20% - Accent1 4 3 3 3 2 6" xfId="39937" xr:uid="{00000000-0005-0000-0000-00004A9B0000}"/>
    <cellStyle name="20% - Accent1 4 3 3 3 2 6 2" xfId="39938" xr:uid="{00000000-0005-0000-0000-00004B9B0000}"/>
    <cellStyle name="20% - Accent1 4 3 3 3 2 6 2 2" xfId="39939" xr:uid="{00000000-0005-0000-0000-00004C9B0000}"/>
    <cellStyle name="20% - Accent1 4 3 3 3 2 6 3" xfId="39940" xr:uid="{00000000-0005-0000-0000-00004D9B0000}"/>
    <cellStyle name="20% - Accent1 4 3 3 3 2 7" xfId="39941" xr:uid="{00000000-0005-0000-0000-00004E9B0000}"/>
    <cellStyle name="20% - Accent1 4 3 3 3 2 7 2" xfId="39942" xr:uid="{00000000-0005-0000-0000-00004F9B0000}"/>
    <cellStyle name="20% - Accent1 4 3 3 3 2 8" xfId="39943" xr:uid="{00000000-0005-0000-0000-0000509B0000}"/>
    <cellStyle name="20% - Accent1 4 3 3 3 2 8 2" xfId="39944" xr:uid="{00000000-0005-0000-0000-0000519B0000}"/>
    <cellStyle name="20% - Accent1 4 3 3 3 2 9" xfId="39945" xr:uid="{00000000-0005-0000-0000-0000529B0000}"/>
    <cellStyle name="20% - Accent1 4 3 3 3 3" xfId="39946" xr:uid="{00000000-0005-0000-0000-0000539B0000}"/>
    <cellStyle name="20% - Accent1 4 3 3 3 3 2" xfId="39947" xr:uid="{00000000-0005-0000-0000-0000549B0000}"/>
    <cellStyle name="20% - Accent1 4 3 3 3 3 2 2" xfId="39948" xr:uid="{00000000-0005-0000-0000-0000559B0000}"/>
    <cellStyle name="20% - Accent1 4 3 3 3 3 2 2 2" xfId="39949" xr:uid="{00000000-0005-0000-0000-0000569B0000}"/>
    <cellStyle name="20% - Accent1 4 3 3 3 3 2 2 2 2" xfId="39950" xr:uid="{00000000-0005-0000-0000-0000579B0000}"/>
    <cellStyle name="20% - Accent1 4 3 3 3 3 2 2 3" xfId="39951" xr:uid="{00000000-0005-0000-0000-0000589B0000}"/>
    <cellStyle name="20% - Accent1 4 3 3 3 3 2 3" xfId="39952" xr:uid="{00000000-0005-0000-0000-0000599B0000}"/>
    <cellStyle name="20% - Accent1 4 3 3 3 3 2 3 2" xfId="39953" xr:uid="{00000000-0005-0000-0000-00005A9B0000}"/>
    <cellStyle name="20% - Accent1 4 3 3 3 3 2 4" xfId="39954" xr:uid="{00000000-0005-0000-0000-00005B9B0000}"/>
    <cellStyle name="20% - Accent1 4 3 3 3 3 3" xfId="39955" xr:uid="{00000000-0005-0000-0000-00005C9B0000}"/>
    <cellStyle name="20% - Accent1 4 3 3 3 3 3 2" xfId="39956" xr:uid="{00000000-0005-0000-0000-00005D9B0000}"/>
    <cellStyle name="20% - Accent1 4 3 3 3 3 3 2 2" xfId="39957" xr:uid="{00000000-0005-0000-0000-00005E9B0000}"/>
    <cellStyle name="20% - Accent1 4 3 3 3 3 3 2 2 2" xfId="39958" xr:uid="{00000000-0005-0000-0000-00005F9B0000}"/>
    <cellStyle name="20% - Accent1 4 3 3 3 3 3 2 3" xfId="39959" xr:uid="{00000000-0005-0000-0000-0000609B0000}"/>
    <cellStyle name="20% - Accent1 4 3 3 3 3 3 3" xfId="39960" xr:uid="{00000000-0005-0000-0000-0000619B0000}"/>
    <cellStyle name="20% - Accent1 4 3 3 3 3 3 3 2" xfId="39961" xr:uid="{00000000-0005-0000-0000-0000629B0000}"/>
    <cellStyle name="20% - Accent1 4 3 3 3 3 3 4" xfId="39962" xr:uid="{00000000-0005-0000-0000-0000639B0000}"/>
    <cellStyle name="20% - Accent1 4 3 3 3 3 4" xfId="39963" xr:uid="{00000000-0005-0000-0000-0000649B0000}"/>
    <cellStyle name="20% - Accent1 4 3 3 3 3 4 2" xfId="39964" xr:uid="{00000000-0005-0000-0000-0000659B0000}"/>
    <cellStyle name="20% - Accent1 4 3 3 3 3 4 2 2" xfId="39965" xr:uid="{00000000-0005-0000-0000-0000669B0000}"/>
    <cellStyle name="20% - Accent1 4 3 3 3 3 4 2 2 2" xfId="39966" xr:uid="{00000000-0005-0000-0000-0000679B0000}"/>
    <cellStyle name="20% - Accent1 4 3 3 3 3 4 2 3" xfId="39967" xr:uid="{00000000-0005-0000-0000-0000689B0000}"/>
    <cellStyle name="20% - Accent1 4 3 3 3 3 4 3" xfId="39968" xr:uid="{00000000-0005-0000-0000-0000699B0000}"/>
    <cellStyle name="20% - Accent1 4 3 3 3 3 4 3 2" xfId="39969" xr:uid="{00000000-0005-0000-0000-00006A9B0000}"/>
    <cellStyle name="20% - Accent1 4 3 3 3 3 4 4" xfId="39970" xr:uid="{00000000-0005-0000-0000-00006B9B0000}"/>
    <cellStyle name="20% - Accent1 4 3 3 3 3 5" xfId="39971" xr:uid="{00000000-0005-0000-0000-00006C9B0000}"/>
    <cellStyle name="20% - Accent1 4 3 3 3 3 5 2" xfId="39972" xr:uid="{00000000-0005-0000-0000-00006D9B0000}"/>
    <cellStyle name="20% - Accent1 4 3 3 3 3 5 2 2" xfId="39973" xr:uid="{00000000-0005-0000-0000-00006E9B0000}"/>
    <cellStyle name="20% - Accent1 4 3 3 3 3 5 3" xfId="39974" xr:uid="{00000000-0005-0000-0000-00006F9B0000}"/>
    <cellStyle name="20% - Accent1 4 3 3 3 3 6" xfId="39975" xr:uid="{00000000-0005-0000-0000-0000709B0000}"/>
    <cellStyle name="20% - Accent1 4 3 3 3 3 6 2" xfId="39976" xr:uid="{00000000-0005-0000-0000-0000719B0000}"/>
    <cellStyle name="20% - Accent1 4 3 3 3 3 6 2 2" xfId="39977" xr:uid="{00000000-0005-0000-0000-0000729B0000}"/>
    <cellStyle name="20% - Accent1 4 3 3 3 3 6 3" xfId="39978" xr:uid="{00000000-0005-0000-0000-0000739B0000}"/>
    <cellStyle name="20% - Accent1 4 3 3 3 3 7" xfId="39979" xr:uid="{00000000-0005-0000-0000-0000749B0000}"/>
    <cellStyle name="20% - Accent1 4 3 3 3 3 7 2" xfId="39980" xr:uid="{00000000-0005-0000-0000-0000759B0000}"/>
    <cellStyle name="20% - Accent1 4 3 3 3 3 8" xfId="39981" xr:uid="{00000000-0005-0000-0000-0000769B0000}"/>
    <cellStyle name="20% - Accent1 4 3 3 3 3 8 2" xfId="39982" xr:uid="{00000000-0005-0000-0000-0000779B0000}"/>
    <cellStyle name="20% - Accent1 4 3 3 3 3 9" xfId="39983" xr:uid="{00000000-0005-0000-0000-0000789B0000}"/>
    <cellStyle name="20% - Accent1 4 3 3 3 4" xfId="39984" xr:uid="{00000000-0005-0000-0000-0000799B0000}"/>
    <cellStyle name="20% - Accent1 4 3 3 3 4 2" xfId="39985" xr:uid="{00000000-0005-0000-0000-00007A9B0000}"/>
    <cellStyle name="20% - Accent1 4 3 3 3 4 2 2" xfId="39986" xr:uid="{00000000-0005-0000-0000-00007B9B0000}"/>
    <cellStyle name="20% - Accent1 4 3 3 3 4 2 2 2" xfId="39987" xr:uid="{00000000-0005-0000-0000-00007C9B0000}"/>
    <cellStyle name="20% - Accent1 4 3 3 3 4 2 3" xfId="39988" xr:uid="{00000000-0005-0000-0000-00007D9B0000}"/>
    <cellStyle name="20% - Accent1 4 3 3 3 4 3" xfId="39989" xr:uid="{00000000-0005-0000-0000-00007E9B0000}"/>
    <cellStyle name="20% - Accent1 4 3 3 3 4 3 2" xfId="39990" xr:uid="{00000000-0005-0000-0000-00007F9B0000}"/>
    <cellStyle name="20% - Accent1 4 3 3 3 4 4" xfId="39991" xr:uid="{00000000-0005-0000-0000-0000809B0000}"/>
    <cellStyle name="20% - Accent1 4 3 3 3 5" xfId="39992" xr:uid="{00000000-0005-0000-0000-0000819B0000}"/>
    <cellStyle name="20% - Accent1 4 3 3 3 5 2" xfId="39993" xr:uid="{00000000-0005-0000-0000-0000829B0000}"/>
    <cellStyle name="20% - Accent1 4 3 3 3 5 2 2" xfId="39994" xr:uid="{00000000-0005-0000-0000-0000839B0000}"/>
    <cellStyle name="20% - Accent1 4 3 3 3 5 2 2 2" xfId="39995" xr:uid="{00000000-0005-0000-0000-0000849B0000}"/>
    <cellStyle name="20% - Accent1 4 3 3 3 5 2 3" xfId="39996" xr:uid="{00000000-0005-0000-0000-0000859B0000}"/>
    <cellStyle name="20% - Accent1 4 3 3 3 5 3" xfId="39997" xr:uid="{00000000-0005-0000-0000-0000869B0000}"/>
    <cellStyle name="20% - Accent1 4 3 3 3 5 3 2" xfId="39998" xr:uid="{00000000-0005-0000-0000-0000879B0000}"/>
    <cellStyle name="20% - Accent1 4 3 3 3 5 4" xfId="39999" xr:uid="{00000000-0005-0000-0000-0000889B0000}"/>
    <cellStyle name="20% - Accent1 4 3 3 3 6" xfId="40000" xr:uid="{00000000-0005-0000-0000-0000899B0000}"/>
    <cellStyle name="20% - Accent1 4 3 3 3 6 2" xfId="40001" xr:uid="{00000000-0005-0000-0000-00008A9B0000}"/>
    <cellStyle name="20% - Accent1 4 3 3 3 6 2 2" xfId="40002" xr:uid="{00000000-0005-0000-0000-00008B9B0000}"/>
    <cellStyle name="20% - Accent1 4 3 3 3 6 2 2 2" xfId="40003" xr:uid="{00000000-0005-0000-0000-00008C9B0000}"/>
    <cellStyle name="20% - Accent1 4 3 3 3 6 2 3" xfId="40004" xr:uid="{00000000-0005-0000-0000-00008D9B0000}"/>
    <cellStyle name="20% - Accent1 4 3 3 3 6 3" xfId="40005" xr:uid="{00000000-0005-0000-0000-00008E9B0000}"/>
    <cellStyle name="20% - Accent1 4 3 3 3 6 3 2" xfId="40006" xr:uid="{00000000-0005-0000-0000-00008F9B0000}"/>
    <cellStyle name="20% - Accent1 4 3 3 3 6 4" xfId="40007" xr:uid="{00000000-0005-0000-0000-0000909B0000}"/>
    <cellStyle name="20% - Accent1 4 3 3 3 7" xfId="40008" xr:uid="{00000000-0005-0000-0000-0000919B0000}"/>
    <cellStyle name="20% - Accent1 4 3 3 3 7 2" xfId="40009" xr:uid="{00000000-0005-0000-0000-0000929B0000}"/>
    <cellStyle name="20% - Accent1 4 3 3 3 7 2 2" xfId="40010" xr:uid="{00000000-0005-0000-0000-0000939B0000}"/>
    <cellStyle name="20% - Accent1 4 3 3 3 7 3" xfId="40011" xr:uid="{00000000-0005-0000-0000-0000949B0000}"/>
    <cellStyle name="20% - Accent1 4 3 3 3 8" xfId="40012" xr:uid="{00000000-0005-0000-0000-0000959B0000}"/>
    <cellStyle name="20% - Accent1 4 3 3 3 8 2" xfId="40013" xr:uid="{00000000-0005-0000-0000-0000969B0000}"/>
    <cellStyle name="20% - Accent1 4 3 3 3 8 2 2" xfId="40014" xr:uid="{00000000-0005-0000-0000-0000979B0000}"/>
    <cellStyle name="20% - Accent1 4 3 3 3 8 3" xfId="40015" xr:uid="{00000000-0005-0000-0000-0000989B0000}"/>
    <cellStyle name="20% - Accent1 4 3 3 3 9" xfId="40016" xr:uid="{00000000-0005-0000-0000-0000999B0000}"/>
    <cellStyle name="20% - Accent1 4 3 3 3 9 2" xfId="40017" xr:uid="{00000000-0005-0000-0000-00009A9B0000}"/>
    <cellStyle name="20% - Accent1 4 3 3 4" xfId="40018" xr:uid="{00000000-0005-0000-0000-00009B9B0000}"/>
    <cellStyle name="20% - Accent1 4 3 3 4 10" xfId="40019" xr:uid="{00000000-0005-0000-0000-00009C9B0000}"/>
    <cellStyle name="20% - Accent1 4 3 3 4 10 2" xfId="40020" xr:uid="{00000000-0005-0000-0000-00009D9B0000}"/>
    <cellStyle name="20% - Accent1 4 3 3 4 11" xfId="40021" xr:uid="{00000000-0005-0000-0000-00009E9B0000}"/>
    <cellStyle name="20% - Accent1 4 3 3 4 2" xfId="40022" xr:uid="{00000000-0005-0000-0000-00009F9B0000}"/>
    <cellStyle name="20% - Accent1 4 3 3 4 2 2" xfId="40023" xr:uid="{00000000-0005-0000-0000-0000A09B0000}"/>
    <cellStyle name="20% - Accent1 4 3 3 4 2 2 2" xfId="40024" xr:uid="{00000000-0005-0000-0000-0000A19B0000}"/>
    <cellStyle name="20% - Accent1 4 3 3 4 2 2 2 2" xfId="40025" xr:uid="{00000000-0005-0000-0000-0000A29B0000}"/>
    <cellStyle name="20% - Accent1 4 3 3 4 2 2 2 2 2" xfId="40026" xr:uid="{00000000-0005-0000-0000-0000A39B0000}"/>
    <cellStyle name="20% - Accent1 4 3 3 4 2 2 2 3" xfId="40027" xr:uid="{00000000-0005-0000-0000-0000A49B0000}"/>
    <cellStyle name="20% - Accent1 4 3 3 4 2 2 3" xfId="40028" xr:uid="{00000000-0005-0000-0000-0000A59B0000}"/>
    <cellStyle name="20% - Accent1 4 3 3 4 2 2 3 2" xfId="40029" xr:uid="{00000000-0005-0000-0000-0000A69B0000}"/>
    <cellStyle name="20% - Accent1 4 3 3 4 2 2 4" xfId="40030" xr:uid="{00000000-0005-0000-0000-0000A79B0000}"/>
    <cellStyle name="20% - Accent1 4 3 3 4 2 3" xfId="40031" xr:uid="{00000000-0005-0000-0000-0000A89B0000}"/>
    <cellStyle name="20% - Accent1 4 3 3 4 2 3 2" xfId="40032" xr:uid="{00000000-0005-0000-0000-0000A99B0000}"/>
    <cellStyle name="20% - Accent1 4 3 3 4 2 3 2 2" xfId="40033" xr:uid="{00000000-0005-0000-0000-0000AA9B0000}"/>
    <cellStyle name="20% - Accent1 4 3 3 4 2 3 2 2 2" xfId="40034" xr:uid="{00000000-0005-0000-0000-0000AB9B0000}"/>
    <cellStyle name="20% - Accent1 4 3 3 4 2 3 2 3" xfId="40035" xr:uid="{00000000-0005-0000-0000-0000AC9B0000}"/>
    <cellStyle name="20% - Accent1 4 3 3 4 2 3 3" xfId="40036" xr:uid="{00000000-0005-0000-0000-0000AD9B0000}"/>
    <cellStyle name="20% - Accent1 4 3 3 4 2 3 3 2" xfId="40037" xr:uid="{00000000-0005-0000-0000-0000AE9B0000}"/>
    <cellStyle name="20% - Accent1 4 3 3 4 2 3 4" xfId="40038" xr:uid="{00000000-0005-0000-0000-0000AF9B0000}"/>
    <cellStyle name="20% - Accent1 4 3 3 4 2 4" xfId="40039" xr:uid="{00000000-0005-0000-0000-0000B09B0000}"/>
    <cellStyle name="20% - Accent1 4 3 3 4 2 4 2" xfId="40040" xr:uid="{00000000-0005-0000-0000-0000B19B0000}"/>
    <cellStyle name="20% - Accent1 4 3 3 4 2 4 2 2" xfId="40041" xr:uid="{00000000-0005-0000-0000-0000B29B0000}"/>
    <cellStyle name="20% - Accent1 4 3 3 4 2 4 2 2 2" xfId="40042" xr:uid="{00000000-0005-0000-0000-0000B39B0000}"/>
    <cellStyle name="20% - Accent1 4 3 3 4 2 4 2 3" xfId="40043" xr:uid="{00000000-0005-0000-0000-0000B49B0000}"/>
    <cellStyle name="20% - Accent1 4 3 3 4 2 4 3" xfId="40044" xr:uid="{00000000-0005-0000-0000-0000B59B0000}"/>
    <cellStyle name="20% - Accent1 4 3 3 4 2 4 3 2" xfId="40045" xr:uid="{00000000-0005-0000-0000-0000B69B0000}"/>
    <cellStyle name="20% - Accent1 4 3 3 4 2 4 4" xfId="40046" xr:uid="{00000000-0005-0000-0000-0000B79B0000}"/>
    <cellStyle name="20% - Accent1 4 3 3 4 2 5" xfId="40047" xr:uid="{00000000-0005-0000-0000-0000B89B0000}"/>
    <cellStyle name="20% - Accent1 4 3 3 4 2 5 2" xfId="40048" xr:uid="{00000000-0005-0000-0000-0000B99B0000}"/>
    <cellStyle name="20% - Accent1 4 3 3 4 2 5 2 2" xfId="40049" xr:uid="{00000000-0005-0000-0000-0000BA9B0000}"/>
    <cellStyle name="20% - Accent1 4 3 3 4 2 5 3" xfId="40050" xr:uid="{00000000-0005-0000-0000-0000BB9B0000}"/>
    <cellStyle name="20% - Accent1 4 3 3 4 2 6" xfId="40051" xr:uid="{00000000-0005-0000-0000-0000BC9B0000}"/>
    <cellStyle name="20% - Accent1 4 3 3 4 2 6 2" xfId="40052" xr:uid="{00000000-0005-0000-0000-0000BD9B0000}"/>
    <cellStyle name="20% - Accent1 4 3 3 4 2 6 2 2" xfId="40053" xr:uid="{00000000-0005-0000-0000-0000BE9B0000}"/>
    <cellStyle name="20% - Accent1 4 3 3 4 2 6 3" xfId="40054" xr:uid="{00000000-0005-0000-0000-0000BF9B0000}"/>
    <cellStyle name="20% - Accent1 4 3 3 4 2 7" xfId="40055" xr:uid="{00000000-0005-0000-0000-0000C09B0000}"/>
    <cellStyle name="20% - Accent1 4 3 3 4 2 7 2" xfId="40056" xr:uid="{00000000-0005-0000-0000-0000C19B0000}"/>
    <cellStyle name="20% - Accent1 4 3 3 4 2 8" xfId="40057" xr:uid="{00000000-0005-0000-0000-0000C29B0000}"/>
    <cellStyle name="20% - Accent1 4 3 3 4 2 8 2" xfId="40058" xr:uid="{00000000-0005-0000-0000-0000C39B0000}"/>
    <cellStyle name="20% - Accent1 4 3 3 4 2 9" xfId="40059" xr:uid="{00000000-0005-0000-0000-0000C49B0000}"/>
    <cellStyle name="20% - Accent1 4 3 3 4 3" xfId="40060" xr:uid="{00000000-0005-0000-0000-0000C59B0000}"/>
    <cellStyle name="20% - Accent1 4 3 3 4 3 2" xfId="40061" xr:uid="{00000000-0005-0000-0000-0000C69B0000}"/>
    <cellStyle name="20% - Accent1 4 3 3 4 3 2 2" xfId="40062" xr:uid="{00000000-0005-0000-0000-0000C79B0000}"/>
    <cellStyle name="20% - Accent1 4 3 3 4 3 2 2 2" xfId="40063" xr:uid="{00000000-0005-0000-0000-0000C89B0000}"/>
    <cellStyle name="20% - Accent1 4 3 3 4 3 2 2 2 2" xfId="40064" xr:uid="{00000000-0005-0000-0000-0000C99B0000}"/>
    <cellStyle name="20% - Accent1 4 3 3 4 3 2 2 3" xfId="40065" xr:uid="{00000000-0005-0000-0000-0000CA9B0000}"/>
    <cellStyle name="20% - Accent1 4 3 3 4 3 2 3" xfId="40066" xr:uid="{00000000-0005-0000-0000-0000CB9B0000}"/>
    <cellStyle name="20% - Accent1 4 3 3 4 3 2 3 2" xfId="40067" xr:uid="{00000000-0005-0000-0000-0000CC9B0000}"/>
    <cellStyle name="20% - Accent1 4 3 3 4 3 2 4" xfId="40068" xr:uid="{00000000-0005-0000-0000-0000CD9B0000}"/>
    <cellStyle name="20% - Accent1 4 3 3 4 3 3" xfId="40069" xr:uid="{00000000-0005-0000-0000-0000CE9B0000}"/>
    <cellStyle name="20% - Accent1 4 3 3 4 3 3 2" xfId="40070" xr:uid="{00000000-0005-0000-0000-0000CF9B0000}"/>
    <cellStyle name="20% - Accent1 4 3 3 4 3 3 2 2" xfId="40071" xr:uid="{00000000-0005-0000-0000-0000D09B0000}"/>
    <cellStyle name="20% - Accent1 4 3 3 4 3 3 2 2 2" xfId="40072" xr:uid="{00000000-0005-0000-0000-0000D19B0000}"/>
    <cellStyle name="20% - Accent1 4 3 3 4 3 3 2 3" xfId="40073" xr:uid="{00000000-0005-0000-0000-0000D29B0000}"/>
    <cellStyle name="20% - Accent1 4 3 3 4 3 3 3" xfId="40074" xr:uid="{00000000-0005-0000-0000-0000D39B0000}"/>
    <cellStyle name="20% - Accent1 4 3 3 4 3 3 3 2" xfId="40075" xr:uid="{00000000-0005-0000-0000-0000D49B0000}"/>
    <cellStyle name="20% - Accent1 4 3 3 4 3 3 4" xfId="40076" xr:uid="{00000000-0005-0000-0000-0000D59B0000}"/>
    <cellStyle name="20% - Accent1 4 3 3 4 3 4" xfId="40077" xr:uid="{00000000-0005-0000-0000-0000D69B0000}"/>
    <cellStyle name="20% - Accent1 4 3 3 4 3 4 2" xfId="40078" xr:uid="{00000000-0005-0000-0000-0000D79B0000}"/>
    <cellStyle name="20% - Accent1 4 3 3 4 3 4 2 2" xfId="40079" xr:uid="{00000000-0005-0000-0000-0000D89B0000}"/>
    <cellStyle name="20% - Accent1 4 3 3 4 3 4 2 2 2" xfId="40080" xr:uid="{00000000-0005-0000-0000-0000D99B0000}"/>
    <cellStyle name="20% - Accent1 4 3 3 4 3 4 2 3" xfId="40081" xr:uid="{00000000-0005-0000-0000-0000DA9B0000}"/>
    <cellStyle name="20% - Accent1 4 3 3 4 3 4 3" xfId="40082" xr:uid="{00000000-0005-0000-0000-0000DB9B0000}"/>
    <cellStyle name="20% - Accent1 4 3 3 4 3 4 3 2" xfId="40083" xr:uid="{00000000-0005-0000-0000-0000DC9B0000}"/>
    <cellStyle name="20% - Accent1 4 3 3 4 3 4 4" xfId="40084" xr:uid="{00000000-0005-0000-0000-0000DD9B0000}"/>
    <cellStyle name="20% - Accent1 4 3 3 4 3 5" xfId="40085" xr:uid="{00000000-0005-0000-0000-0000DE9B0000}"/>
    <cellStyle name="20% - Accent1 4 3 3 4 3 5 2" xfId="40086" xr:uid="{00000000-0005-0000-0000-0000DF9B0000}"/>
    <cellStyle name="20% - Accent1 4 3 3 4 3 5 2 2" xfId="40087" xr:uid="{00000000-0005-0000-0000-0000E09B0000}"/>
    <cellStyle name="20% - Accent1 4 3 3 4 3 5 3" xfId="40088" xr:uid="{00000000-0005-0000-0000-0000E19B0000}"/>
    <cellStyle name="20% - Accent1 4 3 3 4 3 6" xfId="40089" xr:uid="{00000000-0005-0000-0000-0000E29B0000}"/>
    <cellStyle name="20% - Accent1 4 3 3 4 3 6 2" xfId="40090" xr:uid="{00000000-0005-0000-0000-0000E39B0000}"/>
    <cellStyle name="20% - Accent1 4 3 3 4 3 6 2 2" xfId="40091" xr:uid="{00000000-0005-0000-0000-0000E49B0000}"/>
    <cellStyle name="20% - Accent1 4 3 3 4 3 6 3" xfId="40092" xr:uid="{00000000-0005-0000-0000-0000E59B0000}"/>
    <cellStyle name="20% - Accent1 4 3 3 4 3 7" xfId="40093" xr:uid="{00000000-0005-0000-0000-0000E69B0000}"/>
    <cellStyle name="20% - Accent1 4 3 3 4 3 7 2" xfId="40094" xr:uid="{00000000-0005-0000-0000-0000E79B0000}"/>
    <cellStyle name="20% - Accent1 4 3 3 4 3 8" xfId="40095" xr:uid="{00000000-0005-0000-0000-0000E89B0000}"/>
    <cellStyle name="20% - Accent1 4 3 3 4 3 8 2" xfId="40096" xr:uid="{00000000-0005-0000-0000-0000E99B0000}"/>
    <cellStyle name="20% - Accent1 4 3 3 4 3 9" xfId="40097" xr:uid="{00000000-0005-0000-0000-0000EA9B0000}"/>
    <cellStyle name="20% - Accent1 4 3 3 4 4" xfId="40098" xr:uid="{00000000-0005-0000-0000-0000EB9B0000}"/>
    <cellStyle name="20% - Accent1 4 3 3 4 4 2" xfId="40099" xr:uid="{00000000-0005-0000-0000-0000EC9B0000}"/>
    <cellStyle name="20% - Accent1 4 3 3 4 4 2 2" xfId="40100" xr:uid="{00000000-0005-0000-0000-0000ED9B0000}"/>
    <cellStyle name="20% - Accent1 4 3 3 4 4 2 2 2" xfId="40101" xr:uid="{00000000-0005-0000-0000-0000EE9B0000}"/>
    <cellStyle name="20% - Accent1 4 3 3 4 4 2 3" xfId="40102" xr:uid="{00000000-0005-0000-0000-0000EF9B0000}"/>
    <cellStyle name="20% - Accent1 4 3 3 4 4 3" xfId="40103" xr:uid="{00000000-0005-0000-0000-0000F09B0000}"/>
    <cellStyle name="20% - Accent1 4 3 3 4 4 3 2" xfId="40104" xr:uid="{00000000-0005-0000-0000-0000F19B0000}"/>
    <cellStyle name="20% - Accent1 4 3 3 4 4 4" xfId="40105" xr:uid="{00000000-0005-0000-0000-0000F29B0000}"/>
    <cellStyle name="20% - Accent1 4 3 3 4 5" xfId="40106" xr:uid="{00000000-0005-0000-0000-0000F39B0000}"/>
    <cellStyle name="20% - Accent1 4 3 3 4 5 2" xfId="40107" xr:uid="{00000000-0005-0000-0000-0000F49B0000}"/>
    <cellStyle name="20% - Accent1 4 3 3 4 5 2 2" xfId="40108" xr:uid="{00000000-0005-0000-0000-0000F59B0000}"/>
    <cellStyle name="20% - Accent1 4 3 3 4 5 2 2 2" xfId="40109" xr:uid="{00000000-0005-0000-0000-0000F69B0000}"/>
    <cellStyle name="20% - Accent1 4 3 3 4 5 2 3" xfId="40110" xr:uid="{00000000-0005-0000-0000-0000F79B0000}"/>
    <cellStyle name="20% - Accent1 4 3 3 4 5 3" xfId="40111" xr:uid="{00000000-0005-0000-0000-0000F89B0000}"/>
    <cellStyle name="20% - Accent1 4 3 3 4 5 3 2" xfId="40112" xr:uid="{00000000-0005-0000-0000-0000F99B0000}"/>
    <cellStyle name="20% - Accent1 4 3 3 4 5 4" xfId="40113" xr:uid="{00000000-0005-0000-0000-0000FA9B0000}"/>
    <cellStyle name="20% - Accent1 4 3 3 4 6" xfId="40114" xr:uid="{00000000-0005-0000-0000-0000FB9B0000}"/>
    <cellStyle name="20% - Accent1 4 3 3 4 6 2" xfId="40115" xr:uid="{00000000-0005-0000-0000-0000FC9B0000}"/>
    <cellStyle name="20% - Accent1 4 3 3 4 6 2 2" xfId="40116" xr:uid="{00000000-0005-0000-0000-0000FD9B0000}"/>
    <cellStyle name="20% - Accent1 4 3 3 4 6 2 2 2" xfId="40117" xr:uid="{00000000-0005-0000-0000-0000FE9B0000}"/>
    <cellStyle name="20% - Accent1 4 3 3 4 6 2 3" xfId="40118" xr:uid="{00000000-0005-0000-0000-0000FF9B0000}"/>
    <cellStyle name="20% - Accent1 4 3 3 4 6 3" xfId="40119" xr:uid="{00000000-0005-0000-0000-0000009C0000}"/>
    <cellStyle name="20% - Accent1 4 3 3 4 6 3 2" xfId="40120" xr:uid="{00000000-0005-0000-0000-0000019C0000}"/>
    <cellStyle name="20% - Accent1 4 3 3 4 6 4" xfId="40121" xr:uid="{00000000-0005-0000-0000-0000029C0000}"/>
    <cellStyle name="20% - Accent1 4 3 3 4 7" xfId="40122" xr:uid="{00000000-0005-0000-0000-0000039C0000}"/>
    <cellStyle name="20% - Accent1 4 3 3 4 7 2" xfId="40123" xr:uid="{00000000-0005-0000-0000-0000049C0000}"/>
    <cellStyle name="20% - Accent1 4 3 3 4 7 2 2" xfId="40124" xr:uid="{00000000-0005-0000-0000-0000059C0000}"/>
    <cellStyle name="20% - Accent1 4 3 3 4 7 3" xfId="40125" xr:uid="{00000000-0005-0000-0000-0000069C0000}"/>
    <cellStyle name="20% - Accent1 4 3 3 4 8" xfId="40126" xr:uid="{00000000-0005-0000-0000-0000079C0000}"/>
    <cellStyle name="20% - Accent1 4 3 3 4 8 2" xfId="40127" xr:uid="{00000000-0005-0000-0000-0000089C0000}"/>
    <cellStyle name="20% - Accent1 4 3 3 4 8 2 2" xfId="40128" xr:uid="{00000000-0005-0000-0000-0000099C0000}"/>
    <cellStyle name="20% - Accent1 4 3 3 4 8 3" xfId="40129" xr:uid="{00000000-0005-0000-0000-00000A9C0000}"/>
    <cellStyle name="20% - Accent1 4 3 3 4 9" xfId="40130" xr:uid="{00000000-0005-0000-0000-00000B9C0000}"/>
    <cellStyle name="20% - Accent1 4 3 3 4 9 2" xfId="40131" xr:uid="{00000000-0005-0000-0000-00000C9C0000}"/>
    <cellStyle name="20% - Accent1 4 3 3 5" xfId="40132" xr:uid="{00000000-0005-0000-0000-00000D9C0000}"/>
    <cellStyle name="20% - Accent1 4 3 3 5 2" xfId="40133" xr:uid="{00000000-0005-0000-0000-00000E9C0000}"/>
    <cellStyle name="20% - Accent1 4 3 3 5 2 2" xfId="40134" xr:uid="{00000000-0005-0000-0000-00000F9C0000}"/>
    <cellStyle name="20% - Accent1 4 3 3 5 2 2 2" xfId="40135" xr:uid="{00000000-0005-0000-0000-0000109C0000}"/>
    <cellStyle name="20% - Accent1 4 3 3 5 2 2 2 2" xfId="40136" xr:uid="{00000000-0005-0000-0000-0000119C0000}"/>
    <cellStyle name="20% - Accent1 4 3 3 5 2 2 3" xfId="40137" xr:uid="{00000000-0005-0000-0000-0000129C0000}"/>
    <cellStyle name="20% - Accent1 4 3 3 5 2 3" xfId="40138" xr:uid="{00000000-0005-0000-0000-0000139C0000}"/>
    <cellStyle name="20% - Accent1 4 3 3 5 2 3 2" xfId="40139" xr:uid="{00000000-0005-0000-0000-0000149C0000}"/>
    <cellStyle name="20% - Accent1 4 3 3 5 2 4" xfId="40140" xr:uid="{00000000-0005-0000-0000-0000159C0000}"/>
    <cellStyle name="20% - Accent1 4 3 3 5 3" xfId="40141" xr:uid="{00000000-0005-0000-0000-0000169C0000}"/>
    <cellStyle name="20% - Accent1 4 3 3 5 3 2" xfId="40142" xr:uid="{00000000-0005-0000-0000-0000179C0000}"/>
    <cellStyle name="20% - Accent1 4 3 3 5 3 2 2" xfId="40143" xr:uid="{00000000-0005-0000-0000-0000189C0000}"/>
    <cellStyle name="20% - Accent1 4 3 3 5 3 2 2 2" xfId="40144" xr:uid="{00000000-0005-0000-0000-0000199C0000}"/>
    <cellStyle name="20% - Accent1 4 3 3 5 3 2 3" xfId="40145" xr:uid="{00000000-0005-0000-0000-00001A9C0000}"/>
    <cellStyle name="20% - Accent1 4 3 3 5 3 3" xfId="40146" xr:uid="{00000000-0005-0000-0000-00001B9C0000}"/>
    <cellStyle name="20% - Accent1 4 3 3 5 3 3 2" xfId="40147" xr:uid="{00000000-0005-0000-0000-00001C9C0000}"/>
    <cellStyle name="20% - Accent1 4 3 3 5 3 4" xfId="40148" xr:uid="{00000000-0005-0000-0000-00001D9C0000}"/>
    <cellStyle name="20% - Accent1 4 3 3 5 4" xfId="40149" xr:uid="{00000000-0005-0000-0000-00001E9C0000}"/>
    <cellStyle name="20% - Accent1 4 3 3 5 4 2" xfId="40150" xr:uid="{00000000-0005-0000-0000-00001F9C0000}"/>
    <cellStyle name="20% - Accent1 4 3 3 5 4 2 2" xfId="40151" xr:uid="{00000000-0005-0000-0000-0000209C0000}"/>
    <cellStyle name="20% - Accent1 4 3 3 5 4 2 2 2" xfId="40152" xr:uid="{00000000-0005-0000-0000-0000219C0000}"/>
    <cellStyle name="20% - Accent1 4 3 3 5 4 2 3" xfId="40153" xr:uid="{00000000-0005-0000-0000-0000229C0000}"/>
    <cellStyle name="20% - Accent1 4 3 3 5 4 3" xfId="40154" xr:uid="{00000000-0005-0000-0000-0000239C0000}"/>
    <cellStyle name="20% - Accent1 4 3 3 5 4 3 2" xfId="40155" xr:uid="{00000000-0005-0000-0000-0000249C0000}"/>
    <cellStyle name="20% - Accent1 4 3 3 5 4 4" xfId="40156" xr:uid="{00000000-0005-0000-0000-0000259C0000}"/>
    <cellStyle name="20% - Accent1 4 3 3 5 5" xfId="40157" xr:uid="{00000000-0005-0000-0000-0000269C0000}"/>
    <cellStyle name="20% - Accent1 4 3 3 5 5 2" xfId="40158" xr:uid="{00000000-0005-0000-0000-0000279C0000}"/>
    <cellStyle name="20% - Accent1 4 3 3 5 5 2 2" xfId="40159" xr:uid="{00000000-0005-0000-0000-0000289C0000}"/>
    <cellStyle name="20% - Accent1 4 3 3 5 5 3" xfId="40160" xr:uid="{00000000-0005-0000-0000-0000299C0000}"/>
    <cellStyle name="20% - Accent1 4 3 3 5 6" xfId="40161" xr:uid="{00000000-0005-0000-0000-00002A9C0000}"/>
    <cellStyle name="20% - Accent1 4 3 3 5 6 2" xfId="40162" xr:uid="{00000000-0005-0000-0000-00002B9C0000}"/>
    <cellStyle name="20% - Accent1 4 3 3 5 6 2 2" xfId="40163" xr:uid="{00000000-0005-0000-0000-00002C9C0000}"/>
    <cellStyle name="20% - Accent1 4 3 3 5 6 3" xfId="40164" xr:uid="{00000000-0005-0000-0000-00002D9C0000}"/>
    <cellStyle name="20% - Accent1 4 3 3 5 7" xfId="40165" xr:uid="{00000000-0005-0000-0000-00002E9C0000}"/>
    <cellStyle name="20% - Accent1 4 3 3 5 7 2" xfId="40166" xr:uid="{00000000-0005-0000-0000-00002F9C0000}"/>
    <cellStyle name="20% - Accent1 4 3 3 5 8" xfId="40167" xr:uid="{00000000-0005-0000-0000-0000309C0000}"/>
    <cellStyle name="20% - Accent1 4 3 3 5 8 2" xfId="40168" xr:uid="{00000000-0005-0000-0000-0000319C0000}"/>
    <cellStyle name="20% - Accent1 4 3 3 5 9" xfId="40169" xr:uid="{00000000-0005-0000-0000-0000329C0000}"/>
    <cellStyle name="20% - Accent1 4 3 3 6" xfId="40170" xr:uid="{00000000-0005-0000-0000-0000339C0000}"/>
    <cellStyle name="20% - Accent1 4 3 3 6 2" xfId="40171" xr:uid="{00000000-0005-0000-0000-0000349C0000}"/>
    <cellStyle name="20% - Accent1 4 3 3 6 2 2" xfId="40172" xr:uid="{00000000-0005-0000-0000-0000359C0000}"/>
    <cellStyle name="20% - Accent1 4 3 3 6 2 2 2" xfId="40173" xr:uid="{00000000-0005-0000-0000-0000369C0000}"/>
    <cellStyle name="20% - Accent1 4 3 3 6 2 2 2 2" xfId="40174" xr:uid="{00000000-0005-0000-0000-0000379C0000}"/>
    <cellStyle name="20% - Accent1 4 3 3 6 2 2 3" xfId="40175" xr:uid="{00000000-0005-0000-0000-0000389C0000}"/>
    <cellStyle name="20% - Accent1 4 3 3 6 2 3" xfId="40176" xr:uid="{00000000-0005-0000-0000-0000399C0000}"/>
    <cellStyle name="20% - Accent1 4 3 3 6 2 3 2" xfId="40177" xr:uid="{00000000-0005-0000-0000-00003A9C0000}"/>
    <cellStyle name="20% - Accent1 4 3 3 6 2 4" xfId="40178" xr:uid="{00000000-0005-0000-0000-00003B9C0000}"/>
    <cellStyle name="20% - Accent1 4 3 3 6 3" xfId="40179" xr:uid="{00000000-0005-0000-0000-00003C9C0000}"/>
    <cellStyle name="20% - Accent1 4 3 3 6 3 2" xfId="40180" xr:uid="{00000000-0005-0000-0000-00003D9C0000}"/>
    <cellStyle name="20% - Accent1 4 3 3 6 3 2 2" xfId="40181" xr:uid="{00000000-0005-0000-0000-00003E9C0000}"/>
    <cellStyle name="20% - Accent1 4 3 3 6 3 2 2 2" xfId="40182" xr:uid="{00000000-0005-0000-0000-00003F9C0000}"/>
    <cellStyle name="20% - Accent1 4 3 3 6 3 2 3" xfId="40183" xr:uid="{00000000-0005-0000-0000-0000409C0000}"/>
    <cellStyle name="20% - Accent1 4 3 3 6 3 3" xfId="40184" xr:uid="{00000000-0005-0000-0000-0000419C0000}"/>
    <cellStyle name="20% - Accent1 4 3 3 6 3 3 2" xfId="40185" xr:uid="{00000000-0005-0000-0000-0000429C0000}"/>
    <cellStyle name="20% - Accent1 4 3 3 6 3 4" xfId="40186" xr:uid="{00000000-0005-0000-0000-0000439C0000}"/>
    <cellStyle name="20% - Accent1 4 3 3 6 4" xfId="40187" xr:uid="{00000000-0005-0000-0000-0000449C0000}"/>
    <cellStyle name="20% - Accent1 4 3 3 6 4 2" xfId="40188" xr:uid="{00000000-0005-0000-0000-0000459C0000}"/>
    <cellStyle name="20% - Accent1 4 3 3 6 4 2 2" xfId="40189" xr:uid="{00000000-0005-0000-0000-0000469C0000}"/>
    <cellStyle name="20% - Accent1 4 3 3 6 4 2 2 2" xfId="40190" xr:uid="{00000000-0005-0000-0000-0000479C0000}"/>
    <cellStyle name="20% - Accent1 4 3 3 6 4 2 3" xfId="40191" xr:uid="{00000000-0005-0000-0000-0000489C0000}"/>
    <cellStyle name="20% - Accent1 4 3 3 6 4 3" xfId="40192" xr:uid="{00000000-0005-0000-0000-0000499C0000}"/>
    <cellStyle name="20% - Accent1 4 3 3 6 4 3 2" xfId="40193" xr:uid="{00000000-0005-0000-0000-00004A9C0000}"/>
    <cellStyle name="20% - Accent1 4 3 3 6 4 4" xfId="40194" xr:uid="{00000000-0005-0000-0000-00004B9C0000}"/>
    <cellStyle name="20% - Accent1 4 3 3 6 5" xfId="40195" xr:uid="{00000000-0005-0000-0000-00004C9C0000}"/>
    <cellStyle name="20% - Accent1 4 3 3 6 5 2" xfId="40196" xr:uid="{00000000-0005-0000-0000-00004D9C0000}"/>
    <cellStyle name="20% - Accent1 4 3 3 6 5 2 2" xfId="40197" xr:uid="{00000000-0005-0000-0000-00004E9C0000}"/>
    <cellStyle name="20% - Accent1 4 3 3 6 5 3" xfId="40198" xr:uid="{00000000-0005-0000-0000-00004F9C0000}"/>
    <cellStyle name="20% - Accent1 4 3 3 6 6" xfId="40199" xr:uid="{00000000-0005-0000-0000-0000509C0000}"/>
    <cellStyle name="20% - Accent1 4 3 3 6 6 2" xfId="40200" xr:uid="{00000000-0005-0000-0000-0000519C0000}"/>
    <cellStyle name="20% - Accent1 4 3 3 6 6 2 2" xfId="40201" xr:uid="{00000000-0005-0000-0000-0000529C0000}"/>
    <cellStyle name="20% - Accent1 4 3 3 6 6 3" xfId="40202" xr:uid="{00000000-0005-0000-0000-0000539C0000}"/>
    <cellStyle name="20% - Accent1 4 3 3 6 7" xfId="40203" xr:uid="{00000000-0005-0000-0000-0000549C0000}"/>
    <cellStyle name="20% - Accent1 4 3 3 6 7 2" xfId="40204" xr:uid="{00000000-0005-0000-0000-0000559C0000}"/>
    <cellStyle name="20% - Accent1 4 3 3 6 8" xfId="40205" xr:uid="{00000000-0005-0000-0000-0000569C0000}"/>
    <cellStyle name="20% - Accent1 4 3 3 6 8 2" xfId="40206" xr:uid="{00000000-0005-0000-0000-0000579C0000}"/>
    <cellStyle name="20% - Accent1 4 3 3 6 9" xfId="40207" xr:uid="{00000000-0005-0000-0000-0000589C0000}"/>
    <cellStyle name="20% - Accent1 4 3 3 7" xfId="40208" xr:uid="{00000000-0005-0000-0000-0000599C0000}"/>
    <cellStyle name="20% - Accent1 4 3 3 7 2" xfId="40209" xr:uid="{00000000-0005-0000-0000-00005A9C0000}"/>
    <cellStyle name="20% - Accent1 4 3 3 7 2 2" xfId="40210" xr:uid="{00000000-0005-0000-0000-00005B9C0000}"/>
    <cellStyle name="20% - Accent1 4 3 3 7 2 2 2" xfId="40211" xr:uid="{00000000-0005-0000-0000-00005C9C0000}"/>
    <cellStyle name="20% - Accent1 4 3 3 7 2 3" xfId="40212" xr:uid="{00000000-0005-0000-0000-00005D9C0000}"/>
    <cellStyle name="20% - Accent1 4 3 3 7 3" xfId="40213" xr:uid="{00000000-0005-0000-0000-00005E9C0000}"/>
    <cellStyle name="20% - Accent1 4 3 3 7 3 2" xfId="40214" xr:uid="{00000000-0005-0000-0000-00005F9C0000}"/>
    <cellStyle name="20% - Accent1 4 3 3 7 4" xfId="40215" xr:uid="{00000000-0005-0000-0000-0000609C0000}"/>
    <cellStyle name="20% - Accent1 4 3 3 8" xfId="40216" xr:uid="{00000000-0005-0000-0000-0000619C0000}"/>
    <cellStyle name="20% - Accent1 4 3 3 8 2" xfId="40217" xr:uid="{00000000-0005-0000-0000-0000629C0000}"/>
    <cellStyle name="20% - Accent1 4 3 3 8 2 2" xfId="40218" xr:uid="{00000000-0005-0000-0000-0000639C0000}"/>
    <cellStyle name="20% - Accent1 4 3 3 8 2 2 2" xfId="40219" xr:uid="{00000000-0005-0000-0000-0000649C0000}"/>
    <cellStyle name="20% - Accent1 4 3 3 8 2 3" xfId="40220" xr:uid="{00000000-0005-0000-0000-0000659C0000}"/>
    <cellStyle name="20% - Accent1 4 3 3 8 3" xfId="40221" xr:uid="{00000000-0005-0000-0000-0000669C0000}"/>
    <cellStyle name="20% - Accent1 4 3 3 8 3 2" xfId="40222" xr:uid="{00000000-0005-0000-0000-0000679C0000}"/>
    <cellStyle name="20% - Accent1 4 3 3 8 4" xfId="40223" xr:uid="{00000000-0005-0000-0000-0000689C0000}"/>
    <cellStyle name="20% - Accent1 4 3 3 9" xfId="40224" xr:uid="{00000000-0005-0000-0000-0000699C0000}"/>
    <cellStyle name="20% - Accent1 4 3 3 9 2" xfId="40225" xr:uid="{00000000-0005-0000-0000-00006A9C0000}"/>
    <cellStyle name="20% - Accent1 4 3 3 9 2 2" xfId="40226" xr:uid="{00000000-0005-0000-0000-00006B9C0000}"/>
    <cellStyle name="20% - Accent1 4 3 3 9 2 2 2" xfId="40227" xr:uid="{00000000-0005-0000-0000-00006C9C0000}"/>
    <cellStyle name="20% - Accent1 4 3 3 9 2 3" xfId="40228" xr:uid="{00000000-0005-0000-0000-00006D9C0000}"/>
    <cellStyle name="20% - Accent1 4 3 3 9 3" xfId="40229" xr:uid="{00000000-0005-0000-0000-00006E9C0000}"/>
    <cellStyle name="20% - Accent1 4 3 3 9 3 2" xfId="40230" xr:uid="{00000000-0005-0000-0000-00006F9C0000}"/>
    <cellStyle name="20% - Accent1 4 3 3 9 4" xfId="40231" xr:uid="{00000000-0005-0000-0000-0000709C0000}"/>
    <cellStyle name="20% - Accent1 4 3 4" xfId="40232" xr:uid="{00000000-0005-0000-0000-0000719C0000}"/>
    <cellStyle name="20% - Accent1 4 3 4 10" xfId="40233" xr:uid="{00000000-0005-0000-0000-0000729C0000}"/>
    <cellStyle name="20% - Accent1 4 3 4 10 2" xfId="40234" xr:uid="{00000000-0005-0000-0000-0000739C0000}"/>
    <cellStyle name="20% - Accent1 4 3 4 11" xfId="40235" xr:uid="{00000000-0005-0000-0000-0000749C0000}"/>
    <cellStyle name="20% - Accent1 4 3 4 2" xfId="40236" xr:uid="{00000000-0005-0000-0000-0000759C0000}"/>
    <cellStyle name="20% - Accent1 4 3 4 2 2" xfId="40237" xr:uid="{00000000-0005-0000-0000-0000769C0000}"/>
    <cellStyle name="20% - Accent1 4 3 4 2 2 2" xfId="40238" xr:uid="{00000000-0005-0000-0000-0000779C0000}"/>
    <cellStyle name="20% - Accent1 4 3 4 2 2 2 2" xfId="40239" xr:uid="{00000000-0005-0000-0000-0000789C0000}"/>
    <cellStyle name="20% - Accent1 4 3 4 2 2 2 2 2" xfId="40240" xr:uid="{00000000-0005-0000-0000-0000799C0000}"/>
    <cellStyle name="20% - Accent1 4 3 4 2 2 2 3" xfId="40241" xr:uid="{00000000-0005-0000-0000-00007A9C0000}"/>
    <cellStyle name="20% - Accent1 4 3 4 2 2 3" xfId="40242" xr:uid="{00000000-0005-0000-0000-00007B9C0000}"/>
    <cellStyle name="20% - Accent1 4 3 4 2 2 3 2" xfId="40243" xr:uid="{00000000-0005-0000-0000-00007C9C0000}"/>
    <cellStyle name="20% - Accent1 4 3 4 2 2 4" xfId="40244" xr:uid="{00000000-0005-0000-0000-00007D9C0000}"/>
    <cellStyle name="20% - Accent1 4 3 4 2 3" xfId="40245" xr:uid="{00000000-0005-0000-0000-00007E9C0000}"/>
    <cellStyle name="20% - Accent1 4 3 4 2 3 2" xfId="40246" xr:uid="{00000000-0005-0000-0000-00007F9C0000}"/>
    <cellStyle name="20% - Accent1 4 3 4 2 3 2 2" xfId="40247" xr:uid="{00000000-0005-0000-0000-0000809C0000}"/>
    <cellStyle name="20% - Accent1 4 3 4 2 3 2 2 2" xfId="40248" xr:uid="{00000000-0005-0000-0000-0000819C0000}"/>
    <cellStyle name="20% - Accent1 4 3 4 2 3 2 3" xfId="40249" xr:uid="{00000000-0005-0000-0000-0000829C0000}"/>
    <cellStyle name="20% - Accent1 4 3 4 2 3 3" xfId="40250" xr:uid="{00000000-0005-0000-0000-0000839C0000}"/>
    <cellStyle name="20% - Accent1 4 3 4 2 3 3 2" xfId="40251" xr:uid="{00000000-0005-0000-0000-0000849C0000}"/>
    <cellStyle name="20% - Accent1 4 3 4 2 3 4" xfId="40252" xr:uid="{00000000-0005-0000-0000-0000859C0000}"/>
    <cellStyle name="20% - Accent1 4 3 4 2 4" xfId="40253" xr:uid="{00000000-0005-0000-0000-0000869C0000}"/>
    <cellStyle name="20% - Accent1 4 3 4 2 4 2" xfId="40254" xr:uid="{00000000-0005-0000-0000-0000879C0000}"/>
    <cellStyle name="20% - Accent1 4 3 4 2 4 2 2" xfId="40255" xr:uid="{00000000-0005-0000-0000-0000889C0000}"/>
    <cellStyle name="20% - Accent1 4 3 4 2 4 2 2 2" xfId="40256" xr:uid="{00000000-0005-0000-0000-0000899C0000}"/>
    <cellStyle name="20% - Accent1 4 3 4 2 4 2 3" xfId="40257" xr:uid="{00000000-0005-0000-0000-00008A9C0000}"/>
    <cellStyle name="20% - Accent1 4 3 4 2 4 3" xfId="40258" xr:uid="{00000000-0005-0000-0000-00008B9C0000}"/>
    <cellStyle name="20% - Accent1 4 3 4 2 4 3 2" xfId="40259" xr:uid="{00000000-0005-0000-0000-00008C9C0000}"/>
    <cellStyle name="20% - Accent1 4 3 4 2 4 4" xfId="40260" xr:uid="{00000000-0005-0000-0000-00008D9C0000}"/>
    <cellStyle name="20% - Accent1 4 3 4 2 5" xfId="40261" xr:uid="{00000000-0005-0000-0000-00008E9C0000}"/>
    <cellStyle name="20% - Accent1 4 3 4 2 5 2" xfId="40262" xr:uid="{00000000-0005-0000-0000-00008F9C0000}"/>
    <cellStyle name="20% - Accent1 4 3 4 2 5 2 2" xfId="40263" xr:uid="{00000000-0005-0000-0000-0000909C0000}"/>
    <cellStyle name="20% - Accent1 4 3 4 2 5 3" xfId="40264" xr:uid="{00000000-0005-0000-0000-0000919C0000}"/>
    <cellStyle name="20% - Accent1 4 3 4 2 6" xfId="40265" xr:uid="{00000000-0005-0000-0000-0000929C0000}"/>
    <cellStyle name="20% - Accent1 4 3 4 2 6 2" xfId="40266" xr:uid="{00000000-0005-0000-0000-0000939C0000}"/>
    <cellStyle name="20% - Accent1 4 3 4 2 6 2 2" xfId="40267" xr:uid="{00000000-0005-0000-0000-0000949C0000}"/>
    <cellStyle name="20% - Accent1 4 3 4 2 6 3" xfId="40268" xr:uid="{00000000-0005-0000-0000-0000959C0000}"/>
    <cellStyle name="20% - Accent1 4 3 4 2 7" xfId="40269" xr:uid="{00000000-0005-0000-0000-0000969C0000}"/>
    <cellStyle name="20% - Accent1 4 3 4 2 7 2" xfId="40270" xr:uid="{00000000-0005-0000-0000-0000979C0000}"/>
    <cellStyle name="20% - Accent1 4 3 4 2 8" xfId="40271" xr:uid="{00000000-0005-0000-0000-0000989C0000}"/>
    <cellStyle name="20% - Accent1 4 3 4 2 8 2" xfId="40272" xr:uid="{00000000-0005-0000-0000-0000999C0000}"/>
    <cellStyle name="20% - Accent1 4 3 4 2 9" xfId="40273" xr:uid="{00000000-0005-0000-0000-00009A9C0000}"/>
    <cellStyle name="20% - Accent1 4 3 4 3" xfId="40274" xr:uid="{00000000-0005-0000-0000-00009B9C0000}"/>
    <cellStyle name="20% - Accent1 4 3 4 3 2" xfId="40275" xr:uid="{00000000-0005-0000-0000-00009C9C0000}"/>
    <cellStyle name="20% - Accent1 4 3 4 3 2 2" xfId="40276" xr:uid="{00000000-0005-0000-0000-00009D9C0000}"/>
    <cellStyle name="20% - Accent1 4 3 4 3 2 2 2" xfId="40277" xr:uid="{00000000-0005-0000-0000-00009E9C0000}"/>
    <cellStyle name="20% - Accent1 4 3 4 3 2 2 2 2" xfId="40278" xr:uid="{00000000-0005-0000-0000-00009F9C0000}"/>
    <cellStyle name="20% - Accent1 4 3 4 3 2 2 3" xfId="40279" xr:uid="{00000000-0005-0000-0000-0000A09C0000}"/>
    <cellStyle name="20% - Accent1 4 3 4 3 2 3" xfId="40280" xr:uid="{00000000-0005-0000-0000-0000A19C0000}"/>
    <cellStyle name="20% - Accent1 4 3 4 3 2 3 2" xfId="40281" xr:uid="{00000000-0005-0000-0000-0000A29C0000}"/>
    <cellStyle name="20% - Accent1 4 3 4 3 2 4" xfId="40282" xr:uid="{00000000-0005-0000-0000-0000A39C0000}"/>
    <cellStyle name="20% - Accent1 4 3 4 3 3" xfId="40283" xr:uid="{00000000-0005-0000-0000-0000A49C0000}"/>
    <cellStyle name="20% - Accent1 4 3 4 3 3 2" xfId="40284" xr:uid="{00000000-0005-0000-0000-0000A59C0000}"/>
    <cellStyle name="20% - Accent1 4 3 4 3 3 2 2" xfId="40285" xr:uid="{00000000-0005-0000-0000-0000A69C0000}"/>
    <cellStyle name="20% - Accent1 4 3 4 3 3 2 2 2" xfId="40286" xr:uid="{00000000-0005-0000-0000-0000A79C0000}"/>
    <cellStyle name="20% - Accent1 4 3 4 3 3 2 3" xfId="40287" xr:uid="{00000000-0005-0000-0000-0000A89C0000}"/>
    <cellStyle name="20% - Accent1 4 3 4 3 3 3" xfId="40288" xr:uid="{00000000-0005-0000-0000-0000A99C0000}"/>
    <cellStyle name="20% - Accent1 4 3 4 3 3 3 2" xfId="40289" xr:uid="{00000000-0005-0000-0000-0000AA9C0000}"/>
    <cellStyle name="20% - Accent1 4 3 4 3 3 4" xfId="40290" xr:uid="{00000000-0005-0000-0000-0000AB9C0000}"/>
    <cellStyle name="20% - Accent1 4 3 4 3 4" xfId="40291" xr:uid="{00000000-0005-0000-0000-0000AC9C0000}"/>
    <cellStyle name="20% - Accent1 4 3 4 3 4 2" xfId="40292" xr:uid="{00000000-0005-0000-0000-0000AD9C0000}"/>
    <cellStyle name="20% - Accent1 4 3 4 3 4 2 2" xfId="40293" xr:uid="{00000000-0005-0000-0000-0000AE9C0000}"/>
    <cellStyle name="20% - Accent1 4 3 4 3 4 2 2 2" xfId="40294" xr:uid="{00000000-0005-0000-0000-0000AF9C0000}"/>
    <cellStyle name="20% - Accent1 4 3 4 3 4 2 3" xfId="40295" xr:uid="{00000000-0005-0000-0000-0000B09C0000}"/>
    <cellStyle name="20% - Accent1 4 3 4 3 4 3" xfId="40296" xr:uid="{00000000-0005-0000-0000-0000B19C0000}"/>
    <cellStyle name="20% - Accent1 4 3 4 3 4 3 2" xfId="40297" xr:uid="{00000000-0005-0000-0000-0000B29C0000}"/>
    <cellStyle name="20% - Accent1 4 3 4 3 4 4" xfId="40298" xr:uid="{00000000-0005-0000-0000-0000B39C0000}"/>
    <cellStyle name="20% - Accent1 4 3 4 3 5" xfId="40299" xr:uid="{00000000-0005-0000-0000-0000B49C0000}"/>
    <cellStyle name="20% - Accent1 4 3 4 3 5 2" xfId="40300" xr:uid="{00000000-0005-0000-0000-0000B59C0000}"/>
    <cellStyle name="20% - Accent1 4 3 4 3 5 2 2" xfId="40301" xr:uid="{00000000-0005-0000-0000-0000B69C0000}"/>
    <cellStyle name="20% - Accent1 4 3 4 3 5 3" xfId="40302" xr:uid="{00000000-0005-0000-0000-0000B79C0000}"/>
    <cellStyle name="20% - Accent1 4 3 4 3 6" xfId="40303" xr:uid="{00000000-0005-0000-0000-0000B89C0000}"/>
    <cellStyle name="20% - Accent1 4 3 4 3 6 2" xfId="40304" xr:uid="{00000000-0005-0000-0000-0000B99C0000}"/>
    <cellStyle name="20% - Accent1 4 3 4 3 6 2 2" xfId="40305" xr:uid="{00000000-0005-0000-0000-0000BA9C0000}"/>
    <cellStyle name="20% - Accent1 4 3 4 3 6 3" xfId="40306" xr:uid="{00000000-0005-0000-0000-0000BB9C0000}"/>
    <cellStyle name="20% - Accent1 4 3 4 3 7" xfId="40307" xr:uid="{00000000-0005-0000-0000-0000BC9C0000}"/>
    <cellStyle name="20% - Accent1 4 3 4 3 7 2" xfId="40308" xr:uid="{00000000-0005-0000-0000-0000BD9C0000}"/>
    <cellStyle name="20% - Accent1 4 3 4 3 8" xfId="40309" xr:uid="{00000000-0005-0000-0000-0000BE9C0000}"/>
    <cellStyle name="20% - Accent1 4 3 4 3 8 2" xfId="40310" xr:uid="{00000000-0005-0000-0000-0000BF9C0000}"/>
    <cellStyle name="20% - Accent1 4 3 4 3 9" xfId="40311" xr:uid="{00000000-0005-0000-0000-0000C09C0000}"/>
    <cellStyle name="20% - Accent1 4 3 4 4" xfId="40312" xr:uid="{00000000-0005-0000-0000-0000C19C0000}"/>
    <cellStyle name="20% - Accent1 4 3 4 4 2" xfId="40313" xr:uid="{00000000-0005-0000-0000-0000C29C0000}"/>
    <cellStyle name="20% - Accent1 4 3 4 4 2 2" xfId="40314" xr:uid="{00000000-0005-0000-0000-0000C39C0000}"/>
    <cellStyle name="20% - Accent1 4 3 4 4 2 2 2" xfId="40315" xr:uid="{00000000-0005-0000-0000-0000C49C0000}"/>
    <cellStyle name="20% - Accent1 4 3 4 4 2 3" xfId="40316" xr:uid="{00000000-0005-0000-0000-0000C59C0000}"/>
    <cellStyle name="20% - Accent1 4 3 4 4 3" xfId="40317" xr:uid="{00000000-0005-0000-0000-0000C69C0000}"/>
    <cellStyle name="20% - Accent1 4 3 4 4 3 2" xfId="40318" xr:uid="{00000000-0005-0000-0000-0000C79C0000}"/>
    <cellStyle name="20% - Accent1 4 3 4 4 4" xfId="40319" xr:uid="{00000000-0005-0000-0000-0000C89C0000}"/>
    <cellStyle name="20% - Accent1 4 3 4 5" xfId="40320" xr:uid="{00000000-0005-0000-0000-0000C99C0000}"/>
    <cellStyle name="20% - Accent1 4 3 4 5 2" xfId="40321" xr:uid="{00000000-0005-0000-0000-0000CA9C0000}"/>
    <cellStyle name="20% - Accent1 4 3 4 5 2 2" xfId="40322" xr:uid="{00000000-0005-0000-0000-0000CB9C0000}"/>
    <cellStyle name="20% - Accent1 4 3 4 5 2 2 2" xfId="40323" xr:uid="{00000000-0005-0000-0000-0000CC9C0000}"/>
    <cellStyle name="20% - Accent1 4 3 4 5 2 3" xfId="40324" xr:uid="{00000000-0005-0000-0000-0000CD9C0000}"/>
    <cellStyle name="20% - Accent1 4 3 4 5 3" xfId="40325" xr:uid="{00000000-0005-0000-0000-0000CE9C0000}"/>
    <cellStyle name="20% - Accent1 4 3 4 5 3 2" xfId="40326" xr:uid="{00000000-0005-0000-0000-0000CF9C0000}"/>
    <cellStyle name="20% - Accent1 4 3 4 5 4" xfId="40327" xr:uid="{00000000-0005-0000-0000-0000D09C0000}"/>
    <cellStyle name="20% - Accent1 4 3 4 6" xfId="40328" xr:uid="{00000000-0005-0000-0000-0000D19C0000}"/>
    <cellStyle name="20% - Accent1 4 3 4 6 2" xfId="40329" xr:uid="{00000000-0005-0000-0000-0000D29C0000}"/>
    <cellStyle name="20% - Accent1 4 3 4 6 2 2" xfId="40330" xr:uid="{00000000-0005-0000-0000-0000D39C0000}"/>
    <cellStyle name="20% - Accent1 4 3 4 6 2 2 2" xfId="40331" xr:uid="{00000000-0005-0000-0000-0000D49C0000}"/>
    <cellStyle name="20% - Accent1 4 3 4 6 2 3" xfId="40332" xr:uid="{00000000-0005-0000-0000-0000D59C0000}"/>
    <cellStyle name="20% - Accent1 4 3 4 6 3" xfId="40333" xr:uid="{00000000-0005-0000-0000-0000D69C0000}"/>
    <cellStyle name="20% - Accent1 4 3 4 6 3 2" xfId="40334" xr:uid="{00000000-0005-0000-0000-0000D79C0000}"/>
    <cellStyle name="20% - Accent1 4 3 4 6 4" xfId="40335" xr:uid="{00000000-0005-0000-0000-0000D89C0000}"/>
    <cellStyle name="20% - Accent1 4 3 4 7" xfId="40336" xr:uid="{00000000-0005-0000-0000-0000D99C0000}"/>
    <cellStyle name="20% - Accent1 4 3 4 7 2" xfId="40337" xr:uid="{00000000-0005-0000-0000-0000DA9C0000}"/>
    <cellStyle name="20% - Accent1 4 3 4 7 2 2" xfId="40338" xr:uid="{00000000-0005-0000-0000-0000DB9C0000}"/>
    <cellStyle name="20% - Accent1 4 3 4 7 3" xfId="40339" xr:uid="{00000000-0005-0000-0000-0000DC9C0000}"/>
    <cellStyle name="20% - Accent1 4 3 4 8" xfId="40340" xr:uid="{00000000-0005-0000-0000-0000DD9C0000}"/>
    <cellStyle name="20% - Accent1 4 3 4 8 2" xfId="40341" xr:uid="{00000000-0005-0000-0000-0000DE9C0000}"/>
    <cellStyle name="20% - Accent1 4 3 4 8 2 2" xfId="40342" xr:uid="{00000000-0005-0000-0000-0000DF9C0000}"/>
    <cellStyle name="20% - Accent1 4 3 4 8 3" xfId="40343" xr:uid="{00000000-0005-0000-0000-0000E09C0000}"/>
    <cellStyle name="20% - Accent1 4 3 4 9" xfId="40344" xr:uid="{00000000-0005-0000-0000-0000E19C0000}"/>
    <cellStyle name="20% - Accent1 4 3 4 9 2" xfId="40345" xr:uid="{00000000-0005-0000-0000-0000E29C0000}"/>
    <cellStyle name="20% - Accent1 4 3 5" xfId="40346" xr:uid="{00000000-0005-0000-0000-0000E39C0000}"/>
    <cellStyle name="20% - Accent1 4 3 5 10" xfId="40347" xr:uid="{00000000-0005-0000-0000-0000E49C0000}"/>
    <cellStyle name="20% - Accent1 4 3 5 10 2" xfId="40348" xr:uid="{00000000-0005-0000-0000-0000E59C0000}"/>
    <cellStyle name="20% - Accent1 4 3 5 11" xfId="40349" xr:uid="{00000000-0005-0000-0000-0000E69C0000}"/>
    <cellStyle name="20% - Accent1 4 3 5 2" xfId="40350" xr:uid="{00000000-0005-0000-0000-0000E79C0000}"/>
    <cellStyle name="20% - Accent1 4 3 5 2 2" xfId="40351" xr:uid="{00000000-0005-0000-0000-0000E89C0000}"/>
    <cellStyle name="20% - Accent1 4 3 5 2 2 2" xfId="40352" xr:uid="{00000000-0005-0000-0000-0000E99C0000}"/>
    <cellStyle name="20% - Accent1 4 3 5 2 2 2 2" xfId="40353" xr:uid="{00000000-0005-0000-0000-0000EA9C0000}"/>
    <cellStyle name="20% - Accent1 4 3 5 2 2 2 2 2" xfId="40354" xr:uid="{00000000-0005-0000-0000-0000EB9C0000}"/>
    <cellStyle name="20% - Accent1 4 3 5 2 2 2 3" xfId="40355" xr:uid="{00000000-0005-0000-0000-0000EC9C0000}"/>
    <cellStyle name="20% - Accent1 4 3 5 2 2 3" xfId="40356" xr:uid="{00000000-0005-0000-0000-0000ED9C0000}"/>
    <cellStyle name="20% - Accent1 4 3 5 2 2 3 2" xfId="40357" xr:uid="{00000000-0005-0000-0000-0000EE9C0000}"/>
    <cellStyle name="20% - Accent1 4 3 5 2 2 4" xfId="40358" xr:uid="{00000000-0005-0000-0000-0000EF9C0000}"/>
    <cellStyle name="20% - Accent1 4 3 5 2 3" xfId="40359" xr:uid="{00000000-0005-0000-0000-0000F09C0000}"/>
    <cellStyle name="20% - Accent1 4 3 5 2 3 2" xfId="40360" xr:uid="{00000000-0005-0000-0000-0000F19C0000}"/>
    <cellStyle name="20% - Accent1 4 3 5 2 3 2 2" xfId="40361" xr:uid="{00000000-0005-0000-0000-0000F29C0000}"/>
    <cellStyle name="20% - Accent1 4 3 5 2 3 2 2 2" xfId="40362" xr:uid="{00000000-0005-0000-0000-0000F39C0000}"/>
    <cellStyle name="20% - Accent1 4 3 5 2 3 2 3" xfId="40363" xr:uid="{00000000-0005-0000-0000-0000F49C0000}"/>
    <cellStyle name="20% - Accent1 4 3 5 2 3 3" xfId="40364" xr:uid="{00000000-0005-0000-0000-0000F59C0000}"/>
    <cellStyle name="20% - Accent1 4 3 5 2 3 3 2" xfId="40365" xr:uid="{00000000-0005-0000-0000-0000F69C0000}"/>
    <cellStyle name="20% - Accent1 4 3 5 2 3 4" xfId="40366" xr:uid="{00000000-0005-0000-0000-0000F79C0000}"/>
    <cellStyle name="20% - Accent1 4 3 5 2 4" xfId="40367" xr:uid="{00000000-0005-0000-0000-0000F89C0000}"/>
    <cellStyle name="20% - Accent1 4 3 5 2 4 2" xfId="40368" xr:uid="{00000000-0005-0000-0000-0000F99C0000}"/>
    <cellStyle name="20% - Accent1 4 3 5 2 4 2 2" xfId="40369" xr:uid="{00000000-0005-0000-0000-0000FA9C0000}"/>
    <cellStyle name="20% - Accent1 4 3 5 2 4 2 2 2" xfId="40370" xr:uid="{00000000-0005-0000-0000-0000FB9C0000}"/>
    <cellStyle name="20% - Accent1 4 3 5 2 4 2 3" xfId="40371" xr:uid="{00000000-0005-0000-0000-0000FC9C0000}"/>
    <cellStyle name="20% - Accent1 4 3 5 2 4 3" xfId="40372" xr:uid="{00000000-0005-0000-0000-0000FD9C0000}"/>
    <cellStyle name="20% - Accent1 4 3 5 2 4 3 2" xfId="40373" xr:uid="{00000000-0005-0000-0000-0000FE9C0000}"/>
    <cellStyle name="20% - Accent1 4 3 5 2 4 4" xfId="40374" xr:uid="{00000000-0005-0000-0000-0000FF9C0000}"/>
    <cellStyle name="20% - Accent1 4 3 5 2 5" xfId="40375" xr:uid="{00000000-0005-0000-0000-0000009D0000}"/>
    <cellStyle name="20% - Accent1 4 3 5 2 5 2" xfId="40376" xr:uid="{00000000-0005-0000-0000-0000019D0000}"/>
    <cellStyle name="20% - Accent1 4 3 5 2 5 2 2" xfId="40377" xr:uid="{00000000-0005-0000-0000-0000029D0000}"/>
    <cellStyle name="20% - Accent1 4 3 5 2 5 3" xfId="40378" xr:uid="{00000000-0005-0000-0000-0000039D0000}"/>
    <cellStyle name="20% - Accent1 4 3 5 2 6" xfId="40379" xr:uid="{00000000-0005-0000-0000-0000049D0000}"/>
    <cellStyle name="20% - Accent1 4 3 5 2 6 2" xfId="40380" xr:uid="{00000000-0005-0000-0000-0000059D0000}"/>
    <cellStyle name="20% - Accent1 4 3 5 2 6 2 2" xfId="40381" xr:uid="{00000000-0005-0000-0000-0000069D0000}"/>
    <cellStyle name="20% - Accent1 4 3 5 2 6 3" xfId="40382" xr:uid="{00000000-0005-0000-0000-0000079D0000}"/>
    <cellStyle name="20% - Accent1 4 3 5 2 7" xfId="40383" xr:uid="{00000000-0005-0000-0000-0000089D0000}"/>
    <cellStyle name="20% - Accent1 4 3 5 2 7 2" xfId="40384" xr:uid="{00000000-0005-0000-0000-0000099D0000}"/>
    <cellStyle name="20% - Accent1 4 3 5 2 8" xfId="40385" xr:uid="{00000000-0005-0000-0000-00000A9D0000}"/>
    <cellStyle name="20% - Accent1 4 3 5 2 8 2" xfId="40386" xr:uid="{00000000-0005-0000-0000-00000B9D0000}"/>
    <cellStyle name="20% - Accent1 4 3 5 2 9" xfId="40387" xr:uid="{00000000-0005-0000-0000-00000C9D0000}"/>
    <cellStyle name="20% - Accent1 4 3 5 3" xfId="40388" xr:uid="{00000000-0005-0000-0000-00000D9D0000}"/>
    <cellStyle name="20% - Accent1 4 3 5 3 2" xfId="40389" xr:uid="{00000000-0005-0000-0000-00000E9D0000}"/>
    <cellStyle name="20% - Accent1 4 3 5 3 2 2" xfId="40390" xr:uid="{00000000-0005-0000-0000-00000F9D0000}"/>
    <cellStyle name="20% - Accent1 4 3 5 3 2 2 2" xfId="40391" xr:uid="{00000000-0005-0000-0000-0000109D0000}"/>
    <cellStyle name="20% - Accent1 4 3 5 3 2 2 2 2" xfId="40392" xr:uid="{00000000-0005-0000-0000-0000119D0000}"/>
    <cellStyle name="20% - Accent1 4 3 5 3 2 2 3" xfId="40393" xr:uid="{00000000-0005-0000-0000-0000129D0000}"/>
    <cellStyle name="20% - Accent1 4 3 5 3 2 3" xfId="40394" xr:uid="{00000000-0005-0000-0000-0000139D0000}"/>
    <cellStyle name="20% - Accent1 4 3 5 3 2 3 2" xfId="40395" xr:uid="{00000000-0005-0000-0000-0000149D0000}"/>
    <cellStyle name="20% - Accent1 4 3 5 3 2 4" xfId="40396" xr:uid="{00000000-0005-0000-0000-0000159D0000}"/>
    <cellStyle name="20% - Accent1 4 3 5 3 3" xfId="40397" xr:uid="{00000000-0005-0000-0000-0000169D0000}"/>
    <cellStyle name="20% - Accent1 4 3 5 3 3 2" xfId="40398" xr:uid="{00000000-0005-0000-0000-0000179D0000}"/>
    <cellStyle name="20% - Accent1 4 3 5 3 3 2 2" xfId="40399" xr:uid="{00000000-0005-0000-0000-0000189D0000}"/>
    <cellStyle name="20% - Accent1 4 3 5 3 3 2 2 2" xfId="40400" xr:uid="{00000000-0005-0000-0000-0000199D0000}"/>
    <cellStyle name="20% - Accent1 4 3 5 3 3 2 3" xfId="40401" xr:uid="{00000000-0005-0000-0000-00001A9D0000}"/>
    <cellStyle name="20% - Accent1 4 3 5 3 3 3" xfId="40402" xr:uid="{00000000-0005-0000-0000-00001B9D0000}"/>
    <cellStyle name="20% - Accent1 4 3 5 3 3 3 2" xfId="40403" xr:uid="{00000000-0005-0000-0000-00001C9D0000}"/>
    <cellStyle name="20% - Accent1 4 3 5 3 3 4" xfId="40404" xr:uid="{00000000-0005-0000-0000-00001D9D0000}"/>
    <cellStyle name="20% - Accent1 4 3 5 3 4" xfId="40405" xr:uid="{00000000-0005-0000-0000-00001E9D0000}"/>
    <cellStyle name="20% - Accent1 4 3 5 3 4 2" xfId="40406" xr:uid="{00000000-0005-0000-0000-00001F9D0000}"/>
    <cellStyle name="20% - Accent1 4 3 5 3 4 2 2" xfId="40407" xr:uid="{00000000-0005-0000-0000-0000209D0000}"/>
    <cellStyle name="20% - Accent1 4 3 5 3 4 2 2 2" xfId="40408" xr:uid="{00000000-0005-0000-0000-0000219D0000}"/>
    <cellStyle name="20% - Accent1 4 3 5 3 4 2 3" xfId="40409" xr:uid="{00000000-0005-0000-0000-0000229D0000}"/>
    <cellStyle name="20% - Accent1 4 3 5 3 4 3" xfId="40410" xr:uid="{00000000-0005-0000-0000-0000239D0000}"/>
    <cellStyle name="20% - Accent1 4 3 5 3 4 3 2" xfId="40411" xr:uid="{00000000-0005-0000-0000-0000249D0000}"/>
    <cellStyle name="20% - Accent1 4 3 5 3 4 4" xfId="40412" xr:uid="{00000000-0005-0000-0000-0000259D0000}"/>
    <cellStyle name="20% - Accent1 4 3 5 3 5" xfId="40413" xr:uid="{00000000-0005-0000-0000-0000269D0000}"/>
    <cellStyle name="20% - Accent1 4 3 5 3 5 2" xfId="40414" xr:uid="{00000000-0005-0000-0000-0000279D0000}"/>
    <cellStyle name="20% - Accent1 4 3 5 3 5 2 2" xfId="40415" xr:uid="{00000000-0005-0000-0000-0000289D0000}"/>
    <cellStyle name="20% - Accent1 4 3 5 3 5 3" xfId="40416" xr:uid="{00000000-0005-0000-0000-0000299D0000}"/>
    <cellStyle name="20% - Accent1 4 3 5 3 6" xfId="40417" xr:uid="{00000000-0005-0000-0000-00002A9D0000}"/>
    <cellStyle name="20% - Accent1 4 3 5 3 6 2" xfId="40418" xr:uid="{00000000-0005-0000-0000-00002B9D0000}"/>
    <cellStyle name="20% - Accent1 4 3 5 3 6 2 2" xfId="40419" xr:uid="{00000000-0005-0000-0000-00002C9D0000}"/>
    <cellStyle name="20% - Accent1 4 3 5 3 6 3" xfId="40420" xr:uid="{00000000-0005-0000-0000-00002D9D0000}"/>
    <cellStyle name="20% - Accent1 4 3 5 3 7" xfId="40421" xr:uid="{00000000-0005-0000-0000-00002E9D0000}"/>
    <cellStyle name="20% - Accent1 4 3 5 3 7 2" xfId="40422" xr:uid="{00000000-0005-0000-0000-00002F9D0000}"/>
    <cellStyle name="20% - Accent1 4 3 5 3 8" xfId="40423" xr:uid="{00000000-0005-0000-0000-0000309D0000}"/>
    <cellStyle name="20% - Accent1 4 3 5 3 8 2" xfId="40424" xr:uid="{00000000-0005-0000-0000-0000319D0000}"/>
    <cellStyle name="20% - Accent1 4 3 5 3 9" xfId="40425" xr:uid="{00000000-0005-0000-0000-0000329D0000}"/>
    <cellStyle name="20% - Accent1 4 3 5 4" xfId="40426" xr:uid="{00000000-0005-0000-0000-0000339D0000}"/>
    <cellStyle name="20% - Accent1 4 3 5 4 2" xfId="40427" xr:uid="{00000000-0005-0000-0000-0000349D0000}"/>
    <cellStyle name="20% - Accent1 4 3 5 4 2 2" xfId="40428" xr:uid="{00000000-0005-0000-0000-0000359D0000}"/>
    <cellStyle name="20% - Accent1 4 3 5 4 2 2 2" xfId="40429" xr:uid="{00000000-0005-0000-0000-0000369D0000}"/>
    <cellStyle name="20% - Accent1 4 3 5 4 2 3" xfId="40430" xr:uid="{00000000-0005-0000-0000-0000379D0000}"/>
    <cellStyle name="20% - Accent1 4 3 5 4 3" xfId="40431" xr:uid="{00000000-0005-0000-0000-0000389D0000}"/>
    <cellStyle name="20% - Accent1 4 3 5 4 3 2" xfId="40432" xr:uid="{00000000-0005-0000-0000-0000399D0000}"/>
    <cellStyle name="20% - Accent1 4 3 5 4 4" xfId="40433" xr:uid="{00000000-0005-0000-0000-00003A9D0000}"/>
    <cellStyle name="20% - Accent1 4 3 5 5" xfId="40434" xr:uid="{00000000-0005-0000-0000-00003B9D0000}"/>
    <cellStyle name="20% - Accent1 4 3 5 5 2" xfId="40435" xr:uid="{00000000-0005-0000-0000-00003C9D0000}"/>
    <cellStyle name="20% - Accent1 4 3 5 5 2 2" xfId="40436" xr:uid="{00000000-0005-0000-0000-00003D9D0000}"/>
    <cellStyle name="20% - Accent1 4 3 5 5 2 2 2" xfId="40437" xr:uid="{00000000-0005-0000-0000-00003E9D0000}"/>
    <cellStyle name="20% - Accent1 4 3 5 5 2 3" xfId="40438" xr:uid="{00000000-0005-0000-0000-00003F9D0000}"/>
    <cellStyle name="20% - Accent1 4 3 5 5 3" xfId="40439" xr:uid="{00000000-0005-0000-0000-0000409D0000}"/>
    <cellStyle name="20% - Accent1 4 3 5 5 3 2" xfId="40440" xr:uid="{00000000-0005-0000-0000-0000419D0000}"/>
    <cellStyle name="20% - Accent1 4 3 5 5 4" xfId="40441" xr:uid="{00000000-0005-0000-0000-0000429D0000}"/>
    <cellStyle name="20% - Accent1 4 3 5 6" xfId="40442" xr:uid="{00000000-0005-0000-0000-0000439D0000}"/>
    <cellStyle name="20% - Accent1 4 3 5 6 2" xfId="40443" xr:uid="{00000000-0005-0000-0000-0000449D0000}"/>
    <cellStyle name="20% - Accent1 4 3 5 6 2 2" xfId="40444" xr:uid="{00000000-0005-0000-0000-0000459D0000}"/>
    <cellStyle name="20% - Accent1 4 3 5 6 2 2 2" xfId="40445" xr:uid="{00000000-0005-0000-0000-0000469D0000}"/>
    <cellStyle name="20% - Accent1 4 3 5 6 2 3" xfId="40446" xr:uid="{00000000-0005-0000-0000-0000479D0000}"/>
    <cellStyle name="20% - Accent1 4 3 5 6 3" xfId="40447" xr:uid="{00000000-0005-0000-0000-0000489D0000}"/>
    <cellStyle name="20% - Accent1 4 3 5 6 3 2" xfId="40448" xr:uid="{00000000-0005-0000-0000-0000499D0000}"/>
    <cellStyle name="20% - Accent1 4 3 5 6 4" xfId="40449" xr:uid="{00000000-0005-0000-0000-00004A9D0000}"/>
    <cellStyle name="20% - Accent1 4 3 5 7" xfId="40450" xr:uid="{00000000-0005-0000-0000-00004B9D0000}"/>
    <cellStyle name="20% - Accent1 4 3 5 7 2" xfId="40451" xr:uid="{00000000-0005-0000-0000-00004C9D0000}"/>
    <cellStyle name="20% - Accent1 4 3 5 7 2 2" xfId="40452" xr:uid="{00000000-0005-0000-0000-00004D9D0000}"/>
    <cellStyle name="20% - Accent1 4 3 5 7 3" xfId="40453" xr:uid="{00000000-0005-0000-0000-00004E9D0000}"/>
    <cellStyle name="20% - Accent1 4 3 5 8" xfId="40454" xr:uid="{00000000-0005-0000-0000-00004F9D0000}"/>
    <cellStyle name="20% - Accent1 4 3 5 8 2" xfId="40455" xr:uid="{00000000-0005-0000-0000-0000509D0000}"/>
    <cellStyle name="20% - Accent1 4 3 5 8 2 2" xfId="40456" xr:uid="{00000000-0005-0000-0000-0000519D0000}"/>
    <cellStyle name="20% - Accent1 4 3 5 8 3" xfId="40457" xr:uid="{00000000-0005-0000-0000-0000529D0000}"/>
    <cellStyle name="20% - Accent1 4 3 5 9" xfId="40458" xr:uid="{00000000-0005-0000-0000-0000539D0000}"/>
    <cellStyle name="20% - Accent1 4 3 5 9 2" xfId="40459" xr:uid="{00000000-0005-0000-0000-0000549D0000}"/>
    <cellStyle name="20% - Accent1 4 3 6" xfId="40460" xr:uid="{00000000-0005-0000-0000-0000559D0000}"/>
    <cellStyle name="20% - Accent1 4 3 6 10" xfId="40461" xr:uid="{00000000-0005-0000-0000-0000569D0000}"/>
    <cellStyle name="20% - Accent1 4 3 6 10 2" xfId="40462" xr:uid="{00000000-0005-0000-0000-0000579D0000}"/>
    <cellStyle name="20% - Accent1 4 3 6 11" xfId="40463" xr:uid="{00000000-0005-0000-0000-0000589D0000}"/>
    <cellStyle name="20% - Accent1 4 3 6 2" xfId="40464" xr:uid="{00000000-0005-0000-0000-0000599D0000}"/>
    <cellStyle name="20% - Accent1 4 3 6 2 2" xfId="40465" xr:uid="{00000000-0005-0000-0000-00005A9D0000}"/>
    <cellStyle name="20% - Accent1 4 3 6 2 2 2" xfId="40466" xr:uid="{00000000-0005-0000-0000-00005B9D0000}"/>
    <cellStyle name="20% - Accent1 4 3 6 2 2 2 2" xfId="40467" xr:uid="{00000000-0005-0000-0000-00005C9D0000}"/>
    <cellStyle name="20% - Accent1 4 3 6 2 2 2 2 2" xfId="40468" xr:uid="{00000000-0005-0000-0000-00005D9D0000}"/>
    <cellStyle name="20% - Accent1 4 3 6 2 2 2 3" xfId="40469" xr:uid="{00000000-0005-0000-0000-00005E9D0000}"/>
    <cellStyle name="20% - Accent1 4 3 6 2 2 3" xfId="40470" xr:uid="{00000000-0005-0000-0000-00005F9D0000}"/>
    <cellStyle name="20% - Accent1 4 3 6 2 2 3 2" xfId="40471" xr:uid="{00000000-0005-0000-0000-0000609D0000}"/>
    <cellStyle name="20% - Accent1 4 3 6 2 2 4" xfId="40472" xr:uid="{00000000-0005-0000-0000-0000619D0000}"/>
    <cellStyle name="20% - Accent1 4 3 6 2 3" xfId="40473" xr:uid="{00000000-0005-0000-0000-0000629D0000}"/>
    <cellStyle name="20% - Accent1 4 3 6 2 3 2" xfId="40474" xr:uid="{00000000-0005-0000-0000-0000639D0000}"/>
    <cellStyle name="20% - Accent1 4 3 6 2 3 2 2" xfId="40475" xr:uid="{00000000-0005-0000-0000-0000649D0000}"/>
    <cellStyle name="20% - Accent1 4 3 6 2 3 2 2 2" xfId="40476" xr:uid="{00000000-0005-0000-0000-0000659D0000}"/>
    <cellStyle name="20% - Accent1 4 3 6 2 3 2 3" xfId="40477" xr:uid="{00000000-0005-0000-0000-0000669D0000}"/>
    <cellStyle name="20% - Accent1 4 3 6 2 3 3" xfId="40478" xr:uid="{00000000-0005-0000-0000-0000679D0000}"/>
    <cellStyle name="20% - Accent1 4 3 6 2 3 3 2" xfId="40479" xr:uid="{00000000-0005-0000-0000-0000689D0000}"/>
    <cellStyle name="20% - Accent1 4 3 6 2 3 4" xfId="40480" xr:uid="{00000000-0005-0000-0000-0000699D0000}"/>
    <cellStyle name="20% - Accent1 4 3 6 2 4" xfId="40481" xr:uid="{00000000-0005-0000-0000-00006A9D0000}"/>
    <cellStyle name="20% - Accent1 4 3 6 2 4 2" xfId="40482" xr:uid="{00000000-0005-0000-0000-00006B9D0000}"/>
    <cellStyle name="20% - Accent1 4 3 6 2 4 2 2" xfId="40483" xr:uid="{00000000-0005-0000-0000-00006C9D0000}"/>
    <cellStyle name="20% - Accent1 4 3 6 2 4 2 2 2" xfId="40484" xr:uid="{00000000-0005-0000-0000-00006D9D0000}"/>
    <cellStyle name="20% - Accent1 4 3 6 2 4 2 3" xfId="40485" xr:uid="{00000000-0005-0000-0000-00006E9D0000}"/>
    <cellStyle name="20% - Accent1 4 3 6 2 4 3" xfId="40486" xr:uid="{00000000-0005-0000-0000-00006F9D0000}"/>
    <cellStyle name="20% - Accent1 4 3 6 2 4 3 2" xfId="40487" xr:uid="{00000000-0005-0000-0000-0000709D0000}"/>
    <cellStyle name="20% - Accent1 4 3 6 2 4 4" xfId="40488" xr:uid="{00000000-0005-0000-0000-0000719D0000}"/>
    <cellStyle name="20% - Accent1 4 3 6 2 5" xfId="40489" xr:uid="{00000000-0005-0000-0000-0000729D0000}"/>
    <cellStyle name="20% - Accent1 4 3 6 2 5 2" xfId="40490" xr:uid="{00000000-0005-0000-0000-0000739D0000}"/>
    <cellStyle name="20% - Accent1 4 3 6 2 5 2 2" xfId="40491" xr:uid="{00000000-0005-0000-0000-0000749D0000}"/>
    <cellStyle name="20% - Accent1 4 3 6 2 5 3" xfId="40492" xr:uid="{00000000-0005-0000-0000-0000759D0000}"/>
    <cellStyle name="20% - Accent1 4 3 6 2 6" xfId="40493" xr:uid="{00000000-0005-0000-0000-0000769D0000}"/>
    <cellStyle name="20% - Accent1 4 3 6 2 6 2" xfId="40494" xr:uid="{00000000-0005-0000-0000-0000779D0000}"/>
    <cellStyle name="20% - Accent1 4 3 6 2 6 2 2" xfId="40495" xr:uid="{00000000-0005-0000-0000-0000789D0000}"/>
    <cellStyle name="20% - Accent1 4 3 6 2 6 3" xfId="40496" xr:uid="{00000000-0005-0000-0000-0000799D0000}"/>
    <cellStyle name="20% - Accent1 4 3 6 2 7" xfId="40497" xr:uid="{00000000-0005-0000-0000-00007A9D0000}"/>
    <cellStyle name="20% - Accent1 4 3 6 2 7 2" xfId="40498" xr:uid="{00000000-0005-0000-0000-00007B9D0000}"/>
    <cellStyle name="20% - Accent1 4 3 6 2 8" xfId="40499" xr:uid="{00000000-0005-0000-0000-00007C9D0000}"/>
    <cellStyle name="20% - Accent1 4 3 6 2 8 2" xfId="40500" xr:uid="{00000000-0005-0000-0000-00007D9D0000}"/>
    <cellStyle name="20% - Accent1 4 3 6 2 9" xfId="40501" xr:uid="{00000000-0005-0000-0000-00007E9D0000}"/>
    <cellStyle name="20% - Accent1 4 3 6 3" xfId="40502" xr:uid="{00000000-0005-0000-0000-00007F9D0000}"/>
    <cellStyle name="20% - Accent1 4 3 6 3 2" xfId="40503" xr:uid="{00000000-0005-0000-0000-0000809D0000}"/>
    <cellStyle name="20% - Accent1 4 3 6 3 2 2" xfId="40504" xr:uid="{00000000-0005-0000-0000-0000819D0000}"/>
    <cellStyle name="20% - Accent1 4 3 6 3 2 2 2" xfId="40505" xr:uid="{00000000-0005-0000-0000-0000829D0000}"/>
    <cellStyle name="20% - Accent1 4 3 6 3 2 2 2 2" xfId="40506" xr:uid="{00000000-0005-0000-0000-0000839D0000}"/>
    <cellStyle name="20% - Accent1 4 3 6 3 2 2 3" xfId="40507" xr:uid="{00000000-0005-0000-0000-0000849D0000}"/>
    <cellStyle name="20% - Accent1 4 3 6 3 2 3" xfId="40508" xr:uid="{00000000-0005-0000-0000-0000859D0000}"/>
    <cellStyle name="20% - Accent1 4 3 6 3 2 3 2" xfId="40509" xr:uid="{00000000-0005-0000-0000-0000869D0000}"/>
    <cellStyle name="20% - Accent1 4 3 6 3 2 4" xfId="40510" xr:uid="{00000000-0005-0000-0000-0000879D0000}"/>
    <cellStyle name="20% - Accent1 4 3 6 3 3" xfId="40511" xr:uid="{00000000-0005-0000-0000-0000889D0000}"/>
    <cellStyle name="20% - Accent1 4 3 6 3 3 2" xfId="40512" xr:uid="{00000000-0005-0000-0000-0000899D0000}"/>
    <cellStyle name="20% - Accent1 4 3 6 3 3 2 2" xfId="40513" xr:uid="{00000000-0005-0000-0000-00008A9D0000}"/>
    <cellStyle name="20% - Accent1 4 3 6 3 3 2 2 2" xfId="40514" xr:uid="{00000000-0005-0000-0000-00008B9D0000}"/>
    <cellStyle name="20% - Accent1 4 3 6 3 3 2 3" xfId="40515" xr:uid="{00000000-0005-0000-0000-00008C9D0000}"/>
    <cellStyle name="20% - Accent1 4 3 6 3 3 3" xfId="40516" xr:uid="{00000000-0005-0000-0000-00008D9D0000}"/>
    <cellStyle name="20% - Accent1 4 3 6 3 3 3 2" xfId="40517" xr:uid="{00000000-0005-0000-0000-00008E9D0000}"/>
    <cellStyle name="20% - Accent1 4 3 6 3 3 4" xfId="40518" xr:uid="{00000000-0005-0000-0000-00008F9D0000}"/>
    <cellStyle name="20% - Accent1 4 3 6 3 4" xfId="40519" xr:uid="{00000000-0005-0000-0000-0000909D0000}"/>
    <cellStyle name="20% - Accent1 4 3 6 3 4 2" xfId="40520" xr:uid="{00000000-0005-0000-0000-0000919D0000}"/>
    <cellStyle name="20% - Accent1 4 3 6 3 4 2 2" xfId="40521" xr:uid="{00000000-0005-0000-0000-0000929D0000}"/>
    <cellStyle name="20% - Accent1 4 3 6 3 4 2 2 2" xfId="40522" xr:uid="{00000000-0005-0000-0000-0000939D0000}"/>
    <cellStyle name="20% - Accent1 4 3 6 3 4 2 3" xfId="40523" xr:uid="{00000000-0005-0000-0000-0000949D0000}"/>
    <cellStyle name="20% - Accent1 4 3 6 3 4 3" xfId="40524" xr:uid="{00000000-0005-0000-0000-0000959D0000}"/>
    <cellStyle name="20% - Accent1 4 3 6 3 4 3 2" xfId="40525" xr:uid="{00000000-0005-0000-0000-0000969D0000}"/>
    <cellStyle name="20% - Accent1 4 3 6 3 4 4" xfId="40526" xr:uid="{00000000-0005-0000-0000-0000979D0000}"/>
    <cellStyle name="20% - Accent1 4 3 6 3 5" xfId="40527" xr:uid="{00000000-0005-0000-0000-0000989D0000}"/>
    <cellStyle name="20% - Accent1 4 3 6 3 5 2" xfId="40528" xr:uid="{00000000-0005-0000-0000-0000999D0000}"/>
    <cellStyle name="20% - Accent1 4 3 6 3 5 2 2" xfId="40529" xr:uid="{00000000-0005-0000-0000-00009A9D0000}"/>
    <cellStyle name="20% - Accent1 4 3 6 3 5 3" xfId="40530" xr:uid="{00000000-0005-0000-0000-00009B9D0000}"/>
    <cellStyle name="20% - Accent1 4 3 6 3 6" xfId="40531" xr:uid="{00000000-0005-0000-0000-00009C9D0000}"/>
    <cellStyle name="20% - Accent1 4 3 6 3 6 2" xfId="40532" xr:uid="{00000000-0005-0000-0000-00009D9D0000}"/>
    <cellStyle name="20% - Accent1 4 3 6 3 6 2 2" xfId="40533" xr:uid="{00000000-0005-0000-0000-00009E9D0000}"/>
    <cellStyle name="20% - Accent1 4 3 6 3 6 3" xfId="40534" xr:uid="{00000000-0005-0000-0000-00009F9D0000}"/>
    <cellStyle name="20% - Accent1 4 3 6 3 7" xfId="40535" xr:uid="{00000000-0005-0000-0000-0000A09D0000}"/>
    <cellStyle name="20% - Accent1 4 3 6 3 7 2" xfId="40536" xr:uid="{00000000-0005-0000-0000-0000A19D0000}"/>
    <cellStyle name="20% - Accent1 4 3 6 3 8" xfId="40537" xr:uid="{00000000-0005-0000-0000-0000A29D0000}"/>
    <cellStyle name="20% - Accent1 4 3 6 3 8 2" xfId="40538" xr:uid="{00000000-0005-0000-0000-0000A39D0000}"/>
    <cellStyle name="20% - Accent1 4 3 6 3 9" xfId="40539" xr:uid="{00000000-0005-0000-0000-0000A49D0000}"/>
    <cellStyle name="20% - Accent1 4 3 6 4" xfId="40540" xr:uid="{00000000-0005-0000-0000-0000A59D0000}"/>
    <cellStyle name="20% - Accent1 4 3 6 4 2" xfId="40541" xr:uid="{00000000-0005-0000-0000-0000A69D0000}"/>
    <cellStyle name="20% - Accent1 4 3 6 4 2 2" xfId="40542" xr:uid="{00000000-0005-0000-0000-0000A79D0000}"/>
    <cellStyle name="20% - Accent1 4 3 6 4 2 2 2" xfId="40543" xr:uid="{00000000-0005-0000-0000-0000A89D0000}"/>
    <cellStyle name="20% - Accent1 4 3 6 4 2 3" xfId="40544" xr:uid="{00000000-0005-0000-0000-0000A99D0000}"/>
    <cellStyle name="20% - Accent1 4 3 6 4 3" xfId="40545" xr:uid="{00000000-0005-0000-0000-0000AA9D0000}"/>
    <cellStyle name="20% - Accent1 4 3 6 4 3 2" xfId="40546" xr:uid="{00000000-0005-0000-0000-0000AB9D0000}"/>
    <cellStyle name="20% - Accent1 4 3 6 4 4" xfId="40547" xr:uid="{00000000-0005-0000-0000-0000AC9D0000}"/>
    <cellStyle name="20% - Accent1 4 3 6 5" xfId="40548" xr:uid="{00000000-0005-0000-0000-0000AD9D0000}"/>
    <cellStyle name="20% - Accent1 4 3 6 5 2" xfId="40549" xr:uid="{00000000-0005-0000-0000-0000AE9D0000}"/>
    <cellStyle name="20% - Accent1 4 3 6 5 2 2" xfId="40550" xr:uid="{00000000-0005-0000-0000-0000AF9D0000}"/>
    <cellStyle name="20% - Accent1 4 3 6 5 2 2 2" xfId="40551" xr:uid="{00000000-0005-0000-0000-0000B09D0000}"/>
    <cellStyle name="20% - Accent1 4 3 6 5 2 3" xfId="40552" xr:uid="{00000000-0005-0000-0000-0000B19D0000}"/>
    <cellStyle name="20% - Accent1 4 3 6 5 3" xfId="40553" xr:uid="{00000000-0005-0000-0000-0000B29D0000}"/>
    <cellStyle name="20% - Accent1 4 3 6 5 3 2" xfId="40554" xr:uid="{00000000-0005-0000-0000-0000B39D0000}"/>
    <cellStyle name="20% - Accent1 4 3 6 5 4" xfId="40555" xr:uid="{00000000-0005-0000-0000-0000B49D0000}"/>
    <cellStyle name="20% - Accent1 4 3 6 6" xfId="40556" xr:uid="{00000000-0005-0000-0000-0000B59D0000}"/>
    <cellStyle name="20% - Accent1 4 3 6 6 2" xfId="40557" xr:uid="{00000000-0005-0000-0000-0000B69D0000}"/>
    <cellStyle name="20% - Accent1 4 3 6 6 2 2" xfId="40558" xr:uid="{00000000-0005-0000-0000-0000B79D0000}"/>
    <cellStyle name="20% - Accent1 4 3 6 6 2 2 2" xfId="40559" xr:uid="{00000000-0005-0000-0000-0000B89D0000}"/>
    <cellStyle name="20% - Accent1 4 3 6 6 2 3" xfId="40560" xr:uid="{00000000-0005-0000-0000-0000B99D0000}"/>
    <cellStyle name="20% - Accent1 4 3 6 6 3" xfId="40561" xr:uid="{00000000-0005-0000-0000-0000BA9D0000}"/>
    <cellStyle name="20% - Accent1 4 3 6 6 3 2" xfId="40562" xr:uid="{00000000-0005-0000-0000-0000BB9D0000}"/>
    <cellStyle name="20% - Accent1 4 3 6 6 4" xfId="40563" xr:uid="{00000000-0005-0000-0000-0000BC9D0000}"/>
    <cellStyle name="20% - Accent1 4 3 6 7" xfId="40564" xr:uid="{00000000-0005-0000-0000-0000BD9D0000}"/>
    <cellStyle name="20% - Accent1 4 3 6 7 2" xfId="40565" xr:uid="{00000000-0005-0000-0000-0000BE9D0000}"/>
    <cellStyle name="20% - Accent1 4 3 6 7 2 2" xfId="40566" xr:uid="{00000000-0005-0000-0000-0000BF9D0000}"/>
    <cellStyle name="20% - Accent1 4 3 6 7 3" xfId="40567" xr:uid="{00000000-0005-0000-0000-0000C09D0000}"/>
    <cellStyle name="20% - Accent1 4 3 6 8" xfId="40568" xr:uid="{00000000-0005-0000-0000-0000C19D0000}"/>
    <cellStyle name="20% - Accent1 4 3 6 8 2" xfId="40569" xr:uid="{00000000-0005-0000-0000-0000C29D0000}"/>
    <cellStyle name="20% - Accent1 4 3 6 8 2 2" xfId="40570" xr:uid="{00000000-0005-0000-0000-0000C39D0000}"/>
    <cellStyle name="20% - Accent1 4 3 6 8 3" xfId="40571" xr:uid="{00000000-0005-0000-0000-0000C49D0000}"/>
    <cellStyle name="20% - Accent1 4 3 6 9" xfId="40572" xr:uid="{00000000-0005-0000-0000-0000C59D0000}"/>
    <cellStyle name="20% - Accent1 4 3 6 9 2" xfId="40573" xr:uid="{00000000-0005-0000-0000-0000C69D0000}"/>
    <cellStyle name="20% - Accent1 4 3 7" xfId="40574" xr:uid="{00000000-0005-0000-0000-0000C79D0000}"/>
    <cellStyle name="20% - Accent1 4 3 7 2" xfId="40575" xr:uid="{00000000-0005-0000-0000-0000C89D0000}"/>
    <cellStyle name="20% - Accent1 4 3 7 2 2" xfId="40576" xr:uid="{00000000-0005-0000-0000-0000C99D0000}"/>
    <cellStyle name="20% - Accent1 4 3 7 2 2 2" xfId="40577" xr:uid="{00000000-0005-0000-0000-0000CA9D0000}"/>
    <cellStyle name="20% - Accent1 4 3 7 2 2 2 2" xfId="40578" xr:uid="{00000000-0005-0000-0000-0000CB9D0000}"/>
    <cellStyle name="20% - Accent1 4 3 7 2 2 3" xfId="40579" xr:uid="{00000000-0005-0000-0000-0000CC9D0000}"/>
    <cellStyle name="20% - Accent1 4 3 7 2 3" xfId="40580" xr:uid="{00000000-0005-0000-0000-0000CD9D0000}"/>
    <cellStyle name="20% - Accent1 4 3 7 2 3 2" xfId="40581" xr:uid="{00000000-0005-0000-0000-0000CE9D0000}"/>
    <cellStyle name="20% - Accent1 4 3 7 2 4" xfId="40582" xr:uid="{00000000-0005-0000-0000-0000CF9D0000}"/>
    <cellStyle name="20% - Accent1 4 3 7 3" xfId="40583" xr:uid="{00000000-0005-0000-0000-0000D09D0000}"/>
    <cellStyle name="20% - Accent1 4 3 7 3 2" xfId="40584" xr:uid="{00000000-0005-0000-0000-0000D19D0000}"/>
    <cellStyle name="20% - Accent1 4 3 7 3 2 2" xfId="40585" xr:uid="{00000000-0005-0000-0000-0000D29D0000}"/>
    <cellStyle name="20% - Accent1 4 3 7 3 2 2 2" xfId="40586" xr:uid="{00000000-0005-0000-0000-0000D39D0000}"/>
    <cellStyle name="20% - Accent1 4 3 7 3 2 3" xfId="40587" xr:uid="{00000000-0005-0000-0000-0000D49D0000}"/>
    <cellStyle name="20% - Accent1 4 3 7 3 3" xfId="40588" xr:uid="{00000000-0005-0000-0000-0000D59D0000}"/>
    <cellStyle name="20% - Accent1 4 3 7 3 3 2" xfId="40589" xr:uid="{00000000-0005-0000-0000-0000D69D0000}"/>
    <cellStyle name="20% - Accent1 4 3 7 3 4" xfId="40590" xr:uid="{00000000-0005-0000-0000-0000D79D0000}"/>
    <cellStyle name="20% - Accent1 4 3 7 4" xfId="40591" xr:uid="{00000000-0005-0000-0000-0000D89D0000}"/>
    <cellStyle name="20% - Accent1 4 3 7 4 2" xfId="40592" xr:uid="{00000000-0005-0000-0000-0000D99D0000}"/>
    <cellStyle name="20% - Accent1 4 3 7 4 2 2" xfId="40593" xr:uid="{00000000-0005-0000-0000-0000DA9D0000}"/>
    <cellStyle name="20% - Accent1 4 3 7 4 2 2 2" xfId="40594" xr:uid="{00000000-0005-0000-0000-0000DB9D0000}"/>
    <cellStyle name="20% - Accent1 4 3 7 4 2 3" xfId="40595" xr:uid="{00000000-0005-0000-0000-0000DC9D0000}"/>
    <cellStyle name="20% - Accent1 4 3 7 4 3" xfId="40596" xr:uid="{00000000-0005-0000-0000-0000DD9D0000}"/>
    <cellStyle name="20% - Accent1 4 3 7 4 3 2" xfId="40597" xr:uid="{00000000-0005-0000-0000-0000DE9D0000}"/>
    <cellStyle name="20% - Accent1 4 3 7 4 4" xfId="40598" xr:uid="{00000000-0005-0000-0000-0000DF9D0000}"/>
    <cellStyle name="20% - Accent1 4 3 7 5" xfId="40599" xr:uid="{00000000-0005-0000-0000-0000E09D0000}"/>
    <cellStyle name="20% - Accent1 4 3 7 5 2" xfId="40600" xr:uid="{00000000-0005-0000-0000-0000E19D0000}"/>
    <cellStyle name="20% - Accent1 4 3 7 5 2 2" xfId="40601" xr:uid="{00000000-0005-0000-0000-0000E29D0000}"/>
    <cellStyle name="20% - Accent1 4 3 7 5 3" xfId="40602" xr:uid="{00000000-0005-0000-0000-0000E39D0000}"/>
    <cellStyle name="20% - Accent1 4 3 7 6" xfId="40603" xr:uid="{00000000-0005-0000-0000-0000E49D0000}"/>
    <cellStyle name="20% - Accent1 4 3 7 6 2" xfId="40604" xr:uid="{00000000-0005-0000-0000-0000E59D0000}"/>
    <cellStyle name="20% - Accent1 4 3 7 6 2 2" xfId="40605" xr:uid="{00000000-0005-0000-0000-0000E69D0000}"/>
    <cellStyle name="20% - Accent1 4 3 7 6 3" xfId="40606" xr:uid="{00000000-0005-0000-0000-0000E79D0000}"/>
    <cellStyle name="20% - Accent1 4 3 7 7" xfId="40607" xr:uid="{00000000-0005-0000-0000-0000E89D0000}"/>
    <cellStyle name="20% - Accent1 4 3 7 7 2" xfId="40608" xr:uid="{00000000-0005-0000-0000-0000E99D0000}"/>
    <cellStyle name="20% - Accent1 4 3 7 8" xfId="40609" xr:uid="{00000000-0005-0000-0000-0000EA9D0000}"/>
    <cellStyle name="20% - Accent1 4 3 7 8 2" xfId="40610" xr:uid="{00000000-0005-0000-0000-0000EB9D0000}"/>
    <cellStyle name="20% - Accent1 4 3 7 9" xfId="40611" xr:uid="{00000000-0005-0000-0000-0000EC9D0000}"/>
    <cellStyle name="20% - Accent1 4 3 8" xfId="40612" xr:uid="{00000000-0005-0000-0000-0000ED9D0000}"/>
    <cellStyle name="20% - Accent1 4 3 8 2" xfId="40613" xr:uid="{00000000-0005-0000-0000-0000EE9D0000}"/>
    <cellStyle name="20% - Accent1 4 3 8 2 2" xfId="40614" xr:uid="{00000000-0005-0000-0000-0000EF9D0000}"/>
    <cellStyle name="20% - Accent1 4 3 8 2 2 2" xfId="40615" xr:uid="{00000000-0005-0000-0000-0000F09D0000}"/>
    <cellStyle name="20% - Accent1 4 3 8 2 2 2 2" xfId="40616" xr:uid="{00000000-0005-0000-0000-0000F19D0000}"/>
    <cellStyle name="20% - Accent1 4 3 8 2 2 3" xfId="40617" xr:uid="{00000000-0005-0000-0000-0000F29D0000}"/>
    <cellStyle name="20% - Accent1 4 3 8 2 3" xfId="40618" xr:uid="{00000000-0005-0000-0000-0000F39D0000}"/>
    <cellStyle name="20% - Accent1 4 3 8 2 3 2" xfId="40619" xr:uid="{00000000-0005-0000-0000-0000F49D0000}"/>
    <cellStyle name="20% - Accent1 4 3 8 2 4" xfId="40620" xr:uid="{00000000-0005-0000-0000-0000F59D0000}"/>
    <cellStyle name="20% - Accent1 4 3 8 3" xfId="40621" xr:uid="{00000000-0005-0000-0000-0000F69D0000}"/>
    <cellStyle name="20% - Accent1 4 3 8 3 2" xfId="40622" xr:uid="{00000000-0005-0000-0000-0000F79D0000}"/>
    <cellStyle name="20% - Accent1 4 3 8 3 2 2" xfId="40623" xr:uid="{00000000-0005-0000-0000-0000F89D0000}"/>
    <cellStyle name="20% - Accent1 4 3 8 3 2 2 2" xfId="40624" xr:uid="{00000000-0005-0000-0000-0000F99D0000}"/>
    <cellStyle name="20% - Accent1 4 3 8 3 2 3" xfId="40625" xr:uid="{00000000-0005-0000-0000-0000FA9D0000}"/>
    <cellStyle name="20% - Accent1 4 3 8 3 3" xfId="40626" xr:uid="{00000000-0005-0000-0000-0000FB9D0000}"/>
    <cellStyle name="20% - Accent1 4 3 8 3 3 2" xfId="40627" xr:uid="{00000000-0005-0000-0000-0000FC9D0000}"/>
    <cellStyle name="20% - Accent1 4 3 8 3 4" xfId="40628" xr:uid="{00000000-0005-0000-0000-0000FD9D0000}"/>
    <cellStyle name="20% - Accent1 4 3 8 4" xfId="40629" xr:uid="{00000000-0005-0000-0000-0000FE9D0000}"/>
    <cellStyle name="20% - Accent1 4 3 8 4 2" xfId="40630" xr:uid="{00000000-0005-0000-0000-0000FF9D0000}"/>
    <cellStyle name="20% - Accent1 4 3 8 4 2 2" xfId="40631" xr:uid="{00000000-0005-0000-0000-0000009E0000}"/>
    <cellStyle name="20% - Accent1 4 3 8 4 2 2 2" xfId="40632" xr:uid="{00000000-0005-0000-0000-0000019E0000}"/>
    <cellStyle name="20% - Accent1 4 3 8 4 2 3" xfId="40633" xr:uid="{00000000-0005-0000-0000-0000029E0000}"/>
    <cellStyle name="20% - Accent1 4 3 8 4 3" xfId="40634" xr:uid="{00000000-0005-0000-0000-0000039E0000}"/>
    <cellStyle name="20% - Accent1 4 3 8 4 3 2" xfId="40635" xr:uid="{00000000-0005-0000-0000-0000049E0000}"/>
    <cellStyle name="20% - Accent1 4 3 8 4 4" xfId="40636" xr:uid="{00000000-0005-0000-0000-0000059E0000}"/>
    <cellStyle name="20% - Accent1 4 3 8 5" xfId="40637" xr:uid="{00000000-0005-0000-0000-0000069E0000}"/>
    <cellStyle name="20% - Accent1 4 3 8 5 2" xfId="40638" xr:uid="{00000000-0005-0000-0000-0000079E0000}"/>
    <cellStyle name="20% - Accent1 4 3 8 5 2 2" xfId="40639" xr:uid="{00000000-0005-0000-0000-0000089E0000}"/>
    <cellStyle name="20% - Accent1 4 3 8 5 3" xfId="40640" xr:uid="{00000000-0005-0000-0000-0000099E0000}"/>
    <cellStyle name="20% - Accent1 4 3 8 6" xfId="40641" xr:uid="{00000000-0005-0000-0000-00000A9E0000}"/>
    <cellStyle name="20% - Accent1 4 3 8 6 2" xfId="40642" xr:uid="{00000000-0005-0000-0000-00000B9E0000}"/>
    <cellStyle name="20% - Accent1 4 3 8 6 2 2" xfId="40643" xr:uid="{00000000-0005-0000-0000-00000C9E0000}"/>
    <cellStyle name="20% - Accent1 4 3 8 6 3" xfId="40644" xr:uid="{00000000-0005-0000-0000-00000D9E0000}"/>
    <cellStyle name="20% - Accent1 4 3 8 7" xfId="40645" xr:uid="{00000000-0005-0000-0000-00000E9E0000}"/>
    <cellStyle name="20% - Accent1 4 3 8 7 2" xfId="40646" xr:uid="{00000000-0005-0000-0000-00000F9E0000}"/>
    <cellStyle name="20% - Accent1 4 3 8 8" xfId="40647" xr:uid="{00000000-0005-0000-0000-0000109E0000}"/>
    <cellStyle name="20% - Accent1 4 3 8 8 2" xfId="40648" xr:uid="{00000000-0005-0000-0000-0000119E0000}"/>
    <cellStyle name="20% - Accent1 4 3 8 9" xfId="40649" xr:uid="{00000000-0005-0000-0000-0000129E0000}"/>
    <cellStyle name="20% - Accent1 4 3 9" xfId="40650" xr:uid="{00000000-0005-0000-0000-0000139E0000}"/>
    <cellStyle name="20% - Accent1 4 3 9 2" xfId="40651" xr:uid="{00000000-0005-0000-0000-0000149E0000}"/>
    <cellStyle name="20% - Accent1 4 3 9 2 2" xfId="40652" xr:uid="{00000000-0005-0000-0000-0000159E0000}"/>
    <cellStyle name="20% - Accent1 4 3 9 2 2 2" xfId="40653" xr:uid="{00000000-0005-0000-0000-0000169E0000}"/>
    <cellStyle name="20% - Accent1 4 3 9 2 3" xfId="40654" xr:uid="{00000000-0005-0000-0000-0000179E0000}"/>
    <cellStyle name="20% - Accent1 4 3 9 3" xfId="40655" xr:uid="{00000000-0005-0000-0000-0000189E0000}"/>
    <cellStyle name="20% - Accent1 4 3 9 3 2" xfId="40656" xr:uid="{00000000-0005-0000-0000-0000199E0000}"/>
    <cellStyle name="20% - Accent1 4 3 9 4" xfId="40657" xr:uid="{00000000-0005-0000-0000-00001A9E0000}"/>
    <cellStyle name="20% - Accent1 4 4" xfId="40658" xr:uid="{00000000-0005-0000-0000-00001B9E0000}"/>
    <cellStyle name="20% - Accent1 4 4 10" xfId="40659" xr:uid="{00000000-0005-0000-0000-00001C9E0000}"/>
    <cellStyle name="20% - Accent1 4 4 10 2" xfId="40660" xr:uid="{00000000-0005-0000-0000-00001D9E0000}"/>
    <cellStyle name="20% - Accent1 4 4 10 2 2" xfId="40661" xr:uid="{00000000-0005-0000-0000-00001E9E0000}"/>
    <cellStyle name="20% - Accent1 4 4 10 2 2 2" xfId="40662" xr:uid="{00000000-0005-0000-0000-00001F9E0000}"/>
    <cellStyle name="20% - Accent1 4 4 10 2 3" xfId="40663" xr:uid="{00000000-0005-0000-0000-0000209E0000}"/>
    <cellStyle name="20% - Accent1 4 4 10 3" xfId="40664" xr:uid="{00000000-0005-0000-0000-0000219E0000}"/>
    <cellStyle name="20% - Accent1 4 4 10 3 2" xfId="40665" xr:uid="{00000000-0005-0000-0000-0000229E0000}"/>
    <cellStyle name="20% - Accent1 4 4 10 4" xfId="40666" xr:uid="{00000000-0005-0000-0000-0000239E0000}"/>
    <cellStyle name="20% - Accent1 4 4 11" xfId="40667" xr:uid="{00000000-0005-0000-0000-0000249E0000}"/>
    <cellStyle name="20% - Accent1 4 4 11 2" xfId="40668" xr:uid="{00000000-0005-0000-0000-0000259E0000}"/>
    <cellStyle name="20% - Accent1 4 4 11 2 2" xfId="40669" xr:uid="{00000000-0005-0000-0000-0000269E0000}"/>
    <cellStyle name="20% - Accent1 4 4 11 2 2 2" xfId="40670" xr:uid="{00000000-0005-0000-0000-0000279E0000}"/>
    <cellStyle name="20% - Accent1 4 4 11 2 3" xfId="40671" xr:uid="{00000000-0005-0000-0000-0000289E0000}"/>
    <cellStyle name="20% - Accent1 4 4 11 3" xfId="40672" xr:uid="{00000000-0005-0000-0000-0000299E0000}"/>
    <cellStyle name="20% - Accent1 4 4 11 3 2" xfId="40673" xr:uid="{00000000-0005-0000-0000-00002A9E0000}"/>
    <cellStyle name="20% - Accent1 4 4 11 4" xfId="40674" xr:uid="{00000000-0005-0000-0000-00002B9E0000}"/>
    <cellStyle name="20% - Accent1 4 4 12" xfId="40675" xr:uid="{00000000-0005-0000-0000-00002C9E0000}"/>
    <cellStyle name="20% - Accent1 4 4 12 2" xfId="40676" xr:uid="{00000000-0005-0000-0000-00002D9E0000}"/>
    <cellStyle name="20% - Accent1 4 4 12 2 2" xfId="40677" xr:uid="{00000000-0005-0000-0000-00002E9E0000}"/>
    <cellStyle name="20% - Accent1 4 4 12 3" xfId="40678" xr:uid="{00000000-0005-0000-0000-00002F9E0000}"/>
    <cellStyle name="20% - Accent1 4 4 13" xfId="40679" xr:uid="{00000000-0005-0000-0000-0000309E0000}"/>
    <cellStyle name="20% - Accent1 4 4 13 2" xfId="40680" xr:uid="{00000000-0005-0000-0000-0000319E0000}"/>
    <cellStyle name="20% - Accent1 4 4 13 2 2" xfId="40681" xr:uid="{00000000-0005-0000-0000-0000329E0000}"/>
    <cellStyle name="20% - Accent1 4 4 13 3" xfId="40682" xr:uid="{00000000-0005-0000-0000-0000339E0000}"/>
    <cellStyle name="20% - Accent1 4 4 14" xfId="40683" xr:uid="{00000000-0005-0000-0000-0000349E0000}"/>
    <cellStyle name="20% - Accent1 4 4 14 2" xfId="40684" xr:uid="{00000000-0005-0000-0000-0000359E0000}"/>
    <cellStyle name="20% - Accent1 4 4 15" xfId="40685" xr:uid="{00000000-0005-0000-0000-0000369E0000}"/>
    <cellStyle name="20% - Accent1 4 4 15 2" xfId="40686" xr:uid="{00000000-0005-0000-0000-0000379E0000}"/>
    <cellStyle name="20% - Accent1 4 4 16" xfId="40687" xr:uid="{00000000-0005-0000-0000-0000389E0000}"/>
    <cellStyle name="20% - Accent1 4 4 2" xfId="40688" xr:uid="{00000000-0005-0000-0000-0000399E0000}"/>
    <cellStyle name="20% - Accent1 4 4 2 10" xfId="40689" xr:uid="{00000000-0005-0000-0000-00003A9E0000}"/>
    <cellStyle name="20% - Accent1 4 4 2 10 2" xfId="40690" xr:uid="{00000000-0005-0000-0000-00003B9E0000}"/>
    <cellStyle name="20% - Accent1 4 4 2 10 2 2" xfId="40691" xr:uid="{00000000-0005-0000-0000-00003C9E0000}"/>
    <cellStyle name="20% - Accent1 4 4 2 10 2 2 2" xfId="40692" xr:uid="{00000000-0005-0000-0000-00003D9E0000}"/>
    <cellStyle name="20% - Accent1 4 4 2 10 2 3" xfId="40693" xr:uid="{00000000-0005-0000-0000-00003E9E0000}"/>
    <cellStyle name="20% - Accent1 4 4 2 10 3" xfId="40694" xr:uid="{00000000-0005-0000-0000-00003F9E0000}"/>
    <cellStyle name="20% - Accent1 4 4 2 10 3 2" xfId="40695" xr:uid="{00000000-0005-0000-0000-0000409E0000}"/>
    <cellStyle name="20% - Accent1 4 4 2 10 4" xfId="40696" xr:uid="{00000000-0005-0000-0000-0000419E0000}"/>
    <cellStyle name="20% - Accent1 4 4 2 11" xfId="40697" xr:uid="{00000000-0005-0000-0000-0000429E0000}"/>
    <cellStyle name="20% - Accent1 4 4 2 11 2" xfId="40698" xr:uid="{00000000-0005-0000-0000-0000439E0000}"/>
    <cellStyle name="20% - Accent1 4 4 2 11 2 2" xfId="40699" xr:uid="{00000000-0005-0000-0000-0000449E0000}"/>
    <cellStyle name="20% - Accent1 4 4 2 11 3" xfId="40700" xr:uid="{00000000-0005-0000-0000-0000459E0000}"/>
    <cellStyle name="20% - Accent1 4 4 2 12" xfId="40701" xr:uid="{00000000-0005-0000-0000-0000469E0000}"/>
    <cellStyle name="20% - Accent1 4 4 2 12 2" xfId="40702" xr:uid="{00000000-0005-0000-0000-0000479E0000}"/>
    <cellStyle name="20% - Accent1 4 4 2 12 2 2" xfId="40703" xr:uid="{00000000-0005-0000-0000-0000489E0000}"/>
    <cellStyle name="20% - Accent1 4 4 2 12 3" xfId="40704" xr:uid="{00000000-0005-0000-0000-0000499E0000}"/>
    <cellStyle name="20% - Accent1 4 4 2 13" xfId="40705" xr:uid="{00000000-0005-0000-0000-00004A9E0000}"/>
    <cellStyle name="20% - Accent1 4 4 2 13 2" xfId="40706" xr:uid="{00000000-0005-0000-0000-00004B9E0000}"/>
    <cellStyle name="20% - Accent1 4 4 2 14" xfId="40707" xr:uid="{00000000-0005-0000-0000-00004C9E0000}"/>
    <cellStyle name="20% - Accent1 4 4 2 14 2" xfId="40708" xr:uid="{00000000-0005-0000-0000-00004D9E0000}"/>
    <cellStyle name="20% - Accent1 4 4 2 15" xfId="40709" xr:uid="{00000000-0005-0000-0000-00004E9E0000}"/>
    <cellStyle name="20% - Accent1 4 4 2 2" xfId="40710" xr:uid="{00000000-0005-0000-0000-00004F9E0000}"/>
    <cellStyle name="20% - Accent1 4 4 2 2 10" xfId="40711" xr:uid="{00000000-0005-0000-0000-0000509E0000}"/>
    <cellStyle name="20% - Accent1 4 4 2 2 10 2" xfId="40712" xr:uid="{00000000-0005-0000-0000-0000519E0000}"/>
    <cellStyle name="20% - Accent1 4 4 2 2 10 2 2" xfId="40713" xr:uid="{00000000-0005-0000-0000-0000529E0000}"/>
    <cellStyle name="20% - Accent1 4 4 2 2 10 3" xfId="40714" xr:uid="{00000000-0005-0000-0000-0000539E0000}"/>
    <cellStyle name="20% - Accent1 4 4 2 2 11" xfId="40715" xr:uid="{00000000-0005-0000-0000-0000549E0000}"/>
    <cellStyle name="20% - Accent1 4 4 2 2 11 2" xfId="40716" xr:uid="{00000000-0005-0000-0000-0000559E0000}"/>
    <cellStyle name="20% - Accent1 4 4 2 2 11 2 2" xfId="40717" xr:uid="{00000000-0005-0000-0000-0000569E0000}"/>
    <cellStyle name="20% - Accent1 4 4 2 2 11 3" xfId="40718" xr:uid="{00000000-0005-0000-0000-0000579E0000}"/>
    <cellStyle name="20% - Accent1 4 4 2 2 12" xfId="40719" xr:uid="{00000000-0005-0000-0000-0000589E0000}"/>
    <cellStyle name="20% - Accent1 4 4 2 2 12 2" xfId="40720" xr:uid="{00000000-0005-0000-0000-0000599E0000}"/>
    <cellStyle name="20% - Accent1 4 4 2 2 13" xfId="40721" xr:uid="{00000000-0005-0000-0000-00005A9E0000}"/>
    <cellStyle name="20% - Accent1 4 4 2 2 13 2" xfId="40722" xr:uid="{00000000-0005-0000-0000-00005B9E0000}"/>
    <cellStyle name="20% - Accent1 4 4 2 2 14" xfId="40723" xr:uid="{00000000-0005-0000-0000-00005C9E0000}"/>
    <cellStyle name="20% - Accent1 4 4 2 2 2" xfId="40724" xr:uid="{00000000-0005-0000-0000-00005D9E0000}"/>
    <cellStyle name="20% - Accent1 4 4 2 2 2 10" xfId="40725" xr:uid="{00000000-0005-0000-0000-00005E9E0000}"/>
    <cellStyle name="20% - Accent1 4 4 2 2 2 10 2" xfId="40726" xr:uid="{00000000-0005-0000-0000-00005F9E0000}"/>
    <cellStyle name="20% - Accent1 4 4 2 2 2 11" xfId="40727" xr:uid="{00000000-0005-0000-0000-0000609E0000}"/>
    <cellStyle name="20% - Accent1 4 4 2 2 2 2" xfId="40728" xr:uid="{00000000-0005-0000-0000-0000619E0000}"/>
    <cellStyle name="20% - Accent1 4 4 2 2 2 2 2" xfId="40729" xr:uid="{00000000-0005-0000-0000-0000629E0000}"/>
    <cellStyle name="20% - Accent1 4 4 2 2 2 2 2 2" xfId="40730" xr:uid="{00000000-0005-0000-0000-0000639E0000}"/>
    <cellStyle name="20% - Accent1 4 4 2 2 2 2 2 2 2" xfId="40731" xr:uid="{00000000-0005-0000-0000-0000649E0000}"/>
    <cellStyle name="20% - Accent1 4 4 2 2 2 2 2 2 2 2" xfId="40732" xr:uid="{00000000-0005-0000-0000-0000659E0000}"/>
    <cellStyle name="20% - Accent1 4 4 2 2 2 2 2 2 3" xfId="40733" xr:uid="{00000000-0005-0000-0000-0000669E0000}"/>
    <cellStyle name="20% - Accent1 4 4 2 2 2 2 2 3" xfId="40734" xr:uid="{00000000-0005-0000-0000-0000679E0000}"/>
    <cellStyle name="20% - Accent1 4 4 2 2 2 2 2 3 2" xfId="40735" xr:uid="{00000000-0005-0000-0000-0000689E0000}"/>
    <cellStyle name="20% - Accent1 4 4 2 2 2 2 2 4" xfId="40736" xr:uid="{00000000-0005-0000-0000-0000699E0000}"/>
    <cellStyle name="20% - Accent1 4 4 2 2 2 2 3" xfId="40737" xr:uid="{00000000-0005-0000-0000-00006A9E0000}"/>
    <cellStyle name="20% - Accent1 4 4 2 2 2 2 3 2" xfId="40738" xr:uid="{00000000-0005-0000-0000-00006B9E0000}"/>
    <cellStyle name="20% - Accent1 4 4 2 2 2 2 3 2 2" xfId="40739" xr:uid="{00000000-0005-0000-0000-00006C9E0000}"/>
    <cellStyle name="20% - Accent1 4 4 2 2 2 2 3 2 2 2" xfId="40740" xr:uid="{00000000-0005-0000-0000-00006D9E0000}"/>
    <cellStyle name="20% - Accent1 4 4 2 2 2 2 3 2 3" xfId="40741" xr:uid="{00000000-0005-0000-0000-00006E9E0000}"/>
    <cellStyle name="20% - Accent1 4 4 2 2 2 2 3 3" xfId="40742" xr:uid="{00000000-0005-0000-0000-00006F9E0000}"/>
    <cellStyle name="20% - Accent1 4 4 2 2 2 2 3 3 2" xfId="40743" xr:uid="{00000000-0005-0000-0000-0000709E0000}"/>
    <cellStyle name="20% - Accent1 4 4 2 2 2 2 3 4" xfId="40744" xr:uid="{00000000-0005-0000-0000-0000719E0000}"/>
    <cellStyle name="20% - Accent1 4 4 2 2 2 2 4" xfId="40745" xr:uid="{00000000-0005-0000-0000-0000729E0000}"/>
    <cellStyle name="20% - Accent1 4 4 2 2 2 2 4 2" xfId="40746" xr:uid="{00000000-0005-0000-0000-0000739E0000}"/>
    <cellStyle name="20% - Accent1 4 4 2 2 2 2 4 2 2" xfId="40747" xr:uid="{00000000-0005-0000-0000-0000749E0000}"/>
    <cellStyle name="20% - Accent1 4 4 2 2 2 2 4 2 2 2" xfId="40748" xr:uid="{00000000-0005-0000-0000-0000759E0000}"/>
    <cellStyle name="20% - Accent1 4 4 2 2 2 2 4 2 3" xfId="40749" xr:uid="{00000000-0005-0000-0000-0000769E0000}"/>
    <cellStyle name="20% - Accent1 4 4 2 2 2 2 4 3" xfId="40750" xr:uid="{00000000-0005-0000-0000-0000779E0000}"/>
    <cellStyle name="20% - Accent1 4 4 2 2 2 2 4 3 2" xfId="40751" xr:uid="{00000000-0005-0000-0000-0000789E0000}"/>
    <cellStyle name="20% - Accent1 4 4 2 2 2 2 4 4" xfId="40752" xr:uid="{00000000-0005-0000-0000-0000799E0000}"/>
    <cellStyle name="20% - Accent1 4 4 2 2 2 2 5" xfId="40753" xr:uid="{00000000-0005-0000-0000-00007A9E0000}"/>
    <cellStyle name="20% - Accent1 4 4 2 2 2 2 5 2" xfId="40754" xr:uid="{00000000-0005-0000-0000-00007B9E0000}"/>
    <cellStyle name="20% - Accent1 4 4 2 2 2 2 5 2 2" xfId="40755" xr:uid="{00000000-0005-0000-0000-00007C9E0000}"/>
    <cellStyle name="20% - Accent1 4 4 2 2 2 2 5 3" xfId="40756" xr:uid="{00000000-0005-0000-0000-00007D9E0000}"/>
    <cellStyle name="20% - Accent1 4 4 2 2 2 2 6" xfId="40757" xr:uid="{00000000-0005-0000-0000-00007E9E0000}"/>
    <cellStyle name="20% - Accent1 4 4 2 2 2 2 6 2" xfId="40758" xr:uid="{00000000-0005-0000-0000-00007F9E0000}"/>
    <cellStyle name="20% - Accent1 4 4 2 2 2 2 6 2 2" xfId="40759" xr:uid="{00000000-0005-0000-0000-0000809E0000}"/>
    <cellStyle name="20% - Accent1 4 4 2 2 2 2 6 3" xfId="40760" xr:uid="{00000000-0005-0000-0000-0000819E0000}"/>
    <cellStyle name="20% - Accent1 4 4 2 2 2 2 7" xfId="40761" xr:uid="{00000000-0005-0000-0000-0000829E0000}"/>
    <cellStyle name="20% - Accent1 4 4 2 2 2 2 7 2" xfId="40762" xr:uid="{00000000-0005-0000-0000-0000839E0000}"/>
    <cellStyle name="20% - Accent1 4 4 2 2 2 2 8" xfId="40763" xr:uid="{00000000-0005-0000-0000-0000849E0000}"/>
    <cellStyle name="20% - Accent1 4 4 2 2 2 2 8 2" xfId="40764" xr:uid="{00000000-0005-0000-0000-0000859E0000}"/>
    <cellStyle name="20% - Accent1 4 4 2 2 2 2 9" xfId="40765" xr:uid="{00000000-0005-0000-0000-0000869E0000}"/>
    <cellStyle name="20% - Accent1 4 4 2 2 2 3" xfId="40766" xr:uid="{00000000-0005-0000-0000-0000879E0000}"/>
    <cellStyle name="20% - Accent1 4 4 2 2 2 3 2" xfId="40767" xr:uid="{00000000-0005-0000-0000-0000889E0000}"/>
    <cellStyle name="20% - Accent1 4 4 2 2 2 3 2 2" xfId="40768" xr:uid="{00000000-0005-0000-0000-0000899E0000}"/>
    <cellStyle name="20% - Accent1 4 4 2 2 2 3 2 2 2" xfId="40769" xr:uid="{00000000-0005-0000-0000-00008A9E0000}"/>
    <cellStyle name="20% - Accent1 4 4 2 2 2 3 2 2 2 2" xfId="40770" xr:uid="{00000000-0005-0000-0000-00008B9E0000}"/>
    <cellStyle name="20% - Accent1 4 4 2 2 2 3 2 2 3" xfId="40771" xr:uid="{00000000-0005-0000-0000-00008C9E0000}"/>
    <cellStyle name="20% - Accent1 4 4 2 2 2 3 2 3" xfId="40772" xr:uid="{00000000-0005-0000-0000-00008D9E0000}"/>
    <cellStyle name="20% - Accent1 4 4 2 2 2 3 2 3 2" xfId="40773" xr:uid="{00000000-0005-0000-0000-00008E9E0000}"/>
    <cellStyle name="20% - Accent1 4 4 2 2 2 3 2 4" xfId="40774" xr:uid="{00000000-0005-0000-0000-00008F9E0000}"/>
    <cellStyle name="20% - Accent1 4 4 2 2 2 3 3" xfId="40775" xr:uid="{00000000-0005-0000-0000-0000909E0000}"/>
    <cellStyle name="20% - Accent1 4 4 2 2 2 3 3 2" xfId="40776" xr:uid="{00000000-0005-0000-0000-0000919E0000}"/>
    <cellStyle name="20% - Accent1 4 4 2 2 2 3 3 2 2" xfId="40777" xr:uid="{00000000-0005-0000-0000-0000929E0000}"/>
    <cellStyle name="20% - Accent1 4 4 2 2 2 3 3 2 2 2" xfId="40778" xr:uid="{00000000-0005-0000-0000-0000939E0000}"/>
    <cellStyle name="20% - Accent1 4 4 2 2 2 3 3 2 3" xfId="40779" xr:uid="{00000000-0005-0000-0000-0000949E0000}"/>
    <cellStyle name="20% - Accent1 4 4 2 2 2 3 3 3" xfId="40780" xr:uid="{00000000-0005-0000-0000-0000959E0000}"/>
    <cellStyle name="20% - Accent1 4 4 2 2 2 3 3 3 2" xfId="40781" xr:uid="{00000000-0005-0000-0000-0000969E0000}"/>
    <cellStyle name="20% - Accent1 4 4 2 2 2 3 3 4" xfId="40782" xr:uid="{00000000-0005-0000-0000-0000979E0000}"/>
    <cellStyle name="20% - Accent1 4 4 2 2 2 3 4" xfId="40783" xr:uid="{00000000-0005-0000-0000-0000989E0000}"/>
    <cellStyle name="20% - Accent1 4 4 2 2 2 3 4 2" xfId="40784" xr:uid="{00000000-0005-0000-0000-0000999E0000}"/>
    <cellStyle name="20% - Accent1 4 4 2 2 2 3 4 2 2" xfId="40785" xr:uid="{00000000-0005-0000-0000-00009A9E0000}"/>
    <cellStyle name="20% - Accent1 4 4 2 2 2 3 4 2 2 2" xfId="40786" xr:uid="{00000000-0005-0000-0000-00009B9E0000}"/>
    <cellStyle name="20% - Accent1 4 4 2 2 2 3 4 2 3" xfId="40787" xr:uid="{00000000-0005-0000-0000-00009C9E0000}"/>
    <cellStyle name="20% - Accent1 4 4 2 2 2 3 4 3" xfId="40788" xr:uid="{00000000-0005-0000-0000-00009D9E0000}"/>
    <cellStyle name="20% - Accent1 4 4 2 2 2 3 4 3 2" xfId="40789" xr:uid="{00000000-0005-0000-0000-00009E9E0000}"/>
    <cellStyle name="20% - Accent1 4 4 2 2 2 3 4 4" xfId="40790" xr:uid="{00000000-0005-0000-0000-00009F9E0000}"/>
    <cellStyle name="20% - Accent1 4 4 2 2 2 3 5" xfId="40791" xr:uid="{00000000-0005-0000-0000-0000A09E0000}"/>
    <cellStyle name="20% - Accent1 4 4 2 2 2 3 5 2" xfId="40792" xr:uid="{00000000-0005-0000-0000-0000A19E0000}"/>
    <cellStyle name="20% - Accent1 4 4 2 2 2 3 5 2 2" xfId="40793" xr:uid="{00000000-0005-0000-0000-0000A29E0000}"/>
    <cellStyle name="20% - Accent1 4 4 2 2 2 3 5 3" xfId="40794" xr:uid="{00000000-0005-0000-0000-0000A39E0000}"/>
    <cellStyle name="20% - Accent1 4 4 2 2 2 3 6" xfId="40795" xr:uid="{00000000-0005-0000-0000-0000A49E0000}"/>
    <cellStyle name="20% - Accent1 4 4 2 2 2 3 6 2" xfId="40796" xr:uid="{00000000-0005-0000-0000-0000A59E0000}"/>
    <cellStyle name="20% - Accent1 4 4 2 2 2 3 6 2 2" xfId="40797" xr:uid="{00000000-0005-0000-0000-0000A69E0000}"/>
    <cellStyle name="20% - Accent1 4 4 2 2 2 3 6 3" xfId="40798" xr:uid="{00000000-0005-0000-0000-0000A79E0000}"/>
    <cellStyle name="20% - Accent1 4 4 2 2 2 3 7" xfId="40799" xr:uid="{00000000-0005-0000-0000-0000A89E0000}"/>
    <cellStyle name="20% - Accent1 4 4 2 2 2 3 7 2" xfId="40800" xr:uid="{00000000-0005-0000-0000-0000A99E0000}"/>
    <cellStyle name="20% - Accent1 4 4 2 2 2 3 8" xfId="40801" xr:uid="{00000000-0005-0000-0000-0000AA9E0000}"/>
    <cellStyle name="20% - Accent1 4 4 2 2 2 3 8 2" xfId="40802" xr:uid="{00000000-0005-0000-0000-0000AB9E0000}"/>
    <cellStyle name="20% - Accent1 4 4 2 2 2 3 9" xfId="40803" xr:uid="{00000000-0005-0000-0000-0000AC9E0000}"/>
    <cellStyle name="20% - Accent1 4 4 2 2 2 4" xfId="40804" xr:uid="{00000000-0005-0000-0000-0000AD9E0000}"/>
    <cellStyle name="20% - Accent1 4 4 2 2 2 4 2" xfId="40805" xr:uid="{00000000-0005-0000-0000-0000AE9E0000}"/>
    <cellStyle name="20% - Accent1 4 4 2 2 2 4 2 2" xfId="40806" xr:uid="{00000000-0005-0000-0000-0000AF9E0000}"/>
    <cellStyle name="20% - Accent1 4 4 2 2 2 4 2 2 2" xfId="40807" xr:uid="{00000000-0005-0000-0000-0000B09E0000}"/>
    <cellStyle name="20% - Accent1 4 4 2 2 2 4 2 3" xfId="40808" xr:uid="{00000000-0005-0000-0000-0000B19E0000}"/>
    <cellStyle name="20% - Accent1 4 4 2 2 2 4 3" xfId="40809" xr:uid="{00000000-0005-0000-0000-0000B29E0000}"/>
    <cellStyle name="20% - Accent1 4 4 2 2 2 4 3 2" xfId="40810" xr:uid="{00000000-0005-0000-0000-0000B39E0000}"/>
    <cellStyle name="20% - Accent1 4 4 2 2 2 4 4" xfId="40811" xr:uid="{00000000-0005-0000-0000-0000B49E0000}"/>
    <cellStyle name="20% - Accent1 4 4 2 2 2 5" xfId="40812" xr:uid="{00000000-0005-0000-0000-0000B59E0000}"/>
    <cellStyle name="20% - Accent1 4 4 2 2 2 5 2" xfId="40813" xr:uid="{00000000-0005-0000-0000-0000B69E0000}"/>
    <cellStyle name="20% - Accent1 4 4 2 2 2 5 2 2" xfId="40814" xr:uid="{00000000-0005-0000-0000-0000B79E0000}"/>
    <cellStyle name="20% - Accent1 4 4 2 2 2 5 2 2 2" xfId="40815" xr:uid="{00000000-0005-0000-0000-0000B89E0000}"/>
    <cellStyle name="20% - Accent1 4 4 2 2 2 5 2 3" xfId="40816" xr:uid="{00000000-0005-0000-0000-0000B99E0000}"/>
    <cellStyle name="20% - Accent1 4 4 2 2 2 5 3" xfId="40817" xr:uid="{00000000-0005-0000-0000-0000BA9E0000}"/>
    <cellStyle name="20% - Accent1 4 4 2 2 2 5 3 2" xfId="40818" xr:uid="{00000000-0005-0000-0000-0000BB9E0000}"/>
    <cellStyle name="20% - Accent1 4 4 2 2 2 5 4" xfId="40819" xr:uid="{00000000-0005-0000-0000-0000BC9E0000}"/>
    <cellStyle name="20% - Accent1 4 4 2 2 2 6" xfId="40820" xr:uid="{00000000-0005-0000-0000-0000BD9E0000}"/>
    <cellStyle name="20% - Accent1 4 4 2 2 2 6 2" xfId="40821" xr:uid="{00000000-0005-0000-0000-0000BE9E0000}"/>
    <cellStyle name="20% - Accent1 4 4 2 2 2 6 2 2" xfId="40822" xr:uid="{00000000-0005-0000-0000-0000BF9E0000}"/>
    <cellStyle name="20% - Accent1 4 4 2 2 2 6 2 2 2" xfId="40823" xr:uid="{00000000-0005-0000-0000-0000C09E0000}"/>
    <cellStyle name="20% - Accent1 4 4 2 2 2 6 2 3" xfId="40824" xr:uid="{00000000-0005-0000-0000-0000C19E0000}"/>
    <cellStyle name="20% - Accent1 4 4 2 2 2 6 3" xfId="40825" xr:uid="{00000000-0005-0000-0000-0000C29E0000}"/>
    <cellStyle name="20% - Accent1 4 4 2 2 2 6 3 2" xfId="40826" xr:uid="{00000000-0005-0000-0000-0000C39E0000}"/>
    <cellStyle name="20% - Accent1 4 4 2 2 2 6 4" xfId="40827" xr:uid="{00000000-0005-0000-0000-0000C49E0000}"/>
    <cellStyle name="20% - Accent1 4 4 2 2 2 7" xfId="40828" xr:uid="{00000000-0005-0000-0000-0000C59E0000}"/>
    <cellStyle name="20% - Accent1 4 4 2 2 2 7 2" xfId="40829" xr:uid="{00000000-0005-0000-0000-0000C69E0000}"/>
    <cellStyle name="20% - Accent1 4 4 2 2 2 7 2 2" xfId="40830" xr:uid="{00000000-0005-0000-0000-0000C79E0000}"/>
    <cellStyle name="20% - Accent1 4 4 2 2 2 7 3" xfId="40831" xr:uid="{00000000-0005-0000-0000-0000C89E0000}"/>
    <cellStyle name="20% - Accent1 4 4 2 2 2 8" xfId="40832" xr:uid="{00000000-0005-0000-0000-0000C99E0000}"/>
    <cellStyle name="20% - Accent1 4 4 2 2 2 8 2" xfId="40833" xr:uid="{00000000-0005-0000-0000-0000CA9E0000}"/>
    <cellStyle name="20% - Accent1 4 4 2 2 2 8 2 2" xfId="40834" xr:uid="{00000000-0005-0000-0000-0000CB9E0000}"/>
    <cellStyle name="20% - Accent1 4 4 2 2 2 8 3" xfId="40835" xr:uid="{00000000-0005-0000-0000-0000CC9E0000}"/>
    <cellStyle name="20% - Accent1 4 4 2 2 2 9" xfId="40836" xr:uid="{00000000-0005-0000-0000-0000CD9E0000}"/>
    <cellStyle name="20% - Accent1 4 4 2 2 2 9 2" xfId="40837" xr:uid="{00000000-0005-0000-0000-0000CE9E0000}"/>
    <cellStyle name="20% - Accent1 4 4 2 2 3" xfId="40838" xr:uid="{00000000-0005-0000-0000-0000CF9E0000}"/>
    <cellStyle name="20% - Accent1 4 4 2 2 3 10" xfId="40839" xr:uid="{00000000-0005-0000-0000-0000D09E0000}"/>
    <cellStyle name="20% - Accent1 4 4 2 2 3 10 2" xfId="40840" xr:uid="{00000000-0005-0000-0000-0000D19E0000}"/>
    <cellStyle name="20% - Accent1 4 4 2 2 3 11" xfId="40841" xr:uid="{00000000-0005-0000-0000-0000D29E0000}"/>
    <cellStyle name="20% - Accent1 4 4 2 2 3 2" xfId="40842" xr:uid="{00000000-0005-0000-0000-0000D39E0000}"/>
    <cellStyle name="20% - Accent1 4 4 2 2 3 2 2" xfId="40843" xr:uid="{00000000-0005-0000-0000-0000D49E0000}"/>
    <cellStyle name="20% - Accent1 4 4 2 2 3 2 2 2" xfId="40844" xr:uid="{00000000-0005-0000-0000-0000D59E0000}"/>
    <cellStyle name="20% - Accent1 4 4 2 2 3 2 2 2 2" xfId="40845" xr:uid="{00000000-0005-0000-0000-0000D69E0000}"/>
    <cellStyle name="20% - Accent1 4 4 2 2 3 2 2 2 2 2" xfId="40846" xr:uid="{00000000-0005-0000-0000-0000D79E0000}"/>
    <cellStyle name="20% - Accent1 4 4 2 2 3 2 2 2 3" xfId="40847" xr:uid="{00000000-0005-0000-0000-0000D89E0000}"/>
    <cellStyle name="20% - Accent1 4 4 2 2 3 2 2 3" xfId="40848" xr:uid="{00000000-0005-0000-0000-0000D99E0000}"/>
    <cellStyle name="20% - Accent1 4 4 2 2 3 2 2 3 2" xfId="40849" xr:uid="{00000000-0005-0000-0000-0000DA9E0000}"/>
    <cellStyle name="20% - Accent1 4 4 2 2 3 2 2 4" xfId="40850" xr:uid="{00000000-0005-0000-0000-0000DB9E0000}"/>
    <cellStyle name="20% - Accent1 4 4 2 2 3 2 3" xfId="40851" xr:uid="{00000000-0005-0000-0000-0000DC9E0000}"/>
    <cellStyle name="20% - Accent1 4 4 2 2 3 2 3 2" xfId="40852" xr:uid="{00000000-0005-0000-0000-0000DD9E0000}"/>
    <cellStyle name="20% - Accent1 4 4 2 2 3 2 3 2 2" xfId="40853" xr:uid="{00000000-0005-0000-0000-0000DE9E0000}"/>
    <cellStyle name="20% - Accent1 4 4 2 2 3 2 3 2 2 2" xfId="40854" xr:uid="{00000000-0005-0000-0000-0000DF9E0000}"/>
    <cellStyle name="20% - Accent1 4 4 2 2 3 2 3 2 3" xfId="40855" xr:uid="{00000000-0005-0000-0000-0000E09E0000}"/>
    <cellStyle name="20% - Accent1 4 4 2 2 3 2 3 3" xfId="40856" xr:uid="{00000000-0005-0000-0000-0000E19E0000}"/>
    <cellStyle name="20% - Accent1 4 4 2 2 3 2 3 3 2" xfId="40857" xr:uid="{00000000-0005-0000-0000-0000E29E0000}"/>
    <cellStyle name="20% - Accent1 4 4 2 2 3 2 3 4" xfId="40858" xr:uid="{00000000-0005-0000-0000-0000E39E0000}"/>
    <cellStyle name="20% - Accent1 4 4 2 2 3 2 4" xfId="40859" xr:uid="{00000000-0005-0000-0000-0000E49E0000}"/>
    <cellStyle name="20% - Accent1 4 4 2 2 3 2 4 2" xfId="40860" xr:uid="{00000000-0005-0000-0000-0000E59E0000}"/>
    <cellStyle name="20% - Accent1 4 4 2 2 3 2 4 2 2" xfId="40861" xr:uid="{00000000-0005-0000-0000-0000E69E0000}"/>
    <cellStyle name="20% - Accent1 4 4 2 2 3 2 4 2 2 2" xfId="40862" xr:uid="{00000000-0005-0000-0000-0000E79E0000}"/>
    <cellStyle name="20% - Accent1 4 4 2 2 3 2 4 2 3" xfId="40863" xr:uid="{00000000-0005-0000-0000-0000E89E0000}"/>
    <cellStyle name="20% - Accent1 4 4 2 2 3 2 4 3" xfId="40864" xr:uid="{00000000-0005-0000-0000-0000E99E0000}"/>
    <cellStyle name="20% - Accent1 4 4 2 2 3 2 4 3 2" xfId="40865" xr:uid="{00000000-0005-0000-0000-0000EA9E0000}"/>
    <cellStyle name="20% - Accent1 4 4 2 2 3 2 4 4" xfId="40866" xr:uid="{00000000-0005-0000-0000-0000EB9E0000}"/>
    <cellStyle name="20% - Accent1 4 4 2 2 3 2 5" xfId="40867" xr:uid="{00000000-0005-0000-0000-0000EC9E0000}"/>
    <cellStyle name="20% - Accent1 4 4 2 2 3 2 5 2" xfId="40868" xr:uid="{00000000-0005-0000-0000-0000ED9E0000}"/>
    <cellStyle name="20% - Accent1 4 4 2 2 3 2 5 2 2" xfId="40869" xr:uid="{00000000-0005-0000-0000-0000EE9E0000}"/>
    <cellStyle name="20% - Accent1 4 4 2 2 3 2 5 3" xfId="40870" xr:uid="{00000000-0005-0000-0000-0000EF9E0000}"/>
    <cellStyle name="20% - Accent1 4 4 2 2 3 2 6" xfId="40871" xr:uid="{00000000-0005-0000-0000-0000F09E0000}"/>
    <cellStyle name="20% - Accent1 4 4 2 2 3 2 6 2" xfId="40872" xr:uid="{00000000-0005-0000-0000-0000F19E0000}"/>
    <cellStyle name="20% - Accent1 4 4 2 2 3 2 6 2 2" xfId="40873" xr:uid="{00000000-0005-0000-0000-0000F29E0000}"/>
    <cellStyle name="20% - Accent1 4 4 2 2 3 2 6 3" xfId="40874" xr:uid="{00000000-0005-0000-0000-0000F39E0000}"/>
    <cellStyle name="20% - Accent1 4 4 2 2 3 2 7" xfId="40875" xr:uid="{00000000-0005-0000-0000-0000F49E0000}"/>
    <cellStyle name="20% - Accent1 4 4 2 2 3 2 7 2" xfId="40876" xr:uid="{00000000-0005-0000-0000-0000F59E0000}"/>
    <cellStyle name="20% - Accent1 4 4 2 2 3 2 8" xfId="40877" xr:uid="{00000000-0005-0000-0000-0000F69E0000}"/>
    <cellStyle name="20% - Accent1 4 4 2 2 3 2 8 2" xfId="40878" xr:uid="{00000000-0005-0000-0000-0000F79E0000}"/>
    <cellStyle name="20% - Accent1 4 4 2 2 3 2 9" xfId="40879" xr:uid="{00000000-0005-0000-0000-0000F89E0000}"/>
    <cellStyle name="20% - Accent1 4 4 2 2 3 3" xfId="40880" xr:uid="{00000000-0005-0000-0000-0000F99E0000}"/>
    <cellStyle name="20% - Accent1 4 4 2 2 3 3 2" xfId="40881" xr:uid="{00000000-0005-0000-0000-0000FA9E0000}"/>
    <cellStyle name="20% - Accent1 4 4 2 2 3 3 2 2" xfId="40882" xr:uid="{00000000-0005-0000-0000-0000FB9E0000}"/>
    <cellStyle name="20% - Accent1 4 4 2 2 3 3 2 2 2" xfId="40883" xr:uid="{00000000-0005-0000-0000-0000FC9E0000}"/>
    <cellStyle name="20% - Accent1 4 4 2 2 3 3 2 2 2 2" xfId="40884" xr:uid="{00000000-0005-0000-0000-0000FD9E0000}"/>
    <cellStyle name="20% - Accent1 4 4 2 2 3 3 2 2 3" xfId="40885" xr:uid="{00000000-0005-0000-0000-0000FE9E0000}"/>
    <cellStyle name="20% - Accent1 4 4 2 2 3 3 2 3" xfId="40886" xr:uid="{00000000-0005-0000-0000-0000FF9E0000}"/>
    <cellStyle name="20% - Accent1 4 4 2 2 3 3 2 3 2" xfId="40887" xr:uid="{00000000-0005-0000-0000-0000009F0000}"/>
    <cellStyle name="20% - Accent1 4 4 2 2 3 3 2 4" xfId="40888" xr:uid="{00000000-0005-0000-0000-0000019F0000}"/>
    <cellStyle name="20% - Accent1 4 4 2 2 3 3 3" xfId="40889" xr:uid="{00000000-0005-0000-0000-0000029F0000}"/>
    <cellStyle name="20% - Accent1 4 4 2 2 3 3 3 2" xfId="40890" xr:uid="{00000000-0005-0000-0000-0000039F0000}"/>
    <cellStyle name="20% - Accent1 4 4 2 2 3 3 3 2 2" xfId="40891" xr:uid="{00000000-0005-0000-0000-0000049F0000}"/>
    <cellStyle name="20% - Accent1 4 4 2 2 3 3 3 2 2 2" xfId="40892" xr:uid="{00000000-0005-0000-0000-0000059F0000}"/>
    <cellStyle name="20% - Accent1 4 4 2 2 3 3 3 2 3" xfId="40893" xr:uid="{00000000-0005-0000-0000-0000069F0000}"/>
    <cellStyle name="20% - Accent1 4 4 2 2 3 3 3 3" xfId="40894" xr:uid="{00000000-0005-0000-0000-0000079F0000}"/>
    <cellStyle name="20% - Accent1 4 4 2 2 3 3 3 3 2" xfId="40895" xr:uid="{00000000-0005-0000-0000-0000089F0000}"/>
    <cellStyle name="20% - Accent1 4 4 2 2 3 3 3 4" xfId="40896" xr:uid="{00000000-0005-0000-0000-0000099F0000}"/>
    <cellStyle name="20% - Accent1 4 4 2 2 3 3 4" xfId="40897" xr:uid="{00000000-0005-0000-0000-00000A9F0000}"/>
    <cellStyle name="20% - Accent1 4 4 2 2 3 3 4 2" xfId="40898" xr:uid="{00000000-0005-0000-0000-00000B9F0000}"/>
    <cellStyle name="20% - Accent1 4 4 2 2 3 3 4 2 2" xfId="40899" xr:uid="{00000000-0005-0000-0000-00000C9F0000}"/>
    <cellStyle name="20% - Accent1 4 4 2 2 3 3 4 2 2 2" xfId="40900" xr:uid="{00000000-0005-0000-0000-00000D9F0000}"/>
    <cellStyle name="20% - Accent1 4 4 2 2 3 3 4 2 3" xfId="40901" xr:uid="{00000000-0005-0000-0000-00000E9F0000}"/>
    <cellStyle name="20% - Accent1 4 4 2 2 3 3 4 3" xfId="40902" xr:uid="{00000000-0005-0000-0000-00000F9F0000}"/>
    <cellStyle name="20% - Accent1 4 4 2 2 3 3 4 3 2" xfId="40903" xr:uid="{00000000-0005-0000-0000-0000109F0000}"/>
    <cellStyle name="20% - Accent1 4 4 2 2 3 3 4 4" xfId="40904" xr:uid="{00000000-0005-0000-0000-0000119F0000}"/>
    <cellStyle name="20% - Accent1 4 4 2 2 3 3 5" xfId="40905" xr:uid="{00000000-0005-0000-0000-0000129F0000}"/>
    <cellStyle name="20% - Accent1 4 4 2 2 3 3 5 2" xfId="40906" xr:uid="{00000000-0005-0000-0000-0000139F0000}"/>
    <cellStyle name="20% - Accent1 4 4 2 2 3 3 5 2 2" xfId="40907" xr:uid="{00000000-0005-0000-0000-0000149F0000}"/>
    <cellStyle name="20% - Accent1 4 4 2 2 3 3 5 3" xfId="40908" xr:uid="{00000000-0005-0000-0000-0000159F0000}"/>
    <cellStyle name="20% - Accent1 4 4 2 2 3 3 6" xfId="40909" xr:uid="{00000000-0005-0000-0000-0000169F0000}"/>
    <cellStyle name="20% - Accent1 4 4 2 2 3 3 6 2" xfId="40910" xr:uid="{00000000-0005-0000-0000-0000179F0000}"/>
    <cellStyle name="20% - Accent1 4 4 2 2 3 3 6 2 2" xfId="40911" xr:uid="{00000000-0005-0000-0000-0000189F0000}"/>
    <cellStyle name="20% - Accent1 4 4 2 2 3 3 6 3" xfId="40912" xr:uid="{00000000-0005-0000-0000-0000199F0000}"/>
    <cellStyle name="20% - Accent1 4 4 2 2 3 3 7" xfId="40913" xr:uid="{00000000-0005-0000-0000-00001A9F0000}"/>
    <cellStyle name="20% - Accent1 4 4 2 2 3 3 7 2" xfId="40914" xr:uid="{00000000-0005-0000-0000-00001B9F0000}"/>
    <cellStyle name="20% - Accent1 4 4 2 2 3 3 8" xfId="40915" xr:uid="{00000000-0005-0000-0000-00001C9F0000}"/>
    <cellStyle name="20% - Accent1 4 4 2 2 3 3 8 2" xfId="40916" xr:uid="{00000000-0005-0000-0000-00001D9F0000}"/>
    <cellStyle name="20% - Accent1 4 4 2 2 3 3 9" xfId="40917" xr:uid="{00000000-0005-0000-0000-00001E9F0000}"/>
    <cellStyle name="20% - Accent1 4 4 2 2 3 4" xfId="40918" xr:uid="{00000000-0005-0000-0000-00001F9F0000}"/>
    <cellStyle name="20% - Accent1 4 4 2 2 3 4 2" xfId="40919" xr:uid="{00000000-0005-0000-0000-0000209F0000}"/>
    <cellStyle name="20% - Accent1 4 4 2 2 3 4 2 2" xfId="40920" xr:uid="{00000000-0005-0000-0000-0000219F0000}"/>
    <cellStyle name="20% - Accent1 4 4 2 2 3 4 2 2 2" xfId="40921" xr:uid="{00000000-0005-0000-0000-0000229F0000}"/>
    <cellStyle name="20% - Accent1 4 4 2 2 3 4 2 3" xfId="40922" xr:uid="{00000000-0005-0000-0000-0000239F0000}"/>
    <cellStyle name="20% - Accent1 4 4 2 2 3 4 3" xfId="40923" xr:uid="{00000000-0005-0000-0000-0000249F0000}"/>
    <cellStyle name="20% - Accent1 4 4 2 2 3 4 3 2" xfId="40924" xr:uid="{00000000-0005-0000-0000-0000259F0000}"/>
    <cellStyle name="20% - Accent1 4 4 2 2 3 4 4" xfId="40925" xr:uid="{00000000-0005-0000-0000-0000269F0000}"/>
    <cellStyle name="20% - Accent1 4 4 2 2 3 5" xfId="40926" xr:uid="{00000000-0005-0000-0000-0000279F0000}"/>
    <cellStyle name="20% - Accent1 4 4 2 2 3 5 2" xfId="40927" xr:uid="{00000000-0005-0000-0000-0000289F0000}"/>
    <cellStyle name="20% - Accent1 4 4 2 2 3 5 2 2" xfId="40928" xr:uid="{00000000-0005-0000-0000-0000299F0000}"/>
    <cellStyle name="20% - Accent1 4 4 2 2 3 5 2 2 2" xfId="40929" xr:uid="{00000000-0005-0000-0000-00002A9F0000}"/>
    <cellStyle name="20% - Accent1 4 4 2 2 3 5 2 3" xfId="40930" xr:uid="{00000000-0005-0000-0000-00002B9F0000}"/>
    <cellStyle name="20% - Accent1 4 4 2 2 3 5 3" xfId="40931" xr:uid="{00000000-0005-0000-0000-00002C9F0000}"/>
    <cellStyle name="20% - Accent1 4 4 2 2 3 5 3 2" xfId="40932" xr:uid="{00000000-0005-0000-0000-00002D9F0000}"/>
    <cellStyle name="20% - Accent1 4 4 2 2 3 5 4" xfId="40933" xr:uid="{00000000-0005-0000-0000-00002E9F0000}"/>
    <cellStyle name="20% - Accent1 4 4 2 2 3 6" xfId="40934" xr:uid="{00000000-0005-0000-0000-00002F9F0000}"/>
    <cellStyle name="20% - Accent1 4 4 2 2 3 6 2" xfId="40935" xr:uid="{00000000-0005-0000-0000-0000309F0000}"/>
    <cellStyle name="20% - Accent1 4 4 2 2 3 6 2 2" xfId="40936" xr:uid="{00000000-0005-0000-0000-0000319F0000}"/>
    <cellStyle name="20% - Accent1 4 4 2 2 3 6 2 2 2" xfId="40937" xr:uid="{00000000-0005-0000-0000-0000329F0000}"/>
    <cellStyle name="20% - Accent1 4 4 2 2 3 6 2 3" xfId="40938" xr:uid="{00000000-0005-0000-0000-0000339F0000}"/>
    <cellStyle name="20% - Accent1 4 4 2 2 3 6 3" xfId="40939" xr:uid="{00000000-0005-0000-0000-0000349F0000}"/>
    <cellStyle name="20% - Accent1 4 4 2 2 3 6 3 2" xfId="40940" xr:uid="{00000000-0005-0000-0000-0000359F0000}"/>
    <cellStyle name="20% - Accent1 4 4 2 2 3 6 4" xfId="40941" xr:uid="{00000000-0005-0000-0000-0000369F0000}"/>
    <cellStyle name="20% - Accent1 4 4 2 2 3 7" xfId="40942" xr:uid="{00000000-0005-0000-0000-0000379F0000}"/>
    <cellStyle name="20% - Accent1 4 4 2 2 3 7 2" xfId="40943" xr:uid="{00000000-0005-0000-0000-0000389F0000}"/>
    <cellStyle name="20% - Accent1 4 4 2 2 3 7 2 2" xfId="40944" xr:uid="{00000000-0005-0000-0000-0000399F0000}"/>
    <cellStyle name="20% - Accent1 4 4 2 2 3 7 3" xfId="40945" xr:uid="{00000000-0005-0000-0000-00003A9F0000}"/>
    <cellStyle name="20% - Accent1 4 4 2 2 3 8" xfId="40946" xr:uid="{00000000-0005-0000-0000-00003B9F0000}"/>
    <cellStyle name="20% - Accent1 4 4 2 2 3 8 2" xfId="40947" xr:uid="{00000000-0005-0000-0000-00003C9F0000}"/>
    <cellStyle name="20% - Accent1 4 4 2 2 3 8 2 2" xfId="40948" xr:uid="{00000000-0005-0000-0000-00003D9F0000}"/>
    <cellStyle name="20% - Accent1 4 4 2 2 3 8 3" xfId="40949" xr:uid="{00000000-0005-0000-0000-00003E9F0000}"/>
    <cellStyle name="20% - Accent1 4 4 2 2 3 9" xfId="40950" xr:uid="{00000000-0005-0000-0000-00003F9F0000}"/>
    <cellStyle name="20% - Accent1 4 4 2 2 3 9 2" xfId="40951" xr:uid="{00000000-0005-0000-0000-0000409F0000}"/>
    <cellStyle name="20% - Accent1 4 4 2 2 4" xfId="40952" xr:uid="{00000000-0005-0000-0000-0000419F0000}"/>
    <cellStyle name="20% - Accent1 4 4 2 2 4 10" xfId="40953" xr:uid="{00000000-0005-0000-0000-0000429F0000}"/>
    <cellStyle name="20% - Accent1 4 4 2 2 4 10 2" xfId="40954" xr:uid="{00000000-0005-0000-0000-0000439F0000}"/>
    <cellStyle name="20% - Accent1 4 4 2 2 4 11" xfId="40955" xr:uid="{00000000-0005-0000-0000-0000449F0000}"/>
    <cellStyle name="20% - Accent1 4 4 2 2 4 2" xfId="40956" xr:uid="{00000000-0005-0000-0000-0000459F0000}"/>
    <cellStyle name="20% - Accent1 4 4 2 2 4 2 2" xfId="40957" xr:uid="{00000000-0005-0000-0000-0000469F0000}"/>
    <cellStyle name="20% - Accent1 4 4 2 2 4 2 2 2" xfId="40958" xr:uid="{00000000-0005-0000-0000-0000479F0000}"/>
    <cellStyle name="20% - Accent1 4 4 2 2 4 2 2 2 2" xfId="40959" xr:uid="{00000000-0005-0000-0000-0000489F0000}"/>
    <cellStyle name="20% - Accent1 4 4 2 2 4 2 2 2 2 2" xfId="40960" xr:uid="{00000000-0005-0000-0000-0000499F0000}"/>
    <cellStyle name="20% - Accent1 4 4 2 2 4 2 2 2 3" xfId="40961" xr:uid="{00000000-0005-0000-0000-00004A9F0000}"/>
    <cellStyle name="20% - Accent1 4 4 2 2 4 2 2 3" xfId="40962" xr:uid="{00000000-0005-0000-0000-00004B9F0000}"/>
    <cellStyle name="20% - Accent1 4 4 2 2 4 2 2 3 2" xfId="40963" xr:uid="{00000000-0005-0000-0000-00004C9F0000}"/>
    <cellStyle name="20% - Accent1 4 4 2 2 4 2 2 4" xfId="40964" xr:uid="{00000000-0005-0000-0000-00004D9F0000}"/>
    <cellStyle name="20% - Accent1 4 4 2 2 4 2 3" xfId="40965" xr:uid="{00000000-0005-0000-0000-00004E9F0000}"/>
    <cellStyle name="20% - Accent1 4 4 2 2 4 2 3 2" xfId="40966" xr:uid="{00000000-0005-0000-0000-00004F9F0000}"/>
    <cellStyle name="20% - Accent1 4 4 2 2 4 2 3 2 2" xfId="40967" xr:uid="{00000000-0005-0000-0000-0000509F0000}"/>
    <cellStyle name="20% - Accent1 4 4 2 2 4 2 3 2 2 2" xfId="40968" xr:uid="{00000000-0005-0000-0000-0000519F0000}"/>
    <cellStyle name="20% - Accent1 4 4 2 2 4 2 3 2 3" xfId="40969" xr:uid="{00000000-0005-0000-0000-0000529F0000}"/>
    <cellStyle name="20% - Accent1 4 4 2 2 4 2 3 3" xfId="40970" xr:uid="{00000000-0005-0000-0000-0000539F0000}"/>
    <cellStyle name="20% - Accent1 4 4 2 2 4 2 3 3 2" xfId="40971" xr:uid="{00000000-0005-0000-0000-0000549F0000}"/>
    <cellStyle name="20% - Accent1 4 4 2 2 4 2 3 4" xfId="40972" xr:uid="{00000000-0005-0000-0000-0000559F0000}"/>
    <cellStyle name="20% - Accent1 4 4 2 2 4 2 4" xfId="40973" xr:uid="{00000000-0005-0000-0000-0000569F0000}"/>
    <cellStyle name="20% - Accent1 4 4 2 2 4 2 4 2" xfId="40974" xr:uid="{00000000-0005-0000-0000-0000579F0000}"/>
    <cellStyle name="20% - Accent1 4 4 2 2 4 2 4 2 2" xfId="40975" xr:uid="{00000000-0005-0000-0000-0000589F0000}"/>
    <cellStyle name="20% - Accent1 4 4 2 2 4 2 4 2 2 2" xfId="40976" xr:uid="{00000000-0005-0000-0000-0000599F0000}"/>
    <cellStyle name="20% - Accent1 4 4 2 2 4 2 4 2 3" xfId="40977" xr:uid="{00000000-0005-0000-0000-00005A9F0000}"/>
    <cellStyle name="20% - Accent1 4 4 2 2 4 2 4 3" xfId="40978" xr:uid="{00000000-0005-0000-0000-00005B9F0000}"/>
    <cellStyle name="20% - Accent1 4 4 2 2 4 2 4 3 2" xfId="40979" xr:uid="{00000000-0005-0000-0000-00005C9F0000}"/>
    <cellStyle name="20% - Accent1 4 4 2 2 4 2 4 4" xfId="40980" xr:uid="{00000000-0005-0000-0000-00005D9F0000}"/>
    <cellStyle name="20% - Accent1 4 4 2 2 4 2 5" xfId="40981" xr:uid="{00000000-0005-0000-0000-00005E9F0000}"/>
    <cellStyle name="20% - Accent1 4 4 2 2 4 2 5 2" xfId="40982" xr:uid="{00000000-0005-0000-0000-00005F9F0000}"/>
    <cellStyle name="20% - Accent1 4 4 2 2 4 2 5 2 2" xfId="40983" xr:uid="{00000000-0005-0000-0000-0000609F0000}"/>
    <cellStyle name="20% - Accent1 4 4 2 2 4 2 5 3" xfId="40984" xr:uid="{00000000-0005-0000-0000-0000619F0000}"/>
    <cellStyle name="20% - Accent1 4 4 2 2 4 2 6" xfId="40985" xr:uid="{00000000-0005-0000-0000-0000629F0000}"/>
    <cellStyle name="20% - Accent1 4 4 2 2 4 2 6 2" xfId="40986" xr:uid="{00000000-0005-0000-0000-0000639F0000}"/>
    <cellStyle name="20% - Accent1 4 4 2 2 4 2 6 2 2" xfId="40987" xr:uid="{00000000-0005-0000-0000-0000649F0000}"/>
    <cellStyle name="20% - Accent1 4 4 2 2 4 2 6 3" xfId="40988" xr:uid="{00000000-0005-0000-0000-0000659F0000}"/>
    <cellStyle name="20% - Accent1 4 4 2 2 4 2 7" xfId="40989" xr:uid="{00000000-0005-0000-0000-0000669F0000}"/>
    <cellStyle name="20% - Accent1 4 4 2 2 4 2 7 2" xfId="40990" xr:uid="{00000000-0005-0000-0000-0000679F0000}"/>
    <cellStyle name="20% - Accent1 4 4 2 2 4 2 8" xfId="40991" xr:uid="{00000000-0005-0000-0000-0000689F0000}"/>
    <cellStyle name="20% - Accent1 4 4 2 2 4 2 8 2" xfId="40992" xr:uid="{00000000-0005-0000-0000-0000699F0000}"/>
    <cellStyle name="20% - Accent1 4 4 2 2 4 2 9" xfId="40993" xr:uid="{00000000-0005-0000-0000-00006A9F0000}"/>
    <cellStyle name="20% - Accent1 4 4 2 2 4 3" xfId="40994" xr:uid="{00000000-0005-0000-0000-00006B9F0000}"/>
    <cellStyle name="20% - Accent1 4 4 2 2 4 3 2" xfId="40995" xr:uid="{00000000-0005-0000-0000-00006C9F0000}"/>
    <cellStyle name="20% - Accent1 4 4 2 2 4 3 2 2" xfId="40996" xr:uid="{00000000-0005-0000-0000-00006D9F0000}"/>
    <cellStyle name="20% - Accent1 4 4 2 2 4 3 2 2 2" xfId="40997" xr:uid="{00000000-0005-0000-0000-00006E9F0000}"/>
    <cellStyle name="20% - Accent1 4 4 2 2 4 3 2 2 2 2" xfId="40998" xr:uid="{00000000-0005-0000-0000-00006F9F0000}"/>
    <cellStyle name="20% - Accent1 4 4 2 2 4 3 2 2 3" xfId="40999" xr:uid="{00000000-0005-0000-0000-0000709F0000}"/>
    <cellStyle name="20% - Accent1 4 4 2 2 4 3 2 3" xfId="41000" xr:uid="{00000000-0005-0000-0000-0000719F0000}"/>
    <cellStyle name="20% - Accent1 4 4 2 2 4 3 2 3 2" xfId="41001" xr:uid="{00000000-0005-0000-0000-0000729F0000}"/>
    <cellStyle name="20% - Accent1 4 4 2 2 4 3 2 4" xfId="41002" xr:uid="{00000000-0005-0000-0000-0000739F0000}"/>
    <cellStyle name="20% - Accent1 4 4 2 2 4 3 3" xfId="41003" xr:uid="{00000000-0005-0000-0000-0000749F0000}"/>
    <cellStyle name="20% - Accent1 4 4 2 2 4 3 3 2" xfId="41004" xr:uid="{00000000-0005-0000-0000-0000759F0000}"/>
    <cellStyle name="20% - Accent1 4 4 2 2 4 3 3 2 2" xfId="41005" xr:uid="{00000000-0005-0000-0000-0000769F0000}"/>
    <cellStyle name="20% - Accent1 4 4 2 2 4 3 3 2 2 2" xfId="41006" xr:uid="{00000000-0005-0000-0000-0000779F0000}"/>
    <cellStyle name="20% - Accent1 4 4 2 2 4 3 3 2 3" xfId="41007" xr:uid="{00000000-0005-0000-0000-0000789F0000}"/>
    <cellStyle name="20% - Accent1 4 4 2 2 4 3 3 3" xfId="41008" xr:uid="{00000000-0005-0000-0000-0000799F0000}"/>
    <cellStyle name="20% - Accent1 4 4 2 2 4 3 3 3 2" xfId="41009" xr:uid="{00000000-0005-0000-0000-00007A9F0000}"/>
    <cellStyle name="20% - Accent1 4 4 2 2 4 3 3 4" xfId="41010" xr:uid="{00000000-0005-0000-0000-00007B9F0000}"/>
    <cellStyle name="20% - Accent1 4 4 2 2 4 3 4" xfId="41011" xr:uid="{00000000-0005-0000-0000-00007C9F0000}"/>
    <cellStyle name="20% - Accent1 4 4 2 2 4 3 4 2" xfId="41012" xr:uid="{00000000-0005-0000-0000-00007D9F0000}"/>
    <cellStyle name="20% - Accent1 4 4 2 2 4 3 4 2 2" xfId="41013" xr:uid="{00000000-0005-0000-0000-00007E9F0000}"/>
    <cellStyle name="20% - Accent1 4 4 2 2 4 3 4 2 2 2" xfId="41014" xr:uid="{00000000-0005-0000-0000-00007F9F0000}"/>
    <cellStyle name="20% - Accent1 4 4 2 2 4 3 4 2 3" xfId="41015" xr:uid="{00000000-0005-0000-0000-0000809F0000}"/>
    <cellStyle name="20% - Accent1 4 4 2 2 4 3 4 3" xfId="41016" xr:uid="{00000000-0005-0000-0000-0000819F0000}"/>
    <cellStyle name="20% - Accent1 4 4 2 2 4 3 4 3 2" xfId="41017" xr:uid="{00000000-0005-0000-0000-0000829F0000}"/>
    <cellStyle name="20% - Accent1 4 4 2 2 4 3 4 4" xfId="41018" xr:uid="{00000000-0005-0000-0000-0000839F0000}"/>
    <cellStyle name="20% - Accent1 4 4 2 2 4 3 5" xfId="41019" xr:uid="{00000000-0005-0000-0000-0000849F0000}"/>
    <cellStyle name="20% - Accent1 4 4 2 2 4 3 5 2" xfId="41020" xr:uid="{00000000-0005-0000-0000-0000859F0000}"/>
    <cellStyle name="20% - Accent1 4 4 2 2 4 3 5 2 2" xfId="41021" xr:uid="{00000000-0005-0000-0000-0000869F0000}"/>
    <cellStyle name="20% - Accent1 4 4 2 2 4 3 5 3" xfId="41022" xr:uid="{00000000-0005-0000-0000-0000879F0000}"/>
    <cellStyle name="20% - Accent1 4 4 2 2 4 3 6" xfId="41023" xr:uid="{00000000-0005-0000-0000-0000889F0000}"/>
    <cellStyle name="20% - Accent1 4 4 2 2 4 3 6 2" xfId="41024" xr:uid="{00000000-0005-0000-0000-0000899F0000}"/>
    <cellStyle name="20% - Accent1 4 4 2 2 4 3 6 2 2" xfId="41025" xr:uid="{00000000-0005-0000-0000-00008A9F0000}"/>
    <cellStyle name="20% - Accent1 4 4 2 2 4 3 6 3" xfId="41026" xr:uid="{00000000-0005-0000-0000-00008B9F0000}"/>
    <cellStyle name="20% - Accent1 4 4 2 2 4 3 7" xfId="41027" xr:uid="{00000000-0005-0000-0000-00008C9F0000}"/>
    <cellStyle name="20% - Accent1 4 4 2 2 4 3 7 2" xfId="41028" xr:uid="{00000000-0005-0000-0000-00008D9F0000}"/>
    <cellStyle name="20% - Accent1 4 4 2 2 4 3 8" xfId="41029" xr:uid="{00000000-0005-0000-0000-00008E9F0000}"/>
    <cellStyle name="20% - Accent1 4 4 2 2 4 3 8 2" xfId="41030" xr:uid="{00000000-0005-0000-0000-00008F9F0000}"/>
    <cellStyle name="20% - Accent1 4 4 2 2 4 3 9" xfId="41031" xr:uid="{00000000-0005-0000-0000-0000909F0000}"/>
    <cellStyle name="20% - Accent1 4 4 2 2 4 4" xfId="41032" xr:uid="{00000000-0005-0000-0000-0000919F0000}"/>
    <cellStyle name="20% - Accent1 4 4 2 2 4 4 2" xfId="41033" xr:uid="{00000000-0005-0000-0000-0000929F0000}"/>
    <cellStyle name="20% - Accent1 4 4 2 2 4 4 2 2" xfId="41034" xr:uid="{00000000-0005-0000-0000-0000939F0000}"/>
    <cellStyle name="20% - Accent1 4 4 2 2 4 4 2 2 2" xfId="41035" xr:uid="{00000000-0005-0000-0000-0000949F0000}"/>
    <cellStyle name="20% - Accent1 4 4 2 2 4 4 2 3" xfId="41036" xr:uid="{00000000-0005-0000-0000-0000959F0000}"/>
    <cellStyle name="20% - Accent1 4 4 2 2 4 4 3" xfId="41037" xr:uid="{00000000-0005-0000-0000-0000969F0000}"/>
    <cellStyle name="20% - Accent1 4 4 2 2 4 4 3 2" xfId="41038" xr:uid="{00000000-0005-0000-0000-0000979F0000}"/>
    <cellStyle name="20% - Accent1 4 4 2 2 4 4 4" xfId="41039" xr:uid="{00000000-0005-0000-0000-0000989F0000}"/>
    <cellStyle name="20% - Accent1 4 4 2 2 4 5" xfId="41040" xr:uid="{00000000-0005-0000-0000-0000999F0000}"/>
    <cellStyle name="20% - Accent1 4 4 2 2 4 5 2" xfId="41041" xr:uid="{00000000-0005-0000-0000-00009A9F0000}"/>
    <cellStyle name="20% - Accent1 4 4 2 2 4 5 2 2" xfId="41042" xr:uid="{00000000-0005-0000-0000-00009B9F0000}"/>
    <cellStyle name="20% - Accent1 4 4 2 2 4 5 2 2 2" xfId="41043" xr:uid="{00000000-0005-0000-0000-00009C9F0000}"/>
    <cellStyle name="20% - Accent1 4 4 2 2 4 5 2 3" xfId="41044" xr:uid="{00000000-0005-0000-0000-00009D9F0000}"/>
    <cellStyle name="20% - Accent1 4 4 2 2 4 5 3" xfId="41045" xr:uid="{00000000-0005-0000-0000-00009E9F0000}"/>
    <cellStyle name="20% - Accent1 4 4 2 2 4 5 3 2" xfId="41046" xr:uid="{00000000-0005-0000-0000-00009F9F0000}"/>
    <cellStyle name="20% - Accent1 4 4 2 2 4 5 4" xfId="41047" xr:uid="{00000000-0005-0000-0000-0000A09F0000}"/>
    <cellStyle name="20% - Accent1 4 4 2 2 4 6" xfId="41048" xr:uid="{00000000-0005-0000-0000-0000A19F0000}"/>
    <cellStyle name="20% - Accent1 4 4 2 2 4 6 2" xfId="41049" xr:uid="{00000000-0005-0000-0000-0000A29F0000}"/>
    <cellStyle name="20% - Accent1 4 4 2 2 4 6 2 2" xfId="41050" xr:uid="{00000000-0005-0000-0000-0000A39F0000}"/>
    <cellStyle name="20% - Accent1 4 4 2 2 4 6 2 2 2" xfId="41051" xr:uid="{00000000-0005-0000-0000-0000A49F0000}"/>
    <cellStyle name="20% - Accent1 4 4 2 2 4 6 2 3" xfId="41052" xr:uid="{00000000-0005-0000-0000-0000A59F0000}"/>
    <cellStyle name="20% - Accent1 4 4 2 2 4 6 3" xfId="41053" xr:uid="{00000000-0005-0000-0000-0000A69F0000}"/>
    <cellStyle name="20% - Accent1 4 4 2 2 4 6 3 2" xfId="41054" xr:uid="{00000000-0005-0000-0000-0000A79F0000}"/>
    <cellStyle name="20% - Accent1 4 4 2 2 4 6 4" xfId="41055" xr:uid="{00000000-0005-0000-0000-0000A89F0000}"/>
    <cellStyle name="20% - Accent1 4 4 2 2 4 7" xfId="41056" xr:uid="{00000000-0005-0000-0000-0000A99F0000}"/>
    <cellStyle name="20% - Accent1 4 4 2 2 4 7 2" xfId="41057" xr:uid="{00000000-0005-0000-0000-0000AA9F0000}"/>
    <cellStyle name="20% - Accent1 4 4 2 2 4 7 2 2" xfId="41058" xr:uid="{00000000-0005-0000-0000-0000AB9F0000}"/>
    <cellStyle name="20% - Accent1 4 4 2 2 4 7 3" xfId="41059" xr:uid="{00000000-0005-0000-0000-0000AC9F0000}"/>
    <cellStyle name="20% - Accent1 4 4 2 2 4 8" xfId="41060" xr:uid="{00000000-0005-0000-0000-0000AD9F0000}"/>
    <cellStyle name="20% - Accent1 4 4 2 2 4 8 2" xfId="41061" xr:uid="{00000000-0005-0000-0000-0000AE9F0000}"/>
    <cellStyle name="20% - Accent1 4 4 2 2 4 8 2 2" xfId="41062" xr:uid="{00000000-0005-0000-0000-0000AF9F0000}"/>
    <cellStyle name="20% - Accent1 4 4 2 2 4 8 3" xfId="41063" xr:uid="{00000000-0005-0000-0000-0000B09F0000}"/>
    <cellStyle name="20% - Accent1 4 4 2 2 4 9" xfId="41064" xr:uid="{00000000-0005-0000-0000-0000B19F0000}"/>
    <cellStyle name="20% - Accent1 4 4 2 2 4 9 2" xfId="41065" xr:uid="{00000000-0005-0000-0000-0000B29F0000}"/>
    <cellStyle name="20% - Accent1 4 4 2 2 5" xfId="41066" xr:uid="{00000000-0005-0000-0000-0000B39F0000}"/>
    <cellStyle name="20% - Accent1 4 4 2 2 5 2" xfId="41067" xr:uid="{00000000-0005-0000-0000-0000B49F0000}"/>
    <cellStyle name="20% - Accent1 4 4 2 2 5 2 2" xfId="41068" xr:uid="{00000000-0005-0000-0000-0000B59F0000}"/>
    <cellStyle name="20% - Accent1 4 4 2 2 5 2 2 2" xfId="41069" xr:uid="{00000000-0005-0000-0000-0000B69F0000}"/>
    <cellStyle name="20% - Accent1 4 4 2 2 5 2 2 2 2" xfId="41070" xr:uid="{00000000-0005-0000-0000-0000B79F0000}"/>
    <cellStyle name="20% - Accent1 4 4 2 2 5 2 2 3" xfId="41071" xr:uid="{00000000-0005-0000-0000-0000B89F0000}"/>
    <cellStyle name="20% - Accent1 4 4 2 2 5 2 3" xfId="41072" xr:uid="{00000000-0005-0000-0000-0000B99F0000}"/>
    <cellStyle name="20% - Accent1 4 4 2 2 5 2 3 2" xfId="41073" xr:uid="{00000000-0005-0000-0000-0000BA9F0000}"/>
    <cellStyle name="20% - Accent1 4 4 2 2 5 2 4" xfId="41074" xr:uid="{00000000-0005-0000-0000-0000BB9F0000}"/>
    <cellStyle name="20% - Accent1 4 4 2 2 5 3" xfId="41075" xr:uid="{00000000-0005-0000-0000-0000BC9F0000}"/>
    <cellStyle name="20% - Accent1 4 4 2 2 5 3 2" xfId="41076" xr:uid="{00000000-0005-0000-0000-0000BD9F0000}"/>
    <cellStyle name="20% - Accent1 4 4 2 2 5 3 2 2" xfId="41077" xr:uid="{00000000-0005-0000-0000-0000BE9F0000}"/>
    <cellStyle name="20% - Accent1 4 4 2 2 5 3 2 2 2" xfId="41078" xr:uid="{00000000-0005-0000-0000-0000BF9F0000}"/>
    <cellStyle name="20% - Accent1 4 4 2 2 5 3 2 3" xfId="41079" xr:uid="{00000000-0005-0000-0000-0000C09F0000}"/>
    <cellStyle name="20% - Accent1 4 4 2 2 5 3 3" xfId="41080" xr:uid="{00000000-0005-0000-0000-0000C19F0000}"/>
    <cellStyle name="20% - Accent1 4 4 2 2 5 3 3 2" xfId="41081" xr:uid="{00000000-0005-0000-0000-0000C29F0000}"/>
    <cellStyle name="20% - Accent1 4 4 2 2 5 3 4" xfId="41082" xr:uid="{00000000-0005-0000-0000-0000C39F0000}"/>
    <cellStyle name="20% - Accent1 4 4 2 2 5 4" xfId="41083" xr:uid="{00000000-0005-0000-0000-0000C49F0000}"/>
    <cellStyle name="20% - Accent1 4 4 2 2 5 4 2" xfId="41084" xr:uid="{00000000-0005-0000-0000-0000C59F0000}"/>
    <cellStyle name="20% - Accent1 4 4 2 2 5 4 2 2" xfId="41085" xr:uid="{00000000-0005-0000-0000-0000C69F0000}"/>
    <cellStyle name="20% - Accent1 4 4 2 2 5 4 2 2 2" xfId="41086" xr:uid="{00000000-0005-0000-0000-0000C79F0000}"/>
    <cellStyle name="20% - Accent1 4 4 2 2 5 4 2 3" xfId="41087" xr:uid="{00000000-0005-0000-0000-0000C89F0000}"/>
    <cellStyle name="20% - Accent1 4 4 2 2 5 4 3" xfId="41088" xr:uid="{00000000-0005-0000-0000-0000C99F0000}"/>
    <cellStyle name="20% - Accent1 4 4 2 2 5 4 3 2" xfId="41089" xr:uid="{00000000-0005-0000-0000-0000CA9F0000}"/>
    <cellStyle name="20% - Accent1 4 4 2 2 5 4 4" xfId="41090" xr:uid="{00000000-0005-0000-0000-0000CB9F0000}"/>
    <cellStyle name="20% - Accent1 4 4 2 2 5 5" xfId="41091" xr:uid="{00000000-0005-0000-0000-0000CC9F0000}"/>
    <cellStyle name="20% - Accent1 4 4 2 2 5 5 2" xfId="41092" xr:uid="{00000000-0005-0000-0000-0000CD9F0000}"/>
    <cellStyle name="20% - Accent1 4 4 2 2 5 5 2 2" xfId="41093" xr:uid="{00000000-0005-0000-0000-0000CE9F0000}"/>
    <cellStyle name="20% - Accent1 4 4 2 2 5 5 3" xfId="41094" xr:uid="{00000000-0005-0000-0000-0000CF9F0000}"/>
    <cellStyle name="20% - Accent1 4 4 2 2 5 6" xfId="41095" xr:uid="{00000000-0005-0000-0000-0000D09F0000}"/>
    <cellStyle name="20% - Accent1 4 4 2 2 5 6 2" xfId="41096" xr:uid="{00000000-0005-0000-0000-0000D19F0000}"/>
    <cellStyle name="20% - Accent1 4 4 2 2 5 6 2 2" xfId="41097" xr:uid="{00000000-0005-0000-0000-0000D29F0000}"/>
    <cellStyle name="20% - Accent1 4 4 2 2 5 6 3" xfId="41098" xr:uid="{00000000-0005-0000-0000-0000D39F0000}"/>
    <cellStyle name="20% - Accent1 4 4 2 2 5 7" xfId="41099" xr:uid="{00000000-0005-0000-0000-0000D49F0000}"/>
    <cellStyle name="20% - Accent1 4 4 2 2 5 7 2" xfId="41100" xr:uid="{00000000-0005-0000-0000-0000D59F0000}"/>
    <cellStyle name="20% - Accent1 4 4 2 2 5 8" xfId="41101" xr:uid="{00000000-0005-0000-0000-0000D69F0000}"/>
    <cellStyle name="20% - Accent1 4 4 2 2 5 8 2" xfId="41102" xr:uid="{00000000-0005-0000-0000-0000D79F0000}"/>
    <cellStyle name="20% - Accent1 4 4 2 2 5 9" xfId="41103" xr:uid="{00000000-0005-0000-0000-0000D89F0000}"/>
    <cellStyle name="20% - Accent1 4 4 2 2 6" xfId="41104" xr:uid="{00000000-0005-0000-0000-0000D99F0000}"/>
    <cellStyle name="20% - Accent1 4 4 2 2 6 2" xfId="41105" xr:uid="{00000000-0005-0000-0000-0000DA9F0000}"/>
    <cellStyle name="20% - Accent1 4 4 2 2 6 2 2" xfId="41106" xr:uid="{00000000-0005-0000-0000-0000DB9F0000}"/>
    <cellStyle name="20% - Accent1 4 4 2 2 6 2 2 2" xfId="41107" xr:uid="{00000000-0005-0000-0000-0000DC9F0000}"/>
    <cellStyle name="20% - Accent1 4 4 2 2 6 2 2 2 2" xfId="41108" xr:uid="{00000000-0005-0000-0000-0000DD9F0000}"/>
    <cellStyle name="20% - Accent1 4 4 2 2 6 2 2 3" xfId="41109" xr:uid="{00000000-0005-0000-0000-0000DE9F0000}"/>
    <cellStyle name="20% - Accent1 4 4 2 2 6 2 3" xfId="41110" xr:uid="{00000000-0005-0000-0000-0000DF9F0000}"/>
    <cellStyle name="20% - Accent1 4 4 2 2 6 2 3 2" xfId="41111" xr:uid="{00000000-0005-0000-0000-0000E09F0000}"/>
    <cellStyle name="20% - Accent1 4 4 2 2 6 2 4" xfId="41112" xr:uid="{00000000-0005-0000-0000-0000E19F0000}"/>
    <cellStyle name="20% - Accent1 4 4 2 2 6 3" xfId="41113" xr:uid="{00000000-0005-0000-0000-0000E29F0000}"/>
    <cellStyle name="20% - Accent1 4 4 2 2 6 3 2" xfId="41114" xr:uid="{00000000-0005-0000-0000-0000E39F0000}"/>
    <cellStyle name="20% - Accent1 4 4 2 2 6 3 2 2" xfId="41115" xr:uid="{00000000-0005-0000-0000-0000E49F0000}"/>
    <cellStyle name="20% - Accent1 4 4 2 2 6 3 2 2 2" xfId="41116" xr:uid="{00000000-0005-0000-0000-0000E59F0000}"/>
    <cellStyle name="20% - Accent1 4 4 2 2 6 3 2 3" xfId="41117" xr:uid="{00000000-0005-0000-0000-0000E69F0000}"/>
    <cellStyle name="20% - Accent1 4 4 2 2 6 3 3" xfId="41118" xr:uid="{00000000-0005-0000-0000-0000E79F0000}"/>
    <cellStyle name="20% - Accent1 4 4 2 2 6 3 3 2" xfId="41119" xr:uid="{00000000-0005-0000-0000-0000E89F0000}"/>
    <cellStyle name="20% - Accent1 4 4 2 2 6 3 4" xfId="41120" xr:uid="{00000000-0005-0000-0000-0000E99F0000}"/>
    <cellStyle name="20% - Accent1 4 4 2 2 6 4" xfId="41121" xr:uid="{00000000-0005-0000-0000-0000EA9F0000}"/>
    <cellStyle name="20% - Accent1 4 4 2 2 6 4 2" xfId="41122" xr:uid="{00000000-0005-0000-0000-0000EB9F0000}"/>
    <cellStyle name="20% - Accent1 4 4 2 2 6 4 2 2" xfId="41123" xr:uid="{00000000-0005-0000-0000-0000EC9F0000}"/>
    <cellStyle name="20% - Accent1 4 4 2 2 6 4 2 2 2" xfId="41124" xr:uid="{00000000-0005-0000-0000-0000ED9F0000}"/>
    <cellStyle name="20% - Accent1 4 4 2 2 6 4 2 3" xfId="41125" xr:uid="{00000000-0005-0000-0000-0000EE9F0000}"/>
    <cellStyle name="20% - Accent1 4 4 2 2 6 4 3" xfId="41126" xr:uid="{00000000-0005-0000-0000-0000EF9F0000}"/>
    <cellStyle name="20% - Accent1 4 4 2 2 6 4 3 2" xfId="41127" xr:uid="{00000000-0005-0000-0000-0000F09F0000}"/>
    <cellStyle name="20% - Accent1 4 4 2 2 6 4 4" xfId="41128" xr:uid="{00000000-0005-0000-0000-0000F19F0000}"/>
    <cellStyle name="20% - Accent1 4 4 2 2 6 5" xfId="41129" xr:uid="{00000000-0005-0000-0000-0000F29F0000}"/>
    <cellStyle name="20% - Accent1 4 4 2 2 6 5 2" xfId="41130" xr:uid="{00000000-0005-0000-0000-0000F39F0000}"/>
    <cellStyle name="20% - Accent1 4 4 2 2 6 5 2 2" xfId="41131" xr:uid="{00000000-0005-0000-0000-0000F49F0000}"/>
    <cellStyle name="20% - Accent1 4 4 2 2 6 5 3" xfId="41132" xr:uid="{00000000-0005-0000-0000-0000F59F0000}"/>
    <cellStyle name="20% - Accent1 4 4 2 2 6 6" xfId="41133" xr:uid="{00000000-0005-0000-0000-0000F69F0000}"/>
    <cellStyle name="20% - Accent1 4 4 2 2 6 6 2" xfId="41134" xr:uid="{00000000-0005-0000-0000-0000F79F0000}"/>
    <cellStyle name="20% - Accent1 4 4 2 2 6 6 2 2" xfId="41135" xr:uid="{00000000-0005-0000-0000-0000F89F0000}"/>
    <cellStyle name="20% - Accent1 4 4 2 2 6 6 3" xfId="41136" xr:uid="{00000000-0005-0000-0000-0000F99F0000}"/>
    <cellStyle name="20% - Accent1 4 4 2 2 6 7" xfId="41137" xr:uid="{00000000-0005-0000-0000-0000FA9F0000}"/>
    <cellStyle name="20% - Accent1 4 4 2 2 6 7 2" xfId="41138" xr:uid="{00000000-0005-0000-0000-0000FB9F0000}"/>
    <cellStyle name="20% - Accent1 4 4 2 2 6 8" xfId="41139" xr:uid="{00000000-0005-0000-0000-0000FC9F0000}"/>
    <cellStyle name="20% - Accent1 4 4 2 2 6 8 2" xfId="41140" xr:uid="{00000000-0005-0000-0000-0000FD9F0000}"/>
    <cellStyle name="20% - Accent1 4 4 2 2 6 9" xfId="41141" xr:uid="{00000000-0005-0000-0000-0000FE9F0000}"/>
    <cellStyle name="20% - Accent1 4 4 2 2 7" xfId="41142" xr:uid="{00000000-0005-0000-0000-0000FF9F0000}"/>
    <cellStyle name="20% - Accent1 4 4 2 2 7 2" xfId="41143" xr:uid="{00000000-0005-0000-0000-000000A00000}"/>
    <cellStyle name="20% - Accent1 4 4 2 2 7 2 2" xfId="41144" xr:uid="{00000000-0005-0000-0000-000001A00000}"/>
    <cellStyle name="20% - Accent1 4 4 2 2 7 2 2 2" xfId="41145" xr:uid="{00000000-0005-0000-0000-000002A00000}"/>
    <cellStyle name="20% - Accent1 4 4 2 2 7 2 3" xfId="41146" xr:uid="{00000000-0005-0000-0000-000003A00000}"/>
    <cellStyle name="20% - Accent1 4 4 2 2 7 3" xfId="41147" xr:uid="{00000000-0005-0000-0000-000004A00000}"/>
    <cellStyle name="20% - Accent1 4 4 2 2 7 3 2" xfId="41148" xr:uid="{00000000-0005-0000-0000-000005A00000}"/>
    <cellStyle name="20% - Accent1 4 4 2 2 7 4" xfId="41149" xr:uid="{00000000-0005-0000-0000-000006A00000}"/>
    <cellStyle name="20% - Accent1 4 4 2 2 8" xfId="41150" xr:uid="{00000000-0005-0000-0000-000007A00000}"/>
    <cellStyle name="20% - Accent1 4 4 2 2 8 2" xfId="41151" xr:uid="{00000000-0005-0000-0000-000008A00000}"/>
    <cellStyle name="20% - Accent1 4 4 2 2 8 2 2" xfId="41152" xr:uid="{00000000-0005-0000-0000-000009A00000}"/>
    <cellStyle name="20% - Accent1 4 4 2 2 8 2 2 2" xfId="41153" xr:uid="{00000000-0005-0000-0000-00000AA00000}"/>
    <cellStyle name="20% - Accent1 4 4 2 2 8 2 3" xfId="41154" xr:uid="{00000000-0005-0000-0000-00000BA00000}"/>
    <cellStyle name="20% - Accent1 4 4 2 2 8 3" xfId="41155" xr:uid="{00000000-0005-0000-0000-00000CA00000}"/>
    <cellStyle name="20% - Accent1 4 4 2 2 8 3 2" xfId="41156" xr:uid="{00000000-0005-0000-0000-00000DA00000}"/>
    <cellStyle name="20% - Accent1 4 4 2 2 8 4" xfId="41157" xr:uid="{00000000-0005-0000-0000-00000EA00000}"/>
    <cellStyle name="20% - Accent1 4 4 2 2 9" xfId="41158" xr:uid="{00000000-0005-0000-0000-00000FA00000}"/>
    <cellStyle name="20% - Accent1 4 4 2 2 9 2" xfId="41159" xr:uid="{00000000-0005-0000-0000-000010A00000}"/>
    <cellStyle name="20% - Accent1 4 4 2 2 9 2 2" xfId="41160" xr:uid="{00000000-0005-0000-0000-000011A00000}"/>
    <cellStyle name="20% - Accent1 4 4 2 2 9 2 2 2" xfId="41161" xr:uid="{00000000-0005-0000-0000-000012A00000}"/>
    <cellStyle name="20% - Accent1 4 4 2 2 9 2 3" xfId="41162" xr:uid="{00000000-0005-0000-0000-000013A00000}"/>
    <cellStyle name="20% - Accent1 4 4 2 2 9 3" xfId="41163" xr:uid="{00000000-0005-0000-0000-000014A00000}"/>
    <cellStyle name="20% - Accent1 4 4 2 2 9 3 2" xfId="41164" xr:uid="{00000000-0005-0000-0000-000015A00000}"/>
    <cellStyle name="20% - Accent1 4 4 2 2 9 4" xfId="41165" xr:uid="{00000000-0005-0000-0000-000016A00000}"/>
    <cellStyle name="20% - Accent1 4 4 2 3" xfId="41166" xr:uid="{00000000-0005-0000-0000-000017A00000}"/>
    <cellStyle name="20% - Accent1 4 4 2 3 10" xfId="41167" xr:uid="{00000000-0005-0000-0000-000018A00000}"/>
    <cellStyle name="20% - Accent1 4 4 2 3 10 2" xfId="41168" xr:uid="{00000000-0005-0000-0000-000019A00000}"/>
    <cellStyle name="20% - Accent1 4 4 2 3 11" xfId="41169" xr:uid="{00000000-0005-0000-0000-00001AA00000}"/>
    <cellStyle name="20% - Accent1 4 4 2 3 2" xfId="41170" xr:uid="{00000000-0005-0000-0000-00001BA00000}"/>
    <cellStyle name="20% - Accent1 4 4 2 3 2 2" xfId="41171" xr:uid="{00000000-0005-0000-0000-00001CA00000}"/>
    <cellStyle name="20% - Accent1 4 4 2 3 2 2 2" xfId="41172" xr:uid="{00000000-0005-0000-0000-00001DA00000}"/>
    <cellStyle name="20% - Accent1 4 4 2 3 2 2 2 2" xfId="41173" xr:uid="{00000000-0005-0000-0000-00001EA00000}"/>
    <cellStyle name="20% - Accent1 4 4 2 3 2 2 2 2 2" xfId="41174" xr:uid="{00000000-0005-0000-0000-00001FA00000}"/>
    <cellStyle name="20% - Accent1 4 4 2 3 2 2 2 3" xfId="41175" xr:uid="{00000000-0005-0000-0000-000020A00000}"/>
    <cellStyle name="20% - Accent1 4 4 2 3 2 2 3" xfId="41176" xr:uid="{00000000-0005-0000-0000-000021A00000}"/>
    <cellStyle name="20% - Accent1 4 4 2 3 2 2 3 2" xfId="41177" xr:uid="{00000000-0005-0000-0000-000022A00000}"/>
    <cellStyle name="20% - Accent1 4 4 2 3 2 2 4" xfId="41178" xr:uid="{00000000-0005-0000-0000-000023A00000}"/>
    <cellStyle name="20% - Accent1 4 4 2 3 2 3" xfId="41179" xr:uid="{00000000-0005-0000-0000-000024A00000}"/>
    <cellStyle name="20% - Accent1 4 4 2 3 2 3 2" xfId="41180" xr:uid="{00000000-0005-0000-0000-000025A00000}"/>
    <cellStyle name="20% - Accent1 4 4 2 3 2 3 2 2" xfId="41181" xr:uid="{00000000-0005-0000-0000-000026A00000}"/>
    <cellStyle name="20% - Accent1 4 4 2 3 2 3 2 2 2" xfId="41182" xr:uid="{00000000-0005-0000-0000-000027A00000}"/>
    <cellStyle name="20% - Accent1 4 4 2 3 2 3 2 3" xfId="41183" xr:uid="{00000000-0005-0000-0000-000028A00000}"/>
    <cellStyle name="20% - Accent1 4 4 2 3 2 3 3" xfId="41184" xr:uid="{00000000-0005-0000-0000-000029A00000}"/>
    <cellStyle name="20% - Accent1 4 4 2 3 2 3 3 2" xfId="41185" xr:uid="{00000000-0005-0000-0000-00002AA00000}"/>
    <cellStyle name="20% - Accent1 4 4 2 3 2 3 4" xfId="41186" xr:uid="{00000000-0005-0000-0000-00002BA00000}"/>
    <cellStyle name="20% - Accent1 4 4 2 3 2 4" xfId="41187" xr:uid="{00000000-0005-0000-0000-00002CA00000}"/>
    <cellStyle name="20% - Accent1 4 4 2 3 2 4 2" xfId="41188" xr:uid="{00000000-0005-0000-0000-00002DA00000}"/>
    <cellStyle name="20% - Accent1 4 4 2 3 2 4 2 2" xfId="41189" xr:uid="{00000000-0005-0000-0000-00002EA00000}"/>
    <cellStyle name="20% - Accent1 4 4 2 3 2 4 2 2 2" xfId="41190" xr:uid="{00000000-0005-0000-0000-00002FA00000}"/>
    <cellStyle name="20% - Accent1 4 4 2 3 2 4 2 3" xfId="41191" xr:uid="{00000000-0005-0000-0000-000030A00000}"/>
    <cellStyle name="20% - Accent1 4 4 2 3 2 4 3" xfId="41192" xr:uid="{00000000-0005-0000-0000-000031A00000}"/>
    <cellStyle name="20% - Accent1 4 4 2 3 2 4 3 2" xfId="41193" xr:uid="{00000000-0005-0000-0000-000032A00000}"/>
    <cellStyle name="20% - Accent1 4 4 2 3 2 4 4" xfId="41194" xr:uid="{00000000-0005-0000-0000-000033A00000}"/>
    <cellStyle name="20% - Accent1 4 4 2 3 2 5" xfId="41195" xr:uid="{00000000-0005-0000-0000-000034A00000}"/>
    <cellStyle name="20% - Accent1 4 4 2 3 2 5 2" xfId="41196" xr:uid="{00000000-0005-0000-0000-000035A00000}"/>
    <cellStyle name="20% - Accent1 4 4 2 3 2 5 2 2" xfId="41197" xr:uid="{00000000-0005-0000-0000-000036A00000}"/>
    <cellStyle name="20% - Accent1 4 4 2 3 2 5 3" xfId="41198" xr:uid="{00000000-0005-0000-0000-000037A00000}"/>
    <cellStyle name="20% - Accent1 4 4 2 3 2 6" xfId="41199" xr:uid="{00000000-0005-0000-0000-000038A00000}"/>
    <cellStyle name="20% - Accent1 4 4 2 3 2 6 2" xfId="41200" xr:uid="{00000000-0005-0000-0000-000039A00000}"/>
    <cellStyle name="20% - Accent1 4 4 2 3 2 6 2 2" xfId="41201" xr:uid="{00000000-0005-0000-0000-00003AA00000}"/>
    <cellStyle name="20% - Accent1 4 4 2 3 2 6 3" xfId="41202" xr:uid="{00000000-0005-0000-0000-00003BA00000}"/>
    <cellStyle name="20% - Accent1 4 4 2 3 2 7" xfId="41203" xr:uid="{00000000-0005-0000-0000-00003CA00000}"/>
    <cellStyle name="20% - Accent1 4 4 2 3 2 7 2" xfId="41204" xr:uid="{00000000-0005-0000-0000-00003DA00000}"/>
    <cellStyle name="20% - Accent1 4 4 2 3 2 8" xfId="41205" xr:uid="{00000000-0005-0000-0000-00003EA00000}"/>
    <cellStyle name="20% - Accent1 4 4 2 3 2 8 2" xfId="41206" xr:uid="{00000000-0005-0000-0000-00003FA00000}"/>
    <cellStyle name="20% - Accent1 4 4 2 3 2 9" xfId="41207" xr:uid="{00000000-0005-0000-0000-000040A00000}"/>
    <cellStyle name="20% - Accent1 4 4 2 3 3" xfId="41208" xr:uid="{00000000-0005-0000-0000-000041A00000}"/>
    <cellStyle name="20% - Accent1 4 4 2 3 3 2" xfId="41209" xr:uid="{00000000-0005-0000-0000-000042A00000}"/>
    <cellStyle name="20% - Accent1 4 4 2 3 3 2 2" xfId="41210" xr:uid="{00000000-0005-0000-0000-000043A00000}"/>
    <cellStyle name="20% - Accent1 4 4 2 3 3 2 2 2" xfId="41211" xr:uid="{00000000-0005-0000-0000-000044A00000}"/>
    <cellStyle name="20% - Accent1 4 4 2 3 3 2 2 2 2" xfId="41212" xr:uid="{00000000-0005-0000-0000-000045A00000}"/>
    <cellStyle name="20% - Accent1 4 4 2 3 3 2 2 3" xfId="41213" xr:uid="{00000000-0005-0000-0000-000046A00000}"/>
    <cellStyle name="20% - Accent1 4 4 2 3 3 2 3" xfId="41214" xr:uid="{00000000-0005-0000-0000-000047A00000}"/>
    <cellStyle name="20% - Accent1 4 4 2 3 3 2 3 2" xfId="41215" xr:uid="{00000000-0005-0000-0000-000048A00000}"/>
    <cellStyle name="20% - Accent1 4 4 2 3 3 2 4" xfId="41216" xr:uid="{00000000-0005-0000-0000-000049A00000}"/>
    <cellStyle name="20% - Accent1 4 4 2 3 3 3" xfId="41217" xr:uid="{00000000-0005-0000-0000-00004AA00000}"/>
    <cellStyle name="20% - Accent1 4 4 2 3 3 3 2" xfId="41218" xr:uid="{00000000-0005-0000-0000-00004BA00000}"/>
    <cellStyle name="20% - Accent1 4 4 2 3 3 3 2 2" xfId="41219" xr:uid="{00000000-0005-0000-0000-00004CA00000}"/>
    <cellStyle name="20% - Accent1 4 4 2 3 3 3 2 2 2" xfId="41220" xr:uid="{00000000-0005-0000-0000-00004DA00000}"/>
    <cellStyle name="20% - Accent1 4 4 2 3 3 3 2 3" xfId="41221" xr:uid="{00000000-0005-0000-0000-00004EA00000}"/>
    <cellStyle name="20% - Accent1 4 4 2 3 3 3 3" xfId="41222" xr:uid="{00000000-0005-0000-0000-00004FA00000}"/>
    <cellStyle name="20% - Accent1 4 4 2 3 3 3 3 2" xfId="41223" xr:uid="{00000000-0005-0000-0000-000050A00000}"/>
    <cellStyle name="20% - Accent1 4 4 2 3 3 3 4" xfId="41224" xr:uid="{00000000-0005-0000-0000-000051A00000}"/>
    <cellStyle name="20% - Accent1 4 4 2 3 3 4" xfId="41225" xr:uid="{00000000-0005-0000-0000-000052A00000}"/>
    <cellStyle name="20% - Accent1 4 4 2 3 3 4 2" xfId="41226" xr:uid="{00000000-0005-0000-0000-000053A00000}"/>
    <cellStyle name="20% - Accent1 4 4 2 3 3 4 2 2" xfId="41227" xr:uid="{00000000-0005-0000-0000-000054A00000}"/>
    <cellStyle name="20% - Accent1 4 4 2 3 3 4 2 2 2" xfId="41228" xr:uid="{00000000-0005-0000-0000-000055A00000}"/>
    <cellStyle name="20% - Accent1 4 4 2 3 3 4 2 3" xfId="41229" xr:uid="{00000000-0005-0000-0000-000056A00000}"/>
    <cellStyle name="20% - Accent1 4 4 2 3 3 4 3" xfId="41230" xr:uid="{00000000-0005-0000-0000-000057A00000}"/>
    <cellStyle name="20% - Accent1 4 4 2 3 3 4 3 2" xfId="41231" xr:uid="{00000000-0005-0000-0000-000058A00000}"/>
    <cellStyle name="20% - Accent1 4 4 2 3 3 4 4" xfId="41232" xr:uid="{00000000-0005-0000-0000-000059A00000}"/>
    <cellStyle name="20% - Accent1 4 4 2 3 3 5" xfId="41233" xr:uid="{00000000-0005-0000-0000-00005AA00000}"/>
    <cellStyle name="20% - Accent1 4 4 2 3 3 5 2" xfId="41234" xr:uid="{00000000-0005-0000-0000-00005BA00000}"/>
    <cellStyle name="20% - Accent1 4 4 2 3 3 5 2 2" xfId="41235" xr:uid="{00000000-0005-0000-0000-00005CA00000}"/>
    <cellStyle name="20% - Accent1 4 4 2 3 3 5 3" xfId="41236" xr:uid="{00000000-0005-0000-0000-00005DA00000}"/>
    <cellStyle name="20% - Accent1 4 4 2 3 3 6" xfId="41237" xr:uid="{00000000-0005-0000-0000-00005EA00000}"/>
    <cellStyle name="20% - Accent1 4 4 2 3 3 6 2" xfId="41238" xr:uid="{00000000-0005-0000-0000-00005FA00000}"/>
    <cellStyle name="20% - Accent1 4 4 2 3 3 6 2 2" xfId="41239" xr:uid="{00000000-0005-0000-0000-000060A00000}"/>
    <cellStyle name="20% - Accent1 4 4 2 3 3 6 3" xfId="41240" xr:uid="{00000000-0005-0000-0000-000061A00000}"/>
    <cellStyle name="20% - Accent1 4 4 2 3 3 7" xfId="41241" xr:uid="{00000000-0005-0000-0000-000062A00000}"/>
    <cellStyle name="20% - Accent1 4 4 2 3 3 7 2" xfId="41242" xr:uid="{00000000-0005-0000-0000-000063A00000}"/>
    <cellStyle name="20% - Accent1 4 4 2 3 3 8" xfId="41243" xr:uid="{00000000-0005-0000-0000-000064A00000}"/>
    <cellStyle name="20% - Accent1 4 4 2 3 3 8 2" xfId="41244" xr:uid="{00000000-0005-0000-0000-000065A00000}"/>
    <cellStyle name="20% - Accent1 4 4 2 3 3 9" xfId="41245" xr:uid="{00000000-0005-0000-0000-000066A00000}"/>
    <cellStyle name="20% - Accent1 4 4 2 3 4" xfId="41246" xr:uid="{00000000-0005-0000-0000-000067A00000}"/>
    <cellStyle name="20% - Accent1 4 4 2 3 4 2" xfId="41247" xr:uid="{00000000-0005-0000-0000-000068A00000}"/>
    <cellStyle name="20% - Accent1 4 4 2 3 4 2 2" xfId="41248" xr:uid="{00000000-0005-0000-0000-000069A00000}"/>
    <cellStyle name="20% - Accent1 4 4 2 3 4 2 2 2" xfId="41249" xr:uid="{00000000-0005-0000-0000-00006AA00000}"/>
    <cellStyle name="20% - Accent1 4 4 2 3 4 2 3" xfId="41250" xr:uid="{00000000-0005-0000-0000-00006BA00000}"/>
    <cellStyle name="20% - Accent1 4 4 2 3 4 3" xfId="41251" xr:uid="{00000000-0005-0000-0000-00006CA00000}"/>
    <cellStyle name="20% - Accent1 4 4 2 3 4 3 2" xfId="41252" xr:uid="{00000000-0005-0000-0000-00006DA00000}"/>
    <cellStyle name="20% - Accent1 4 4 2 3 4 4" xfId="41253" xr:uid="{00000000-0005-0000-0000-00006EA00000}"/>
    <cellStyle name="20% - Accent1 4 4 2 3 5" xfId="41254" xr:uid="{00000000-0005-0000-0000-00006FA00000}"/>
    <cellStyle name="20% - Accent1 4 4 2 3 5 2" xfId="41255" xr:uid="{00000000-0005-0000-0000-000070A00000}"/>
    <cellStyle name="20% - Accent1 4 4 2 3 5 2 2" xfId="41256" xr:uid="{00000000-0005-0000-0000-000071A00000}"/>
    <cellStyle name="20% - Accent1 4 4 2 3 5 2 2 2" xfId="41257" xr:uid="{00000000-0005-0000-0000-000072A00000}"/>
    <cellStyle name="20% - Accent1 4 4 2 3 5 2 3" xfId="41258" xr:uid="{00000000-0005-0000-0000-000073A00000}"/>
    <cellStyle name="20% - Accent1 4 4 2 3 5 3" xfId="41259" xr:uid="{00000000-0005-0000-0000-000074A00000}"/>
    <cellStyle name="20% - Accent1 4 4 2 3 5 3 2" xfId="41260" xr:uid="{00000000-0005-0000-0000-000075A00000}"/>
    <cellStyle name="20% - Accent1 4 4 2 3 5 4" xfId="41261" xr:uid="{00000000-0005-0000-0000-000076A00000}"/>
    <cellStyle name="20% - Accent1 4 4 2 3 6" xfId="41262" xr:uid="{00000000-0005-0000-0000-000077A00000}"/>
    <cellStyle name="20% - Accent1 4 4 2 3 6 2" xfId="41263" xr:uid="{00000000-0005-0000-0000-000078A00000}"/>
    <cellStyle name="20% - Accent1 4 4 2 3 6 2 2" xfId="41264" xr:uid="{00000000-0005-0000-0000-000079A00000}"/>
    <cellStyle name="20% - Accent1 4 4 2 3 6 2 2 2" xfId="41265" xr:uid="{00000000-0005-0000-0000-00007AA00000}"/>
    <cellStyle name="20% - Accent1 4 4 2 3 6 2 3" xfId="41266" xr:uid="{00000000-0005-0000-0000-00007BA00000}"/>
    <cellStyle name="20% - Accent1 4 4 2 3 6 3" xfId="41267" xr:uid="{00000000-0005-0000-0000-00007CA00000}"/>
    <cellStyle name="20% - Accent1 4 4 2 3 6 3 2" xfId="41268" xr:uid="{00000000-0005-0000-0000-00007DA00000}"/>
    <cellStyle name="20% - Accent1 4 4 2 3 6 4" xfId="41269" xr:uid="{00000000-0005-0000-0000-00007EA00000}"/>
    <cellStyle name="20% - Accent1 4 4 2 3 7" xfId="41270" xr:uid="{00000000-0005-0000-0000-00007FA00000}"/>
    <cellStyle name="20% - Accent1 4 4 2 3 7 2" xfId="41271" xr:uid="{00000000-0005-0000-0000-000080A00000}"/>
    <cellStyle name="20% - Accent1 4 4 2 3 7 2 2" xfId="41272" xr:uid="{00000000-0005-0000-0000-000081A00000}"/>
    <cellStyle name="20% - Accent1 4 4 2 3 7 3" xfId="41273" xr:uid="{00000000-0005-0000-0000-000082A00000}"/>
    <cellStyle name="20% - Accent1 4 4 2 3 8" xfId="41274" xr:uid="{00000000-0005-0000-0000-000083A00000}"/>
    <cellStyle name="20% - Accent1 4 4 2 3 8 2" xfId="41275" xr:uid="{00000000-0005-0000-0000-000084A00000}"/>
    <cellStyle name="20% - Accent1 4 4 2 3 8 2 2" xfId="41276" xr:uid="{00000000-0005-0000-0000-000085A00000}"/>
    <cellStyle name="20% - Accent1 4 4 2 3 8 3" xfId="41277" xr:uid="{00000000-0005-0000-0000-000086A00000}"/>
    <cellStyle name="20% - Accent1 4 4 2 3 9" xfId="41278" xr:uid="{00000000-0005-0000-0000-000087A00000}"/>
    <cellStyle name="20% - Accent1 4 4 2 3 9 2" xfId="41279" xr:uid="{00000000-0005-0000-0000-000088A00000}"/>
    <cellStyle name="20% - Accent1 4 4 2 4" xfId="41280" xr:uid="{00000000-0005-0000-0000-000089A00000}"/>
    <cellStyle name="20% - Accent1 4 4 2 4 10" xfId="41281" xr:uid="{00000000-0005-0000-0000-00008AA00000}"/>
    <cellStyle name="20% - Accent1 4 4 2 4 10 2" xfId="41282" xr:uid="{00000000-0005-0000-0000-00008BA00000}"/>
    <cellStyle name="20% - Accent1 4 4 2 4 11" xfId="41283" xr:uid="{00000000-0005-0000-0000-00008CA00000}"/>
    <cellStyle name="20% - Accent1 4 4 2 4 2" xfId="41284" xr:uid="{00000000-0005-0000-0000-00008DA00000}"/>
    <cellStyle name="20% - Accent1 4 4 2 4 2 2" xfId="41285" xr:uid="{00000000-0005-0000-0000-00008EA00000}"/>
    <cellStyle name="20% - Accent1 4 4 2 4 2 2 2" xfId="41286" xr:uid="{00000000-0005-0000-0000-00008FA00000}"/>
    <cellStyle name="20% - Accent1 4 4 2 4 2 2 2 2" xfId="41287" xr:uid="{00000000-0005-0000-0000-000090A00000}"/>
    <cellStyle name="20% - Accent1 4 4 2 4 2 2 2 2 2" xfId="41288" xr:uid="{00000000-0005-0000-0000-000091A00000}"/>
    <cellStyle name="20% - Accent1 4 4 2 4 2 2 2 3" xfId="41289" xr:uid="{00000000-0005-0000-0000-000092A00000}"/>
    <cellStyle name="20% - Accent1 4 4 2 4 2 2 3" xfId="41290" xr:uid="{00000000-0005-0000-0000-000093A00000}"/>
    <cellStyle name="20% - Accent1 4 4 2 4 2 2 3 2" xfId="41291" xr:uid="{00000000-0005-0000-0000-000094A00000}"/>
    <cellStyle name="20% - Accent1 4 4 2 4 2 2 4" xfId="41292" xr:uid="{00000000-0005-0000-0000-000095A00000}"/>
    <cellStyle name="20% - Accent1 4 4 2 4 2 3" xfId="41293" xr:uid="{00000000-0005-0000-0000-000096A00000}"/>
    <cellStyle name="20% - Accent1 4 4 2 4 2 3 2" xfId="41294" xr:uid="{00000000-0005-0000-0000-000097A00000}"/>
    <cellStyle name="20% - Accent1 4 4 2 4 2 3 2 2" xfId="41295" xr:uid="{00000000-0005-0000-0000-000098A00000}"/>
    <cellStyle name="20% - Accent1 4 4 2 4 2 3 2 2 2" xfId="41296" xr:uid="{00000000-0005-0000-0000-000099A00000}"/>
    <cellStyle name="20% - Accent1 4 4 2 4 2 3 2 3" xfId="41297" xr:uid="{00000000-0005-0000-0000-00009AA00000}"/>
    <cellStyle name="20% - Accent1 4 4 2 4 2 3 3" xfId="41298" xr:uid="{00000000-0005-0000-0000-00009BA00000}"/>
    <cellStyle name="20% - Accent1 4 4 2 4 2 3 3 2" xfId="41299" xr:uid="{00000000-0005-0000-0000-00009CA00000}"/>
    <cellStyle name="20% - Accent1 4 4 2 4 2 3 4" xfId="41300" xr:uid="{00000000-0005-0000-0000-00009DA00000}"/>
    <cellStyle name="20% - Accent1 4 4 2 4 2 4" xfId="41301" xr:uid="{00000000-0005-0000-0000-00009EA00000}"/>
    <cellStyle name="20% - Accent1 4 4 2 4 2 4 2" xfId="41302" xr:uid="{00000000-0005-0000-0000-00009FA00000}"/>
    <cellStyle name="20% - Accent1 4 4 2 4 2 4 2 2" xfId="41303" xr:uid="{00000000-0005-0000-0000-0000A0A00000}"/>
    <cellStyle name="20% - Accent1 4 4 2 4 2 4 2 2 2" xfId="41304" xr:uid="{00000000-0005-0000-0000-0000A1A00000}"/>
    <cellStyle name="20% - Accent1 4 4 2 4 2 4 2 3" xfId="41305" xr:uid="{00000000-0005-0000-0000-0000A2A00000}"/>
    <cellStyle name="20% - Accent1 4 4 2 4 2 4 3" xfId="41306" xr:uid="{00000000-0005-0000-0000-0000A3A00000}"/>
    <cellStyle name="20% - Accent1 4 4 2 4 2 4 3 2" xfId="41307" xr:uid="{00000000-0005-0000-0000-0000A4A00000}"/>
    <cellStyle name="20% - Accent1 4 4 2 4 2 4 4" xfId="41308" xr:uid="{00000000-0005-0000-0000-0000A5A00000}"/>
    <cellStyle name="20% - Accent1 4 4 2 4 2 5" xfId="41309" xr:uid="{00000000-0005-0000-0000-0000A6A00000}"/>
    <cellStyle name="20% - Accent1 4 4 2 4 2 5 2" xfId="41310" xr:uid="{00000000-0005-0000-0000-0000A7A00000}"/>
    <cellStyle name="20% - Accent1 4 4 2 4 2 5 2 2" xfId="41311" xr:uid="{00000000-0005-0000-0000-0000A8A00000}"/>
    <cellStyle name="20% - Accent1 4 4 2 4 2 5 3" xfId="41312" xr:uid="{00000000-0005-0000-0000-0000A9A00000}"/>
    <cellStyle name="20% - Accent1 4 4 2 4 2 6" xfId="41313" xr:uid="{00000000-0005-0000-0000-0000AAA00000}"/>
    <cellStyle name="20% - Accent1 4 4 2 4 2 6 2" xfId="41314" xr:uid="{00000000-0005-0000-0000-0000ABA00000}"/>
    <cellStyle name="20% - Accent1 4 4 2 4 2 6 2 2" xfId="41315" xr:uid="{00000000-0005-0000-0000-0000ACA00000}"/>
    <cellStyle name="20% - Accent1 4 4 2 4 2 6 3" xfId="41316" xr:uid="{00000000-0005-0000-0000-0000ADA00000}"/>
    <cellStyle name="20% - Accent1 4 4 2 4 2 7" xfId="41317" xr:uid="{00000000-0005-0000-0000-0000AEA00000}"/>
    <cellStyle name="20% - Accent1 4 4 2 4 2 7 2" xfId="41318" xr:uid="{00000000-0005-0000-0000-0000AFA00000}"/>
    <cellStyle name="20% - Accent1 4 4 2 4 2 8" xfId="41319" xr:uid="{00000000-0005-0000-0000-0000B0A00000}"/>
    <cellStyle name="20% - Accent1 4 4 2 4 2 8 2" xfId="41320" xr:uid="{00000000-0005-0000-0000-0000B1A00000}"/>
    <cellStyle name="20% - Accent1 4 4 2 4 2 9" xfId="41321" xr:uid="{00000000-0005-0000-0000-0000B2A00000}"/>
    <cellStyle name="20% - Accent1 4 4 2 4 3" xfId="41322" xr:uid="{00000000-0005-0000-0000-0000B3A00000}"/>
    <cellStyle name="20% - Accent1 4 4 2 4 3 2" xfId="41323" xr:uid="{00000000-0005-0000-0000-0000B4A00000}"/>
    <cellStyle name="20% - Accent1 4 4 2 4 3 2 2" xfId="41324" xr:uid="{00000000-0005-0000-0000-0000B5A00000}"/>
    <cellStyle name="20% - Accent1 4 4 2 4 3 2 2 2" xfId="41325" xr:uid="{00000000-0005-0000-0000-0000B6A00000}"/>
    <cellStyle name="20% - Accent1 4 4 2 4 3 2 2 2 2" xfId="41326" xr:uid="{00000000-0005-0000-0000-0000B7A00000}"/>
    <cellStyle name="20% - Accent1 4 4 2 4 3 2 2 3" xfId="41327" xr:uid="{00000000-0005-0000-0000-0000B8A00000}"/>
    <cellStyle name="20% - Accent1 4 4 2 4 3 2 3" xfId="41328" xr:uid="{00000000-0005-0000-0000-0000B9A00000}"/>
    <cellStyle name="20% - Accent1 4 4 2 4 3 2 3 2" xfId="41329" xr:uid="{00000000-0005-0000-0000-0000BAA00000}"/>
    <cellStyle name="20% - Accent1 4 4 2 4 3 2 4" xfId="41330" xr:uid="{00000000-0005-0000-0000-0000BBA00000}"/>
    <cellStyle name="20% - Accent1 4 4 2 4 3 3" xfId="41331" xr:uid="{00000000-0005-0000-0000-0000BCA00000}"/>
    <cellStyle name="20% - Accent1 4 4 2 4 3 3 2" xfId="41332" xr:uid="{00000000-0005-0000-0000-0000BDA00000}"/>
    <cellStyle name="20% - Accent1 4 4 2 4 3 3 2 2" xfId="41333" xr:uid="{00000000-0005-0000-0000-0000BEA00000}"/>
    <cellStyle name="20% - Accent1 4 4 2 4 3 3 2 2 2" xfId="41334" xr:uid="{00000000-0005-0000-0000-0000BFA00000}"/>
    <cellStyle name="20% - Accent1 4 4 2 4 3 3 2 3" xfId="41335" xr:uid="{00000000-0005-0000-0000-0000C0A00000}"/>
    <cellStyle name="20% - Accent1 4 4 2 4 3 3 3" xfId="41336" xr:uid="{00000000-0005-0000-0000-0000C1A00000}"/>
    <cellStyle name="20% - Accent1 4 4 2 4 3 3 3 2" xfId="41337" xr:uid="{00000000-0005-0000-0000-0000C2A00000}"/>
    <cellStyle name="20% - Accent1 4 4 2 4 3 3 4" xfId="41338" xr:uid="{00000000-0005-0000-0000-0000C3A00000}"/>
    <cellStyle name="20% - Accent1 4 4 2 4 3 4" xfId="41339" xr:uid="{00000000-0005-0000-0000-0000C4A00000}"/>
    <cellStyle name="20% - Accent1 4 4 2 4 3 4 2" xfId="41340" xr:uid="{00000000-0005-0000-0000-0000C5A00000}"/>
    <cellStyle name="20% - Accent1 4 4 2 4 3 4 2 2" xfId="41341" xr:uid="{00000000-0005-0000-0000-0000C6A00000}"/>
    <cellStyle name="20% - Accent1 4 4 2 4 3 4 2 2 2" xfId="41342" xr:uid="{00000000-0005-0000-0000-0000C7A00000}"/>
    <cellStyle name="20% - Accent1 4 4 2 4 3 4 2 3" xfId="41343" xr:uid="{00000000-0005-0000-0000-0000C8A00000}"/>
    <cellStyle name="20% - Accent1 4 4 2 4 3 4 3" xfId="41344" xr:uid="{00000000-0005-0000-0000-0000C9A00000}"/>
    <cellStyle name="20% - Accent1 4 4 2 4 3 4 3 2" xfId="41345" xr:uid="{00000000-0005-0000-0000-0000CAA00000}"/>
    <cellStyle name="20% - Accent1 4 4 2 4 3 4 4" xfId="41346" xr:uid="{00000000-0005-0000-0000-0000CBA00000}"/>
    <cellStyle name="20% - Accent1 4 4 2 4 3 5" xfId="41347" xr:uid="{00000000-0005-0000-0000-0000CCA00000}"/>
    <cellStyle name="20% - Accent1 4 4 2 4 3 5 2" xfId="41348" xr:uid="{00000000-0005-0000-0000-0000CDA00000}"/>
    <cellStyle name="20% - Accent1 4 4 2 4 3 5 2 2" xfId="41349" xr:uid="{00000000-0005-0000-0000-0000CEA00000}"/>
    <cellStyle name="20% - Accent1 4 4 2 4 3 5 3" xfId="41350" xr:uid="{00000000-0005-0000-0000-0000CFA00000}"/>
    <cellStyle name="20% - Accent1 4 4 2 4 3 6" xfId="41351" xr:uid="{00000000-0005-0000-0000-0000D0A00000}"/>
    <cellStyle name="20% - Accent1 4 4 2 4 3 6 2" xfId="41352" xr:uid="{00000000-0005-0000-0000-0000D1A00000}"/>
    <cellStyle name="20% - Accent1 4 4 2 4 3 6 2 2" xfId="41353" xr:uid="{00000000-0005-0000-0000-0000D2A00000}"/>
    <cellStyle name="20% - Accent1 4 4 2 4 3 6 3" xfId="41354" xr:uid="{00000000-0005-0000-0000-0000D3A00000}"/>
    <cellStyle name="20% - Accent1 4 4 2 4 3 7" xfId="41355" xr:uid="{00000000-0005-0000-0000-0000D4A00000}"/>
    <cellStyle name="20% - Accent1 4 4 2 4 3 7 2" xfId="41356" xr:uid="{00000000-0005-0000-0000-0000D5A00000}"/>
    <cellStyle name="20% - Accent1 4 4 2 4 3 8" xfId="41357" xr:uid="{00000000-0005-0000-0000-0000D6A00000}"/>
    <cellStyle name="20% - Accent1 4 4 2 4 3 8 2" xfId="41358" xr:uid="{00000000-0005-0000-0000-0000D7A00000}"/>
    <cellStyle name="20% - Accent1 4 4 2 4 3 9" xfId="41359" xr:uid="{00000000-0005-0000-0000-0000D8A00000}"/>
    <cellStyle name="20% - Accent1 4 4 2 4 4" xfId="41360" xr:uid="{00000000-0005-0000-0000-0000D9A00000}"/>
    <cellStyle name="20% - Accent1 4 4 2 4 4 2" xfId="41361" xr:uid="{00000000-0005-0000-0000-0000DAA00000}"/>
    <cellStyle name="20% - Accent1 4 4 2 4 4 2 2" xfId="41362" xr:uid="{00000000-0005-0000-0000-0000DBA00000}"/>
    <cellStyle name="20% - Accent1 4 4 2 4 4 2 2 2" xfId="41363" xr:uid="{00000000-0005-0000-0000-0000DCA00000}"/>
    <cellStyle name="20% - Accent1 4 4 2 4 4 2 3" xfId="41364" xr:uid="{00000000-0005-0000-0000-0000DDA00000}"/>
    <cellStyle name="20% - Accent1 4 4 2 4 4 3" xfId="41365" xr:uid="{00000000-0005-0000-0000-0000DEA00000}"/>
    <cellStyle name="20% - Accent1 4 4 2 4 4 3 2" xfId="41366" xr:uid="{00000000-0005-0000-0000-0000DFA00000}"/>
    <cellStyle name="20% - Accent1 4 4 2 4 4 4" xfId="41367" xr:uid="{00000000-0005-0000-0000-0000E0A00000}"/>
    <cellStyle name="20% - Accent1 4 4 2 4 5" xfId="41368" xr:uid="{00000000-0005-0000-0000-0000E1A00000}"/>
    <cellStyle name="20% - Accent1 4 4 2 4 5 2" xfId="41369" xr:uid="{00000000-0005-0000-0000-0000E2A00000}"/>
    <cellStyle name="20% - Accent1 4 4 2 4 5 2 2" xfId="41370" xr:uid="{00000000-0005-0000-0000-0000E3A00000}"/>
    <cellStyle name="20% - Accent1 4 4 2 4 5 2 2 2" xfId="41371" xr:uid="{00000000-0005-0000-0000-0000E4A00000}"/>
    <cellStyle name="20% - Accent1 4 4 2 4 5 2 3" xfId="41372" xr:uid="{00000000-0005-0000-0000-0000E5A00000}"/>
    <cellStyle name="20% - Accent1 4 4 2 4 5 3" xfId="41373" xr:uid="{00000000-0005-0000-0000-0000E6A00000}"/>
    <cellStyle name="20% - Accent1 4 4 2 4 5 3 2" xfId="41374" xr:uid="{00000000-0005-0000-0000-0000E7A00000}"/>
    <cellStyle name="20% - Accent1 4 4 2 4 5 4" xfId="41375" xr:uid="{00000000-0005-0000-0000-0000E8A00000}"/>
    <cellStyle name="20% - Accent1 4 4 2 4 6" xfId="41376" xr:uid="{00000000-0005-0000-0000-0000E9A00000}"/>
    <cellStyle name="20% - Accent1 4 4 2 4 6 2" xfId="41377" xr:uid="{00000000-0005-0000-0000-0000EAA00000}"/>
    <cellStyle name="20% - Accent1 4 4 2 4 6 2 2" xfId="41378" xr:uid="{00000000-0005-0000-0000-0000EBA00000}"/>
    <cellStyle name="20% - Accent1 4 4 2 4 6 2 2 2" xfId="41379" xr:uid="{00000000-0005-0000-0000-0000ECA00000}"/>
    <cellStyle name="20% - Accent1 4 4 2 4 6 2 3" xfId="41380" xr:uid="{00000000-0005-0000-0000-0000EDA00000}"/>
    <cellStyle name="20% - Accent1 4 4 2 4 6 3" xfId="41381" xr:uid="{00000000-0005-0000-0000-0000EEA00000}"/>
    <cellStyle name="20% - Accent1 4 4 2 4 6 3 2" xfId="41382" xr:uid="{00000000-0005-0000-0000-0000EFA00000}"/>
    <cellStyle name="20% - Accent1 4 4 2 4 6 4" xfId="41383" xr:uid="{00000000-0005-0000-0000-0000F0A00000}"/>
    <cellStyle name="20% - Accent1 4 4 2 4 7" xfId="41384" xr:uid="{00000000-0005-0000-0000-0000F1A00000}"/>
    <cellStyle name="20% - Accent1 4 4 2 4 7 2" xfId="41385" xr:uid="{00000000-0005-0000-0000-0000F2A00000}"/>
    <cellStyle name="20% - Accent1 4 4 2 4 7 2 2" xfId="41386" xr:uid="{00000000-0005-0000-0000-0000F3A00000}"/>
    <cellStyle name="20% - Accent1 4 4 2 4 7 3" xfId="41387" xr:uid="{00000000-0005-0000-0000-0000F4A00000}"/>
    <cellStyle name="20% - Accent1 4 4 2 4 8" xfId="41388" xr:uid="{00000000-0005-0000-0000-0000F5A00000}"/>
    <cellStyle name="20% - Accent1 4 4 2 4 8 2" xfId="41389" xr:uid="{00000000-0005-0000-0000-0000F6A00000}"/>
    <cellStyle name="20% - Accent1 4 4 2 4 8 2 2" xfId="41390" xr:uid="{00000000-0005-0000-0000-0000F7A00000}"/>
    <cellStyle name="20% - Accent1 4 4 2 4 8 3" xfId="41391" xr:uid="{00000000-0005-0000-0000-0000F8A00000}"/>
    <cellStyle name="20% - Accent1 4 4 2 4 9" xfId="41392" xr:uid="{00000000-0005-0000-0000-0000F9A00000}"/>
    <cellStyle name="20% - Accent1 4 4 2 4 9 2" xfId="41393" xr:uid="{00000000-0005-0000-0000-0000FAA00000}"/>
    <cellStyle name="20% - Accent1 4 4 2 5" xfId="41394" xr:uid="{00000000-0005-0000-0000-0000FBA00000}"/>
    <cellStyle name="20% - Accent1 4 4 2 5 10" xfId="41395" xr:uid="{00000000-0005-0000-0000-0000FCA00000}"/>
    <cellStyle name="20% - Accent1 4 4 2 5 10 2" xfId="41396" xr:uid="{00000000-0005-0000-0000-0000FDA00000}"/>
    <cellStyle name="20% - Accent1 4 4 2 5 11" xfId="41397" xr:uid="{00000000-0005-0000-0000-0000FEA00000}"/>
    <cellStyle name="20% - Accent1 4 4 2 5 2" xfId="41398" xr:uid="{00000000-0005-0000-0000-0000FFA00000}"/>
    <cellStyle name="20% - Accent1 4 4 2 5 2 2" xfId="41399" xr:uid="{00000000-0005-0000-0000-000000A10000}"/>
    <cellStyle name="20% - Accent1 4 4 2 5 2 2 2" xfId="41400" xr:uid="{00000000-0005-0000-0000-000001A10000}"/>
    <cellStyle name="20% - Accent1 4 4 2 5 2 2 2 2" xfId="41401" xr:uid="{00000000-0005-0000-0000-000002A10000}"/>
    <cellStyle name="20% - Accent1 4 4 2 5 2 2 2 2 2" xfId="41402" xr:uid="{00000000-0005-0000-0000-000003A10000}"/>
    <cellStyle name="20% - Accent1 4 4 2 5 2 2 2 3" xfId="41403" xr:uid="{00000000-0005-0000-0000-000004A10000}"/>
    <cellStyle name="20% - Accent1 4 4 2 5 2 2 3" xfId="41404" xr:uid="{00000000-0005-0000-0000-000005A10000}"/>
    <cellStyle name="20% - Accent1 4 4 2 5 2 2 3 2" xfId="41405" xr:uid="{00000000-0005-0000-0000-000006A10000}"/>
    <cellStyle name="20% - Accent1 4 4 2 5 2 2 4" xfId="41406" xr:uid="{00000000-0005-0000-0000-000007A10000}"/>
    <cellStyle name="20% - Accent1 4 4 2 5 2 3" xfId="41407" xr:uid="{00000000-0005-0000-0000-000008A10000}"/>
    <cellStyle name="20% - Accent1 4 4 2 5 2 3 2" xfId="41408" xr:uid="{00000000-0005-0000-0000-000009A10000}"/>
    <cellStyle name="20% - Accent1 4 4 2 5 2 3 2 2" xfId="41409" xr:uid="{00000000-0005-0000-0000-00000AA10000}"/>
    <cellStyle name="20% - Accent1 4 4 2 5 2 3 2 2 2" xfId="41410" xr:uid="{00000000-0005-0000-0000-00000BA10000}"/>
    <cellStyle name="20% - Accent1 4 4 2 5 2 3 2 3" xfId="41411" xr:uid="{00000000-0005-0000-0000-00000CA10000}"/>
    <cellStyle name="20% - Accent1 4 4 2 5 2 3 3" xfId="41412" xr:uid="{00000000-0005-0000-0000-00000DA10000}"/>
    <cellStyle name="20% - Accent1 4 4 2 5 2 3 3 2" xfId="41413" xr:uid="{00000000-0005-0000-0000-00000EA10000}"/>
    <cellStyle name="20% - Accent1 4 4 2 5 2 3 4" xfId="41414" xr:uid="{00000000-0005-0000-0000-00000FA10000}"/>
    <cellStyle name="20% - Accent1 4 4 2 5 2 4" xfId="41415" xr:uid="{00000000-0005-0000-0000-000010A10000}"/>
    <cellStyle name="20% - Accent1 4 4 2 5 2 4 2" xfId="41416" xr:uid="{00000000-0005-0000-0000-000011A10000}"/>
    <cellStyle name="20% - Accent1 4 4 2 5 2 4 2 2" xfId="41417" xr:uid="{00000000-0005-0000-0000-000012A10000}"/>
    <cellStyle name="20% - Accent1 4 4 2 5 2 4 2 2 2" xfId="41418" xr:uid="{00000000-0005-0000-0000-000013A10000}"/>
    <cellStyle name="20% - Accent1 4 4 2 5 2 4 2 3" xfId="41419" xr:uid="{00000000-0005-0000-0000-000014A10000}"/>
    <cellStyle name="20% - Accent1 4 4 2 5 2 4 3" xfId="41420" xr:uid="{00000000-0005-0000-0000-000015A10000}"/>
    <cellStyle name="20% - Accent1 4 4 2 5 2 4 3 2" xfId="41421" xr:uid="{00000000-0005-0000-0000-000016A10000}"/>
    <cellStyle name="20% - Accent1 4 4 2 5 2 4 4" xfId="41422" xr:uid="{00000000-0005-0000-0000-000017A10000}"/>
    <cellStyle name="20% - Accent1 4 4 2 5 2 5" xfId="41423" xr:uid="{00000000-0005-0000-0000-000018A10000}"/>
    <cellStyle name="20% - Accent1 4 4 2 5 2 5 2" xfId="41424" xr:uid="{00000000-0005-0000-0000-000019A10000}"/>
    <cellStyle name="20% - Accent1 4 4 2 5 2 5 2 2" xfId="41425" xr:uid="{00000000-0005-0000-0000-00001AA10000}"/>
    <cellStyle name="20% - Accent1 4 4 2 5 2 5 3" xfId="41426" xr:uid="{00000000-0005-0000-0000-00001BA10000}"/>
    <cellStyle name="20% - Accent1 4 4 2 5 2 6" xfId="41427" xr:uid="{00000000-0005-0000-0000-00001CA10000}"/>
    <cellStyle name="20% - Accent1 4 4 2 5 2 6 2" xfId="41428" xr:uid="{00000000-0005-0000-0000-00001DA10000}"/>
    <cellStyle name="20% - Accent1 4 4 2 5 2 6 2 2" xfId="41429" xr:uid="{00000000-0005-0000-0000-00001EA10000}"/>
    <cellStyle name="20% - Accent1 4 4 2 5 2 6 3" xfId="41430" xr:uid="{00000000-0005-0000-0000-00001FA10000}"/>
    <cellStyle name="20% - Accent1 4 4 2 5 2 7" xfId="41431" xr:uid="{00000000-0005-0000-0000-000020A10000}"/>
    <cellStyle name="20% - Accent1 4 4 2 5 2 7 2" xfId="41432" xr:uid="{00000000-0005-0000-0000-000021A10000}"/>
    <cellStyle name="20% - Accent1 4 4 2 5 2 8" xfId="41433" xr:uid="{00000000-0005-0000-0000-000022A10000}"/>
    <cellStyle name="20% - Accent1 4 4 2 5 2 8 2" xfId="41434" xr:uid="{00000000-0005-0000-0000-000023A10000}"/>
    <cellStyle name="20% - Accent1 4 4 2 5 2 9" xfId="41435" xr:uid="{00000000-0005-0000-0000-000024A10000}"/>
    <cellStyle name="20% - Accent1 4 4 2 5 3" xfId="41436" xr:uid="{00000000-0005-0000-0000-000025A10000}"/>
    <cellStyle name="20% - Accent1 4 4 2 5 3 2" xfId="41437" xr:uid="{00000000-0005-0000-0000-000026A10000}"/>
    <cellStyle name="20% - Accent1 4 4 2 5 3 2 2" xfId="41438" xr:uid="{00000000-0005-0000-0000-000027A10000}"/>
    <cellStyle name="20% - Accent1 4 4 2 5 3 2 2 2" xfId="41439" xr:uid="{00000000-0005-0000-0000-000028A10000}"/>
    <cellStyle name="20% - Accent1 4 4 2 5 3 2 2 2 2" xfId="41440" xr:uid="{00000000-0005-0000-0000-000029A10000}"/>
    <cellStyle name="20% - Accent1 4 4 2 5 3 2 2 3" xfId="41441" xr:uid="{00000000-0005-0000-0000-00002AA10000}"/>
    <cellStyle name="20% - Accent1 4 4 2 5 3 2 3" xfId="41442" xr:uid="{00000000-0005-0000-0000-00002BA10000}"/>
    <cellStyle name="20% - Accent1 4 4 2 5 3 2 3 2" xfId="41443" xr:uid="{00000000-0005-0000-0000-00002CA10000}"/>
    <cellStyle name="20% - Accent1 4 4 2 5 3 2 4" xfId="41444" xr:uid="{00000000-0005-0000-0000-00002DA10000}"/>
    <cellStyle name="20% - Accent1 4 4 2 5 3 3" xfId="41445" xr:uid="{00000000-0005-0000-0000-00002EA10000}"/>
    <cellStyle name="20% - Accent1 4 4 2 5 3 3 2" xfId="41446" xr:uid="{00000000-0005-0000-0000-00002FA10000}"/>
    <cellStyle name="20% - Accent1 4 4 2 5 3 3 2 2" xfId="41447" xr:uid="{00000000-0005-0000-0000-000030A10000}"/>
    <cellStyle name="20% - Accent1 4 4 2 5 3 3 2 2 2" xfId="41448" xr:uid="{00000000-0005-0000-0000-000031A10000}"/>
    <cellStyle name="20% - Accent1 4 4 2 5 3 3 2 3" xfId="41449" xr:uid="{00000000-0005-0000-0000-000032A10000}"/>
    <cellStyle name="20% - Accent1 4 4 2 5 3 3 3" xfId="41450" xr:uid="{00000000-0005-0000-0000-000033A10000}"/>
    <cellStyle name="20% - Accent1 4 4 2 5 3 3 3 2" xfId="41451" xr:uid="{00000000-0005-0000-0000-000034A10000}"/>
    <cellStyle name="20% - Accent1 4 4 2 5 3 3 4" xfId="41452" xr:uid="{00000000-0005-0000-0000-000035A10000}"/>
    <cellStyle name="20% - Accent1 4 4 2 5 3 4" xfId="41453" xr:uid="{00000000-0005-0000-0000-000036A10000}"/>
    <cellStyle name="20% - Accent1 4 4 2 5 3 4 2" xfId="41454" xr:uid="{00000000-0005-0000-0000-000037A10000}"/>
    <cellStyle name="20% - Accent1 4 4 2 5 3 4 2 2" xfId="41455" xr:uid="{00000000-0005-0000-0000-000038A10000}"/>
    <cellStyle name="20% - Accent1 4 4 2 5 3 4 2 2 2" xfId="41456" xr:uid="{00000000-0005-0000-0000-000039A10000}"/>
    <cellStyle name="20% - Accent1 4 4 2 5 3 4 2 3" xfId="41457" xr:uid="{00000000-0005-0000-0000-00003AA10000}"/>
    <cellStyle name="20% - Accent1 4 4 2 5 3 4 3" xfId="41458" xr:uid="{00000000-0005-0000-0000-00003BA10000}"/>
    <cellStyle name="20% - Accent1 4 4 2 5 3 4 3 2" xfId="41459" xr:uid="{00000000-0005-0000-0000-00003CA10000}"/>
    <cellStyle name="20% - Accent1 4 4 2 5 3 4 4" xfId="41460" xr:uid="{00000000-0005-0000-0000-00003DA10000}"/>
    <cellStyle name="20% - Accent1 4 4 2 5 3 5" xfId="41461" xr:uid="{00000000-0005-0000-0000-00003EA10000}"/>
    <cellStyle name="20% - Accent1 4 4 2 5 3 5 2" xfId="41462" xr:uid="{00000000-0005-0000-0000-00003FA10000}"/>
    <cellStyle name="20% - Accent1 4 4 2 5 3 5 2 2" xfId="41463" xr:uid="{00000000-0005-0000-0000-000040A10000}"/>
    <cellStyle name="20% - Accent1 4 4 2 5 3 5 3" xfId="41464" xr:uid="{00000000-0005-0000-0000-000041A10000}"/>
    <cellStyle name="20% - Accent1 4 4 2 5 3 6" xfId="41465" xr:uid="{00000000-0005-0000-0000-000042A10000}"/>
    <cellStyle name="20% - Accent1 4 4 2 5 3 6 2" xfId="41466" xr:uid="{00000000-0005-0000-0000-000043A10000}"/>
    <cellStyle name="20% - Accent1 4 4 2 5 3 6 2 2" xfId="41467" xr:uid="{00000000-0005-0000-0000-000044A10000}"/>
    <cellStyle name="20% - Accent1 4 4 2 5 3 6 3" xfId="41468" xr:uid="{00000000-0005-0000-0000-000045A10000}"/>
    <cellStyle name="20% - Accent1 4 4 2 5 3 7" xfId="41469" xr:uid="{00000000-0005-0000-0000-000046A10000}"/>
    <cellStyle name="20% - Accent1 4 4 2 5 3 7 2" xfId="41470" xr:uid="{00000000-0005-0000-0000-000047A10000}"/>
    <cellStyle name="20% - Accent1 4 4 2 5 3 8" xfId="41471" xr:uid="{00000000-0005-0000-0000-000048A10000}"/>
    <cellStyle name="20% - Accent1 4 4 2 5 3 8 2" xfId="41472" xr:uid="{00000000-0005-0000-0000-000049A10000}"/>
    <cellStyle name="20% - Accent1 4 4 2 5 3 9" xfId="41473" xr:uid="{00000000-0005-0000-0000-00004AA10000}"/>
    <cellStyle name="20% - Accent1 4 4 2 5 4" xfId="41474" xr:uid="{00000000-0005-0000-0000-00004BA10000}"/>
    <cellStyle name="20% - Accent1 4 4 2 5 4 2" xfId="41475" xr:uid="{00000000-0005-0000-0000-00004CA10000}"/>
    <cellStyle name="20% - Accent1 4 4 2 5 4 2 2" xfId="41476" xr:uid="{00000000-0005-0000-0000-00004DA10000}"/>
    <cellStyle name="20% - Accent1 4 4 2 5 4 2 2 2" xfId="41477" xr:uid="{00000000-0005-0000-0000-00004EA10000}"/>
    <cellStyle name="20% - Accent1 4 4 2 5 4 2 3" xfId="41478" xr:uid="{00000000-0005-0000-0000-00004FA10000}"/>
    <cellStyle name="20% - Accent1 4 4 2 5 4 3" xfId="41479" xr:uid="{00000000-0005-0000-0000-000050A10000}"/>
    <cellStyle name="20% - Accent1 4 4 2 5 4 3 2" xfId="41480" xr:uid="{00000000-0005-0000-0000-000051A10000}"/>
    <cellStyle name="20% - Accent1 4 4 2 5 4 4" xfId="41481" xr:uid="{00000000-0005-0000-0000-000052A10000}"/>
    <cellStyle name="20% - Accent1 4 4 2 5 5" xfId="41482" xr:uid="{00000000-0005-0000-0000-000053A10000}"/>
    <cellStyle name="20% - Accent1 4 4 2 5 5 2" xfId="41483" xr:uid="{00000000-0005-0000-0000-000054A10000}"/>
    <cellStyle name="20% - Accent1 4 4 2 5 5 2 2" xfId="41484" xr:uid="{00000000-0005-0000-0000-000055A10000}"/>
    <cellStyle name="20% - Accent1 4 4 2 5 5 2 2 2" xfId="41485" xr:uid="{00000000-0005-0000-0000-000056A10000}"/>
    <cellStyle name="20% - Accent1 4 4 2 5 5 2 3" xfId="41486" xr:uid="{00000000-0005-0000-0000-000057A10000}"/>
    <cellStyle name="20% - Accent1 4 4 2 5 5 3" xfId="41487" xr:uid="{00000000-0005-0000-0000-000058A10000}"/>
    <cellStyle name="20% - Accent1 4 4 2 5 5 3 2" xfId="41488" xr:uid="{00000000-0005-0000-0000-000059A10000}"/>
    <cellStyle name="20% - Accent1 4 4 2 5 5 4" xfId="41489" xr:uid="{00000000-0005-0000-0000-00005AA10000}"/>
    <cellStyle name="20% - Accent1 4 4 2 5 6" xfId="41490" xr:uid="{00000000-0005-0000-0000-00005BA10000}"/>
    <cellStyle name="20% - Accent1 4 4 2 5 6 2" xfId="41491" xr:uid="{00000000-0005-0000-0000-00005CA10000}"/>
    <cellStyle name="20% - Accent1 4 4 2 5 6 2 2" xfId="41492" xr:uid="{00000000-0005-0000-0000-00005DA10000}"/>
    <cellStyle name="20% - Accent1 4 4 2 5 6 2 2 2" xfId="41493" xr:uid="{00000000-0005-0000-0000-00005EA10000}"/>
    <cellStyle name="20% - Accent1 4 4 2 5 6 2 3" xfId="41494" xr:uid="{00000000-0005-0000-0000-00005FA10000}"/>
    <cellStyle name="20% - Accent1 4 4 2 5 6 3" xfId="41495" xr:uid="{00000000-0005-0000-0000-000060A10000}"/>
    <cellStyle name="20% - Accent1 4 4 2 5 6 3 2" xfId="41496" xr:uid="{00000000-0005-0000-0000-000061A10000}"/>
    <cellStyle name="20% - Accent1 4 4 2 5 6 4" xfId="41497" xr:uid="{00000000-0005-0000-0000-000062A10000}"/>
    <cellStyle name="20% - Accent1 4 4 2 5 7" xfId="41498" xr:uid="{00000000-0005-0000-0000-000063A10000}"/>
    <cellStyle name="20% - Accent1 4 4 2 5 7 2" xfId="41499" xr:uid="{00000000-0005-0000-0000-000064A10000}"/>
    <cellStyle name="20% - Accent1 4 4 2 5 7 2 2" xfId="41500" xr:uid="{00000000-0005-0000-0000-000065A10000}"/>
    <cellStyle name="20% - Accent1 4 4 2 5 7 3" xfId="41501" xr:uid="{00000000-0005-0000-0000-000066A10000}"/>
    <cellStyle name="20% - Accent1 4 4 2 5 8" xfId="41502" xr:uid="{00000000-0005-0000-0000-000067A10000}"/>
    <cellStyle name="20% - Accent1 4 4 2 5 8 2" xfId="41503" xr:uid="{00000000-0005-0000-0000-000068A10000}"/>
    <cellStyle name="20% - Accent1 4 4 2 5 8 2 2" xfId="41504" xr:uid="{00000000-0005-0000-0000-000069A10000}"/>
    <cellStyle name="20% - Accent1 4 4 2 5 8 3" xfId="41505" xr:uid="{00000000-0005-0000-0000-00006AA10000}"/>
    <cellStyle name="20% - Accent1 4 4 2 5 9" xfId="41506" xr:uid="{00000000-0005-0000-0000-00006BA10000}"/>
    <cellStyle name="20% - Accent1 4 4 2 5 9 2" xfId="41507" xr:uid="{00000000-0005-0000-0000-00006CA10000}"/>
    <cellStyle name="20% - Accent1 4 4 2 6" xfId="41508" xr:uid="{00000000-0005-0000-0000-00006DA10000}"/>
    <cellStyle name="20% - Accent1 4 4 2 6 2" xfId="41509" xr:uid="{00000000-0005-0000-0000-00006EA10000}"/>
    <cellStyle name="20% - Accent1 4 4 2 6 2 2" xfId="41510" xr:uid="{00000000-0005-0000-0000-00006FA10000}"/>
    <cellStyle name="20% - Accent1 4 4 2 6 2 2 2" xfId="41511" xr:uid="{00000000-0005-0000-0000-000070A10000}"/>
    <cellStyle name="20% - Accent1 4 4 2 6 2 2 2 2" xfId="41512" xr:uid="{00000000-0005-0000-0000-000071A10000}"/>
    <cellStyle name="20% - Accent1 4 4 2 6 2 2 3" xfId="41513" xr:uid="{00000000-0005-0000-0000-000072A10000}"/>
    <cellStyle name="20% - Accent1 4 4 2 6 2 3" xfId="41514" xr:uid="{00000000-0005-0000-0000-000073A10000}"/>
    <cellStyle name="20% - Accent1 4 4 2 6 2 3 2" xfId="41515" xr:uid="{00000000-0005-0000-0000-000074A10000}"/>
    <cellStyle name="20% - Accent1 4 4 2 6 2 4" xfId="41516" xr:uid="{00000000-0005-0000-0000-000075A10000}"/>
    <cellStyle name="20% - Accent1 4 4 2 6 3" xfId="41517" xr:uid="{00000000-0005-0000-0000-000076A10000}"/>
    <cellStyle name="20% - Accent1 4 4 2 6 3 2" xfId="41518" xr:uid="{00000000-0005-0000-0000-000077A10000}"/>
    <cellStyle name="20% - Accent1 4 4 2 6 3 2 2" xfId="41519" xr:uid="{00000000-0005-0000-0000-000078A10000}"/>
    <cellStyle name="20% - Accent1 4 4 2 6 3 2 2 2" xfId="41520" xr:uid="{00000000-0005-0000-0000-000079A10000}"/>
    <cellStyle name="20% - Accent1 4 4 2 6 3 2 3" xfId="41521" xr:uid="{00000000-0005-0000-0000-00007AA10000}"/>
    <cellStyle name="20% - Accent1 4 4 2 6 3 3" xfId="41522" xr:uid="{00000000-0005-0000-0000-00007BA10000}"/>
    <cellStyle name="20% - Accent1 4 4 2 6 3 3 2" xfId="41523" xr:uid="{00000000-0005-0000-0000-00007CA10000}"/>
    <cellStyle name="20% - Accent1 4 4 2 6 3 4" xfId="41524" xr:uid="{00000000-0005-0000-0000-00007DA10000}"/>
    <cellStyle name="20% - Accent1 4 4 2 6 4" xfId="41525" xr:uid="{00000000-0005-0000-0000-00007EA10000}"/>
    <cellStyle name="20% - Accent1 4 4 2 6 4 2" xfId="41526" xr:uid="{00000000-0005-0000-0000-00007FA10000}"/>
    <cellStyle name="20% - Accent1 4 4 2 6 4 2 2" xfId="41527" xr:uid="{00000000-0005-0000-0000-000080A10000}"/>
    <cellStyle name="20% - Accent1 4 4 2 6 4 2 2 2" xfId="41528" xr:uid="{00000000-0005-0000-0000-000081A10000}"/>
    <cellStyle name="20% - Accent1 4 4 2 6 4 2 3" xfId="41529" xr:uid="{00000000-0005-0000-0000-000082A10000}"/>
    <cellStyle name="20% - Accent1 4 4 2 6 4 3" xfId="41530" xr:uid="{00000000-0005-0000-0000-000083A10000}"/>
    <cellStyle name="20% - Accent1 4 4 2 6 4 3 2" xfId="41531" xr:uid="{00000000-0005-0000-0000-000084A10000}"/>
    <cellStyle name="20% - Accent1 4 4 2 6 4 4" xfId="41532" xr:uid="{00000000-0005-0000-0000-000085A10000}"/>
    <cellStyle name="20% - Accent1 4 4 2 6 5" xfId="41533" xr:uid="{00000000-0005-0000-0000-000086A10000}"/>
    <cellStyle name="20% - Accent1 4 4 2 6 5 2" xfId="41534" xr:uid="{00000000-0005-0000-0000-000087A10000}"/>
    <cellStyle name="20% - Accent1 4 4 2 6 5 2 2" xfId="41535" xr:uid="{00000000-0005-0000-0000-000088A10000}"/>
    <cellStyle name="20% - Accent1 4 4 2 6 5 3" xfId="41536" xr:uid="{00000000-0005-0000-0000-000089A10000}"/>
    <cellStyle name="20% - Accent1 4 4 2 6 6" xfId="41537" xr:uid="{00000000-0005-0000-0000-00008AA10000}"/>
    <cellStyle name="20% - Accent1 4 4 2 6 6 2" xfId="41538" xr:uid="{00000000-0005-0000-0000-00008BA10000}"/>
    <cellStyle name="20% - Accent1 4 4 2 6 6 2 2" xfId="41539" xr:uid="{00000000-0005-0000-0000-00008CA10000}"/>
    <cellStyle name="20% - Accent1 4 4 2 6 6 3" xfId="41540" xr:uid="{00000000-0005-0000-0000-00008DA10000}"/>
    <cellStyle name="20% - Accent1 4 4 2 6 7" xfId="41541" xr:uid="{00000000-0005-0000-0000-00008EA10000}"/>
    <cellStyle name="20% - Accent1 4 4 2 6 7 2" xfId="41542" xr:uid="{00000000-0005-0000-0000-00008FA10000}"/>
    <cellStyle name="20% - Accent1 4 4 2 6 8" xfId="41543" xr:uid="{00000000-0005-0000-0000-000090A10000}"/>
    <cellStyle name="20% - Accent1 4 4 2 6 8 2" xfId="41544" xr:uid="{00000000-0005-0000-0000-000091A10000}"/>
    <cellStyle name="20% - Accent1 4 4 2 6 9" xfId="41545" xr:uid="{00000000-0005-0000-0000-000092A10000}"/>
    <cellStyle name="20% - Accent1 4 4 2 7" xfId="41546" xr:uid="{00000000-0005-0000-0000-000093A10000}"/>
    <cellStyle name="20% - Accent1 4 4 2 7 2" xfId="41547" xr:uid="{00000000-0005-0000-0000-000094A10000}"/>
    <cellStyle name="20% - Accent1 4 4 2 7 2 2" xfId="41548" xr:uid="{00000000-0005-0000-0000-000095A10000}"/>
    <cellStyle name="20% - Accent1 4 4 2 7 2 2 2" xfId="41549" xr:uid="{00000000-0005-0000-0000-000096A10000}"/>
    <cellStyle name="20% - Accent1 4 4 2 7 2 2 2 2" xfId="41550" xr:uid="{00000000-0005-0000-0000-000097A10000}"/>
    <cellStyle name="20% - Accent1 4 4 2 7 2 2 3" xfId="41551" xr:uid="{00000000-0005-0000-0000-000098A10000}"/>
    <cellStyle name="20% - Accent1 4 4 2 7 2 3" xfId="41552" xr:uid="{00000000-0005-0000-0000-000099A10000}"/>
    <cellStyle name="20% - Accent1 4 4 2 7 2 3 2" xfId="41553" xr:uid="{00000000-0005-0000-0000-00009AA10000}"/>
    <cellStyle name="20% - Accent1 4 4 2 7 2 4" xfId="41554" xr:uid="{00000000-0005-0000-0000-00009BA10000}"/>
    <cellStyle name="20% - Accent1 4 4 2 7 3" xfId="41555" xr:uid="{00000000-0005-0000-0000-00009CA10000}"/>
    <cellStyle name="20% - Accent1 4 4 2 7 3 2" xfId="41556" xr:uid="{00000000-0005-0000-0000-00009DA10000}"/>
    <cellStyle name="20% - Accent1 4 4 2 7 3 2 2" xfId="41557" xr:uid="{00000000-0005-0000-0000-00009EA10000}"/>
    <cellStyle name="20% - Accent1 4 4 2 7 3 2 2 2" xfId="41558" xr:uid="{00000000-0005-0000-0000-00009FA10000}"/>
    <cellStyle name="20% - Accent1 4 4 2 7 3 2 3" xfId="41559" xr:uid="{00000000-0005-0000-0000-0000A0A10000}"/>
    <cellStyle name="20% - Accent1 4 4 2 7 3 3" xfId="41560" xr:uid="{00000000-0005-0000-0000-0000A1A10000}"/>
    <cellStyle name="20% - Accent1 4 4 2 7 3 3 2" xfId="41561" xr:uid="{00000000-0005-0000-0000-0000A2A10000}"/>
    <cellStyle name="20% - Accent1 4 4 2 7 3 4" xfId="41562" xr:uid="{00000000-0005-0000-0000-0000A3A10000}"/>
    <cellStyle name="20% - Accent1 4 4 2 7 4" xfId="41563" xr:uid="{00000000-0005-0000-0000-0000A4A10000}"/>
    <cellStyle name="20% - Accent1 4 4 2 7 4 2" xfId="41564" xr:uid="{00000000-0005-0000-0000-0000A5A10000}"/>
    <cellStyle name="20% - Accent1 4 4 2 7 4 2 2" xfId="41565" xr:uid="{00000000-0005-0000-0000-0000A6A10000}"/>
    <cellStyle name="20% - Accent1 4 4 2 7 4 2 2 2" xfId="41566" xr:uid="{00000000-0005-0000-0000-0000A7A10000}"/>
    <cellStyle name="20% - Accent1 4 4 2 7 4 2 3" xfId="41567" xr:uid="{00000000-0005-0000-0000-0000A8A10000}"/>
    <cellStyle name="20% - Accent1 4 4 2 7 4 3" xfId="41568" xr:uid="{00000000-0005-0000-0000-0000A9A10000}"/>
    <cellStyle name="20% - Accent1 4 4 2 7 4 3 2" xfId="41569" xr:uid="{00000000-0005-0000-0000-0000AAA10000}"/>
    <cellStyle name="20% - Accent1 4 4 2 7 4 4" xfId="41570" xr:uid="{00000000-0005-0000-0000-0000ABA10000}"/>
    <cellStyle name="20% - Accent1 4 4 2 7 5" xfId="41571" xr:uid="{00000000-0005-0000-0000-0000ACA10000}"/>
    <cellStyle name="20% - Accent1 4 4 2 7 5 2" xfId="41572" xr:uid="{00000000-0005-0000-0000-0000ADA10000}"/>
    <cellStyle name="20% - Accent1 4 4 2 7 5 2 2" xfId="41573" xr:uid="{00000000-0005-0000-0000-0000AEA10000}"/>
    <cellStyle name="20% - Accent1 4 4 2 7 5 3" xfId="41574" xr:uid="{00000000-0005-0000-0000-0000AFA10000}"/>
    <cellStyle name="20% - Accent1 4 4 2 7 6" xfId="41575" xr:uid="{00000000-0005-0000-0000-0000B0A10000}"/>
    <cellStyle name="20% - Accent1 4 4 2 7 6 2" xfId="41576" xr:uid="{00000000-0005-0000-0000-0000B1A10000}"/>
    <cellStyle name="20% - Accent1 4 4 2 7 6 2 2" xfId="41577" xr:uid="{00000000-0005-0000-0000-0000B2A10000}"/>
    <cellStyle name="20% - Accent1 4 4 2 7 6 3" xfId="41578" xr:uid="{00000000-0005-0000-0000-0000B3A10000}"/>
    <cellStyle name="20% - Accent1 4 4 2 7 7" xfId="41579" xr:uid="{00000000-0005-0000-0000-0000B4A10000}"/>
    <cellStyle name="20% - Accent1 4 4 2 7 7 2" xfId="41580" xr:uid="{00000000-0005-0000-0000-0000B5A10000}"/>
    <cellStyle name="20% - Accent1 4 4 2 7 8" xfId="41581" xr:uid="{00000000-0005-0000-0000-0000B6A10000}"/>
    <cellStyle name="20% - Accent1 4 4 2 7 8 2" xfId="41582" xr:uid="{00000000-0005-0000-0000-0000B7A10000}"/>
    <cellStyle name="20% - Accent1 4 4 2 7 9" xfId="41583" xr:uid="{00000000-0005-0000-0000-0000B8A10000}"/>
    <cellStyle name="20% - Accent1 4 4 2 8" xfId="41584" xr:uid="{00000000-0005-0000-0000-0000B9A10000}"/>
    <cellStyle name="20% - Accent1 4 4 2 8 2" xfId="41585" xr:uid="{00000000-0005-0000-0000-0000BAA10000}"/>
    <cellStyle name="20% - Accent1 4 4 2 8 2 2" xfId="41586" xr:uid="{00000000-0005-0000-0000-0000BBA10000}"/>
    <cellStyle name="20% - Accent1 4 4 2 8 2 2 2" xfId="41587" xr:uid="{00000000-0005-0000-0000-0000BCA10000}"/>
    <cellStyle name="20% - Accent1 4 4 2 8 2 3" xfId="41588" xr:uid="{00000000-0005-0000-0000-0000BDA10000}"/>
    <cellStyle name="20% - Accent1 4 4 2 8 3" xfId="41589" xr:uid="{00000000-0005-0000-0000-0000BEA10000}"/>
    <cellStyle name="20% - Accent1 4 4 2 8 3 2" xfId="41590" xr:uid="{00000000-0005-0000-0000-0000BFA10000}"/>
    <cellStyle name="20% - Accent1 4 4 2 8 4" xfId="41591" xr:uid="{00000000-0005-0000-0000-0000C0A10000}"/>
    <cellStyle name="20% - Accent1 4 4 2 9" xfId="41592" xr:uid="{00000000-0005-0000-0000-0000C1A10000}"/>
    <cellStyle name="20% - Accent1 4 4 2 9 2" xfId="41593" xr:uid="{00000000-0005-0000-0000-0000C2A10000}"/>
    <cellStyle name="20% - Accent1 4 4 2 9 2 2" xfId="41594" xr:uid="{00000000-0005-0000-0000-0000C3A10000}"/>
    <cellStyle name="20% - Accent1 4 4 2 9 2 2 2" xfId="41595" xr:uid="{00000000-0005-0000-0000-0000C4A10000}"/>
    <cellStyle name="20% - Accent1 4 4 2 9 2 3" xfId="41596" xr:uid="{00000000-0005-0000-0000-0000C5A10000}"/>
    <cellStyle name="20% - Accent1 4 4 2 9 3" xfId="41597" xr:uid="{00000000-0005-0000-0000-0000C6A10000}"/>
    <cellStyle name="20% - Accent1 4 4 2 9 3 2" xfId="41598" xr:uid="{00000000-0005-0000-0000-0000C7A10000}"/>
    <cellStyle name="20% - Accent1 4 4 2 9 4" xfId="41599" xr:uid="{00000000-0005-0000-0000-0000C8A10000}"/>
    <cellStyle name="20% - Accent1 4 4 3" xfId="41600" xr:uid="{00000000-0005-0000-0000-0000C9A10000}"/>
    <cellStyle name="20% - Accent1 4 4 3 10" xfId="41601" xr:uid="{00000000-0005-0000-0000-0000CAA10000}"/>
    <cellStyle name="20% - Accent1 4 4 3 10 2" xfId="41602" xr:uid="{00000000-0005-0000-0000-0000CBA10000}"/>
    <cellStyle name="20% - Accent1 4 4 3 10 2 2" xfId="41603" xr:uid="{00000000-0005-0000-0000-0000CCA10000}"/>
    <cellStyle name="20% - Accent1 4 4 3 10 3" xfId="41604" xr:uid="{00000000-0005-0000-0000-0000CDA10000}"/>
    <cellStyle name="20% - Accent1 4 4 3 11" xfId="41605" xr:uid="{00000000-0005-0000-0000-0000CEA10000}"/>
    <cellStyle name="20% - Accent1 4 4 3 11 2" xfId="41606" xr:uid="{00000000-0005-0000-0000-0000CFA10000}"/>
    <cellStyle name="20% - Accent1 4 4 3 11 2 2" xfId="41607" xr:uid="{00000000-0005-0000-0000-0000D0A10000}"/>
    <cellStyle name="20% - Accent1 4 4 3 11 3" xfId="41608" xr:uid="{00000000-0005-0000-0000-0000D1A10000}"/>
    <cellStyle name="20% - Accent1 4 4 3 12" xfId="41609" xr:uid="{00000000-0005-0000-0000-0000D2A10000}"/>
    <cellStyle name="20% - Accent1 4 4 3 12 2" xfId="41610" xr:uid="{00000000-0005-0000-0000-0000D3A10000}"/>
    <cellStyle name="20% - Accent1 4 4 3 13" xfId="41611" xr:uid="{00000000-0005-0000-0000-0000D4A10000}"/>
    <cellStyle name="20% - Accent1 4 4 3 13 2" xfId="41612" xr:uid="{00000000-0005-0000-0000-0000D5A10000}"/>
    <cellStyle name="20% - Accent1 4 4 3 14" xfId="41613" xr:uid="{00000000-0005-0000-0000-0000D6A10000}"/>
    <cellStyle name="20% - Accent1 4 4 3 2" xfId="41614" xr:uid="{00000000-0005-0000-0000-0000D7A10000}"/>
    <cellStyle name="20% - Accent1 4 4 3 2 10" xfId="41615" xr:uid="{00000000-0005-0000-0000-0000D8A10000}"/>
    <cellStyle name="20% - Accent1 4 4 3 2 10 2" xfId="41616" xr:uid="{00000000-0005-0000-0000-0000D9A10000}"/>
    <cellStyle name="20% - Accent1 4 4 3 2 11" xfId="41617" xr:uid="{00000000-0005-0000-0000-0000DAA10000}"/>
    <cellStyle name="20% - Accent1 4 4 3 2 2" xfId="41618" xr:uid="{00000000-0005-0000-0000-0000DBA10000}"/>
    <cellStyle name="20% - Accent1 4 4 3 2 2 2" xfId="41619" xr:uid="{00000000-0005-0000-0000-0000DCA10000}"/>
    <cellStyle name="20% - Accent1 4 4 3 2 2 2 2" xfId="41620" xr:uid="{00000000-0005-0000-0000-0000DDA10000}"/>
    <cellStyle name="20% - Accent1 4 4 3 2 2 2 2 2" xfId="41621" xr:uid="{00000000-0005-0000-0000-0000DEA10000}"/>
    <cellStyle name="20% - Accent1 4 4 3 2 2 2 2 2 2" xfId="41622" xr:uid="{00000000-0005-0000-0000-0000DFA10000}"/>
    <cellStyle name="20% - Accent1 4 4 3 2 2 2 2 3" xfId="41623" xr:uid="{00000000-0005-0000-0000-0000E0A10000}"/>
    <cellStyle name="20% - Accent1 4 4 3 2 2 2 3" xfId="41624" xr:uid="{00000000-0005-0000-0000-0000E1A10000}"/>
    <cellStyle name="20% - Accent1 4 4 3 2 2 2 3 2" xfId="41625" xr:uid="{00000000-0005-0000-0000-0000E2A10000}"/>
    <cellStyle name="20% - Accent1 4 4 3 2 2 2 4" xfId="41626" xr:uid="{00000000-0005-0000-0000-0000E3A10000}"/>
    <cellStyle name="20% - Accent1 4 4 3 2 2 3" xfId="41627" xr:uid="{00000000-0005-0000-0000-0000E4A10000}"/>
    <cellStyle name="20% - Accent1 4 4 3 2 2 3 2" xfId="41628" xr:uid="{00000000-0005-0000-0000-0000E5A10000}"/>
    <cellStyle name="20% - Accent1 4 4 3 2 2 3 2 2" xfId="41629" xr:uid="{00000000-0005-0000-0000-0000E6A10000}"/>
    <cellStyle name="20% - Accent1 4 4 3 2 2 3 2 2 2" xfId="41630" xr:uid="{00000000-0005-0000-0000-0000E7A10000}"/>
    <cellStyle name="20% - Accent1 4 4 3 2 2 3 2 3" xfId="41631" xr:uid="{00000000-0005-0000-0000-0000E8A10000}"/>
    <cellStyle name="20% - Accent1 4 4 3 2 2 3 3" xfId="41632" xr:uid="{00000000-0005-0000-0000-0000E9A10000}"/>
    <cellStyle name="20% - Accent1 4 4 3 2 2 3 3 2" xfId="41633" xr:uid="{00000000-0005-0000-0000-0000EAA10000}"/>
    <cellStyle name="20% - Accent1 4 4 3 2 2 3 4" xfId="41634" xr:uid="{00000000-0005-0000-0000-0000EBA10000}"/>
    <cellStyle name="20% - Accent1 4 4 3 2 2 4" xfId="41635" xr:uid="{00000000-0005-0000-0000-0000ECA10000}"/>
    <cellStyle name="20% - Accent1 4 4 3 2 2 4 2" xfId="41636" xr:uid="{00000000-0005-0000-0000-0000EDA10000}"/>
    <cellStyle name="20% - Accent1 4 4 3 2 2 4 2 2" xfId="41637" xr:uid="{00000000-0005-0000-0000-0000EEA10000}"/>
    <cellStyle name="20% - Accent1 4 4 3 2 2 4 2 2 2" xfId="41638" xr:uid="{00000000-0005-0000-0000-0000EFA10000}"/>
    <cellStyle name="20% - Accent1 4 4 3 2 2 4 2 3" xfId="41639" xr:uid="{00000000-0005-0000-0000-0000F0A10000}"/>
    <cellStyle name="20% - Accent1 4 4 3 2 2 4 3" xfId="41640" xr:uid="{00000000-0005-0000-0000-0000F1A10000}"/>
    <cellStyle name="20% - Accent1 4 4 3 2 2 4 3 2" xfId="41641" xr:uid="{00000000-0005-0000-0000-0000F2A10000}"/>
    <cellStyle name="20% - Accent1 4 4 3 2 2 4 4" xfId="41642" xr:uid="{00000000-0005-0000-0000-0000F3A10000}"/>
    <cellStyle name="20% - Accent1 4 4 3 2 2 5" xfId="41643" xr:uid="{00000000-0005-0000-0000-0000F4A10000}"/>
    <cellStyle name="20% - Accent1 4 4 3 2 2 5 2" xfId="41644" xr:uid="{00000000-0005-0000-0000-0000F5A10000}"/>
    <cellStyle name="20% - Accent1 4 4 3 2 2 5 2 2" xfId="41645" xr:uid="{00000000-0005-0000-0000-0000F6A10000}"/>
    <cellStyle name="20% - Accent1 4 4 3 2 2 5 3" xfId="41646" xr:uid="{00000000-0005-0000-0000-0000F7A10000}"/>
    <cellStyle name="20% - Accent1 4 4 3 2 2 6" xfId="41647" xr:uid="{00000000-0005-0000-0000-0000F8A10000}"/>
    <cellStyle name="20% - Accent1 4 4 3 2 2 6 2" xfId="41648" xr:uid="{00000000-0005-0000-0000-0000F9A10000}"/>
    <cellStyle name="20% - Accent1 4 4 3 2 2 6 2 2" xfId="41649" xr:uid="{00000000-0005-0000-0000-0000FAA10000}"/>
    <cellStyle name="20% - Accent1 4 4 3 2 2 6 3" xfId="41650" xr:uid="{00000000-0005-0000-0000-0000FBA10000}"/>
    <cellStyle name="20% - Accent1 4 4 3 2 2 7" xfId="41651" xr:uid="{00000000-0005-0000-0000-0000FCA10000}"/>
    <cellStyle name="20% - Accent1 4 4 3 2 2 7 2" xfId="41652" xr:uid="{00000000-0005-0000-0000-0000FDA10000}"/>
    <cellStyle name="20% - Accent1 4 4 3 2 2 8" xfId="41653" xr:uid="{00000000-0005-0000-0000-0000FEA10000}"/>
    <cellStyle name="20% - Accent1 4 4 3 2 2 8 2" xfId="41654" xr:uid="{00000000-0005-0000-0000-0000FFA10000}"/>
    <cellStyle name="20% - Accent1 4 4 3 2 2 9" xfId="41655" xr:uid="{00000000-0005-0000-0000-000000A20000}"/>
    <cellStyle name="20% - Accent1 4 4 3 2 3" xfId="41656" xr:uid="{00000000-0005-0000-0000-000001A20000}"/>
    <cellStyle name="20% - Accent1 4 4 3 2 3 2" xfId="41657" xr:uid="{00000000-0005-0000-0000-000002A20000}"/>
    <cellStyle name="20% - Accent1 4 4 3 2 3 2 2" xfId="41658" xr:uid="{00000000-0005-0000-0000-000003A20000}"/>
    <cellStyle name="20% - Accent1 4 4 3 2 3 2 2 2" xfId="41659" xr:uid="{00000000-0005-0000-0000-000004A20000}"/>
    <cellStyle name="20% - Accent1 4 4 3 2 3 2 2 2 2" xfId="41660" xr:uid="{00000000-0005-0000-0000-000005A20000}"/>
    <cellStyle name="20% - Accent1 4 4 3 2 3 2 2 3" xfId="41661" xr:uid="{00000000-0005-0000-0000-000006A20000}"/>
    <cellStyle name="20% - Accent1 4 4 3 2 3 2 3" xfId="41662" xr:uid="{00000000-0005-0000-0000-000007A20000}"/>
    <cellStyle name="20% - Accent1 4 4 3 2 3 2 3 2" xfId="41663" xr:uid="{00000000-0005-0000-0000-000008A20000}"/>
    <cellStyle name="20% - Accent1 4 4 3 2 3 2 4" xfId="41664" xr:uid="{00000000-0005-0000-0000-000009A20000}"/>
    <cellStyle name="20% - Accent1 4 4 3 2 3 3" xfId="41665" xr:uid="{00000000-0005-0000-0000-00000AA20000}"/>
    <cellStyle name="20% - Accent1 4 4 3 2 3 3 2" xfId="41666" xr:uid="{00000000-0005-0000-0000-00000BA20000}"/>
    <cellStyle name="20% - Accent1 4 4 3 2 3 3 2 2" xfId="41667" xr:uid="{00000000-0005-0000-0000-00000CA20000}"/>
    <cellStyle name="20% - Accent1 4 4 3 2 3 3 2 2 2" xfId="41668" xr:uid="{00000000-0005-0000-0000-00000DA20000}"/>
    <cellStyle name="20% - Accent1 4 4 3 2 3 3 2 3" xfId="41669" xr:uid="{00000000-0005-0000-0000-00000EA20000}"/>
    <cellStyle name="20% - Accent1 4 4 3 2 3 3 3" xfId="41670" xr:uid="{00000000-0005-0000-0000-00000FA20000}"/>
    <cellStyle name="20% - Accent1 4 4 3 2 3 3 3 2" xfId="41671" xr:uid="{00000000-0005-0000-0000-000010A20000}"/>
    <cellStyle name="20% - Accent1 4 4 3 2 3 3 4" xfId="41672" xr:uid="{00000000-0005-0000-0000-000011A20000}"/>
    <cellStyle name="20% - Accent1 4 4 3 2 3 4" xfId="41673" xr:uid="{00000000-0005-0000-0000-000012A20000}"/>
    <cellStyle name="20% - Accent1 4 4 3 2 3 4 2" xfId="41674" xr:uid="{00000000-0005-0000-0000-000013A20000}"/>
    <cellStyle name="20% - Accent1 4 4 3 2 3 4 2 2" xfId="41675" xr:uid="{00000000-0005-0000-0000-000014A20000}"/>
    <cellStyle name="20% - Accent1 4 4 3 2 3 4 2 2 2" xfId="41676" xr:uid="{00000000-0005-0000-0000-000015A20000}"/>
    <cellStyle name="20% - Accent1 4 4 3 2 3 4 2 3" xfId="41677" xr:uid="{00000000-0005-0000-0000-000016A20000}"/>
    <cellStyle name="20% - Accent1 4 4 3 2 3 4 3" xfId="41678" xr:uid="{00000000-0005-0000-0000-000017A20000}"/>
    <cellStyle name="20% - Accent1 4 4 3 2 3 4 3 2" xfId="41679" xr:uid="{00000000-0005-0000-0000-000018A20000}"/>
    <cellStyle name="20% - Accent1 4 4 3 2 3 4 4" xfId="41680" xr:uid="{00000000-0005-0000-0000-000019A20000}"/>
    <cellStyle name="20% - Accent1 4 4 3 2 3 5" xfId="41681" xr:uid="{00000000-0005-0000-0000-00001AA20000}"/>
    <cellStyle name="20% - Accent1 4 4 3 2 3 5 2" xfId="41682" xr:uid="{00000000-0005-0000-0000-00001BA20000}"/>
    <cellStyle name="20% - Accent1 4 4 3 2 3 5 2 2" xfId="41683" xr:uid="{00000000-0005-0000-0000-00001CA20000}"/>
    <cellStyle name="20% - Accent1 4 4 3 2 3 5 3" xfId="41684" xr:uid="{00000000-0005-0000-0000-00001DA20000}"/>
    <cellStyle name="20% - Accent1 4 4 3 2 3 6" xfId="41685" xr:uid="{00000000-0005-0000-0000-00001EA20000}"/>
    <cellStyle name="20% - Accent1 4 4 3 2 3 6 2" xfId="41686" xr:uid="{00000000-0005-0000-0000-00001FA20000}"/>
    <cellStyle name="20% - Accent1 4 4 3 2 3 6 2 2" xfId="41687" xr:uid="{00000000-0005-0000-0000-000020A20000}"/>
    <cellStyle name="20% - Accent1 4 4 3 2 3 6 3" xfId="41688" xr:uid="{00000000-0005-0000-0000-000021A20000}"/>
    <cellStyle name="20% - Accent1 4 4 3 2 3 7" xfId="41689" xr:uid="{00000000-0005-0000-0000-000022A20000}"/>
    <cellStyle name="20% - Accent1 4 4 3 2 3 7 2" xfId="41690" xr:uid="{00000000-0005-0000-0000-000023A20000}"/>
    <cellStyle name="20% - Accent1 4 4 3 2 3 8" xfId="41691" xr:uid="{00000000-0005-0000-0000-000024A20000}"/>
    <cellStyle name="20% - Accent1 4 4 3 2 3 8 2" xfId="41692" xr:uid="{00000000-0005-0000-0000-000025A20000}"/>
    <cellStyle name="20% - Accent1 4 4 3 2 3 9" xfId="41693" xr:uid="{00000000-0005-0000-0000-000026A20000}"/>
    <cellStyle name="20% - Accent1 4 4 3 2 4" xfId="41694" xr:uid="{00000000-0005-0000-0000-000027A20000}"/>
    <cellStyle name="20% - Accent1 4 4 3 2 4 2" xfId="41695" xr:uid="{00000000-0005-0000-0000-000028A20000}"/>
    <cellStyle name="20% - Accent1 4 4 3 2 4 2 2" xfId="41696" xr:uid="{00000000-0005-0000-0000-000029A20000}"/>
    <cellStyle name="20% - Accent1 4 4 3 2 4 2 2 2" xfId="41697" xr:uid="{00000000-0005-0000-0000-00002AA20000}"/>
    <cellStyle name="20% - Accent1 4 4 3 2 4 2 3" xfId="41698" xr:uid="{00000000-0005-0000-0000-00002BA20000}"/>
    <cellStyle name="20% - Accent1 4 4 3 2 4 3" xfId="41699" xr:uid="{00000000-0005-0000-0000-00002CA20000}"/>
    <cellStyle name="20% - Accent1 4 4 3 2 4 3 2" xfId="41700" xr:uid="{00000000-0005-0000-0000-00002DA20000}"/>
    <cellStyle name="20% - Accent1 4 4 3 2 4 4" xfId="41701" xr:uid="{00000000-0005-0000-0000-00002EA20000}"/>
    <cellStyle name="20% - Accent1 4 4 3 2 5" xfId="41702" xr:uid="{00000000-0005-0000-0000-00002FA20000}"/>
    <cellStyle name="20% - Accent1 4 4 3 2 5 2" xfId="41703" xr:uid="{00000000-0005-0000-0000-000030A20000}"/>
    <cellStyle name="20% - Accent1 4 4 3 2 5 2 2" xfId="41704" xr:uid="{00000000-0005-0000-0000-000031A20000}"/>
    <cellStyle name="20% - Accent1 4 4 3 2 5 2 2 2" xfId="41705" xr:uid="{00000000-0005-0000-0000-000032A20000}"/>
    <cellStyle name="20% - Accent1 4 4 3 2 5 2 3" xfId="41706" xr:uid="{00000000-0005-0000-0000-000033A20000}"/>
    <cellStyle name="20% - Accent1 4 4 3 2 5 3" xfId="41707" xr:uid="{00000000-0005-0000-0000-000034A20000}"/>
    <cellStyle name="20% - Accent1 4 4 3 2 5 3 2" xfId="41708" xr:uid="{00000000-0005-0000-0000-000035A20000}"/>
    <cellStyle name="20% - Accent1 4 4 3 2 5 4" xfId="41709" xr:uid="{00000000-0005-0000-0000-000036A20000}"/>
    <cellStyle name="20% - Accent1 4 4 3 2 6" xfId="41710" xr:uid="{00000000-0005-0000-0000-000037A20000}"/>
    <cellStyle name="20% - Accent1 4 4 3 2 6 2" xfId="41711" xr:uid="{00000000-0005-0000-0000-000038A20000}"/>
    <cellStyle name="20% - Accent1 4 4 3 2 6 2 2" xfId="41712" xr:uid="{00000000-0005-0000-0000-000039A20000}"/>
    <cellStyle name="20% - Accent1 4 4 3 2 6 2 2 2" xfId="41713" xr:uid="{00000000-0005-0000-0000-00003AA20000}"/>
    <cellStyle name="20% - Accent1 4 4 3 2 6 2 3" xfId="41714" xr:uid="{00000000-0005-0000-0000-00003BA20000}"/>
    <cellStyle name="20% - Accent1 4 4 3 2 6 3" xfId="41715" xr:uid="{00000000-0005-0000-0000-00003CA20000}"/>
    <cellStyle name="20% - Accent1 4 4 3 2 6 3 2" xfId="41716" xr:uid="{00000000-0005-0000-0000-00003DA20000}"/>
    <cellStyle name="20% - Accent1 4 4 3 2 6 4" xfId="41717" xr:uid="{00000000-0005-0000-0000-00003EA20000}"/>
    <cellStyle name="20% - Accent1 4 4 3 2 7" xfId="41718" xr:uid="{00000000-0005-0000-0000-00003FA20000}"/>
    <cellStyle name="20% - Accent1 4 4 3 2 7 2" xfId="41719" xr:uid="{00000000-0005-0000-0000-000040A20000}"/>
    <cellStyle name="20% - Accent1 4 4 3 2 7 2 2" xfId="41720" xr:uid="{00000000-0005-0000-0000-000041A20000}"/>
    <cellStyle name="20% - Accent1 4 4 3 2 7 3" xfId="41721" xr:uid="{00000000-0005-0000-0000-000042A20000}"/>
    <cellStyle name="20% - Accent1 4 4 3 2 8" xfId="41722" xr:uid="{00000000-0005-0000-0000-000043A20000}"/>
    <cellStyle name="20% - Accent1 4 4 3 2 8 2" xfId="41723" xr:uid="{00000000-0005-0000-0000-000044A20000}"/>
    <cellStyle name="20% - Accent1 4 4 3 2 8 2 2" xfId="41724" xr:uid="{00000000-0005-0000-0000-000045A20000}"/>
    <cellStyle name="20% - Accent1 4 4 3 2 8 3" xfId="41725" xr:uid="{00000000-0005-0000-0000-000046A20000}"/>
    <cellStyle name="20% - Accent1 4 4 3 2 9" xfId="41726" xr:uid="{00000000-0005-0000-0000-000047A20000}"/>
    <cellStyle name="20% - Accent1 4 4 3 2 9 2" xfId="41727" xr:uid="{00000000-0005-0000-0000-000048A20000}"/>
    <cellStyle name="20% - Accent1 4 4 3 3" xfId="41728" xr:uid="{00000000-0005-0000-0000-000049A20000}"/>
    <cellStyle name="20% - Accent1 4 4 3 3 10" xfId="41729" xr:uid="{00000000-0005-0000-0000-00004AA20000}"/>
    <cellStyle name="20% - Accent1 4 4 3 3 10 2" xfId="41730" xr:uid="{00000000-0005-0000-0000-00004BA20000}"/>
    <cellStyle name="20% - Accent1 4 4 3 3 11" xfId="41731" xr:uid="{00000000-0005-0000-0000-00004CA20000}"/>
    <cellStyle name="20% - Accent1 4 4 3 3 2" xfId="41732" xr:uid="{00000000-0005-0000-0000-00004DA20000}"/>
    <cellStyle name="20% - Accent1 4 4 3 3 2 2" xfId="41733" xr:uid="{00000000-0005-0000-0000-00004EA20000}"/>
    <cellStyle name="20% - Accent1 4 4 3 3 2 2 2" xfId="41734" xr:uid="{00000000-0005-0000-0000-00004FA20000}"/>
    <cellStyle name="20% - Accent1 4 4 3 3 2 2 2 2" xfId="41735" xr:uid="{00000000-0005-0000-0000-000050A20000}"/>
    <cellStyle name="20% - Accent1 4 4 3 3 2 2 2 2 2" xfId="41736" xr:uid="{00000000-0005-0000-0000-000051A20000}"/>
    <cellStyle name="20% - Accent1 4 4 3 3 2 2 2 3" xfId="41737" xr:uid="{00000000-0005-0000-0000-000052A20000}"/>
    <cellStyle name="20% - Accent1 4 4 3 3 2 2 3" xfId="41738" xr:uid="{00000000-0005-0000-0000-000053A20000}"/>
    <cellStyle name="20% - Accent1 4 4 3 3 2 2 3 2" xfId="41739" xr:uid="{00000000-0005-0000-0000-000054A20000}"/>
    <cellStyle name="20% - Accent1 4 4 3 3 2 2 4" xfId="41740" xr:uid="{00000000-0005-0000-0000-000055A20000}"/>
    <cellStyle name="20% - Accent1 4 4 3 3 2 3" xfId="41741" xr:uid="{00000000-0005-0000-0000-000056A20000}"/>
    <cellStyle name="20% - Accent1 4 4 3 3 2 3 2" xfId="41742" xr:uid="{00000000-0005-0000-0000-000057A20000}"/>
    <cellStyle name="20% - Accent1 4 4 3 3 2 3 2 2" xfId="41743" xr:uid="{00000000-0005-0000-0000-000058A20000}"/>
    <cellStyle name="20% - Accent1 4 4 3 3 2 3 2 2 2" xfId="41744" xr:uid="{00000000-0005-0000-0000-000059A20000}"/>
    <cellStyle name="20% - Accent1 4 4 3 3 2 3 2 3" xfId="41745" xr:uid="{00000000-0005-0000-0000-00005AA20000}"/>
    <cellStyle name="20% - Accent1 4 4 3 3 2 3 3" xfId="41746" xr:uid="{00000000-0005-0000-0000-00005BA20000}"/>
    <cellStyle name="20% - Accent1 4 4 3 3 2 3 3 2" xfId="41747" xr:uid="{00000000-0005-0000-0000-00005CA20000}"/>
    <cellStyle name="20% - Accent1 4 4 3 3 2 3 4" xfId="41748" xr:uid="{00000000-0005-0000-0000-00005DA20000}"/>
    <cellStyle name="20% - Accent1 4 4 3 3 2 4" xfId="41749" xr:uid="{00000000-0005-0000-0000-00005EA20000}"/>
    <cellStyle name="20% - Accent1 4 4 3 3 2 4 2" xfId="41750" xr:uid="{00000000-0005-0000-0000-00005FA20000}"/>
    <cellStyle name="20% - Accent1 4 4 3 3 2 4 2 2" xfId="41751" xr:uid="{00000000-0005-0000-0000-000060A20000}"/>
    <cellStyle name="20% - Accent1 4 4 3 3 2 4 2 2 2" xfId="41752" xr:uid="{00000000-0005-0000-0000-000061A20000}"/>
    <cellStyle name="20% - Accent1 4 4 3 3 2 4 2 3" xfId="41753" xr:uid="{00000000-0005-0000-0000-000062A20000}"/>
    <cellStyle name="20% - Accent1 4 4 3 3 2 4 3" xfId="41754" xr:uid="{00000000-0005-0000-0000-000063A20000}"/>
    <cellStyle name="20% - Accent1 4 4 3 3 2 4 3 2" xfId="41755" xr:uid="{00000000-0005-0000-0000-000064A20000}"/>
    <cellStyle name="20% - Accent1 4 4 3 3 2 4 4" xfId="41756" xr:uid="{00000000-0005-0000-0000-000065A20000}"/>
    <cellStyle name="20% - Accent1 4 4 3 3 2 5" xfId="41757" xr:uid="{00000000-0005-0000-0000-000066A20000}"/>
    <cellStyle name="20% - Accent1 4 4 3 3 2 5 2" xfId="41758" xr:uid="{00000000-0005-0000-0000-000067A20000}"/>
    <cellStyle name="20% - Accent1 4 4 3 3 2 5 2 2" xfId="41759" xr:uid="{00000000-0005-0000-0000-000068A20000}"/>
    <cellStyle name="20% - Accent1 4 4 3 3 2 5 3" xfId="41760" xr:uid="{00000000-0005-0000-0000-000069A20000}"/>
    <cellStyle name="20% - Accent1 4 4 3 3 2 6" xfId="41761" xr:uid="{00000000-0005-0000-0000-00006AA20000}"/>
    <cellStyle name="20% - Accent1 4 4 3 3 2 6 2" xfId="41762" xr:uid="{00000000-0005-0000-0000-00006BA20000}"/>
    <cellStyle name="20% - Accent1 4 4 3 3 2 6 2 2" xfId="41763" xr:uid="{00000000-0005-0000-0000-00006CA20000}"/>
    <cellStyle name="20% - Accent1 4 4 3 3 2 6 3" xfId="41764" xr:uid="{00000000-0005-0000-0000-00006DA20000}"/>
    <cellStyle name="20% - Accent1 4 4 3 3 2 7" xfId="41765" xr:uid="{00000000-0005-0000-0000-00006EA20000}"/>
    <cellStyle name="20% - Accent1 4 4 3 3 2 7 2" xfId="41766" xr:uid="{00000000-0005-0000-0000-00006FA20000}"/>
    <cellStyle name="20% - Accent1 4 4 3 3 2 8" xfId="41767" xr:uid="{00000000-0005-0000-0000-000070A20000}"/>
    <cellStyle name="20% - Accent1 4 4 3 3 2 8 2" xfId="41768" xr:uid="{00000000-0005-0000-0000-000071A20000}"/>
    <cellStyle name="20% - Accent1 4 4 3 3 2 9" xfId="41769" xr:uid="{00000000-0005-0000-0000-000072A20000}"/>
    <cellStyle name="20% - Accent1 4 4 3 3 3" xfId="41770" xr:uid="{00000000-0005-0000-0000-000073A20000}"/>
    <cellStyle name="20% - Accent1 4 4 3 3 3 2" xfId="41771" xr:uid="{00000000-0005-0000-0000-000074A20000}"/>
    <cellStyle name="20% - Accent1 4 4 3 3 3 2 2" xfId="41772" xr:uid="{00000000-0005-0000-0000-000075A20000}"/>
    <cellStyle name="20% - Accent1 4 4 3 3 3 2 2 2" xfId="41773" xr:uid="{00000000-0005-0000-0000-000076A20000}"/>
    <cellStyle name="20% - Accent1 4 4 3 3 3 2 2 2 2" xfId="41774" xr:uid="{00000000-0005-0000-0000-000077A20000}"/>
    <cellStyle name="20% - Accent1 4 4 3 3 3 2 2 3" xfId="41775" xr:uid="{00000000-0005-0000-0000-000078A20000}"/>
    <cellStyle name="20% - Accent1 4 4 3 3 3 2 3" xfId="41776" xr:uid="{00000000-0005-0000-0000-000079A20000}"/>
    <cellStyle name="20% - Accent1 4 4 3 3 3 2 3 2" xfId="41777" xr:uid="{00000000-0005-0000-0000-00007AA20000}"/>
    <cellStyle name="20% - Accent1 4 4 3 3 3 2 4" xfId="41778" xr:uid="{00000000-0005-0000-0000-00007BA20000}"/>
    <cellStyle name="20% - Accent1 4 4 3 3 3 3" xfId="41779" xr:uid="{00000000-0005-0000-0000-00007CA20000}"/>
    <cellStyle name="20% - Accent1 4 4 3 3 3 3 2" xfId="41780" xr:uid="{00000000-0005-0000-0000-00007DA20000}"/>
    <cellStyle name="20% - Accent1 4 4 3 3 3 3 2 2" xfId="41781" xr:uid="{00000000-0005-0000-0000-00007EA20000}"/>
    <cellStyle name="20% - Accent1 4 4 3 3 3 3 2 2 2" xfId="41782" xr:uid="{00000000-0005-0000-0000-00007FA20000}"/>
    <cellStyle name="20% - Accent1 4 4 3 3 3 3 2 3" xfId="41783" xr:uid="{00000000-0005-0000-0000-000080A20000}"/>
    <cellStyle name="20% - Accent1 4 4 3 3 3 3 3" xfId="41784" xr:uid="{00000000-0005-0000-0000-000081A20000}"/>
    <cellStyle name="20% - Accent1 4 4 3 3 3 3 3 2" xfId="41785" xr:uid="{00000000-0005-0000-0000-000082A20000}"/>
    <cellStyle name="20% - Accent1 4 4 3 3 3 3 4" xfId="41786" xr:uid="{00000000-0005-0000-0000-000083A20000}"/>
    <cellStyle name="20% - Accent1 4 4 3 3 3 4" xfId="41787" xr:uid="{00000000-0005-0000-0000-000084A20000}"/>
    <cellStyle name="20% - Accent1 4 4 3 3 3 4 2" xfId="41788" xr:uid="{00000000-0005-0000-0000-000085A20000}"/>
    <cellStyle name="20% - Accent1 4 4 3 3 3 4 2 2" xfId="41789" xr:uid="{00000000-0005-0000-0000-000086A20000}"/>
    <cellStyle name="20% - Accent1 4 4 3 3 3 4 2 2 2" xfId="41790" xr:uid="{00000000-0005-0000-0000-000087A20000}"/>
    <cellStyle name="20% - Accent1 4 4 3 3 3 4 2 3" xfId="41791" xr:uid="{00000000-0005-0000-0000-000088A20000}"/>
    <cellStyle name="20% - Accent1 4 4 3 3 3 4 3" xfId="41792" xr:uid="{00000000-0005-0000-0000-000089A20000}"/>
    <cellStyle name="20% - Accent1 4 4 3 3 3 4 3 2" xfId="41793" xr:uid="{00000000-0005-0000-0000-00008AA20000}"/>
    <cellStyle name="20% - Accent1 4 4 3 3 3 4 4" xfId="41794" xr:uid="{00000000-0005-0000-0000-00008BA20000}"/>
    <cellStyle name="20% - Accent1 4 4 3 3 3 5" xfId="41795" xr:uid="{00000000-0005-0000-0000-00008CA20000}"/>
    <cellStyle name="20% - Accent1 4 4 3 3 3 5 2" xfId="41796" xr:uid="{00000000-0005-0000-0000-00008DA20000}"/>
    <cellStyle name="20% - Accent1 4 4 3 3 3 5 2 2" xfId="41797" xr:uid="{00000000-0005-0000-0000-00008EA20000}"/>
    <cellStyle name="20% - Accent1 4 4 3 3 3 5 3" xfId="41798" xr:uid="{00000000-0005-0000-0000-00008FA20000}"/>
    <cellStyle name="20% - Accent1 4 4 3 3 3 6" xfId="41799" xr:uid="{00000000-0005-0000-0000-000090A20000}"/>
    <cellStyle name="20% - Accent1 4 4 3 3 3 6 2" xfId="41800" xr:uid="{00000000-0005-0000-0000-000091A20000}"/>
    <cellStyle name="20% - Accent1 4 4 3 3 3 6 2 2" xfId="41801" xr:uid="{00000000-0005-0000-0000-000092A20000}"/>
    <cellStyle name="20% - Accent1 4 4 3 3 3 6 3" xfId="41802" xr:uid="{00000000-0005-0000-0000-000093A20000}"/>
    <cellStyle name="20% - Accent1 4 4 3 3 3 7" xfId="41803" xr:uid="{00000000-0005-0000-0000-000094A20000}"/>
    <cellStyle name="20% - Accent1 4 4 3 3 3 7 2" xfId="41804" xr:uid="{00000000-0005-0000-0000-000095A20000}"/>
    <cellStyle name="20% - Accent1 4 4 3 3 3 8" xfId="41805" xr:uid="{00000000-0005-0000-0000-000096A20000}"/>
    <cellStyle name="20% - Accent1 4 4 3 3 3 8 2" xfId="41806" xr:uid="{00000000-0005-0000-0000-000097A20000}"/>
    <cellStyle name="20% - Accent1 4 4 3 3 3 9" xfId="41807" xr:uid="{00000000-0005-0000-0000-000098A20000}"/>
    <cellStyle name="20% - Accent1 4 4 3 3 4" xfId="41808" xr:uid="{00000000-0005-0000-0000-000099A20000}"/>
    <cellStyle name="20% - Accent1 4 4 3 3 4 2" xfId="41809" xr:uid="{00000000-0005-0000-0000-00009AA20000}"/>
    <cellStyle name="20% - Accent1 4 4 3 3 4 2 2" xfId="41810" xr:uid="{00000000-0005-0000-0000-00009BA20000}"/>
    <cellStyle name="20% - Accent1 4 4 3 3 4 2 2 2" xfId="41811" xr:uid="{00000000-0005-0000-0000-00009CA20000}"/>
    <cellStyle name="20% - Accent1 4 4 3 3 4 2 3" xfId="41812" xr:uid="{00000000-0005-0000-0000-00009DA20000}"/>
    <cellStyle name="20% - Accent1 4 4 3 3 4 3" xfId="41813" xr:uid="{00000000-0005-0000-0000-00009EA20000}"/>
    <cellStyle name="20% - Accent1 4 4 3 3 4 3 2" xfId="41814" xr:uid="{00000000-0005-0000-0000-00009FA20000}"/>
    <cellStyle name="20% - Accent1 4 4 3 3 4 4" xfId="41815" xr:uid="{00000000-0005-0000-0000-0000A0A20000}"/>
    <cellStyle name="20% - Accent1 4 4 3 3 5" xfId="41816" xr:uid="{00000000-0005-0000-0000-0000A1A20000}"/>
    <cellStyle name="20% - Accent1 4 4 3 3 5 2" xfId="41817" xr:uid="{00000000-0005-0000-0000-0000A2A20000}"/>
    <cellStyle name="20% - Accent1 4 4 3 3 5 2 2" xfId="41818" xr:uid="{00000000-0005-0000-0000-0000A3A20000}"/>
    <cellStyle name="20% - Accent1 4 4 3 3 5 2 2 2" xfId="41819" xr:uid="{00000000-0005-0000-0000-0000A4A20000}"/>
    <cellStyle name="20% - Accent1 4 4 3 3 5 2 3" xfId="41820" xr:uid="{00000000-0005-0000-0000-0000A5A20000}"/>
    <cellStyle name="20% - Accent1 4 4 3 3 5 3" xfId="41821" xr:uid="{00000000-0005-0000-0000-0000A6A20000}"/>
    <cellStyle name="20% - Accent1 4 4 3 3 5 3 2" xfId="41822" xr:uid="{00000000-0005-0000-0000-0000A7A20000}"/>
    <cellStyle name="20% - Accent1 4 4 3 3 5 4" xfId="41823" xr:uid="{00000000-0005-0000-0000-0000A8A20000}"/>
    <cellStyle name="20% - Accent1 4 4 3 3 6" xfId="41824" xr:uid="{00000000-0005-0000-0000-0000A9A20000}"/>
    <cellStyle name="20% - Accent1 4 4 3 3 6 2" xfId="41825" xr:uid="{00000000-0005-0000-0000-0000AAA20000}"/>
    <cellStyle name="20% - Accent1 4 4 3 3 6 2 2" xfId="41826" xr:uid="{00000000-0005-0000-0000-0000ABA20000}"/>
    <cellStyle name="20% - Accent1 4 4 3 3 6 2 2 2" xfId="41827" xr:uid="{00000000-0005-0000-0000-0000ACA20000}"/>
    <cellStyle name="20% - Accent1 4 4 3 3 6 2 3" xfId="41828" xr:uid="{00000000-0005-0000-0000-0000ADA20000}"/>
    <cellStyle name="20% - Accent1 4 4 3 3 6 3" xfId="41829" xr:uid="{00000000-0005-0000-0000-0000AEA20000}"/>
    <cellStyle name="20% - Accent1 4 4 3 3 6 3 2" xfId="41830" xr:uid="{00000000-0005-0000-0000-0000AFA20000}"/>
    <cellStyle name="20% - Accent1 4 4 3 3 6 4" xfId="41831" xr:uid="{00000000-0005-0000-0000-0000B0A20000}"/>
    <cellStyle name="20% - Accent1 4 4 3 3 7" xfId="41832" xr:uid="{00000000-0005-0000-0000-0000B1A20000}"/>
    <cellStyle name="20% - Accent1 4 4 3 3 7 2" xfId="41833" xr:uid="{00000000-0005-0000-0000-0000B2A20000}"/>
    <cellStyle name="20% - Accent1 4 4 3 3 7 2 2" xfId="41834" xr:uid="{00000000-0005-0000-0000-0000B3A20000}"/>
    <cellStyle name="20% - Accent1 4 4 3 3 7 3" xfId="41835" xr:uid="{00000000-0005-0000-0000-0000B4A20000}"/>
    <cellStyle name="20% - Accent1 4 4 3 3 8" xfId="41836" xr:uid="{00000000-0005-0000-0000-0000B5A20000}"/>
    <cellStyle name="20% - Accent1 4 4 3 3 8 2" xfId="41837" xr:uid="{00000000-0005-0000-0000-0000B6A20000}"/>
    <cellStyle name="20% - Accent1 4 4 3 3 8 2 2" xfId="41838" xr:uid="{00000000-0005-0000-0000-0000B7A20000}"/>
    <cellStyle name="20% - Accent1 4 4 3 3 8 3" xfId="41839" xr:uid="{00000000-0005-0000-0000-0000B8A20000}"/>
    <cellStyle name="20% - Accent1 4 4 3 3 9" xfId="41840" xr:uid="{00000000-0005-0000-0000-0000B9A20000}"/>
    <cellStyle name="20% - Accent1 4 4 3 3 9 2" xfId="41841" xr:uid="{00000000-0005-0000-0000-0000BAA20000}"/>
    <cellStyle name="20% - Accent1 4 4 3 4" xfId="41842" xr:uid="{00000000-0005-0000-0000-0000BBA20000}"/>
    <cellStyle name="20% - Accent1 4 4 3 4 10" xfId="41843" xr:uid="{00000000-0005-0000-0000-0000BCA20000}"/>
    <cellStyle name="20% - Accent1 4 4 3 4 10 2" xfId="41844" xr:uid="{00000000-0005-0000-0000-0000BDA20000}"/>
    <cellStyle name="20% - Accent1 4 4 3 4 11" xfId="41845" xr:uid="{00000000-0005-0000-0000-0000BEA20000}"/>
    <cellStyle name="20% - Accent1 4 4 3 4 2" xfId="41846" xr:uid="{00000000-0005-0000-0000-0000BFA20000}"/>
    <cellStyle name="20% - Accent1 4 4 3 4 2 2" xfId="41847" xr:uid="{00000000-0005-0000-0000-0000C0A20000}"/>
    <cellStyle name="20% - Accent1 4 4 3 4 2 2 2" xfId="41848" xr:uid="{00000000-0005-0000-0000-0000C1A20000}"/>
    <cellStyle name="20% - Accent1 4 4 3 4 2 2 2 2" xfId="41849" xr:uid="{00000000-0005-0000-0000-0000C2A20000}"/>
    <cellStyle name="20% - Accent1 4 4 3 4 2 2 2 2 2" xfId="41850" xr:uid="{00000000-0005-0000-0000-0000C3A20000}"/>
    <cellStyle name="20% - Accent1 4 4 3 4 2 2 2 3" xfId="41851" xr:uid="{00000000-0005-0000-0000-0000C4A20000}"/>
    <cellStyle name="20% - Accent1 4 4 3 4 2 2 3" xfId="41852" xr:uid="{00000000-0005-0000-0000-0000C5A20000}"/>
    <cellStyle name="20% - Accent1 4 4 3 4 2 2 3 2" xfId="41853" xr:uid="{00000000-0005-0000-0000-0000C6A20000}"/>
    <cellStyle name="20% - Accent1 4 4 3 4 2 2 4" xfId="41854" xr:uid="{00000000-0005-0000-0000-0000C7A20000}"/>
    <cellStyle name="20% - Accent1 4 4 3 4 2 3" xfId="41855" xr:uid="{00000000-0005-0000-0000-0000C8A20000}"/>
    <cellStyle name="20% - Accent1 4 4 3 4 2 3 2" xfId="41856" xr:uid="{00000000-0005-0000-0000-0000C9A20000}"/>
    <cellStyle name="20% - Accent1 4 4 3 4 2 3 2 2" xfId="41857" xr:uid="{00000000-0005-0000-0000-0000CAA20000}"/>
    <cellStyle name="20% - Accent1 4 4 3 4 2 3 2 2 2" xfId="41858" xr:uid="{00000000-0005-0000-0000-0000CBA20000}"/>
    <cellStyle name="20% - Accent1 4 4 3 4 2 3 2 3" xfId="41859" xr:uid="{00000000-0005-0000-0000-0000CCA20000}"/>
    <cellStyle name="20% - Accent1 4 4 3 4 2 3 3" xfId="41860" xr:uid="{00000000-0005-0000-0000-0000CDA20000}"/>
    <cellStyle name="20% - Accent1 4 4 3 4 2 3 3 2" xfId="41861" xr:uid="{00000000-0005-0000-0000-0000CEA20000}"/>
    <cellStyle name="20% - Accent1 4 4 3 4 2 3 4" xfId="41862" xr:uid="{00000000-0005-0000-0000-0000CFA20000}"/>
    <cellStyle name="20% - Accent1 4 4 3 4 2 4" xfId="41863" xr:uid="{00000000-0005-0000-0000-0000D0A20000}"/>
    <cellStyle name="20% - Accent1 4 4 3 4 2 4 2" xfId="41864" xr:uid="{00000000-0005-0000-0000-0000D1A20000}"/>
    <cellStyle name="20% - Accent1 4 4 3 4 2 4 2 2" xfId="41865" xr:uid="{00000000-0005-0000-0000-0000D2A20000}"/>
    <cellStyle name="20% - Accent1 4 4 3 4 2 4 2 2 2" xfId="41866" xr:uid="{00000000-0005-0000-0000-0000D3A20000}"/>
    <cellStyle name="20% - Accent1 4 4 3 4 2 4 2 3" xfId="41867" xr:uid="{00000000-0005-0000-0000-0000D4A20000}"/>
    <cellStyle name="20% - Accent1 4 4 3 4 2 4 3" xfId="41868" xr:uid="{00000000-0005-0000-0000-0000D5A20000}"/>
    <cellStyle name="20% - Accent1 4 4 3 4 2 4 3 2" xfId="41869" xr:uid="{00000000-0005-0000-0000-0000D6A20000}"/>
    <cellStyle name="20% - Accent1 4 4 3 4 2 4 4" xfId="41870" xr:uid="{00000000-0005-0000-0000-0000D7A20000}"/>
    <cellStyle name="20% - Accent1 4 4 3 4 2 5" xfId="41871" xr:uid="{00000000-0005-0000-0000-0000D8A20000}"/>
    <cellStyle name="20% - Accent1 4 4 3 4 2 5 2" xfId="41872" xr:uid="{00000000-0005-0000-0000-0000D9A20000}"/>
    <cellStyle name="20% - Accent1 4 4 3 4 2 5 2 2" xfId="41873" xr:uid="{00000000-0005-0000-0000-0000DAA20000}"/>
    <cellStyle name="20% - Accent1 4 4 3 4 2 5 3" xfId="41874" xr:uid="{00000000-0005-0000-0000-0000DBA20000}"/>
    <cellStyle name="20% - Accent1 4 4 3 4 2 6" xfId="41875" xr:uid="{00000000-0005-0000-0000-0000DCA20000}"/>
    <cellStyle name="20% - Accent1 4 4 3 4 2 6 2" xfId="41876" xr:uid="{00000000-0005-0000-0000-0000DDA20000}"/>
    <cellStyle name="20% - Accent1 4 4 3 4 2 6 2 2" xfId="41877" xr:uid="{00000000-0005-0000-0000-0000DEA20000}"/>
    <cellStyle name="20% - Accent1 4 4 3 4 2 6 3" xfId="41878" xr:uid="{00000000-0005-0000-0000-0000DFA20000}"/>
    <cellStyle name="20% - Accent1 4 4 3 4 2 7" xfId="41879" xr:uid="{00000000-0005-0000-0000-0000E0A20000}"/>
    <cellStyle name="20% - Accent1 4 4 3 4 2 7 2" xfId="41880" xr:uid="{00000000-0005-0000-0000-0000E1A20000}"/>
    <cellStyle name="20% - Accent1 4 4 3 4 2 8" xfId="41881" xr:uid="{00000000-0005-0000-0000-0000E2A20000}"/>
    <cellStyle name="20% - Accent1 4 4 3 4 2 8 2" xfId="41882" xr:uid="{00000000-0005-0000-0000-0000E3A20000}"/>
    <cellStyle name="20% - Accent1 4 4 3 4 2 9" xfId="41883" xr:uid="{00000000-0005-0000-0000-0000E4A20000}"/>
    <cellStyle name="20% - Accent1 4 4 3 4 3" xfId="41884" xr:uid="{00000000-0005-0000-0000-0000E5A20000}"/>
    <cellStyle name="20% - Accent1 4 4 3 4 3 2" xfId="41885" xr:uid="{00000000-0005-0000-0000-0000E6A20000}"/>
    <cellStyle name="20% - Accent1 4 4 3 4 3 2 2" xfId="41886" xr:uid="{00000000-0005-0000-0000-0000E7A20000}"/>
    <cellStyle name="20% - Accent1 4 4 3 4 3 2 2 2" xfId="41887" xr:uid="{00000000-0005-0000-0000-0000E8A20000}"/>
    <cellStyle name="20% - Accent1 4 4 3 4 3 2 2 2 2" xfId="41888" xr:uid="{00000000-0005-0000-0000-0000E9A20000}"/>
    <cellStyle name="20% - Accent1 4 4 3 4 3 2 2 3" xfId="41889" xr:uid="{00000000-0005-0000-0000-0000EAA20000}"/>
    <cellStyle name="20% - Accent1 4 4 3 4 3 2 3" xfId="41890" xr:uid="{00000000-0005-0000-0000-0000EBA20000}"/>
    <cellStyle name="20% - Accent1 4 4 3 4 3 2 3 2" xfId="41891" xr:uid="{00000000-0005-0000-0000-0000ECA20000}"/>
    <cellStyle name="20% - Accent1 4 4 3 4 3 2 4" xfId="41892" xr:uid="{00000000-0005-0000-0000-0000EDA20000}"/>
    <cellStyle name="20% - Accent1 4 4 3 4 3 3" xfId="41893" xr:uid="{00000000-0005-0000-0000-0000EEA20000}"/>
    <cellStyle name="20% - Accent1 4 4 3 4 3 3 2" xfId="41894" xr:uid="{00000000-0005-0000-0000-0000EFA20000}"/>
    <cellStyle name="20% - Accent1 4 4 3 4 3 3 2 2" xfId="41895" xr:uid="{00000000-0005-0000-0000-0000F0A20000}"/>
    <cellStyle name="20% - Accent1 4 4 3 4 3 3 2 2 2" xfId="41896" xr:uid="{00000000-0005-0000-0000-0000F1A20000}"/>
    <cellStyle name="20% - Accent1 4 4 3 4 3 3 2 3" xfId="41897" xr:uid="{00000000-0005-0000-0000-0000F2A20000}"/>
    <cellStyle name="20% - Accent1 4 4 3 4 3 3 3" xfId="41898" xr:uid="{00000000-0005-0000-0000-0000F3A20000}"/>
    <cellStyle name="20% - Accent1 4 4 3 4 3 3 3 2" xfId="41899" xr:uid="{00000000-0005-0000-0000-0000F4A20000}"/>
    <cellStyle name="20% - Accent1 4 4 3 4 3 3 4" xfId="41900" xr:uid="{00000000-0005-0000-0000-0000F5A20000}"/>
    <cellStyle name="20% - Accent1 4 4 3 4 3 4" xfId="41901" xr:uid="{00000000-0005-0000-0000-0000F6A20000}"/>
    <cellStyle name="20% - Accent1 4 4 3 4 3 4 2" xfId="41902" xr:uid="{00000000-0005-0000-0000-0000F7A20000}"/>
    <cellStyle name="20% - Accent1 4 4 3 4 3 4 2 2" xfId="41903" xr:uid="{00000000-0005-0000-0000-0000F8A20000}"/>
    <cellStyle name="20% - Accent1 4 4 3 4 3 4 2 2 2" xfId="41904" xr:uid="{00000000-0005-0000-0000-0000F9A20000}"/>
    <cellStyle name="20% - Accent1 4 4 3 4 3 4 2 3" xfId="41905" xr:uid="{00000000-0005-0000-0000-0000FAA20000}"/>
    <cellStyle name="20% - Accent1 4 4 3 4 3 4 3" xfId="41906" xr:uid="{00000000-0005-0000-0000-0000FBA20000}"/>
    <cellStyle name="20% - Accent1 4 4 3 4 3 4 3 2" xfId="41907" xr:uid="{00000000-0005-0000-0000-0000FCA20000}"/>
    <cellStyle name="20% - Accent1 4 4 3 4 3 4 4" xfId="41908" xr:uid="{00000000-0005-0000-0000-0000FDA20000}"/>
    <cellStyle name="20% - Accent1 4 4 3 4 3 5" xfId="41909" xr:uid="{00000000-0005-0000-0000-0000FEA20000}"/>
    <cellStyle name="20% - Accent1 4 4 3 4 3 5 2" xfId="41910" xr:uid="{00000000-0005-0000-0000-0000FFA20000}"/>
    <cellStyle name="20% - Accent1 4 4 3 4 3 5 2 2" xfId="41911" xr:uid="{00000000-0005-0000-0000-000000A30000}"/>
    <cellStyle name="20% - Accent1 4 4 3 4 3 5 3" xfId="41912" xr:uid="{00000000-0005-0000-0000-000001A30000}"/>
    <cellStyle name="20% - Accent1 4 4 3 4 3 6" xfId="41913" xr:uid="{00000000-0005-0000-0000-000002A30000}"/>
    <cellStyle name="20% - Accent1 4 4 3 4 3 6 2" xfId="41914" xr:uid="{00000000-0005-0000-0000-000003A30000}"/>
    <cellStyle name="20% - Accent1 4 4 3 4 3 6 2 2" xfId="41915" xr:uid="{00000000-0005-0000-0000-000004A30000}"/>
    <cellStyle name="20% - Accent1 4 4 3 4 3 6 3" xfId="41916" xr:uid="{00000000-0005-0000-0000-000005A30000}"/>
    <cellStyle name="20% - Accent1 4 4 3 4 3 7" xfId="41917" xr:uid="{00000000-0005-0000-0000-000006A30000}"/>
    <cellStyle name="20% - Accent1 4 4 3 4 3 7 2" xfId="41918" xr:uid="{00000000-0005-0000-0000-000007A30000}"/>
    <cellStyle name="20% - Accent1 4 4 3 4 3 8" xfId="41919" xr:uid="{00000000-0005-0000-0000-000008A30000}"/>
    <cellStyle name="20% - Accent1 4 4 3 4 3 8 2" xfId="41920" xr:uid="{00000000-0005-0000-0000-000009A30000}"/>
    <cellStyle name="20% - Accent1 4 4 3 4 3 9" xfId="41921" xr:uid="{00000000-0005-0000-0000-00000AA30000}"/>
    <cellStyle name="20% - Accent1 4 4 3 4 4" xfId="41922" xr:uid="{00000000-0005-0000-0000-00000BA30000}"/>
    <cellStyle name="20% - Accent1 4 4 3 4 4 2" xfId="41923" xr:uid="{00000000-0005-0000-0000-00000CA30000}"/>
    <cellStyle name="20% - Accent1 4 4 3 4 4 2 2" xfId="41924" xr:uid="{00000000-0005-0000-0000-00000DA30000}"/>
    <cellStyle name="20% - Accent1 4 4 3 4 4 2 2 2" xfId="41925" xr:uid="{00000000-0005-0000-0000-00000EA30000}"/>
    <cellStyle name="20% - Accent1 4 4 3 4 4 2 3" xfId="41926" xr:uid="{00000000-0005-0000-0000-00000FA30000}"/>
    <cellStyle name="20% - Accent1 4 4 3 4 4 3" xfId="41927" xr:uid="{00000000-0005-0000-0000-000010A30000}"/>
    <cellStyle name="20% - Accent1 4 4 3 4 4 3 2" xfId="41928" xr:uid="{00000000-0005-0000-0000-000011A30000}"/>
    <cellStyle name="20% - Accent1 4 4 3 4 4 4" xfId="41929" xr:uid="{00000000-0005-0000-0000-000012A30000}"/>
    <cellStyle name="20% - Accent1 4 4 3 4 5" xfId="41930" xr:uid="{00000000-0005-0000-0000-000013A30000}"/>
    <cellStyle name="20% - Accent1 4 4 3 4 5 2" xfId="41931" xr:uid="{00000000-0005-0000-0000-000014A30000}"/>
    <cellStyle name="20% - Accent1 4 4 3 4 5 2 2" xfId="41932" xr:uid="{00000000-0005-0000-0000-000015A30000}"/>
    <cellStyle name="20% - Accent1 4 4 3 4 5 2 2 2" xfId="41933" xr:uid="{00000000-0005-0000-0000-000016A30000}"/>
    <cellStyle name="20% - Accent1 4 4 3 4 5 2 3" xfId="41934" xr:uid="{00000000-0005-0000-0000-000017A30000}"/>
    <cellStyle name="20% - Accent1 4 4 3 4 5 3" xfId="41935" xr:uid="{00000000-0005-0000-0000-000018A30000}"/>
    <cellStyle name="20% - Accent1 4 4 3 4 5 3 2" xfId="41936" xr:uid="{00000000-0005-0000-0000-000019A30000}"/>
    <cellStyle name="20% - Accent1 4 4 3 4 5 4" xfId="41937" xr:uid="{00000000-0005-0000-0000-00001AA30000}"/>
    <cellStyle name="20% - Accent1 4 4 3 4 6" xfId="41938" xr:uid="{00000000-0005-0000-0000-00001BA30000}"/>
    <cellStyle name="20% - Accent1 4 4 3 4 6 2" xfId="41939" xr:uid="{00000000-0005-0000-0000-00001CA30000}"/>
    <cellStyle name="20% - Accent1 4 4 3 4 6 2 2" xfId="41940" xr:uid="{00000000-0005-0000-0000-00001DA30000}"/>
    <cellStyle name="20% - Accent1 4 4 3 4 6 2 2 2" xfId="41941" xr:uid="{00000000-0005-0000-0000-00001EA30000}"/>
    <cellStyle name="20% - Accent1 4 4 3 4 6 2 3" xfId="41942" xr:uid="{00000000-0005-0000-0000-00001FA30000}"/>
    <cellStyle name="20% - Accent1 4 4 3 4 6 3" xfId="41943" xr:uid="{00000000-0005-0000-0000-000020A30000}"/>
    <cellStyle name="20% - Accent1 4 4 3 4 6 3 2" xfId="41944" xr:uid="{00000000-0005-0000-0000-000021A30000}"/>
    <cellStyle name="20% - Accent1 4 4 3 4 6 4" xfId="41945" xr:uid="{00000000-0005-0000-0000-000022A30000}"/>
    <cellStyle name="20% - Accent1 4 4 3 4 7" xfId="41946" xr:uid="{00000000-0005-0000-0000-000023A30000}"/>
    <cellStyle name="20% - Accent1 4 4 3 4 7 2" xfId="41947" xr:uid="{00000000-0005-0000-0000-000024A30000}"/>
    <cellStyle name="20% - Accent1 4 4 3 4 7 2 2" xfId="41948" xr:uid="{00000000-0005-0000-0000-000025A30000}"/>
    <cellStyle name="20% - Accent1 4 4 3 4 7 3" xfId="41949" xr:uid="{00000000-0005-0000-0000-000026A30000}"/>
    <cellStyle name="20% - Accent1 4 4 3 4 8" xfId="41950" xr:uid="{00000000-0005-0000-0000-000027A30000}"/>
    <cellStyle name="20% - Accent1 4 4 3 4 8 2" xfId="41951" xr:uid="{00000000-0005-0000-0000-000028A30000}"/>
    <cellStyle name="20% - Accent1 4 4 3 4 8 2 2" xfId="41952" xr:uid="{00000000-0005-0000-0000-000029A30000}"/>
    <cellStyle name="20% - Accent1 4 4 3 4 8 3" xfId="41953" xr:uid="{00000000-0005-0000-0000-00002AA30000}"/>
    <cellStyle name="20% - Accent1 4 4 3 4 9" xfId="41954" xr:uid="{00000000-0005-0000-0000-00002BA30000}"/>
    <cellStyle name="20% - Accent1 4 4 3 4 9 2" xfId="41955" xr:uid="{00000000-0005-0000-0000-00002CA30000}"/>
    <cellStyle name="20% - Accent1 4 4 3 5" xfId="41956" xr:uid="{00000000-0005-0000-0000-00002DA30000}"/>
    <cellStyle name="20% - Accent1 4 4 3 5 2" xfId="41957" xr:uid="{00000000-0005-0000-0000-00002EA30000}"/>
    <cellStyle name="20% - Accent1 4 4 3 5 2 2" xfId="41958" xr:uid="{00000000-0005-0000-0000-00002FA30000}"/>
    <cellStyle name="20% - Accent1 4 4 3 5 2 2 2" xfId="41959" xr:uid="{00000000-0005-0000-0000-000030A30000}"/>
    <cellStyle name="20% - Accent1 4 4 3 5 2 2 2 2" xfId="41960" xr:uid="{00000000-0005-0000-0000-000031A30000}"/>
    <cellStyle name="20% - Accent1 4 4 3 5 2 2 3" xfId="41961" xr:uid="{00000000-0005-0000-0000-000032A30000}"/>
    <cellStyle name="20% - Accent1 4 4 3 5 2 3" xfId="41962" xr:uid="{00000000-0005-0000-0000-000033A30000}"/>
    <cellStyle name="20% - Accent1 4 4 3 5 2 3 2" xfId="41963" xr:uid="{00000000-0005-0000-0000-000034A30000}"/>
    <cellStyle name="20% - Accent1 4 4 3 5 2 4" xfId="41964" xr:uid="{00000000-0005-0000-0000-000035A30000}"/>
    <cellStyle name="20% - Accent1 4 4 3 5 3" xfId="41965" xr:uid="{00000000-0005-0000-0000-000036A30000}"/>
    <cellStyle name="20% - Accent1 4 4 3 5 3 2" xfId="41966" xr:uid="{00000000-0005-0000-0000-000037A30000}"/>
    <cellStyle name="20% - Accent1 4 4 3 5 3 2 2" xfId="41967" xr:uid="{00000000-0005-0000-0000-000038A30000}"/>
    <cellStyle name="20% - Accent1 4 4 3 5 3 2 2 2" xfId="41968" xr:uid="{00000000-0005-0000-0000-000039A30000}"/>
    <cellStyle name="20% - Accent1 4 4 3 5 3 2 3" xfId="41969" xr:uid="{00000000-0005-0000-0000-00003AA30000}"/>
    <cellStyle name="20% - Accent1 4 4 3 5 3 3" xfId="41970" xr:uid="{00000000-0005-0000-0000-00003BA30000}"/>
    <cellStyle name="20% - Accent1 4 4 3 5 3 3 2" xfId="41971" xr:uid="{00000000-0005-0000-0000-00003CA30000}"/>
    <cellStyle name="20% - Accent1 4 4 3 5 3 4" xfId="41972" xr:uid="{00000000-0005-0000-0000-00003DA30000}"/>
    <cellStyle name="20% - Accent1 4 4 3 5 4" xfId="41973" xr:uid="{00000000-0005-0000-0000-00003EA30000}"/>
    <cellStyle name="20% - Accent1 4 4 3 5 4 2" xfId="41974" xr:uid="{00000000-0005-0000-0000-00003FA30000}"/>
    <cellStyle name="20% - Accent1 4 4 3 5 4 2 2" xfId="41975" xr:uid="{00000000-0005-0000-0000-000040A30000}"/>
    <cellStyle name="20% - Accent1 4 4 3 5 4 2 2 2" xfId="41976" xr:uid="{00000000-0005-0000-0000-000041A30000}"/>
    <cellStyle name="20% - Accent1 4 4 3 5 4 2 3" xfId="41977" xr:uid="{00000000-0005-0000-0000-000042A30000}"/>
    <cellStyle name="20% - Accent1 4 4 3 5 4 3" xfId="41978" xr:uid="{00000000-0005-0000-0000-000043A30000}"/>
    <cellStyle name="20% - Accent1 4 4 3 5 4 3 2" xfId="41979" xr:uid="{00000000-0005-0000-0000-000044A30000}"/>
    <cellStyle name="20% - Accent1 4 4 3 5 4 4" xfId="41980" xr:uid="{00000000-0005-0000-0000-000045A30000}"/>
    <cellStyle name="20% - Accent1 4 4 3 5 5" xfId="41981" xr:uid="{00000000-0005-0000-0000-000046A30000}"/>
    <cellStyle name="20% - Accent1 4 4 3 5 5 2" xfId="41982" xr:uid="{00000000-0005-0000-0000-000047A30000}"/>
    <cellStyle name="20% - Accent1 4 4 3 5 5 2 2" xfId="41983" xr:uid="{00000000-0005-0000-0000-000048A30000}"/>
    <cellStyle name="20% - Accent1 4 4 3 5 5 3" xfId="41984" xr:uid="{00000000-0005-0000-0000-000049A30000}"/>
    <cellStyle name="20% - Accent1 4 4 3 5 6" xfId="41985" xr:uid="{00000000-0005-0000-0000-00004AA30000}"/>
    <cellStyle name="20% - Accent1 4 4 3 5 6 2" xfId="41986" xr:uid="{00000000-0005-0000-0000-00004BA30000}"/>
    <cellStyle name="20% - Accent1 4 4 3 5 6 2 2" xfId="41987" xr:uid="{00000000-0005-0000-0000-00004CA30000}"/>
    <cellStyle name="20% - Accent1 4 4 3 5 6 3" xfId="41988" xr:uid="{00000000-0005-0000-0000-00004DA30000}"/>
    <cellStyle name="20% - Accent1 4 4 3 5 7" xfId="41989" xr:uid="{00000000-0005-0000-0000-00004EA30000}"/>
    <cellStyle name="20% - Accent1 4 4 3 5 7 2" xfId="41990" xr:uid="{00000000-0005-0000-0000-00004FA30000}"/>
    <cellStyle name="20% - Accent1 4 4 3 5 8" xfId="41991" xr:uid="{00000000-0005-0000-0000-000050A30000}"/>
    <cellStyle name="20% - Accent1 4 4 3 5 8 2" xfId="41992" xr:uid="{00000000-0005-0000-0000-000051A30000}"/>
    <cellStyle name="20% - Accent1 4 4 3 5 9" xfId="41993" xr:uid="{00000000-0005-0000-0000-000052A30000}"/>
    <cellStyle name="20% - Accent1 4 4 3 6" xfId="41994" xr:uid="{00000000-0005-0000-0000-000053A30000}"/>
    <cellStyle name="20% - Accent1 4 4 3 6 2" xfId="41995" xr:uid="{00000000-0005-0000-0000-000054A30000}"/>
    <cellStyle name="20% - Accent1 4 4 3 6 2 2" xfId="41996" xr:uid="{00000000-0005-0000-0000-000055A30000}"/>
    <cellStyle name="20% - Accent1 4 4 3 6 2 2 2" xfId="41997" xr:uid="{00000000-0005-0000-0000-000056A30000}"/>
    <cellStyle name="20% - Accent1 4 4 3 6 2 2 2 2" xfId="41998" xr:uid="{00000000-0005-0000-0000-000057A30000}"/>
    <cellStyle name="20% - Accent1 4 4 3 6 2 2 3" xfId="41999" xr:uid="{00000000-0005-0000-0000-000058A30000}"/>
    <cellStyle name="20% - Accent1 4 4 3 6 2 3" xfId="42000" xr:uid="{00000000-0005-0000-0000-000059A30000}"/>
    <cellStyle name="20% - Accent1 4 4 3 6 2 3 2" xfId="42001" xr:uid="{00000000-0005-0000-0000-00005AA30000}"/>
    <cellStyle name="20% - Accent1 4 4 3 6 2 4" xfId="42002" xr:uid="{00000000-0005-0000-0000-00005BA30000}"/>
    <cellStyle name="20% - Accent1 4 4 3 6 3" xfId="42003" xr:uid="{00000000-0005-0000-0000-00005CA30000}"/>
    <cellStyle name="20% - Accent1 4 4 3 6 3 2" xfId="42004" xr:uid="{00000000-0005-0000-0000-00005DA30000}"/>
    <cellStyle name="20% - Accent1 4 4 3 6 3 2 2" xfId="42005" xr:uid="{00000000-0005-0000-0000-00005EA30000}"/>
    <cellStyle name="20% - Accent1 4 4 3 6 3 2 2 2" xfId="42006" xr:uid="{00000000-0005-0000-0000-00005FA30000}"/>
    <cellStyle name="20% - Accent1 4 4 3 6 3 2 3" xfId="42007" xr:uid="{00000000-0005-0000-0000-000060A30000}"/>
    <cellStyle name="20% - Accent1 4 4 3 6 3 3" xfId="42008" xr:uid="{00000000-0005-0000-0000-000061A30000}"/>
    <cellStyle name="20% - Accent1 4 4 3 6 3 3 2" xfId="42009" xr:uid="{00000000-0005-0000-0000-000062A30000}"/>
    <cellStyle name="20% - Accent1 4 4 3 6 3 4" xfId="42010" xr:uid="{00000000-0005-0000-0000-000063A30000}"/>
    <cellStyle name="20% - Accent1 4 4 3 6 4" xfId="42011" xr:uid="{00000000-0005-0000-0000-000064A30000}"/>
    <cellStyle name="20% - Accent1 4 4 3 6 4 2" xfId="42012" xr:uid="{00000000-0005-0000-0000-000065A30000}"/>
    <cellStyle name="20% - Accent1 4 4 3 6 4 2 2" xfId="42013" xr:uid="{00000000-0005-0000-0000-000066A30000}"/>
    <cellStyle name="20% - Accent1 4 4 3 6 4 2 2 2" xfId="42014" xr:uid="{00000000-0005-0000-0000-000067A30000}"/>
    <cellStyle name="20% - Accent1 4 4 3 6 4 2 3" xfId="42015" xr:uid="{00000000-0005-0000-0000-000068A30000}"/>
    <cellStyle name="20% - Accent1 4 4 3 6 4 3" xfId="42016" xr:uid="{00000000-0005-0000-0000-000069A30000}"/>
    <cellStyle name="20% - Accent1 4 4 3 6 4 3 2" xfId="42017" xr:uid="{00000000-0005-0000-0000-00006AA30000}"/>
    <cellStyle name="20% - Accent1 4 4 3 6 4 4" xfId="42018" xr:uid="{00000000-0005-0000-0000-00006BA30000}"/>
    <cellStyle name="20% - Accent1 4 4 3 6 5" xfId="42019" xr:uid="{00000000-0005-0000-0000-00006CA30000}"/>
    <cellStyle name="20% - Accent1 4 4 3 6 5 2" xfId="42020" xr:uid="{00000000-0005-0000-0000-00006DA30000}"/>
    <cellStyle name="20% - Accent1 4 4 3 6 5 2 2" xfId="42021" xr:uid="{00000000-0005-0000-0000-00006EA30000}"/>
    <cellStyle name="20% - Accent1 4 4 3 6 5 3" xfId="42022" xr:uid="{00000000-0005-0000-0000-00006FA30000}"/>
    <cellStyle name="20% - Accent1 4 4 3 6 6" xfId="42023" xr:uid="{00000000-0005-0000-0000-000070A30000}"/>
    <cellStyle name="20% - Accent1 4 4 3 6 6 2" xfId="42024" xr:uid="{00000000-0005-0000-0000-000071A30000}"/>
    <cellStyle name="20% - Accent1 4 4 3 6 6 2 2" xfId="42025" xr:uid="{00000000-0005-0000-0000-000072A30000}"/>
    <cellStyle name="20% - Accent1 4 4 3 6 6 3" xfId="42026" xr:uid="{00000000-0005-0000-0000-000073A30000}"/>
    <cellStyle name="20% - Accent1 4 4 3 6 7" xfId="42027" xr:uid="{00000000-0005-0000-0000-000074A30000}"/>
    <cellStyle name="20% - Accent1 4 4 3 6 7 2" xfId="42028" xr:uid="{00000000-0005-0000-0000-000075A30000}"/>
    <cellStyle name="20% - Accent1 4 4 3 6 8" xfId="42029" xr:uid="{00000000-0005-0000-0000-000076A30000}"/>
    <cellStyle name="20% - Accent1 4 4 3 6 8 2" xfId="42030" xr:uid="{00000000-0005-0000-0000-000077A30000}"/>
    <cellStyle name="20% - Accent1 4 4 3 6 9" xfId="42031" xr:uid="{00000000-0005-0000-0000-000078A30000}"/>
    <cellStyle name="20% - Accent1 4 4 3 7" xfId="42032" xr:uid="{00000000-0005-0000-0000-000079A30000}"/>
    <cellStyle name="20% - Accent1 4 4 3 7 2" xfId="42033" xr:uid="{00000000-0005-0000-0000-00007AA30000}"/>
    <cellStyle name="20% - Accent1 4 4 3 7 2 2" xfId="42034" xr:uid="{00000000-0005-0000-0000-00007BA30000}"/>
    <cellStyle name="20% - Accent1 4 4 3 7 2 2 2" xfId="42035" xr:uid="{00000000-0005-0000-0000-00007CA30000}"/>
    <cellStyle name="20% - Accent1 4 4 3 7 2 3" xfId="42036" xr:uid="{00000000-0005-0000-0000-00007DA30000}"/>
    <cellStyle name="20% - Accent1 4 4 3 7 3" xfId="42037" xr:uid="{00000000-0005-0000-0000-00007EA30000}"/>
    <cellStyle name="20% - Accent1 4 4 3 7 3 2" xfId="42038" xr:uid="{00000000-0005-0000-0000-00007FA30000}"/>
    <cellStyle name="20% - Accent1 4 4 3 7 4" xfId="42039" xr:uid="{00000000-0005-0000-0000-000080A30000}"/>
    <cellStyle name="20% - Accent1 4 4 3 8" xfId="42040" xr:uid="{00000000-0005-0000-0000-000081A30000}"/>
    <cellStyle name="20% - Accent1 4 4 3 8 2" xfId="42041" xr:uid="{00000000-0005-0000-0000-000082A30000}"/>
    <cellStyle name="20% - Accent1 4 4 3 8 2 2" xfId="42042" xr:uid="{00000000-0005-0000-0000-000083A30000}"/>
    <cellStyle name="20% - Accent1 4 4 3 8 2 2 2" xfId="42043" xr:uid="{00000000-0005-0000-0000-000084A30000}"/>
    <cellStyle name="20% - Accent1 4 4 3 8 2 3" xfId="42044" xr:uid="{00000000-0005-0000-0000-000085A30000}"/>
    <cellStyle name="20% - Accent1 4 4 3 8 3" xfId="42045" xr:uid="{00000000-0005-0000-0000-000086A30000}"/>
    <cellStyle name="20% - Accent1 4 4 3 8 3 2" xfId="42046" xr:uid="{00000000-0005-0000-0000-000087A30000}"/>
    <cellStyle name="20% - Accent1 4 4 3 8 4" xfId="42047" xr:uid="{00000000-0005-0000-0000-000088A30000}"/>
    <cellStyle name="20% - Accent1 4 4 3 9" xfId="42048" xr:uid="{00000000-0005-0000-0000-000089A30000}"/>
    <cellStyle name="20% - Accent1 4 4 3 9 2" xfId="42049" xr:uid="{00000000-0005-0000-0000-00008AA30000}"/>
    <cellStyle name="20% - Accent1 4 4 3 9 2 2" xfId="42050" xr:uid="{00000000-0005-0000-0000-00008BA30000}"/>
    <cellStyle name="20% - Accent1 4 4 3 9 2 2 2" xfId="42051" xr:uid="{00000000-0005-0000-0000-00008CA30000}"/>
    <cellStyle name="20% - Accent1 4 4 3 9 2 3" xfId="42052" xr:uid="{00000000-0005-0000-0000-00008DA30000}"/>
    <cellStyle name="20% - Accent1 4 4 3 9 3" xfId="42053" xr:uid="{00000000-0005-0000-0000-00008EA30000}"/>
    <cellStyle name="20% - Accent1 4 4 3 9 3 2" xfId="42054" xr:uid="{00000000-0005-0000-0000-00008FA30000}"/>
    <cellStyle name="20% - Accent1 4 4 3 9 4" xfId="42055" xr:uid="{00000000-0005-0000-0000-000090A30000}"/>
    <cellStyle name="20% - Accent1 4 4 4" xfId="42056" xr:uid="{00000000-0005-0000-0000-000091A30000}"/>
    <cellStyle name="20% - Accent1 4 4 4 10" xfId="42057" xr:uid="{00000000-0005-0000-0000-000092A30000}"/>
    <cellStyle name="20% - Accent1 4 4 4 10 2" xfId="42058" xr:uid="{00000000-0005-0000-0000-000093A30000}"/>
    <cellStyle name="20% - Accent1 4 4 4 11" xfId="42059" xr:uid="{00000000-0005-0000-0000-000094A30000}"/>
    <cellStyle name="20% - Accent1 4 4 4 2" xfId="42060" xr:uid="{00000000-0005-0000-0000-000095A30000}"/>
    <cellStyle name="20% - Accent1 4 4 4 2 2" xfId="42061" xr:uid="{00000000-0005-0000-0000-000096A30000}"/>
    <cellStyle name="20% - Accent1 4 4 4 2 2 2" xfId="42062" xr:uid="{00000000-0005-0000-0000-000097A30000}"/>
    <cellStyle name="20% - Accent1 4 4 4 2 2 2 2" xfId="42063" xr:uid="{00000000-0005-0000-0000-000098A30000}"/>
    <cellStyle name="20% - Accent1 4 4 4 2 2 2 2 2" xfId="42064" xr:uid="{00000000-0005-0000-0000-000099A30000}"/>
    <cellStyle name="20% - Accent1 4 4 4 2 2 2 3" xfId="42065" xr:uid="{00000000-0005-0000-0000-00009AA30000}"/>
    <cellStyle name="20% - Accent1 4 4 4 2 2 3" xfId="42066" xr:uid="{00000000-0005-0000-0000-00009BA30000}"/>
    <cellStyle name="20% - Accent1 4 4 4 2 2 3 2" xfId="42067" xr:uid="{00000000-0005-0000-0000-00009CA30000}"/>
    <cellStyle name="20% - Accent1 4 4 4 2 2 4" xfId="42068" xr:uid="{00000000-0005-0000-0000-00009DA30000}"/>
    <cellStyle name="20% - Accent1 4 4 4 2 3" xfId="42069" xr:uid="{00000000-0005-0000-0000-00009EA30000}"/>
    <cellStyle name="20% - Accent1 4 4 4 2 3 2" xfId="42070" xr:uid="{00000000-0005-0000-0000-00009FA30000}"/>
    <cellStyle name="20% - Accent1 4 4 4 2 3 2 2" xfId="42071" xr:uid="{00000000-0005-0000-0000-0000A0A30000}"/>
    <cellStyle name="20% - Accent1 4 4 4 2 3 2 2 2" xfId="42072" xr:uid="{00000000-0005-0000-0000-0000A1A30000}"/>
    <cellStyle name="20% - Accent1 4 4 4 2 3 2 3" xfId="42073" xr:uid="{00000000-0005-0000-0000-0000A2A30000}"/>
    <cellStyle name="20% - Accent1 4 4 4 2 3 3" xfId="42074" xr:uid="{00000000-0005-0000-0000-0000A3A30000}"/>
    <cellStyle name="20% - Accent1 4 4 4 2 3 3 2" xfId="42075" xr:uid="{00000000-0005-0000-0000-0000A4A30000}"/>
    <cellStyle name="20% - Accent1 4 4 4 2 3 4" xfId="42076" xr:uid="{00000000-0005-0000-0000-0000A5A30000}"/>
    <cellStyle name="20% - Accent1 4 4 4 2 4" xfId="42077" xr:uid="{00000000-0005-0000-0000-0000A6A30000}"/>
    <cellStyle name="20% - Accent1 4 4 4 2 4 2" xfId="42078" xr:uid="{00000000-0005-0000-0000-0000A7A30000}"/>
    <cellStyle name="20% - Accent1 4 4 4 2 4 2 2" xfId="42079" xr:uid="{00000000-0005-0000-0000-0000A8A30000}"/>
    <cellStyle name="20% - Accent1 4 4 4 2 4 2 2 2" xfId="42080" xr:uid="{00000000-0005-0000-0000-0000A9A30000}"/>
    <cellStyle name="20% - Accent1 4 4 4 2 4 2 3" xfId="42081" xr:uid="{00000000-0005-0000-0000-0000AAA30000}"/>
    <cellStyle name="20% - Accent1 4 4 4 2 4 3" xfId="42082" xr:uid="{00000000-0005-0000-0000-0000ABA30000}"/>
    <cellStyle name="20% - Accent1 4 4 4 2 4 3 2" xfId="42083" xr:uid="{00000000-0005-0000-0000-0000ACA30000}"/>
    <cellStyle name="20% - Accent1 4 4 4 2 4 4" xfId="42084" xr:uid="{00000000-0005-0000-0000-0000ADA30000}"/>
    <cellStyle name="20% - Accent1 4 4 4 2 5" xfId="42085" xr:uid="{00000000-0005-0000-0000-0000AEA30000}"/>
    <cellStyle name="20% - Accent1 4 4 4 2 5 2" xfId="42086" xr:uid="{00000000-0005-0000-0000-0000AFA30000}"/>
    <cellStyle name="20% - Accent1 4 4 4 2 5 2 2" xfId="42087" xr:uid="{00000000-0005-0000-0000-0000B0A30000}"/>
    <cellStyle name="20% - Accent1 4 4 4 2 5 3" xfId="42088" xr:uid="{00000000-0005-0000-0000-0000B1A30000}"/>
    <cellStyle name="20% - Accent1 4 4 4 2 6" xfId="42089" xr:uid="{00000000-0005-0000-0000-0000B2A30000}"/>
    <cellStyle name="20% - Accent1 4 4 4 2 6 2" xfId="42090" xr:uid="{00000000-0005-0000-0000-0000B3A30000}"/>
    <cellStyle name="20% - Accent1 4 4 4 2 6 2 2" xfId="42091" xr:uid="{00000000-0005-0000-0000-0000B4A30000}"/>
    <cellStyle name="20% - Accent1 4 4 4 2 6 3" xfId="42092" xr:uid="{00000000-0005-0000-0000-0000B5A30000}"/>
    <cellStyle name="20% - Accent1 4 4 4 2 7" xfId="42093" xr:uid="{00000000-0005-0000-0000-0000B6A30000}"/>
    <cellStyle name="20% - Accent1 4 4 4 2 7 2" xfId="42094" xr:uid="{00000000-0005-0000-0000-0000B7A30000}"/>
    <cellStyle name="20% - Accent1 4 4 4 2 8" xfId="42095" xr:uid="{00000000-0005-0000-0000-0000B8A30000}"/>
    <cellStyle name="20% - Accent1 4 4 4 2 8 2" xfId="42096" xr:uid="{00000000-0005-0000-0000-0000B9A30000}"/>
    <cellStyle name="20% - Accent1 4 4 4 2 9" xfId="42097" xr:uid="{00000000-0005-0000-0000-0000BAA30000}"/>
    <cellStyle name="20% - Accent1 4 4 4 3" xfId="42098" xr:uid="{00000000-0005-0000-0000-0000BBA30000}"/>
    <cellStyle name="20% - Accent1 4 4 4 3 2" xfId="42099" xr:uid="{00000000-0005-0000-0000-0000BCA30000}"/>
    <cellStyle name="20% - Accent1 4 4 4 3 2 2" xfId="42100" xr:uid="{00000000-0005-0000-0000-0000BDA30000}"/>
    <cellStyle name="20% - Accent1 4 4 4 3 2 2 2" xfId="42101" xr:uid="{00000000-0005-0000-0000-0000BEA30000}"/>
    <cellStyle name="20% - Accent1 4 4 4 3 2 2 2 2" xfId="42102" xr:uid="{00000000-0005-0000-0000-0000BFA30000}"/>
    <cellStyle name="20% - Accent1 4 4 4 3 2 2 3" xfId="42103" xr:uid="{00000000-0005-0000-0000-0000C0A30000}"/>
    <cellStyle name="20% - Accent1 4 4 4 3 2 3" xfId="42104" xr:uid="{00000000-0005-0000-0000-0000C1A30000}"/>
    <cellStyle name="20% - Accent1 4 4 4 3 2 3 2" xfId="42105" xr:uid="{00000000-0005-0000-0000-0000C2A30000}"/>
    <cellStyle name="20% - Accent1 4 4 4 3 2 4" xfId="42106" xr:uid="{00000000-0005-0000-0000-0000C3A30000}"/>
    <cellStyle name="20% - Accent1 4 4 4 3 3" xfId="42107" xr:uid="{00000000-0005-0000-0000-0000C4A30000}"/>
    <cellStyle name="20% - Accent1 4 4 4 3 3 2" xfId="42108" xr:uid="{00000000-0005-0000-0000-0000C5A30000}"/>
    <cellStyle name="20% - Accent1 4 4 4 3 3 2 2" xfId="42109" xr:uid="{00000000-0005-0000-0000-0000C6A30000}"/>
    <cellStyle name="20% - Accent1 4 4 4 3 3 2 2 2" xfId="42110" xr:uid="{00000000-0005-0000-0000-0000C7A30000}"/>
    <cellStyle name="20% - Accent1 4 4 4 3 3 2 3" xfId="42111" xr:uid="{00000000-0005-0000-0000-0000C8A30000}"/>
    <cellStyle name="20% - Accent1 4 4 4 3 3 3" xfId="42112" xr:uid="{00000000-0005-0000-0000-0000C9A30000}"/>
    <cellStyle name="20% - Accent1 4 4 4 3 3 3 2" xfId="42113" xr:uid="{00000000-0005-0000-0000-0000CAA30000}"/>
    <cellStyle name="20% - Accent1 4 4 4 3 3 4" xfId="42114" xr:uid="{00000000-0005-0000-0000-0000CBA30000}"/>
    <cellStyle name="20% - Accent1 4 4 4 3 4" xfId="42115" xr:uid="{00000000-0005-0000-0000-0000CCA30000}"/>
    <cellStyle name="20% - Accent1 4 4 4 3 4 2" xfId="42116" xr:uid="{00000000-0005-0000-0000-0000CDA30000}"/>
    <cellStyle name="20% - Accent1 4 4 4 3 4 2 2" xfId="42117" xr:uid="{00000000-0005-0000-0000-0000CEA30000}"/>
    <cellStyle name="20% - Accent1 4 4 4 3 4 2 2 2" xfId="42118" xr:uid="{00000000-0005-0000-0000-0000CFA30000}"/>
    <cellStyle name="20% - Accent1 4 4 4 3 4 2 3" xfId="42119" xr:uid="{00000000-0005-0000-0000-0000D0A30000}"/>
    <cellStyle name="20% - Accent1 4 4 4 3 4 3" xfId="42120" xr:uid="{00000000-0005-0000-0000-0000D1A30000}"/>
    <cellStyle name="20% - Accent1 4 4 4 3 4 3 2" xfId="42121" xr:uid="{00000000-0005-0000-0000-0000D2A30000}"/>
    <cellStyle name="20% - Accent1 4 4 4 3 4 4" xfId="42122" xr:uid="{00000000-0005-0000-0000-0000D3A30000}"/>
    <cellStyle name="20% - Accent1 4 4 4 3 5" xfId="42123" xr:uid="{00000000-0005-0000-0000-0000D4A30000}"/>
    <cellStyle name="20% - Accent1 4 4 4 3 5 2" xfId="42124" xr:uid="{00000000-0005-0000-0000-0000D5A30000}"/>
    <cellStyle name="20% - Accent1 4 4 4 3 5 2 2" xfId="42125" xr:uid="{00000000-0005-0000-0000-0000D6A30000}"/>
    <cellStyle name="20% - Accent1 4 4 4 3 5 3" xfId="42126" xr:uid="{00000000-0005-0000-0000-0000D7A30000}"/>
    <cellStyle name="20% - Accent1 4 4 4 3 6" xfId="42127" xr:uid="{00000000-0005-0000-0000-0000D8A30000}"/>
    <cellStyle name="20% - Accent1 4 4 4 3 6 2" xfId="42128" xr:uid="{00000000-0005-0000-0000-0000D9A30000}"/>
    <cellStyle name="20% - Accent1 4 4 4 3 6 2 2" xfId="42129" xr:uid="{00000000-0005-0000-0000-0000DAA30000}"/>
    <cellStyle name="20% - Accent1 4 4 4 3 6 3" xfId="42130" xr:uid="{00000000-0005-0000-0000-0000DBA30000}"/>
    <cellStyle name="20% - Accent1 4 4 4 3 7" xfId="42131" xr:uid="{00000000-0005-0000-0000-0000DCA30000}"/>
    <cellStyle name="20% - Accent1 4 4 4 3 7 2" xfId="42132" xr:uid="{00000000-0005-0000-0000-0000DDA30000}"/>
    <cellStyle name="20% - Accent1 4 4 4 3 8" xfId="42133" xr:uid="{00000000-0005-0000-0000-0000DEA30000}"/>
    <cellStyle name="20% - Accent1 4 4 4 3 8 2" xfId="42134" xr:uid="{00000000-0005-0000-0000-0000DFA30000}"/>
    <cellStyle name="20% - Accent1 4 4 4 3 9" xfId="42135" xr:uid="{00000000-0005-0000-0000-0000E0A30000}"/>
    <cellStyle name="20% - Accent1 4 4 4 4" xfId="42136" xr:uid="{00000000-0005-0000-0000-0000E1A30000}"/>
    <cellStyle name="20% - Accent1 4 4 4 4 2" xfId="42137" xr:uid="{00000000-0005-0000-0000-0000E2A30000}"/>
    <cellStyle name="20% - Accent1 4 4 4 4 2 2" xfId="42138" xr:uid="{00000000-0005-0000-0000-0000E3A30000}"/>
    <cellStyle name="20% - Accent1 4 4 4 4 2 2 2" xfId="42139" xr:uid="{00000000-0005-0000-0000-0000E4A30000}"/>
    <cellStyle name="20% - Accent1 4 4 4 4 2 3" xfId="42140" xr:uid="{00000000-0005-0000-0000-0000E5A30000}"/>
    <cellStyle name="20% - Accent1 4 4 4 4 3" xfId="42141" xr:uid="{00000000-0005-0000-0000-0000E6A30000}"/>
    <cellStyle name="20% - Accent1 4 4 4 4 3 2" xfId="42142" xr:uid="{00000000-0005-0000-0000-0000E7A30000}"/>
    <cellStyle name="20% - Accent1 4 4 4 4 4" xfId="42143" xr:uid="{00000000-0005-0000-0000-0000E8A30000}"/>
    <cellStyle name="20% - Accent1 4 4 4 5" xfId="42144" xr:uid="{00000000-0005-0000-0000-0000E9A30000}"/>
    <cellStyle name="20% - Accent1 4 4 4 5 2" xfId="42145" xr:uid="{00000000-0005-0000-0000-0000EAA30000}"/>
    <cellStyle name="20% - Accent1 4 4 4 5 2 2" xfId="42146" xr:uid="{00000000-0005-0000-0000-0000EBA30000}"/>
    <cellStyle name="20% - Accent1 4 4 4 5 2 2 2" xfId="42147" xr:uid="{00000000-0005-0000-0000-0000ECA30000}"/>
    <cellStyle name="20% - Accent1 4 4 4 5 2 3" xfId="42148" xr:uid="{00000000-0005-0000-0000-0000EDA30000}"/>
    <cellStyle name="20% - Accent1 4 4 4 5 3" xfId="42149" xr:uid="{00000000-0005-0000-0000-0000EEA30000}"/>
    <cellStyle name="20% - Accent1 4 4 4 5 3 2" xfId="42150" xr:uid="{00000000-0005-0000-0000-0000EFA30000}"/>
    <cellStyle name="20% - Accent1 4 4 4 5 4" xfId="42151" xr:uid="{00000000-0005-0000-0000-0000F0A30000}"/>
    <cellStyle name="20% - Accent1 4 4 4 6" xfId="42152" xr:uid="{00000000-0005-0000-0000-0000F1A30000}"/>
    <cellStyle name="20% - Accent1 4 4 4 6 2" xfId="42153" xr:uid="{00000000-0005-0000-0000-0000F2A30000}"/>
    <cellStyle name="20% - Accent1 4 4 4 6 2 2" xfId="42154" xr:uid="{00000000-0005-0000-0000-0000F3A30000}"/>
    <cellStyle name="20% - Accent1 4 4 4 6 2 2 2" xfId="42155" xr:uid="{00000000-0005-0000-0000-0000F4A30000}"/>
    <cellStyle name="20% - Accent1 4 4 4 6 2 3" xfId="42156" xr:uid="{00000000-0005-0000-0000-0000F5A30000}"/>
    <cellStyle name="20% - Accent1 4 4 4 6 3" xfId="42157" xr:uid="{00000000-0005-0000-0000-0000F6A30000}"/>
    <cellStyle name="20% - Accent1 4 4 4 6 3 2" xfId="42158" xr:uid="{00000000-0005-0000-0000-0000F7A30000}"/>
    <cellStyle name="20% - Accent1 4 4 4 6 4" xfId="42159" xr:uid="{00000000-0005-0000-0000-0000F8A30000}"/>
    <cellStyle name="20% - Accent1 4 4 4 7" xfId="42160" xr:uid="{00000000-0005-0000-0000-0000F9A30000}"/>
    <cellStyle name="20% - Accent1 4 4 4 7 2" xfId="42161" xr:uid="{00000000-0005-0000-0000-0000FAA30000}"/>
    <cellStyle name="20% - Accent1 4 4 4 7 2 2" xfId="42162" xr:uid="{00000000-0005-0000-0000-0000FBA30000}"/>
    <cellStyle name="20% - Accent1 4 4 4 7 3" xfId="42163" xr:uid="{00000000-0005-0000-0000-0000FCA30000}"/>
    <cellStyle name="20% - Accent1 4 4 4 8" xfId="42164" xr:uid="{00000000-0005-0000-0000-0000FDA30000}"/>
    <cellStyle name="20% - Accent1 4 4 4 8 2" xfId="42165" xr:uid="{00000000-0005-0000-0000-0000FEA30000}"/>
    <cellStyle name="20% - Accent1 4 4 4 8 2 2" xfId="42166" xr:uid="{00000000-0005-0000-0000-0000FFA30000}"/>
    <cellStyle name="20% - Accent1 4 4 4 8 3" xfId="42167" xr:uid="{00000000-0005-0000-0000-000000A40000}"/>
    <cellStyle name="20% - Accent1 4 4 4 9" xfId="42168" xr:uid="{00000000-0005-0000-0000-000001A40000}"/>
    <cellStyle name="20% - Accent1 4 4 4 9 2" xfId="42169" xr:uid="{00000000-0005-0000-0000-000002A40000}"/>
    <cellStyle name="20% - Accent1 4 4 5" xfId="42170" xr:uid="{00000000-0005-0000-0000-000003A40000}"/>
    <cellStyle name="20% - Accent1 4 4 5 10" xfId="42171" xr:uid="{00000000-0005-0000-0000-000004A40000}"/>
    <cellStyle name="20% - Accent1 4 4 5 10 2" xfId="42172" xr:uid="{00000000-0005-0000-0000-000005A40000}"/>
    <cellStyle name="20% - Accent1 4 4 5 11" xfId="42173" xr:uid="{00000000-0005-0000-0000-000006A40000}"/>
    <cellStyle name="20% - Accent1 4 4 5 2" xfId="42174" xr:uid="{00000000-0005-0000-0000-000007A40000}"/>
    <cellStyle name="20% - Accent1 4 4 5 2 2" xfId="42175" xr:uid="{00000000-0005-0000-0000-000008A40000}"/>
    <cellStyle name="20% - Accent1 4 4 5 2 2 2" xfId="42176" xr:uid="{00000000-0005-0000-0000-000009A40000}"/>
    <cellStyle name="20% - Accent1 4 4 5 2 2 2 2" xfId="42177" xr:uid="{00000000-0005-0000-0000-00000AA40000}"/>
    <cellStyle name="20% - Accent1 4 4 5 2 2 2 2 2" xfId="42178" xr:uid="{00000000-0005-0000-0000-00000BA40000}"/>
    <cellStyle name="20% - Accent1 4 4 5 2 2 2 3" xfId="42179" xr:uid="{00000000-0005-0000-0000-00000CA40000}"/>
    <cellStyle name="20% - Accent1 4 4 5 2 2 3" xfId="42180" xr:uid="{00000000-0005-0000-0000-00000DA40000}"/>
    <cellStyle name="20% - Accent1 4 4 5 2 2 3 2" xfId="42181" xr:uid="{00000000-0005-0000-0000-00000EA40000}"/>
    <cellStyle name="20% - Accent1 4 4 5 2 2 4" xfId="42182" xr:uid="{00000000-0005-0000-0000-00000FA40000}"/>
    <cellStyle name="20% - Accent1 4 4 5 2 3" xfId="42183" xr:uid="{00000000-0005-0000-0000-000010A40000}"/>
    <cellStyle name="20% - Accent1 4 4 5 2 3 2" xfId="42184" xr:uid="{00000000-0005-0000-0000-000011A40000}"/>
    <cellStyle name="20% - Accent1 4 4 5 2 3 2 2" xfId="42185" xr:uid="{00000000-0005-0000-0000-000012A40000}"/>
    <cellStyle name="20% - Accent1 4 4 5 2 3 2 2 2" xfId="42186" xr:uid="{00000000-0005-0000-0000-000013A40000}"/>
    <cellStyle name="20% - Accent1 4 4 5 2 3 2 3" xfId="42187" xr:uid="{00000000-0005-0000-0000-000014A40000}"/>
    <cellStyle name="20% - Accent1 4 4 5 2 3 3" xfId="42188" xr:uid="{00000000-0005-0000-0000-000015A40000}"/>
    <cellStyle name="20% - Accent1 4 4 5 2 3 3 2" xfId="42189" xr:uid="{00000000-0005-0000-0000-000016A40000}"/>
    <cellStyle name="20% - Accent1 4 4 5 2 3 4" xfId="42190" xr:uid="{00000000-0005-0000-0000-000017A40000}"/>
    <cellStyle name="20% - Accent1 4 4 5 2 4" xfId="42191" xr:uid="{00000000-0005-0000-0000-000018A40000}"/>
    <cellStyle name="20% - Accent1 4 4 5 2 4 2" xfId="42192" xr:uid="{00000000-0005-0000-0000-000019A40000}"/>
    <cellStyle name="20% - Accent1 4 4 5 2 4 2 2" xfId="42193" xr:uid="{00000000-0005-0000-0000-00001AA40000}"/>
    <cellStyle name="20% - Accent1 4 4 5 2 4 2 2 2" xfId="42194" xr:uid="{00000000-0005-0000-0000-00001BA40000}"/>
    <cellStyle name="20% - Accent1 4 4 5 2 4 2 3" xfId="42195" xr:uid="{00000000-0005-0000-0000-00001CA40000}"/>
    <cellStyle name="20% - Accent1 4 4 5 2 4 3" xfId="42196" xr:uid="{00000000-0005-0000-0000-00001DA40000}"/>
    <cellStyle name="20% - Accent1 4 4 5 2 4 3 2" xfId="42197" xr:uid="{00000000-0005-0000-0000-00001EA40000}"/>
    <cellStyle name="20% - Accent1 4 4 5 2 4 4" xfId="42198" xr:uid="{00000000-0005-0000-0000-00001FA40000}"/>
    <cellStyle name="20% - Accent1 4 4 5 2 5" xfId="42199" xr:uid="{00000000-0005-0000-0000-000020A40000}"/>
    <cellStyle name="20% - Accent1 4 4 5 2 5 2" xfId="42200" xr:uid="{00000000-0005-0000-0000-000021A40000}"/>
    <cellStyle name="20% - Accent1 4 4 5 2 5 2 2" xfId="42201" xr:uid="{00000000-0005-0000-0000-000022A40000}"/>
    <cellStyle name="20% - Accent1 4 4 5 2 5 3" xfId="42202" xr:uid="{00000000-0005-0000-0000-000023A40000}"/>
    <cellStyle name="20% - Accent1 4 4 5 2 6" xfId="42203" xr:uid="{00000000-0005-0000-0000-000024A40000}"/>
    <cellStyle name="20% - Accent1 4 4 5 2 6 2" xfId="42204" xr:uid="{00000000-0005-0000-0000-000025A40000}"/>
    <cellStyle name="20% - Accent1 4 4 5 2 6 2 2" xfId="42205" xr:uid="{00000000-0005-0000-0000-000026A40000}"/>
    <cellStyle name="20% - Accent1 4 4 5 2 6 3" xfId="42206" xr:uid="{00000000-0005-0000-0000-000027A40000}"/>
    <cellStyle name="20% - Accent1 4 4 5 2 7" xfId="42207" xr:uid="{00000000-0005-0000-0000-000028A40000}"/>
    <cellStyle name="20% - Accent1 4 4 5 2 7 2" xfId="42208" xr:uid="{00000000-0005-0000-0000-000029A40000}"/>
    <cellStyle name="20% - Accent1 4 4 5 2 8" xfId="42209" xr:uid="{00000000-0005-0000-0000-00002AA40000}"/>
    <cellStyle name="20% - Accent1 4 4 5 2 8 2" xfId="42210" xr:uid="{00000000-0005-0000-0000-00002BA40000}"/>
    <cellStyle name="20% - Accent1 4 4 5 2 9" xfId="42211" xr:uid="{00000000-0005-0000-0000-00002CA40000}"/>
    <cellStyle name="20% - Accent1 4 4 5 3" xfId="42212" xr:uid="{00000000-0005-0000-0000-00002DA40000}"/>
    <cellStyle name="20% - Accent1 4 4 5 3 2" xfId="42213" xr:uid="{00000000-0005-0000-0000-00002EA40000}"/>
    <cellStyle name="20% - Accent1 4 4 5 3 2 2" xfId="42214" xr:uid="{00000000-0005-0000-0000-00002FA40000}"/>
    <cellStyle name="20% - Accent1 4 4 5 3 2 2 2" xfId="42215" xr:uid="{00000000-0005-0000-0000-000030A40000}"/>
    <cellStyle name="20% - Accent1 4 4 5 3 2 2 2 2" xfId="42216" xr:uid="{00000000-0005-0000-0000-000031A40000}"/>
    <cellStyle name="20% - Accent1 4 4 5 3 2 2 3" xfId="42217" xr:uid="{00000000-0005-0000-0000-000032A40000}"/>
    <cellStyle name="20% - Accent1 4 4 5 3 2 3" xfId="42218" xr:uid="{00000000-0005-0000-0000-000033A40000}"/>
    <cellStyle name="20% - Accent1 4 4 5 3 2 3 2" xfId="42219" xr:uid="{00000000-0005-0000-0000-000034A40000}"/>
    <cellStyle name="20% - Accent1 4 4 5 3 2 4" xfId="42220" xr:uid="{00000000-0005-0000-0000-000035A40000}"/>
    <cellStyle name="20% - Accent1 4 4 5 3 3" xfId="42221" xr:uid="{00000000-0005-0000-0000-000036A40000}"/>
    <cellStyle name="20% - Accent1 4 4 5 3 3 2" xfId="42222" xr:uid="{00000000-0005-0000-0000-000037A40000}"/>
    <cellStyle name="20% - Accent1 4 4 5 3 3 2 2" xfId="42223" xr:uid="{00000000-0005-0000-0000-000038A40000}"/>
    <cellStyle name="20% - Accent1 4 4 5 3 3 2 2 2" xfId="42224" xr:uid="{00000000-0005-0000-0000-000039A40000}"/>
    <cellStyle name="20% - Accent1 4 4 5 3 3 2 3" xfId="42225" xr:uid="{00000000-0005-0000-0000-00003AA40000}"/>
    <cellStyle name="20% - Accent1 4 4 5 3 3 3" xfId="42226" xr:uid="{00000000-0005-0000-0000-00003BA40000}"/>
    <cellStyle name="20% - Accent1 4 4 5 3 3 3 2" xfId="42227" xr:uid="{00000000-0005-0000-0000-00003CA40000}"/>
    <cellStyle name="20% - Accent1 4 4 5 3 3 4" xfId="42228" xr:uid="{00000000-0005-0000-0000-00003DA40000}"/>
    <cellStyle name="20% - Accent1 4 4 5 3 4" xfId="42229" xr:uid="{00000000-0005-0000-0000-00003EA40000}"/>
    <cellStyle name="20% - Accent1 4 4 5 3 4 2" xfId="42230" xr:uid="{00000000-0005-0000-0000-00003FA40000}"/>
    <cellStyle name="20% - Accent1 4 4 5 3 4 2 2" xfId="42231" xr:uid="{00000000-0005-0000-0000-000040A40000}"/>
    <cellStyle name="20% - Accent1 4 4 5 3 4 2 2 2" xfId="42232" xr:uid="{00000000-0005-0000-0000-000041A40000}"/>
    <cellStyle name="20% - Accent1 4 4 5 3 4 2 3" xfId="42233" xr:uid="{00000000-0005-0000-0000-000042A40000}"/>
    <cellStyle name="20% - Accent1 4 4 5 3 4 3" xfId="42234" xr:uid="{00000000-0005-0000-0000-000043A40000}"/>
    <cellStyle name="20% - Accent1 4 4 5 3 4 3 2" xfId="42235" xr:uid="{00000000-0005-0000-0000-000044A40000}"/>
    <cellStyle name="20% - Accent1 4 4 5 3 4 4" xfId="42236" xr:uid="{00000000-0005-0000-0000-000045A40000}"/>
    <cellStyle name="20% - Accent1 4 4 5 3 5" xfId="42237" xr:uid="{00000000-0005-0000-0000-000046A40000}"/>
    <cellStyle name="20% - Accent1 4 4 5 3 5 2" xfId="42238" xr:uid="{00000000-0005-0000-0000-000047A40000}"/>
    <cellStyle name="20% - Accent1 4 4 5 3 5 2 2" xfId="42239" xr:uid="{00000000-0005-0000-0000-000048A40000}"/>
    <cellStyle name="20% - Accent1 4 4 5 3 5 3" xfId="42240" xr:uid="{00000000-0005-0000-0000-000049A40000}"/>
    <cellStyle name="20% - Accent1 4 4 5 3 6" xfId="42241" xr:uid="{00000000-0005-0000-0000-00004AA40000}"/>
    <cellStyle name="20% - Accent1 4 4 5 3 6 2" xfId="42242" xr:uid="{00000000-0005-0000-0000-00004BA40000}"/>
    <cellStyle name="20% - Accent1 4 4 5 3 6 2 2" xfId="42243" xr:uid="{00000000-0005-0000-0000-00004CA40000}"/>
    <cellStyle name="20% - Accent1 4 4 5 3 6 3" xfId="42244" xr:uid="{00000000-0005-0000-0000-00004DA40000}"/>
    <cellStyle name="20% - Accent1 4 4 5 3 7" xfId="42245" xr:uid="{00000000-0005-0000-0000-00004EA40000}"/>
    <cellStyle name="20% - Accent1 4 4 5 3 7 2" xfId="42246" xr:uid="{00000000-0005-0000-0000-00004FA40000}"/>
    <cellStyle name="20% - Accent1 4 4 5 3 8" xfId="42247" xr:uid="{00000000-0005-0000-0000-000050A40000}"/>
    <cellStyle name="20% - Accent1 4 4 5 3 8 2" xfId="42248" xr:uid="{00000000-0005-0000-0000-000051A40000}"/>
    <cellStyle name="20% - Accent1 4 4 5 3 9" xfId="42249" xr:uid="{00000000-0005-0000-0000-000052A40000}"/>
    <cellStyle name="20% - Accent1 4 4 5 4" xfId="42250" xr:uid="{00000000-0005-0000-0000-000053A40000}"/>
    <cellStyle name="20% - Accent1 4 4 5 4 2" xfId="42251" xr:uid="{00000000-0005-0000-0000-000054A40000}"/>
    <cellStyle name="20% - Accent1 4 4 5 4 2 2" xfId="42252" xr:uid="{00000000-0005-0000-0000-000055A40000}"/>
    <cellStyle name="20% - Accent1 4 4 5 4 2 2 2" xfId="42253" xr:uid="{00000000-0005-0000-0000-000056A40000}"/>
    <cellStyle name="20% - Accent1 4 4 5 4 2 3" xfId="42254" xr:uid="{00000000-0005-0000-0000-000057A40000}"/>
    <cellStyle name="20% - Accent1 4 4 5 4 3" xfId="42255" xr:uid="{00000000-0005-0000-0000-000058A40000}"/>
    <cellStyle name="20% - Accent1 4 4 5 4 3 2" xfId="42256" xr:uid="{00000000-0005-0000-0000-000059A40000}"/>
    <cellStyle name="20% - Accent1 4 4 5 4 4" xfId="42257" xr:uid="{00000000-0005-0000-0000-00005AA40000}"/>
    <cellStyle name="20% - Accent1 4 4 5 5" xfId="42258" xr:uid="{00000000-0005-0000-0000-00005BA40000}"/>
    <cellStyle name="20% - Accent1 4 4 5 5 2" xfId="42259" xr:uid="{00000000-0005-0000-0000-00005CA40000}"/>
    <cellStyle name="20% - Accent1 4 4 5 5 2 2" xfId="42260" xr:uid="{00000000-0005-0000-0000-00005DA40000}"/>
    <cellStyle name="20% - Accent1 4 4 5 5 2 2 2" xfId="42261" xr:uid="{00000000-0005-0000-0000-00005EA40000}"/>
    <cellStyle name="20% - Accent1 4 4 5 5 2 3" xfId="42262" xr:uid="{00000000-0005-0000-0000-00005FA40000}"/>
    <cellStyle name="20% - Accent1 4 4 5 5 3" xfId="42263" xr:uid="{00000000-0005-0000-0000-000060A40000}"/>
    <cellStyle name="20% - Accent1 4 4 5 5 3 2" xfId="42264" xr:uid="{00000000-0005-0000-0000-000061A40000}"/>
    <cellStyle name="20% - Accent1 4 4 5 5 4" xfId="42265" xr:uid="{00000000-0005-0000-0000-000062A40000}"/>
    <cellStyle name="20% - Accent1 4 4 5 6" xfId="42266" xr:uid="{00000000-0005-0000-0000-000063A40000}"/>
    <cellStyle name="20% - Accent1 4 4 5 6 2" xfId="42267" xr:uid="{00000000-0005-0000-0000-000064A40000}"/>
    <cellStyle name="20% - Accent1 4 4 5 6 2 2" xfId="42268" xr:uid="{00000000-0005-0000-0000-000065A40000}"/>
    <cellStyle name="20% - Accent1 4 4 5 6 2 2 2" xfId="42269" xr:uid="{00000000-0005-0000-0000-000066A40000}"/>
    <cellStyle name="20% - Accent1 4 4 5 6 2 3" xfId="42270" xr:uid="{00000000-0005-0000-0000-000067A40000}"/>
    <cellStyle name="20% - Accent1 4 4 5 6 3" xfId="42271" xr:uid="{00000000-0005-0000-0000-000068A40000}"/>
    <cellStyle name="20% - Accent1 4 4 5 6 3 2" xfId="42272" xr:uid="{00000000-0005-0000-0000-000069A40000}"/>
    <cellStyle name="20% - Accent1 4 4 5 6 4" xfId="42273" xr:uid="{00000000-0005-0000-0000-00006AA40000}"/>
    <cellStyle name="20% - Accent1 4 4 5 7" xfId="42274" xr:uid="{00000000-0005-0000-0000-00006BA40000}"/>
    <cellStyle name="20% - Accent1 4 4 5 7 2" xfId="42275" xr:uid="{00000000-0005-0000-0000-00006CA40000}"/>
    <cellStyle name="20% - Accent1 4 4 5 7 2 2" xfId="42276" xr:uid="{00000000-0005-0000-0000-00006DA40000}"/>
    <cellStyle name="20% - Accent1 4 4 5 7 3" xfId="42277" xr:uid="{00000000-0005-0000-0000-00006EA40000}"/>
    <cellStyle name="20% - Accent1 4 4 5 8" xfId="42278" xr:uid="{00000000-0005-0000-0000-00006FA40000}"/>
    <cellStyle name="20% - Accent1 4 4 5 8 2" xfId="42279" xr:uid="{00000000-0005-0000-0000-000070A40000}"/>
    <cellStyle name="20% - Accent1 4 4 5 8 2 2" xfId="42280" xr:uid="{00000000-0005-0000-0000-000071A40000}"/>
    <cellStyle name="20% - Accent1 4 4 5 8 3" xfId="42281" xr:uid="{00000000-0005-0000-0000-000072A40000}"/>
    <cellStyle name="20% - Accent1 4 4 5 9" xfId="42282" xr:uid="{00000000-0005-0000-0000-000073A40000}"/>
    <cellStyle name="20% - Accent1 4 4 5 9 2" xfId="42283" xr:uid="{00000000-0005-0000-0000-000074A40000}"/>
    <cellStyle name="20% - Accent1 4 4 6" xfId="42284" xr:uid="{00000000-0005-0000-0000-000075A40000}"/>
    <cellStyle name="20% - Accent1 4 4 6 10" xfId="42285" xr:uid="{00000000-0005-0000-0000-000076A40000}"/>
    <cellStyle name="20% - Accent1 4 4 6 10 2" xfId="42286" xr:uid="{00000000-0005-0000-0000-000077A40000}"/>
    <cellStyle name="20% - Accent1 4 4 6 11" xfId="42287" xr:uid="{00000000-0005-0000-0000-000078A40000}"/>
    <cellStyle name="20% - Accent1 4 4 6 2" xfId="42288" xr:uid="{00000000-0005-0000-0000-000079A40000}"/>
    <cellStyle name="20% - Accent1 4 4 6 2 2" xfId="42289" xr:uid="{00000000-0005-0000-0000-00007AA40000}"/>
    <cellStyle name="20% - Accent1 4 4 6 2 2 2" xfId="42290" xr:uid="{00000000-0005-0000-0000-00007BA40000}"/>
    <cellStyle name="20% - Accent1 4 4 6 2 2 2 2" xfId="42291" xr:uid="{00000000-0005-0000-0000-00007CA40000}"/>
    <cellStyle name="20% - Accent1 4 4 6 2 2 2 2 2" xfId="42292" xr:uid="{00000000-0005-0000-0000-00007DA40000}"/>
    <cellStyle name="20% - Accent1 4 4 6 2 2 2 3" xfId="42293" xr:uid="{00000000-0005-0000-0000-00007EA40000}"/>
    <cellStyle name="20% - Accent1 4 4 6 2 2 3" xfId="42294" xr:uid="{00000000-0005-0000-0000-00007FA40000}"/>
    <cellStyle name="20% - Accent1 4 4 6 2 2 3 2" xfId="42295" xr:uid="{00000000-0005-0000-0000-000080A40000}"/>
    <cellStyle name="20% - Accent1 4 4 6 2 2 4" xfId="42296" xr:uid="{00000000-0005-0000-0000-000081A40000}"/>
    <cellStyle name="20% - Accent1 4 4 6 2 3" xfId="42297" xr:uid="{00000000-0005-0000-0000-000082A40000}"/>
    <cellStyle name="20% - Accent1 4 4 6 2 3 2" xfId="42298" xr:uid="{00000000-0005-0000-0000-000083A40000}"/>
    <cellStyle name="20% - Accent1 4 4 6 2 3 2 2" xfId="42299" xr:uid="{00000000-0005-0000-0000-000084A40000}"/>
    <cellStyle name="20% - Accent1 4 4 6 2 3 2 2 2" xfId="42300" xr:uid="{00000000-0005-0000-0000-000085A40000}"/>
    <cellStyle name="20% - Accent1 4 4 6 2 3 2 3" xfId="42301" xr:uid="{00000000-0005-0000-0000-000086A40000}"/>
    <cellStyle name="20% - Accent1 4 4 6 2 3 3" xfId="42302" xr:uid="{00000000-0005-0000-0000-000087A40000}"/>
    <cellStyle name="20% - Accent1 4 4 6 2 3 3 2" xfId="42303" xr:uid="{00000000-0005-0000-0000-000088A40000}"/>
    <cellStyle name="20% - Accent1 4 4 6 2 3 4" xfId="42304" xr:uid="{00000000-0005-0000-0000-000089A40000}"/>
    <cellStyle name="20% - Accent1 4 4 6 2 4" xfId="42305" xr:uid="{00000000-0005-0000-0000-00008AA40000}"/>
    <cellStyle name="20% - Accent1 4 4 6 2 4 2" xfId="42306" xr:uid="{00000000-0005-0000-0000-00008BA40000}"/>
    <cellStyle name="20% - Accent1 4 4 6 2 4 2 2" xfId="42307" xr:uid="{00000000-0005-0000-0000-00008CA40000}"/>
    <cellStyle name="20% - Accent1 4 4 6 2 4 2 2 2" xfId="42308" xr:uid="{00000000-0005-0000-0000-00008DA40000}"/>
    <cellStyle name="20% - Accent1 4 4 6 2 4 2 3" xfId="42309" xr:uid="{00000000-0005-0000-0000-00008EA40000}"/>
    <cellStyle name="20% - Accent1 4 4 6 2 4 3" xfId="42310" xr:uid="{00000000-0005-0000-0000-00008FA40000}"/>
    <cellStyle name="20% - Accent1 4 4 6 2 4 3 2" xfId="42311" xr:uid="{00000000-0005-0000-0000-000090A40000}"/>
    <cellStyle name="20% - Accent1 4 4 6 2 4 4" xfId="42312" xr:uid="{00000000-0005-0000-0000-000091A40000}"/>
    <cellStyle name="20% - Accent1 4 4 6 2 5" xfId="42313" xr:uid="{00000000-0005-0000-0000-000092A40000}"/>
    <cellStyle name="20% - Accent1 4 4 6 2 5 2" xfId="42314" xr:uid="{00000000-0005-0000-0000-000093A40000}"/>
    <cellStyle name="20% - Accent1 4 4 6 2 5 2 2" xfId="42315" xr:uid="{00000000-0005-0000-0000-000094A40000}"/>
    <cellStyle name="20% - Accent1 4 4 6 2 5 3" xfId="42316" xr:uid="{00000000-0005-0000-0000-000095A40000}"/>
    <cellStyle name="20% - Accent1 4 4 6 2 6" xfId="42317" xr:uid="{00000000-0005-0000-0000-000096A40000}"/>
    <cellStyle name="20% - Accent1 4 4 6 2 6 2" xfId="42318" xr:uid="{00000000-0005-0000-0000-000097A40000}"/>
    <cellStyle name="20% - Accent1 4 4 6 2 6 2 2" xfId="42319" xr:uid="{00000000-0005-0000-0000-000098A40000}"/>
    <cellStyle name="20% - Accent1 4 4 6 2 6 3" xfId="42320" xr:uid="{00000000-0005-0000-0000-000099A40000}"/>
    <cellStyle name="20% - Accent1 4 4 6 2 7" xfId="42321" xr:uid="{00000000-0005-0000-0000-00009AA40000}"/>
    <cellStyle name="20% - Accent1 4 4 6 2 7 2" xfId="42322" xr:uid="{00000000-0005-0000-0000-00009BA40000}"/>
    <cellStyle name="20% - Accent1 4 4 6 2 8" xfId="42323" xr:uid="{00000000-0005-0000-0000-00009CA40000}"/>
    <cellStyle name="20% - Accent1 4 4 6 2 8 2" xfId="42324" xr:uid="{00000000-0005-0000-0000-00009DA40000}"/>
    <cellStyle name="20% - Accent1 4 4 6 2 9" xfId="42325" xr:uid="{00000000-0005-0000-0000-00009EA40000}"/>
    <cellStyle name="20% - Accent1 4 4 6 3" xfId="42326" xr:uid="{00000000-0005-0000-0000-00009FA40000}"/>
    <cellStyle name="20% - Accent1 4 4 6 3 2" xfId="42327" xr:uid="{00000000-0005-0000-0000-0000A0A40000}"/>
    <cellStyle name="20% - Accent1 4 4 6 3 2 2" xfId="42328" xr:uid="{00000000-0005-0000-0000-0000A1A40000}"/>
    <cellStyle name="20% - Accent1 4 4 6 3 2 2 2" xfId="42329" xr:uid="{00000000-0005-0000-0000-0000A2A40000}"/>
    <cellStyle name="20% - Accent1 4 4 6 3 2 2 2 2" xfId="42330" xr:uid="{00000000-0005-0000-0000-0000A3A40000}"/>
    <cellStyle name="20% - Accent1 4 4 6 3 2 2 3" xfId="42331" xr:uid="{00000000-0005-0000-0000-0000A4A40000}"/>
    <cellStyle name="20% - Accent1 4 4 6 3 2 3" xfId="42332" xr:uid="{00000000-0005-0000-0000-0000A5A40000}"/>
    <cellStyle name="20% - Accent1 4 4 6 3 2 3 2" xfId="42333" xr:uid="{00000000-0005-0000-0000-0000A6A40000}"/>
    <cellStyle name="20% - Accent1 4 4 6 3 2 4" xfId="42334" xr:uid="{00000000-0005-0000-0000-0000A7A40000}"/>
    <cellStyle name="20% - Accent1 4 4 6 3 3" xfId="42335" xr:uid="{00000000-0005-0000-0000-0000A8A40000}"/>
    <cellStyle name="20% - Accent1 4 4 6 3 3 2" xfId="42336" xr:uid="{00000000-0005-0000-0000-0000A9A40000}"/>
    <cellStyle name="20% - Accent1 4 4 6 3 3 2 2" xfId="42337" xr:uid="{00000000-0005-0000-0000-0000AAA40000}"/>
    <cellStyle name="20% - Accent1 4 4 6 3 3 2 2 2" xfId="42338" xr:uid="{00000000-0005-0000-0000-0000ABA40000}"/>
    <cellStyle name="20% - Accent1 4 4 6 3 3 2 3" xfId="42339" xr:uid="{00000000-0005-0000-0000-0000ACA40000}"/>
    <cellStyle name="20% - Accent1 4 4 6 3 3 3" xfId="42340" xr:uid="{00000000-0005-0000-0000-0000ADA40000}"/>
    <cellStyle name="20% - Accent1 4 4 6 3 3 3 2" xfId="42341" xr:uid="{00000000-0005-0000-0000-0000AEA40000}"/>
    <cellStyle name="20% - Accent1 4 4 6 3 3 4" xfId="42342" xr:uid="{00000000-0005-0000-0000-0000AFA40000}"/>
    <cellStyle name="20% - Accent1 4 4 6 3 4" xfId="42343" xr:uid="{00000000-0005-0000-0000-0000B0A40000}"/>
    <cellStyle name="20% - Accent1 4 4 6 3 4 2" xfId="42344" xr:uid="{00000000-0005-0000-0000-0000B1A40000}"/>
    <cellStyle name="20% - Accent1 4 4 6 3 4 2 2" xfId="42345" xr:uid="{00000000-0005-0000-0000-0000B2A40000}"/>
    <cellStyle name="20% - Accent1 4 4 6 3 4 2 2 2" xfId="42346" xr:uid="{00000000-0005-0000-0000-0000B3A40000}"/>
    <cellStyle name="20% - Accent1 4 4 6 3 4 2 3" xfId="42347" xr:uid="{00000000-0005-0000-0000-0000B4A40000}"/>
    <cellStyle name="20% - Accent1 4 4 6 3 4 3" xfId="42348" xr:uid="{00000000-0005-0000-0000-0000B5A40000}"/>
    <cellStyle name="20% - Accent1 4 4 6 3 4 3 2" xfId="42349" xr:uid="{00000000-0005-0000-0000-0000B6A40000}"/>
    <cellStyle name="20% - Accent1 4 4 6 3 4 4" xfId="42350" xr:uid="{00000000-0005-0000-0000-0000B7A40000}"/>
    <cellStyle name="20% - Accent1 4 4 6 3 5" xfId="42351" xr:uid="{00000000-0005-0000-0000-0000B8A40000}"/>
    <cellStyle name="20% - Accent1 4 4 6 3 5 2" xfId="42352" xr:uid="{00000000-0005-0000-0000-0000B9A40000}"/>
    <cellStyle name="20% - Accent1 4 4 6 3 5 2 2" xfId="42353" xr:uid="{00000000-0005-0000-0000-0000BAA40000}"/>
    <cellStyle name="20% - Accent1 4 4 6 3 5 3" xfId="42354" xr:uid="{00000000-0005-0000-0000-0000BBA40000}"/>
    <cellStyle name="20% - Accent1 4 4 6 3 6" xfId="42355" xr:uid="{00000000-0005-0000-0000-0000BCA40000}"/>
    <cellStyle name="20% - Accent1 4 4 6 3 6 2" xfId="42356" xr:uid="{00000000-0005-0000-0000-0000BDA40000}"/>
    <cellStyle name="20% - Accent1 4 4 6 3 6 2 2" xfId="42357" xr:uid="{00000000-0005-0000-0000-0000BEA40000}"/>
    <cellStyle name="20% - Accent1 4 4 6 3 6 3" xfId="42358" xr:uid="{00000000-0005-0000-0000-0000BFA40000}"/>
    <cellStyle name="20% - Accent1 4 4 6 3 7" xfId="42359" xr:uid="{00000000-0005-0000-0000-0000C0A40000}"/>
    <cellStyle name="20% - Accent1 4 4 6 3 7 2" xfId="42360" xr:uid="{00000000-0005-0000-0000-0000C1A40000}"/>
    <cellStyle name="20% - Accent1 4 4 6 3 8" xfId="42361" xr:uid="{00000000-0005-0000-0000-0000C2A40000}"/>
    <cellStyle name="20% - Accent1 4 4 6 3 8 2" xfId="42362" xr:uid="{00000000-0005-0000-0000-0000C3A40000}"/>
    <cellStyle name="20% - Accent1 4 4 6 3 9" xfId="42363" xr:uid="{00000000-0005-0000-0000-0000C4A40000}"/>
    <cellStyle name="20% - Accent1 4 4 6 4" xfId="42364" xr:uid="{00000000-0005-0000-0000-0000C5A40000}"/>
    <cellStyle name="20% - Accent1 4 4 6 4 2" xfId="42365" xr:uid="{00000000-0005-0000-0000-0000C6A40000}"/>
    <cellStyle name="20% - Accent1 4 4 6 4 2 2" xfId="42366" xr:uid="{00000000-0005-0000-0000-0000C7A40000}"/>
    <cellStyle name="20% - Accent1 4 4 6 4 2 2 2" xfId="42367" xr:uid="{00000000-0005-0000-0000-0000C8A40000}"/>
    <cellStyle name="20% - Accent1 4 4 6 4 2 3" xfId="42368" xr:uid="{00000000-0005-0000-0000-0000C9A40000}"/>
    <cellStyle name="20% - Accent1 4 4 6 4 3" xfId="42369" xr:uid="{00000000-0005-0000-0000-0000CAA40000}"/>
    <cellStyle name="20% - Accent1 4 4 6 4 3 2" xfId="42370" xr:uid="{00000000-0005-0000-0000-0000CBA40000}"/>
    <cellStyle name="20% - Accent1 4 4 6 4 4" xfId="42371" xr:uid="{00000000-0005-0000-0000-0000CCA40000}"/>
    <cellStyle name="20% - Accent1 4 4 6 5" xfId="42372" xr:uid="{00000000-0005-0000-0000-0000CDA40000}"/>
    <cellStyle name="20% - Accent1 4 4 6 5 2" xfId="42373" xr:uid="{00000000-0005-0000-0000-0000CEA40000}"/>
    <cellStyle name="20% - Accent1 4 4 6 5 2 2" xfId="42374" xr:uid="{00000000-0005-0000-0000-0000CFA40000}"/>
    <cellStyle name="20% - Accent1 4 4 6 5 2 2 2" xfId="42375" xr:uid="{00000000-0005-0000-0000-0000D0A40000}"/>
    <cellStyle name="20% - Accent1 4 4 6 5 2 3" xfId="42376" xr:uid="{00000000-0005-0000-0000-0000D1A40000}"/>
    <cellStyle name="20% - Accent1 4 4 6 5 3" xfId="42377" xr:uid="{00000000-0005-0000-0000-0000D2A40000}"/>
    <cellStyle name="20% - Accent1 4 4 6 5 3 2" xfId="42378" xr:uid="{00000000-0005-0000-0000-0000D3A40000}"/>
    <cellStyle name="20% - Accent1 4 4 6 5 4" xfId="42379" xr:uid="{00000000-0005-0000-0000-0000D4A40000}"/>
    <cellStyle name="20% - Accent1 4 4 6 6" xfId="42380" xr:uid="{00000000-0005-0000-0000-0000D5A40000}"/>
    <cellStyle name="20% - Accent1 4 4 6 6 2" xfId="42381" xr:uid="{00000000-0005-0000-0000-0000D6A40000}"/>
    <cellStyle name="20% - Accent1 4 4 6 6 2 2" xfId="42382" xr:uid="{00000000-0005-0000-0000-0000D7A40000}"/>
    <cellStyle name="20% - Accent1 4 4 6 6 2 2 2" xfId="42383" xr:uid="{00000000-0005-0000-0000-0000D8A40000}"/>
    <cellStyle name="20% - Accent1 4 4 6 6 2 3" xfId="42384" xr:uid="{00000000-0005-0000-0000-0000D9A40000}"/>
    <cellStyle name="20% - Accent1 4 4 6 6 3" xfId="42385" xr:uid="{00000000-0005-0000-0000-0000DAA40000}"/>
    <cellStyle name="20% - Accent1 4 4 6 6 3 2" xfId="42386" xr:uid="{00000000-0005-0000-0000-0000DBA40000}"/>
    <cellStyle name="20% - Accent1 4 4 6 6 4" xfId="42387" xr:uid="{00000000-0005-0000-0000-0000DCA40000}"/>
    <cellStyle name="20% - Accent1 4 4 6 7" xfId="42388" xr:uid="{00000000-0005-0000-0000-0000DDA40000}"/>
    <cellStyle name="20% - Accent1 4 4 6 7 2" xfId="42389" xr:uid="{00000000-0005-0000-0000-0000DEA40000}"/>
    <cellStyle name="20% - Accent1 4 4 6 7 2 2" xfId="42390" xr:uid="{00000000-0005-0000-0000-0000DFA40000}"/>
    <cellStyle name="20% - Accent1 4 4 6 7 3" xfId="42391" xr:uid="{00000000-0005-0000-0000-0000E0A40000}"/>
    <cellStyle name="20% - Accent1 4 4 6 8" xfId="42392" xr:uid="{00000000-0005-0000-0000-0000E1A40000}"/>
    <cellStyle name="20% - Accent1 4 4 6 8 2" xfId="42393" xr:uid="{00000000-0005-0000-0000-0000E2A40000}"/>
    <cellStyle name="20% - Accent1 4 4 6 8 2 2" xfId="42394" xr:uid="{00000000-0005-0000-0000-0000E3A40000}"/>
    <cellStyle name="20% - Accent1 4 4 6 8 3" xfId="42395" xr:uid="{00000000-0005-0000-0000-0000E4A40000}"/>
    <cellStyle name="20% - Accent1 4 4 6 9" xfId="42396" xr:uid="{00000000-0005-0000-0000-0000E5A40000}"/>
    <cellStyle name="20% - Accent1 4 4 6 9 2" xfId="42397" xr:uid="{00000000-0005-0000-0000-0000E6A40000}"/>
    <cellStyle name="20% - Accent1 4 4 7" xfId="42398" xr:uid="{00000000-0005-0000-0000-0000E7A40000}"/>
    <cellStyle name="20% - Accent1 4 4 7 2" xfId="42399" xr:uid="{00000000-0005-0000-0000-0000E8A40000}"/>
    <cellStyle name="20% - Accent1 4 4 7 2 2" xfId="42400" xr:uid="{00000000-0005-0000-0000-0000E9A40000}"/>
    <cellStyle name="20% - Accent1 4 4 7 2 2 2" xfId="42401" xr:uid="{00000000-0005-0000-0000-0000EAA40000}"/>
    <cellStyle name="20% - Accent1 4 4 7 2 2 2 2" xfId="42402" xr:uid="{00000000-0005-0000-0000-0000EBA40000}"/>
    <cellStyle name="20% - Accent1 4 4 7 2 2 3" xfId="42403" xr:uid="{00000000-0005-0000-0000-0000ECA40000}"/>
    <cellStyle name="20% - Accent1 4 4 7 2 3" xfId="42404" xr:uid="{00000000-0005-0000-0000-0000EDA40000}"/>
    <cellStyle name="20% - Accent1 4 4 7 2 3 2" xfId="42405" xr:uid="{00000000-0005-0000-0000-0000EEA40000}"/>
    <cellStyle name="20% - Accent1 4 4 7 2 4" xfId="42406" xr:uid="{00000000-0005-0000-0000-0000EFA40000}"/>
    <cellStyle name="20% - Accent1 4 4 7 3" xfId="42407" xr:uid="{00000000-0005-0000-0000-0000F0A40000}"/>
    <cellStyle name="20% - Accent1 4 4 7 3 2" xfId="42408" xr:uid="{00000000-0005-0000-0000-0000F1A40000}"/>
    <cellStyle name="20% - Accent1 4 4 7 3 2 2" xfId="42409" xr:uid="{00000000-0005-0000-0000-0000F2A40000}"/>
    <cellStyle name="20% - Accent1 4 4 7 3 2 2 2" xfId="42410" xr:uid="{00000000-0005-0000-0000-0000F3A40000}"/>
    <cellStyle name="20% - Accent1 4 4 7 3 2 3" xfId="42411" xr:uid="{00000000-0005-0000-0000-0000F4A40000}"/>
    <cellStyle name="20% - Accent1 4 4 7 3 3" xfId="42412" xr:uid="{00000000-0005-0000-0000-0000F5A40000}"/>
    <cellStyle name="20% - Accent1 4 4 7 3 3 2" xfId="42413" xr:uid="{00000000-0005-0000-0000-0000F6A40000}"/>
    <cellStyle name="20% - Accent1 4 4 7 3 4" xfId="42414" xr:uid="{00000000-0005-0000-0000-0000F7A40000}"/>
    <cellStyle name="20% - Accent1 4 4 7 4" xfId="42415" xr:uid="{00000000-0005-0000-0000-0000F8A40000}"/>
    <cellStyle name="20% - Accent1 4 4 7 4 2" xfId="42416" xr:uid="{00000000-0005-0000-0000-0000F9A40000}"/>
    <cellStyle name="20% - Accent1 4 4 7 4 2 2" xfId="42417" xr:uid="{00000000-0005-0000-0000-0000FAA40000}"/>
    <cellStyle name="20% - Accent1 4 4 7 4 2 2 2" xfId="42418" xr:uid="{00000000-0005-0000-0000-0000FBA40000}"/>
    <cellStyle name="20% - Accent1 4 4 7 4 2 3" xfId="42419" xr:uid="{00000000-0005-0000-0000-0000FCA40000}"/>
    <cellStyle name="20% - Accent1 4 4 7 4 3" xfId="42420" xr:uid="{00000000-0005-0000-0000-0000FDA40000}"/>
    <cellStyle name="20% - Accent1 4 4 7 4 3 2" xfId="42421" xr:uid="{00000000-0005-0000-0000-0000FEA40000}"/>
    <cellStyle name="20% - Accent1 4 4 7 4 4" xfId="42422" xr:uid="{00000000-0005-0000-0000-0000FFA40000}"/>
    <cellStyle name="20% - Accent1 4 4 7 5" xfId="42423" xr:uid="{00000000-0005-0000-0000-000000A50000}"/>
    <cellStyle name="20% - Accent1 4 4 7 5 2" xfId="42424" xr:uid="{00000000-0005-0000-0000-000001A50000}"/>
    <cellStyle name="20% - Accent1 4 4 7 5 2 2" xfId="42425" xr:uid="{00000000-0005-0000-0000-000002A50000}"/>
    <cellStyle name="20% - Accent1 4 4 7 5 3" xfId="42426" xr:uid="{00000000-0005-0000-0000-000003A50000}"/>
    <cellStyle name="20% - Accent1 4 4 7 6" xfId="42427" xr:uid="{00000000-0005-0000-0000-000004A50000}"/>
    <cellStyle name="20% - Accent1 4 4 7 6 2" xfId="42428" xr:uid="{00000000-0005-0000-0000-000005A50000}"/>
    <cellStyle name="20% - Accent1 4 4 7 6 2 2" xfId="42429" xr:uid="{00000000-0005-0000-0000-000006A50000}"/>
    <cellStyle name="20% - Accent1 4 4 7 6 3" xfId="42430" xr:uid="{00000000-0005-0000-0000-000007A50000}"/>
    <cellStyle name="20% - Accent1 4 4 7 7" xfId="42431" xr:uid="{00000000-0005-0000-0000-000008A50000}"/>
    <cellStyle name="20% - Accent1 4 4 7 7 2" xfId="42432" xr:uid="{00000000-0005-0000-0000-000009A50000}"/>
    <cellStyle name="20% - Accent1 4 4 7 8" xfId="42433" xr:uid="{00000000-0005-0000-0000-00000AA50000}"/>
    <cellStyle name="20% - Accent1 4 4 7 8 2" xfId="42434" xr:uid="{00000000-0005-0000-0000-00000BA50000}"/>
    <cellStyle name="20% - Accent1 4 4 7 9" xfId="42435" xr:uid="{00000000-0005-0000-0000-00000CA50000}"/>
    <cellStyle name="20% - Accent1 4 4 8" xfId="42436" xr:uid="{00000000-0005-0000-0000-00000DA50000}"/>
    <cellStyle name="20% - Accent1 4 4 8 2" xfId="42437" xr:uid="{00000000-0005-0000-0000-00000EA50000}"/>
    <cellStyle name="20% - Accent1 4 4 8 2 2" xfId="42438" xr:uid="{00000000-0005-0000-0000-00000FA50000}"/>
    <cellStyle name="20% - Accent1 4 4 8 2 2 2" xfId="42439" xr:uid="{00000000-0005-0000-0000-000010A50000}"/>
    <cellStyle name="20% - Accent1 4 4 8 2 2 2 2" xfId="42440" xr:uid="{00000000-0005-0000-0000-000011A50000}"/>
    <cellStyle name="20% - Accent1 4 4 8 2 2 3" xfId="42441" xr:uid="{00000000-0005-0000-0000-000012A50000}"/>
    <cellStyle name="20% - Accent1 4 4 8 2 3" xfId="42442" xr:uid="{00000000-0005-0000-0000-000013A50000}"/>
    <cellStyle name="20% - Accent1 4 4 8 2 3 2" xfId="42443" xr:uid="{00000000-0005-0000-0000-000014A50000}"/>
    <cellStyle name="20% - Accent1 4 4 8 2 4" xfId="42444" xr:uid="{00000000-0005-0000-0000-000015A50000}"/>
    <cellStyle name="20% - Accent1 4 4 8 3" xfId="42445" xr:uid="{00000000-0005-0000-0000-000016A50000}"/>
    <cellStyle name="20% - Accent1 4 4 8 3 2" xfId="42446" xr:uid="{00000000-0005-0000-0000-000017A50000}"/>
    <cellStyle name="20% - Accent1 4 4 8 3 2 2" xfId="42447" xr:uid="{00000000-0005-0000-0000-000018A50000}"/>
    <cellStyle name="20% - Accent1 4 4 8 3 2 2 2" xfId="42448" xr:uid="{00000000-0005-0000-0000-000019A50000}"/>
    <cellStyle name="20% - Accent1 4 4 8 3 2 3" xfId="42449" xr:uid="{00000000-0005-0000-0000-00001AA50000}"/>
    <cellStyle name="20% - Accent1 4 4 8 3 3" xfId="42450" xr:uid="{00000000-0005-0000-0000-00001BA50000}"/>
    <cellStyle name="20% - Accent1 4 4 8 3 3 2" xfId="42451" xr:uid="{00000000-0005-0000-0000-00001CA50000}"/>
    <cellStyle name="20% - Accent1 4 4 8 3 4" xfId="42452" xr:uid="{00000000-0005-0000-0000-00001DA50000}"/>
    <cellStyle name="20% - Accent1 4 4 8 4" xfId="42453" xr:uid="{00000000-0005-0000-0000-00001EA50000}"/>
    <cellStyle name="20% - Accent1 4 4 8 4 2" xfId="42454" xr:uid="{00000000-0005-0000-0000-00001FA50000}"/>
    <cellStyle name="20% - Accent1 4 4 8 4 2 2" xfId="42455" xr:uid="{00000000-0005-0000-0000-000020A50000}"/>
    <cellStyle name="20% - Accent1 4 4 8 4 2 2 2" xfId="42456" xr:uid="{00000000-0005-0000-0000-000021A50000}"/>
    <cellStyle name="20% - Accent1 4 4 8 4 2 3" xfId="42457" xr:uid="{00000000-0005-0000-0000-000022A50000}"/>
    <cellStyle name="20% - Accent1 4 4 8 4 3" xfId="42458" xr:uid="{00000000-0005-0000-0000-000023A50000}"/>
    <cellStyle name="20% - Accent1 4 4 8 4 3 2" xfId="42459" xr:uid="{00000000-0005-0000-0000-000024A50000}"/>
    <cellStyle name="20% - Accent1 4 4 8 4 4" xfId="42460" xr:uid="{00000000-0005-0000-0000-000025A50000}"/>
    <cellStyle name="20% - Accent1 4 4 8 5" xfId="42461" xr:uid="{00000000-0005-0000-0000-000026A50000}"/>
    <cellStyle name="20% - Accent1 4 4 8 5 2" xfId="42462" xr:uid="{00000000-0005-0000-0000-000027A50000}"/>
    <cellStyle name="20% - Accent1 4 4 8 5 2 2" xfId="42463" xr:uid="{00000000-0005-0000-0000-000028A50000}"/>
    <cellStyle name="20% - Accent1 4 4 8 5 3" xfId="42464" xr:uid="{00000000-0005-0000-0000-000029A50000}"/>
    <cellStyle name="20% - Accent1 4 4 8 6" xfId="42465" xr:uid="{00000000-0005-0000-0000-00002AA50000}"/>
    <cellStyle name="20% - Accent1 4 4 8 6 2" xfId="42466" xr:uid="{00000000-0005-0000-0000-00002BA50000}"/>
    <cellStyle name="20% - Accent1 4 4 8 6 2 2" xfId="42467" xr:uid="{00000000-0005-0000-0000-00002CA50000}"/>
    <cellStyle name="20% - Accent1 4 4 8 6 3" xfId="42468" xr:uid="{00000000-0005-0000-0000-00002DA50000}"/>
    <cellStyle name="20% - Accent1 4 4 8 7" xfId="42469" xr:uid="{00000000-0005-0000-0000-00002EA50000}"/>
    <cellStyle name="20% - Accent1 4 4 8 7 2" xfId="42470" xr:uid="{00000000-0005-0000-0000-00002FA50000}"/>
    <cellStyle name="20% - Accent1 4 4 8 8" xfId="42471" xr:uid="{00000000-0005-0000-0000-000030A50000}"/>
    <cellStyle name="20% - Accent1 4 4 8 8 2" xfId="42472" xr:uid="{00000000-0005-0000-0000-000031A50000}"/>
    <cellStyle name="20% - Accent1 4 4 8 9" xfId="42473" xr:uid="{00000000-0005-0000-0000-000032A50000}"/>
    <cellStyle name="20% - Accent1 4 4 9" xfId="42474" xr:uid="{00000000-0005-0000-0000-000033A50000}"/>
    <cellStyle name="20% - Accent1 4 4 9 2" xfId="42475" xr:uid="{00000000-0005-0000-0000-000034A50000}"/>
    <cellStyle name="20% - Accent1 4 4 9 2 2" xfId="42476" xr:uid="{00000000-0005-0000-0000-000035A50000}"/>
    <cellStyle name="20% - Accent1 4 4 9 2 2 2" xfId="42477" xr:uid="{00000000-0005-0000-0000-000036A50000}"/>
    <cellStyle name="20% - Accent1 4 4 9 2 3" xfId="42478" xr:uid="{00000000-0005-0000-0000-000037A50000}"/>
    <cellStyle name="20% - Accent1 4 4 9 3" xfId="42479" xr:uid="{00000000-0005-0000-0000-000038A50000}"/>
    <cellStyle name="20% - Accent1 4 4 9 3 2" xfId="42480" xr:uid="{00000000-0005-0000-0000-000039A50000}"/>
    <cellStyle name="20% - Accent1 4 4 9 4" xfId="42481" xr:uid="{00000000-0005-0000-0000-00003AA50000}"/>
    <cellStyle name="20% - Accent1 4 5" xfId="42482" xr:uid="{00000000-0005-0000-0000-00003BA50000}"/>
    <cellStyle name="20% - Accent1 4 5 10" xfId="42483" xr:uid="{00000000-0005-0000-0000-00003CA50000}"/>
    <cellStyle name="20% - Accent1 4 5 10 2" xfId="42484" xr:uid="{00000000-0005-0000-0000-00003DA50000}"/>
    <cellStyle name="20% - Accent1 4 5 10 2 2" xfId="42485" xr:uid="{00000000-0005-0000-0000-00003EA50000}"/>
    <cellStyle name="20% - Accent1 4 5 10 2 2 2" xfId="42486" xr:uid="{00000000-0005-0000-0000-00003FA50000}"/>
    <cellStyle name="20% - Accent1 4 5 10 2 3" xfId="42487" xr:uid="{00000000-0005-0000-0000-000040A50000}"/>
    <cellStyle name="20% - Accent1 4 5 10 3" xfId="42488" xr:uid="{00000000-0005-0000-0000-000041A50000}"/>
    <cellStyle name="20% - Accent1 4 5 10 3 2" xfId="42489" xr:uid="{00000000-0005-0000-0000-000042A50000}"/>
    <cellStyle name="20% - Accent1 4 5 10 4" xfId="42490" xr:uid="{00000000-0005-0000-0000-000043A50000}"/>
    <cellStyle name="20% - Accent1 4 5 11" xfId="42491" xr:uid="{00000000-0005-0000-0000-000044A50000}"/>
    <cellStyle name="20% - Accent1 4 5 11 2" xfId="42492" xr:uid="{00000000-0005-0000-0000-000045A50000}"/>
    <cellStyle name="20% - Accent1 4 5 11 2 2" xfId="42493" xr:uid="{00000000-0005-0000-0000-000046A50000}"/>
    <cellStyle name="20% - Accent1 4 5 11 2 2 2" xfId="42494" xr:uid="{00000000-0005-0000-0000-000047A50000}"/>
    <cellStyle name="20% - Accent1 4 5 11 2 3" xfId="42495" xr:uid="{00000000-0005-0000-0000-000048A50000}"/>
    <cellStyle name="20% - Accent1 4 5 11 3" xfId="42496" xr:uid="{00000000-0005-0000-0000-000049A50000}"/>
    <cellStyle name="20% - Accent1 4 5 11 3 2" xfId="42497" xr:uid="{00000000-0005-0000-0000-00004AA50000}"/>
    <cellStyle name="20% - Accent1 4 5 11 4" xfId="42498" xr:uid="{00000000-0005-0000-0000-00004BA50000}"/>
    <cellStyle name="20% - Accent1 4 5 12" xfId="42499" xr:uid="{00000000-0005-0000-0000-00004CA50000}"/>
    <cellStyle name="20% - Accent1 4 5 12 2" xfId="42500" xr:uid="{00000000-0005-0000-0000-00004DA50000}"/>
    <cellStyle name="20% - Accent1 4 5 12 2 2" xfId="42501" xr:uid="{00000000-0005-0000-0000-00004EA50000}"/>
    <cellStyle name="20% - Accent1 4 5 12 3" xfId="42502" xr:uid="{00000000-0005-0000-0000-00004FA50000}"/>
    <cellStyle name="20% - Accent1 4 5 13" xfId="42503" xr:uid="{00000000-0005-0000-0000-000050A50000}"/>
    <cellStyle name="20% - Accent1 4 5 13 2" xfId="42504" xr:uid="{00000000-0005-0000-0000-000051A50000}"/>
    <cellStyle name="20% - Accent1 4 5 13 2 2" xfId="42505" xr:uid="{00000000-0005-0000-0000-000052A50000}"/>
    <cellStyle name="20% - Accent1 4 5 13 3" xfId="42506" xr:uid="{00000000-0005-0000-0000-000053A50000}"/>
    <cellStyle name="20% - Accent1 4 5 14" xfId="42507" xr:uid="{00000000-0005-0000-0000-000054A50000}"/>
    <cellStyle name="20% - Accent1 4 5 14 2" xfId="42508" xr:uid="{00000000-0005-0000-0000-000055A50000}"/>
    <cellStyle name="20% - Accent1 4 5 15" xfId="42509" xr:uid="{00000000-0005-0000-0000-000056A50000}"/>
    <cellStyle name="20% - Accent1 4 5 15 2" xfId="42510" xr:uid="{00000000-0005-0000-0000-000057A50000}"/>
    <cellStyle name="20% - Accent1 4 5 16" xfId="42511" xr:uid="{00000000-0005-0000-0000-000058A50000}"/>
    <cellStyle name="20% - Accent1 4 5 2" xfId="42512" xr:uid="{00000000-0005-0000-0000-000059A50000}"/>
    <cellStyle name="20% - Accent1 4 5 2 10" xfId="42513" xr:uid="{00000000-0005-0000-0000-00005AA50000}"/>
    <cellStyle name="20% - Accent1 4 5 2 10 2" xfId="42514" xr:uid="{00000000-0005-0000-0000-00005BA50000}"/>
    <cellStyle name="20% - Accent1 4 5 2 10 2 2" xfId="42515" xr:uid="{00000000-0005-0000-0000-00005CA50000}"/>
    <cellStyle name="20% - Accent1 4 5 2 10 2 2 2" xfId="42516" xr:uid="{00000000-0005-0000-0000-00005DA50000}"/>
    <cellStyle name="20% - Accent1 4 5 2 10 2 3" xfId="42517" xr:uid="{00000000-0005-0000-0000-00005EA50000}"/>
    <cellStyle name="20% - Accent1 4 5 2 10 3" xfId="42518" xr:uid="{00000000-0005-0000-0000-00005FA50000}"/>
    <cellStyle name="20% - Accent1 4 5 2 10 3 2" xfId="42519" xr:uid="{00000000-0005-0000-0000-000060A50000}"/>
    <cellStyle name="20% - Accent1 4 5 2 10 4" xfId="42520" xr:uid="{00000000-0005-0000-0000-000061A50000}"/>
    <cellStyle name="20% - Accent1 4 5 2 11" xfId="42521" xr:uid="{00000000-0005-0000-0000-000062A50000}"/>
    <cellStyle name="20% - Accent1 4 5 2 11 2" xfId="42522" xr:uid="{00000000-0005-0000-0000-000063A50000}"/>
    <cellStyle name="20% - Accent1 4 5 2 11 2 2" xfId="42523" xr:uid="{00000000-0005-0000-0000-000064A50000}"/>
    <cellStyle name="20% - Accent1 4 5 2 11 3" xfId="42524" xr:uid="{00000000-0005-0000-0000-000065A50000}"/>
    <cellStyle name="20% - Accent1 4 5 2 12" xfId="42525" xr:uid="{00000000-0005-0000-0000-000066A50000}"/>
    <cellStyle name="20% - Accent1 4 5 2 12 2" xfId="42526" xr:uid="{00000000-0005-0000-0000-000067A50000}"/>
    <cellStyle name="20% - Accent1 4 5 2 12 2 2" xfId="42527" xr:uid="{00000000-0005-0000-0000-000068A50000}"/>
    <cellStyle name="20% - Accent1 4 5 2 12 3" xfId="42528" xr:uid="{00000000-0005-0000-0000-000069A50000}"/>
    <cellStyle name="20% - Accent1 4 5 2 13" xfId="42529" xr:uid="{00000000-0005-0000-0000-00006AA50000}"/>
    <cellStyle name="20% - Accent1 4 5 2 13 2" xfId="42530" xr:uid="{00000000-0005-0000-0000-00006BA50000}"/>
    <cellStyle name="20% - Accent1 4 5 2 14" xfId="42531" xr:uid="{00000000-0005-0000-0000-00006CA50000}"/>
    <cellStyle name="20% - Accent1 4 5 2 14 2" xfId="42532" xr:uid="{00000000-0005-0000-0000-00006DA50000}"/>
    <cellStyle name="20% - Accent1 4 5 2 15" xfId="42533" xr:uid="{00000000-0005-0000-0000-00006EA50000}"/>
    <cellStyle name="20% - Accent1 4 5 2 2" xfId="42534" xr:uid="{00000000-0005-0000-0000-00006FA50000}"/>
    <cellStyle name="20% - Accent1 4 5 2 2 10" xfId="42535" xr:uid="{00000000-0005-0000-0000-000070A50000}"/>
    <cellStyle name="20% - Accent1 4 5 2 2 10 2" xfId="42536" xr:uid="{00000000-0005-0000-0000-000071A50000}"/>
    <cellStyle name="20% - Accent1 4 5 2 2 10 2 2" xfId="42537" xr:uid="{00000000-0005-0000-0000-000072A50000}"/>
    <cellStyle name="20% - Accent1 4 5 2 2 10 3" xfId="42538" xr:uid="{00000000-0005-0000-0000-000073A50000}"/>
    <cellStyle name="20% - Accent1 4 5 2 2 11" xfId="42539" xr:uid="{00000000-0005-0000-0000-000074A50000}"/>
    <cellStyle name="20% - Accent1 4 5 2 2 11 2" xfId="42540" xr:uid="{00000000-0005-0000-0000-000075A50000}"/>
    <cellStyle name="20% - Accent1 4 5 2 2 11 2 2" xfId="42541" xr:uid="{00000000-0005-0000-0000-000076A50000}"/>
    <cellStyle name="20% - Accent1 4 5 2 2 11 3" xfId="42542" xr:uid="{00000000-0005-0000-0000-000077A50000}"/>
    <cellStyle name="20% - Accent1 4 5 2 2 12" xfId="42543" xr:uid="{00000000-0005-0000-0000-000078A50000}"/>
    <cellStyle name="20% - Accent1 4 5 2 2 12 2" xfId="42544" xr:uid="{00000000-0005-0000-0000-000079A50000}"/>
    <cellStyle name="20% - Accent1 4 5 2 2 13" xfId="42545" xr:uid="{00000000-0005-0000-0000-00007AA50000}"/>
    <cellStyle name="20% - Accent1 4 5 2 2 13 2" xfId="42546" xr:uid="{00000000-0005-0000-0000-00007BA50000}"/>
    <cellStyle name="20% - Accent1 4 5 2 2 14" xfId="42547" xr:uid="{00000000-0005-0000-0000-00007CA50000}"/>
    <cellStyle name="20% - Accent1 4 5 2 2 2" xfId="42548" xr:uid="{00000000-0005-0000-0000-00007DA50000}"/>
    <cellStyle name="20% - Accent1 4 5 2 2 2 10" xfId="42549" xr:uid="{00000000-0005-0000-0000-00007EA50000}"/>
    <cellStyle name="20% - Accent1 4 5 2 2 2 10 2" xfId="42550" xr:uid="{00000000-0005-0000-0000-00007FA50000}"/>
    <cellStyle name="20% - Accent1 4 5 2 2 2 11" xfId="42551" xr:uid="{00000000-0005-0000-0000-000080A50000}"/>
    <cellStyle name="20% - Accent1 4 5 2 2 2 2" xfId="42552" xr:uid="{00000000-0005-0000-0000-000081A50000}"/>
    <cellStyle name="20% - Accent1 4 5 2 2 2 2 2" xfId="42553" xr:uid="{00000000-0005-0000-0000-000082A50000}"/>
    <cellStyle name="20% - Accent1 4 5 2 2 2 2 2 2" xfId="42554" xr:uid="{00000000-0005-0000-0000-000083A50000}"/>
    <cellStyle name="20% - Accent1 4 5 2 2 2 2 2 2 2" xfId="42555" xr:uid="{00000000-0005-0000-0000-000084A50000}"/>
    <cellStyle name="20% - Accent1 4 5 2 2 2 2 2 2 2 2" xfId="42556" xr:uid="{00000000-0005-0000-0000-000085A50000}"/>
    <cellStyle name="20% - Accent1 4 5 2 2 2 2 2 2 3" xfId="42557" xr:uid="{00000000-0005-0000-0000-000086A50000}"/>
    <cellStyle name="20% - Accent1 4 5 2 2 2 2 2 3" xfId="42558" xr:uid="{00000000-0005-0000-0000-000087A50000}"/>
    <cellStyle name="20% - Accent1 4 5 2 2 2 2 2 3 2" xfId="42559" xr:uid="{00000000-0005-0000-0000-000088A50000}"/>
    <cellStyle name="20% - Accent1 4 5 2 2 2 2 2 4" xfId="42560" xr:uid="{00000000-0005-0000-0000-000089A50000}"/>
    <cellStyle name="20% - Accent1 4 5 2 2 2 2 3" xfId="42561" xr:uid="{00000000-0005-0000-0000-00008AA50000}"/>
    <cellStyle name="20% - Accent1 4 5 2 2 2 2 3 2" xfId="42562" xr:uid="{00000000-0005-0000-0000-00008BA50000}"/>
    <cellStyle name="20% - Accent1 4 5 2 2 2 2 3 2 2" xfId="42563" xr:uid="{00000000-0005-0000-0000-00008CA50000}"/>
    <cellStyle name="20% - Accent1 4 5 2 2 2 2 3 2 2 2" xfId="42564" xr:uid="{00000000-0005-0000-0000-00008DA50000}"/>
    <cellStyle name="20% - Accent1 4 5 2 2 2 2 3 2 3" xfId="42565" xr:uid="{00000000-0005-0000-0000-00008EA50000}"/>
    <cellStyle name="20% - Accent1 4 5 2 2 2 2 3 3" xfId="42566" xr:uid="{00000000-0005-0000-0000-00008FA50000}"/>
    <cellStyle name="20% - Accent1 4 5 2 2 2 2 3 3 2" xfId="42567" xr:uid="{00000000-0005-0000-0000-000090A50000}"/>
    <cellStyle name="20% - Accent1 4 5 2 2 2 2 3 4" xfId="42568" xr:uid="{00000000-0005-0000-0000-000091A50000}"/>
    <cellStyle name="20% - Accent1 4 5 2 2 2 2 4" xfId="42569" xr:uid="{00000000-0005-0000-0000-000092A50000}"/>
    <cellStyle name="20% - Accent1 4 5 2 2 2 2 4 2" xfId="42570" xr:uid="{00000000-0005-0000-0000-000093A50000}"/>
    <cellStyle name="20% - Accent1 4 5 2 2 2 2 4 2 2" xfId="42571" xr:uid="{00000000-0005-0000-0000-000094A50000}"/>
    <cellStyle name="20% - Accent1 4 5 2 2 2 2 4 2 2 2" xfId="42572" xr:uid="{00000000-0005-0000-0000-000095A50000}"/>
    <cellStyle name="20% - Accent1 4 5 2 2 2 2 4 2 3" xfId="42573" xr:uid="{00000000-0005-0000-0000-000096A50000}"/>
    <cellStyle name="20% - Accent1 4 5 2 2 2 2 4 3" xfId="42574" xr:uid="{00000000-0005-0000-0000-000097A50000}"/>
    <cellStyle name="20% - Accent1 4 5 2 2 2 2 4 3 2" xfId="42575" xr:uid="{00000000-0005-0000-0000-000098A50000}"/>
    <cellStyle name="20% - Accent1 4 5 2 2 2 2 4 4" xfId="42576" xr:uid="{00000000-0005-0000-0000-000099A50000}"/>
    <cellStyle name="20% - Accent1 4 5 2 2 2 2 5" xfId="42577" xr:uid="{00000000-0005-0000-0000-00009AA50000}"/>
    <cellStyle name="20% - Accent1 4 5 2 2 2 2 5 2" xfId="42578" xr:uid="{00000000-0005-0000-0000-00009BA50000}"/>
    <cellStyle name="20% - Accent1 4 5 2 2 2 2 5 2 2" xfId="42579" xr:uid="{00000000-0005-0000-0000-00009CA50000}"/>
    <cellStyle name="20% - Accent1 4 5 2 2 2 2 5 3" xfId="42580" xr:uid="{00000000-0005-0000-0000-00009DA50000}"/>
    <cellStyle name="20% - Accent1 4 5 2 2 2 2 6" xfId="42581" xr:uid="{00000000-0005-0000-0000-00009EA50000}"/>
    <cellStyle name="20% - Accent1 4 5 2 2 2 2 6 2" xfId="42582" xr:uid="{00000000-0005-0000-0000-00009FA50000}"/>
    <cellStyle name="20% - Accent1 4 5 2 2 2 2 6 2 2" xfId="42583" xr:uid="{00000000-0005-0000-0000-0000A0A50000}"/>
    <cellStyle name="20% - Accent1 4 5 2 2 2 2 6 3" xfId="42584" xr:uid="{00000000-0005-0000-0000-0000A1A50000}"/>
    <cellStyle name="20% - Accent1 4 5 2 2 2 2 7" xfId="42585" xr:uid="{00000000-0005-0000-0000-0000A2A50000}"/>
    <cellStyle name="20% - Accent1 4 5 2 2 2 2 7 2" xfId="42586" xr:uid="{00000000-0005-0000-0000-0000A3A50000}"/>
    <cellStyle name="20% - Accent1 4 5 2 2 2 2 8" xfId="42587" xr:uid="{00000000-0005-0000-0000-0000A4A50000}"/>
    <cellStyle name="20% - Accent1 4 5 2 2 2 2 8 2" xfId="42588" xr:uid="{00000000-0005-0000-0000-0000A5A50000}"/>
    <cellStyle name="20% - Accent1 4 5 2 2 2 2 9" xfId="42589" xr:uid="{00000000-0005-0000-0000-0000A6A50000}"/>
    <cellStyle name="20% - Accent1 4 5 2 2 2 3" xfId="42590" xr:uid="{00000000-0005-0000-0000-0000A7A50000}"/>
    <cellStyle name="20% - Accent1 4 5 2 2 2 3 2" xfId="42591" xr:uid="{00000000-0005-0000-0000-0000A8A50000}"/>
    <cellStyle name="20% - Accent1 4 5 2 2 2 3 2 2" xfId="42592" xr:uid="{00000000-0005-0000-0000-0000A9A50000}"/>
    <cellStyle name="20% - Accent1 4 5 2 2 2 3 2 2 2" xfId="42593" xr:uid="{00000000-0005-0000-0000-0000AAA50000}"/>
    <cellStyle name="20% - Accent1 4 5 2 2 2 3 2 2 2 2" xfId="42594" xr:uid="{00000000-0005-0000-0000-0000ABA50000}"/>
    <cellStyle name="20% - Accent1 4 5 2 2 2 3 2 2 3" xfId="42595" xr:uid="{00000000-0005-0000-0000-0000ACA50000}"/>
    <cellStyle name="20% - Accent1 4 5 2 2 2 3 2 3" xfId="42596" xr:uid="{00000000-0005-0000-0000-0000ADA50000}"/>
    <cellStyle name="20% - Accent1 4 5 2 2 2 3 2 3 2" xfId="42597" xr:uid="{00000000-0005-0000-0000-0000AEA50000}"/>
    <cellStyle name="20% - Accent1 4 5 2 2 2 3 2 4" xfId="42598" xr:uid="{00000000-0005-0000-0000-0000AFA50000}"/>
    <cellStyle name="20% - Accent1 4 5 2 2 2 3 3" xfId="42599" xr:uid="{00000000-0005-0000-0000-0000B0A50000}"/>
    <cellStyle name="20% - Accent1 4 5 2 2 2 3 3 2" xfId="42600" xr:uid="{00000000-0005-0000-0000-0000B1A50000}"/>
    <cellStyle name="20% - Accent1 4 5 2 2 2 3 3 2 2" xfId="42601" xr:uid="{00000000-0005-0000-0000-0000B2A50000}"/>
    <cellStyle name="20% - Accent1 4 5 2 2 2 3 3 2 2 2" xfId="42602" xr:uid="{00000000-0005-0000-0000-0000B3A50000}"/>
    <cellStyle name="20% - Accent1 4 5 2 2 2 3 3 2 3" xfId="42603" xr:uid="{00000000-0005-0000-0000-0000B4A50000}"/>
    <cellStyle name="20% - Accent1 4 5 2 2 2 3 3 3" xfId="42604" xr:uid="{00000000-0005-0000-0000-0000B5A50000}"/>
    <cellStyle name="20% - Accent1 4 5 2 2 2 3 3 3 2" xfId="42605" xr:uid="{00000000-0005-0000-0000-0000B6A50000}"/>
    <cellStyle name="20% - Accent1 4 5 2 2 2 3 3 4" xfId="42606" xr:uid="{00000000-0005-0000-0000-0000B7A50000}"/>
    <cellStyle name="20% - Accent1 4 5 2 2 2 3 4" xfId="42607" xr:uid="{00000000-0005-0000-0000-0000B8A50000}"/>
    <cellStyle name="20% - Accent1 4 5 2 2 2 3 4 2" xfId="42608" xr:uid="{00000000-0005-0000-0000-0000B9A50000}"/>
    <cellStyle name="20% - Accent1 4 5 2 2 2 3 4 2 2" xfId="42609" xr:uid="{00000000-0005-0000-0000-0000BAA50000}"/>
    <cellStyle name="20% - Accent1 4 5 2 2 2 3 4 2 2 2" xfId="42610" xr:uid="{00000000-0005-0000-0000-0000BBA50000}"/>
    <cellStyle name="20% - Accent1 4 5 2 2 2 3 4 2 3" xfId="42611" xr:uid="{00000000-0005-0000-0000-0000BCA50000}"/>
    <cellStyle name="20% - Accent1 4 5 2 2 2 3 4 3" xfId="42612" xr:uid="{00000000-0005-0000-0000-0000BDA50000}"/>
    <cellStyle name="20% - Accent1 4 5 2 2 2 3 4 3 2" xfId="42613" xr:uid="{00000000-0005-0000-0000-0000BEA50000}"/>
    <cellStyle name="20% - Accent1 4 5 2 2 2 3 4 4" xfId="42614" xr:uid="{00000000-0005-0000-0000-0000BFA50000}"/>
    <cellStyle name="20% - Accent1 4 5 2 2 2 3 5" xfId="42615" xr:uid="{00000000-0005-0000-0000-0000C0A50000}"/>
    <cellStyle name="20% - Accent1 4 5 2 2 2 3 5 2" xfId="42616" xr:uid="{00000000-0005-0000-0000-0000C1A50000}"/>
    <cellStyle name="20% - Accent1 4 5 2 2 2 3 5 2 2" xfId="42617" xr:uid="{00000000-0005-0000-0000-0000C2A50000}"/>
    <cellStyle name="20% - Accent1 4 5 2 2 2 3 5 3" xfId="42618" xr:uid="{00000000-0005-0000-0000-0000C3A50000}"/>
    <cellStyle name="20% - Accent1 4 5 2 2 2 3 6" xfId="42619" xr:uid="{00000000-0005-0000-0000-0000C4A50000}"/>
    <cellStyle name="20% - Accent1 4 5 2 2 2 3 6 2" xfId="42620" xr:uid="{00000000-0005-0000-0000-0000C5A50000}"/>
    <cellStyle name="20% - Accent1 4 5 2 2 2 3 6 2 2" xfId="42621" xr:uid="{00000000-0005-0000-0000-0000C6A50000}"/>
    <cellStyle name="20% - Accent1 4 5 2 2 2 3 6 3" xfId="42622" xr:uid="{00000000-0005-0000-0000-0000C7A50000}"/>
    <cellStyle name="20% - Accent1 4 5 2 2 2 3 7" xfId="42623" xr:uid="{00000000-0005-0000-0000-0000C8A50000}"/>
    <cellStyle name="20% - Accent1 4 5 2 2 2 3 7 2" xfId="42624" xr:uid="{00000000-0005-0000-0000-0000C9A50000}"/>
    <cellStyle name="20% - Accent1 4 5 2 2 2 3 8" xfId="42625" xr:uid="{00000000-0005-0000-0000-0000CAA50000}"/>
    <cellStyle name="20% - Accent1 4 5 2 2 2 3 8 2" xfId="42626" xr:uid="{00000000-0005-0000-0000-0000CBA50000}"/>
    <cellStyle name="20% - Accent1 4 5 2 2 2 3 9" xfId="42627" xr:uid="{00000000-0005-0000-0000-0000CCA50000}"/>
    <cellStyle name="20% - Accent1 4 5 2 2 2 4" xfId="42628" xr:uid="{00000000-0005-0000-0000-0000CDA50000}"/>
    <cellStyle name="20% - Accent1 4 5 2 2 2 4 2" xfId="42629" xr:uid="{00000000-0005-0000-0000-0000CEA50000}"/>
    <cellStyle name="20% - Accent1 4 5 2 2 2 4 2 2" xfId="42630" xr:uid="{00000000-0005-0000-0000-0000CFA50000}"/>
    <cellStyle name="20% - Accent1 4 5 2 2 2 4 2 2 2" xfId="42631" xr:uid="{00000000-0005-0000-0000-0000D0A50000}"/>
    <cellStyle name="20% - Accent1 4 5 2 2 2 4 2 3" xfId="42632" xr:uid="{00000000-0005-0000-0000-0000D1A50000}"/>
    <cellStyle name="20% - Accent1 4 5 2 2 2 4 3" xfId="42633" xr:uid="{00000000-0005-0000-0000-0000D2A50000}"/>
    <cellStyle name="20% - Accent1 4 5 2 2 2 4 3 2" xfId="42634" xr:uid="{00000000-0005-0000-0000-0000D3A50000}"/>
    <cellStyle name="20% - Accent1 4 5 2 2 2 4 4" xfId="42635" xr:uid="{00000000-0005-0000-0000-0000D4A50000}"/>
    <cellStyle name="20% - Accent1 4 5 2 2 2 5" xfId="42636" xr:uid="{00000000-0005-0000-0000-0000D5A50000}"/>
    <cellStyle name="20% - Accent1 4 5 2 2 2 5 2" xfId="42637" xr:uid="{00000000-0005-0000-0000-0000D6A50000}"/>
    <cellStyle name="20% - Accent1 4 5 2 2 2 5 2 2" xfId="42638" xr:uid="{00000000-0005-0000-0000-0000D7A50000}"/>
    <cellStyle name="20% - Accent1 4 5 2 2 2 5 2 2 2" xfId="42639" xr:uid="{00000000-0005-0000-0000-0000D8A50000}"/>
    <cellStyle name="20% - Accent1 4 5 2 2 2 5 2 3" xfId="42640" xr:uid="{00000000-0005-0000-0000-0000D9A50000}"/>
    <cellStyle name="20% - Accent1 4 5 2 2 2 5 3" xfId="42641" xr:uid="{00000000-0005-0000-0000-0000DAA50000}"/>
    <cellStyle name="20% - Accent1 4 5 2 2 2 5 3 2" xfId="42642" xr:uid="{00000000-0005-0000-0000-0000DBA50000}"/>
    <cellStyle name="20% - Accent1 4 5 2 2 2 5 4" xfId="42643" xr:uid="{00000000-0005-0000-0000-0000DCA50000}"/>
    <cellStyle name="20% - Accent1 4 5 2 2 2 6" xfId="42644" xr:uid="{00000000-0005-0000-0000-0000DDA50000}"/>
    <cellStyle name="20% - Accent1 4 5 2 2 2 6 2" xfId="42645" xr:uid="{00000000-0005-0000-0000-0000DEA50000}"/>
    <cellStyle name="20% - Accent1 4 5 2 2 2 6 2 2" xfId="42646" xr:uid="{00000000-0005-0000-0000-0000DFA50000}"/>
    <cellStyle name="20% - Accent1 4 5 2 2 2 6 2 2 2" xfId="42647" xr:uid="{00000000-0005-0000-0000-0000E0A50000}"/>
    <cellStyle name="20% - Accent1 4 5 2 2 2 6 2 3" xfId="42648" xr:uid="{00000000-0005-0000-0000-0000E1A50000}"/>
    <cellStyle name="20% - Accent1 4 5 2 2 2 6 3" xfId="42649" xr:uid="{00000000-0005-0000-0000-0000E2A50000}"/>
    <cellStyle name="20% - Accent1 4 5 2 2 2 6 3 2" xfId="42650" xr:uid="{00000000-0005-0000-0000-0000E3A50000}"/>
    <cellStyle name="20% - Accent1 4 5 2 2 2 6 4" xfId="42651" xr:uid="{00000000-0005-0000-0000-0000E4A50000}"/>
    <cellStyle name="20% - Accent1 4 5 2 2 2 7" xfId="42652" xr:uid="{00000000-0005-0000-0000-0000E5A50000}"/>
    <cellStyle name="20% - Accent1 4 5 2 2 2 7 2" xfId="42653" xr:uid="{00000000-0005-0000-0000-0000E6A50000}"/>
    <cellStyle name="20% - Accent1 4 5 2 2 2 7 2 2" xfId="42654" xr:uid="{00000000-0005-0000-0000-0000E7A50000}"/>
    <cellStyle name="20% - Accent1 4 5 2 2 2 7 3" xfId="42655" xr:uid="{00000000-0005-0000-0000-0000E8A50000}"/>
    <cellStyle name="20% - Accent1 4 5 2 2 2 8" xfId="42656" xr:uid="{00000000-0005-0000-0000-0000E9A50000}"/>
    <cellStyle name="20% - Accent1 4 5 2 2 2 8 2" xfId="42657" xr:uid="{00000000-0005-0000-0000-0000EAA50000}"/>
    <cellStyle name="20% - Accent1 4 5 2 2 2 8 2 2" xfId="42658" xr:uid="{00000000-0005-0000-0000-0000EBA50000}"/>
    <cellStyle name="20% - Accent1 4 5 2 2 2 8 3" xfId="42659" xr:uid="{00000000-0005-0000-0000-0000ECA50000}"/>
    <cellStyle name="20% - Accent1 4 5 2 2 2 9" xfId="42660" xr:uid="{00000000-0005-0000-0000-0000EDA50000}"/>
    <cellStyle name="20% - Accent1 4 5 2 2 2 9 2" xfId="42661" xr:uid="{00000000-0005-0000-0000-0000EEA50000}"/>
    <cellStyle name="20% - Accent1 4 5 2 2 3" xfId="42662" xr:uid="{00000000-0005-0000-0000-0000EFA50000}"/>
    <cellStyle name="20% - Accent1 4 5 2 2 3 10" xfId="42663" xr:uid="{00000000-0005-0000-0000-0000F0A50000}"/>
    <cellStyle name="20% - Accent1 4 5 2 2 3 10 2" xfId="42664" xr:uid="{00000000-0005-0000-0000-0000F1A50000}"/>
    <cellStyle name="20% - Accent1 4 5 2 2 3 11" xfId="42665" xr:uid="{00000000-0005-0000-0000-0000F2A50000}"/>
    <cellStyle name="20% - Accent1 4 5 2 2 3 2" xfId="42666" xr:uid="{00000000-0005-0000-0000-0000F3A50000}"/>
    <cellStyle name="20% - Accent1 4 5 2 2 3 2 2" xfId="42667" xr:uid="{00000000-0005-0000-0000-0000F4A50000}"/>
    <cellStyle name="20% - Accent1 4 5 2 2 3 2 2 2" xfId="42668" xr:uid="{00000000-0005-0000-0000-0000F5A50000}"/>
    <cellStyle name="20% - Accent1 4 5 2 2 3 2 2 2 2" xfId="42669" xr:uid="{00000000-0005-0000-0000-0000F6A50000}"/>
    <cellStyle name="20% - Accent1 4 5 2 2 3 2 2 2 2 2" xfId="42670" xr:uid="{00000000-0005-0000-0000-0000F7A50000}"/>
    <cellStyle name="20% - Accent1 4 5 2 2 3 2 2 2 3" xfId="42671" xr:uid="{00000000-0005-0000-0000-0000F8A50000}"/>
    <cellStyle name="20% - Accent1 4 5 2 2 3 2 2 3" xfId="42672" xr:uid="{00000000-0005-0000-0000-0000F9A50000}"/>
    <cellStyle name="20% - Accent1 4 5 2 2 3 2 2 3 2" xfId="42673" xr:uid="{00000000-0005-0000-0000-0000FAA50000}"/>
    <cellStyle name="20% - Accent1 4 5 2 2 3 2 2 4" xfId="42674" xr:uid="{00000000-0005-0000-0000-0000FBA50000}"/>
    <cellStyle name="20% - Accent1 4 5 2 2 3 2 3" xfId="42675" xr:uid="{00000000-0005-0000-0000-0000FCA50000}"/>
    <cellStyle name="20% - Accent1 4 5 2 2 3 2 3 2" xfId="42676" xr:uid="{00000000-0005-0000-0000-0000FDA50000}"/>
    <cellStyle name="20% - Accent1 4 5 2 2 3 2 3 2 2" xfId="42677" xr:uid="{00000000-0005-0000-0000-0000FEA50000}"/>
    <cellStyle name="20% - Accent1 4 5 2 2 3 2 3 2 2 2" xfId="42678" xr:uid="{00000000-0005-0000-0000-0000FFA50000}"/>
    <cellStyle name="20% - Accent1 4 5 2 2 3 2 3 2 3" xfId="42679" xr:uid="{00000000-0005-0000-0000-000000A60000}"/>
    <cellStyle name="20% - Accent1 4 5 2 2 3 2 3 3" xfId="42680" xr:uid="{00000000-0005-0000-0000-000001A60000}"/>
    <cellStyle name="20% - Accent1 4 5 2 2 3 2 3 3 2" xfId="42681" xr:uid="{00000000-0005-0000-0000-000002A60000}"/>
    <cellStyle name="20% - Accent1 4 5 2 2 3 2 3 4" xfId="42682" xr:uid="{00000000-0005-0000-0000-000003A60000}"/>
    <cellStyle name="20% - Accent1 4 5 2 2 3 2 4" xfId="42683" xr:uid="{00000000-0005-0000-0000-000004A60000}"/>
    <cellStyle name="20% - Accent1 4 5 2 2 3 2 4 2" xfId="42684" xr:uid="{00000000-0005-0000-0000-000005A60000}"/>
    <cellStyle name="20% - Accent1 4 5 2 2 3 2 4 2 2" xfId="42685" xr:uid="{00000000-0005-0000-0000-000006A60000}"/>
    <cellStyle name="20% - Accent1 4 5 2 2 3 2 4 2 2 2" xfId="42686" xr:uid="{00000000-0005-0000-0000-000007A60000}"/>
    <cellStyle name="20% - Accent1 4 5 2 2 3 2 4 2 3" xfId="42687" xr:uid="{00000000-0005-0000-0000-000008A60000}"/>
    <cellStyle name="20% - Accent1 4 5 2 2 3 2 4 3" xfId="42688" xr:uid="{00000000-0005-0000-0000-000009A60000}"/>
    <cellStyle name="20% - Accent1 4 5 2 2 3 2 4 3 2" xfId="42689" xr:uid="{00000000-0005-0000-0000-00000AA60000}"/>
    <cellStyle name="20% - Accent1 4 5 2 2 3 2 4 4" xfId="42690" xr:uid="{00000000-0005-0000-0000-00000BA60000}"/>
    <cellStyle name="20% - Accent1 4 5 2 2 3 2 5" xfId="42691" xr:uid="{00000000-0005-0000-0000-00000CA60000}"/>
    <cellStyle name="20% - Accent1 4 5 2 2 3 2 5 2" xfId="42692" xr:uid="{00000000-0005-0000-0000-00000DA60000}"/>
    <cellStyle name="20% - Accent1 4 5 2 2 3 2 5 2 2" xfId="42693" xr:uid="{00000000-0005-0000-0000-00000EA60000}"/>
    <cellStyle name="20% - Accent1 4 5 2 2 3 2 5 3" xfId="42694" xr:uid="{00000000-0005-0000-0000-00000FA60000}"/>
    <cellStyle name="20% - Accent1 4 5 2 2 3 2 6" xfId="42695" xr:uid="{00000000-0005-0000-0000-000010A60000}"/>
    <cellStyle name="20% - Accent1 4 5 2 2 3 2 6 2" xfId="42696" xr:uid="{00000000-0005-0000-0000-000011A60000}"/>
    <cellStyle name="20% - Accent1 4 5 2 2 3 2 6 2 2" xfId="42697" xr:uid="{00000000-0005-0000-0000-000012A60000}"/>
    <cellStyle name="20% - Accent1 4 5 2 2 3 2 6 3" xfId="42698" xr:uid="{00000000-0005-0000-0000-000013A60000}"/>
    <cellStyle name="20% - Accent1 4 5 2 2 3 2 7" xfId="42699" xr:uid="{00000000-0005-0000-0000-000014A60000}"/>
    <cellStyle name="20% - Accent1 4 5 2 2 3 2 7 2" xfId="42700" xr:uid="{00000000-0005-0000-0000-000015A60000}"/>
    <cellStyle name="20% - Accent1 4 5 2 2 3 2 8" xfId="42701" xr:uid="{00000000-0005-0000-0000-000016A60000}"/>
    <cellStyle name="20% - Accent1 4 5 2 2 3 2 8 2" xfId="42702" xr:uid="{00000000-0005-0000-0000-000017A60000}"/>
    <cellStyle name="20% - Accent1 4 5 2 2 3 2 9" xfId="42703" xr:uid="{00000000-0005-0000-0000-000018A60000}"/>
    <cellStyle name="20% - Accent1 4 5 2 2 3 3" xfId="42704" xr:uid="{00000000-0005-0000-0000-000019A60000}"/>
    <cellStyle name="20% - Accent1 4 5 2 2 3 3 2" xfId="42705" xr:uid="{00000000-0005-0000-0000-00001AA60000}"/>
    <cellStyle name="20% - Accent1 4 5 2 2 3 3 2 2" xfId="42706" xr:uid="{00000000-0005-0000-0000-00001BA60000}"/>
    <cellStyle name="20% - Accent1 4 5 2 2 3 3 2 2 2" xfId="42707" xr:uid="{00000000-0005-0000-0000-00001CA60000}"/>
    <cellStyle name="20% - Accent1 4 5 2 2 3 3 2 2 2 2" xfId="42708" xr:uid="{00000000-0005-0000-0000-00001DA60000}"/>
    <cellStyle name="20% - Accent1 4 5 2 2 3 3 2 2 3" xfId="42709" xr:uid="{00000000-0005-0000-0000-00001EA60000}"/>
    <cellStyle name="20% - Accent1 4 5 2 2 3 3 2 3" xfId="42710" xr:uid="{00000000-0005-0000-0000-00001FA60000}"/>
    <cellStyle name="20% - Accent1 4 5 2 2 3 3 2 3 2" xfId="42711" xr:uid="{00000000-0005-0000-0000-000020A60000}"/>
    <cellStyle name="20% - Accent1 4 5 2 2 3 3 2 4" xfId="42712" xr:uid="{00000000-0005-0000-0000-000021A60000}"/>
    <cellStyle name="20% - Accent1 4 5 2 2 3 3 3" xfId="42713" xr:uid="{00000000-0005-0000-0000-000022A60000}"/>
    <cellStyle name="20% - Accent1 4 5 2 2 3 3 3 2" xfId="42714" xr:uid="{00000000-0005-0000-0000-000023A60000}"/>
    <cellStyle name="20% - Accent1 4 5 2 2 3 3 3 2 2" xfId="42715" xr:uid="{00000000-0005-0000-0000-000024A60000}"/>
    <cellStyle name="20% - Accent1 4 5 2 2 3 3 3 2 2 2" xfId="42716" xr:uid="{00000000-0005-0000-0000-000025A60000}"/>
    <cellStyle name="20% - Accent1 4 5 2 2 3 3 3 2 3" xfId="42717" xr:uid="{00000000-0005-0000-0000-000026A60000}"/>
    <cellStyle name="20% - Accent1 4 5 2 2 3 3 3 3" xfId="42718" xr:uid="{00000000-0005-0000-0000-000027A60000}"/>
    <cellStyle name="20% - Accent1 4 5 2 2 3 3 3 3 2" xfId="42719" xr:uid="{00000000-0005-0000-0000-000028A60000}"/>
    <cellStyle name="20% - Accent1 4 5 2 2 3 3 3 4" xfId="42720" xr:uid="{00000000-0005-0000-0000-000029A60000}"/>
    <cellStyle name="20% - Accent1 4 5 2 2 3 3 4" xfId="42721" xr:uid="{00000000-0005-0000-0000-00002AA60000}"/>
    <cellStyle name="20% - Accent1 4 5 2 2 3 3 4 2" xfId="42722" xr:uid="{00000000-0005-0000-0000-00002BA60000}"/>
    <cellStyle name="20% - Accent1 4 5 2 2 3 3 4 2 2" xfId="42723" xr:uid="{00000000-0005-0000-0000-00002CA60000}"/>
    <cellStyle name="20% - Accent1 4 5 2 2 3 3 4 2 2 2" xfId="42724" xr:uid="{00000000-0005-0000-0000-00002DA60000}"/>
    <cellStyle name="20% - Accent1 4 5 2 2 3 3 4 2 3" xfId="42725" xr:uid="{00000000-0005-0000-0000-00002EA60000}"/>
    <cellStyle name="20% - Accent1 4 5 2 2 3 3 4 3" xfId="42726" xr:uid="{00000000-0005-0000-0000-00002FA60000}"/>
    <cellStyle name="20% - Accent1 4 5 2 2 3 3 4 3 2" xfId="42727" xr:uid="{00000000-0005-0000-0000-000030A60000}"/>
    <cellStyle name="20% - Accent1 4 5 2 2 3 3 4 4" xfId="42728" xr:uid="{00000000-0005-0000-0000-000031A60000}"/>
    <cellStyle name="20% - Accent1 4 5 2 2 3 3 5" xfId="42729" xr:uid="{00000000-0005-0000-0000-000032A60000}"/>
    <cellStyle name="20% - Accent1 4 5 2 2 3 3 5 2" xfId="42730" xr:uid="{00000000-0005-0000-0000-000033A60000}"/>
    <cellStyle name="20% - Accent1 4 5 2 2 3 3 5 2 2" xfId="42731" xr:uid="{00000000-0005-0000-0000-000034A60000}"/>
    <cellStyle name="20% - Accent1 4 5 2 2 3 3 5 3" xfId="42732" xr:uid="{00000000-0005-0000-0000-000035A60000}"/>
    <cellStyle name="20% - Accent1 4 5 2 2 3 3 6" xfId="42733" xr:uid="{00000000-0005-0000-0000-000036A60000}"/>
    <cellStyle name="20% - Accent1 4 5 2 2 3 3 6 2" xfId="42734" xr:uid="{00000000-0005-0000-0000-000037A60000}"/>
    <cellStyle name="20% - Accent1 4 5 2 2 3 3 6 2 2" xfId="42735" xr:uid="{00000000-0005-0000-0000-000038A60000}"/>
    <cellStyle name="20% - Accent1 4 5 2 2 3 3 6 3" xfId="42736" xr:uid="{00000000-0005-0000-0000-000039A60000}"/>
    <cellStyle name="20% - Accent1 4 5 2 2 3 3 7" xfId="42737" xr:uid="{00000000-0005-0000-0000-00003AA60000}"/>
    <cellStyle name="20% - Accent1 4 5 2 2 3 3 7 2" xfId="42738" xr:uid="{00000000-0005-0000-0000-00003BA60000}"/>
    <cellStyle name="20% - Accent1 4 5 2 2 3 3 8" xfId="42739" xr:uid="{00000000-0005-0000-0000-00003CA60000}"/>
    <cellStyle name="20% - Accent1 4 5 2 2 3 3 8 2" xfId="42740" xr:uid="{00000000-0005-0000-0000-00003DA60000}"/>
    <cellStyle name="20% - Accent1 4 5 2 2 3 3 9" xfId="42741" xr:uid="{00000000-0005-0000-0000-00003EA60000}"/>
    <cellStyle name="20% - Accent1 4 5 2 2 3 4" xfId="42742" xr:uid="{00000000-0005-0000-0000-00003FA60000}"/>
    <cellStyle name="20% - Accent1 4 5 2 2 3 4 2" xfId="42743" xr:uid="{00000000-0005-0000-0000-000040A60000}"/>
    <cellStyle name="20% - Accent1 4 5 2 2 3 4 2 2" xfId="42744" xr:uid="{00000000-0005-0000-0000-000041A60000}"/>
    <cellStyle name="20% - Accent1 4 5 2 2 3 4 2 2 2" xfId="42745" xr:uid="{00000000-0005-0000-0000-000042A60000}"/>
    <cellStyle name="20% - Accent1 4 5 2 2 3 4 2 3" xfId="42746" xr:uid="{00000000-0005-0000-0000-000043A60000}"/>
    <cellStyle name="20% - Accent1 4 5 2 2 3 4 3" xfId="42747" xr:uid="{00000000-0005-0000-0000-000044A60000}"/>
    <cellStyle name="20% - Accent1 4 5 2 2 3 4 3 2" xfId="42748" xr:uid="{00000000-0005-0000-0000-000045A60000}"/>
    <cellStyle name="20% - Accent1 4 5 2 2 3 4 4" xfId="42749" xr:uid="{00000000-0005-0000-0000-000046A60000}"/>
    <cellStyle name="20% - Accent1 4 5 2 2 3 5" xfId="42750" xr:uid="{00000000-0005-0000-0000-000047A60000}"/>
    <cellStyle name="20% - Accent1 4 5 2 2 3 5 2" xfId="42751" xr:uid="{00000000-0005-0000-0000-000048A60000}"/>
    <cellStyle name="20% - Accent1 4 5 2 2 3 5 2 2" xfId="42752" xr:uid="{00000000-0005-0000-0000-000049A60000}"/>
    <cellStyle name="20% - Accent1 4 5 2 2 3 5 2 2 2" xfId="42753" xr:uid="{00000000-0005-0000-0000-00004AA60000}"/>
    <cellStyle name="20% - Accent1 4 5 2 2 3 5 2 3" xfId="42754" xr:uid="{00000000-0005-0000-0000-00004BA60000}"/>
    <cellStyle name="20% - Accent1 4 5 2 2 3 5 3" xfId="42755" xr:uid="{00000000-0005-0000-0000-00004CA60000}"/>
    <cellStyle name="20% - Accent1 4 5 2 2 3 5 3 2" xfId="42756" xr:uid="{00000000-0005-0000-0000-00004DA60000}"/>
    <cellStyle name="20% - Accent1 4 5 2 2 3 5 4" xfId="42757" xr:uid="{00000000-0005-0000-0000-00004EA60000}"/>
    <cellStyle name="20% - Accent1 4 5 2 2 3 6" xfId="42758" xr:uid="{00000000-0005-0000-0000-00004FA60000}"/>
    <cellStyle name="20% - Accent1 4 5 2 2 3 6 2" xfId="42759" xr:uid="{00000000-0005-0000-0000-000050A60000}"/>
    <cellStyle name="20% - Accent1 4 5 2 2 3 6 2 2" xfId="42760" xr:uid="{00000000-0005-0000-0000-000051A60000}"/>
    <cellStyle name="20% - Accent1 4 5 2 2 3 6 2 2 2" xfId="42761" xr:uid="{00000000-0005-0000-0000-000052A60000}"/>
    <cellStyle name="20% - Accent1 4 5 2 2 3 6 2 3" xfId="42762" xr:uid="{00000000-0005-0000-0000-000053A60000}"/>
    <cellStyle name="20% - Accent1 4 5 2 2 3 6 3" xfId="42763" xr:uid="{00000000-0005-0000-0000-000054A60000}"/>
    <cellStyle name="20% - Accent1 4 5 2 2 3 6 3 2" xfId="42764" xr:uid="{00000000-0005-0000-0000-000055A60000}"/>
    <cellStyle name="20% - Accent1 4 5 2 2 3 6 4" xfId="42765" xr:uid="{00000000-0005-0000-0000-000056A60000}"/>
    <cellStyle name="20% - Accent1 4 5 2 2 3 7" xfId="42766" xr:uid="{00000000-0005-0000-0000-000057A60000}"/>
    <cellStyle name="20% - Accent1 4 5 2 2 3 7 2" xfId="42767" xr:uid="{00000000-0005-0000-0000-000058A60000}"/>
    <cellStyle name="20% - Accent1 4 5 2 2 3 7 2 2" xfId="42768" xr:uid="{00000000-0005-0000-0000-000059A60000}"/>
    <cellStyle name="20% - Accent1 4 5 2 2 3 7 3" xfId="42769" xr:uid="{00000000-0005-0000-0000-00005AA60000}"/>
    <cellStyle name="20% - Accent1 4 5 2 2 3 8" xfId="42770" xr:uid="{00000000-0005-0000-0000-00005BA60000}"/>
    <cellStyle name="20% - Accent1 4 5 2 2 3 8 2" xfId="42771" xr:uid="{00000000-0005-0000-0000-00005CA60000}"/>
    <cellStyle name="20% - Accent1 4 5 2 2 3 8 2 2" xfId="42772" xr:uid="{00000000-0005-0000-0000-00005DA60000}"/>
    <cellStyle name="20% - Accent1 4 5 2 2 3 8 3" xfId="42773" xr:uid="{00000000-0005-0000-0000-00005EA60000}"/>
    <cellStyle name="20% - Accent1 4 5 2 2 3 9" xfId="42774" xr:uid="{00000000-0005-0000-0000-00005FA60000}"/>
    <cellStyle name="20% - Accent1 4 5 2 2 3 9 2" xfId="42775" xr:uid="{00000000-0005-0000-0000-000060A60000}"/>
    <cellStyle name="20% - Accent1 4 5 2 2 4" xfId="42776" xr:uid="{00000000-0005-0000-0000-000061A60000}"/>
    <cellStyle name="20% - Accent1 4 5 2 2 4 10" xfId="42777" xr:uid="{00000000-0005-0000-0000-000062A60000}"/>
    <cellStyle name="20% - Accent1 4 5 2 2 4 10 2" xfId="42778" xr:uid="{00000000-0005-0000-0000-000063A60000}"/>
    <cellStyle name="20% - Accent1 4 5 2 2 4 11" xfId="42779" xr:uid="{00000000-0005-0000-0000-000064A60000}"/>
    <cellStyle name="20% - Accent1 4 5 2 2 4 2" xfId="42780" xr:uid="{00000000-0005-0000-0000-000065A60000}"/>
    <cellStyle name="20% - Accent1 4 5 2 2 4 2 2" xfId="42781" xr:uid="{00000000-0005-0000-0000-000066A60000}"/>
    <cellStyle name="20% - Accent1 4 5 2 2 4 2 2 2" xfId="42782" xr:uid="{00000000-0005-0000-0000-000067A60000}"/>
    <cellStyle name="20% - Accent1 4 5 2 2 4 2 2 2 2" xfId="42783" xr:uid="{00000000-0005-0000-0000-000068A60000}"/>
    <cellStyle name="20% - Accent1 4 5 2 2 4 2 2 2 2 2" xfId="42784" xr:uid="{00000000-0005-0000-0000-000069A60000}"/>
    <cellStyle name="20% - Accent1 4 5 2 2 4 2 2 2 3" xfId="42785" xr:uid="{00000000-0005-0000-0000-00006AA60000}"/>
    <cellStyle name="20% - Accent1 4 5 2 2 4 2 2 3" xfId="42786" xr:uid="{00000000-0005-0000-0000-00006BA60000}"/>
    <cellStyle name="20% - Accent1 4 5 2 2 4 2 2 3 2" xfId="42787" xr:uid="{00000000-0005-0000-0000-00006CA60000}"/>
    <cellStyle name="20% - Accent1 4 5 2 2 4 2 2 4" xfId="42788" xr:uid="{00000000-0005-0000-0000-00006DA60000}"/>
    <cellStyle name="20% - Accent1 4 5 2 2 4 2 3" xfId="42789" xr:uid="{00000000-0005-0000-0000-00006EA60000}"/>
    <cellStyle name="20% - Accent1 4 5 2 2 4 2 3 2" xfId="42790" xr:uid="{00000000-0005-0000-0000-00006FA60000}"/>
    <cellStyle name="20% - Accent1 4 5 2 2 4 2 3 2 2" xfId="42791" xr:uid="{00000000-0005-0000-0000-000070A60000}"/>
    <cellStyle name="20% - Accent1 4 5 2 2 4 2 3 2 2 2" xfId="42792" xr:uid="{00000000-0005-0000-0000-000071A60000}"/>
    <cellStyle name="20% - Accent1 4 5 2 2 4 2 3 2 3" xfId="42793" xr:uid="{00000000-0005-0000-0000-000072A60000}"/>
    <cellStyle name="20% - Accent1 4 5 2 2 4 2 3 3" xfId="42794" xr:uid="{00000000-0005-0000-0000-000073A60000}"/>
    <cellStyle name="20% - Accent1 4 5 2 2 4 2 3 3 2" xfId="42795" xr:uid="{00000000-0005-0000-0000-000074A60000}"/>
    <cellStyle name="20% - Accent1 4 5 2 2 4 2 3 4" xfId="42796" xr:uid="{00000000-0005-0000-0000-000075A60000}"/>
    <cellStyle name="20% - Accent1 4 5 2 2 4 2 4" xfId="42797" xr:uid="{00000000-0005-0000-0000-000076A60000}"/>
    <cellStyle name="20% - Accent1 4 5 2 2 4 2 4 2" xfId="42798" xr:uid="{00000000-0005-0000-0000-000077A60000}"/>
    <cellStyle name="20% - Accent1 4 5 2 2 4 2 4 2 2" xfId="42799" xr:uid="{00000000-0005-0000-0000-000078A60000}"/>
    <cellStyle name="20% - Accent1 4 5 2 2 4 2 4 2 2 2" xfId="42800" xr:uid="{00000000-0005-0000-0000-000079A60000}"/>
    <cellStyle name="20% - Accent1 4 5 2 2 4 2 4 2 3" xfId="42801" xr:uid="{00000000-0005-0000-0000-00007AA60000}"/>
    <cellStyle name="20% - Accent1 4 5 2 2 4 2 4 3" xfId="42802" xr:uid="{00000000-0005-0000-0000-00007BA60000}"/>
    <cellStyle name="20% - Accent1 4 5 2 2 4 2 4 3 2" xfId="42803" xr:uid="{00000000-0005-0000-0000-00007CA60000}"/>
    <cellStyle name="20% - Accent1 4 5 2 2 4 2 4 4" xfId="42804" xr:uid="{00000000-0005-0000-0000-00007DA60000}"/>
    <cellStyle name="20% - Accent1 4 5 2 2 4 2 5" xfId="42805" xr:uid="{00000000-0005-0000-0000-00007EA60000}"/>
    <cellStyle name="20% - Accent1 4 5 2 2 4 2 5 2" xfId="42806" xr:uid="{00000000-0005-0000-0000-00007FA60000}"/>
    <cellStyle name="20% - Accent1 4 5 2 2 4 2 5 2 2" xfId="42807" xr:uid="{00000000-0005-0000-0000-000080A60000}"/>
    <cellStyle name="20% - Accent1 4 5 2 2 4 2 5 3" xfId="42808" xr:uid="{00000000-0005-0000-0000-000081A60000}"/>
    <cellStyle name="20% - Accent1 4 5 2 2 4 2 6" xfId="42809" xr:uid="{00000000-0005-0000-0000-000082A60000}"/>
    <cellStyle name="20% - Accent1 4 5 2 2 4 2 6 2" xfId="42810" xr:uid="{00000000-0005-0000-0000-000083A60000}"/>
    <cellStyle name="20% - Accent1 4 5 2 2 4 2 6 2 2" xfId="42811" xr:uid="{00000000-0005-0000-0000-000084A60000}"/>
    <cellStyle name="20% - Accent1 4 5 2 2 4 2 6 3" xfId="42812" xr:uid="{00000000-0005-0000-0000-000085A60000}"/>
    <cellStyle name="20% - Accent1 4 5 2 2 4 2 7" xfId="42813" xr:uid="{00000000-0005-0000-0000-000086A60000}"/>
    <cellStyle name="20% - Accent1 4 5 2 2 4 2 7 2" xfId="42814" xr:uid="{00000000-0005-0000-0000-000087A60000}"/>
    <cellStyle name="20% - Accent1 4 5 2 2 4 2 8" xfId="42815" xr:uid="{00000000-0005-0000-0000-000088A60000}"/>
    <cellStyle name="20% - Accent1 4 5 2 2 4 2 8 2" xfId="42816" xr:uid="{00000000-0005-0000-0000-000089A60000}"/>
    <cellStyle name="20% - Accent1 4 5 2 2 4 2 9" xfId="42817" xr:uid="{00000000-0005-0000-0000-00008AA60000}"/>
    <cellStyle name="20% - Accent1 4 5 2 2 4 3" xfId="42818" xr:uid="{00000000-0005-0000-0000-00008BA60000}"/>
    <cellStyle name="20% - Accent1 4 5 2 2 4 3 2" xfId="42819" xr:uid="{00000000-0005-0000-0000-00008CA60000}"/>
    <cellStyle name="20% - Accent1 4 5 2 2 4 3 2 2" xfId="42820" xr:uid="{00000000-0005-0000-0000-00008DA60000}"/>
    <cellStyle name="20% - Accent1 4 5 2 2 4 3 2 2 2" xfId="42821" xr:uid="{00000000-0005-0000-0000-00008EA60000}"/>
    <cellStyle name="20% - Accent1 4 5 2 2 4 3 2 2 2 2" xfId="42822" xr:uid="{00000000-0005-0000-0000-00008FA60000}"/>
    <cellStyle name="20% - Accent1 4 5 2 2 4 3 2 2 3" xfId="42823" xr:uid="{00000000-0005-0000-0000-000090A60000}"/>
    <cellStyle name="20% - Accent1 4 5 2 2 4 3 2 3" xfId="42824" xr:uid="{00000000-0005-0000-0000-000091A60000}"/>
    <cellStyle name="20% - Accent1 4 5 2 2 4 3 2 3 2" xfId="42825" xr:uid="{00000000-0005-0000-0000-000092A60000}"/>
    <cellStyle name="20% - Accent1 4 5 2 2 4 3 2 4" xfId="42826" xr:uid="{00000000-0005-0000-0000-000093A60000}"/>
    <cellStyle name="20% - Accent1 4 5 2 2 4 3 3" xfId="42827" xr:uid="{00000000-0005-0000-0000-000094A60000}"/>
    <cellStyle name="20% - Accent1 4 5 2 2 4 3 3 2" xfId="42828" xr:uid="{00000000-0005-0000-0000-000095A60000}"/>
    <cellStyle name="20% - Accent1 4 5 2 2 4 3 3 2 2" xfId="42829" xr:uid="{00000000-0005-0000-0000-000096A60000}"/>
    <cellStyle name="20% - Accent1 4 5 2 2 4 3 3 2 2 2" xfId="42830" xr:uid="{00000000-0005-0000-0000-000097A60000}"/>
    <cellStyle name="20% - Accent1 4 5 2 2 4 3 3 2 3" xfId="42831" xr:uid="{00000000-0005-0000-0000-000098A60000}"/>
    <cellStyle name="20% - Accent1 4 5 2 2 4 3 3 3" xfId="42832" xr:uid="{00000000-0005-0000-0000-000099A60000}"/>
    <cellStyle name="20% - Accent1 4 5 2 2 4 3 3 3 2" xfId="42833" xr:uid="{00000000-0005-0000-0000-00009AA60000}"/>
    <cellStyle name="20% - Accent1 4 5 2 2 4 3 3 4" xfId="42834" xr:uid="{00000000-0005-0000-0000-00009BA60000}"/>
    <cellStyle name="20% - Accent1 4 5 2 2 4 3 4" xfId="42835" xr:uid="{00000000-0005-0000-0000-00009CA60000}"/>
    <cellStyle name="20% - Accent1 4 5 2 2 4 3 4 2" xfId="42836" xr:uid="{00000000-0005-0000-0000-00009DA60000}"/>
    <cellStyle name="20% - Accent1 4 5 2 2 4 3 4 2 2" xfId="42837" xr:uid="{00000000-0005-0000-0000-00009EA60000}"/>
    <cellStyle name="20% - Accent1 4 5 2 2 4 3 4 2 2 2" xfId="42838" xr:uid="{00000000-0005-0000-0000-00009FA60000}"/>
    <cellStyle name="20% - Accent1 4 5 2 2 4 3 4 2 3" xfId="42839" xr:uid="{00000000-0005-0000-0000-0000A0A60000}"/>
    <cellStyle name="20% - Accent1 4 5 2 2 4 3 4 3" xfId="42840" xr:uid="{00000000-0005-0000-0000-0000A1A60000}"/>
    <cellStyle name="20% - Accent1 4 5 2 2 4 3 4 3 2" xfId="42841" xr:uid="{00000000-0005-0000-0000-0000A2A60000}"/>
    <cellStyle name="20% - Accent1 4 5 2 2 4 3 4 4" xfId="42842" xr:uid="{00000000-0005-0000-0000-0000A3A60000}"/>
    <cellStyle name="20% - Accent1 4 5 2 2 4 3 5" xfId="42843" xr:uid="{00000000-0005-0000-0000-0000A4A60000}"/>
    <cellStyle name="20% - Accent1 4 5 2 2 4 3 5 2" xfId="42844" xr:uid="{00000000-0005-0000-0000-0000A5A60000}"/>
    <cellStyle name="20% - Accent1 4 5 2 2 4 3 5 2 2" xfId="42845" xr:uid="{00000000-0005-0000-0000-0000A6A60000}"/>
    <cellStyle name="20% - Accent1 4 5 2 2 4 3 5 3" xfId="42846" xr:uid="{00000000-0005-0000-0000-0000A7A60000}"/>
    <cellStyle name="20% - Accent1 4 5 2 2 4 3 6" xfId="42847" xr:uid="{00000000-0005-0000-0000-0000A8A60000}"/>
    <cellStyle name="20% - Accent1 4 5 2 2 4 3 6 2" xfId="42848" xr:uid="{00000000-0005-0000-0000-0000A9A60000}"/>
    <cellStyle name="20% - Accent1 4 5 2 2 4 3 6 2 2" xfId="42849" xr:uid="{00000000-0005-0000-0000-0000AAA60000}"/>
    <cellStyle name="20% - Accent1 4 5 2 2 4 3 6 3" xfId="42850" xr:uid="{00000000-0005-0000-0000-0000ABA60000}"/>
    <cellStyle name="20% - Accent1 4 5 2 2 4 3 7" xfId="42851" xr:uid="{00000000-0005-0000-0000-0000ACA60000}"/>
    <cellStyle name="20% - Accent1 4 5 2 2 4 3 7 2" xfId="42852" xr:uid="{00000000-0005-0000-0000-0000ADA60000}"/>
    <cellStyle name="20% - Accent1 4 5 2 2 4 3 8" xfId="42853" xr:uid="{00000000-0005-0000-0000-0000AEA60000}"/>
    <cellStyle name="20% - Accent1 4 5 2 2 4 3 8 2" xfId="42854" xr:uid="{00000000-0005-0000-0000-0000AFA60000}"/>
    <cellStyle name="20% - Accent1 4 5 2 2 4 3 9" xfId="42855" xr:uid="{00000000-0005-0000-0000-0000B0A60000}"/>
    <cellStyle name="20% - Accent1 4 5 2 2 4 4" xfId="42856" xr:uid="{00000000-0005-0000-0000-0000B1A60000}"/>
    <cellStyle name="20% - Accent1 4 5 2 2 4 4 2" xfId="42857" xr:uid="{00000000-0005-0000-0000-0000B2A60000}"/>
    <cellStyle name="20% - Accent1 4 5 2 2 4 4 2 2" xfId="42858" xr:uid="{00000000-0005-0000-0000-0000B3A60000}"/>
    <cellStyle name="20% - Accent1 4 5 2 2 4 4 2 2 2" xfId="42859" xr:uid="{00000000-0005-0000-0000-0000B4A60000}"/>
    <cellStyle name="20% - Accent1 4 5 2 2 4 4 2 3" xfId="42860" xr:uid="{00000000-0005-0000-0000-0000B5A60000}"/>
    <cellStyle name="20% - Accent1 4 5 2 2 4 4 3" xfId="42861" xr:uid="{00000000-0005-0000-0000-0000B6A60000}"/>
    <cellStyle name="20% - Accent1 4 5 2 2 4 4 3 2" xfId="42862" xr:uid="{00000000-0005-0000-0000-0000B7A60000}"/>
    <cellStyle name="20% - Accent1 4 5 2 2 4 4 4" xfId="42863" xr:uid="{00000000-0005-0000-0000-0000B8A60000}"/>
    <cellStyle name="20% - Accent1 4 5 2 2 4 5" xfId="42864" xr:uid="{00000000-0005-0000-0000-0000B9A60000}"/>
    <cellStyle name="20% - Accent1 4 5 2 2 4 5 2" xfId="42865" xr:uid="{00000000-0005-0000-0000-0000BAA60000}"/>
    <cellStyle name="20% - Accent1 4 5 2 2 4 5 2 2" xfId="42866" xr:uid="{00000000-0005-0000-0000-0000BBA60000}"/>
    <cellStyle name="20% - Accent1 4 5 2 2 4 5 2 2 2" xfId="42867" xr:uid="{00000000-0005-0000-0000-0000BCA60000}"/>
    <cellStyle name="20% - Accent1 4 5 2 2 4 5 2 3" xfId="42868" xr:uid="{00000000-0005-0000-0000-0000BDA60000}"/>
    <cellStyle name="20% - Accent1 4 5 2 2 4 5 3" xfId="42869" xr:uid="{00000000-0005-0000-0000-0000BEA60000}"/>
    <cellStyle name="20% - Accent1 4 5 2 2 4 5 3 2" xfId="42870" xr:uid="{00000000-0005-0000-0000-0000BFA60000}"/>
    <cellStyle name="20% - Accent1 4 5 2 2 4 5 4" xfId="42871" xr:uid="{00000000-0005-0000-0000-0000C0A60000}"/>
    <cellStyle name="20% - Accent1 4 5 2 2 4 6" xfId="42872" xr:uid="{00000000-0005-0000-0000-0000C1A60000}"/>
    <cellStyle name="20% - Accent1 4 5 2 2 4 6 2" xfId="42873" xr:uid="{00000000-0005-0000-0000-0000C2A60000}"/>
    <cellStyle name="20% - Accent1 4 5 2 2 4 6 2 2" xfId="42874" xr:uid="{00000000-0005-0000-0000-0000C3A60000}"/>
    <cellStyle name="20% - Accent1 4 5 2 2 4 6 2 2 2" xfId="42875" xr:uid="{00000000-0005-0000-0000-0000C4A60000}"/>
    <cellStyle name="20% - Accent1 4 5 2 2 4 6 2 3" xfId="42876" xr:uid="{00000000-0005-0000-0000-0000C5A60000}"/>
    <cellStyle name="20% - Accent1 4 5 2 2 4 6 3" xfId="42877" xr:uid="{00000000-0005-0000-0000-0000C6A60000}"/>
    <cellStyle name="20% - Accent1 4 5 2 2 4 6 3 2" xfId="42878" xr:uid="{00000000-0005-0000-0000-0000C7A60000}"/>
    <cellStyle name="20% - Accent1 4 5 2 2 4 6 4" xfId="42879" xr:uid="{00000000-0005-0000-0000-0000C8A60000}"/>
    <cellStyle name="20% - Accent1 4 5 2 2 4 7" xfId="42880" xr:uid="{00000000-0005-0000-0000-0000C9A60000}"/>
    <cellStyle name="20% - Accent1 4 5 2 2 4 7 2" xfId="42881" xr:uid="{00000000-0005-0000-0000-0000CAA60000}"/>
    <cellStyle name="20% - Accent1 4 5 2 2 4 7 2 2" xfId="42882" xr:uid="{00000000-0005-0000-0000-0000CBA60000}"/>
    <cellStyle name="20% - Accent1 4 5 2 2 4 7 3" xfId="42883" xr:uid="{00000000-0005-0000-0000-0000CCA60000}"/>
    <cellStyle name="20% - Accent1 4 5 2 2 4 8" xfId="42884" xr:uid="{00000000-0005-0000-0000-0000CDA60000}"/>
    <cellStyle name="20% - Accent1 4 5 2 2 4 8 2" xfId="42885" xr:uid="{00000000-0005-0000-0000-0000CEA60000}"/>
    <cellStyle name="20% - Accent1 4 5 2 2 4 8 2 2" xfId="42886" xr:uid="{00000000-0005-0000-0000-0000CFA60000}"/>
    <cellStyle name="20% - Accent1 4 5 2 2 4 8 3" xfId="42887" xr:uid="{00000000-0005-0000-0000-0000D0A60000}"/>
    <cellStyle name="20% - Accent1 4 5 2 2 4 9" xfId="42888" xr:uid="{00000000-0005-0000-0000-0000D1A60000}"/>
    <cellStyle name="20% - Accent1 4 5 2 2 4 9 2" xfId="42889" xr:uid="{00000000-0005-0000-0000-0000D2A60000}"/>
    <cellStyle name="20% - Accent1 4 5 2 2 5" xfId="42890" xr:uid="{00000000-0005-0000-0000-0000D3A60000}"/>
    <cellStyle name="20% - Accent1 4 5 2 2 5 2" xfId="42891" xr:uid="{00000000-0005-0000-0000-0000D4A60000}"/>
    <cellStyle name="20% - Accent1 4 5 2 2 5 2 2" xfId="42892" xr:uid="{00000000-0005-0000-0000-0000D5A60000}"/>
    <cellStyle name="20% - Accent1 4 5 2 2 5 2 2 2" xfId="42893" xr:uid="{00000000-0005-0000-0000-0000D6A60000}"/>
    <cellStyle name="20% - Accent1 4 5 2 2 5 2 2 2 2" xfId="42894" xr:uid="{00000000-0005-0000-0000-0000D7A60000}"/>
    <cellStyle name="20% - Accent1 4 5 2 2 5 2 2 3" xfId="42895" xr:uid="{00000000-0005-0000-0000-0000D8A60000}"/>
    <cellStyle name="20% - Accent1 4 5 2 2 5 2 3" xfId="42896" xr:uid="{00000000-0005-0000-0000-0000D9A60000}"/>
    <cellStyle name="20% - Accent1 4 5 2 2 5 2 3 2" xfId="42897" xr:uid="{00000000-0005-0000-0000-0000DAA60000}"/>
    <cellStyle name="20% - Accent1 4 5 2 2 5 2 4" xfId="42898" xr:uid="{00000000-0005-0000-0000-0000DBA60000}"/>
    <cellStyle name="20% - Accent1 4 5 2 2 5 3" xfId="42899" xr:uid="{00000000-0005-0000-0000-0000DCA60000}"/>
    <cellStyle name="20% - Accent1 4 5 2 2 5 3 2" xfId="42900" xr:uid="{00000000-0005-0000-0000-0000DDA60000}"/>
    <cellStyle name="20% - Accent1 4 5 2 2 5 3 2 2" xfId="42901" xr:uid="{00000000-0005-0000-0000-0000DEA60000}"/>
    <cellStyle name="20% - Accent1 4 5 2 2 5 3 2 2 2" xfId="42902" xr:uid="{00000000-0005-0000-0000-0000DFA60000}"/>
    <cellStyle name="20% - Accent1 4 5 2 2 5 3 2 3" xfId="42903" xr:uid="{00000000-0005-0000-0000-0000E0A60000}"/>
    <cellStyle name="20% - Accent1 4 5 2 2 5 3 3" xfId="42904" xr:uid="{00000000-0005-0000-0000-0000E1A60000}"/>
    <cellStyle name="20% - Accent1 4 5 2 2 5 3 3 2" xfId="42905" xr:uid="{00000000-0005-0000-0000-0000E2A60000}"/>
    <cellStyle name="20% - Accent1 4 5 2 2 5 3 4" xfId="42906" xr:uid="{00000000-0005-0000-0000-0000E3A60000}"/>
    <cellStyle name="20% - Accent1 4 5 2 2 5 4" xfId="42907" xr:uid="{00000000-0005-0000-0000-0000E4A60000}"/>
    <cellStyle name="20% - Accent1 4 5 2 2 5 4 2" xfId="42908" xr:uid="{00000000-0005-0000-0000-0000E5A60000}"/>
    <cellStyle name="20% - Accent1 4 5 2 2 5 4 2 2" xfId="42909" xr:uid="{00000000-0005-0000-0000-0000E6A60000}"/>
    <cellStyle name="20% - Accent1 4 5 2 2 5 4 2 2 2" xfId="42910" xr:uid="{00000000-0005-0000-0000-0000E7A60000}"/>
    <cellStyle name="20% - Accent1 4 5 2 2 5 4 2 3" xfId="42911" xr:uid="{00000000-0005-0000-0000-0000E8A60000}"/>
    <cellStyle name="20% - Accent1 4 5 2 2 5 4 3" xfId="42912" xr:uid="{00000000-0005-0000-0000-0000E9A60000}"/>
    <cellStyle name="20% - Accent1 4 5 2 2 5 4 3 2" xfId="42913" xr:uid="{00000000-0005-0000-0000-0000EAA60000}"/>
    <cellStyle name="20% - Accent1 4 5 2 2 5 4 4" xfId="42914" xr:uid="{00000000-0005-0000-0000-0000EBA60000}"/>
    <cellStyle name="20% - Accent1 4 5 2 2 5 5" xfId="42915" xr:uid="{00000000-0005-0000-0000-0000ECA60000}"/>
    <cellStyle name="20% - Accent1 4 5 2 2 5 5 2" xfId="42916" xr:uid="{00000000-0005-0000-0000-0000EDA60000}"/>
    <cellStyle name="20% - Accent1 4 5 2 2 5 5 2 2" xfId="42917" xr:uid="{00000000-0005-0000-0000-0000EEA60000}"/>
    <cellStyle name="20% - Accent1 4 5 2 2 5 5 3" xfId="42918" xr:uid="{00000000-0005-0000-0000-0000EFA60000}"/>
    <cellStyle name="20% - Accent1 4 5 2 2 5 6" xfId="42919" xr:uid="{00000000-0005-0000-0000-0000F0A60000}"/>
    <cellStyle name="20% - Accent1 4 5 2 2 5 6 2" xfId="42920" xr:uid="{00000000-0005-0000-0000-0000F1A60000}"/>
    <cellStyle name="20% - Accent1 4 5 2 2 5 6 2 2" xfId="42921" xr:uid="{00000000-0005-0000-0000-0000F2A60000}"/>
    <cellStyle name="20% - Accent1 4 5 2 2 5 6 3" xfId="42922" xr:uid="{00000000-0005-0000-0000-0000F3A60000}"/>
    <cellStyle name="20% - Accent1 4 5 2 2 5 7" xfId="42923" xr:uid="{00000000-0005-0000-0000-0000F4A60000}"/>
    <cellStyle name="20% - Accent1 4 5 2 2 5 7 2" xfId="42924" xr:uid="{00000000-0005-0000-0000-0000F5A60000}"/>
    <cellStyle name="20% - Accent1 4 5 2 2 5 8" xfId="42925" xr:uid="{00000000-0005-0000-0000-0000F6A60000}"/>
    <cellStyle name="20% - Accent1 4 5 2 2 5 8 2" xfId="42926" xr:uid="{00000000-0005-0000-0000-0000F7A60000}"/>
    <cellStyle name="20% - Accent1 4 5 2 2 5 9" xfId="42927" xr:uid="{00000000-0005-0000-0000-0000F8A60000}"/>
    <cellStyle name="20% - Accent1 4 5 2 2 6" xfId="42928" xr:uid="{00000000-0005-0000-0000-0000F9A60000}"/>
    <cellStyle name="20% - Accent1 4 5 2 2 6 2" xfId="42929" xr:uid="{00000000-0005-0000-0000-0000FAA60000}"/>
    <cellStyle name="20% - Accent1 4 5 2 2 6 2 2" xfId="42930" xr:uid="{00000000-0005-0000-0000-0000FBA60000}"/>
    <cellStyle name="20% - Accent1 4 5 2 2 6 2 2 2" xfId="42931" xr:uid="{00000000-0005-0000-0000-0000FCA60000}"/>
    <cellStyle name="20% - Accent1 4 5 2 2 6 2 2 2 2" xfId="42932" xr:uid="{00000000-0005-0000-0000-0000FDA60000}"/>
    <cellStyle name="20% - Accent1 4 5 2 2 6 2 2 3" xfId="42933" xr:uid="{00000000-0005-0000-0000-0000FEA60000}"/>
    <cellStyle name="20% - Accent1 4 5 2 2 6 2 3" xfId="42934" xr:uid="{00000000-0005-0000-0000-0000FFA60000}"/>
    <cellStyle name="20% - Accent1 4 5 2 2 6 2 3 2" xfId="42935" xr:uid="{00000000-0005-0000-0000-000000A70000}"/>
    <cellStyle name="20% - Accent1 4 5 2 2 6 2 4" xfId="42936" xr:uid="{00000000-0005-0000-0000-000001A70000}"/>
    <cellStyle name="20% - Accent1 4 5 2 2 6 3" xfId="42937" xr:uid="{00000000-0005-0000-0000-000002A70000}"/>
    <cellStyle name="20% - Accent1 4 5 2 2 6 3 2" xfId="42938" xr:uid="{00000000-0005-0000-0000-000003A70000}"/>
    <cellStyle name="20% - Accent1 4 5 2 2 6 3 2 2" xfId="42939" xr:uid="{00000000-0005-0000-0000-000004A70000}"/>
    <cellStyle name="20% - Accent1 4 5 2 2 6 3 2 2 2" xfId="42940" xr:uid="{00000000-0005-0000-0000-000005A70000}"/>
    <cellStyle name="20% - Accent1 4 5 2 2 6 3 2 3" xfId="42941" xr:uid="{00000000-0005-0000-0000-000006A70000}"/>
    <cellStyle name="20% - Accent1 4 5 2 2 6 3 3" xfId="42942" xr:uid="{00000000-0005-0000-0000-000007A70000}"/>
    <cellStyle name="20% - Accent1 4 5 2 2 6 3 3 2" xfId="42943" xr:uid="{00000000-0005-0000-0000-000008A70000}"/>
    <cellStyle name="20% - Accent1 4 5 2 2 6 3 4" xfId="42944" xr:uid="{00000000-0005-0000-0000-000009A70000}"/>
    <cellStyle name="20% - Accent1 4 5 2 2 6 4" xfId="42945" xr:uid="{00000000-0005-0000-0000-00000AA70000}"/>
    <cellStyle name="20% - Accent1 4 5 2 2 6 4 2" xfId="42946" xr:uid="{00000000-0005-0000-0000-00000BA70000}"/>
    <cellStyle name="20% - Accent1 4 5 2 2 6 4 2 2" xfId="42947" xr:uid="{00000000-0005-0000-0000-00000CA70000}"/>
    <cellStyle name="20% - Accent1 4 5 2 2 6 4 2 2 2" xfId="42948" xr:uid="{00000000-0005-0000-0000-00000DA70000}"/>
    <cellStyle name="20% - Accent1 4 5 2 2 6 4 2 3" xfId="42949" xr:uid="{00000000-0005-0000-0000-00000EA70000}"/>
    <cellStyle name="20% - Accent1 4 5 2 2 6 4 3" xfId="42950" xr:uid="{00000000-0005-0000-0000-00000FA70000}"/>
    <cellStyle name="20% - Accent1 4 5 2 2 6 4 3 2" xfId="42951" xr:uid="{00000000-0005-0000-0000-000010A70000}"/>
    <cellStyle name="20% - Accent1 4 5 2 2 6 4 4" xfId="42952" xr:uid="{00000000-0005-0000-0000-000011A70000}"/>
    <cellStyle name="20% - Accent1 4 5 2 2 6 5" xfId="42953" xr:uid="{00000000-0005-0000-0000-000012A70000}"/>
    <cellStyle name="20% - Accent1 4 5 2 2 6 5 2" xfId="42954" xr:uid="{00000000-0005-0000-0000-000013A70000}"/>
    <cellStyle name="20% - Accent1 4 5 2 2 6 5 2 2" xfId="42955" xr:uid="{00000000-0005-0000-0000-000014A70000}"/>
    <cellStyle name="20% - Accent1 4 5 2 2 6 5 3" xfId="42956" xr:uid="{00000000-0005-0000-0000-000015A70000}"/>
    <cellStyle name="20% - Accent1 4 5 2 2 6 6" xfId="42957" xr:uid="{00000000-0005-0000-0000-000016A70000}"/>
    <cellStyle name="20% - Accent1 4 5 2 2 6 6 2" xfId="42958" xr:uid="{00000000-0005-0000-0000-000017A70000}"/>
    <cellStyle name="20% - Accent1 4 5 2 2 6 6 2 2" xfId="42959" xr:uid="{00000000-0005-0000-0000-000018A70000}"/>
    <cellStyle name="20% - Accent1 4 5 2 2 6 6 3" xfId="42960" xr:uid="{00000000-0005-0000-0000-000019A70000}"/>
    <cellStyle name="20% - Accent1 4 5 2 2 6 7" xfId="42961" xr:uid="{00000000-0005-0000-0000-00001AA70000}"/>
    <cellStyle name="20% - Accent1 4 5 2 2 6 7 2" xfId="42962" xr:uid="{00000000-0005-0000-0000-00001BA70000}"/>
    <cellStyle name="20% - Accent1 4 5 2 2 6 8" xfId="42963" xr:uid="{00000000-0005-0000-0000-00001CA70000}"/>
    <cellStyle name="20% - Accent1 4 5 2 2 6 8 2" xfId="42964" xr:uid="{00000000-0005-0000-0000-00001DA70000}"/>
    <cellStyle name="20% - Accent1 4 5 2 2 6 9" xfId="42965" xr:uid="{00000000-0005-0000-0000-00001EA70000}"/>
    <cellStyle name="20% - Accent1 4 5 2 2 7" xfId="42966" xr:uid="{00000000-0005-0000-0000-00001FA70000}"/>
    <cellStyle name="20% - Accent1 4 5 2 2 7 2" xfId="42967" xr:uid="{00000000-0005-0000-0000-000020A70000}"/>
    <cellStyle name="20% - Accent1 4 5 2 2 7 2 2" xfId="42968" xr:uid="{00000000-0005-0000-0000-000021A70000}"/>
    <cellStyle name="20% - Accent1 4 5 2 2 7 2 2 2" xfId="42969" xr:uid="{00000000-0005-0000-0000-000022A70000}"/>
    <cellStyle name="20% - Accent1 4 5 2 2 7 2 3" xfId="42970" xr:uid="{00000000-0005-0000-0000-000023A70000}"/>
    <cellStyle name="20% - Accent1 4 5 2 2 7 3" xfId="42971" xr:uid="{00000000-0005-0000-0000-000024A70000}"/>
    <cellStyle name="20% - Accent1 4 5 2 2 7 3 2" xfId="42972" xr:uid="{00000000-0005-0000-0000-000025A70000}"/>
    <cellStyle name="20% - Accent1 4 5 2 2 7 4" xfId="42973" xr:uid="{00000000-0005-0000-0000-000026A70000}"/>
    <cellStyle name="20% - Accent1 4 5 2 2 8" xfId="42974" xr:uid="{00000000-0005-0000-0000-000027A70000}"/>
    <cellStyle name="20% - Accent1 4 5 2 2 8 2" xfId="42975" xr:uid="{00000000-0005-0000-0000-000028A70000}"/>
    <cellStyle name="20% - Accent1 4 5 2 2 8 2 2" xfId="42976" xr:uid="{00000000-0005-0000-0000-000029A70000}"/>
    <cellStyle name="20% - Accent1 4 5 2 2 8 2 2 2" xfId="42977" xr:uid="{00000000-0005-0000-0000-00002AA70000}"/>
    <cellStyle name="20% - Accent1 4 5 2 2 8 2 3" xfId="42978" xr:uid="{00000000-0005-0000-0000-00002BA70000}"/>
    <cellStyle name="20% - Accent1 4 5 2 2 8 3" xfId="42979" xr:uid="{00000000-0005-0000-0000-00002CA70000}"/>
    <cellStyle name="20% - Accent1 4 5 2 2 8 3 2" xfId="42980" xr:uid="{00000000-0005-0000-0000-00002DA70000}"/>
    <cellStyle name="20% - Accent1 4 5 2 2 8 4" xfId="42981" xr:uid="{00000000-0005-0000-0000-00002EA70000}"/>
    <cellStyle name="20% - Accent1 4 5 2 2 9" xfId="42982" xr:uid="{00000000-0005-0000-0000-00002FA70000}"/>
    <cellStyle name="20% - Accent1 4 5 2 2 9 2" xfId="42983" xr:uid="{00000000-0005-0000-0000-000030A70000}"/>
    <cellStyle name="20% - Accent1 4 5 2 2 9 2 2" xfId="42984" xr:uid="{00000000-0005-0000-0000-000031A70000}"/>
    <cellStyle name="20% - Accent1 4 5 2 2 9 2 2 2" xfId="42985" xr:uid="{00000000-0005-0000-0000-000032A70000}"/>
    <cellStyle name="20% - Accent1 4 5 2 2 9 2 3" xfId="42986" xr:uid="{00000000-0005-0000-0000-000033A70000}"/>
    <cellStyle name="20% - Accent1 4 5 2 2 9 3" xfId="42987" xr:uid="{00000000-0005-0000-0000-000034A70000}"/>
    <cellStyle name="20% - Accent1 4 5 2 2 9 3 2" xfId="42988" xr:uid="{00000000-0005-0000-0000-000035A70000}"/>
    <cellStyle name="20% - Accent1 4 5 2 2 9 4" xfId="42989" xr:uid="{00000000-0005-0000-0000-000036A70000}"/>
    <cellStyle name="20% - Accent1 4 5 2 3" xfId="42990" xr:uid="{00000000-0005-0000-0000-000037A70000}"/>
    <cellStyle name="20% - Accent1 4 5 2 3 10" xfId="42991" xr:uid="{00000000-0005-0000-0000-000038A70000}"/>
    <cellStyle name="20% - Accent1 4 5 2 3 10 2" xfId="42992" xr:uid="{00000000-0005-0000-0000-000039A70000}"/>
    <cellStyle name="20% - Accent1 4 5 2 3 11" xfId="42993" xr:uid="{00000000-0005-0000-0000-00003AA70000}"/>
    <cellStyle name="20% - Accent1 4 5 2 3 2" xfId="42994" xr:uid="{00000000-0005-0000-0000-00003BA70000}"/>
    <cellStyle name="20% - Accent1 4 5 2 3 2 2" xfId="42995" xr:uid="{00000000-0005-0000-0000-00003CA70000}"/>
    <cellStyle name="20% - Accent1 4 5 2 3 2 2 2" xfId="42996" xr:uid="{00000000-0005-0000-0000-00003DA70000}"/>
    <cellStyle name="20% - Accent1 4 5 2 3 2 2 2 2" xfId="42997" xr:uid="{00000000-0005-0000-0000-00003EA70000}"/>
    <cellStyle name="20% - Accent1 4 5 2 3 2 2 2 2 2" xfId="42998" xr:uid="{00000000-0005-0000-0000-00003FA70000}"/>
    <cellStyle name="20% - Accent1 4 5 2 3 2 2 2 3" xfId="42999" xr:uid="{00000000-0005-0000-0000-000040A70000}"/>
    <cellStyle name="20% - Accent1 4 5 2 3 2 2 3" xfId="43000" xr:uid="{00000000-0005-0000-0000-000041A70000}"/>
    <cellStyle name="20% - Accent1 4 5 2 3 2 2 3 2" xfId="43001" xr:uid="{00000000-0005-0000-0000-000042A70000}"/>
    <cellStyle name="20% - Accent1 4 5 2 3 2 2 4" xfId="43002" xr:uid="{00000000-0005-0000-0000-000043A70000}"/>
    <cellStyle name="20% - Accent1 4 5 2 3 2 3" xfId="43003" xr:uid="{00000000-0005-0000-0000-000044A70000}"/>
    <cellStyle name="20% - Accent1 4 5 2 3 2 3 2" xfId="43004" xr:uid="{00000000-0005-0000-0000-000045A70000}"/>
    <cellStyle name="20% - Accent1 4 5 2 3 2 3 2 2" xfId="43005" xr:uid="{00000000-0005-0000-0000-000046A70000}"/>
    <cellStyle name="20% - Accent1 4 5 2 3 2 3 2 2 2" xfId="43006" xr:uid="{00000000-0005-0000-0000-000047A70000}"/>
    <cellStyle name="20% - Accent1 4 5 2 3 2 3 2 3" xfId="43007" xr:uid="{00000000-0005-0000-0000-000048A70000}"/>
    <cellStyle name="20% - Accent1 4 5 2 3 2 3 3" xfId="43008" xr:uid="{00000000-0005-0000-0000-000049A70000}"/>
    <cellStyle name="20% - Accent1 4 5 2 3 2 3 3 2" xfId="43009" xr:uid="{00000000-0005-0000-0000-00004AA70000}"/>
    <cellStyle name="20% - Accent1 4 5 2 3 2 3 4" xfId="43010" xr:uid="{00000000-0005-0000-0000-00004BA70000}"/>
    <cellStyle name="20% - Accent1 4 5 2 3 2 4" xfId="43011" xr:uid="{00000000-0005-0000-0000-00004CA70000}"/>
    <cellStyle name="20% - Accent1 4 5 2 3 2 4 2" xfId="43012" xr:uid="{00000000-0005-0000-0000-00004DA70000}"/>
    <cellStyle name="20% - Accent1 4 5 2 3 2 4 2 2" xfId="43013" xr:uid="{00000000-0005-0000-0000-00004EA70000}"/>
    <cellStyle name="20% - Accent1 4 5 2 3 2 4 2 2 2" xfId="43014" xr:uid="{00000000-0005-0000-0000-00004FA70000}"/>
    <cellStyle name="20% - Accent1 4 5 2 3 2 4 2 3" xfId="43015" xr:uid="{00000000-0005-0000-0000-000050A70000}"/>
    <cellStyle name="20% - Accent1 4 5 2 3 2 4 3" xfId="43016" xr:uid="{00000000-0005-0000-0000-000051A70000}"/>
    <cellStyle name="20% - Accent1 4 5 2 3 2 4 3 2" xfId="43017" xr:uid="{00000000-0005-0000-0000-000052A70000}"/>
    <cellStyle name="20% - Accent1 4 5 2 3 2 4 4" xfId="43018" xr:uid="{00000000-0005-0000-0000-000053A70000}"/>
    <cellStyle name="20% - Accent1 4 5 2 3 2 5" xfId="43019" xr:uid="{00000000-0005-0000-0000-000054A70000}"/>
    <cellStyle name="20% - Accent1 4 5 2 3 2 5 2" xfId="43020" xr:uid="{00000000-0005-0000-0000-000055A70000}"/>
    <cellStyle name="20% - Accent1 4 5 2 3 2 5 2 2" xfId="43021" xr:uid="{00000000-0005-0000-0000-000056A70000}"/>
    <cellStyle name="20% - Accent1 4 5 2 3 2 5 3" xfId="43022" xr:uid="{00000000-0005-0000-0000-000057A70000}"/>
    <cellStyle name="20% - Accent1 4 5 2 3 2 6" xfId="43023" xr:uid="{00000000-0005-0000-0000-000058A70000}"/>
    <cellStyle name="20% - Accent1 4 5 2 3 2 6 2" xfId="43024" xr:uid="{00000000-0005-0000-0000-000059A70000}"/>
    <cellStyle name="20% - Accent1 4 5 2 3 2 6 2 2" xfId="43025" xr:uid="{00000000-0005-0000-0000-00005AA70000}"/>
    <cellStyle name="20% - Accent1 4 5 2 3 2 6 3" xfId="43026" xr:uid="{00000000-0005-0000-0000-00005BA70000}"/>
    <cellStyle name="20% - Accent1 4 5 2 3 2 7" xfId="43027" xr:uid="{00000000-0005-0000-0000-00005CA70000}"/>
    <cellStyle name="20% - Accent1 4 5 2 3 2 7 2" xfId="43028" xr:uid="{00000000-0005-0000-0000-00005DA70000}"/>
    <cellStyle name="20% - Accent1 4 5 2 3 2 8" xfId="43029" xr:uid="{00000000-0005-0000-0000-00005EA70000}"/>
    <cellStyle name="20% - Accent1 4 5 2 3 2 8 2" xfId="43030" xr:uid="{00000000-0005-0000-0000-00005FA70000}"/>
    <cellStyle name="20% - Accent1 4 5 2 3 2 9" xfId="43031" xr:uid="{00000000-0005-0000-0000-000060A70000}"/>
    <cellStyle name="20% - Accent1 4 5 2 3 3" xfId="43032" xr:uid="{00000000-0005-0000-0000-000061A70000}"/>
    <cellStyle name="20% - Accent1 4 5 2 3 3 2" xfId="43033" xr:uid="{00000000-0005-0000-0000-000062A70000}"/>
    <cellStyle name="20% - Accent1 4 5 2 3 3 2 2" xfId="43034" xr:uid="{00000000-0005-0000-0000-000063A70000}"/>
    <cellStyle name="20% - Accent1 4 5 2 3 3 2 2 2" xfId="43035" xr:uid="{00000000-0005-0000-0000-000064A70000}"/>
    <cellStyle name="20% - Accent1 4 5 2 3 3 2 2 2 2" xfId="43036" xr:uid="{00000000-0005-0000-0000-000065A70000}"/>
    <cellStyle name="20% - Accent1 4 5 2 3 3 2 2 3" xfId="43037" xr:uid="{00000000-0005-0000-0000-000066A70000}"/>
    <cellStyle name="20% - Accent1 4 5 2 3 3 2 3" xfId="43038" xr:uid="{00000000-0005-0000-0000-000067A70000}"/>
    <cellStyle name="20% - Accent1 4 5 2 3 3 2 3 2" xfId="43039" xr:uid="{00000000-0005-0000-0000-000068A70000}"/>
    <cellStyle name="20% - Accent1 4 5 2 3 3 2 4" xfId="43040" xr:uid="{00000000-0005-0000-0000-000069A70000}"/>
    <cellStyle name="20% - Accent1 4 5 2 3 3 3" xfId="43041" xr:uid="{00000000-0005-0000-0000-00006AA70000}"/>
    <cellStyle name="20% - Accent1 4 5 2 3 3 3 2" xfId="43042" xr:uid="{00000000-0005-0000-0000-00006BA70000}"/>
    <cellStyle name="20% - Accent1 4 5 2 3 3 3 2 2" xfId="43043" xr:uid="{00000000-0005-0000-0000-00006CA70000}"/>
    <cellStyle name="20% - Accent1 4 5 2 3 3 3 2 2 2" xfId="43044" xr:uid="{00000000-0005-0000-0000-00006DA70000}"/>
    <cellStyle name="20% - Accent1 4 5 2 3 3 3 2 3" xfId="43045" xr:uid="{00000000-0005-0000-0000-00006EA70000}"/>
    <cellStyle name="20% - Accent1 4 5 2 3 3 3 3" xfId="43046" xr:uid="{00000000-0005-0000-0000-00006FA70000}"/>
    <cellStyle name="20% - Accent1 4 5 2 3 3 3 3 2" xfId="43047" xr:uid="{00000000-0005-0000-0000-000070A70000}"/>
    <cellStyle name="20% - Accent1 4 5 2 3 3 3 4" xfId="43048" xr:uid="{00000000-0005-0000-0000-000071A70000}"/>
    <cellStyle name="20% - Accent1 4 5 2 3 3 4" xfId="43049" xr:uid="{00000000-0005-0000-0000-000072A70000}"/>
    <cellStyle name="20% - Accent1 4 5 2 3 3 4 2" xfId="43050" xr:uid="{00000000-0005-0000-0000-000073A70000}"/>
    <cellStyle name="20% - Accent1 4 5 2 3 3 4 2 2" xfId="43051" xr:uid="{00000000-0005-0000-0000-000074A70000}"/>
    <cellStyle name="20% - Accent1 4 5 2 3 3 4 2 2 2" xfId="43052" xr:uid="{00000000-0005-0000-0000-000075A70000}"/>
    <cellStyle name="20% - Accent1 4 5 2 3 3 4 2 3" xfId="43053" xr:uid="{00000000-0005-0000-0000-000076A70000}"/>
    <cellStyle name="20% - Accent1 4 5 2 3 3 4 3" xfId="43054" xr:uid="{00000000-0005-0000-0000-000077A70000}"/>
    <cellStyle name="20% - Accent1 4 5 2 3 3 4 3 2" xfId="43055" xr:uid="{00000000-0005-0000-0000-000078A70000}"/>
    <cellStyle name="20% - Accent1 4 5 2 3 3 4 4" xfId="43056" xr:uid="{00000000-0005-0000-0000-000079A70000}"/>
    <cellStyle name="20% - Accent1 4 5 2 3 3 5" xfId="43057" xr:uid="{00000000-0005-0000-0000-00007AA70000}"/>
    <cellStyle name="20% - Accent1 4 5 2 3 3 5 2" xfId="43058" xr:uid="{00000000-0005-0000-0000-00007BA70000}"/>
    <cellStyle name="20% - Accent1 4 5 2 3 3 5 2 2" xfId="43059" xr:uid="{00000000-0005-0000-0000-00007CA70000}"/>
    <cellStyle name="20% - Accent1 4 5 2 3 3 5 3" xfId="43060" xr:uid="{00000000-0005-0000-0000-00007DA70000}"/>
    <cellStyle name="20% - Accent1 4 5 2 3 3 6" xfId="43061" xr:uid="{00000000-0005-0000-0000-00007EA70000}"/>
    <cellStyle name="20% - Accent1 4 5 2 3 3 6 2" xfId="43062" xr:uid="{00000000-0005-0000-0000-00007FA70000}"/>
    <cellStyle name="20% - Accent1 4 5 2 3 3 6 2 2" xfId="43063" xr:uid="{00000000-0005-0000-0000-000080A70000}"/>
    <cellStyle name="20% - Accent1 4 5 2 3 3 6 3" xfId="43064" xr:uid="{00000000-0005-0000-0000-000081A70000}"/>
    <cellStyle name="20% - Accent1 4 5 2 3 3 7" xfId="43065" xr:uid="{00000000-0005-0000-0000-000082A70000}"/>
    <cellStyle name="20% - Accent1 4 5 2 3 3 7 2" xfId="43066" xr:uid="{00000000-0005-0000-0000-000083A70000}"/>
    <cellStyle name="20% - Accent1 4 5 2 3 3 8" xfId="43067" xr:uid="{00000000-0005-0000-0000-000084A70000}"/>
    <cellStyle name="20% - Accent1 4 5 2 3 3 8 2" xfId="43068" xr:uid="{00000000-0005-0000-0000-000085A70000}"/>
    <cellStyle name="20% - Accent1 4 5 2 3 3 9" xfId="43069" xr:uid="{00000000-0005-0000-0000-000086A70000}"/>
    <cellStyle name="20% - Accent1 4 5 2 3 4" xfId="43070" xr:uid="{00000000-0005-0000-0000-000087A70000}"/>
    <cellStyle name="20% - Accent1 4 5 2 3 4 2" xfId="43071" xr:uid="{00000000-0005-0000-0000-000088A70000}"/>
    <cellStyle name="20% - Accent1 4 5 2 3 4 2 2" xfId="43072" xr:uid="{00000000-0005-0000-0000-000089A70000}"/>
    <cellStyle name="20% - Accent1 4 5 2 3 4 2 2 2" xfId="43073" xr:uid="{00000000-0005-0000-0000-00008AA70000}"/>
    <cellStyle name="20% - Accent1 4 5 2 3 4 2 3" xfId="43074" xr:uid="{00000000-0005-0000-0000-00008BA70000}"/>
    <cellStyle name="20% - Accent1 4 5 2 3 4 3" xfId="43075" xr:uid="{00000000-0005-0000-0000-00008CA70000}"/>
    <cellStyle name="20% - Accent1 4 5 2 3 4 3 2" xfId="43076" xr:uid="{00000000-0005-0000-0000-00008DA70000}"/>
    <cellStyle name="20% - Accent1 4 5 2 3 4 4" xfId="43077" xr:uid="{00000000-0005-0000-0000-00008EA70000}"/>
    <cellStyle name="20% - Accent1 4 5 2 3 5" xfId="43078" xr:uid="{00000000-0005-0000-0000-00008FA70000}"/>
    <cellStyle name="20% - Accent1 4 5 2 3 5 2" xfId="43079" xr:uid="{00000000-0005-0000-0000-000090A70000}"/>
    <cellStyle name="20% - Accent1 4 5 2 3 5 2 2" xfId="43080" xr:uid="{00000000-0005-0000-0000-000091A70000}"/>
    <cellStyle name="20% - Accent1 4 5 2 3 5 2 2 2" xfId="43081" xr:uid="{00000000-0005-0000-0000-000092A70000}"/>
    <cellStyle name="20% - Accent1 4 5 2 3 5 2 3" xfId="43082" xr:uid="{00000000-0005-0000-0000-000093A70000}"/>
    <cellStyle name="20% - Accent1 4 5 2 3 5 3" xfId="43083" xr:uid="{00000000-0005-0000-0000-000094A70000}"/>
    <cellStyle name="20% - Accent1 4 5 2 3 5 3 2" xfId="43084" xr:uid="{00000000-0005-0000-0000-000095A70000}"/>
    <cellStyle name="20% - Accent1 4 5 2 3 5 4" xfId="43085" xr:uid="{00000000-0005-0000-0000-000096A70000}"/>
    <cellStyle name="20% - Accent1 4 5 2 3 6" xfId="43086" xr:uid="{00000000-0005-0000-0000-000097A70000}"/>
    <cellStyle name="20% - Accent1 4 5 2 3 6 2" xfId="43087" xr:uid="{00000000-0005-0000-0000-000098A70000}"/>
    <cellStyle name="20% - Accent1 4 5 2 3 6 2 2" xfId="43088" xr:uid="{00000000-0005-0000-0000-000099A70000}"/>
    <cellStyle name="20% - Accent1 4 5 2 3 6 2 2 2" xfId="43089" xr:uid="{00000000-0005-0000-0000-00009AA70000}"/>
    <cellStyle name="20% - Accent1 4 5 2 3 6 2 3" xfId="43090" xr:uid="{00000000-0005-0000-0000-00009BA70000}"/>
    <cellStyle name="20% - Accent1 4 5 2 3 6 3" xfId="43091" xr:uid="{00000000-0005-0000-0000-00009CA70000}"/>
    <cellStyle name="20% - Accent1 4 5 2 3 6 3 2" xfId="43092" xr:uid="{00000000-0005-0000-0000-00009DA70000}"/>
    <cellStyle name="20% - Accent1 4 5 2 3 6 4" xfId="43093" xr:uid="{00000000-0005-0000-0000-00009EA70000}"/>
    <cellStyle name="20% - Accent1 4 5 2 3 7" xfId="43094" xr:uid="{00000000-0005-0000-0000-00009FA70000}"/>
    <cellStyle name="20% - Accent1 4 5 2 3 7 2" xfId="43095" xr:uid="{00000000-0005-0000-0000-0000A0A70000}"/>
    <cellStyle name="20% - Accent1 4 5 2 3 7 2 2" xfId="43096" xr:uid="{00000000-0005-0000-0000-0000A1A70000}"/>
    <cellStyle name="20% - Accent1 4 5 2 3 7 3" xfId="43097" xr:uid="{00000000-0005-0000-0000-0000A2A70000}"/>
    <cellStyle name="20% - Accent1 4 5 2 3 8" xfId="43098" xr:uid="{00000000-0005-0000-0000-0000A3A70000}"/>
    <cellStyle name="20% - Accent1 4 5 2 3 8 2" xfId="43099" xr:uid="{00000000-0005-0000-0000-0000A4A70000}"/>
    <cellStyle name="20% - Accent1 4 5 2 3 8 2 2" xfId="43100" xr:uid="{00000000-0005-0000-0000-0000A5A70000}"/>
    <cellStyle name="20% - Accent1 4 5 2 3 8 3" xfId="43101" xr:uid="{00000000-0005-0000-0000-0000A6A70000}"/>
    <cellStyle name="20% - Accent1 4 5 2 3 9" xfId="43102" xr:uid="{00000000-0005-0000-0000-0000A7A70000}"/>
    <cellStyle name="20% - Accent1 4 5 2 3 9 2" xfId="43103" xr:uid="{00000000-0005-0000-0000-0000A8A70000}"/>
    <cellStyle name="20% - Accent1 4 5 2 4" xfId="43104" xr:uid="{00000000-0005-0000-0000-0000A9A70000}"/>
    <cellStyle name="20% - Accent1 4 5 2 4 10" xfId="43105" xr:uid="{00000000-0005-0000-0000-0000AAA70000}"/>
    <cellStyle name="20% - Accent1 4 5 2 4 10 2" xfId="43106" xr:uid="{00000000-0005-0000-0000-0000ABA70000}"/>
    <cellStyle name="20% - Accent1 4 5 2 4 11" xfId="43107" xr:uid="{00000000-0005-0000-0000-0000ACA70000}"/>
    <cellStyle name="20% - Accent1 4 5 2 4 2" xfId="43108" xr:uid="{00000000-0005-0000-0000-0000ADA70000}"/>
    <cellStyle name="20% - Accent1 4 5 2 4 2 2" xfId="43109" xr:uid="{00000000-0005-0000-0000-0000AEA70000}"/>
    <cellStyle name="20% - Accent1 4 5 2 4 2 2 2" xfId="43110" xr:uid="{00000000-0005-0000-0000-0000AFA70000}"/>
    <cellStyle name="20% - Accent1 4 5 2 4 2 2 2 2" xfId="43111" xr:uid="{00000000-0005-0000-0000-0000B0A70000}"/>
    <cellStyle name="20% - Accent1 4 5 2 4 2 2 2 2 2" xfId="43112" xr:uid="{00000000-0005-0000-0000-0000B1A70000}"/>
    <cellStyle name="20% - Accent1 4 5 2 4 2 2 2 3" xfId="43113" xr:uid="{00000000-0005-0000-0000-0000B2A70000}"/>
    <cellStyle name="20% - Accent1 4 5 2 4 2 2 3" xfId="43114" xr:uid="{00000000-0005-0000-0000-0000B3A70000}"/>
    <cellStyle name="20% - Accent1 4 5 2 4 2 2 3 2" xfId="43115" xr:uid="{00000000-0005-0000-0000-0000B4A70000}"/>
    <cellStyle name="20% - Accent1 4 5 2 4 2 2 4" xfId="43116" xr:uid="{00000000-0005-0000-0000-0000B5A70000}"/>
    <cellStyle name="20% - Accent1 4 5 2 4 2 3" xfId="43117" xr:uid="{00000000-0005-0000-0000-0000B6A70000}"/>
    <cellStyle name="20% - Accent1 4 5 2 4 2 3 2" xfId="43118" xr:uid="{00000000-0005-0000-0000-0000B7A70000}"/>
    <cellStyle name="20% - Accent1 4 5 2 4 2 3 2 2" xfId="43119" xr:uid="{00000000-0005-0000-0000-0000B8A70000}"/>
    <cellStyle name="20% - Accent1 4 5 2 4 2 3 2 2 2" xfId="43120" xr:uid="{00000000-0005-0000-0000-0000B9A70000}"/>
    <cellStyle name="20% - Accent1 4 5 2 4 2 3 2 3" xfId="43121" xr:uid="{00000000-0005-0000-0000-0000BAA70000}"/>
    <cellStyle name="20% - Accent1 4 5 2 4 2 3 3" xfId="43122" xr:uid="{00000000-0005-0000-0000-0000BBA70000}"/>
    <cellStyle name="20% - Accent1 4 5 2 4 2 3 3 2" xfId="43123" xr:uid="{00000000-0005-0000-0000-0000BCA70000}"/>
    <cellStyle name="20% - Accent1 4 5 2 4 2 3 4" xfId="43124" xr:uid="{00000000-0005-0000-0000-0000BDA70000}"/>
    <cellStyle name="20% - Accent1 4 5 2 4 2 4" xfId="43125" xr:uid="{00000000-0005-0000-0000-0000BEA70000}"/>
    <cellStyle name="20% - Accent1 4 5 2 4 2 4 2" xfId="43126" xr:uid="{00000000-0005-0000-0000-0000BFA70000}"/>
    <cellStyle name="20% - Accent1 4 5 2 4 2 4 2 2" xfId="43127" xr:uid="{00000000-0005-0000-0000-0000C0A70000}"/>
    <cellStyle name="20% - Accent1 4 5 2 4 2 4 2 2 2" xfId="43128" xr:uid="{00000000-0005-0000-0000-0000C1A70000}"/>
    <cellStyle name="20% - Accent1 4 5 2 4 2 4 2 3" xfId="43129" xr:uid="{00000000-0005-0000-0000-0000C2A70000}"/>
    <cellStyle name="20% - Accent1 4 5 2 4 2 4 3" xfId="43130" xr:uid="{00000000-0005-0000-0000-0000C3A70000}"/>
    <cellStyle name="20% - Accent1 4 5 2 4 2 4 3 2" xfId="43131" xr:uid="{00000000-0005-0000-0000-0000C4A70000}"/>
    <cellStyle name="20% - Accent1 4 5 2 4 2 4 4" xfId="43132" xr:uid="{00000000-0005-0000-0000-0000C5A70000}"/>
    <cellStyle name="20% - Accent1 4 5 2 4 2 5" xfId="43133" xr:uid="{00000000-0005-0000-0000-0000C6A70000}"/>
    <cellStyle name="20% - Accent1 4 5 2 4 2 5 2" xfId="43134" xr:uid="{00000000-0005-0000-0000-0000C7A70000}"/>
    <cellStyle name="20% - Accent1 4 5 2 4 2 5 2 2" xfId="43135" xr:uid="{00000000-0005-0000-0000-0000C8A70000}"/>
    <cellStyle name="20% - Accent1 4 5 2 4 2 5 3" xfId="43136" xr:uid="{00000000-0005-0000-0000-0000C9A70000}"/>
    <cellStyle name="20% - Accent1 4 5 2 4 2 6" xfId="43137" xr:uid="{00000000-0005-0000-0000-0000CAA70000}"/>
    <cellStyle name="20% - Accent1 4 5 2 4 2 6 2" xfId="43138" xr:uid="{00000000-0005-0000-0000-0000CBA70000}"/>
    <cellStyle name="20% - Accent1 4 5 2 4 2 6 2 2" xfId="43139" xr:uid="{00000000-0005-0000-0000-0000CCA70000}"/>
    <cellStyle name="20% - Accent1 4 5 2 4 2 6 3" xfId="43140" xr:uid="{00000000-0005-0000-0000-0000CDA70000}"/>
    <cellStyle name="20% - Accent1 4 5 2 4 2 7" xfId="43141" xr:uid="{00000000-0005-0000-0000-0000CEA70000}"/>
    <cellStyle name="20% - Accent1 4 5 2 4 2 7 2" xfId="43142" xr:uid="{00000000-0005-0000-0000-0000CFA70000}"/>
    <cellStyle name="20% - Accent1 4 5 2 4 2 8" xfId="43143" xr:uid="{00000000-0005-0000-0000-0000D0A70000}"/>
    <cellStyle name="20% - Accent1 4 5 2 4 2 8 2" xfId="43144" xr:uid="{00000000-0005-0000-0000-0000D1A70000}"/>
    <cellStyle name="20% - Accent1 4 5 2 4 2 9" xfId="43145" xr:uid="{00000000-0005-0000-0000-0000D2A70000}"/>
    <cellStyle name="20% - Accent1 4 5 2 4 3" xfId="43146" xr:uid="{00000000-0005-0000-0000-0000D3A70000}"/>
    <cellStyle name="20% - Accent1 4 5 2 4 3 2" xfId="43147" xr:uid="{00000000-0005-0000-0000-0000D4A70000}"/>
    <cellStyle name="20% - Accent1 4 5 2 4 3 2 2" xfId="43148" xr:uid="{00000000-0005-0000-0000-0000D5A70000}"/>
    <cellStyle name="20% - Accent1 4 5 2 4 3 2 2 2" xfId="43149" xr:uid="{00000000-0005-0000-0000-0000D6A70000}"/>
    <cellStyle name="20% - Accent1 4 5 2 4 3 2 2 2 2" xfId="43150" xr:uid="{00000000-0005-0000-0000-0000D7A70000}"/>
    <cellStyle name="20% - Accent1 4 5 2 4 3 2 2 3" xfId="43151" xr:uid="{00000000-0005-0000-0000-0000D8A70000}"/>
    <cellStyle name="20% - Accent1 4 5 2 4 3 2 3" xfId="43152" xr:uid="{00000000-0005-0000-0000-0000D9A70000}"/>
    <cellStyle name="20% - Accent1 4 5 2 4 3 2 3 2" xfId="43153" xr:uid="{00000000-0005-0000-0000-0000DAA70000}"/>
    <cellStyle name="20% - Accent1 4 5 2 4 3 2 4" xfId="43154" xr:uid="{00000000-0005-0000-0000-0000DBA70000}"/>
    <cellStyle name="20% - Accent1 4 5 2 4 3 3" xfId="43155" xr:uid="{00000000-0005-0000-0000-0000DCA70000}"/>
    <cellStyle name="20% - Accent1 4 5 2 4 3 3 2" xfId="43156" xr:uid="{00000000-0005-0000-0000-0000DDA70000}"/>
    <cellStyle name="20% - Accent1 4 5 2 4 3 3 2 2" xfId="43157" xr:uid="{00000000-0005-0000-0000-0000DEA70000}"/>
    <cellStyle name="20% - Accent1 4 5 2 4 3 3 2 2 2" xfId="43158" xr:uid="{00000000-0005-0000-0000-0000DFA70000}"/>
    <cellStyle name="20% - Accent1 4 5 2 4 3 3 2 3" xfId="43159" xr:uid="{00000000-0005-0000-0000-0000E0A70000}"/>
    <cellStyle name="20% - Accent1 4 5 2 4 3 3 3" xfId="43160" xr:uid="{00000000-0005-0000-0000-0000E1A70000}"/>
    <cellStyle name="20% - Accent1 4 5 2 4 3 3 3 2" xfId="43161" xr:uid="{00000000-0005-0000-0000-0000E2A70000}"/>
    <cellStyle name="20% - Accent1 4 5 2 4 3 3 4" xfId="43162" xr:uid="{00000000-0005-0000-0000-0000E3A70000}"/>
    <cellStyle name="20% - Accent1 4 5 2 4 3 4" xfId="43163" xr:uid="{00000000-0005-0000-0000-0000E4A70000}"/>
    <cellStyle name="20% - Accent1 4 5 2 4 3 4 2" xfId="43164" xr:uid="{00000000-0005-0000-0000-0000E5A70000}"/>
    <cellStyle name="20% - Accent1 4 5 2 4 3 4 2 2" xfId="43165" xr:uid="{00000000-0005-0000-0000-0000E6A70000}"/>
    <cellStyle name="20% - Accent1 4 5 2 4 3 4 2 2 2" xfId="43166" xr:uid="{00000000-0005-0000-0000-0000E7A70000}"/>
    <cellStyle name="20% - Accent1 4 5 2 4 3 4 2 3" xfId="43167" xr:uid="{00000000-0005-0000-0000-0000E8A70000}"/>
    <cellStyle name="20% - Accent1 4 5 2 4 3 4 3" xfId="43168" xr:uid="{00000000-0005-0000-0000-0000E9A70000}"/>
    <cellStyle name="20% - Accent1 4 5 2 4 3 4 3 2" xfId="43169" xr:uid="{00000000-0005-0000-0000-0000EAA70000}"/>
    <cellStyle name="20% - Accent1 4 5 2 4 3 4 4" xfId="43170" xr:uid="{00000000-0005-0000-0000-0000EBA70000}"/>
    <cellStyle name="20% - Accent1 4 5 2 4 3 5" xfId="43171" xr:uid="{00000000-0005-0000-0000-0000ECA70000}"/>
    <cellStyle name="20% - Accent1 4 5 2 4 3 5 2" xfId="43172" xr:uid="{00000000-0005-0000-0000-0000EDA70000}"/>
    <cellStyle name="20% - Accent1 4 5 2 4 3 5 2 2" xfId="43173" xr:uid="{00000000-0005-0000-0000-0000EEA70000}"/>
    <cellStyle name="20% - Accent1 4 5 2 4 3 5 3" xfId="43174" xr:uid="{00000000-0005-0000-0000-0000EFA70000}"/>
    <cellStyle name="20% - Accent1 4 5 2 4 3 6" xfId="43175" xr:uid="{00000000-0005-0000-0000-0000F0A70000}"/>
    <cellStyle name="20% - Accent1 4 5 2 4 3 6 2" xfId="43176" xr:uid="{00000000-0005-0000-0000-0000F1A70000}"/>
    <cellStyle name="20% - Accent1 4 5 2 4 3 6 2 2" xfId="43177" xr:uid="{00000000-0005-0000-0000-0000F2A70000}"/>
    <cellStyle name="20% - Accent1 4 5 2 4 3 6 3" xfId="43178" xr:uid="{00000000-0005-0000-0000-0000F3A70000}"/>
    <cellStyle name="20% - Accent1 4 5 2 4 3 7" xfId="43179" xr:uid="{00000000-0005-0000-0000-0000F4A70000}"/>
    <cellStyle name="20% - Accent1 4 5 2 4 3 7 2" xfId="43180" xr:uid="{00000000-0005-0000-0000-0000F5A70000}"/>
    <cellStyle name="20% - Accent1 4 5 2 4 3 8" xfId="43181" xr:uid="{00000000-0005-0000-0000-0000F6A70000}"/>
    <cellStyle name="20% - Accent1 4 5 2 4 3 8 2" xfId="43182" xr:uid="{00000000-0005-0000-0000-0000F7A70000}"/>
    <cellStyle name="20% - Accent1 4 5 2 4 3 9" xfId="43183" xr:uid="{00000000-0005-0000-0000-0000F8A70000}"/>
    <cellStyle name="20% - Accent1 4 5 2 4 4" xfId="43184" xr:uid="{00000000-0005-0000-0000-0000F9A70000}"/>
    <cellStyle name="20% - Accent1 4 5 2 4 4 2" xfId="43185" xr:uid="{00000000-0005-0000-0000-0000FAA70000}"/>
    <cellStyle name="20% - Accent1 4 5 2 4 4 2 2" xfId="43186" xr:uid="{00000000-0005-0000-0000-0000FBA70000}"/>
    <cellStyle name="20% - Accent1 4 5 2 4 4 2 2 2" xfId="43187" xr:uid="{00000000-0005-0000-0000-0000FCA70000}"/>
    <cellStyle name="20% - Accent1 4 5 2 4 4 2 3" xfId="43188" xr:uid="{00000000-0005-0000-0000-0000FDA70000}"/>
    <cellStyle name="20% - Accent1 4 5 2 4 4 3" xfId="43189" xr:uid="{00000000-0005-0000-0000-0000FEA70000}"/>
    <cellStyle name="20% - Accent1 4 5 2 4 4 3 2" xfId="43190" xr:uid="{00000000-0005-0000-0000-0000FFA70000}"/>
    <cellStyle name="20% - Accent1 4 5 2 4 4 4" xfId="43191" xr:uid="{00000000-0005-0000-0000-000000A80000}"/>
    <cellStyle name="20% - Accent1 4 5 2 4 5" xfId="43192" xr:uid="{00000000-0005-0000-0000-000001A80000}"/>
    <cellStyle name="20% - Accent1 4 5 2 4 5 2" xfId="43193" xr:uid="{00000000-0005-0000-0000-000002A80000}"/>
    <cellStyle name="20% - Accent1 4 5 2 4 5 2 2" xfId="43194" xr:uid="{00000000-0005-0000-0000-000003A80000}"/>
    <cellStyle name="20% - Accent1 4 5 2 4 5 2 2 2" xfId="43195" xr:uid="{00000000-0005-0000-0000-000004A80000}"/>
    <cellStyle name="20% - Accent1 4 5 2 4 5 2 3" xfId="43196" xr:uid="{00000000-0005-0000-0000-000005A80000}"/>
    <cellStyle name="20% - Accent1 4 5 2 4 5 3" xfId="43197" xr:uid="{00000000-0005-0000-0000-000006A80000}"/>
    <cellStyle name="20% - Accent1 4 5 2 4 5 3 2" xfId="43198" xr:uid="{00000000-0005-0000-0000-000007A80000}"/>
    <cellStyle name="20% - Accent1 4 5 2 4 5 4" xfId="43199" xr:uid="{00000000-0005-0000-0000-000008A80000}"/>
    <cellStyle name="20% - Accent1 4 5 2 4 6" xfId="43200" xr:uid="{00000000-0005-0000-0000-000009A80000}"/>
    <cellStyle name="20% - Accent1 4 5 2 4 6 2" xfId="43201" xr:uid="{00000000-0005-0000-0000-00000AA80000}"/>
    <cellStyle name="20% - Accent1 4 5 2 4 6 2 2" xfId="43202" xr:uid="{00000000-0005-0000-0000-00000BA80000}"/>
    <cellStyle name="20% - Accent1 4 5 2 4 6 2 2 2" xfId="43203" xr:uid="{00000000-0005-0000-0000-00000CA80000}"/>
    <cellStyle name="20% - Accent1 4 5 2 4 6 2 3" xfId="43204" xr:uid="{00000000-0005-0000-0000-00000DA80000}"/>
    <cellStyle name="20% - Accent1 4 5 2 4 6 3" xfId="43205" xr:uid="{00000000-0005-0000-0000-00000EA80000}"/>
    <cellStyle name="20% - Accent1 4 5 2 4 6 3 2" xfId="43206" xr:uid="{00000000-0005-0000-0000-00000FA80000}"/>
    <cellStyle name="20% - Accent1 4 5 2 4 6 4" xfId="43207" xr:uid="{00000000-0005-0000-0000-000010A80000}"/>
    <cellStyle name="20% - Accent1 4 5 2 4 7" xfId="43208" xr:uid="{00000000-0005-0000-0000-000011A80000}"/>
    <cellStyle name="20% - Accent1 4 5 2 4 7 2" xfId="43209" xr:uid="{00000000-0005-0000-0000-000012A80000}"/>
    <cellStyle name="20% - Accent1 4 5 2 4 7 2 2" xfId="43210" xr:uid="{00000000-0005-0000-0000-000013A80000}"/>
    <cellStyle name="20% - Accent1 4 5 2 4 7 3" xfId="43211" xr:uid="{00000000-0005-0000-0000-000014A80000}"/>
    <cellStyle name="20% - Accent1 4 5 2 4 8" xfId="43212" xr:uid="{00000000-0005-0000-0000-000015A80000}"/>
    <cellStyle name="20% - Accent1 4 5 2 4 8 2" xfId="43213" xr:uid="{00000000-0005-0000-0000-000016A80000}"/>
    <cellStyle name="20% - Accent1 4 5 2 4 8 2 2" xfId="43214" xr:uid="{00000000-0005-0000-0000-000017A80000}"/>
    <cellStyle name="20% - Accent1 4 5 2 4 8 3" xfId="43215" xr:uid="{00000000-0005-0000-0000-000018A80000}"/>
    <cellStyle name="20% - Accent1 4 5 2 4 9" xfId="43216" xr:uid="{00000000-0005-0000-0000-000019A80000}"/>
    <cellStyle name="20% - Accent1 4 5 2 4 9 2" xfId="43217" xr:uid="{00000000-0005-0000-0000-00001AA80000}"/>
    <cellStyle name="20% - Accent1 4 5 2 5" xfId="43218" xr:uid="{00000000-0005-0000-0000-00001BA80000}"/>
    <cellStyle name="20% - Accent1 4 5 2 5 10" xfId="43219" xr:uid="{00000000-0005-0000-0000-00001CA80000}"/>
    <cellStyle name="20% - Accent1 4 5 2 5 10 2" xfId="43220" xr:uid="{00000000-0005-0000-0000-00001DA80000}"/>
    <cellStyle name="20% - Accent1 4 5 2 5 11" xfId="43221" xr:uid="{00000000-0005-0000-0000-00001EA80000}"/>
    <cellStyle name="20% - Accent1 4 5 2 5 2" xfId="43222" xr:uid="{00000000-0005-0000-0000-00001FA80000}"/>
    <cellStyle name="20% - Accent1 4 5 2 5 2 2" xfId="43223" xr:uid="{00000000-0005-0000-0000-000020A80000}"/>
    <cellStyle name="20% - Accent1 4 5 2 5 2 2 2" xfId="43224" xr:uid="{00000000-0005-0000-0000-000021A80000}"/>
    <cellStyle name="20% - Accent1 4 5 2 5 2 2 2 2" xfId="43225" xr:uid="{00000000-0005-0000-0000-000022A80000}"/>
    <cellStyle name="20% - Accent1 4 5 2 5 2 2 2 2 2" xfId="43226" xr:uid="{00000000-0005-0000-0000-000023A80000}"/>
    <cellStyle name="20% - Accent1 4 5 2 5 2 2 2 3" xfId="43227" xr:uid="{00000000-0005-0000-0000-000024A80000}"/>
    <cellStyle name="20% - Accent1 4 5 2 5 2 2 3" xfId="43228" xr:uid="{00000000-0005-0000-0000-000025A80000}"/>
    <cellStyle name="20% - Accent1 4 5 2 5 2 2 3 2" xfId="43229" xr:uid="{00000000-0005-0000-0000-000026A80000}"/>
    <cellStyle name="20% - Accent1 4 5 2 5 2 2 4" xfId="43230" xr:uid="{00000000-0005-0000-0000-000027A80000}"/>
    <cellStyle name="20% - Accent1 4 5 2 5 2 3" xfId="43231" xr:uid="{00000000-0005-0000-0000-000028A80000}"/>
    <cellStyle name="20% - Accent1 4 5 2 5 2 3 2" xfId="43232" xr:uid="{00000000-0005-0000-0000-000029A80000}"/>
    <cellStyle name="20% - Accent1 4 5 2 5 2 3 2 2" xfId="43233" xr:uid="{00000000-0005-0000-0000-00002AA80000}"/>
    <cellStyle name="20% - Accent1 4 5 2 5 2 3 2 2 2" xfId="43234" xr:uid="{00000000-0005-0000-0000-00002BA80000}"/>
    <cellStyle name="20% - Accent1 4 5 2 5 2 3 2 3" xfId="43235" xr:uid="{00000000-0005-0000-0000-00002CA80000}"/>
    <cellStyle name="20% - Accent1 4 5 2 5 2 3 3" xfId="43236" xr:uid="{00000000-0005-0000-0000-00002DA80000}"/>
    <cellStyle name="20% - Accent1 4 5 2 5 2 3 3 2" xfId="43237" xr:uid="{00000000-0005-0000-0000-00002EA80000}"/>
    <cellStyle name="20% - Accent1 4 5 2 5 2 3 4" xfId="43238" xr:uid="{00000000-0005-0000-0000-00002FA80000}"/>
    <cellStyle name="20% - Accent1 4 5 2 5 2 4" xfId="43239" xr:uid="{00000000-0005-0000-0000-000030A80000}"/>
    <cellStyle name="20% - Accent1 4 5 2 5 2 4 2" xfId="43240" xr:uid="{00000000-0005-0000-0000-000031A80000}"/>
    <cellStyle name="20% - Accent1 4 5 2 5 2 4 2 2" xfId="43241" xr:uid="{00000000-0005-0000-0000-000032A80000}"/>
    <cellStyle name="20% - Accent1 4 5 2 5 2 4 2 2 2" xfId="43242" xr:uid="{00000000-0005-0000-0000-000033A80000}"/>
    <cellStyle name="20% - Accent1 4 5 2 5 2 4 2 3" xfId="43243" xr:uid="{00000000-0005-0000-0000-000034A80000}"/>
    <cellStyle name="20% - Accent1 4 5 2 5 2 4 3" xfId="43244" xr:uid="{00000000-0005-0000-0000-000035A80000}"/>
    <cellStyle name="20% - Accent1 4 5 2 5 2 4 3 2" xfId="43245" xr:uid="{00000000-0005-0000-0000-000036A80000}"/>
    <cellStyle name="20% - Accent1 4 5 2 5 2 4 4" xfId="43246" xr:uid="{00000000-0005-0000-0000-000037A80000}"/>
    <cellStyle name="20% - Accent1 4 5 2 5 2 5" xfId="43247" xr:uid="{00000000-0005-0000-0000-000038A80000}"/>
    <cellStyle name="20% - Accent1 4 5 2 5 2 5 2" xfId="43248" xr:uid="{00000000-0005-0000-0000-000039A80000}"/>
    <cellStyle name="20% - Accent1 4 5 2 5 2 5 2 2" xfId="43249" xr:uid="{00000000-0005-0000-0000-00003AA80000}"/>
    <cellStyle name="20% - Accent1 4 5 2 5 2 5 3" xfId="43250" xr:uid="{00000000-0005-0000-0000-00003BA80000}"/>
    <cellStyle name="20% - Accent1 4 5 2 5 2 6" xfId="43251" xr:uid="{00000000-0005-0000-0000-00003CA80000}"/>
    <cellStyle name="20% - Accent1 4 5 2 5 2 6 2" xfId="43252" xr:uid="{00000000-0005-0000-0000-00003DA80000}"/>
    <cellStyle name="20% - Accent1 4 5 2 5 2 6 2 2" xfId="43253" xr:uid="{00000000-0005-0000-0000-00003EA80000}"/>
    <cellStyle name="20% - Accent1 4 5 2 5 2 6 3" xfId="43254" xr:uid="{00000000-0005-0000-0000-00003FA80000}"/>
    <cellStyle name="20% - Accent1 4 5 2 5 2 7" xfId="43255" xr:uid="{00000000-0005-0000-0000-000040A80000}"/>
    <cellStyle name="20% - Accent1 4 5 2 5 2 7 2" xfId="43256" xr:uid="{00000000-0005-0000-0000-000041A80000}"/>
    <cellStyle name="20% - Accent1 4 5 2 5 2 8" xfId="43257" xr:uid="{00000000-0005-0000-0000-000042A80000}"/>
    <cellStyle name="20% - Accent1 4 5 2 5 2 8 2" xfId="43258" xr:uid="{00000000-0005-0000-0000-000043A80000}"/>
    <cellStyle name="20% - Accent1 4 5 2 5 2 9" xfId="43259" xr:uid="{00000000-0005-0000-0000-000044A80000}"/>
    <cellStyle name="20% - Accent1 4 5 2 5 3" xfId="43260" xr:uid="{00000000-0005-0000-0000-000045A80000}"/>
    <cellStyle name="20% - Accent1 4 5 2 5 3 2" xfId="43261" xr:uid="{00000000-0005-0000-0000-000046A80000}"/>
    <cellStyle name="20% - Accent1 4 5 2 5 3 2 2" xfId="43262" xr:uid="{00000000-0005-0000-0000-000047A80000}"/>
    <cellStyle name="20% - Accent1 4 5 2 5 3 2 2 2" xfId="43263" xr:uid="{00000000-0005-0000-0000-000048A80000}"/>
    <cellStyle name="20% - Accent1 4 5 2 5 3 2 2 2 2" xfId="43264" xr:uid="{00000000-0005-0000-0000-000049A80000}"/>
    <cellStyle name="20% - Accent1 4 5 2 5 3 2 2 3" xfId="43265" xr:uid="{00000000-0005-0000-0000-00004AA80000}"/>
    <cellStyle name="20% - Accent1 4 5 2 5 3 2 3" xfId="43266" xr:uid="{00000000-0005-0000-0000-00004BA80000}"/>
    <cellStyle name="20% - Accent1 4 5 2 5 3 2 3 2" xfId="43267" xr:uid="{00000000-0005-0000-0000-00004CA80000}"/>
    <cellStyle name="20% - Accent1 4 5 2 5 3 2 4" xfId="43268" xr:uid="{00000000-0005-0000-0000-00004DA80000}"/>
    <cellStyle name="20% - Accent1 4 5 2 5 3 3" xfId="43269" xr:uid="{00000000-0005-0000-0000-00004EA80000}"/>
    <cellStyle name="20% - Accent1 4 5 2 5 3 3 2" xfId="43270" xr:uid="{00000000-0005-0000-0000-00004FA80000}"/>
    <cellStyle name="20% - Accent1 4 5 2 5 3 3 2 2" xfId="43271" xr:uid="{00000000-0005-0000-0000-000050A80000}"/>
    <cellStyle name="20% - Accent1 4 5 2 5 3 3 2 2 2" xfId="43272" xr:uid="{00000000-0005-0000-0000-000051A80000}"/>
    <cellStyle name="20% - Accent1 4 5 2 5 3 3 2 3" xfId="43273" xr:uid="{00000000-0005-0000-0000-000052A80000}"/>
    <cellStyle name="20% - Accent1 4 5 2 5 3 3 3" xfId="43274" xr:uid="{00000000-0005-0000-0000-000053A80000}"/>
    <cellStyle name="20% - Accent1 4 5 2 5 3 3 3 2" xfId="43275" xr:uid="{00000000-0005-0000-0000-000054A80000}"/>
    <cellStyle name="20% - Accent1 4 5 2 5 3 3 4" xfId="43276" xr:uid="{00000000-0005-0000-0000-000055A80000}"/>
    <cellStyle name="20% - Accent1 4 5 2 5 3 4" xfId="43277" xr:uid="{00000000-0005-0000-0000-000056A80000}"/>
    <cellStyle name="20% - Accent1 4 5 2 5 3 4 2" xfId="43278" xr:uid="{00000000-0005-0000-0000-000057A80000}"/>
    <cellStyle name="20% - Accent1 4 5 2 5 3 4 2 2" xfId="43279" xr:uid="{00000000-0005-0000-0000-000058A80000}"/>
    <cellStyle name="20% - Accent1 4 5 2 5 3 4 2 2 2" xfId="43280" xr:uid="{00000000-0005-0000-0000-000059A80000}"/>
    <cellStyle name="20% - Accent1 4 5 2 5 3 4 2 3" xfId="43281" xr:uid="{00000000-0005-0000-0000-00005AA80000}"/>
    <cellStyle name="20% - Accent1 4 5 2 5 3 4 3" xfId="43282" xr:uid="{00000000-0005-0000-0000-00005BA80000}"/>
    <cellStyle name="20% - Accent1 4 5 2 5 3 4 3 2" xfId="43283" xr:uid="{00000000-0005-0000-0000-00005CA80000}"/>
    <cellStyle name="20% - Accent1 4 5 2 5 3 4 4" xfId="43284" xr:uid="{00000000-0005-0000-0000-00005DA80000}"/>
    <cellStyle name="20% - Accent1 4 5 2 5 3 5" xfId="43285" xr:uid="{00000000-0005-0000-0000-00005EA80000}"/>
    <cellStyle name="20% - Accent1 4 5 2 5 3 5 2" xfId="43286" xr:uid="{00000000-0005-0000-0000-00005FA80000}"/>
    <cellStyle name="20% - Accent1 4 5 2 5 3 5 2 2" xfId="43287" xr:uid="{00000000-0005-0000-0000-000060A80000}"/>
    <cellStyle name="20% - Accent1 4 5 2 5 3 5 3" xfId="43288" xr:uid="{00000000-0005-0000-0000-000061A80000}"/>
    <cellStyle name="20% - Accent1 4 5 2 5 3 6" xfId="43289" xr:uid="{00000000-0005-0000-0000-000062A80000}"/>
    <cellStyle name="20% - Accent1 4 5 2 5 3 6 2" xfId="43290" xr:uid="{00000000-0005-0000-0000-000063A80000}"/>
    <cellStyle name="20% - Accent1 4 5 2 5 3 6 2 2" xfId="43291" xr:uid="{00000000-0005-0000-0000-000064A80000}"/>
    <cellStyle name="20% - Accent1 4 5 2 5 3 6 3" xfId="43292" xr:uid="{00000000-0005-0000-0000-000065A80000}"/>
    <cellStyle name="20% - Accent1 4 5 2 5 3 7" xfId="43293" xr:uid="{00000000-0005-0000-0000-000066A80000}"/>
    <cellStyle name="20% - Accent1 4 5 2 5 3 7 2" xfId="43294" xr:uid="{00000000-0005-0000-0000-000067A80000}"/>
    <cellStyle name="20% - Accent1 4 5 2 5 3 8" xfId="43295" xr:uid="{00000000-0005-0000-0000-000068A80000}"/>
    <cellStyle name="20% - Accent1 4 5 2 5 3 8 2" xfId="43296" xr:uid="{00000000-0005-0000-0000-000069A80000}"/>
    <cellStyle name="20% - Accent1 4 5 2 5 3 9" xfId="43297" xr:uid="{00000000-0005-0000-0000-00006AA80000}"/>
    <cellStyle name="20% - Accent1 4 5 2 5 4" xfId="43298" xr:uid="{00000000-0005-0000-0000-00006BA80000}"/>
    <cellStyle name="20% - Accent1 4 5 2 5 4 2" xfId="43299" xr:uid="{00000000-0005-0000-0000-00006CA80000}"/>
    <cellStyle name="20% - Accent1 4 5 2 5 4 2 2" xfId="43300" xr:uid="{00000000-0005-0000-0000-00006DA80000}"/>
    <cellStyle name="20% - Accent1 4 5 2 5 4 2 2 2" xfId="43301" xr:uid="{00000000-0005-0000-0000-00006EA80000}"/>
    <cellStyle name="20% - Accent1 4 5 2 5 4 2 3" xfId="43302" xr:uid="{00000000-0005-0000-0000-00006FA80000}"/>
    <cellStyle name="20% - Accent1 4 5 2 5 4 3" xfId="43303" xr:uid="{00000000-0005-0000-0000-000070A80000}"/>
    <cellStyle name="20% - Accent1 4 5 2 5 4 3 2" xfId="43304" xr:uid="{00000000-0005-0000-0000-000071A80000}"/>
    <cellStyle name="20% - Accent1 4 5 2 5 4 4" xfId="43305" xr:uid="{00000000-0005-0000-0000-000072A80000}"/>
    <cellStyle name="20% - Accent1 4 5 2 5 5" xfId="43306" xr:uid="{00000000-0005-0000-0000-000073A80000}"/>
    <cellStyle name="20% - Accent1 4 5 2 5 5 2" xfId="43307" xr:uid="{00000000-0005-0000-0000-000074A80000}"/>
    <cellStyle name="20% - Accent1 4 5 2 5 5 2 2" xfId="43308" xr:uid="{00000000-0005-0000-0000-000075A80000}"/>
    <cellStyle name="20% - Accent1 4 5 2 5 5 2 2 2" xfId="43309" xr:uid="{00000000-0005-0000-0000-000076A80000}"/>
    <cellStyle name="20% - Accent1 4 5 2 5 5 2 3" xfId="43310" xr:uid="{00000000-0005-0000-0000-000077A80000}"/>
    <cellStyle name="20% - Accent1 4 5 2 5 5 3" xfId="43311" xr:uid="{00000000-0005-0000-0000-000078A80000}"/>
    <cellStyle name="20% - Accent1 4 5 2 5 5 3 2" xfId="43312" xr:uid="{00000000-0005-0000-0000-000079A80000}"/>
    <cellStyle name="20% - Accent1 4 5 2 5 5 4" xfId="43313" xr:uid="{00000000-0005-0000-0000-00007AA80000}"/>
    <cellStyle name="20% - Accent1 4 5 2 5 6" xfId="43314" xr:uid="{00000000-0005-0000-0000-00007BA80000}"/>
    <cellStyle name="20% - Accent1 4 5 2 5 6 2" xfId="43315" xr:uid="{00000000-0005-0000-0000-00007CA80000}"/>
    <cellStyle name="20% - Accent1 4 5 2 5 6 2 2" xfId="43316" xr:uid="{00000000-0005-0000-0000-00007DA80000}"/>
    <cellStyle name="20% - Accent1 4 5 2 5 6 2 2 2" xfId="43317" xr:uid="{00000000-0005-0000-0000-00007EA80000}"/>
    <cellStyle name="20% - Accent1 4 5 2 5 6 2 3" xfId="43318" xr:uid="{00000000-0005-0000-0000-00007FA80000}"/>
    <cellStyle name="20% - Accent1 4 5 2 5 6 3" xfId="43319" xr:uid="{00000000-0005-0000-0000-000080A80000}"/>
    <cellStyle name="20% - Accent1 4 5 2 5 6 3 2" xfId="43320" xr:uid="{00000000-0005-0000-0000-000081A80000}"/>
    <cellStyle name="20% - Accent1 4 5 2 5 6 4" xfId="43321" xr:uid="{00000000-0005-0000-0000-000082A80000}"/>
    <cellStyle name="20% - Accent1 4 5 2 5 7" xfId="43322" xr:uid="{00000000-0005-0000-0000-000083A80000}"/>
    <cellStyle name="20% - Accent1 4 5 2 5 7 2" xfId="43323" xr:uid="{00000000-0005-0000-0000-000084A80000}"/>
    <cellStyle name="20% - Accent1 4 5 2 5 7 2 2" xfId="43324" xr:uid="{00000000-0005-0000-0000-000085A80000}"/>
    <cellStyle name="20% - Accent1 4 5 2 5 7 3" xfId="43325" xr:uid="{00000000-0005-0000-0000-000086A80000}"/>
    <cellStyle name="20% - Accent1 4 5 2 5 8" xfId="43326" xr:uid="{00000000-0005-0000-0000-000087A80000}"/>
    <cellStyle name="20% - Accent1 4 5 2 5 8 2" xfId="43327" xr:uid="{00000000-0005-0000-0000-000088A80000}"/>
    <cellStyle name="20% - Accent1 4 5 2 5 8 2 2" xfId="43328" xr:uid="{00000000-0005-0000-0000-000089A80000}"/>
    <cellStyle name="20% - Accent1 4 5 2 5 8 3" xfId="43329" xr:uid="{00000000-0005-0000-0000-00008AA80000}"/>
    <cellStyle name="20% - Accent1 4 5 2 5 9" xfId="43330" xr:uid="{00000000-0005-0000-0000-00008BA80000}"/>
    <cellStyle name="20% - Accent1 4 5 2 5 9 2" xfId="43331" xr:uid="{00000000-0005-0000-0000-00008CA80000}"/>
    <cellStyle name="20% - Accent1 4 5 2 6" xfId="43332" xr:uid="{00000000-0005-0000-0000-00008DA80000}"/>
    <cellStyle name="20% - Accent1 4 5 2 6 2" xfId="43333" xr:uid="{00000000-0005-0000-0000-00008EA80000}"/>
    <cellStyle name="20% - Accent1 4 5 2 6 2 2" xfId="43334" xr:uid="{00000000-0005-0000-0000-00008FA80000}"/>
    <cellStyle name="20% - Accent1 4 5 2 6 2 2 2" xfId="43335" xr:uid="{00000000-0005-0000-0000-000090A80000}"/>
    <cellStyle name="20% - Accent1 4 5 2 6 2 2 2 2" xfId="43336" xr:uid="{00000000-0005-0000-0000-000091A80000}"/>
    <cellStyle name="20% - Accent1 4 5 2 6 2 2 3" xfId="43337" xr:uid="{00000000-0005-0000-0000-000092A80000}"/>
    <cellStyle name="20% - Accent1 4 5 2 6 2 3" xfId="43338" xr:uid="{00000000-0005-0000-0000-000093A80000}"/>
    <cellStyle name="20% - Accent1 4 5 2 6 2 3 2" xfId="43339" xr:uid="{00000000-0005-0000-0000-000094A80000}"/>
    <cellStyle name="20% - Accent1 4 5 2 6 2 4" xfId="43340" xr:uid="{00000000-0005-0000-0000-000095A80000}"/>
    <cellStyle name="20% - Accent1 4 5 2 6 3" xfId="43341" xr:uid="{00000000-0005-0000-0000-000096A80000}"/>
    <cellStyle name="20% - Accent1 4 5 2 6 3 2" xfId="43342" xr:uid="{00000000-0005-0000-0000-000097A80000}"/>
    <cellStyle name="20% - Accent1 4 5 2 6 3 2 2" xfId="43343" xr:uid="{00000000-0005-0000-0000-000098A80000}"/>
    <cellStyle name="20% - Accent1 4 5 2 6 3 2 2 2" xfId="43344" xr:uid="{00000000-0005-0000-0000-000099A80000}"/>
    <cellStyle name="20% - Accent1 4 5 2 6 3 2 3" xfId="43345" xr:uid="{00000000-0005-0000-0000-00009AA80000}"/>
    <cellStyle name="20% - Accent1 4 5 2 6 3 3" xfId="43346" xr:uid="{00000000-0005-0000-0000-00009BA80000}"/>
    <cellStyle name="20% - Accent1 4 5 2 6 3 3 2" xfId="43347" xr:uid="{00000000-0005-0000-0000-00009CA80000}"/>
    <cellStyle name="20% - Accent1 4 5 2 6 3 4" xfId="43348" xr:uid="{00000000-0005-0000-0000-00009DA80000}"/>
    <cellStyle name="20% - Accent1 4 5 2 6 4" xfId="43349" xr:uid="{00000000-0005-0000-0000-00009EA80000}"/>
    <cellStyle name="20% - Accent1 4 5 2 6 4 2" xfId="43350" xr:uid="{00000000-0005-0000-0000-00009FA80000}"/>
    <cellStyle name="20% - Accent1 4 5 2 6 4 2 2" xfId="43351" xr:uid="{00000000-0005-0000-0000-0000A0A80000}"/>
    <cellStyle name="20% - Accent1 4 5 2 6 4 2 2 2" xfId="43352" xr:uid="{00000000-0005-0000-0000-0000A1A80000}"/>
    <cellStyle name="20% - Accent1 4 5 2 6 4 2 3" xfId="43353" xr:uid="{00000000-0005-0000-0000-0000A2A80000}"/>
    <cellStyle name="20% - Accent1 4 5 2 6 4 3" xfId="43354" xr:uid="{00000000-0005-0000-0000-0000A3A80000}"/>
    <cellStyle name="20% - Accent1 4 5 2 6 4 3 2" xfId="43355" xr:uid="{00000000-0005-0000-0000-0000A4A80000}"/>
    <cellStyle name="20% - Accent1 4 5 2 6 4 4" xfId="43356" xr:uid="{00000000-0005-0000-0000-0000A5A80000}"/>
    <cellStyle name="20% - Accent1 4 5 2 6 5" xfId="43357" xr:uid="{00000000-0005-0000-0000-0000A6A80000}"/>
    <cellStyle name="20% - Accent1 4 5 2 6 5 2" xfId="43358" xr:uid="{00000000-0005-0000-0000-0000A7A80000}"/>
    <cellStyle name="20% - Accent1 4 5 2 6 5 2 2" xfId="43359" xr:uid="{00000000-0005-0000-0000-0000A8A80000}"/>
    <cellStyle name="20% - Accent1 4 5 2 6 5 3" xfId="43360" xr:uid="{00000000-0005-0000-0000-0000A9A80000}"/>
    <cellStyle name="20% - Accent1 4 5 2 6 6" xfId="43361" xr:uid="{00000000-0005-0000-0000-0000AAA80000}"/>
    <cellStyle name="20% - Accent1 4 5 2 6 6 2" xfId="43362" xr:uid="{00000000-0005-0000-0000-0000ABA80000}"/>
    <cellStyle name="20% - Accent1 4 5 2 6 6 2 2" xfId="43363" xr:uid="{00000000-0005-0000-0000-0000ACA80000}"/>
    <cellStyle name="20% - Accent1 4 5 2 6 6 3" xfId="43364" xr:uid="{00000000-0005-0000-0000-0000ADA80000}"/>
    <cellStyle name="20% - Accent1 4 5 2 6 7" xfId="43365" xr:uid="{00000000-0005-0000-0000-0000AEA80000}"/>
    <cellStyle name="20% - Accent1 4 5 2 6 7 2" xfId="43366" xr:uid="{00000000-0005-0000-0000-0000AFA80000}"/>
    <cellStyle name="20% - Accent1 4 5 2 6 8" xfId="43367" xr:uid="{00000000-0005-0000-0000-0000B0A80000}"/>
    <cellStyle name="20% - Accent1 4 5 2 6 8 2" xfId="43368" xr:uid="{00000000-0005-0000-0000-0000B1A80000}"/>
    <cellStyle name="20% - Accent1 4 5 2 6 9" xfId="43369" xr:uid="{00000000-0005-0000-0000-0000B2A80000}"/>
    <cellStyle name="20% - Accent1 4 5 2 7" xfId="43370" xr:uid="{00000000-0005-0000-0000-0000B3A80000}"/>
    <cellStyle name="20% - Accent1 4 5 2 7 2" xfId="43371" xr:uid="{00000000-0005-0000-0000-0000B4A80000}"/>
    <cellStyle name="20% - Accent1 4 5 2 7 2 2" xfId="43372" xr:uid="{00000000-0005-0000-0000-0000B5A80000}"/>
    <cellStyle name="20% - Accent1 4 5 2 7 2 2 2" xfId="43373" xr:uid="{00000000-0005-0000-0000-0000B6A80000}"/>
    <cellStyle name="20% - Accent1 4 5 2 7 2 2 2 2" xfId="43374" xr:uid="{00000000-0005-0000-0000-0000B7A80000}"/>
    <cellStyle name="20% - Accent1 4 5 2 7 2 2 3" xfId="43375" xr:uid="{00000000-0005-0000-0000-0000B8A80000}"/>
    <cellStyle name="20% - Accent1 4 5 2 7 2 3" xfId="43376" xr:uid="{00000000-0005-0000-0000-0000B9A80000}"/>
    <cellStyle name="20% - Accent1 4 5 2 7 2 3 2" xfId="43377" xr:uid="{00000000-0005-0000-0000-0000BAA80000}"/>
    <cellStyle name="20% - Accent1 4 5 2 7 2 4" xfId="43378" xr:uid="{00000000-0005-0000-0000-0000BBA80000}"/>
    <cellStyle name="20% - Accent1 4 5 2 7 3" xfId="43379" xr:uid="{00000000-0005-0000-0000-0000BCA80000}"/>
    <cellStyle name="20% - Accent1 4 5 2 7 3 2" xfId="43380" xr:uid="{00000000-0005-0000-0000-0000BDA80000}"/>
    <cellStyle name="20% - Accent1 4 5 2 7 3 2 2" xfId="43381" xr:uid="{00000000-0005-0000-0000-0000BEA80000}"/>
    <cellStyle name="20% - Accent1 4 5 2 7 3 2 2 2" xfId="43382" xr:uid="{00000000-0005-0000-0000-0000BFA80000}"/>
    <cellStyle name="20% - Accent1 4 5 2 7 3 2 3" xfId="43383" xr:uid="{00000000-0005-0000-0000-0000C0A80000}"/>
    <cellStyle name="20% - Accent1 4 5 2 7 3 3" xfId="43384" xr:uid="{00000000-0005-0000-0000-0000C1A80000}"/>
    <cellStyle name="20% - Accent1 4 5 2 7 3 3 2" xfId="43385" xr:uid="{00000000-0005-0000-0000-0000C2A80000}"/>
    <cellStyle name="20% - Accent1 4 5 2 7 3 4" xfId="43386" xr:uid="{00000000-0005-0000-0000-0000C3A80000}"/>
    <cellStyle name="20% - Accent1 4 5 2 7 4" xfId="43387" xr:uid="{00000000-0005-0000-0000-0000C4A80000}"/>
    <cellStyle name="20% - Accent1 4 5 2 7 4 2" xfId="43388" xr:uid="{00000000-0005-0000-0000-0000C5A80000}"/>
    <cellStyle name="20% - Accent1 4 5 2 7 4 2 2" xfId="43389" xr:uid="{00000000-0005-0000-0000-0000C6A80000}"/>
    <cellStyle name="20% - Accent1 4 5 2 7 4 2 2 2" xfId="43390" xr:uid="{00000000-0005-0000-0000-0000C7A80000}"/>
    <cellStyle name="20% - Accent1 4 5 2 7 4 2 3" xfId="43391" xr:uid="{00000000-0005-0000-0000-0000C8A80000}"/>
    <cellStyle name="20% - Accent1 4 5 2 7 4 3" xfId="43392" xr:uid="{00000000-0005-0000-0000-0000C9A80000}"/>
    <cellStyle name="20% - Accent1 4 5 2 7 4 3 2" xfId="43393" xr:uid="{00000000-0005-0000-0000-0000CAA80000}"/>
    <cellStyle name="20% - Accent1 4 5 2 7 4 4" xfId="43394" xr:uid="{00000000-0005-0000-0000-0000CBA80000}"/>
    <cellStyle name="20% - Accent1 4 5 2 7 5" xfId="43395" xr:uid="{00000000-0005-0000-0000-0000CCA80000}"/>
    <cellStyle name="20% - Accent1 4 5 2 7 5 2" xfId="43396" xr:uid="{00000000-0005-0000-0000-0000CDA80000}"/>
    <cellStyle name="20% - Accent1 4 5 2 7 5 2 2" xfId="43397" xr:uid="{00000000-0005-0000-0000-0000CEA80000}"/>
    <cellStyle name="20% - Accent1 4 5 2 7 5 3" xfId="43398" xr:uid="{00000000-0005-0000-0000-0000CFA80000}"/>
    <cellStyle name="20% - Accent1 4 5 2 7 6" xfId="43399" xr:uid="{00000000-0005-0000-0000-0000D0A80000}"/>
    <cellStyle name="20% - Accent1 4 5 2 7 6 2" xfId="43400" xr:uid="{00000000-0005-0000-0000-0000D1A80000}"/>
    <cellStyle name="20% - Accent1 4 5 2 7 6 2 2" xfId="43401" xr:uid="{00000000-0005-0000-0000-0000D2A80000}"/>
    <cellStyle name="20% - Accent1 4 5 2 7 6 3" xfId="43402" xr:uid="{00000000-0005-0000-0000-0000D3A80000}"/>
    <cellStyle name="20% - Accent1 4 5 2 7 7" xfId="43403" xr:uid="{00000000-0005-0000-0000-0000D4A80000}"/>
    <cellStyle name="20% - Accent1 4 5 2 7 7 2" xfId="43404" xr:uid="{00000000-0005-0000-0000-0000D5A80000}"/>
    <cellStyle name="20% - Accent1 4 5 2 7 8" xfId="43405" xr:uid="{00000000-0005-0000-0000-0000D6A80000}"/>
    <cellStyle name="20% - Accent1 4 5 2 7 8 2" xfId="43406" xr:uid="{00000000-0005-0000-0000-0000D7A80000}"/>
    <cellStyle name="20% - Accent1 4 5 2 7 9" xfId="43407" xr:uid="{00000000-0005-0000-0000-0000D8A80000}"/>
    <cellStyle name="20% - Accent1 4 5 2 8" xfId="43408" xr:uid="{00000000-0005-0000-0000-0000D9A80000}"/>
    <cellStyle name="20% - Accent1 4 5 2 8 2" xfId="43409" xr:uid="{00000000-0005-0000-0000-0000DAA80000}"/>
    <cellStyle name="20% - Accent1 4 5 2 8 2 2" xfId="43410" xr:uid="{00000000-0005-0000-0000-0000DBA80000}"/>
    <cellStyle name="20% - Accent1 4 5 2 8 2 2 2" xfId="43411" xr:uid="{00000000-0005-0000-0000-0000DCA80000}"/>
    <cellStyle name="20% - Accent1 4 5 2 8 2 3" xfId="43412" xr:uid="{00000000-0005-0000-0000-0000DDA80000}"/>
    <cellStyle name="20% - Accent1 4 5 2 8 3" xfId="43413" xr:uid="{00000000-0005-0000-0000-0000DEA80000}"/>
    <cellStyle name="20% - Accent1 4 5 2 8 3 2" xfId="43414" xr:uid="{00000000-0005-0000-0000-0000DFA80000}"/>
    <cellStyle name="20% - Accent1 4 5 2 8 4" xfId="43415" xr:uid="{00000000-0005-0000-0000-0000E0A80000}"/>
    <cellStyle name="20% - Accent1 4 5 2 9" xfId="43416" xr:uid="{00000000-0005-0000-0000-0000E1A80000}"/>
    <cellStyle name="20% - Accent1 4 5 2 9 2" xfId="43417" xr:uid="{00000000-0005-0000-0000-0000E2A80000}"/>
    <cellStyle name="20% - Accent1 4 5 2 9 2 2" xfId="43418" xr:uid="{00000000-0005-0000-0000-0000E3A80000}"/>
    <cellStyle name="20% - Accent1 4 5 2 9 2 2 2" xfId="43419" xr:uid="{00000000-0005-0000-0000-0000E4A80000}"/>
    <cellStyle name="20% - Accent1 4 5 2 9 2 3" xfId="43420" xr:uid="{00000000-0005-0000-0000-0000E5A80000}"/>
    <cellStyle name="20% - Accent1 4 5 2 9 3" xfId="43421" xr:uid="{00000000-0005-0000-0000-0000E6A80000}"/>
    <cellStyle name="20% - Accent1 4 5 2 9 3 2" xfId="43422" xr:uid="{00000000-0005-0000-0000-0000E7A80000}"/>
    <cellStyle name="20% - Accent1 4 5 2 9 4" xfId="43423" xr:uid="{00000000-0005-0000-0000-0000E8A80000}"/>
    <cellStyle name="20% - Accent1 4 5 3" xfId="43424" xr:uid="{00000000-0005-0000-0000-0000E9A80000}"/>
    <cellStyle name="20% - Accent1 4 5 3 10" xfId="43425" xr:uid="{00000000-0005-0000-0000-0000EAA80000}"/>
    <cellStyle name="20% - Accent1 4 5 3 10 2" xfId="43426" xr:uid="{00000000-0005-0000-0000-0000EBA80000}"/>
    <cellStyle name="20% - Accent1 4 5 3 10 2 2" xfId="43427" xr:uid="{00000000-0005-0000-0000-0000ECA80000}"/>
    <cellStyle name="20% - Accent1 4 5 3 10 3" xfId="43428" xr:uid="{00000000-0005-0000-0000-0000EDA80000}"/>
    <cellStyle name="20% - Accent1 4 5 3 11" xfId="43429" xr:uid="{00000000-0005-0000-0000-0000EEA80000}"/>
    <cellStyle name="20% - Accent1 4 5 3 11 2" xfId="43430" xr:uid="{00000000-0005-0000-0000-0000EFA80000}"/>
    <cellStyle name="20% - Accent1 4 5 3 11 2 2" xfId="43431" xr:uid="{00000000-0005-0000-0000-0000F0A80000}"/>
    <cellStyle name="20% - Accent1 4 5 3 11 3" xfId="43432" xr:uid="{00000000-0005-0000-0000-0000F1A80000}"/>
    <cellStyle name="20% - Accent1 4 5 3 12" xfId="43433" xr:uid="{00000000-0005-0000-0000-0000F2A80000}"/>
    <cellStyle name="20% - Accent1 4 5 3 12 2" xfId="43434" xr:uid="{00000000-0005-0000-0000-0000F3A80000}"/>
    <cellStyle name="20% - Accent1 4 5 3 13" xfId="43435" xr:uid="{00000000-0005-0000-0000-0000F4A80000}"/>
    <cellStyle name="20% - Accent1 4 5 3 13 2" xfId="43436" xr:uid="{00000000-0005-0000-0000-0000F5A80000}"/>
    <cellStyle name="20% - Accent1 4 5 3 14" xfId="43437" xr:uid="{00000000-0005-0000-0000-0000F6A80000}"/>
    <cellStyle name="20% - Accent1 4 5 3 2" xfId="43438" xr:uid="{00000000-0005-0000-0000-0000F7A80000}"/>
    <cellStyle name="20% - Accent1 4 5 3 2 10" xfId="43439" xr:uid="{00000000-0005-0000-0000-0000F8A80000}"/>
    <cellStyle name="20% - Accent1 4 5 3 2 10 2" xfId="43440" xr:uid="{00000000-0005-0000-0000-0000F9A80000}"/>
    <cellStyle name="20% - Accent1 4 5 3 2 11" xfId="43441" xr:uid="{00000000-0005-0000-0000-0000FAA80000}"/>
    <cellStyle name="20% - Accent1 4 5 3 2 2" xfId="43442" xr:uid="{00000000-0005-0000-0000-0000FBA80000}"/>
    <cellStyle name="20% - Accent1 4 5 3 2 2 2" xfId="43443" xr:uid="{00000000-0005-0000-0000-0000FCA80000}"/>
    <cellStyle name="20% - Accent1 4 5 3 2 2 2 2" xfId="43444" xr:uid="{00000000-0005-0000-0000-0000FDA80000}"/>
    <cellStyle name="20% - Accent1 4 5 3 2 2 2 2 2" xfId="43445" xr:uid="{00000000-0005-0000-0000-0000FEA80000}"/>
    <cellStyle name="20% - Accent1 4 5 3 2 2 2 2 2 2" xfId="43446" xr:uid="{00000000-0005-0000-0000-0000FFA80000}"/>
    <cellStyle name="20% - Accent1 4 5 3 2 2 2 2 3" xfId="43447" xr:uid="{00000000-0005-0000-0000-000000A90000}"/>
    <cellStyle name="20% - Accent1 4 5 3 2 2 2 3" xfId="43448" xr:uid="{00000000-0005-0000-0000-000001A90000}"/>
    <cellStyle name="20% - Accent1 4 5 3 2 2 2 3 2" xfId="43449" xr:uid="{00000000-0005-0000-0000-000002A90000}"/>
    <cellStyle name="20% - Accent1 4 5 3 2 2 2 4" xfId="43450" xr:uid="{00000000-0005-0000-0000-000003A90000}"/>
    <cellStyle name="20% - Accent1 4 5 3 2 2 3" xfId="43451" xr:uid="{00000000-0005-0000-0000-000004A90000}"/>
    <cellStyle name="20% - Accent1 4 5 3 2 2 3 2" xfId="43452" xr:uid="{00000000-0005-0000-0000-000005A90000}"/>
    <cellStyle name="20% - Accent1 4 5 3 2 2 3 2 2" xfId="43453" xr:uid="{00000000-0005-0000-0000-000006A90000}"/>
    <cellStyle name="20% - Accent1 4 5 3 2 2 3 2 2 2" xfId="43454" xr:uid="{00000000-0005-0000-0000-000007A90000}"/>
    <cellStyle name="20% - Accent1 4 5 3 2 2 3 2 3" xfId="43455" xr:uid="{00000000-0005-0000-0000-000008A90000}"/>
    <cellStyle name="20% - Accent1 4 5 3 2 2 3 3" xfId="43456" xr:uid="{00000000-0005-0000-0000-000009A90000}"/>
    <cellStyle name="20% - Accent1 4 5 3 2 2 3 3 2" xfId="43457" xr:uid="{00000000-0005-0000-0000-00000AA90000}"/>
    <cellStyle name="20% - Accent1 4 5 3 2 2 3 4" xfId="43458" xr:uid="{00000000-0005-0000-0000-00000BA90000}"/>
    <cellStyle name="20% - Accent1 4 5 3 2 2 4" xfId="43459" xr:uid="{00000000-0005-0000-0000-00000CA90000}"/>
    <cellStyle name="20% - Accent1 4 5 3 2 2 4 2" xfId="43460" xr:uid="{00000000-0005-0000-0000-00000DA90000}"/>
    <cellStyle name="20% - Accent1 4 5 3 2 2 4 2 2" xfId="43461" xr:uid="{00000000-0005-0000-0000-00000EA90000}"/>
    <cellStyle name="20% - Accent1 4 5 3 2 2 4 2 2 2" xfId="43462" xr:uid="{00000000-0005-0000-0000-00000FA90000}"/>
    <cellStyle name="20% - Accent1 4 5 3 2 2 4 2 3" xfId="43463" xr:uid="{00000000-0005-0000-0000-000010A90000}"/>
    <cellStyle name="20% - Accent1 4 5 3 2 2 4 3" xfId="43464" xr:uid="{00000000-0005-0000-0000-000011A90000}"/>
    <cellStyle name="20% - Accent1 4 5 3 2 2 4 3 2" xfId="43465" xr:uid="{00000000-0005-0000-0000-000012A90000}"/>
    <cellStyle name="20% - Accent1 4 5 3 2 2 4 4" xfId="43466" xr:uid="{00000000-0005-0000-0000-000013A90000}"/>
    <cellStyle name="20% - Accent1 4 5 3 2 2 5" xfId="43467" xr:uid="{00000000-0005-0000-0000-000014A90000}"/>
    <cellStyle name="20% - Accent1 4 5 3 2 2 5 2" xfId="43468" xr:uid="{00000000-0005-0000-0000-000015A90000}"/>
    <cellStyle name="20% - Accent1 4 5 3 2 2 5 2 2" xfId="43469" xr:uid="{00000000-0005-0000-0000-000016A90000}"/>
    <cellStyle name="20% - Accent1 4 5 3 2 2 5 3" xfId="43470" xr:uid="{00000000-0005-0000-0000-000017A90000}"/>
    <cellStyle name="20% - Accent1 4 5 3 2 2 6" xfId="43471" xr:uid="{00000000-0005-0000-0000-000018A90000}"/>
    <cellStyle name="20% - Accent1 4 5 3 2 2 6 2" xfId="43472" xr:uid="{00000000-0005-0000-0000-000019A90000}"/>
    <cellStyle name="20% - Accent1 4 5 3 2 2 6 2 2" xfId="43473" xr:uid="{00000000-0005-0000-0000-00001AA90000}"/>
    <cellStyle name="20% - Accent1 4 5 3 2 2 6 3" xfId="43474" xr:uid="{00000000-0005-0000-0000-00001BA90000}"/>
    <cellStyle name="20% - Accent1 4 5 3 2 2 7" xfId="43475" xr:uid="{00000000-0005-0000-0000-00001CA90000}"/>
    <cellStyle name="20% - Accent1 4 5 3 2 2 7 2" xfId="43476" xr:uid="{00000000-0005-0000-0000-00001DA90000}"/>
    <cellStyle name="20% - Accent1 4 5 3 2 2 8" xfId="43477" xr:uid="{00000000-0005-0000-0000-00001EA90000}"/>
    <cellStyle name="20% - Accent1 4 5 3 2 2 8 2" xfId="43478" xr:uid="{00000000-0005-0000-0000-00001FA90000}"/>
    <cellStyle name="20% - Accent1 4 5 3 2 2 9" xfId="43479" xr:uid="{00000000-0005-0000-0000-000020A90000}"/>
    <cellStyle name="20% - Accent1 4 5 3 2 3" xfId="43480" xr:uid="{00000000-0005-0000-0000-000021A90000}"/>
    <cellStyle name="20% - Accent1 4 5 3 2 3 2" xfId="43481" xr:uid="{00000000-0005-0000-0000-000022A90000}"/>
    <cellStyle name="20% - Accent1 4 5 3 2 3 2 2" xfId="43482" xr:uid="{00000000-0005-0000-0000-000023A90000}"/>
    <cellStyle name="20% - Accent1 4 5 3 2 3 2 2 2" xfId="43483" xr:uid="{00000000-0005-0000-0000-000024A90000}"/>
    <cellStyle name="20% - Accent1 4 5 3 2 3 2 2 2 2" xfId="43484" xr:uid="{00000000-0005-0000-0000-000025A90000}"/>
    <cellStyle name="20% - Accent1 4 5 3 2 3 2 2 3" xfId="43485" xr:uid="{00000000-0005-0000-0000-000026A90000}"/>
    <cellStyle name="20% - Accent1 4 5 3 2 3 2 3" xfId="43486" xr:uid="{00000000-0005-0000-0000-000027A90000}"/>
    <cellStyle name="20% - Accent1 4 5 3 2 3 2 3 2" xfId="43487" xr:uid="{00000000-0005-0000-0000-000028A90000}"/>
    <cellStyle name="20% - Accent1 4 5 3 2 3 2 4" xfId="43488" xr:uid="{00000000-0005-0000-0000-000029A90000}"/>
    <cellStyle name="20% - Accent1 4 5 3 2 3 3" xfId="43489" xr:uid="{00000000-0005-0000-0000-00002AA90000}"/>
    <cellStyle name="20% - Accent1 4 5 3 2 3 3 2" xfId="43490" xr:uid="{00000000-0005-0000-0000-00002BA90000}"/>
    <cellStyle name="20% - Accent1 4 5 3 2 3 3 2 2" xfId="43491" xr:uid="{00000000-0005-0000-0000-00002CA90000}"/>
    <cellStyle name="20% - Accent1 4 5 3 2 3 3 2 2 2" xfId="43492" xr:uid="{00000000-0005-0000-0000-00002DA90000}"/>
    <cellStyle name="20% - Accent1 4 5 3 2 3 3 2 3" xfId="43493" xr:uid="{00000000-0005-0000-0000-00002EA90000}"/>
    <cellStyle name="20% - Accent1 4 5 3 2 3 3 3" xfId="43494" xr:uid="{00000000-0005-0000-0000-00002FA90000}"/>
    <cellStyle name="20% - Accent1 4 5 3 2 3 3 3 2" xfId="43495" xr:uid="{00000000-0005-0000-0000-000030A90000}"/>
    <cellStyle name="20% - Accent1 4 5 3 2 3 3 4" xfId="43496" xr:uid="{00000000-0005-0000-0000-000031A90000}"/>
    <cellStyle name="20% - Accent1 4 5 3 2 3 4" xfId="43497" xr:uid="{00000000-0005-0000-0000-000032A90000}"/>
    <cellStyle name="20% - Accent1 4 5 3 2 3 4 2" xfId="43498" xr:uid="{00000000-0005-0000-0000-000033A90000}"/>
    <cellStyle name="20% - Accent1 4 5 3 2 3 4 2 2" xfId="43499" xr:uid="{00000000-0005-0000-0000-000034A90000}"/>
    <cellStyle name="20% - Accent1 4 5 3 2 3 4 2 2 2" xfId="43500" xr:uid="{00000000-0005-0000-0000-000035A90000}"/>
    <cellStyle name="20% - Accent1 4 5 3 2 3 4 2 3" xfId="43501" xr:uid="{00000000-0005-0000-0000-000036A90000}"/>
    <cellStyle name="20% - Accent1 4 5 3 2 3 4 3" xfId="43502" xr:uid="{00000000-0005-0000-0000-000037A90000}"/>
    <cellStyle name="20% - Accent1 4 5 3 2 3 4 3 2" xfId="43503" xr:uid="{00000000-0005-0000-0000-000038A90000}"/>
    <cellStyle name="20% - Accent1 4 5 3 2 3 4 4" xfId="43504" xr:uid="{00000000-0005-0000-0000-000039A90000}"/>
    <cellStyle name="20% - Accent1 4 5 3 2 3 5" xfId="43505" xr:uid="{00000000-0005-0000-0000-00003AA90000}"/>
    <cellStyle name="20% - Accent1 4 5 3 2 3 5 2" xfId="43506" xr:uid="{00000000-0005-0000-0000-00003BA90000}"/>
    <cellStyle name="20% - Accent1 4 5 3 2 3 5 2 2" xfId="43507" xr:uid="{00000000-0005-0000-0000-00003CA90000}"/>
    <cellStyle name="20% - Accent1 4 5 3 2 3 5 3" xfId="43508" xr:uid="{00000000-0005-0000-0000-00003DA90000}"/>
    <cellStyle name="20% - Accent1 4 5 3 2 3 6" xfId="43509" xr:uid="{00000000-0005-0000-0000-00003EA90000}"/>
    <cellStyle name="20% - Accent1 4 5 3 2 3 6 2" xfId="43510" xr:uid="{00000000-0005-0000-0000-00003FA90000}"/>
    <cellStyle name="20% - Accent1 4 5 3 2 3 6 2 2" xfId="43511" xr:uid="{00000000-0005-0000-0000-000040A90000}"/>
    <cellStyle name="20% - Accent1 4 5 3 2 3 6 3" xfId="43512" xr:uid="{00000000-0005-0000-0000-000041A90000}"/>
    <cellStyle name="20% - Accent1 4 5 3 2 3 7" xfId="43513" xr:uid="{00000000-0005-0000-0000-000042A90000}"/>
    <cellStyle name="20% - Accent1 4 5 3 2 3 7 2" xfId="43514" xr:uid="{00000000-0005-0000-0000-000043A90000}"/>
    <cellStyle name="20% - Accent1 4 5 3 2 3 8" xfId="43515" xr:uid="{00000000-0005-0000-0000-000044A90000}"/>
    <cellStyle name="20% - Accent1 4 5 3 2 3 8 2" xfId="43516" xr:uid="{00000000-0005-0000-0000-000045A90000}"/>
    <cellStyle name="20% - Accent1 4 5 3 2 3 9" xfId="43517" xr:uid="{00000000-0005-0000-0000-000046A90000}"/>
    <cellStyle name="20% - Accent1 4 5 3 2 4" xfId="43518" xr:uid="{00000000-0005-0000-0000-000047A90000}"/>
    <cellStyle name="20% - Accent1 4 5 3 2 4 2" xfId="43519" xr:uid="{00000000-0005-0000-0000-000048A90000}"/>
    <cellStyle name="20% - Accent1 4 5 3 2 4 2 2" xfId="43520" xr:uid="{00000000-0005-0000-0000-000049A90000}"/>
    <cellStyle name="20% - Accent1 4 5 3 2 4 2 2 2" xfId="43521" xr:uid="{00000000-0005-0000-0000-00004AA90000}"/>
    <cellStyle name="20% - Accent1 4 5 3 2 4 2 3" xfId="43522" xr:uid="{00000000-0005-0000-0000-00004BA90000}"/>
    <cellStyle name="20% - Accent1 4 5 3 2 4 3" xfId="43523" xr:uid="{00000000-0005-0000-0000-00004CA90000}"/>
    <cellStyle name="20% - Accent1 4 5 3 2 4 3 2" xfId="43524" xr:uid="{00000000-0005-0000-0000-00004DA90000}"/>
    <cellStyle name="20% - Accent1 4 5 3 2 4 4" xfId="43525" xr:uid="{00000000-0005-0000-0000-00004EA90000}"/>
    <cellStyle name="20% - Accent1 4 5 3 2 5" xfId="43526" xr:uid="{00000000-0005-0000-0000-00004FA90000}"/>
    <cellStyle name="20% - Accent1 4 5 3 2 5 2" xfId="43527" xr:uid="{00000000-0005-0000-0000-000050A90000}"/>
    <cellStyle name="20% - Accent1 4 5 3 2 5 2 2" xfId="43528" xr:uid="{00000000-0005-0000-0000-000051A90000}"/>
    <cellStyle name="20% - Accent1 4 5 3 2 5 2 2 2" xfId="43529" xr:uid="{00000000-0005-0000-0000-000052A90000}"/>
    <cellStyle name="20% - Accent1 4 5 3 2 5 2 3" xfId="43530" xr:uid="{00000000-0005-0000-0000-000053A90000}"/>
    <cellStyle name="20% - Accent1 4 5 3 2 5 3" xfId="43531" xr:uid="{00000000-0005-0000-0000-000054A90000}"/>
    <cellStyle name="20% - Accent1 4 5 3 2 5 3 2" xfId="43532" xr:uid="{00000000-0005-0000-0000-000055A90000}"/>
    <cellStyle name="20% - Accent1 4 5 3 2 5 4" xfId="43533" xr:uid="{00000000-0005-0000-0000-000056A90000}"/>
    <cellStyle name="20% - Accent1 4 5 3 2 6" xfId="43534" xr:uid="{00000000-0005-0000-0000-000057A90000}"/>
    <cellStyle name="20% - Accent1 4 5 3 2 6 2" xfId="43535" xr:uid="{00000000-0005-0000-0000-000058A90000}"/>
    <cellStyle name="20% - Accent1 4 5 3 2 6 2 2" xfId="43536" xr:uid="{00000000-0005-0000-0000-000059A90000}"/>
    <cellStyle name="20% - Accent1 4 5 3 2 6 2 2 2" xfId="43537" xr:uid="{00000000-0005-0000-0000-00005AA90000}"/>
    <cellStyle name="20% - Accent1 4 5 3 2 6 2 3" xfId="43538" xr:uid="{00000000-0005-0000-0000-00005BA90000}"/>
    <cellStyle name="20% - Accent1 4 5 3 2 6 3" xfId="43539" xr:uid="{00000000-0005-0000-0000-00005CA90000}"/>
    <cellStyle name="20% - Accent1 4 5 3 2 6 3 2" xfId="43540" xr:uid="{00000000-0005-0000-0000-00005DA90000}"/>
    <cellStyle name="20% - Accent1 4 5 3 2 6 4" xfId="43541" xr:uid="{00000000-0005-0000-0000-00005EA90000}"/>
    <cellStyle name="20% - Accent1 4 5 3 2 7" xfId="43542" xr:uid="{00000000-0005-0000-0000-00005FA90000}"/>
    <cellStyle name="20% - Accent1 4 5 3 2 7 2" xfId="43543" xr:uid="{00000000-0005-0000-0000-000060A90000}"/>
    <cellStyle name="20% - Accent1 4 5 3 2 7 2 2" xfId="43544" xr:uid="{00000000-0005-0000-0000-000061A90000}"/>
    <cellStyle name="20% - Accent1 4 5 3 2 7 3" xfId="43545" xr:uid="{00000000-0005-0000-0000-000062A90000}"/>
    <cellStyle name="20% - Accent1 4 5 3 2 8" xfId="43546" xr:uid="{00000000-0005-0000-0000-000063A90000}"/>
    <cellStyle name="20% - Accent1 4 5 3 2 8 2" xfId="43547" xr:uid="{00000000-0005-0000-0000-000064A90000}"/>
    <cellStyle name="20% - Accent1 4 5 3 2 8 2 2" xfId="43548" xr:uid="{00000000-0005-0000-0000-000065A90000}"/>
    <cellStyle name="20% - Accent1 4 5 3 2 8 3" xfId="43549" xr:uid="{00000000-0005-0000-0000-000066A90000}"/>
    <cellStyle name="20% - Accent1 4 5 3 2 9" xfId="43550" xr:uid="{00000000-0005-0000-0000-000067A90000}"/>
    <cellStyle name="20% - Accent1 4 5 3 2 9 2" xfId="43551" xr:uid="{00000000-0005-0000-0000-000068A90000}"/>
    <cellStyle name="20% - Accent1 4 5 3 3" xfId="43552" xr:uid="{00000000-0005-0000-0000-000069A90000}"/>
    <cellStyle name="20% - Accent1 4 5 3 3 10" xfId="43553" xr:uid="{00000000-0005-0000-0000-00006AA90000}"/>
    <cellStyle name="20% - Accent1 4 5 3 3 10 2" xfId="43554" xr:uid="{00000000-0005-0000-0000-00006BA90000}"/>
    <cellStyle name="20% - Accent1 4 5 3 3 11" xfId="43555" xr:uid="{00000000-0005-0000-0000-00006CA90000}"/>
    <cellStyle name="20% - Accent1 4 5 3 3 2" xfId="43556" xr:uid="{00000000-0005-0000-0000-00006DA90000}"/>
    <cellStyle name="20% - Accent1 4 5 3 3 2 2" xfId="43557" xr:uid="{00000000-0005-0000-0000-00006EA90000}"/>
    <cellStyle name="20% - Accent1 4 5 3 3 2 2 2" xfId="43558" xr:uid="{00000000-0005-0000-0000-00006FA90000}"/>
    <cellStyle name="20% - Accent1 4 5 3 3 2 2 2 2" xfId="43559" xr:uid="{00000000-0005-0000-0000-000070A90000}"/>
    <cellStyle name="20% - Accent1 4 5 3 3 2 2 2 2 2" xfId="43560" xr:uid="{00000000-0005-0000-0000-000071A90000}"/>
    <cellStyle name="20% - Accent1 4 5 3 3 2 2 2 3" xfId="43561" xr:uid="{00000000-0005-0000-0000-000072A90000}"/>
    <cellStyle name="20% - Accent1 4 5 3 3 2 2 3" xfId="43562" xr:uid="{00000000-0005-0000-0000-000073A90000}"/>
    <cellStyle name="20% - Accent1 4 5 3 3 2 2 3 2" xfId="43563" xr:uid="{00000000-0005-0000-0000-000074A90000}"/>
    <cellStyle name="20% - Accent1 4 5 3 3 2 2 4" xfId="43564" xr:uid="{00000000-0005-0000-0000-000075A90000}"/>
    <cellStyle name="20% - Accent1 4 5 3 3 2 3" xfId="43565" xr:uid="{00000000-0005-0000-0000-000076A90000}"/>
    <cellStyle name="20% - Accent1 4 5 3 3 2 3 2" xfId="43566" xr:uid="{00000000-0005-0000-0000-000077A90000}"/>
    <cellStyle name="20% - Accent1 4 5 3 3 2 3 2 2" xfId="43567" xr:uid="{00000000-0005-0000-0000-000078A90000}"/>
    <cellStyle name="20% - Accent1 4 5 3 3 2 3 2 2 2" xfId="43568" xr:uid="{00000000-0005-0000-0000-000079A90000}"/>
    <cellStyle name="20% - Accent1 4 5 3 3 2 3 2 3" xfId="43569" xr:uid="{00000000-0005-0000-0000-00007AA90000}"/>
    <cellStyle name="20% - Accent1 4 5 3 3 2 3 3" xfId="43570" xr:uid="{00000000-0005-0000-0000-00007BA90000}"/>
    <cellStyle name="20% - Accent1 4 5 3 3 2 3 3 2" xfId="43571" xr:uid="{00000000-0005-0000-0000-00007CA90000}"/>
    <cellStyle name="20% - Accent1 4 5 3 3 2 3 4" xfId="43572" xr:uid="{00000000-0005-0000-0000-00007DA90000}"/>
    <cellStyle name="20% - Accent1 4 5 3 3 2 4" xfId="43573" xr:uid="{00000000-0005-0000-0000-00007EA90000}"/>
    <cellStyle name="20% - Accent1 4 5 3 3 2 4 2" xfId="43574" xr:uid="{00000000-0005-0000-0000-00007FA90000}"/>
    <cellStyle name="20% - Accent1 4 5 3 3 2 4 2 2" xfId="43575" xr:uid="{00000000-0005-0000-0000-000080A90000}"/>
    <cellStyle name="20% - Accent1 4 5 3 3 2 4 2 2 2" xfId="43576" xr:uid="{00000000-0005-0000-0000-000081A90000}"/>
    <cellStyle name="20% - Accent1 4 5 3 3 2 4 2 3" xfId="43577" xr:uid="{00000000-0005-0000-0000-000082A90000}"/>
    <cellStyle name="20% - Accent1 4 5 3 3 2 4 3" xfId="43578" xr:uid="{00000000-0005-0000-0000-000083A90000}"/>
    <cellStyle name="20% - Accent1 4 5 3 3 2 4 3 2" xfId="43579" xr:uid="{00000000-0005-0000-0000-000084A90000}"/>
    <cellStyle name="20% - Accent1 4 5 3 3 2 4 4" xfId="43580" xr:uid="{00000000-0005-0000-0000-000085A90000}"/>
    <cellStyle name="20% - Accent1 4 5 3 3 2 5" xfId="43581" xr:uid="{00000000-0005-0000-0000-000086A90000}"/>
    <cellStyle name="20% - Accent1 4 5 3 3 2 5 2" xfId="43582" xr:uid="{00000000-0005-0000-0000-000087A90000}"/>
    <cellStyle name="20% - Accent1 4 5 3 3 2 5 2 2" xfId="43583" xr:uid="{00000000-0005-0000-0000-000088A90000}"/>
    <cellStyle name="20% - Accent1 4 5 3 3 2 5 3" xfId="43584" xr:uid="{00000000-0005-0000-0000-000089A90000}"/>
    <cellStyle name="20% - Accent1 4 5 3 3 2 6" xfId="43585" xr:uid="{00000000-0005-0000-0000-00008AA90000}"/>
    <cellStyle name="20% - Accent1 4 5 3 3 2 6 2" xfId="43586" xr:uid="{00000000-0005-0000-0000-00008BA90000}"/>
    <cellStyle name="20% - Accent1 4 5 3 3 2 6 2 2" xfId="43587" xr:uid="{00000000-0005-0000-0000-00008CA90000}"/>
    <cellStyle name="20% - Accent1 4 5 3 3 2 6 3" xfId="43588" xr:uid="{00000000-0005-0000-0000-00008DA90000}"/>
    <cellStyle name="20% - Accent1 4 5 3 3 2 7" xfId="43589" xr:uid="{00000000-0005-0000-0000-00008EA90000}"/>
    <cellStyle name="20% - Accent1 4 5 3 3 2 7 2" xfId="43590" xr:uid="{00000000-0005-0000-0000-00008FA90000}"/>
    <cellStyle name="20% - Accent1 4 5 3 3 2 8" xfId="43591" xr:uid="{00000000-0005-0000-0000-000090A90000}"/>
    <cellStyle name="20% - Accent1 4 5 3 3 2 8 2" xfId="43592" xr:uid="{00000000-0005-0000-0000-000091A90000}"/>
    <cellStyle name="20% - Accent1 4 5 3 3 2 9" xfId="43593" xr:uid="{00000000-0005-0000-0000-000092A90000}"/>
    <cellStyle name="20% - Accent1 4 5 3 3 3" xfId="43594" xr:uid="{00000000-0005-0000-0000-000093A90000}"/>
    <cellStyle name="20% - Accent1 4 5 3 3 3 2" xfId="43595" xr:uid="{00000000-0005-0000-0000-000094A90000}"/>
    <cellStyle name="20% - Accent1 4 5 3 3 3 2 2" xfId="43596" xr:uid="{00000000-0005-0000-0000-000095A90000}"/>
    <cellStyle name="20% - Accent1 4 5 3 3 3 2 2 2" xfId="43597" xr:uid="{00000000-0005-0000-0000-000096A90000}"/>
    <cellStyle name="20% - Accent1 4 5 3 3 3 2 2 2 2" xfId="43598" xr:uid="{00000000-0005-0000-0000-000097A90000}"/>
    <cellStyle name="20% - Accent1 4 5 3 3 3 2 2 3" xfId="43599" xr:uid="{00000000-0005-0000-0000-000098A90000}"/>
    <cellStyle name="20% - Accent1 4 5 3 3 3 2 3" xfId="43600" xr:uid="{00000000-0005-0000-0000-000099A90000}"/>
    <cellStyle name="20% - Accent1 4 5 3 3 3 2 3 2" xfId="43601" xr:uid="{00000000-0005-0000-0000-00009AA90000}"/>
    <cellStyle name="20% - Accent1 4 5 3 3 3 2 4" xfId="43602" xr:uid="{00000000-0005-0000-0000-00009BA90000}"/>
    <cellStyle name="20% - Accent1 4 5 3 3 3 3" xfId="43603" xr:uid="{00000000-0005-0000-0000-00009CA90000}"/>
    <cellStyle name="20% - Accent1 4 5 3 3 3 3 2" xfId="43604" xr:uid="{00000000-0005-0000-0000-00009DA90000}"/>
    <cellStyle name="20% - Accent1 4 5 3 3 3 3 2 2" xfId="43605" xr:uid="{00000000-0005-0000-0000-00009EA90000}"/>
    <cellStyle name="20% - Accent1 4 5 3 3 3 3 2 2 2" xfId="43606" xr:uid="{00000000-0005-0000-0000-00009FA90000}"/>
    <cellStyle name="20% - Accent1 4 5 3 3 3 3 2 3" xfId="43607" xr:uid="{00000000-0005-0000-0000-0000A0A90000}"/>
    <cellStyle name="20% - Accent1 4 5 3 3 3 3 3" xfId="43608" xr:uid="{00000000-0005-0000-0000-0000A1A90000}"/>
    <cellStyle name="20% - Accent1 4 5 3 3 3 3 3 2" xfId="43609" xr:uid="{00000000-0005-0000-0000-0000A2A90000}"/>
    <cellStyle name="20% - Accent1 4 5 3 3 3 3 4" xfId="43610" xr:uid="{00000000-0005-0000-0000-0000A3A90000}"/>
    <cellStyle name="20% - Accent1 4 5 3 3 3 4" xfId="43611" xr:uid="{00000000-0005-0000-0000-0000A4A90000}"/>
    <cellStyle name="20% - Accent1 4 5 3 3 3 4 2" xfId="43612" xr:uid="{00000000-0005-0000-0000-0000A5A90000}"/>
    <cellStyle name="20% - Accent1 4 5 3 3 3 4 2 2" xfId="43613" xr:uid="{00000000-0005-0000-0000-0000A6A90000}"/>
    <cellStyle name="20% - Accent1 4 5 3 3 3 4 2 2 2" xfId="43614" xr:uid="{00000000-0005-0000-0000-0000A7A90000}"/>
    <cellStyle name="20% - Accent1 4 5 3 3 3 4 2 3" xfId="43615" xr:uid="{00000000-0005-0000-0000-0000A8A90000}"/>
    <cellStyle name="20% - Accent1 4 5 3 3 3 4 3" xfId="43616" xr:uid="{00000000-0005-0000-0000-0000A9A90000}"/>
    <cellStyle name="20% - Accent1 4 5 3 3 3 4 3 2" xfId="43617" xr:uid="{00000000-0005-0000-0000-0000AAA90000}"/>
    <cellStyle name="20% - Accent1 4 5 3 3 3 4 4" xfId="43618" xr:uid="{00000000-0005-0000-0000-0000ABA90000}"/>
    <cellStyle name="20% - Accent1 4 5 3 3 3 5" xfId="43619" xr:uid="{00000000-0005-0000-0000-0000ACA90000}"/>
    <cellStyle name="20% - Accent1 4 5 3 3 3 5 2" xfId="43620" xr:uid="{00000000-0005-0000-0000-0000ADA90000}"/>
    <cellStyle name="20% - Accent1 4 5 3 3 3 5 2 2" xfId="43621" xr:uid="{00000000-0005-0000-0000-0000AEA90000}"/>
    <cellStyle name="20% - Accent1 4 5 3 3 3 5 3" xfId="43622" xr:uid="{00000000-0005-0000-0000-0000AFA90000}"/>
    <cellStyle name="20% - Accent1 4 5 3 3 3 6" xfId="43623" xr:uid="{00000000-0005-0000-0000-0000B0A90000}"/>
    <cellStyle name="20% - Accent1 4 5 3 3 3 6 2" xfId="43624" xr:uid="{00000000-0005-0000-0000-0000B1A90000}"/>
    <cellStyle name="20% - Accent1 4 5 3 3 3 6 2 2" xfId="43625" xr:uid="{00000000-0005-0000-0000-0000B2A90000}"/>
    <cellStyle name="20% - Accent1 4 5 3 3 3 6 3" xfId="43626" xr:uid="{00000000-0005-0000-0000-0000B3A90000}"/>
    <cellStyle name="20% - Accent1 4 5 3 3 3 7" xfId="43627" xr:uid="{00000000-0005-0000-0000-0000B4A90000}"/>
    <cellStyle name="20% - Accent1 4 5 3 3 3 7 2" xfId="43628" xr:uid="{00000000-0005-0000-0000-0000B5A90000}"/>
    <cellStyle name="20% - Accent1 4 5 3 3 3 8" xfId="43629" xr:uid="{00000000-0005-0000-0000-0000B6A90000}"/>
    <cellStyle name="20% - Accent1 4 5 3 3 3 8 2" xfId="43630" xr:uid="{00000000-0005-0000-0000-0000B7A90000}"/>
    <cellStyle name="20% - Accent1 4 5 3 3 3 9" xfId="43631" xr:uid="{00000000-0005-0000-0000-0000B8A90000}"/>
    <cellStyle name="20% - Accent1 4 5 3 3 4" xfId="43632" xr:uid="{00000000-0005-0000-0000-0000B9A90000}"/>
    <cellStyle name="20% - Accent1 4 5 3 3 4 2" xfId="43633" xr:uid="{00000000-0005-0000-0000-0000BAA90000}"/>
    <cellStyle name="20% - Accent1 4 5 3 3 4 2 2" xfId="43634" xr:uid="{00000000-0005-0000-0000-0000BBA90000}"/>
    <cellStyle name="20% - Accent1 4 5 3 3 4 2 2 2" xfId="43635" xr:uid="{00000000-0005-0000-0000-0000BCA90000}"/>
    <cellStyle name="20% - Accent1 4 5 3 3 4 2 3" xfId="43636" xr:uid="{00000000-0005-0000-0000-0000BDA90000}"/>
    <cellStyle name="20% - Accent1 4 5 3 3 4 3" xfId="43637" xr:uid="{00000000-0005-0000-0000-0000BEA90000}"/>
    <cellStyle name="20% - Accent1 4 5 3 3 4 3 2" xfId="43638" xr:uid="{00000000-0005-0000-0000-0000BFA90000}"/>
    <cellStyle name="20% - Accent1 4 5 3 3 4 4" xfId="43639" xr:uid="{00000000-0005-0000-0000-0000C0A90000}"/>
    <cellStyle name="20% - Accent1 4 5 3 3 5" xfId="43640" xr:uid="{00000000-0005-0000-0000-0000C1A90000}"/>
    <cellStyle name="20% - Accent1 4 5 3 3 5 2" xfId="43641" xr:uid="{00000000-0005-0000-0000-0000C2A90000}"/>
    <cellStyle name="20% - Accent1 4 5 3 3 5 2 2" xfId="43642" xr:uid="{00000000-0005-0000-0000-0000C3A90000}"/>
    <cellStyle name="20% - Accent1 4 5 3 3 5 2 2 2" xfId="43643" xr:uid="{00000000-0005-0000-0000-0000C4A90000}"/>
    <cellStyle name="20% - Accent1 4 5 3 3 5 2 3" xfId="43644" xr:uid="{00000000-0005-0000-0000-0000C5A90000}"/>
    <cellStyle name="20% - Accent1 4 5 3 3 5 3" xfId="43645" xr:uid="{00000000-0005-0000-0000-0000C6A90000}"/>
    <cellStyle name="20% - Accent1 4 5 3 3 5 3 2" xfId="43646" xr:uid="{00000000-0005-0000-0000-0000C7A90000}"/>
    <cellStyle name="20% - Accent1 4 5 3 3 5 4" xfId="43647" xr:uid="{00000000-0005-0000-0000-0000C8A90000}"/>
    <cellStyle name="20% - Accent1 4 5 3 3 6" xfId="43648" xr:uid="{00000000-0005-0000-0000-0000C9A90000}"/>
    <cellStyle name="20% - Accent1 4 5 3 3 6 2" xfId="43649" xr:uid="{00000000-0005-0000-0000-0000CAA90000}"/>
    <cellStyle name="20% - Accent1 4 5 3 3 6 2 2" xfId="43650" xr:uid="{00000000-0005-0000-0000-0000CBA90000}"/>
    <cellStyle name="20% - Accent1 4 5 3 3 6 2 2 2" xfId="43651" xr:uid="{00000000-0005-0000-0000-0000CCA90000}"/>
    <cellStyle name="20% - Accent1 4 5 3 3 6 2 3" xfId="43652" xr:uid="{00000000-0005-0000-0000-0000CDA90000}"/>
    <cellStyle name="20% - Accent1 4 5 3 3 6 3" xfId="43653" xr:uid="{00000000-0005-0000-0000-0000CEA90000}"/>
    <cellStyle name="20% - Accent1 4 5 3 3 6 3 2" xfId="43654" xr:uid="{00000000-0005-0000-0000-0000CFA90000}"/>
    <cellStyle name="20% - Accent1 4 5 3 3 6 4" xfId="43655" xr:uid="{00000000-0005-0000-0000-0000D0A90000}"/>
    <cellStyle name="20% - Accent1 4 5 3 3 7" xfId="43656" xr:uid="{00000000-0005-0000-0000-0000D1A90000}"/>
    <cellStyle name="20% - Accent1 4 5 3 3 7 2" xfId="43657" xr:uid="{00000000-0005-0000-0000-0000D2A90000}"/>
    <cellStyle name="20% - Accent1 4 5 3 3 7 2 2" xfId="43658" xr:uid="{00000000-0005-0000-0000-0000D3A90000}"/>
    <cellStyle name="20% - Accent1 4 5 3 3 7 3" xfId="43659" xr:uid="{00000000-0005-0000-0000-0000D4A90000}"/>
    <cellStyle name="20% - Accent1 4 5 3 3 8" xfId="43660" xr:uid="{00000000-0005-0000-0000-0000D5A90000}"/>
    <cellStyle name="20% - Accent1 4 5 3 3 8 2" xfId="43661" xr:uid="{00000000-0005-0000-0000-0000D6A90000}"/>
    <cellStyle name="20% - Accent1 4 5 3 3 8 2 2" xfId="43662" xr:uid="{00000000-0005-0000-0000-0000D7A90000}"/>
    <cellStyle name="20% - Accent1 4 5 3 3 8 3" xfId="43663" xr:uid="{00000000-0005-0000-0000-0000D8A90000}"/>
    <cellStyle name="20% - Accent1 4 5 3 3 9" xfId="43664" xr:uid="{00000000-0005-0000-0000-0000D9A90000}"/>
    <cellStyle name="20% - Accent1 4 5 3 3 9 2" xfId="43665" xr:uid="{00000000-0005-0000-0000-0000DAA90000}"/>
    <cellStyle name="20% - Accent1 4 5 3 4" xfId="43666" xr:uid="{00000000-0005-0000-0000-0000DBA90000}"/>
    <cellStyle name="20% - Accent1 4 5 3 4 10" xfId="43667" xr:uid="{00000000-0005-0000-0000-0000DCA90000}"/>
    <cellStyle name="20% - Accent1 4 5 3 4 10 2" xfId="43668" xr:uid="{00000000-0005-0000-0000-0000DDA90000}"/>
    <cellStyle name="20% - Accent1 4 5 3 4 11" xfId="43669" xr:uid="{00000000-0005-0000-0000-0000DEA90000}"/>
    <cellStyle name="20% - Accent1 4 5 3 4 2" xfId="43670" xr:uid="{00000000-0005-0000-0000-0000DFA90000}"/>
    <cellStyle name="20% - Accent1 4 5 3 4 2 2" xfId="43671" xr:uid="{00000000-0005-0000-0000-0000E0A90000}"/>
    <cellStyle name="20% - Accent1 4 5 3 4 2 2 2" xfId="43672" xr:uid="{00000000-0005-0000-0000-0000E1A90000}"/>
    <cellStyle name="20% - Accent1 4 5 3 4 2 2 2 2" xfId="43673" xr:uid="{00000000-0005-0000-0000-0000E2A90000}"/>
    <cellStyle name="20% - Accent1 4 5 3 4 2 2 2 2 2" xfId="43674" xr:uid="{00000000-0005-0000-0000-0000E3A90000}"/>
    <cellStyle name="20% - Accent1 4 5 3 4 2 2 2 3" xfId="43675" xr:uid="{00000000-0005-0000-0000-0000E4A90000}"/>
    <cellStyle name="20% - Accent1 4 5 3 4 2 2 3" xfId="43676" xr:uid="{00000000-0005-0000-0000-0000E5A90000}"/>
    <cellStyle name="20% - Accent1 4 5 3 4 2 2 3 2" xfId="43677" xr:uid="{00000000-0005-0000-0000-0000E6A90000}"/>
    <cellStyle name="20% - Accent1 4 5 3 4 2 2 4" xfId="43678" xr:uid="{00000000-0005-0000-0000-0000E7A90000}"/>
    <cellStyle name="20% - Accent1 4 5 3 4 2 3" xfId="43679" xr:uid="{00000000-0005-0000-0000-0000E8A90000}"/>
    <cellStyle name="20% - Accent1 4 5 3 4 2 3 2" xfId="43680" xr:uid="{00000000-0005-0000-0000-0000E9A90000}"/>
    <cellStyle name="20% - Accent1 4 5 3 4 2 3 2 2" xfId="43681" xr:uid="{00000000-0005-0000-0000-0000EAA90000}"/>
    <cellStyle name="20% - Accent1 4 5 3 4 2 3 2 2 2" xfId="43682" xr:uid="{00000000-0005-0000-0000-0000EBA90000}"/>
    <cellStyle name="20% - Accent1 4 5 3 4 2 3 2 3" xfId="43683" xr:uid="{00000000-0005-0000-0000-0000ECA90000}"/>
    <cellStyle name="20% - Accent1 4 5 3 4 2 3 3" xfId="43684" xr:uid="{00000000-0005-0000-0000-0000EDA90000}"/>
    <cellStyle name="20% - Accent1 4 5 3 4 2 3 3 2" xfId="43685" xr:uid="{00000000-0005-0000-0000-0000EEA90000}"/>
    <cellStyle name="20% - Accent1 4 5 3 4 2 3 4" xfId="43686" xr:uid="{00000000-0005-0000-0000-0000EFA90000}"/>
    <cellStyle name="20% - Accent1 4 5 3 4 2 4" xfId="43687" xr:uid="{00000000-0005-0000-0000-0000F0A90000}"/>
    <cellStyle name="20% - Accent1 4 5 3 4 2 4 2" xfId="43688" xr:uid="{00000000-0005-0000-0000-0000F1A90000}"/>
    <cellStyle name="20% - Accent1 4 5 3 4 2 4 2 2" xfId="43689" xr:uid="{00000000-0005-0000-0000-0000F2A90000}"/>
    <cellStyle name="20% - Accent1 4 5 3 4 2 4 2 2 2" xfId="43690" xr:uid="{00000000-0005-0000-0000-0000F3A90000}"/>
    <cellStyle name="20% - Accent1 4 5 3 4 2 4 2 3" xfId="43691" xr:uid="{00000000-0005-0000-0000-0000F4A90000}"/>
    <cellStyle name="20% - Accent1 4 5 3 4 2 4 3" xfId="43692" xr:uid="{00000000-0005-0000-0000-0000F5A90000}"/>
    <cellStyle name="20% - Accent1 4 5 3 4 2 4 3 2" xfId="43693" xr:uid="{00000000-0005-0000-0000-0000F6A90000}"/>
    <cellStyle name="20% - Accent1 4 5 3 4 2 4 4" xfId="43694" xr:uid="{00000000-0005-0000-0000-0000F7A90000}"/>
    <cellStyle name="20% - Accent1 4 5 3 4 2 5" xfId="43695" xr:uid="{00000000-0005-0000-0000-0000F8A90000}"/>
    <cellStyle name="20% - Accent1 4 5 3 4 2 5 2" xfId="43696" xr:uid="{00000000-0005-0000-0000-0000F9A90000}"/>
    <cellStyle name="20% - Accent1 4 5 3 4 2 5 2 2" xfId="43697" xr:uid="{00000000-0005-0000-0000-0000FAA90000}"/>
    <cellStyle name="20% - Accent1 4 5 3 4 2 5 3" xfId="43698" xr:uid="{00000000-0005-0000-0000-0000FBA90000}"/>
    <cellStyle name="20% - Accent1 4 5 3 4 2 6" xfId="43699" xr:uid="{00000000-0005-0000-0000-0000FCA90000}"/>
    <cellStyle name="20% - Accent1 4 5 3 4 2 6 2" xfId="43700" xr:uid="{00000000-0005-0000-0000-0000FDA90000}"/>
    <cellStyle name="20% - Accent1 4 5 3 4 2 6 2 2" xfId="43701" xr:uid="{00000000-0005-0000-0000-0000FEA90000}"/>
    <cellStyle name="20% - Accent1 4 5 3 4 2 6 3" xfId="43702" xr:uid="{00000000-0005-0000-0000-0000FFA90000}"/>
    <cellStyle name="20% - Accent1 4 5 3 4 2 7" xfId="43703" xr:uid="{00000000-0005-0000-0000-000000AA0000}"/>
    <cellStyle name="20% - Accent1 4 5 3 4 2 7 2" xfId="43704" xr:uid="{00000000-0005-0000-0000-000001AA0000}"/>
    <cellStyle name="20% - Accent1 4 5 3 4 2 8" xfId="43705" xr:uid="{00000000-0005-0000-0000-000002AA0000}"/>
    <cellStyle name="20% - Accent1 4 5 3 4 2 8 2" xfId="43706" xr:uid="{00000000-0005-0000-0000-000003AA0000}"/>
    <cellStyle name="20% - Accent1 4 5 3 4 2 9" xfId="43707" xr:uid="{00000000-0005-0000-0000-000004AA0000}"/>
    <cellStyle name="20% - Accent1 4 5 3 4 3" xfId="43708" xr:uid="{00000000-0005-0000-0000-000005AA0000}"/>
    <cellStyle name="20% - Accent1 4 5 3 4 3 2" xfId="43709" xr:uid="{00000000-0005-0000-0000-000006AA0000}"/>
    <cellStyle name="20% - Accent1 4 5 3 4 3 2 2" xfId="43710" xr:uid="{00000000-0005-0000-0000-000007AA0000}"/>
    <cellStyle name="20% - Accent1 4 5 3 4 3 2 2 2" xfId="43711" xr:uid="{00000000-0005-0000-0000-000008AA0000}"/>
    <cellStyle name="20% - Accent1 4 5 3 4 3 2 2 2 2" xfId="43712" xr:uid="{00000000-0005-0000-0000-000009AA0000}"/>
    <cellStyle name="20% - Accent1 4 5 3 4 3 2 2 3" xfId="43713" xr:uid="{00000000-0005-0000-0000-00000AAA0000}"/>
    <cellStyle name="20% - Accent1 4 5 3 4 3 2 3" xfId="43714" xr:uid="{00000000-0005-0000-0000-00000BAA0000}"/>
    <cellStyle name="20% - Accent1 4 5 3 4 3 2 3 2" xfId="43715" xr:uid="{00000000-0005-0000-0000-00000CAA0000}"/>
    <cellStyle name="20% - Accent1 4 5 3 4 3 2 4" xfId="43716" xr:uid="{00000000-0005-0000-0000-00000DAA0000}"/>
    <cellStyle name="20% - Accent1 4 5 3 4 3 3" xfId="43717" xr:uid="{00000000-0005-0000-0000-00000EAA0000}"/>
    <cellStyle name="20% - Accent1 4 5 3 4 3 3 2" xfId="43718" xr:uid="{00000000-0005-0000-0000-00000FAA0000}"/>
    <cellStyle name="20% - Accent1 4 5 3 4 3 3 2 2" xfId="43719" xr:uid="{00000000-0005-0000-0000-000010AA0000}"/>
    <cellStyle name="20% - Accent1 4 5 3 4 3 3 2 2 2" xfId="43720" xr:uid="{00000000-0005-0000-0000-000011AA0000}"/>
    <cellStyle name="20% - Accent1 4 5 3 4 3 3 2 3" xfId="43721" xr:uid="{00000000-0005-0000-0000-000012AA0000}"/>
    <cellStyle name="20% - Accent1 4 5 3 4 3 3 3" xfId="43722" xr:uid="{00000000-0005-0000-0000-000013AA0000}"/>
    <cellStyle name="20% - Accent1 4 5 3 4 3 3 3 2" xfId="43723" xr:uid="{00000000-0005-0000-0000-000014AA0000}"/>
    <cellStyle name="20% - Accent1 4 5 3 4 3 3 4" xfId="43724" xr:uid="{00000000-0005-0000-0000-000015AA0000}"/>
    <cellStyle name="20% - Accent1 4 5 3 4 3 4" xfId="43725" xr:uid="{00000000-0005-0000-0000-000016AA0000}"/>
    <cellStyle name="20% - Accent1 4 5 3 4 3 4 2" xfId="43726" xr:uid="{00000000-0005-0000-0000-000017AA0000}"/>
    <cellStyle name="20% - Accent1 4 5 3 4 3 4 2 2" xfId="43727" xr:uid="{00000000-0005-0000-0000-000018AA0000}"/>
    <cellStyle name="20% - Accent1 4 5 3 4 3 4 2 2 2" xfId="43728" xr:uid="{00000000-0005-0000-0000-000019AA0000}"/>
    <cellStyle name="20% - Accent1 4 5 3 4 3 4 2 3" xfId="43729" xr:uid="{00000000-0005-0000-0000-00001AAA0000}"/>
    <cellStyle name="20% - Accent1 4 5 3 4 3 4 3" xfId="43730" xr:uid="{00000000-0005-0000-0000-00001BAA0000}"/>
    <cellStyle name="20% - Accent1 4 5 3 4 3 4 3 2" xfId="43731" xr:uid="{00000000-0005-0000-0000-00001CAA0000}"/>
    <cellStyle name="20% - Accent1 4 5 3 4 3 4 4" xfId="43732" xr:uid="{00000000-0005-0000-0000-00001DAA0000}"/>
    <cellStyle name="20% - Accent1 4 5 3 4 3 5" xfId="43733" xr:uid="{00000000-0005-0000-0000-00001EAA0000}"/>
    <cellStyle name="20% - Accent1 4 5 3 4 3 5 2" xfId="43734" xr:uid="{00000000-0005-0000-0000-00001FAA0000}"/>
    <cellStyle name="20% - Accent1 4 5 3 4 3 5 2 2" xfId="43735" xr:uid="{00000000-0005-0000-0000-000020AA0000}"/>
    <cellStyle name="20% - Accent1 4 5 3 4 3 5 3" xfId="43736" xr:uid="{00000000-0005-0000-0000-000021AA0000}"/>
    <cellStyle name="20% - Accent1 4 5 3 4 3 6" xfId="43737" xr:uid="{00000000-0005-0000-0000-000022AA0000}"/>
    <cellStyle name="20% - Accent1 4 5 3 4 3 6 2" xfId="43738" xr:uid="{00000000-0005-0000-0000-000023AA0000}"/>
    <cellStyle name="20% - Accent1 4 5 3 4 3 6 2 2" xfId="43739" xr:uid="{00000000-0005-0000-0000-000024AA0000}"/>
    <cellStyle name="20% - Accent1 4 5 3 4 3 6 3" xfId="43740" xr:uid="{00000000-0005-0000-0000-000025AA0000}"/>
    <cellStyle name="20% - Accent1 4 5 3 4 3 7" xfId="43741" xr:uid="{00000000-0005-0000-0000-000026AA0000}"/>
    <cellStyle name="20% - Accent1 4 5 3 4 3 7 2" xfId="43742" xr:uid="{00000000-0005-0000-0000-000027AA0000}"/>
    <cellStyle name="20% - Accent1 4 5 3 4 3 8" xfId="43743" xr:uid="{00000000-0005-0000-0000-000028AA0000}"/>
    <cellStyle name="20% - Accent1 4 5 3 4 3 8 2" xfId="43744" xr:uid="{00000000-0005-0000-0000-000029AA0000}"/>
    <cellStyle name="20% - Accent1 4 5 3 4 3 9" xfId="43745" xr:uid="{00000000-0005-0000-0000-00002AAA0000}"/>
    <cellStyle name="20% - Accent1 4 5 3 4 4" xfId="43746" xr:uid="{00000000-0005-0000-0000-00002BAA0000}"/>
    <cellStyle name="20% - Accent1 4 5 3 4 4 2" xfId="43747" xr:uid="{00000000-0005-0000-0000-00002CAA0000}"/>
    <cellStyle name="20% - Accent1 4 5 3 4 4 2 2" xfId="43748" xr:uid="{00000000-0005-0000-0000-00002DAA0000}"/>
    <cellStyle name="20% - Accent1 4 5 3 4 4 2 2 2" xfId="43749" xr:uid="{00000000-0005-0000-0000-00002EAA0000}"/>
    <cellStyle name="20% - Accent1 4 5 3 4 4 2 3" xfId="43750" xr:uid="{00000000-0005-0000-0000-00002FAA0000}"/>
    <cellStyle name="20% - Accent1 4 5 3 4 4 3" xfId="43751" xr:uid="{00000000-0005-0000-0000-000030AA0000}"/>
    <cellStyle name="20% - Accent1 4 5 3 4 4 3 2" xfId="43752" xr:uid="{00000000-0005-0000-0000-000031AA0000}"/>
    <cellStyle name="20% - Accent1 4 5 3 4 4 4" xfId="43753" xr:uid="{00000000-0005-0000-0000-000032AA0000}"/>
    <cellStyle name="20% - Accent1 4 5 3 4 5" xfId="43754" xr:uid="{00000000-0005-0000-0000-000033AA0000}"/>
    <cellStyle name="20% - Accent1 4 5 3 4 5 2" xfId="43755" xr:uid="{00000000-0005-0000-0000-000034AA0000}"/>
    <cellStyle name="20% - Accent1 4 5 3 4 5 2 2" xfId="43756" xr:uid="{00000000-0005-0000-0000-000035AA0000}"/>
    <cellStyle name="20% - Accent1 4 5 3 4 5 2 2 2" xfId="43757" xr:uid="{00000000-0005-0000-0000-000036AA0000}"/>
    <cellStyle name="20% - Accent1 4 5 3 4 5 2 3" xfId="43758" xr:uid="{00000000-0005-0000-0000-000037AA0000}"/>
    <cellStyle name="20% - Accent1 4 5 3 4 5 3" xfId="43759" xr:uid="{00000000-0005-0000-0000-000038AA0000}"/>
    <cellStyle name="20% - Accent1 4 5 3 4 5 3 2" xfId="43760" xr:uid="{00000000-0005-0000-0000-000039AA0000}"/>
    <cellStyle name="20% - Accent1 4 5 3 4 5 4" xfId="43761" xr:uid="{00000000-0005-0000-0000-00003AAA0000}"/>
    <cellStyle name="20% - Accent1 4 5 3 4 6" xfId="43762" xr:uid="{00000000-0005-0000-0000-00003BAA0000}"/>
    <cellStyle name="20% - Accent1 4 5 3 4 6 2" xfId="43763" xr:uid="{00000000-0005-0000-0000-00003CAA0000}"/>
    <cellStyle name="20% - Accent1 4 5 3 4 6 2 2" xfId="43764" xr:uid="{00000000-0005-0000-0000-00003DAA0000}"/>
    <cellStyle name="20% - Accent1 4 5 3 4 6 2 2 2" xfId="43765" xr:uid="{00000000-0005-0000-0000-00003EAA0000}"/>
    <cellStyle name="20% - Accent1 4 5 3 4 6 2 3" xfId="43766" xr:uid="{00000000-0005-0000-0000-00003FAA0000}"/>
    <cellStyle name="20% - Accent1 4 5 3 4 6 3" xfId="43767" xr:uid="{00000000-0005-0000-0000-000040AA0000}"/>
    <cellStyle name="20% - Accent1 4 5 3 4 6 3 2" xfId="43768" xr:uid="{00000000-0005-0000-0000-000041AA0000}"/>
    <cellStyle name="20% - Accent1 4 5 3 4 6 4" xfId="43769" xr:uid="{00000000-0005-0000-0000-000042AA0000}"/>
    <cellStyle name="20% - Accent1 4 5 3 4 7" xfId="43770" xr:uid="{00000000-0005-0000-0000-000043AA0000}"/>
    <cellStyle name="20% - Accent1 4 5 3 4 7 2" xfId="43771" xr:uid="{00000000-0005-0000-0000-000044AA0000}"/>
    <cellStyle name="20% - Accent1 4 5 3 4 7 2 2" xfId="43772" xr:uid="{00000000-0005-0000-0000-000045AA0000}"/>
    <cellStyle name="20% - Accent1 4 5 3 4 7 3" xfId="43773" xr:uid="{00000000-0005-0000-0000-000046AA0000}"/>
    <cellStyle name="20% - Accent1 4 5 3 4 8" xfId="43774" xr:uid="{00000000-0005-0000-0000-000047AA0000}"/>
    <cellStyle name="20% - Accent1 4 5 3 4 8 2" xfId="43775" xr:uid="{00000000-0005-0000-0000-000048AA0000}"/>
    <cellStyle name="20% - Accent1 4 5 3 4 8 2 2" xfId="43776" xr:uid="{00000000-0005-0000-0000-000049AA0000}"/>
    <cellStyle name="20% - Accent1 4 5 3 4 8 3" xfId="43777" xr:uid="{00000000-0005-0000-0000-00004AAA0000}"/>
    <cellStyle name="20% - Accent1 4 5 3 4 9" xfId="43778" xr:uid="{00000000-0005-0000-0000-00004BAA0000}"/>
    <cellStyle name="20% - Accent1 4 5 3 4 9 2" xfId="43779" xr:uid="{00000000-0005-0000-0000-00004CAA0000}"/>
    <cellStyle name="20% - Accent1 4 5 3 5" xfId="43780" xr:uid="{00000000-0005-0000-0000-00004DAA0000}"/>
    <cellStyle name="20% - Accent1 4 5 3 5 2" xfId="43781" xr:uid="{00000000-0005-0000-0000-00004EAA0000}"/>
    <cellStyle name="20% - Accent1 4 5 3 5 2 2" xfId="43782" xr:uid="{00000000-0005-0000-0000-00004FAA0000}"/>
    <cellStyle name="20% - Accent1 4 5 3 5 2 2 2" xfId="43783" xr:uid="{00000000-0005-0000-0000-000050AA0000}"/>
    <cellStyle name="20% - Accent1 4 5 3 5 2 2 2 2" xfId="43784" xr:uid="{00000000-0005-0000-0000-000051AA0000}"/>
    <cellStyle name="20% - Accent1 4 5 3 5 2 2 3" xfId="43785" xr:uid="{00000000-0005-0000-0000-000052AA0000}"/>
    <cellStyle name="20% - Accent1 4 5 3 5 2 3" xfId="43786" xr:uid="{00000000-0005-0000-0000-000053AA0000}"/>
    <cellStyle name="20% - Accent1 4 5 3 5 2 3 2" xfId="43787" xr:uid="{00000000-0005-0000-0000-000054AA0000}"/>
    <cellStyle name="20% - Accent1 4 5 3 5 2 4" xfId="43788" xr:uid="{00000000-0005-0000-0000-000055AA0000}"/>
    <cellStyle name="20% - Accent1 4 5 3 5 3" xfId="43789" xr:uid="{00000000-0005-0000-0000-000056AA0000}"/>
    <cellStyle name="20% - Accent1 4 5 3 5 3 2" xfId="43790" xr:uid="{00000000-0005-0000-0000-000057AA0000}"/>
    <cellStyle name="20% - Accent1 4 5 3 5 3 2 2" xfId="43791" xr:uid="{00000000-0005-0000-0000-000058AA0000}"/>
    <cellStyle name="20% - Accent1 4 5 3 5 3 2 2 2" xfId="43792" xr:uid="{00000000-0005-0000-0000-000059AA0000}"/>
    <cellStyle name="20% - Accent1 4 5 3 5 3 2 3" xfId="43793" xr:uid="{00000000-0005-0000-0000-00005AAA0000}"/>
    <cellStyle name="20% - Accent1 4 5 3 5 3 3" xfId="43794" xr:uid="{00000000-0005-0000-0000-00005BAA0000}"/>
    <cellStyle name="20% - Accent1 4 5 3 5 3 3 2" xfId="43795" xr:uid="{00000000-0005-0000-0000-00005CAA0000}"/>
    <cellStyle name="20% - Accent1 4 5 3 5 3 4" xfId="43796" xr:uid="{00000000-0005-0000-0000-00005DAA0000}"/>
    <cellStyle name="20% - Accent1 4 5 3 5 4" xfId="43797" xr:uid="{00000000-0005-0000-0000-00005EAA0000}"/>
    <cellStyle name="20% - Accent1 4 5 3 5 4 2" xfId="43798" xr:uid="{00000000-0005-0000-0000-00005FAA0000}"/>
    <cellStyle name="20% - Accent1 4 5 3 5 4 2 2" xfId="43799" xr:uid="{00000000-0005-0000-0000-000060AA0000}"/>
    <cellStyle name="20% - Accent1 4 5 3 5 4 2 2 2" xfId="43800" xr:uid="{00000000-0005-0000-0000-000061AA0000}"/>
    <cellStyle name="20% - Accent1 4 5 3 5 4 2 3" xfId="43801" xr:uid="{00000000-0005-0000-0000-000062AA0000}"/>
    <cellStyle name="20% - Accent1 4 5 3 5 4 3" xfId="43802" xr:uid="{00000000-0005-0000-0000-000063AA0000}"/>
    <cellStyle name="20% - Accent1 4 5 3 5 4 3 2" xfId="43803" xr:uid="{00000000-0005-0000-0000-000064AA0000}"/>
    <cellStyle name="20% - Accent1 4 5 3 5 4 4" xfId="43804" xr:uid="{00000000-0005-0000-0000-000065AA0000}"/>
    <cellStyle name="20% - Accent1 4 5 3 5 5" xfId="43805" xr:uid="{00000000-0005-0000-0000-000066AA0000}"/>
    <cellStyle name="20% - Accent1 4 5 3 5 5 2" xfId="43806" xr:uid="{00000000-0005-0000-0000-000067AA0000}"/>
    <cellStyle name="20% - Accent1 4 5 3 5 5 2 2" xfId="43807" xr:uid="{00000000-0005-0000-0000-000068AA0000}"/>
    <cellStyle name="20% - Accent1 4 5 3 5 5 3" xfId="43808" xr:uid="{00000000-0005-0000-0000-000069AA0000}"/>
    <cellStyle name="20% - Accent1 4 5 3 5 6" xfId="43809" xr:uid="{00000000-0005-0000-0000-00006AAA0000}"/>
    <cellStyle name="20% - Accent1 4 5 3 5 6 2" xfId="43810" xr:uid="{00000000-0005-0000-0000-00006BAA0000}"/>
    <cellStyle name="20% - Accent1 4 5 3 5 6 2 2" xfId="43811" xr:uid="{00000000-0005-0000-0000-00006CAA0000}"/>
    <cellStyle name="20% - Accent1 4 5 3 5 6 3" xfId="43812" xr:uid="{00000000-0005-0000-0000-00006DAA0000}"/>
    <cellStyle name="20% - Accent1 4 5 3 5 7" xfId="43813" xr:uid="{00000000-0005-0000-0000-00006EAA0000}"/>
    <cellStyle name="20% - Accent1 4 5 3 5 7 2" xfId="43814" xr:uid="{00000000-0005-0000-0000-00006FAA0000}"/>
    <cellStyle name="20% - Accent1 4 5 3 5 8" xfId="43815" xr:uid="{00000000-0005-0000-0000-000070AA0000}"/>
    <cellStyle name="20% - Accent1 4 5 3 5 8 2" xfId="43816" xr:uid="{00000000-0005-0000-0000-000071AA0000}"/>
    <cellStyle name="20% - Accent1 4 5 3 5 9" xfId="43817" xr:uid="{00000000-0005-0000-0000-000072AA0000}"/>
    <cellStyle name="20% - Accent1 4 5 3 6" xfId="43818" xr:uid="{00000000-0005-0000-0000-000073AA0000}"/>
    <cellStyle name="20% - Accent1 4 5 3 6 2" xfId="43819" xr:uid="{00000000-0005-0000-0000-000074AA0000}"/>
    <cellStyle name="20% - Accent1 4 5 3 6 2 2" xfId="43820" xr:uid="{00000000-0005-0000-0000-000075AA0000}"/>
    <cellStyle name="20% - Accent1 4 5 3 6 2 2 2" xfId="43821" xr:uid="{00000000-0005-0000-0000-000076AA0000}"/>
    <cellStyle name="20% - Accent1 4 5 3 6 2 2 2 2" xfId="43822" xr:uid="{00000000-0005-0000-0000-000077AA0000}"/>
    <cellStyle name="20% - Accent1 4 5 3 6 2 2 3" xfId="43823" xr:uid="{00000000-0005-0000-0000-000078AA0000}"/>
    <cellStyle name="20% - Accent1 4 5 3 6 2 3" xfId="43824" xr:uid="{00000000-0005-0000-0000-000079AA0000}"/>
    <cellStyle name="20% - Accent1 4 5 3 6 2 3 2" xfId="43825" xr:uid="{00000000-0005-0000-0000-00007AAA0000}"/>
    <cellStyle name="20% - Accent1 4 5 3 6 2 4" xfId="43826" xr:uid="{00000000-0005-0000-0000-00007BAA0000}"/>
    <cellStyle name="20% - Accent1 4 5 3 6 3" xfId="43827" xr:uid="{00000000-0005-0000-0000-00007CAA0000}"/>
    <cellStyle name="20% - Accent1 4 5 3 6 3 2" xfId="43828" xr:uid="{00000000-0005-0000-0000-00007DAA0000}"/>
    <cellStyle name="20% - Accent1 4 5 3 6 3 2 2" xfId="43829" xr:uid="{00000000-0005-0000-0000-00007EAA0000}"/>
    <cellStyle name="20% - Accent1 4 5 3 6 3 2 2 2" xfId="43830" xr:uid="{00000000-0005-0000-0000-00007FAA0000}"/>
    <cellStyle name="20% - Accent1 4 5 3 6 3 2 3" xfId="43831" xr:uid="{00000000-0005-0000-0000-000080AA0000}"/>
    <cellStyle name="20% - Accent1 4 5 3 6 3 3" xfId="43832" xr:uid="{00000000-0005-0000-0000-000081AA0000}"/>
    <cellStyle name="20% - Accent1 4 5 3 6 3 3 2" xfId="43833" xr:uid="{00000000-0005-0000-0000-000082AA0000}"/>
    <cellStyle name="20% - Accent1 4 5 3 6 3 4" xfId="43834" xr:uid="{00000000-0005-0000-0000-000083AA0000}"/>
    <cellStyle name="20% - Accent1 4 5 3 6 4" xfId="43835" xr:uid="{00000000-0005-0000-0000-000084AA0000}"/>
    <cellStyle name="20% - Accent1 4 5 3 6 4 2" xfId="43836" xr:uid="{00000000-0005-0000-0000-000085AA0000}"/>
    <cellStyle name="20% - Accent1 4 5 3 6 4 2 2" xfId="43837" xr:uid="{00000000-0005-0000-0000-000086AA0000}"/>
    <cellStyle name="20% - Accent1 4 5 3 6 4 2 2 2" xfId="43838" xr:uid="{00000000-0005-0000-0000-000087AA0000}"/>
    <cellStyle name="20% - Accent1 4 5 3 6 4 2 3" xfId="43839" xr:uid="{00000000-0005-0000-0000-000088AA0000}"/>
    <cellStyle name="20% - Accent1 4 5 3 6 4 3" xfId="43840" xr:uid="{00000000-0005-0000-0000-000089AA0000}"/>
    <cellStyle name="20% - Accent1 4 5 3 6 4 3 2" xfId="43841" xr:uid="{00000000-0005-0000-0000-00008AAA0000}"/>
    <cellStyle name="20% - Accent1 4 5 3 6 4 4" xfId="43842" xr:uid="{00000000-0005-0000-0000-00008BAA0000}"/>
    <cellStyle name="20% - Accent1 4 5 3 6 5" xfId="43843" xr:uid="{00000000-0005-0000-0000-00008CAA0000}"/>
    <cellStyle name="20% - Accent1 4 5 3 6 5 2" xfId="43844" xr:uid="{00000000-0005-0000-0000-00008DAA0000}"/>
    <cellStyle name="20% - Accent1 4 5 3 6 5 2 2" xfId="43845" xr:uid="{00000000-0005-0000-0000-00008EAA0000}"/>
    <cellStyle name="20% - Accent1 4 5 3 6 5 3" xfId="43846" xr:uid="{00000000-0005-0000-0000-00008FAA0000}"/>
    <cellStyle name="20% - Accent1 4 5 3 6 6" xfId="43847" xr:uid="{00000000-0005-0000-0000-000090AA0000}"/>
    <cellStyle name="20% - Accent1 4 5 3 6 6 2" xfId="43848" xr:uid="{00000000-0005-0000-0000-000091AA0000}"/>
    <cellStyle name="20% - Accent1 4 5 3 6 6 2 2" xfId="43849" xr:uid="{00000000-0005-0000-0000-000092AA0000}"/>
    <cellStyle name="20% - Accent1 4 5 3 6 6 3" xfId="43850" xr:uid="{00000000-0005-0000-0000-000093AA0000}"/>
    <cellStyle name="20% - Accent1 4 5 3 6 7" xfId="43851" xr:uid="{00000000-0005-0000-0000-000094AA0000}"/>
    <cellStyle name="20% - Accent1 4 5 3 6 7 2" xfId="43852" xr:uid="{00000000-0005-0000-0000-000095AA0000}"/>
    <cellStyle name="20% - Accent1 4 5 3 6 8" xfId="43853" xr:uid="{00000000-0005-0000-0000-000096AA0000}"/>
    <cellStyle name="20% - Accent1 4 5 3 6 8 2" xfId="43854" xr:uid="{00000000-0005-0000-0000-000097AA0000}"/>
    <cellStyle name="20% - Accent1 4 5 3 6 9" xfId="43855" xr:uid="{00000000-0005-0000-0000-000098AA0000}"/>
    <cellStyle name="20% - Accent1 4 5 3 7" xfId="43856" xr:uid="{00000000-0005-0000-0000-000099AA0000}"/>
    <cellStyle name="20% - Accent1 4 5 3 7 2" xfId="43857" xr:uid="{00000000-0005-0000-0000-00009AAA0000}"/>
    <cellStyle name="20% - Accent1 4 5 3 7 2 2" xfId="43858" xr:uid="{00000000-0005-0000-0000-00009BAA0000}"/>
    <cellStyle name="20% - Accent1 4 5 3 7 2 2 2" xfId="43859" xr:uid="{00000000-0005-0000-0000-00009CAA0000}"/>
    <cellStyle name="20% - Accent1 4 5 3 7 2 3" xfId="43860" xr:uid="{00000000-0005-0000-0000-00009DAA0000}"/>
    <cellStyle name="20% - Accent1 4 5 3 7 3" xfId="43861" xr:uid="{00000000-0005-0000-0000-00009EAA0000}"/>
    <cellStyle name="20% - Accent1 4 5 3 7 3 2" xfId="43862" xr:uid="{00000000-0005-0000-0000-00009FAA0000}"/>
    <cellStyle name="20% - Accent1 4 5 3 7 4" xfId="43863" xr:uid="{00000000-0005-0000-0000-0000A0AA0000}"/>
    <cellStyle name="20% - Accent1 4 5 3 8" xfId="43864" xr:uid="{00000000-0005-0000-0000-0000A1AA0000}"/>
    <cellStyle name="20% - Accent1 4 5 3 8 2" xfId="43865" xr:uid="{00000000-0005-0000-0000-0000A2AA0000}"/>
    <cellStyle name="20% - Accent1 4 5 3 8 2 2" xfId="43866" xr:uid="{00000000-0005-0000-0000-0000A3AA0000}"/>
    <cellStyle name="20% - Accent1 4 5 3 8 2 2 2" xfId="43867" xr:uid="{00000000-0005-0000-0000-0000A4AA0000}"/>
    <cellStyle name="20% - Accent1 4 5 3 8 2 3" xfId="43868" xr:uid="{00000000-0005-0000-0000-0000A5AA0000}"/>
    <cellStyle name="20% - Accent1 4 5 3 8 3" xfId="43869" xr:uid="{00000000-0005-0000-0000-0000A6AA0000}"/>
    <cellStyle name="20% - Accent1 4 5 3 8 3 2" xfId="43870" xr:uid="{00000000-0005-0000-0000-0000A7AA0000}"/>
    <cellStyle name="20% - Accent1 4 5 3 8 4" xfId="43871" xr:uid="{00000000-0005-0000-0000-0000A8AA0000}"/>
    <cellStyle name="20% - Accent1 4 5 3 9" xfId="43872" xr:uid="{00000000-0005-0000-0000-0000A9AA0000}"/>
    <cellStyle name="20% - Accent1 4 5 3 9 2" xfId="43873" xr:uid="{00000000-0005-0000-0000-0000AAAA0000}"/>
    <cellStyle name="20% - Accent1 4 5 3 9 2 2" xfId="43874" xr:uid="{00000000-0005-0000-0000-0000ABAA0000}"/>
    <cellStyle name="20% - Accent1 4 5 3 9 2 2 2" xfId="43875" xr:uid="{00000000-0005-0000-0000-0000ACAA0000}"/>
    <cellStyle name="20% - Accent1 4 5 3 9 2 3" xfId="43876" xr:uid="{00000000-0005-0000-0000-0000ADAA0000}"/>
    <cellStyle name="20% - Accent1 4 5 3 9 3" xfId="43877" xr:uid="{00000000-0005-0000-0000-0000AEAA0000}"/>
    <cellStyle name="20% - Accent1 4 5 3 9 3 2" xfId="43878" xr:uid="{00000000-0005-0000-0000-0000AFAA0000}"/>
    <cellStyle name="20% - Accent1 4 5 3 9 4" xfId="43879" xr:uid="{00000000-0005-0000-0000-0000B0AA0000}"/>
    <cellStyle name="20% - Accent1 4 5 4" xfId="43880" xr:uid="{00000000-0005-0000-0000-0000B1AA0000}"/>
    <cellStyle name="20% - Accent1 4 5 4 10" xfId="43881" xr:uid="{00000000-0005-0000-0000-0000B2AA0000}"/>
    <cellStyle name="20% - Accent1 4 5 4 10 2" xfId="43882" xr:uid="{00000000-0005-0000-0000-0000B3AA0000}"/>
    <cellStyle name="20% - Accent1 4 5 4 11" xfId="43883" xr:uid="{00000000-0005-0000-0000-0000B4AA0000}"/>
    <cellStyle name="20% - Accent1 4 5 4 2" xfId="43884" xr:uid="{00000000-0005-0000-0000-0000B5AA0000}"/>
    <cellStyle name="20% - Accent1 4 5 4 2 2" xfId="43885" xr:uid="{00000000-0005-0000-0000-0000B6AA0000}"/>
    <cellStyle name="20% - Accent1 4 5 4 2 2 2" xfId="43886" xr:uid="{00000000-0005-0000-0000-0000B7AA0000}"/>
    <cellStyle name="20% - Accent1 4 5 4 2 2 2 2" xfId="43887" xr:uid="{00000000-0005-0000-0000-0000B8AA0000}"/>
    <cellStyle name="20% - Accent1 4 5 4 2 2 2 2 2" xfId="43888" xr:uid="{00000000-0005-0000-0000-0000B9AA0000}"/>
    <cellStyle name="20% - Accent1 4 5 4 2 2 2 3" xfId="43889" xr:uid="{00000000-0005-0000-0000-0000BAAA0000}"/>
    <cellStyle name="20% - Accent1 4 5 4 2 2 3" xfId="43890" xr:uid="{00000000-0005-0000-0000-0000BBAA0000}"/>
    <cellStyle name="20% - Accent1 4 5 4 2 2 3 2" xfId="43891" xr:uid="{00000000-0005-0000-0000-0000BCAA0000}"/>
    <cellStyle name="20% - Accent1 4 5 4 2 2 4" xfId="43892" xr:uid="{00000000-0005-0000-0000-0000BDAA0000}"/>
    <cellStyle name="20% - Accent1 4 5 4 2 3" xfId="43893" xr:uid="{00000000-0005-0000-0000-0000BEAA0000}"/>
    <cellStyle name="20% - Accent1 4 5 4 2 3 2" xfId="43894" xr:uid="{00000000-0005-0000-0000-0000BFAA0000}"/>
    <cellStyle name="20% - Accent1 4 5 4 2 3 2 2" xfId="43895" xr:uid="{00000000-0005-0000-0000-0000C0AA0000}"/>
    <cellStyle name="20% - Accent1 4 5 4 2 3 2 2 2" xfId="43896" xr:uid="{00000000-0005-0000-0000-0000C1AA0000}"/>
    <cellStyle name="20% - Accent1 4 5 4 2 3 2 3" xfId="43897" xr:uid="{00000000-0005-0000-0000-0000C2AA0000}"/>
    <cellStyle name="20% - Accent1 4 5 4 2 3 3" xfId="43898" xr:uid="{00000000-0005-0000-0000-0000C3AA0000}"/>
    <cellStyle name="20% - Accent1 4 5 4 2 3 3 2" xfId="43899" xr:uid="{00000000-0005-0000-0000-0000C4AA0000}"/>
    <cellStyle name="20% - Accent1 4 5 4 2 3 4" xfId="43900" xr:uid="{00000000-0005-0000-0000-0000C5AA0000}"/>
    <cellStyle name="20% - Accent1 4 5 4 2 4" xfId="43901" xr:uid="{00000000-0005-0000-0000-0000C6AA0000}"/>
    <cellStyle name="20% - Accent1 4 5 4 2 4 2" xfId="43902" xr:uid="{00000000-0005-0000-0000-0000C7AA0000}"/>
    <cellStyle name="20% - Accent1 4 5 4 2 4 2 2" xfId="43903" xr:uid="{00000000-0005-0000-0000-0000C8AA0000}"/>
    <cellStyle name="20% - Accent1 4 5 4 2 4 2 2 2" xfId="43904" xr:uid="{00000000-0005-0000-0000-0000C9AA0000}"/>
    <cellStyle name="20% - Accent1 4 5 4 2 4 2 3" xfId="43905" xr:uid="{00000000-0005-0000-0000-0000CAAA0000}"/>
    <cellStyle name="20% - Accent1 4 5 4 2 4 3" xfId="43906" xr:uid="{00000000-0005-0000-0000-0000CBAA0000}"/>
    <cellStyle name="20% - Accent1 4 5 4 2 4 3 2" xfId="43907" xr:uid="{00000000-0005-0000-0000-0000CCAA0000}"/>
    <cellStyle name="20% - Accent1 4 5 4 2 4 4" xfId="43908" xr:uid="{00000000-0005-0000-0000-0000CDAA0000}"/>
    <cellStyle name="20% - Accent1 4 5 4 2 5" xfId="43909" xr:uid="{00000000-0005-0000-0000-0000CEAA0000}"/>
    <cellStyle name="20% - Accent1 4 5 4 2 5 2" xfId="43910" xr:uid="{00000000-0005-0000-0000-0000CFAA0000}"/>
    <cellStyle name="20% - Accent1 4 5 4 2 5 2 2" xfId="43911" xr:uid="{00000000-0005-0000-0000-0000D0AA0000}"/>
    <cellStyle name="20% - Accent1 4 5 4 2 5 3" xfId="43912" xr:uid="{00000000-0005-0000-0000-0000D1AA0000}"/>
    <cellStyle name="20% - Accent1 4 5 4 2 6" xfId="43913" xr:uid="{00000000-0005-0000-0000-0000D2AA0000}"/>
    <cellStyle name="20% - Accent1 4 5 4 2 6 2" xfId="43914" xr:uid="{00000000-0005-0000-0000-0000D3AA0000}"/>
    <cellStyle name="20% - Accent1 4 5 4 2 6 2 2" xfId="43915" xr:uid="{00000000-0005-0000-0000-0000D4AA0000}"/>
    <cellStyle name="20% - Accent1 4 5 4 2 6 3" xfId="43916" xr:uid="{00000000-0005-0000-0000-0000D5AA0000}"/>
    <cellStyle name="20% - Accent1 4 5 4 2 7" xfId="43917" xr:uid="{00000000-0005-0000-0000-0000D6AA0000}"/>
    <cellStyle name="20% - Accent1 4 5 4 2 7 2" xfId="43918" xr:uid="{00000000-0005-0000-0000-0000D7AA0000}"/>
    <cellStyle name="20% - Accent1 4 5 4 2 8" xfId="43919" xr:uid="{00000000-0005-0000-0000-0000D8AA0000}"/>
    <cellStyle name="20% - Accent1 4 5 4 2 8 2" xfId="43920" xr:uid="{00000000-0005-0000-0000-0000D9AA0000}"/>
    <cellStyle name="20% - Accent1 4 5 4 2 9" xfId="43921" xr:uid="{00000000-0005-0000-0000-0000DAAA0000}"/>
    <cellStyle name="20% - Accent1 4 5 4 3" xfId="43922" xr:uid="{00000000-0005-0000-0000-0000DBAA0000}"/>
    <cellStyle name="20% - Accent1 4 5 4 3 2" xfId="43923" xr:uid="{00000000-0005-0000-0000-0000DCAA0000}"/>
    <cellStyle name="20% - Accent1 4 5 4 3 2 2" xfId="43924" xr:uid="{00000000-0005-0000-0000-0000DDAA0000}"/>
    <cellStyle name="20% - Accent1 4 5 4 3 2 2 2" xfId="43925" xr:uid="{00000000-0005-0000-0000-0000DEAA0000}"/>
    <cellStyle name="20% - Accent1 4 5 4 3 2 2 2 2" xfId="43926" xr:uid="{00000000-0005-0000-0000-0000DFAA0000}"/>
    <cellStyle name="20% - Accent1 4 5 4 3 2 2 3" xfId="43927" xr:uid="{00000000-0005-0000-0000-0000E0AA0000}"/>
    <cellStyle name="20% - Accent1 4 5 4 3 2 3" xfId="43928" xr:uid="{00000000-0005-0000-0000-0000E1AA0000}"/>
    <cellStyle name="20% - Accent1 4 5 4 3 2 3 2" xfId="43929" xr:uid="{00000000-0005-0000-0000-0000E2AA0000}"/>
    <cellStyle name="20% - Accent1 4 5 4 3 2 4" xfId="43930" xr:uid="{00000000-0005-0000-0000-0000E3AA0000}"/>
    <cellStyle name="20% - Accent1 4 5 4 3 3" xfId="43931" xr:uid="{00000000-0005-0000-0000-0000E4AA0000}"/>
    <cellStyle name="20% - Accent1 4 5 4 3 3 2" xfId="43932" xr:uid="{00000000-0005-0000-0000-0000E5AA0000}"/>
    <cellStyle name="20% - Accent1 4 5 4 3 3 2 2" xfId="43933" xr:uid="{00000000-0005-0000-0000-0000E6AA0000}"/>
    <cellStyle name="20% - Accent1 4 5 4 3 3 2 2 2" xfId="43934" xr:uid="{00000000-0005-0000-0000-0000E7AA0000}"/>
    <cellStyle name="20% - Accent1 4 5 4 3 3 2 3" xfId="43935" xr:uid="{00000000-0005-0000-0000-0000E8AA0000}"/>
    <cellStyle name="20% - Accent1 4 5 4 3 3 3" xfId="43936" xr:uid="{00000000-0005-0000-0000-0000E9AA0000}"/>
    <cellStyle name="20% - Accent1 4 5 4 3 3 3 2" xfId="43937" xr:uid="{00000000-0005-0000-0000-0000EAAA0000}"/>
    <cellStyle name="20% - Accent1 4 5 4 3 3 4" xfId="43938" xr:uid="{00000000-0005-0000-0000-0000EBAA0000}"/>
    <cellStyle name="20% - Accent1 4 5 4 3 4" xfId="43939" xr:uid="{00000000-0005-0000-0000-0000ECAA0000}"/>
    <cellStyle name="20% - Accent1 4 5 4 3 4 2" xfId="43940" xr:uid="{00000000-0005-0000-0000-0000EDAA0000}"/>
    <cellStyle name="20% - Accent1 4 5 4 3 4 2 2" xfId="43941" xr:uid="{00000000-0005-0000-0000-0000EEAA0000}"/>
    <cellStyle name="20% - Accent1 4 5 4 3 4 2 2 2" xfId="43942" xr:uid="{00000000-0005-0000-0000-0000EFAA0000}"/>
    <cellStyle name="20% - Accent1 4 5 4 3 4 2 3" xfId="43943" xr:uid="{00000000-0005-0000-0000-0000F0AA0000}"/>
    <cellStyle name="20% - Accent1 4 5 4 3 4 3" xfId="43944" xr:uid="{00000000-0005-0000-0000-0000F1AA0000}"/>
    <cellStyle name="20% - Accent1 4 5 4 3 4 3 2" xfId="43945" xr:uid="{00000000-0005-0000-0000-0000F2AA0000}"/>
    <cellStyle name="20% - Accent1 4 5 4 3 4 4" xfId="43946" xr:uid="{00000000-0005-0000-0000-0000F3AA0000}"/>
    <cellStyle name="20% - Accent1 4 5 4 3 5" xfId="43947" xr:uid="{00000000-0005-0000-0000-0000F4AA0000}"/>
    <cellStyle name="20% - Accent1 4 5 4 3 5 2" xfId="43948" xr:uid="{00000000-0005-0000-0000-0000F5AA0000}"/>
    <cellStyle name="20% - Accent1 4 5 4 3 5 2 2" xfId="43949" xr:uid="{00000000-0005-0000-0000-0000F6AA0000}"/>
    <cellStyle name="20% - Accent1 4 5 4 3 5 3" xfId="43950" xr:uid="{00000000-0005-0000-0000-0000F7AA0000}"/>
    <cellStyle name="20% - Accent1 4 5 4 3 6" xfId="43951" xr:uid="{00000000-0005-0000-0000-0000F8AA0000}"/>
    <cellStyle name="20% - Accent1 4 5 4 3 6 2" xfId="43952" xr:uid="{00000000-0005-0000-0000-0000F9AA0000}"/>
    <cellStyle name="20% - Accent1 4 5 4 3 6 2 2" xfId="43953" xr:uid="{00000000-0005-0000-0000-0000FAAA0000}"/>
    <cellStyle name="20% - Accent1 4 5 4 3 6 3" xfId="43954" xr:uid="{00000000-0005-0000-0000-0000FBAA0000}"/>
    <cellStyle name="20% - Accent1 4 5 4 3 7" xfId="43955" xr:uid="{00000000-0005-0000-0000-0000FCAA0000}"/>
    <cellStyle name="20% - Accent1 4 5 4 3 7 2" xfId="43956" xr:uid="{00000000-0005-0000-0000-0000FDAA0000}"/>
    <cellStyle name="20% - Accent1 4 5 4 3 8" xfId="43957" xr:uid="{00000000-0005-0000-0000-0000FEAA0000}"/>
    <cellStyle name="20% - Accent1 4 5 4 3 8 2" xfId="43958" xr:uid="{00000000-0005-0000-0000-0000FFAA0000}"/>
    <cellStyle name="20% - Accent1 4 5 4 3 9" xfId="43959" xr:uid="{00000000-0005-0000-0000-000000AB0000}"/>
    <cellStyle name="20% - Accent1 4 5 4 4" xfId="43960" xr:uid="{00000000-0005-0000-0000-000001AB0000}"/>
    <cellStyle name="20% - Accent1 4 5 4 4 2" xfId="43961" xr:uid="{00000000-0005-0000-0000-000002AB0000}"/>
    <cellStyle name="20% - Accent1 4 5 4 4 2 2" xfId="43962" xr:uid="{00000000-0005-0000-0000-000003AB0000}"/>
    <cellStyle name="20% - Accent1 4 5 4 4 2 2 2" xfId="43963" xr:uid="{00000000-0005-0000-0000-000004AB0000}"/>
    <cellStyle name="20% - Accent1 4 5 4 4 2 3" xfId="43964" xr:uid="{00000000-0005-0000-0000-000005AB0000}"/>
    <cellStyle name="20% - Accent1 4 5 4 4 3" xfId="43965" xr:uid="{00000000-0005-0000-0000-000006AB0000}"/>
    <cellStyle name="20% - Accent1 4 5 4 4 3 2" xfId="43966" xr:uid="{00000000-0005-0000-0000-000007AB0000}"/>
    <cellStyle name="20% - Accent1 4 5 4 4 4" xfId="43967" xr:uid="{00000000-0005-0000-0000-000008AB0000}"/>
    <cellStyle name="20% - Accent1 4 5 4 5" xfId="43968" xr:uid="{00000000-0005-0000-0000-000009AB0000}"/>
    <cellStyle name="20% - Accent1 4 5 4 5 2" xfId="43969" xr:uid="{00000000-0005-0000-0000-00000AAB0000}"/>
    <cellStyle name="20% - Accent1 4 5 4 5 2 2" xfId="43970" xr:uid="{00000000-0005-0000-0000-00000BAB0000}"/>
    <cellStyle name="20% - Accent1 4 5 4 5 2 2 2" xfId="43971" xr:uid="{00000000-0005-0000-0000-00000CAB0000}"/>
    <cellStyle name="20% - Accent1 4 5 4 5 2 3" xfId="43972" xr:uid="{00000000-0005-0000-0000-00000DAB0000}"/>
    <cellStyle name="20% - Accent1 4 5 4 5 3" xfId="43973" xr:uid="{00000000-0005-0000-0000-00000EAB0000}"/>
    <cellStyle name="20% - Accent1 4 5 4 5 3 2" xfId="43974" xr:uid="{00000000-0005-0000-0000-00000FAB0000}"/>
    <cellStyle name="20% - Accent1 4 5 4 5 4" xfId="43975" xr:uid="{00000000-0005-0000-0000-000010AB0000}"/>
    <cellStyle name="20% - Accent1 4 5 4 6" xfId="43976" xr:uid="{00000000-0005-0000-0000-000011AB0000}"/>
    <cellStyle name="20% - Accent1 4 5 4 6 2" xfId="43977" xr:uid="{00000000-0005-0000-0000-000012AB0000}"/>
    <cellStyle name="20% - Accent1 4 5 4 6 2 2" xfId="43978" xr:uid="{00000000-0005-0000-0000-000013AB0000}"/>
    <cellStyle name="20% - Accent1 4 5 4 6 2 2 2" xfId="43979" xr:uid="{00000000-0005-0000-0000-000014AB0000}"/>
    <cellStyle name="20% - Accent1 4 5 4 6 2 3" xfId="43980" xr:uid="{00000000-0005-0000-0000-000015AB0000}"/>
    <cellStyle name="20% - Accent1 4 5 4 6 3" xfId="43981" xr:uid="{00000000-0005-0000-0000-000016AB0000}"/>
    <cellStyle name="20% - Accent1 4 5 4 6 3 2" xfId="43982" xr:uid="{00000000-0005-0000-0000-000017AB0000}"/>
    <cellStyle name="20% - Accent1 4 5 4 6 4" xfId="43983" xr:uid="{00000000-0005-0000-0000-000018AB0000}"/>
    <cellStyle name="20% - Accent1 4 5 4 7" xfId="43984" xr:uid="{00000000-0005-0000-0000-000019AB0000}"/>
    <cellStyle name="20% - Accent1 4 5 4 7 2" xfId="43985" xr:uid="{00000000-0005-0000-0000-00001AAB0000}"/>
    <cellStyle name="20% - Accent1 4 5 4 7 2 2" xfId="43986" xr:uid="{00000000-0005-0000-0000-00001BAB0000}"/>
    <cellStyle name="20% - Accent1 4 5 4 7 3" xfId="43987" xr:uid="{00000000-0005-0000-0000-00001CAB0000}"/>
    <cellStyle name="20% - Accent1 4 5 4 8" xfId="43988" xr:uid="{00000000-0005-0000-0000-00001DAB0000}"/>
    <cellStyle name="20% - Accent1 4 5 4 8 2" xfId="43989" xr:uid="{00000000-0005-0000-0000-00001EAB0000}"/>
    <cellStyle name="20% - Accent1 4 5 4 8 2 2" xfId="43990" xr:uid="{00000000-0005-0000-0000-00001FAB0000}"/>
    <cellStyle name="20% - Accent1 4 5 4 8 3" xfId="43991" xr:uid="{00000000-0005-0000-0000-000020AB0000}"/>
    <cellStyle name="20% - Accent1 4 5 4 9" xfId="43992" xr:uid="{00000000-0005-0000-0000-000021AB0000}"/>
    <cellStyle name="20% - Accent1 4 5 4 9 2" xfId="43993" xr:uid="{00000000-0005-0000-0000-000022AB0000}"/>
    <cellStyle name="20% - Accent1 4 5 5" xfId="43994" xr:uid="{00000000-0005-0000-0000-000023AB0000}"/>
    <cellStyle name="20% - Accent1 4 5 5 10" xfId="43995" xr:uid="{00000000-0005-0000-0000-000024AB0000}"/>
    <cellStyle name="20% - Accent1 4 5 5 10 2" xfId="43996" xr:uid="{00000000-0005-0000-0000-000025AB0000}"/>
    <cellStyle name="20% - Accent1 4 5 5 11" xfId="43997" xr:uid="{00000000-0005-0000-0000-000026AB0000}"/>
    <cellStyle name="20% - Accent1 4 5 5 2" xfId="43998" xr:uid="{00000000-0005-0000-0000-000027AB0000}"/>
    <cellStyle name="20% - Accent1 4 5 5 2 2" xfId="43999" xr:uid="{00000000-0005-0000-0000-000028AB0000}"/>
    <cellStyle name="20% - Accent1 4 5 5 2 2 2" xfId="44000" xr:uid="{00000000-0005-0000-0000-000029AB0000}"/>
    <cellStyle name="20% - Accent1 4 5 5 2 2 2 2" xfId="44001" xr:uid="{00000000-0005-0000-0000-00002AAB0000}"/>
    <cellStyle name="20% - Accent1 4 5 5 2 2 2 2 2" xfId="44002" xr:uid="{00000000-0005-0000-0000-00002BAB0000}"/>
    <cellStyle name="20% - Accent1 4 5 5 2 2 2 3" xfId="44003" xr:uid="{00000000-0005-0000-0000-00002CAB0000}"/>
    <cellStyle name="20% - Accent1 4 5 5 2 2 3" xfId="44004" xr:uid="{00000000-0005-0000-0000-00002DAB0000}"/>
    <cellStyle name="20% - Accent1 4 5 5 2 2 3 2" xfId="44005" xr:uid="{00000000-0005-0000-0000-00002EAB0000}"/>
    <cellStyle name="20% - Accent1 4 5 5 2 2 4" xfId="44006" xr:uid="{00000000-0005-0000-0000-00002FAB0000}"/>
    <cellStyle name="20% - Accent1 4 5 5 2 3" xfId="44007" xr:uid="{00000000-0005-0000-0000-000030AB0000}"/>
    <cellStyle name="20% - Accent1 4 5 5 2 3 2" xfId="44008" xr:uid="{00000000-0005-0000-0000-000031AB0000}"/>
    <cellStyle name="20% - Accent1 4 5 5 2 3 2 2" xfId="44009" xr:uid="{00000000-0005-0000-0000-000032AB0000}"/>
    <cellStyle name="20% - Accent1 4 5 5 2 3 2 2 2" xfId="44010" xr:uid="{00000000-0005-0000-0000-000033AB0000}"/>
    <cellStyle name="20% - Accent1 4 5 5 2 3 2 3" xfId="44011" xr:uid="{00000000-0005-0000-0000-000034AB0000}"/>
    <cellStyle name="20% - Accent1 4 5 5 2 3 3" xfId="44012" xr:uid="{00000000-0005-0000-0000-000035AB0000}"/>
    <cellStyle name="20% - Accent1 4 5 5 2 3 3 2" xfId="44013" xr:uid="{00000000-0005-0000-0000-000036AB0000}"/>
    <cellStyle name="20% - Accent1 4 5 5 2 3 4" xfId="44014" xr:uid="{00000000-0005-0000-0000-000037AB0000}"/>
    <cellStyle name="20% - Accent1 4 5 5 2 4" xfId="44015" xr:uid="{00000000-0005-0000-0000-000038AB0000}"/>
    <cellStyle name="20% - Accent1 4 5 5 2 4 2" xfId="44016" xr:uid="{00000000-0005-0000-0000-000039AB0000}"/>
    <cellStyle name="20% - Accent1 4 5 5 2 4 2 2" xfId="44017" xr:uid="{00000000-0005-0000-0000-00003AAB0000}"/>
    <cellStyle name="20% - Accent1 4 5 5 2 4 2 2 2" xfId="44018" xr:uid="{00000000-0005-0000-0000-00003BAB0000}"/>
    <cellStyle name="20% - Accent1 4 5 5 2 4 2 3" xfId="44019" xr:uid="{00000000-0005-0000-0000-00003CAB0000}"/>
    <cellStyle name="20% - Accent1 4 5 5 2 4 3" xfId="44020" xr:uid="{00000000-0005-0000-0000-00003DAB0000}"/>
    <cellStyle name="20% - Accent1 4 5 5 2 4 3 2" xfId="44021" xr:uid="{00000000-0005-0000-0000-00003EAB0000}"/>
    <cellStyle name="20% - Accent1 4 5 5 2 4 4" xfId="44022" xr:uid="{00000000-0005-0000-0000-00003FAB0000}"/>
    <cellStyle name="20% - Accent1 4 5 5 2 5" xfId="44023" xr:uid="{00000000-0005-0000-0000-000040AB0000}"/>
    <cellStyle name="20% - Accent1 4 5 5 2 5 2" xfId="44024" xr:uid="{00000000-0005-0000-0000-000041AB0000}"/>
    <cellStyle name="20% - Accent1 4 5 5 2 5 2 2" xfId="44025" xr:uid="{00000000-0005-0000-0000-000042AB0000}"/>
    <cellStyle name="20% - Accent1 4 5 5 2 5 3" xfId="44026" xr:uid="{00000000-0005-0000-0000-000043AB0000}"/>
    <cellStyle name="20% - Accent1 4 5 5 2 6" xfId="44027" xr:uid="{00000000-0005-0000-0000-000044AB0000}"/>
    <cellStyle name="20% - Accent1 4 5 5 2 6 2" xfId="44028" xr:uid="{00000000-0005-0000-0000-000045AB0000}"/>
    <cellStyle name="20% - Accent1 4 5 5 2 6 2 2" xfId="44029" xr:uid="{00000000-0005-0000-0000-000046AB0000}"/>
    <cellStyle name="20% - Accent1 4 5 5 2 6 3" xfId="44030" xr:uid="{00000000-0005-0000-0000-000047AB0000}"/>
    <cellStyle name="20% - Accent1 4 5 5 2 7" xfId="44031" xr:uid="{00000000-0005-0000-0000-000048AB0000}"/>
    <cellStyle name="20% - Accent1 4 5 5 2 7 2" xfId="44032" xr:uid="{00000000-0005-0000-0000-000049AB0000}"/>
    <cellStyle name="20% - Accent1 4 5 5 2 8" xfId="44033" xr:uid="{00000000-0005-0000-0000-00004AAB0000}"/>
    <cellStyle name="20% - Accent1 4 5 5 2 8 2" xfId="44034" xr:uid="{00000000-0005-0000-0000-00004BAB0000}"/>
    <cellStyle name="20% - Accent1 4 5 5 2 9" xfId="44035" xr:uid="{00000000-0005-0000-0000-00004CAB0000}"/>
    <cellStyle name="20% - Accent1 4 5 5 3" xfId="44036" xr:uid="{00000000-0005-0000-0000-00004DAB0000}"/>
    <cellStyle name="20% - Accent1 4 5 5 3 2" xfId="44037" xr:uid="{00000000-0005-0000-0000-00004EAB0000}"/>
    <cellStyle name="20% - Accent1 4 5 5 3 2 2" xfId="44038" xr:uid="{00000000-0005-0000-0000-00004FAB0000}"/>
    <cellStyle name="20% - Accent1 4 5 5 3 2 2 2" xfId="44039" xr:uid="{00000000-0005-0000-0000-000050AB0000}"/>
    <cellStyle name="20% - Accent1 4 5 5 3 2 2 2 2" xfId="44040" xr:uid="{00000000-0005-0000-0000-000051AB0000}"/>
    <cellStyle name="20% - Accent1 4 5 5 3 2 2 3" xfId="44041" xr:uid="{00000000-0005-0000-0000-000052AB0000}"/>
    <cellStyle name="20% - Accent1 4 5 5 3 2 3" xfId="44042" xr:uid="{00000000-0005-0000-0000-000053AB0000}"/>
    <cellStyle name="20% - Accent1 4 5 5 3 2 3 2" xfId="44043" xr:uid="{00000000-0005-0000-0000-000054AB0000}"/>
    <cellStyle name="20% - Accent1 4 5 5 3 2 4" xfId="44044" xr:uid="{00000000-0005-0000-0000-000055AB0000}"/>
    <cellStyle name="20% - Accent1 4 5 5 3 3" xfId="44045" xr:uid="{00000000-0005-0000-0000-000056AB0000}"/>
    <cellStyle name="20% - Accent1 4 5 5 3 3 2" xfId="44046" xr:uid="{00000000-0005-0000-0000-000057AB0000}"/>
    <cellStyle name="20% - Accent1 4 5 5 3 3 2 2" xfId="44047" xr:uid="{00000000-0005-0000-0000-000058AB0000}"/>
    <cellStyle name="20% - Accent1 4 5 5 3 3 2 2 2" xfId="44048" xr:uid="{00000000-0005-0000-0000-000059AB0000}"/>
    <cellStyle name="20% - Accent1 4 5 5 3 3 2 3" xfId="44049" xr:uid="{00000000-0005-0000-0000-00005AAB0000}"/>
    <cellStyle name="20% - Accent1 4 5 5 3 3 3" xfId="44050" xr:uid="{00000000-0005-0000-0000-00005BAB0000}"/>
    <cellStyle name="20% - Accent1 4 5 5 3 3 3 2" xfId="44051" xr:uid="{00000000-0005-0000-0000-00005CAB0000}"/>
    <cellStyle name="20% - Accent1 4 5 5 3 3 4" xfId="44052" xr:uid="{00000000-0005-0000-0000-00005DAB0000}"/>
    <cellStyle name="20% - Accent1 4 5 5 3 4" xfId="44053" xr:uid="{00000000-0005-0000-0000-00005EAB0000}"/>
    <cellStyle name="20% - Accent1 4 5 5 3 4 2" xfId="44054" xr:uid="{00000000-0005-0000-0000-00005FAB0000}"/>
    <cellStyle name="20% - Accent1 4 5 5 3 4 2 2" xfId="44055" xr:uid="{00000000-0005-0000-0000-000060AB0000}"/>
    <cellStyle name="20% - Accent1 4 5 5 3 4 2 2 2" xfId="44056" xr:uid="{00000000-0005-0000-0000-000061AB0000}"/>
    <cellStyle name="20% - Accent1 4 5 5 3 4 2 3" xfId="44057" xr:uid="{00000000-0005-0000-0000-000062AB0000}"/>
    <cellStyle name="20% - Accent1 4 5 5 3 4 3" xfId="44058" xr:uid="{00000000-0005-0000-0000-000063AB0000}"/>
    <cellStyle name="20% - Accent1 4 5 5 3 4 3 2" xfId="44059" xr:uid="{00000000-0005-0000-0000-000064AB0000}"/>
    <cellStyle name="20% - Accent1 4 5 5 3 4 4" xfId="44060" xr:uid="{00000000-0005-0000-0000-000065AB0000}"/>
    <cellStyle name="20% - Accent1 4 5 5 3 5" xfId="44061" xr:uid="{00000000-0005-0000-0000-000066AB0000}"/>
    <cellStyle name="20% - Accent1 4 5 5 3 5 2" xfId="44062" xr:uid="{00000000-0005-0000-0000-000067AB0000}"/>
    <cellStyle name="20% - Accent1 4 5 5 3 5 2 2" xfId="44063" xr:uid="{00000000-0005-0000-0000-000068AB0000}"/>
    <cellStyle name="20% - Accent1 4 5 5 3 5 3" xfId="44064" xr:uid="{00000000-0005-0000-0000-000069AB0000}"/>
    <cellStyle name="20% - Accent1 4 5 5 3 6" xfId="44065" xr:uid="{00000000-0005-0000-0000-00006AAB0000}"/>
    <cellStyle name="20% - Accent1 4 5 5 3 6 2" xfId="44066" xr:uid="{00000000-0005-0000-0000-00006BAB0000}"/>
    <cellStyle name="20% - Accent1 4 5 5 3 6 2 2" xfId="44067" xr:uid="{00000000-0005-0000-0000-00006CAB0000}"/>
    <cellStyle name="20% - Accent1 4 5 5 3 6 3" xfId="44068" xr:uid="{00000000-0005-0000-0000-00006DAB0000}"/>
    <cellStyle name="20% - Accent1 4 5 5 3 7" xfId="44069" xr:uid="{00000000-0005-0000-0000-00006EAB0000}"/>
    <cellStyle name="20% - Accent1 4 5 5 3 7 2" xfId="44070" xr:uid="{00000000-0005-0000-0000-00006FAB0000}"/>
    <cellStyle name="20% - Accent1 4 5 5 3 8" xfId="44071" xr:uid="{00000000-0005-0000-0000-000070AB0000}"/>
    <cellStyle name="20% - Accent1 4 5 5 3 8 2" xfId="44072" xr:uid="{00000000-0005-0000-0000-000071AB0000}"/>
    <cellStyle name="20% - Accent1 4 5 5 3 9" xfId="44073" xr:uid="{00000000-0005-0000-0000-000072AB0000}"/>
    <cellStyle name="20% - Accent1 4 5 5 4" xfId="44074" xr:uid="{00000000-0005-0000-0000-000073AB0000}"/>
    <cellStyle name="20% - Accent1 4 5 5 4 2" xfId="44075" xr:uid="{00000000-0005-0000-0000-000074AB0000}"/>
    <cellStyle name="20% - Accent1 4 5 5 4 2 2" xfId="44076" xr:uid="{00000000-0005-0000-0000-000075AB0000}"/>
    <cellStyle name="20% - Accent1 4 5 5 4 2 2 2" xfId="44077" xr:uid="{00000000-0005-0000-0000-000076AB0000}"/>
    <cellStyle name="20% - Accent1 4 5 5 4 2 3" xfId="44078" xr:uid="{00000000-0005-0000-0000-000077AB0000}"/>
    <cellStyle name="20% - Accent1 4 5 5 4 3" xfId="44079" xr:uid="{00000000-0005-0000-0000-000078AB0000}"/>
    <cellStyle name="20% - Accent1 4 5 5 4 3 2" xfId="44080" xr:uid="{00000000-0005-0000-0000-000079AB0000}"/>
    <cellStyle name="20% - Accent1 4 5 5 4 4" xfId="44081" xr:uid="{00000000-0005-0000-0000-00007AAB0000}"/>
    <cellStyle name="20% - Accent1 4 5 5 5" xfId="44082" xr:uid="{00000000-0005-0000-0000-00007BAB0000}"/>
    <cellStyle name="20% - Accent1 4 5 5 5 2" xfId="44083" xr:uid="{00000000-0005-0000-0000-00007CAB0000}"/>
    <cellStyle name="20% - Accent1 4 5 5 5 2 2" xfId="44084" xr:uid="{00000000-0005-0000-0000-00007DAB0000}"/>
    <cellStyle name="20% - Accent1 4 5 5 5 2 2 2" xfId="44085" xr:uid="{00000000-0005-0000-0000-00007EAB0000}"/>
    <cellStyle name="20% - Accent1 4 5 5 5 2 3" xfId="44086" xr:uid="{00000000-0005-0000-0000-00007FAB0000}"/>
    <cellStyle name="20% - Accent1 4 5 5 5 3" xfId="44087" xr:uid="{00000000-0005-0000-0000-000080AB0000}"/>
    <cellStyle name="20% - Accent1 4 5 5 5 3 2" xfId="44088" xr:uid="{00000000-0005-0000-0000-000081AB0000}"/>
    <cellStyle name="20% - Accent1 4 5 5 5 4" xfId="44089" xr:uid="{00000000-0005-0000-0000-000082AB0000}"/>
    <cellStyle name="20% - Accent1 4 5 5 6" xfId="44090" xr:uid="{00000000-0005-0000-0000-000083AB0000}"/>
    <cellStyle name="20% - Accent1 4 5 5 6 2" xfId="44091" xr:uid="{00000000-0005-0000-0000-000084AB0000}"/>
    <cellStyle name="20% - Accent1 4 5 5 6 2 2" xfId="44092" xr:uid="{00000000-0005-0000-0000-000085AB0000}"/>
    <cellStyle name="20% - Accent1 4 5 5 6 2 2 2" xfId="44093" xr:uid="{00000000-0005-0000-0000-000086AB0000}"/>
    <cellStyle name="20% - Accent1 4 5 5 6 2 3" xfId="44094" xr:uid="{00000000-0005-0000-0000-000087AB0000}"/>
    <cellStyle name="20% - Accent1 4 5 5 6 3" xfId="44095" xr:uid="{00000000-0005-0000-0000-000088AB0000}"/>
    <cellStyle name="20% - Accent1 4 5 5 6 3 2" xfId="44096" xr:uid="{00000000-0005-0000-0000-000089AB0000}"/>
    <cellStyle name="20% - Accent1 4 5 5 6 4" xfId="44097" xr:uid="{00000000-0005-0000-0000-00008AAB0000}"/>
    <cellStyle name="20% - Accent1 4 5 5 7" xfId="44098" xr:uid="{00000000-0005-0000-0000-00008BAB0000}"/>
    <cellStyle name="20% - Accent1 4 5 5 7 2" xfId="44099" xr:uid="{00000000-0005-0000-0000-00008CAB0000}"/>
    <cellStyle name="20% - Accent1 4 5 5 7 2 2" xfId="44100" xr:uid="{00000000-0005-0000-0000-00008DAB0000}"/>
    <cellStyle name="20% - Accent1 4 5 5 7 3" xfId="44101" xr:uid="{00000000-0005-0000-0000-00008EAB0000}"/>
    <cellStyle name="20% - Accent1 4 5 5 8" xfId="44102" xr:uid="{00000000-0005-0000-0000-00008FAB0000}"/>
    <cellStyle name="20% - Accent1 4 5 5 8 2" xfId="44103" xr:uid="{00000000-0005-0000-0000-000090AB0000}"/>
    <cellStyle name="20% - Accent1 4 5 5 8 2 2" xfId="44104" xr:uid="{00000000-0005-0000-0000-000091AB0000}"/>
    <cellStyle name="20% - Accent1 4 5 5 8 3" xfId="44105" xr:uid="{00000000-0005-0000-0000-000092AB0000}"/>
    <cellStyle name="20% - Accent1 4 5 5 9" xfId="44106" xr:uid="{00000000-0005-0000-0000-000093AB0000}"/>
    <cellStyle name="20% - Accent1 4 5 5 9 2" xfId="44107" xr:uid="{00000000-0005-0000-0000-000094AB0000}"/>
    <cellStyle name="20% - Accent1 4 5 6" xfId="44108" xr:uid="{00000000-0005-0000-0000-000095AB0000}"/>
    <cellStyle name="20% - Accent1 4 5 6 10" xfId="44109" xr:uid="{00000000-0005-0000-0000-000096AB0000}"/>
    <cellStyle name="20% - Accent1 4 5 6 10 2" xfId="44110" xr:uid="{00000000-0005-0000-0000-000097AB0000}"/>
    <cellStyle name="20% - Accent1 4 5 6 11" xfId="44111" xr:uid="{00000000-0005-0000-0000-000098AB0000}"/>
    <cellStyle name="20% - Accent1 4 5 6 2" xfId="44112" xr:uid="{00000000-0005-0000-0000-000099AB0000}"/>
    <cellStyle name="20% - Accent1 4 5 6 2 2" xfId="44113" xr:uid="{00000000-0005-0000-0000-00009AAB0000}"/>
    <cellStyle name="20% - Accent1 4 5 6 2 2 2" xfId="44114" xr:uid="{00000000-0005-0000-0000-00009BAB0000}"/>
    <cellStyle name="20% - Accent1 4 5 6 2 2 2 2" xfId="44115" xr:uid="{00000000-0005-0000-0000-00009CAB0000}"/>
    <cellStyle name="20% - Accent1 4 5 6 2 2 2 2 2" xfId="44116" xr:uid="{00000000-0005-0000-0000-00009DAB0000}"/>
    <cellStyle name="20% - Accent1 4 5 6 2 2 2 3" xfId="44117" xr:uid="{00000000-0005-0000-0000-00009EAB0000}"/>
    <cellStyle name="20% - Accent1 4 5 6 2 2 3" xfId="44118" xr:uid="{00000000-0005-0000-0000-00009FAB0000}"/>
    <cellStyle name="20% - Accent1 4 5 6 2 2 3 2" xfId="44119" xr:uid="{00000000-0005-0000-0000-0000A0AB0000}"/>
    <cellStyle name="20% - Accent1 4 5 6 2 2 4" xfId="44120" xr:uid="{00000000-0005-0000-0000-0000A1AB0000}"/>
    <cellStyle name="20% - Accent1 4 5 6 2 3" xfId="44121" xr:uid="{00000000-0005-0000-0000-0000A2AB0000}"/>
    <cellStyle name="20% - Accent1 4 5 6 2 3 2" xfId="44122" xr:uid="{00000000-0005-0000-0000-0000A3AB0000}"/>
    <cellStyle name="20% - Accent1 4 5 6 2 3 2 2" xfId="44123" xr:uid="{00000000-0005-0000-0000-0000A4AB0000}"/>
    <cellStyle name="20% - Accent1 4 5 6 2 3 2 2 2" xfId="44124" xr:uid="{00000000-0005-0000-0000-0000A5AB0000}"/>
    <cellStyle name="20% - Accent1 4 5 6 2 3 2 3" xfId="44125" xr:uid="{00000000-0005-0000-0000-0000A6AB0000}"/>
    <cellStyle name="20% - Accent1 4 5 6 2 3 3" xfId="44126" xr:uid="{00000000-0005-0000-0000-0000A7AB0000}"/>
    <cellStyle name="20% - Accent1 4 5 6 2 3 3 2" xfId="44127" xr:uid="{00000000-0005-0000-0000-0000A8AB0000}"/>
    <cellStyle name="20% - Accent1 4 5 6 2 3 4" xfId="44128" xr:uid="{00000000-0005-0000-0000-0000A9AB0000}"/>
    <cellStyle name="20% - Accent1 4 5 6 2 4" xfId="44129" xr:uid="{00000000-0005-0000-0000-0000AAAB0000}"/>
    <cellStyle name="20% - Accent1 4 5 6 2 4 2" xfId="44130" xr:uid="{00000000-0005-0000-0000-0000ABAB0000}"/>
    <cellStyle name="20% - Accent1 4 5 6 2 4 2 2" xfId="44131" xr:uid="{00000000-0005-0000-0000-0000ACAB0000}"/>
    <cellStyle name="20% - Accent1 4 5 6 2 4 2 2 2" xfId="44132" xr:uid="{00000000-0005-0000-0000-0000ADAB0000}"/>
    <cellStyle name="20% - Accent1 4 5 6 2 4 2 3" xfId="44133" xr:uid="{00000000-0005-0000-0000-0000AEAB0000}"/>
    <cellStyle name="20% - Accent1 4 5 6 2 4 3" xfId="44134" xr:uid="{00000000-0005-0000-0000-0000AFAB0000}"/>
    <cellStyle name="20% - Accent1 4 5 6 2 4 3 2" xfId="44135" xr:uid="{00000000-0005-0000-0000-0000B0AB0000}"/>
    <cellStyle name="20% - Accent1 4 5 6 2 4 4" xfId="44136" xr:uid="{00000000-0005-0000-0000-0000B1AB0000}"/>
    <cellStyle name="20% - Accent1 4 5 6 2 5" xfId="44137" xr:uid="{00000000-0005-0000-0000-0000B2AB0000}"/>
    <cellStyle name="20% - Accent1 4 5 6 2 5 2" xfId="44138" xr:uid="{00000000-0005-0000-0000-0000B3AB0000}"/>
    <cellStyle name="20% - Accent1 4 5 6 2 5 2 2" xfId="44139" xr:uid="{00000000-0005-0000-0000-0000B4AB0000}"/>
    <cellStyle name="20% - Accent1 4 5 6 2 5 3" xfId="44140" xr:uid="{00000000-0005-0000-0000-0000B5AB0000}"/>
    <cellStyle name="20% - Accent1 4 5 6 2 6" xfId="44141" xr:uid="{00000000-0005-0000-0000-0000B6AB0000}"/>
    <cellStyle name="20% - Accent1 4 5 6 2 6 2" xfId="44142" xr:uid="{00000000-0005-0000-0000-0000B7AB0000}"/>
    <cellStyle name="20% - Accent1 4 5 6 2 6 2 2" xfId="44143" xr:uid="{00000000-0005-0000-0000-0000B8AB0000}"/>
    <cellStyle name="20% - Accent1 4 5 6 2 6 3" xfId="44144" xr:uid="{00000000-0005-0000-0000-0000B9AB0000}"/>
    <cellStyle name="20% - Accent1 4 5 6 2 7" xfId="44145" xr:uid="{00000000-0005-0000-0000-0000BAAB0000}"/>
    <cellStyle name="20% - Accent1 4 5 6 2 7 2" xfId="44146" xr:uid="{00000000-0005-0000-0000-0000BBAB0000}"/>
    <cellStyle name="20% - Accent1 4 5 6 2 8" xfId="44147" xr:uid="{00000000-0005-0000-0000-0000BCAB0000}"/>
    <cellStyle name="20% - Accent1 4 5 6 2 8 2" xfId="44148" xr:uid="{00000000-0005-0000-0000-0000BDAB0000}"/>
    <cellStyle name="20% - Accent1 4 5 6 2 9" xfId="44149" xr:uid="{00000000-0005-0000-0000-0000BEAB0000}"/>
    <cellStyle name="20% - Accent1 4 5 6 3" xfId="44150" xr:uid="{00000000-0005-0000-0000-0000BFAB0000}"/>
    <cellStyle name="20% - Accent1 4 5 6 3 2" xfId="44151" xr:uid="{00000000-0005-0000-0000-0000C0AB0000}"/>
    <cellStyle name="20% - Accent1 4 5 6 3 2 2" xfId="44152" xr:uid="{00000000-0005-0000-0000-0000C1AB0000}"/>
    <cellStyle name="20% - Accent1 4 5 6 3 2 2 2" xfId="44153" xr:uid="{00000000-0005-0000-0000-0000C2AB0000}"/>
    <cellStyle name="20% - Accent1 4 5 6 3 2 2 2 2" xfId="44154" xr:uid="{00000000-0005-0000-0000-0000C3AB0000}"/>
    <cellStyle name="20% - Accent1 4 5 6 3 2 2 3" xfId="44155" xr:uid="{00000000-0005-0000-0000-0000C4AB0000}"/>
    <cellStyle name="20% - Accent1 4 5 6 3 2 3" xfId="44156" xr:uid="{00000000-0005-0000-0000-0000C5AB0000}"/>
    <cellStyle name="20% - Accent1 4 5 6 3 2 3 2" xfId="44157" xr:uid="{00000000-0005-0000-0000-0000C6AB0000}"/>
    <cellStyle name="20% - Accent1 4 5 6 3 2 4" xfId="44158" xr:uid="{00000000-0005-0000-0000-0000C7AB0000}"/>
    <cellStyle name="20% - Accent1 4 5 6 3 3" xfId="44159" xr:uid="{00000000-0005-0000-0000-0000C8AB0000}"/>
    <cellStyle name="20% - Accent1 4 5 6 3 3 2" xfId="44160" xr:uid="{00000000-0005-0000-0000-0000C9AB0000}"/>
    <cellStyle name="20% - Accent1 4 5 6 3 3 2 2" xfId="44161" xr:uid="{00000000-0005-0000-0000-0000CAAB0000}"/>
    <cellStyle name="20% - Accent1 4 5 6 3 3 2 2 2" xfId="44162" xr:uid="{00000000-0005-0000-0000-0000CBAB0000}"/>
    <cellStyle name="20% - Accent1 4 5 6 3 3 2 3" xfId="44163" xr:uid="{00000000-0005-0000-0000-0000CCAB0000}"/>
    <cellStyle name="20% - Accent1 4 5 6 3 3 3" xfId="44164" xr:uid="{00000000-0005-0000-0000-0000CDAB0000}"/>
    <cellStyle name="20% - Accent1 4 5 6 3 3 3 2" xfId="44165" xr:uid="{00000000-0005-0000-0000-0000CEAB0000}"/>
    <cellStyle name="20% - Accent1 4 5 6 3 3 4" xfId="44166" xr:uid="{00000000-0005-0000-0000-0000CFAB0000}"/>
    <cellStyle name="20% - Accent1 4 5 6 3 4" xfId="44167" xr:uid="{00000000-0005-0000-0000-0000D0AB0000}"/>
    <cellStyle name="20% - Accent1 4 5 6 3 4 2" xfId="44168" xr:uid="{00000000-0005-0000-0000-0000D1AB0000}"/>
    <cellStyle name="20% - Accent1 4 5 6 3 4 2 2" xfId="44169" xr:uid="{00000000-0005-0000-0000-0000D2AB0000}"/>
    <cellStyle name="20% - Accent1 4 5 6 3 4 2 2 2" xfId="44170" xr:uid="{00000000-0005-0000-0000-0000D3AB0000}"/>
    <cellStyle name="20% - Accent1 4 5 6 3 4 2 3" xfId="44171" xr:uid="{00000000-0005-0000-0000-0000D4AB0000}"/>
    <cellStyle name="20% - Accent1 4 5 6 3 4 3" xfId="44172" xr:uid="{00000000-0005-0000-0000-0000D5AB0000}"/>
    <cellStyle name="20% - Accent1 4 5 6 3 4 3 2" xfId="44173" xr:uid="{00000000-0005-0000-0000-0000D6AB0000}"/>
    <cellStyle name="20% - Accent1 4 5 6 3 4 4" xfId="44174" xr:uid="{00000000-0005-0000-0000-0000D7AB0000}"/>
    <cellStyle name="20% - Accent1 4 5 6 3 5" xfId="44175" xr:uid="{00000000-0005-0000-0000-0000D8AB0000}"/>
    <cellStyle name="20% - Accent1 4 5 6 3 5 2" xfId="44176" xr:uid="{00000000-0005-0000-0000-0000D9AB0000}"/>
    <cellStyle name="20% - Accent1 4 5 6 3 5 2 2" xfId="44177" xr:uid="{00000000-0005-0000-0000-0000DAAB0000}"/>
    <cellStyle name="20% - Accent1 4 5 6 3 5 3" xfId="44178" xr:uid="{00000000-0005-0000-0000-0000DBAB0000}"/>
    <cellStyle name="20% - Accent1 4 5 6 3 6" xfId="44179" xr:uid="{00000000-0005-0000-0000-0000DCAB0000}"/>
    <cellStyle name="20% - Accent1 4 5 6 3 6 2" xfId="44180" xr:uid="{00000000-0005-0000-0000-0000DDAB0000}"/>
    <cellStyle name="20% - Accent1 4 5 6 3 6 2 2" xfId="44181" xr:uid="{00000000-0005-0000-0000-0000DEAB0000}"/>
    <cellStyle name="20% - Accent1 4 5 6 3 6 3" xfId="44182" xr:uid="{00000000-0005-0000-0000-0000DFAB0000}"/>
    <cellStyle name="20% - Accent1 4 5 6 3 7" xfId="44183" xr:uid="{00000000-0005-0000-0000-0000E0AB0000}"/>
    <cellStyle name="20% - Accent1 4 5 6 3 7 2" xfId="44184" xr:uid="{00000000-0005-0000-0000-0000E1AB0000}"/>
    <cellStyle name="20% - Accent1 4 5 6 3 8" xfId="44185" xr:uid="{00000000-0005-0000-0000-0000E2AB0000}"/>
    <cellStyle name="20% - Accent1 4 5 6 3 8 2" xfId="44186" xr:uid="{00000000-0005-0000-0000-0000E3AB0000}"/>
    <cellStyle name="20% - Accent1 4 5 6 3 9" xfId="44187" xr:uid="{00000000-0005-0000-0000-0000E4AB0000}"/>
    <cellStyle name="20% - Accent1 4 5 6 4" xfId="44188" xr:uid="{00000000-0005-0000-0000-0000E5AB0000}"/>
    <cellStyle name="20% - Accent1 4 5 6 4 2" xfId="44189" xr:uid="{00000000-0005-0000-0000-0000E6AB0000}"/>
    <cellStyle name="20% - Accent1 4 5 6 4 2 2" xfId="44190" xr:uid="{00000000-0005-0000-0000-0000E7AB0000}"/>
    <cellStyle name="20% - Accent1 4 5 6 4 2 2 2" xfId="44191" xr:uid="{00000000-0005-0000-0000-0000E8AB0000}"/>
    <cellStyle name="20% - Accent1 4 5 6 4 2 3" xfId="44192" xr:uid="{00000000-0005-0000-0000-0000E9AB0000}"/>
    <cellStyle name="20% - Accent1 4 5 6 4 3" xfId="44193" xr:uid="{00000000-0005-0000-0000-0000EAAB0000}"/>
    <cellStyle name="20% - Accent1 4 5 6 4 3 2" xfId="44194" xr:uid="{00000000-0005-0000-0000-0000EBAB0000}"/>
    <cellStyle name="20% - Accent1 4 5 6 4 4" xfId="44195" xr:uid="{00000000-0005-0000-0000-0000ECAB0000}"/>
    <cellStyle name="20% - Accent1 4 5 6 5" xfId="44196" xr:uid="{00000000-0005-0000-0000-0000EDAB0000}"/>
    <cellStyle name="20% - Accent1 4 5 6 5 2" xfId="44197" xr:uid="{00000000-0005-0000-0000-0000EEAB0000}"/>
    <cellStyle name="20% - Accent1 4 5 6 5 2 2" xfId="44198" xr:uid="{00000000-0005-0000-0000-0000EFAB0000}"/>
    <cellStyle name="20% - Accent1 4 5 6 5 2 2 2" xfId="44199" xr:uid="{00000000-0005-0000-0000-0000F0AB0000}"/>
    <cellStyle name="20% - Accent1 4 5 6 5 2 3" xfId="44200" xr:uid="{00000000-0005-0000-0000-0000F1AB0000}"/>
    <cellStyle name="20% - Accent1 4 5 6 5 3" xfId="44201" xr:uid="{00000000-0005-0000-0000-0000F2AB0000}"/>
    <cellStyle name="20% - Accent1 4 5 6 5 3 2" xfId="44202" xr:uid="{00000000-0005-0000-0000-0000F3AB0000}"/>
    <cellStyle name="20% - Accent1 4 5 6 5 4" xfId="44203" xr:uid="{00000000-0005-0000-0000-0000F4AB0000}"/>
    <cellStyle name="20% - Accent1 4 5 6 6" xfId="44204" xr:uid="{00000000-0005-0000-0000-0000F5AB0000}"/>
    <cellStyle name="20% - Accent1 4 5 6 6 2" xfId="44205" xr:uid="{00000000-0005-0000-0000-0000F6AB0000}"/>
    <cellStyle name="20% - Accent1 4 5 6 6 2 2" xfId="44206" xr:uid="{00000000-0005-0000-0000-0000F7AB0000}"/>
    <cellStyle name="20% - Accent1 4 5 6 6 2 2 2" xfId="44207" xr:uid="{00000000-0005-0000-0000-0000F8AB0000}"/>
    <cellStyle name="20% - Accent1 4 5 6 6 2 3" xfId="44208" xr:uid="{00000000-0005-0000-0000-0000F9AB0000}"/>
    <cellStyle name="20% - Accent1 4 5 6 6 3" xfId="44209" xr:uid="{00000000-0005-0000-0000-0000FAAB0000}"/>
    <cellStyle name="20% - Accent1 4 5 6 6 3 2" xfId="44210" xr:uid="{00000000-0005-0000-0000-0000FBAB0000}"/>
    <cellStyle name="20% - Accent1 4 5 6 6 4" xfId="44211" xr:uid="{00000000-0005-0000-0000-0000FCAB0000}"/>
    <cellStyle name="20% - Accent1 4 5 6 7" xfId="44212" xr:uid="{00000000-0005-0000-0000-0000FDAB0000}"/>
    <cellStyle name="20% - Accent1 4 5 6 7 2" xfId="44213" xr:uid="{00000000-0005-0000-0000-0000FEAB0000}"/>
    <cellStyle name="20% - Accent1 4 5 6 7 2 2" xfId="44214" xr:uid="{00000000-0005-0000-0000-0000FFAB0000}"/>
    <cellStyle name="20% - Accent1 4 5 6 7 3" xfId="44215" xr:uid="{00000000-0005-0000-0000-000000AC0000}"/>
    <cellStyle name="20% - Accent1 4 5 6 8" xfId="44216" xr:uid="{00000000-0005-0000-0000-000001AC0000}"/>
    <cellStyle name="20% - Accent1 4 5 6 8 2" xfId="44217" xr:uid="{00000000-0005-0000-0000-000002AC0000}"/>
    <cellStyle name="20% - Accent1 4 5 6 8 2 2" xfId="44218" xr:uid="{00000000-0005-0000-0000-000003AC0000}"/>
    <cellStyle name="20% - Accent1 4 5 6 8 3" xfId="44219" xr:uid="{00000000-0005-0000-0000-000004AC0000}"/>
    <cellStyle name="20% - Accent1 4 5 6 9" xfId="44220" xr:uid="{00000000-0005-0000-0000-000005AC0000}"/>
    <cellStyle name="20% - Accent1 4 5 6 9 2" xfId="44221" xr:uid="{00000000-0005-0000-0000-000006AC0000}"/>
    <cellStyle name="20% - Accent1 4 5 7" xfId="44222" xr:uid="{00000000-0005-0000-0000-000007AC0000}"/>
    <cellStyle name="20% - Accent1 4 5 7 2" xfId="44223" xr:uid="{00000000-0005-0000-0000-000008AC0000}"/>
    <cellStyle name="20% - Accent1 4 5 7 2 2" xfId="44224" xr:uid="{00000000-0005-0000-0000-000009AC0000}"/>
    <cellStyle name="20% - Accent1 4 5 7 2 2 2" xfId="44225" xr:uid="{00000000-0005-0000-0000-00000AAC0000}"/>
    <cellStyle name="20% - Accent1 4 5 7 2 2 2 2" xfId="44226" xr:uid="{00000000-0005-0000-0000-00000BAC0000}"/>
    <cellStyle name="20% - Accent1 4 5 7 2 2 3" xfId="44227" xr:uid="{00000000-0005-0000-0000-00000CAC0000}"/>
    <cellStyle name="20% - Accent1 4 5 7 2 3" xfId="44228" xr:uid="{00000000-0005-0000-0000-00000DAC0000}"/>
    <cellStyle name="20% - Accent1 4 5 7 2 3 2" xfId="44229" xr:uid="{00000000-0005-0000-0000-00000EAC0000}"/>
    <cellStyle name="20% - Accent1 4 5 7 2 4" xfId="44230" xr:uid="{00000000-0005-0000-0000-00000FAC0000}"/>
    <cellStyle name="20% - Accent1 4 5 7 3" xfId="44231" xr:uid="{00000000-0005-0000-0000-000010AC0000}"/>
    <cellStyle name="20% - Accent1 4 5 7 3 2" xfId="44232" xr:uid="{00000000-0005-0000-0000-000011AC0000}"/>
    <cellStyle name="20% - Accent1 4 5 7 3 2 2" xfId="44233" xr:uid="{00000000-0005-0000-0000-000012AC0000}"/>
    <cellStyle name="20% - Accent1 4 5 7 3 2 2 2" xfId="44234" xr:uid="{00000000-0005-0000-0000-000013AC0000}"/>
    <cellStyle name="20% - Accent1 4 5 7 3 2 3" xfId="44235" xr:uid="{00000000-0005-0000-0000-000014AC0000}"/>
    <cellStyle name="20% - Accent1 4 5 7 3 3" xfId="44236" xr:uid="{00000000-0005-0000-0000-000015AC0000}"/>
    <cellStyle name="20% - Accent1 4 5 7 3 3 2" xfId="44237" xr:uid="{00000000-0005-0000-0000-000016AC0000}"/>
    <cellStyle name="20% - Accent1 4 5 7 3 4" xfId="44238" xr:uid="{00000000-0005-0000-0000-000017AC0000}"/>
    <cellStyle name="20% - Accent1 4 5 7 4" xfId="44239" xr:uid="{00000000-0005-0000-0000-000018AC0000}"/>
    <cellStyle name="20% - Accent1 4 5 7 4 2" xfId="44240" xr:uid="{00000000-0005-0000-0000-000019AC0000}"/>
    <cellStyle name="20% - Accent1 4 5 7 4 2 2" xfId="44241" xr:uid="{00000000-0005-0000-0000-00001AAC0000}"/>
    <cellStyle name="20% - Accent1 4 5 7 4 2 2 2" xfId="44242" xr:uid="{00000000-0005-0000-0000-00001BAC0000}"/>
    <cellStyle name="20% - Accent1 4 5 7 4 2 3" xfId="44243" xr:uid="{00000000-0005-0000-0000-00001CAC0000}"/>
    <cellStyle name="20% - Accent1 4 5 7 4 3" xfId="44244" xr:uid="{00000000-0005-0000-0000-00001DAC0000}"/>
    <cellStyle name="20% - Accent1 4 5 7 4 3 2" xfId="44245" xr:uid="{00000000-0005-0000-0000-00001EAC0000}"/>
    <cellStyle name="20% - Accent1 4 5 7 4 4" xfId="44246" xr:uid="{00000000-0005-0000-0000-00001FAC0000}"/>
    <cellStyle name="20% - Accent1 4 5 7 5" xfId="44247" xr:uid="{00000000-0005-0000-0000-000020AC0000}"/>
    <cellStyle name="20% - Accent1 4 5 7 5 2" xfId="44248" xr:uid="{00000000-0005-0000-0000-000021AC0000}"/>
    <cellStyle name="20% - Accent1 4 5 7 5 2 2" xfId="44249" xr:uid="{00000000-0005-0000-0000-000022AC0000}"/>
    <cellStyle name="20% - Accent1 4 5 7 5 3" xfId="44250" xr:uid="{00000000-0005-0000-0000-000023AC0000}"/>
    <cellStyle name="20% - Accent1 4 5 7 6" xfId="44251" xr:uid="{00000000-0005-0000-0000-000024AC0000}"/>
    <cellStyle name="20% - Accent1 4 5 7 6 2" xfId="44252" xr:uid="{00000000-0005-0000-0000-000025AC0000}"/>
    <cellStyle name="20% - Accent1 4 5 7 6 2 2" xfId="44253" xr:uid="{00000000-0005-0000-0000-000026AC0000}"/>
    <cellStyle name="20% - Accent1 4 5 7 6 3" xfId="44254" xr:uid="{00000000-0005-0000-0000-000027AC0000}"/>
    <cellStyle name="20% - Accent1 4 5 7 7" xfId="44255" xr:uid="{00000000-0005-0000-0000-000028AC0000}"/>
    <cellStyle name="20% - Accent1 4 5 7 7 2" xfId="44256" xr:uid="{00000000-0005-0000-0000-000029AC0000}"/>
    <cellStyle name="20% - Accent1 4 5 7 8" xfId="44257" xr:uid="{00000000-0005-0000-0000-00002AAC0000}"/>
    <cellStyle name="20% - Accent1 4 5 7 8 2" xfId="44258" xr:uid="{00000000-0005-0000-0000-00002BAC0000}"/>
    <cellStyle name="20% - Accent1 4 5 7 9" xfId="44259" xr:uid="{00000000-0005-0000-0000-00002CAC0000}"/>
    <cellStyle name="20% - Accent1 4 5 8" xfId="44260" xr:uid="{00000000-0005-0000-0000-00002DAC0000}"/>
    <cellStyle name="20% - Accent1 4 5 8 2" xfId="44261" xr:uid="{00000000-0005-0000-0000-00002EAC0000}"/>
    <cellStyle name="20% - Accent1 4 5 8 2 2" xfId="44262" xr:uid="{00000000-0005-0000-0000-00002FAC0000}"/>
    <cellStyle name="20% - Accent1 4 5 8 2 2 2" xfId="44263" xr:uid="{00000000-0005-0000-0000-000030AC0000}"/>
    <cellStyle name="20% - Accent1 4 5 8 2 2 2 2" xfId="44264" xr:uid="{00000000-0005-0000-0000-000031AC0000}"/>
    <cellStyle name="20% - Accent1 4 5 8 2 2 3" xfId="44265" xr:uid="{00000000-0005-0000-0000-000032AC0000}"/>
    <cellStyle name="20% - Accent1 4 5 8 2 3" xfId="44266" xr:uid="{00000000-0005-0000-0000-000033AC0000}"/>
    <cellStyle name="20% - Accent1 4 5 8 2 3 2" xfId="44267" xr:uid="{00000000-0005-0000-0000-000034AC0000}"/>
    <cellStyle name="20% - Accent1 4 5 8 2 4" xfId="44268" xr:uid="{00000000-0005-0000-0000-000035AC0000}"/>
    <cellStyle name="20% - Accent1 4 5 8 3" xfId="44269" xr:uid="{00000000-0005-0000-0000-000036AC0000}"/>
    <cellStyle name="20% - Accent1 4 5 8 3 2" xfId="44270" xr:uid="{00000000-0005-0000-0000-000037AC0000}"/>
    <cellStyle name="20% - Accent1 4 5 8 3 2 2" xfId="44271" xr:uid="{00000000-0005-0000-0000-000038AC0000}"/>
    <cellStyle name="20% - Accent1 4 5 8 3 2 2 2" xfId="44272" xr:uid="{00000000-0005-0000-0000-000039AC0000}"/>
    <cellStyle name="20% - Accent1 4 5 8 3 2 3" xfId="44273" xr:uid="{00000000-0005-0000-0000-00003AAC0000}"/>
    <cellStyle name="20% - Accent1 4 5 8 3 3" xfId="44274" xr:uid="{00000000-0005-0000-0000-00003BAC0000}"/>
    <cellStyle name="20% - Accent1 4 5 8 3 3 2" xfId="44275" xr:uid="{00000000-0005-0000-0000-00003CAC0000}"/>
    <cellStyle name="20% - Accent1 4 5 8 3 4" xfId="44276" xr:uid="{00000000-0005-0000-0000-00003DAC0000}"/>
    <cellStyle name="20% - Accent1 4 5 8 4" xfId="44277" xr:uid="{00000000-0005-0000-0000-00003EAC0000}"/>
    <cellStyle name="20% - Accent1 4 5 8 4 2" xfId="44278" xr:uid="{00000000-0005-0000-0000-00003FAC0000}"/>
    <cellStyle name="20% - Accent1 4 5 8 4 2 2" xfId="44279" xr:uid="{00000000-0005-0000-0000-000040AC0000}"/>
    <cellStyle name="20% - Accent1 4 5 8 4 2 2 2" xfId="44280" xr:uid="{00000000-0005-0000-0000-000041AC0000}"/>
    <cellStyle name="20% - Accent1 4 5 8 4 2 3" xfId="44281" xr:uid="{00000000-0005-0000-0000-000042AC0000}"/>
    <cellStyle name="20% - Accent1 4 5 8 4 3" xfId="44282" xr:uid="{00000000-0005-0000-0000-000043AC0000}"/>
    <cellStyle name="20% - Accent1 4 5 8 4 3 2" xfId="44283" xr:uid="{00000000-0005-0000-0000-000044AC0000}"/>
    <cellStyle name="20% - Accent1 4 5 8 4 4" xfId="44284" xr:uid="{00000000-0005-0000-0000-000045AC0000}"/>
    <cellStyle name="20% - Accent1 4 5 8 5" xfId="44285" xr:uid="{00000000-0005-0000-0000-000046AC0000}"/>
    <cellStyle name="20% - Accent1 4 5 8 5 2" xfId="44286" xr:uid="{00000000-0005-0000-0000-000047AC0000}"/>
    <cellStyle name="20% - Accent1 4 5 8 5 2 2" xfId="44287" xr:uid="{00000000-0005-0000-0000-000048AC0000}"/>
    <cellStyle name="20% - Accent1 4 5 8 5 3" xfId="44288" xr:uid="{00000000-0005-0000-0000-000049AC0000}"/>
    <cellStyle name="20% - Accent1 4 5 8 6" xfId="44289" xr:uid="{00000000-0005-0000-0000-00004AAC0000}"/>
    <cellStyle name="20% - Accent1 4 5 8 6 2" xfId="44290" xr:uid="{00000000-0005-0000-0000-00004BAC0000}"/>
    <cellStyle name="20% - Accent1 4 5 8 6 2 2" xfId="44291" xr:uid="{00000000-0005-0000-0000-00004CAC0000}"/>
    <cellStyle name="20% - Accent1 4 5 8 6 3" xfId="44292" xr:uid="{00000000-0005-0000-0000-00004DAC0000}"/>
    <cellStyle name="20% - Accent1 4 5 8 7" xfId="44293" xr:uid="{00000000-0005-0000-0000-00004EAC0000}"/>
    <cellStyle name="20% - Accent1 4 5 8 7 2" xfId="44294" xr:uid="{00000000-0005-0000-0000-00004FAC0000}"/>
    <cellStyle name="20% - Accent1 4 5 8 8" xfId="44295" xr:uid="{00000000-0005-0000-0000-000050AC0000}"/>
    <cellStyle name="20% - Accent1 4 5 8 8 2" xfId="44296" xr:uid="{00000000-0005-0000-0000-000051AC0000}"/>
    <cellStyle name="20% - Accent1 4 5 8 9" xfId="44297" xr:uid="{00000000-0005-0000-0000-000052AC0000}"/>
    <cellStyle name="20% - Accent1 4 5 9" xfId="44298" xr:uid="{00000000-0005-0000-0000-000053AC0000}"/>
    <cellStyle name="20% - Accent1 4 5 9 2" xfId="44299" xr:uid="{00000000-0005-0000-0000-000054AC0000}"/>
    <cellStyle name="20% - Accent1 4 5 9 2 2" xfId="44300" xr:uid="{00000000-0005-0000-0000-000055AC0000}"/>
    <cellStyle name="20% - Accent1 4 5 9 2 2 2" xfId="44301" xr:uid="{00000000-0005-0000-0000-000056AC0000}"/>
    <cellStyle name="20% - Accent1 4 5 9 2 3" xfId="44302" xr:uid="{00000000-0005-0000-0000-000057AC0000}"/>
    <cellStyle name="20% - Accent1 4 5 9 3" xfId="44303" xr:uid="{00000000-0005-0000-0000-000058AC0000}"/>
    <cellStyle name="20% - Accent1 4 5 9 3 2" xfId="44304" xr:uid="{00000000-0005-0000-0000-000059AC0000}"/>
    <cellStyle name="20% - Accent1 4 5 9 4" xfId="44305" xr:uid="{00000000-0005-0000-0000-00005AAC0000}"/>
    <cellStyle name="20% - Accent1 4 6" xfId="44306" xr:uid="{00000000-0005-0000-0000-00005BAC0000}"/>
    <cellStyle name="20% - Accent1 4 6 10" xfId="44307" xr:uid="{00000000-0005-0000-0000-00005CAC0000}"/>
    <cellStyle name="20% - Accent1 4 6 10 2" xfId="44308" xr:uid="{00000000-0005-0000-0000-00005DAC0000}"/>
    <cellStyle name="20% - Accent1 4 6 10 2 2" xfId="44309" xr:uid="{00000000-0005-0000-0000-00005EAC0000}"/>
    <cellStyle name="20% - Accent1 4 6 10 2 2 2" xfId="44310" xr:uid="{00000000-0005-0000-0000-00005FAC0000}"/>
    <cellStyle name="20% - Accent1 4 6 10 2 3" xfId="44311" xr:uid="{00000000-0005-0000-0000-000060AC0000}"/>
    <cellStyle name="20% - Accent1 4 6 10 3" xfId="44312" xr:uid="{00000000-0005-0000-0000-000061AC0000}"/>
    <cellStyle name="20% - Accent1 4 6 10 3 2" xfId="44313" xr:uid="{00000000-0005-0000-0000-000062AC0000}"/>
    <cellStyle name="20% - Accent1 4 6 10 4" xfId="44314" xr:uid="{00000000-0005-0000-0000-000063AC0000}"/>
    <cellStyle name="20% - Accent1 4 6 11" xfId="44315" xr:uid="{00000000-0005-0000-0000-000064AC0000}"/>
    <cellStyle name="20% - Accent1 4 6 11 2" xfId="44316" xr:uid="{00000000-0005-0000-0000-000065AC0000}"/>
    <cellStyle name="20% - Accent1 4 6 11 2 2" xfId="44317" xr:uid="{00000000-0005-0000-0000-000066AC0000}"/>
    <cellStyle name="20% - Accent1 4 6 11 3" xfId="44318" xr:uid="{00000000-0005-0000-0000-000067AC0000}"/>
    <cellStyle name="20% - Accent1 4 6 12" xfId="44319" xr:uid="{00000000-0005-0000-0000-000068AC0000}"/>
    <cellStyle name="20% - Accent1 4 6 12 2" xfId="44320" xr:uid="{00000000-0005-0000-0000-000069AC0000}"/>
    <cellStyle name="20% - Accent1 4 6 12 2 2" xfId="44321" xr:uid="{00000000-0005-0000-0000-00006AAC0000}"/>
    <cellStyle name="20% - Accent1 4 6 12 3" xfId="44322" xr:uid="{00000000-0005-0000-0000-00006BAC0000}"/>
    <cellStyle name="20% - Accent1 4 6 13" xfId="44323" xr:uid="{00000000-0005-0000-0000-00006CAC0000}"/>
    <cellStyle name="20% - Accent1 4 6 13 2" xfId="44324" xr:uid="{00000000-0005-0000-0000-00006DAC0000}"/>
    <cellStyle name="20% - Accent1 4 6 14" xfId="44325" xr:uid="{00000000-0005-0000-0000-00006EAC0000}"/>
    <cellStyle name="20% - Accent1 4 6 14 2" xfId="44326" xr:uid="{00000000-0005-0000-0000-00006FAC0000}"/>
    <cellStyle name="20% - Accent1 4 6 15" xfId="44327" xr:uid="{00000000-0005-0000-0000-000070AC0000}"/>
    <cellStyle name="20% - Accent1 4 6 2" xfId="44328" xr:uid="{00000000-0005-0000-0000-000071AC0000}"/>
    <cellStyle name="20% - Accent1 4 6 2 10" xfId="44329" xr:uid="{00000000-0005-0000-0000-000072AC0000}"/>
    <cellStyle name="20% - Accent1 4 6 2 10 2" xfId="44330" xr:uid="{00000000-0005-0000-0000-000073AC0000}"/>
    <cellStyle name="20% - Accent1 4 6 2 10 2 2" xfId="44331" xr:uid="{00000000-0005-0000-0000-000074AC0000}"/>
    <cellStyle name="20% - Accent1 4 6 2 10 3" xfId="44332" xr:uid="{00000000-0005-0000-0000-000075AC0000}"/>
    <cellStyle name="20% - Accent1 4 6 2 11" xfId="44333" xr:uid="{00000000-0005-0000-0000-000076AC0000}"/>
    <cellStyle name="20% - Accent1 4 6 2 11 2" xfId="44334" xr:uid="{00000000-0005-0000-0000-000077AC0000}"/>
    <cellStyle name="20% - Accent1 4 6 2 11 2 2" xfId="44335" xr:uid="{00000000-0005-0000-0000-000078AC0000}"/>
    <cellStyle name="20% - Accent1 4 6 2 11 3" xfId="44336" xr:uid="{00000000-0005-0000-0000-000079AC0000}"/>
    <cellStyle name="20% - Accent1 4 6 2 12" xfId="44337" xr:uid="{00000000-0005-0000-0000-00007AAC0000}"/>
    <cellStyle name="20% - Accent1 4 6 2 12 2" xfId="44338" xr:uid="{00000000-0005-0000-0000-00007BAC0000}"/>
    <cellStyle name="20% - Accent1 4 6 2 13" xfId="44339" xr:uid="{00000000-0005-0000-0000-00007CAC0000}"/>
    <cellStyle name="20% - Accent1 4 6 2 13 2" xfId="44340" xr:uid="{00000000-0005-0000-0000-00007DAC0000}"/>
    <cellStyle name="20% - Accent1 4 6 2 14" xfId="44341" xr:uid="{00000000-0005-0000-0000-00007EAC0000}"/>
    <cellStyle name="20% - Accent1 4 6 2 2" xfId="44342" xr:uid="{00000000-0005-0000-0000-00007FAC0000}"/>
    <cellStyle name="20% - Accent1 4 6 2 2 10" xfId="44343" xr:uid="{00000000-0005-0000-0000-000080AC0000}"/>
    <cellStyle name="20% - Accent1 4 6 2 2 10 2" xfId="44344" xr:uid="{00000000-0005-0000-0000-000081AC0000}"/>
    <cellStyle name="20% - Accent1 4 6 2 2 11" xfId="44345" xr:uid="{00000000-0005-0000-0000-000082AC0000}"/>
    <cellStyle name="20% - Accent1 4 6 2 2 2" xfId="44346" xr:uid="{00000000-0005-0000-0000-000083AC0000}"/>
    <cellStyle name="20% - Accent1 4 6 2 2 2 2" xfId="44347" xr:uid="{00000000-0005-0000-0000-000084AC0000}"/>
    <cellStyle name="20% - Accent1 4 6 2 2 2 2 2" xfId="44348" xr:uid="{00000000-0005-0000-0000-000085AC0000}"/>
    <cellStyle name="20% - Accent1 4 6 2 2 2 2 2 2" xfId="44349" xr:uid="{00000000-0005-0000-0000-000086AC0000}"/>
    <cellStyle name="20% - Accent1 4 6 2 2 2 2 2 2 2" xfId="44350" xr:uid="{00000000-0005-0000-0000-000087AC0000}"/>
    <cellStyle name="20% - Accent1 4 6 2 2 2 2 2 3" xfId="44351" xr:uid="{00000000-0005-0000-0000-000088AC0000}"/>
    <cellStyle name="20% - Accent1 4 6 2 2 2 2 3" xfId="44352" xr:uid="{00000000-0005-0000-0000-000089AC0000}"/>
    <cellStyle name="20% - Accent1 4 6 2 2 2 2 3 2" xfId="44353" xr:uid="{00000000-0005-0000-0000-00008AAC0000}"/>
    <cellStyle name="20% - Accent1 4 6 2 2 2 2 4" xfId="44354" xr:uid="{00000000-0005-0000-0000-00008BAC0000}"/>
    <cellStyle name="20% - Accent1 4 6 2 2 2 3" xfId="44355" xr:uid="{00000000-0005-0000-0000-00008CAC0000}"/>
    <cellStyle name="20% - Accent1 4 6 2 2 2 3 2" xfId="44356" xr:uid="{00000000-0005-0000-0000-00008DAC0000}"/>
    <cellStyle name="20% - Accent1 4 6 2 2 2 3 2 2" xfId="44357" xr:uid="{00000000-0005-0000-0000-00008EAC0000}"/>
    <cellStyle name="20% - Accent1 4 6 2 2 2 3 2 2 2" xfId="44358" xr:uid="{00000000-0005-0000-0000-00008FAC0000}"/>
    <cellStyle name="20% - Accent1 4 6 2 2 2 3 2 3" xfId="44359" xr:uid="{00000000-0005-0000-0000-000090AC0000}"/>
    <cellStyle name="20% - Accent1 4 6 2 2 2 3 3" xfId="44360" xr:uid="{00000000-0005-0000-0000-000091AC0000}"/>
    <cellStyle name="20% - Accent1 4 6 2 2 2 3 3 2" xfId="44361" xr:uid="{00000000-0005-0000-0000-000092AC0000}"/>
    <cellStyle name="20% - Accent1 4 6 2 2 2 3 4" xfId="44362" xr:uid="{00000000-0005-0000-0000-000093AC0000}"/>
    <cellStyle name="20% - Accent1 4 6 2 2 2 4" xfId="44363" xr:uid="{00000000-0005-0000-0000-000094AC0000}"/>
    <cellStyle name="20% - Accent1 4 6 2 2 2 4 2" xfId="44364" xr:uid="{00000000-0005-0000-0000-000095AC0000}"/>
    <cellStyle name="20% - Accent1 4 6 2 2 2 4 2 2" xfId="44365" xr:uid="{00000000-0005-0000-0000-000096AC0000}"/>
    <cellStyle name="20% - Accent1 4 6 2 2 2 4 2 2 2" xfId="44366" xr:uid="{00000000-0005-0000-0000-000097AC0000}"/>
    <cellStyle name="20% - Accent1 4 6 2 2 2 4 2 3" xfId="44367" xr:uid="{00000000-0005-0000-0000-000098AC0000}"/>
    <cellStyle name="20% - Accent1 4 6 2 2 2 4 3" xfId="44368" xr:uid="{00000000-0005-0000-0000-000099AC0000}"/>
    <cellStyle name="20% - Accent1 4 6 2 2 2 4 3 2" xfId="44369" xr:uid="{00000000-0005-0000-0000-00009AAC0000}"/>
    <cellStyle name="20% - Accent1 4 6 2 2 2 4 4" xfId="44370" xr:uid="{00000000-0005-0000-0000-00009BAC0000}"/>
    <cellStyle name="20% - Accent1 4 6 2 2 2 5" xfId="44371" xr:uid="{00000000-0005-0000-0000-00009CAC0000}"/>
    <cellStyle name="20% - Accent1 4 6 2 2 2 5 2" xfId="44372" xr:uid="{00000000-0005-0000-0000-00009DAC0000}"/>
    <cellStyle name="20% - Accent1 4 6 2 2 2 5 2 2" xfId="44373" xr:uid="{00000000-0005-0000-0000-00009EAC0000}"/>
    <cellStyle name="20% - Accent1 4 6 2 2 2 5 3" xfId="44374" xr:uid="{00000000-0005-0000-0000-00009FAC0000}"/>
    <cellStyle name="20% - Accent1 4 6 2 2 2 6" xfId="44375" xr:uid="{00000000-0005-0000-0000-0000A0AC0000}"/>
    <cellStyle name="20% - Accent1 4 6 2 2 2 6 2" xfId="44376" xr:uid="{00000000-0005-0000-0000-0000A1AC0000}"/>
    <cellStyle name="20% - Accent1 4 6 2 2 2 6 2 2" xfId="44377" xr:uid="{00000000-0005-0000-0000-0000A2AC0000}"/>
    <cellStyle name="20% - Accent1 4 6 2 2 2 6 3" xfId="44378" xr:uid="{00000000-0005-0000-0000-0000A3AC0000}"/>
    <cellStyle name="20% - Accent1 4 6 2 2 2 7" xfId="44379" xr:uid="{00000000-0005-0000-0000-0000A4AC0000}"/>
    <cellStyle name="20% - Accent1 4 6 2 2 2 7 2" xfId="44380" xr:uid="{00000000-0005-0000-0000-0000A5AC0000}"/>
    <cellStyle name="20% - Accent1 4 6 2 2 2 8" xfId="44381" xr:uid="{00000000-0005-0000-0000-0000A6AC0000}"/>
    <cellStyle name="20% - Accent1 4 6 2 2 2 8 2" xfId="44382" xr:uid="{00000000-0005-0000-0000-0000A7AC0000}"/>
    <cellStyle name="20% - Accent1 4 6 2 2 2 9" xfId="44383" xr:uid="{00000000-0005-0000-0000-0000A8AC0000}"/>
    <cellStyle name="20% - Accent1 4 6 2 2 3" xfId="44384" xr:uid="{00000000-0005-0000-0000-0000A9AC0000}"/>
    <cellStyle name="20% - Accent1 4 6 2 2 3 2" xfId="44385" xr:uid="{00000000-0005-0000-0000-0000AAAC0000}"/>
    <cellStyle name="20% - Accent1 4 6 2 2 3 2 2" xfId="44386" xr:uid="{00000000-0005-0000-0000-0000ABAC0000}"/>
    <cellStyle name="20% - Accent1 4 6 2 2 3 2 2 2" xfId="44387" xr:uid="{00000000-0005-0000-0000-0000ACAC0000}"/>
    <cellStyle name="20% - Accent1 4 6 2 2 3 2 2 2 2" xfId="44388" xr:uid="{00000000-0005-0000-0000-0000ADAC0000}"/>
    <cellStyle name="20% - Accent1 4 6 2 2 3 2 2 3" xfId="44389" xr:uid="{00000000-0005-0000-0000-0000AEAC0000}"/>
    <cellStyle name="20% - Accent1 4 6 2 2 3 2 3" xfId="44390" xr:uid="{00000000-0005-0000-0000-0000AFAC0000}"/>
    <cellStyle name="20% - Accent1 4 6 2 2 3 2 3 2" xfId="44391" xr:uid="{00000000-0005-0000-0000-0000B0AC0000}"/>
    <cellStyle name="20% - Accent1 4 6 2 2 3 2 4" xfId="44392" xr:uid="{00000000-0005-0000-0000-0000B1AC0000}"/>
    <cellStyle name="20% - Accent1 4 6 2 2 3 3" xfId="44393" xr:uid="{00000000-0005-0000-0000-0000B2AC0000}"/>
    <cellStyle name="20% - Accent1 4 6 2 2 3 3 2" xfId="44394" xr:uid="{00000000-0005-0000-0000-0000B3AC0000}"/>
    <cellStyle name="20% - Accent1 4 6 2 2 3 3 2 2" xfId="44395" xr:uid="{00000000-0005-0000-0000-0000B4AC0000}"/>
    <cellStyle name="20% - Accent1 4 6 2 2 3 3 2 2 2" xfId="44396" xr:uid="{00000000-0005-0000-0000-0000B5AC0000}"/>
    <cellStyle name="20% - Accent1 4 6 2 2 3 3 2 3" xfId="44397" xr:uid="{00000000-0005-0000-0000-0000B6AC0000}"/>
    <cellStyle name="20% - Accent1 4 6 2 2 3 3 3" xfId="44398" xr:uid="{00000000-0005-0000-0000-0000B7AC0000}"/>
    <cellStyle name="20% - Accent1 4 6 2 2 3 3 3 2" xfId="44399" xr:uid="{00000000-0005-0000-0000-0000B8AC0000}"/>
    <cellStyle name="20% - Accent1 4 6 2 2 3 3 4" xfId="44400" xr:uid="{00000000-0005-0000-0000-0000B9AC0000}"/>
    <cellStyle name="20% - Accent1 4 6 2 2 3 4" xfId="44401" xr:uid="{00000000-0005-0000-0000-0000BAAC0000}"/>
    <cellStyle name="20% - Accent1 4 6 2 2 3 4 2" xfId="44402" xr:uid="{00000000-0005-0000-0000-0000BBAC0000}"/>
    <cellStyle name="20% - Accent1 4 6 2 2 3 4 2 2" xfId="44403" xr:uid="{00000000-0005-0000-0000-0000BCAC0000}"/>
    <cellStyle name="20% - Accent1 4 6 2 2 3 4 2 2 2" xfId="44404" xr:uid="{00000000-0005-0000-0000-0000BDAC0000}"/>
    <cellStyle name="20% - Accent1 4 6 2 2 3 4 2 3" xfId="44405" xr:uid="{00000000-0005-0000-0000-0000BEAC0000}"/>
    <cellStyle name="20% - Accent1 4 6 2 2 3 4 3" xfId="44406" xr:uid="{00000000-0005-0000-0000-0000BFAC0000}"/>
    <cellStyle name="20% - Accent1 4 6 2 2 3 4 3 2" xfId="44407" xr:uid="{00000000-0005-0000-0000-0000C0AC0000}"/>
    <cellStyle name="20% - Accent1 4 6 2 2 3 4 4" xfId="44408" xr:uid="{00000000-0005-0000-0000-0000C1AC0000}"/>
    <cellStyle name="20% - Accent1 4 6 2 2 3 5" xfId="44409" xr:uid="{00000000-0005-0000-0000-0000C2AC0000}"/>
    <cellStyle name="20% - Accent1 4 6 2 2 3 5 2" xfId="44410" xr:uid="{00000000-0005-0000-0000-0000C3AC0000}"/>
    <cellStyle name="20% - Accent1 4 6 2 2 3 5 2 2" xfId="44411" xr:uid="{00000000-0005-0000-0000-0000C4AC0000}"/>
    <cellStyle name="20% - Accent1 4 6 2 2 3 5 3" xfId="44412" xr:uid="{00000000-0005-0000-0000-0000C5AC0000}"/>
    <cellStyle name="20% - Accent1 4 6 2 2 3 6" xfId="44413" xr:uid="{00000000-0005-0000-0000-0000C6AC0000}"/>
    <cellStyle name="20% - Accent1 4 6 2 2 3 6 2" xfId="44414" xr:uid="{00000000-0005-0000-0000-0000C7AC0000}"/>
    <cellStyle name="20% - Accent1 4 6 2 2 3 6 2 2" xfId="44415" xr:uid="{00000000-0005-0000-0000-0000C8AC0000}"/>
    <cellStyle name="20% - Accent1 4 6 2 2 3 6 3" xfId="44416" xr:uid="{00000000-0005-0000-0000-0000C9AC0000}"/>
    <cellStyle name="20% - Accent1 4 6 2 2 3 7" xfId="44417" xr:uid="{00000000-0005-0000-0000-0000CAAC0000}"/>
    <cellStyle name="20% - Accent1 4 6 2 2 3 7 2" xfId="44418" xr:uid="{00000000-0005-0000-0000-0000CBAC0000}"/>
    <cellStyle name="20% - Accent1 4 6 2 2 3 8" xfId="44419" xr:uid="{00000000-0005-0000-0000-0000CCAC0000}"/>
    <cellStyle name="20% - Accent1 4 6 2 2 3 8 2" xfId="44420" xr:uid="{00000000-0005-0000-0000-0000CDAC0000}"/>
    <cellStyle name="20% - Accent1 4 6 2 2 3 9" xfId="44421" xr:uid="{00000000-0005-0000-0000-0000CEAC0000}"/>
    <cellStyle name="20% - Accent1 4 6 2 2 4" xfId="44422" xr:uid="{00000000-0005-0000-0000-0000CFAC0000}"/>
    <cellStyle name="20% - Accent1 4 6 2 2 4 2" xfId="44423" xr:uid="{00000000-0005-0000-0000-0000D0AC0000}"/>
    <cellStyle name="20% - Accent1 4 6 2 2 4 2 2" xfId="44424" xr:uid="{00000000-0005-0000-0000-0000D1AC0000}"/>
    <cellStyle name="20% - Accent1 4 6 2 2 4 2 2 2" xfId="44425" xr:uid="{00000000-0005-0000-0000-0000D2AC0000}"/>
    <cellStyle name="20% - Accent1 4 6 2 2 4 2 3" xfId="44426" xr:uid="{00000000-0005-0000-0000-0000D3AC0000}"/>
    <cellStyle name="20% - Accent1 4 6 2 2 4 3" xfId="44427" xr:uid="{00000000-0005-0000-0000-0000D4AC0000}"/>
    <cellStyle name="20% - Accent1 4 6 2 2 4 3 2" xfId="44428" xr:uid="{00000000-0005-0000-0000-0000D5AC0000}"/>
    <cellStyle name="20% - Accent1 4 6 2 2 4 4" xfId="44429" xr:uid="{00000000-0005-0000-0000-0000D6AC0000}"/>
    <cellStyle name="20% - Accent1 4 6 2 2 5" xfId="44430" xr:uid="{00000000-0005-0000-0000-0000D7AC0000}"/>
    <cellStyle name="20% - Accent1 4 6 2 2 5 2" xfId="44431" xr:uid="{00000000-0005-0000-0000-0000D8AC0000}"/>
    <cellStyle name="20% - Accent1 4 6 2 2 5 2 2" xfId="44432" xr:uid="{00000000-0005-0000-0000-0000D9AC0000}"/>
    <cellStyle name="20% - Accent1 4 6 2 2 5 2 2 2" xfId="44433" xr:uid="{00000000-0005-0000-0000-0000DAAC0000}"/>
    <cellStyle name="20% - Accent1 4 6 2 2 5 2 3" xfId="44434" xr:uid="{00000000-0005-0000-0000-0000DBAC0000}"/>
    <cellStyle name="20% - Accent1 4 6 2 2 5 3" xfId="44435" xr:uid="{00000000-0005-0000-0000-0000DCAC0000}"/>
    <cellStyle name="20% - Accent1 4 6 2 2 5 3 2" xfId="44436" xr:uid="{00000000-0005-0000-0000-0000DDAC0000}"/>
    <cellStyle name="20% - Accent1 4 6 2 2 5 4" xfId="44437" xr:uid="{00000000-0005-0000-0000-0000DEAC0000}"/>
    <cellStyle name="20% - Accent1 4 6 2 2 6" xfId="44438" xr:uid="{00000000-0005-0000-0000-0000DFAC0000}"/>
    <cellStyle name="20% - Accent1 4 6 2 2 6 2" xfId="44439" xr:uid="{00000000-0005-0000-0000-0000E0AC0000}"/>
    <cellStyle name="20% - Accent1 4 6 2 2 6 2 2" xfId="44440" xr:uid="{00000000-0005-0000-0000-0000E1AC0000}"/>
    <cellStyle name="20% - Accent1 4 6 2 2 6 2 2 2" xfId="44441" xr:uid="{00000000-0005-0000-0000-0000E2AC0000}"/>
    <cellStyle name="20% - Accent1 4 6 2 2 6 2 3" xfId="44442" xr:uid="{00000000-0005-0000-0000-0000E3AC0000}"/>
    <cellStyle name="20% - Accent1 4 6 2 2 6 3" xfId="44443" xr:uid="{00000000-0005-0000-0000-0000E4AC0000}"/>
    <cellStyle name="20% - Accent1 4 6 2 2 6 3 2" xfId="44444" xr:uid="{00000000-0005-0000-0000-0000E5AC0000}"/>
    <cellStyle name="20% - Accent1 4 6 2 2 6 4" xfId="44445" xr:uid="{00000000-0005-0000-0000-0000E6AC0000}"/>
    <cellStyle name="20% - Accent1 4 6 2 2 7" xfId="44446" xr:uid="{00000000-0005-0000-0000-0000E7AC0000}"/>
    <cellStyle name="20% - Accent1 4 6 2 2 7 2" xfId="44447" xr:uid="{00000000-0005-0000-0000-0000E8AC0000}"/>
    <cellStyle name="20% - Accent1 4 6 2 2 7 2 2" xfId="44448" xr:uid="{00000000-0005-0000-0000-0000E9AC0000}"/>
    <cellStyle name="20% - Accent1 4 6 2 2 7 3" xfId="44449" xr:uid="{00000000-0005-0000-0000-0000EAAC0000}"/>
    <cellStyle name="20% - Accent1 4 6 2 2 8" xfId="44450" xr:uid="{00000000-0005-0000-0000-0000EBAC0000}"/>
    <cellStyle name="20% - Accent1 4 6 2 2 8 2" xfId="44451" xr:uid="{00000000-0005-0000-0000-0000ECAC0000}"/>
    <cellStyle name="20% - Accent1 4 6 2 2 8 2 2" xfId="44452" xr:uid="{00000000-0005-0000-0000-0000EDAC0000}"/>
    <cellStyle name="20% - Accent1 4 6 2 2 8 3" xfId="44453" xr:uid="{00000000-0005-0000-0000-0000EEAC0000}"/>
    <cellStyle name="20% - Accent1 4 6 2 2 9" xfId="44454" xr:uid="{00000000-0005-0000-0000-0000EFAC0000}"/>
    <cellStyle name="20% - Accent1 4 6 2 2 9 2" xfId="44455" xr:uid="{00000000-0005-0000-0000-0000F0AC0000}"/>
    <cellStyle name="20% - Accent1 4 6 2 3" xfId="44456" xr:uid="{00000000-0005-0000-0000-0000F1AC0000}"/>
    <cellStyle name="20% - Accent1 4 6 2 3 10" xfId="44457" xr:uid="{00000000-0005-0000-0000-0000F2AC0000}"/>
    <cellStyle name="20% - Accent1 4 6 2 3 10 2" xfId="44458" xr:uid="{00000000-0005-0000-0000-0000F3AC0000}"/>
    <cellStyle name="20% - Accent1 4 6 2 3 11" xfId="44459" xr:uid="{00000000-0005-0000-0000-0000F4AC0000}"/>
    <cellStyle name="20% - Accent1 4 6 2 3 2" xfId="44460" xr:uid="{00000000-0005-0000-0000-0000F5AC0000}"/>
    <cellStyle name="20% - Accent1 4 6 2 3 2 2" xfId="44461" xr:uid="{00000000-0005-0000-0000-0000F6AC0000}"/>
    <cellStyle name="20% - Accent1 4 6 2 3 2 2 2" xfId="44462" xr:uid="{00000000-0005-0000-0000-0000F7AC0000}"/>
    <cellStyle name="20% - Accent1 4 6 2 3 2 2 2 2" xfId="44463" xr:uid="{00000000-0005-0000-0000-0000F8AC0000}"/>
    <cellStyle name="20% - Accent1 4 6 2 3 2 2 2 2 2" xfId="44464" xr:uid="{00000000-0005-0000-0000-0000F9AC0000}"/>
    <cellStyle name="20% - Accent1 4 6 2 3 2 2 2 3" xfId="44465" xr:uid="{00000000-0005-0000-0000-0000FAAC0000}"/>
    <cellStyle name="20% - Accent1 4 6 2 3 2 2 3" xfId="44466" xr:uid="{00000000-0005-0000-0000-0000FBAC0000}"/>
    <cellStyle name="20% - Accent1 4 6 2 3 2 2 3 2" xfId="44467" xr:uid="{00000000-0005-0000-0000-0000FCAC0000}"/>
    <cellStyle name="20% - Accent1 4 6 2 3 2 2 4" xfId="44468" xr:uid="{00000000-0005-0000-0000-0000FDAC0000}"/>
    <cellStyle name="20% - Accent1 4 6 2 3 2 3" xfId="44469" xr:uid="{00000000-0005-0000-0000-0000FEAC0000}"/>
    <cellStyle name="20% - Accent1 4 6 2 3 2 3 2" xfId="44470" xr:uid="{00000000-0005-0000-0000-0000FFAC0000}"/>
    <cellStyle name="20% - Accent1 4 6 2 3 2 3 2 2" xfId="44471" xr:uid="{00000000-0005-0000-0000-000000AD0000}"/>
    <cellStyle name="20% - Accent1 4 6 2 3 2 3 2 2 2" xfId="44472" xr:uid="{00000000-0005-0000-0000-000001AD0000}"/>
    <cellStyle name="20% - Accent1 4 6 2 3 2 3 2 3" xfId="44473" xr:uid="{00000000-0005-0000-0000-000002AD0000}"/>
    <cellStyle name="20% - Accent1 4 6 2 3 2 3 3" xfId="44474" xr:uid="{00000000-0005-0000-0000-000003AD0000}"/>
    <cellStyle name="20% - Accent1 4 6 2 3 2 3 3 2" xfId="44475" xr:uid="{00000000-0005-0000-0000-000004AD0000}"/>
    <cellStyle name="20% - Accent1 4 6 2 3 2 3 4" xfId="44476" xr:uid="{00000000-0005-0000-0000-000005AD0000}"/>
    <cellStyle name="20% - Accent1 4 6 2 3 2 4" xfId="44477" xr:uid="{00000000-0005-0000-0000-000006AD0000}"/>
    <cellStyle name="20% - Accent1 4 6 2 3 2 4 2" xfId="44478" xr:uid="{00000000-0005-0000-0000-000007AD0000}"/>
    <cellStyle name="20% - Accent1 4 6 2 3 2 4 2 2" xfId="44479" xr:uid="{00000000-0005-0000-0000-000008AD0000}"/>
    <cellStyle name="20% - Accent1 4 6 2 3 2 4 2 2 2" xfId="44480" xr:uid="{00000000-0005-0000-0000-000009AD0000}"/>
    <cellStyle name="20% - Accent1 4 6 2 3 2 4 2 3" xfId="44481" xr:uid="{00000000-0005-0000-0000-00000AAD0000}"/>
    <cellStyle name="20% - Accent1 4 6 2 3 2 4 3" xfId="44482" xr:uid="{00000000-0005-0000-0000-00000BAD0000}"/>
    <cellStyle name="20% - Accent1 4 6 2 3 2 4 3 2" xfId="44483" xr:uid="{00000000-0005-0000-0000-00000CAD0000}"/>
    <cellStyle name="20% - Accent1 4 6 2 3 2 4 4" xfId="44484" xr:uid="{00000000-0005-0000-0000-00000DAD0000}"/>
    <cellStyle name="20% - Accent1 4 6 2 3 2 5" xfId="44485" xr:uid="{00000000-0005-0000-0000-00000EAD0000}"/>
    <cellStyle name="20% - Accent1 4 6 2 3 2 5 2" xfId="44486" xr:uid="{00000000-0005-0000-0000-00000FAD0000}"/>
    <cellStyle name="20% - Accent1 4 6 2 3 2 5 2 2" xfId="44487" xr:uid="{00000000-0005-0000-0000-000010AD0000}"/>
    <cellStyle name="20% - Accent1 4 6 2 3 2 5 3" xfId="44488" xr:uid="{00000000-0005-0000-0000-000011AD0000}"/>
    <cellStyle name="20% - Accent1 4 6 2 3 2 6" xfId="44489" xr:uid="{00000000-0005-0000-0000-000012AD0000}"/>
    <cellStyle name="20% - Accent1 4 6 2 3 2 6 2" xfId="44490" xr:uid="{00000000-0005-0000-0000-000013AD0000}"/>
    <cellStyle name="20% - Accent1 4 6 2 3 2 6 2 2" xfId="44491" xr:uid="{00000000-0005-0000-0000-000014AD0000}"/>
    <cellStyle name="20% - Accent1 4 6 2 3 2 6 3" xfId="44492" xr:uid="{00000000-0005-0000-0000-000015AD0000}"/>
    <cellStyle name="20% - Accent1 4 6 2 3 2 7" xfId="44493" xr:uid="{00000000-0005-0000-0000-000016AD0000}"/>
    <cellStyle name="20% - Accent1 4 6 2 3 2 7 2" xfId="44494" xr:uid="{00000000-0005-0000-0000-000017AD0000}"/>
    <cellStyle name="20% - Accent1 4 6 2 3 2 8" xfId="44495" xr:uid="{00000000-0005-0000-0000-000018AD0000}"/>
    <cellStyle name="20% - Accent1 4 6 2 3 2 8 2" xfId="44496" xr:uid="{00000000-0005-0000-0000-000019AD0000}"/>
    <cellStyle name="20% - Accent1 4 6 2 3 2 9" xfId="44497" xr:uid="{00000000-0005-0000-0000-00001AAD0000}"/>
    <cellStyle name="20% - Accent1 4 6 2 3 3" xfId="44498" xr:uid="{00000000-0005-0000-0000-00001BAD0000}"/>
    <cellStyle name="20% - Accent1 4 6 2 3 3 2" xfId="44499" xr:uid="{00000000-0005-0000-0000-00001CAD0000}"/>
    <cellStyle name="20% - Accent1 4 6 2 3 3 2 2" xfId="44500" xr:uid="{00000000-0005-0000-0000-00001DAD0000}"/>
    <cellStyle name="20% - Accent1 4 6 2 3 3 2 2 2" xfId="44501" xr:uid="{00000000-0005-0000-0000-00001EAD0000}"/>
    <cellStyle name="20% - Accent1 4 6 2 3 3 2 2 2 2" xfId="44502" xr:uid="{00000000-0005-0000-0000-00001FAD0000}"/>
    <cellStyle name="20% - Accent1 4 6 2 3 3 2 2 3" xfId="44503" xr:uid="{00000000-0005-0000-0000-000020AD0000}"/>
    <cellStyle name="20% - Accent1 4 6 2 3 3 2 3" xfId="44504" xr:uid="{00000000-0005-0000-0000-000021AD0000}"/>
    <cellStyle name="20% - Accent1 4 6 2 3 3 2 3 2" xfId="44505" xr:uid="{00000000-0005-0000-0000-000022AD0000}"/>
    <cellStyle name="20% - Accent1 4 6 2 3 3 2 4" xfId="44506" xr:uid="{00000000-0005-0000-0000-000023AD0000}"/>
    <cellStyle name="20% - Accent1 4 6 2 3 3 3" xfId="44507" xr:uid="{00000000-0005-0000-0000-000024AD0000}"/>
    <cellStyle name="20% - Accent1 4 6 2 3 3 3 2" xfId="44508" xr:uid="{00000000-0005-0000-0000-000025AD0000}"/>
    <cellStyle name="20% - Accent1 4 6 2 3 3 3 2 2" xfId="44509" xr:uid="{00000000-0005-0000-0000-000026AD0000}"/>
    <cellStyle name="20% - Accent1 4 6 2 3 3 3 2 2 2" xfId="44510" xr:uid="{00000000-0005-0000-0000-000027AD0000}"/>
    <cellStyle name="20% - Accent1 4 6 2 3 3 3 2 3" xfId="44511" xr:uid="{00000000-0005-0000-0000-000028AD0000}"/>
    <cellStyle name="20% - Accent1 4 6 2 3 3 3 3" xfId="44512" xr:uid="{00000000-0005-0000-0000-000029AD0000}"/>
    <cellStyle name="20% - Accent1 4 6 2 3 3 3 3 2" xfId="44513" xr:uid="{00000000-0005-0000-0000-00002AAD0000}"/>
    <cellStyle name="20% - Accent1 4 6 2 3 3 3 4" xfId="44514" xr:uid="{00000000-0005-0000-0000-00002BAD0000}"/>
    <cellStyle name="20% - Accent1 4 6 2 3 3 4" xfId="44515" xr:uid="{00000000-0005-0000-0000-00002CAD0000}"/>
    <cellStyle name="20% - Accent1 4 6 2 3 3 4 2" xfId="44516" xr:uid="{00000000-0005-0000-0000-00002DAD0000}"/>
    <cellStyle name="20% - Accent1 4 6 2 3 3 4 2 2" xfId="44517" xr:uid="{00000000-0005-0000-0000-00002EAD0000}"/>
    <cellStyle name="20% - Accent1 4 6 2 3 3 4 2 2 2" xfId="44518" xr:uid="{00000000-0005-0000-0000-00002FAD0000}"/>
    <cellStyle name="20% - Accent1 4 6 2 3 3 4 2 3" xfId="44519" xr:uid="{00000000-0005-0000-0000-000030AD0000}"/>
    <cellStyle name="20% - Accent1 4 6 2 3 3 4 3" xfId="44520" xr:uid="{00000000-0005-0000-0000-000031AD0000}"/>
    <cellStyle name="20% - Accent1 4 6 2 3 3 4 3 2" xfId="44521" xr:uid="{00000000-0005-0000-0000-000032AD0000}"/>
    <cellStyle name="20% - Accent1 4 6 2 3 3 4 4" xfId="44522" xr:uid="{00000000-0005-0000-0000-000033AD0000}"/>
    <cellStyle name="20% - Accent1 4 6 2 3 3 5" xfId="44523" xr:uid="{00000000-0005-0000-0000-000034AD0000}"/>
    <cellStyle name="20% - Accent1 4 6 2 3 3 5 2" xfId="44524" xr:uid="{00000000-0005-0000-0000-000035AD0000}"/>
    <cellStyle name="20% - Accent1 4 6 2 3 3 5 2 2" xfId="44525" xr:uid="{00000000-0005-0000-0000-000036AD0000}"/>
    <cellStyle name="20% - Accent1 4 6 2 3 3 5 3" xfId="44526" xr:uid="{00000000-0005-0000-0000-000037AD0000}"/>
    <cellStyle name="20% - Accent1 4 6 2 3 3 6" xfId="44527" xr:uid="{00000000-0005-0000-0000-000038AD0000}"/>
    <cellStyle name="20% - Accent1 4 6 2 3 3 6 2" xfId="44528" xr:uid="{00000000-0005-0000-0000-000039AD0000}"/>
    <cellStyle name="20% - Accent1 4 6 2 3 3 6 2 2" xfId="44529" xr:uid="{00000000-0005-0000-0000-00003AAD0000}"/>
    <cellStyle name="20% - Accent1 4 6 2 3 3 6 3" xfId="44530" xr:uid="{00000000-0005-0000-0000-00003BAD0000}"/>
    <cellStyle name="20% - Accent1 4 6 2 3 3 7" xfId="44531" xr:uid="{00000000-0005-0000-0000-00003CAD0000}"/>
    <cellStyle name="20% - Accent1 4 6 2 3 3 7 2" xfId="44532" xr:uid="{00000000-0005-0000-0000-00003DAD0000}"/>
    <cellStyle name="20% - Accent1 4 6 2 3 3 8" xfId="44533" xr:uid="{00000000-0005-0000-0000-00003EAD0000}"/>
    <cellStyle name="20% - Accent1 4 6 2 3 3 8 2" xfId="44534" xr:uid="{00000000-0005-0000-0000-00003FAD0000}"/>
    <cellStyle name="20% - Accent1 4 6 2 3 3 9" xfId="44535" xr:uid="{00000000-0005-0000-0000-000040AD0000}"/>
    <cellStyle name="20% - Accent1 4 6 2 3 4" xfId="44536" xr:uid="{00000000-0005-0000-0000-000041AD0000}"/>
    <cellStyle name="20% - Accent1 4 6 2 3 4 2" xfId="44537" xr:uid="{00000000-0005-0000-0000-000042AD0000}"/>
    <cellStyle name="20% - Accent1 4 6 2 3 4 2 2" xfId="44538" xr:uid="{00000000-0005-0000-0000-000043AD0000}"/>
    <cellStyle name="20% - Accent1 4 6 2 3 4 2 2 2" xfId="44539" xr:uid="{00000000-0005-0000-0000-000044AD0000}"/>
    <cellStyle name="20% - Accent1 4 6 2 3 4 2 3" xfId="44540" xr:uid="{00000000-0005-0000-0000-000045AD0000}"/>
    <cellStyle name="20% - Accent1 4 6 2 3 4 3" xfId="44541" xr:uid="{00000000-0005-0000-0000-000046AD0000}"/>
    <cellStyle name="20% - Accent1 4 6 2 3 4 3 2" xfId="44542" xr:uid="{00000000-0005-0000-0000-000047AD0000}"/>
    <cellStyle name="20% - Accent1 4 6 2 3 4 4" xfId="44543" xr:uid="{00000000-0005-0000-0000-000048AD0000}"/>
    <cellStyle name="20% - Accent1 4 6 2 3 5" xfId="44544" xr:uid="{00000000-0005-0000-0000-000049AD0000}"/>
    <cellStyle name="20% - Accent1 4 6 2 3 5 2" xfId="44545" xr:uid="{00000000-0005-0000-0000-00004AAD0000}"/>
    <cellStyle name="20% - Accent1 4 6 2 3 5 2 2" xfId="44546" xr:uid="{00000000-0005-0000-0000-00004BAD0000}"/>
    <cellStyle name="20% - Accent1 4 6 2 3 5 2 2 2" xfId="44547" xr:uid="{00000000-0005-0000-0000-00004CAD0000}"/>
    <cellStyle name="20% - Accent1 4 6 2 3 5 2 3" xfId="44548" xr:uid="{00000000-0005-0000-0000-00004DAD0000}"/>
    <cellStyle name="20% - Accent1 4 6 2 3 5 3" xfId="44549" xr:uid="{00000000-0005-0000-0000-00004EAD0000}"/>
    <cellStyle name="20% - Accent1 4 6 2 3 5 3 2" xfId="44550" xr:uid="{00000000-0005-0000-0000-00004FAD0000}"/>
    <cellStyle name="20% - Accent1 4 6 2 3 5 4" xfId="44551" xr:uid="{00000000-0005-0000-0000-000050AD0000}"/>
    <cellStyle name="20% - Accent1 4 6 2 3 6" xfId="44552" xr:uid="{00000000-0005-0000-0000-000051AD0000}"/>
    <cellStyle name="20% - Accent1 4 6 2 3 6 2" xfId="44553" xr:uid="{00000000-0005-0000-0000-000052AD0000}"/>
    <cellStyle name="20% - Accent1 4 6 2 3 6 2 2" xfId="44554" xr:uid="{00000000-0005-0000-0000-000053AD0000}"/>
    <cellStyle name="20% - Accent1 4 6 2 3 6 2 2 2" xfId="44555" xr:uid="{00000000-0005-0000-0000-000054AD0000}"/>
    <cellStyle name="20% - Accent1 4 6 2 3 6 2 3" xfId="44556" xr:uid="{00000000-0005-0000-0000-000055AD0000}"/>
    <cellStyle name="20% - Accent1 4 6 2 3 6 3" xfId="44557" xr:uid="{00000000-0005-0000-0000-000056AD0000}"/>
    <cellStyle name="20% - Accent1 4 6 2 3 6 3 2" xfId="44558" xr:uid="{00000000-0005-0000-0000-000057AD0000}"/>
    <cellStyle name="20% - Accent1 4 6 2 3 6 4" xfId="44559" xr:uid="{00000000-0005-0000-0000-000058AD0000}"/>
    <cellStyle name="20% - Accent1 4 6 2 3 7" xfId="44560" xr:uid="{00000000-0005-0000-0000-000059AD0000}"/>
    <cellStyle name="20% - Accent1 4 6 2 3 7 2" xfId="44561" xr:uid="{00000000-0005-0000-0000-00005AAD0000}"/>
    <cellStyle name="20% - Accent1 4 6 2 3 7 2 2" xfId="44562" xr:uid="{00000000-0005-0000-0000-00005BAD0000}"/>
    <cellStyle name="20% - Accent1 4 6 2 3 7 3" xfId="44563" xr:uid="{00000000-0005-0000-0000-00005CAD0000}"/>
    <cellStyle name="20% - Accent1 4 6 2 3 8" xfId="44564" xr:uid="{00000000-0005-0000-0000-00005DAD0000}"/>
    <cellStyle name="20% - Accent1 4 6 2 3 8 2" xfId="44565" xr:uid="{00000000-0005-0000-0000-00005EAD0000}"/>
    <cellStyle name="20% - Accent1 4 6 2 3 8 2 2" xfId="44566" xr:uid="{00000000-0005-0000-0000-00005FAD0000}"/>
    <cellStyle name="20% - Accent1 4 6 2 3 8 3" xfId="44567" xr:uid="{00000000-0005-0000-0000-000060AD0000}"/>
    <cellStyle name="20% - Accent1 4 6 2 3 9" xfId="44568" xr:uid="{00000000-0005-0000-0000-000061AD0000}"/>
    <cellStyle name="20% - Accent1 4 6 2 3 9 2" xfId="44569" xr:uid="{00000000-0005-0000-0000-000062AD0000}"/>
    <cellStyle name="20% - Accent1 4 6 2 4" xfId="44570" xr:uid="{00000000-0005-0000-0000-000063AD0000}"/>
    <cellStyle name="20% - Accent1 4 6 2 4 10" xfId="44571" xr:uid="{00000000-0005-0000-0000-000064AD0000}"/>
    <cellStyle name="20% - Accent1 4 6 2 4 10 2" xfId="44572" xr:uid="{00000000-0005-0000-0000-000065AD0000}"/>
    <cellStyle name="20% - Accent1 4 6 2 4 11" xfId="44573" xr:uid="{00000000-0005-0000-0000-000066AD0000}"/>
    <cellStyle name="20% - Accent1 4 6 2 4 2" xfId="44574" xr:uid="{00000000-0005-0000-0000-000067AD0000}"/>
    <cellStyle name="20% - Accent1 4 6 2 4 2 2" xfId="44575" xr:uid="{00000000-0005-0000-0000-000068AD0000}"/>
    <cellStyle name="20% - Accent1 4 6 2 4 2 2 2" xfId="44576" xr:uid="{00000000-0005-0000-0000-000069AD0000}"/>
    <cellStyle name="20% - Accent1 4 6 2 4 2 2 2 2" xfId="44577" xr:uid="{00000000-0005-0000-0000-00006AAD0000}"/>
    <cellStyle name="20% - Accent1 4 6 2 4 2 2 2 2 2" xfId="44578" xr:uid="{00000000-0005-0000-0000-00006BAD0000}"/>
    <cellStyle name="20% - Accent1 4 6 2 4 2 2 2 3" xfId="44579" xr:uid="{00000000-0005-0000-0000-00006CAD0000}"/>
    <cellStyle name="20% - Accent1 4 6 2 4 2 2 3" xfId="44580" xr:uid="{00000000-0005-0000-0000-00006DAD0000}"/>
    <cellStyle name="20% - Accent1 4 6 2 4 2 2 3 2" xfId="44581" xr:uid="{00000000-0005-0000-0000-00006EAD0000}"/>
    <cellStyle name="20% - Accent1 4 6 2 4 2 2 4" xfId="44582" xr:uid="{00000000-0005-0000-0000-00006FAD0000}"/>
    <cellStyle name="20% - Accent1 4 6 2 4 2 3" xfId="44583" xr:uid="{00000000-0005-0000-0000-000070AD0000}"/>
    <cellStyle name="20% - Accent1 4 6 2 4 2 3 2" xfId="44584" xr:uid="{00000000-0005-0000-0000-000071AD0000}"/>
    <cellStyle name="20% - Accent1 4 6 2 4 2 3 2 2" xfId="44585" xr:uid="{00000000-0005-0000-0000-000072AD0000}"/>
    <cellStyle name="20% - Accent1 4 6 2 4 2 3 2 2 2" xfId="44586" xr:uid="{00000000-0005-0000-0000-000073AD0000}"/>
    <cellStyle name="20% - Accent1 4 6 2 4 2 3 2 3" xfId="44587" xr:uid="{00000000-0005-0000-0000-000074AD0000}"/>
    <cellStyle name="20% - Accent1 4 6 2 4 2 3 3" xfId="44588" xr:uid="{00000000-0005-0000-0000-000075AD0000}"/>
    <cellStyle name="20% - Accent1 4 6 2 4 2 3 3 2" xfId="44589" xr:uid="{00000000-0005-0000-0000-000076AD0000}"/>
    <cellStyle name="20% - Accent1 4 6 2 4 2 3 4" xfId="44590" xr:uid="{00000000-0005-0000-0000-000077AD0000}"/>
    <cellStyle name="20% - Accent1 4 6 2 4 2 4" xfId="44591" xr:uid="{00000000-0005-0000-0000-000078AD0000}"/>
    <cellStyle name="20% - Accent1 4 6 2 4 2 4 2" xfId="44592" xr:uid="{00000000-0005-0000-0000-000079AD0000}"/>
    <cellStyle name="20% - Accent1 4 6 2 4 2 4 2 2" xfId="44593" xr:uid="{00000000-0005-0000-0000-00007AAD0000}"/>
    <cellStyle name="20% - Accent1 4 6 2 4 2 4 2 2 2" xfId="44594" xr:uid="{00000000-0005-0000-0000-00007BAD0000}"/>
    <cellStyle name="20% - Accent1 4 6 2 4 2 4 2 3" xfId="44595" xr:uid="{00000000-0005-0000-0000-00007CAD0000}"/>
    <cellStyle name="20% - Accent1 4 6 2 4 2 4 3" xfId="44596" xr:uid="{00000000-0005-0000-0000-00007DAD0000}"/>
    <cellStyle name="20% - Accent1 4 6 2 4 2 4 3 2" xfId="44597" xr:uid="{00000000-0005-0000-0000-00007EAD0000}"/>
    <cellStyle name="20% - Accent1 4 6 2 4 2 4 4" xfId="44598" xr:uid="{00000000-0005-0000-0000-00007FAD0000}"/>
    <cellStyle name="20% - Accent1 4 6 2 4 2 5" xfId="44599" xr:uid="{00000000-0005-0000-0000-000080AD0000}"/>
    <cellStyle name="20% - Accent1 4 6 2 4 2 5 2" xfId="44600" xr:uid="{00000000-0005-0000-0000-000081AD0000}"/>
    <cellStyle name="20% - Accent1 4 6 2 4 2 5 2 2" xfId="44601" xr:uid="{00000000-0005-0000-0000-000082AD0000}"/>
    <cellStyle name="20% - Accent1 4 6 2 4 2 5 3" xfId="44602" xr:uid="{00000000-0005-0000-0000-000083AD0000}"/>
    <cellStyle name="20% - Accent1 4 6 2 4 2 6" xfId="44603" xr:uid="{00000000-0005-0000-0000-000084AD0000}"/>
    <cellStyle name="20% - Accent1 4 6 2 4 2 6 2" xfId="44604" xr:uid="{00000000-0005-0000-0000-000085AD0000}"/>
    <cellStyle name="20% - Accent1 4 6 2 4 2 6 2 2" xfId="44605" xr:uid="{00000000-0005-0000-0000-000086AD0000}"/>
    <cellStyle name="20% - Accent1 4 6 2 4 2 6 3" xfId="44606" xr:uid="{00000000-0005-0000-0000-000087AD0000}"/>
    <cellStyle name="20% - Accent1 4 6 2 4 2 7" xfId="44607" xr:uid="{00000000-0005-0000-0000-000088AD0000}"/>
    <cellStyle name="20% - Accent1 4 6 2 4 2 7 2" xfId="44608" xr:uid="{00000000-0005-0000-0000-000089AD0000}"/>
    <cellStyle name="20% - Accent1 4 6 2 4 2 8" xfId="44609" xr:uid="{00000000-0005-0000-0000-00008AAD0000}"/>
    <cellStyle name="20% - Accent1 4 6 2 4 2 8 2" xfId="44610" xr:uid="{00000000-0005-0000-0000-00008BAD0000}"/>
    <cellStyle name="20% - Accent1 4 6 2 4 2 9" xfId="44611" xr:uid="{00000000-0005-0000-0000-00008CAD0000}"/>
    <cellStyle name="20% - Accent1 4 6 2 4 3" xfId="44612" xr:uid="{00000000-0005-0000-0000-00008DAD0000}"/>
    <cellStyle name="20% - Accent1 4 6 2 4 3 2" xfId="44613" xr:uid="{00000000-0005-0000-0000-00008EAD0000}"/>
    <cellStyle name="20% - Accent1 4 6 2 4 3 2 2" xfId="44614" xr:uid="{00000000-0005-0000-0000-00008FAD0000}"/>
    <cellStyle name="20% - Accent1 4 6 2 4 3 2 2 2" xfId="44615" xr:uid="{00000000-0005-0000-0000-000090AD0000}"/>
    <cellStyle name="20% - Accent1 4 6 2 4 3 2 2 2 2" xfId="44616" xr:uid="{00000000-0005-0000-0000-000091AD0000}"/>
    <cellStyle name="20% - Accent1 4 6 2 4 3 2 2 3" xfId="44617" xr:uid="{00000000-0005-0000-0000-000092AD0000}"/>
    <cellStyle name="20% - Accent1 4 6 2 4 3 2 3" xfId="44618" xr:uid="{00000000-0005-0000-0000-000093AD0000}"/>
    <cellStyle name="20% - Accent1 4 6 2 4 3 2 3 2" xfId="44619" xr:uid="{00000000-0005-0000-0000-000094AD0000}"/>
    <cellStyle name="20% - Accent1 4 6 2 4 3 2 4" xfId="44620" xr:uid="{00000000-0005-0000-0000-000095AD0000}"/>
    <cellStyle name="20% - Accent1 4 6 2 4 3 3" xfId="44621" xr:uid="{00000000-0005-0000-0000-000096AD0000}"/>
    <cellStyle name="20% - Accent1 4 6 2 4 3 3 2" xfId="44622" xr:uid="{00000000-0005-0000-0000-000097AD0000}"/>
    <cellStyle name="20% - Accent1 4 6 2 4 3 3 2 2" xfId="44623" xr:uid="{00000000-0005-0000-0000-000098AD0000}"/>
    <cellStyle name="20% - Accent1 4 6 2 4 3 3 2 2 2" xfId="44624" xr:uid="{00000000-0005-0000-0000-000099AD0000}"/>
    <cellStyle name="20% - Accent1 4 6 2 4 3 3 2 3" xfId="44625" xr:uid="{00000000-0005-0000-0000-00009AAD0000}"/>
    <cellStyle name="20% - Accent1 4 6 2 4 3 3 3" xfId="44626" xr:uid="{00000000-0005-0000-0000-00009BAD0000}"/>
    <cellStyle name="20% - Accent1 4 6 2 4 3 3 3 2" xfId="44627" xr:uid="{00000000-0005-0000-0000-00009CAD0000}"/>
    <cellStyle name="20% - Accent1 4 6 2 4 3 3 4" xfId="44628" xr:uid="{00000000-0005-0000-0000-00009DAD0000}"/>
    <cellStyle name="20% - Accent1 4 6 2 4 3 4" xfId="44629" xr:uid="{00000000-0005-0000-0000-00009EAD0000}"/>
    <cellStyle name="20% - Accent1 4 6 2 4 3 4 2" xfId="44630" xr:uid="{00000000-0005-0000-0000-00009FAD0000}"/>
    <cellStyle name="20% - Accent1 4 6 2 4 3 4 2 2" xfId="44631" xr:uid="{00000000-0005-0000-0000-0000A0AD0000}"/>
    <cellStyle name="20% - Accent1 4 6 2 4 3 4 2 2 2" xfId="44632" xr:uid="{00000000-0005-0000-0000-0000A1AD0000}"/>
    <cellStyle name="20% - Accent1 4 6 2 4 3 4 2 3" xfId="44633" xr:uid="{00000000-0005-0000-0000-0000A2AD0000}"/>
    <cellStyle name="20% - Accent1 4 6 2 4 3 4 3" xfId="44634" xr:uid="{00000000-0005-0000-0000-0000A3AD0000}"/>
    <cellStyle name="20% - Accent1 4 6 2 4 3 4 3 2" xfId="44635" xr:uid="{00000000-0005-0000-0000-0000A4AD0000}"/>
    <cellStyle name="20% - Accent1 4 6 2 4 3 4 4" xfId="44636" xr:uid="{00000000-0005-0000-0000-0000A5AD0000}"/>
    <cellStyle name="20% - Accent1 4 6 2 4 3 5" xfId="44637" xr:uid="{00000000-0005-0000-0000-0000A6AD0000}"/>
    <cellStyle name="20% - Accent1 4 6 2 4 3 5 2" xfId="44638" xr:uid="{00000000-0005-0000-0000-0000A7AD0000}"/>
    <cellStyle name="20% - Accent1 4 6 2 4 3 5 2 2" xfId="44639" xr:uid="{00000000-0005-0000-0000-0000A8AD0000}"/>
    <cellStyle name="20% - Accent1 4 6 2 4 3 5 3" xfId="44640" xr:uid="{00000000-0005-0000-0000-0000A9AD0000}"/>
    <cellStyle name="20% - Accent1 4 6 2 4 3 6" xfId="44641" xr:uid="{00000000-0005-0000-0000-0000AAAD0000}"/>
    <cellStyle name="20% - Accent1 4 6 2 4 3 6 2" xfId="44642" xr:uid="{00000000-0005-0000-0000-0000ABAD0000}"/>
    <cellStyle name="20% - Accent1 4 6 2 4 3 6 2 2" xfId="44643" xr:uid="{00000000-0005-0000-0000-0000ACAD0000}"/>
    <cellStyle name="20% - Accent1 4 6 2 4 3 6 3" xfId="44644" xr:uid="{00000000-0005-0000-0000-0000ADAD0000}"/>
    <cellStyle name="20% - Accent1 4 6 2 4 3 7" xfId="44645" xr:uid="{00000000-0005-0000-0000-0000AEAD0000}"/>
    <cellStyle name="20% - Accent1 4 6 2 4 3 7 2" xfId="44646" xr:uid="{00000000-0005-0000-0000-0000AFAD0000}"/>
    <cellStyle name="20% - Accent1 4 6 2 4 3 8" xfId="44647" xr:uid="{00000000-0005-0000-0000-0000B0AD0000}"/>
    <cellStyle name="20% - Accent1 4 6 2 4 3 8 2" xfId="44648" xr:uid="{00000000-0005-0000-0000-0000B1AD0000}"/>
    <cellStyle name="20% - Accent1 4 6 2 4 3 9" xfId="44649" xr:uid="{00000000-0005-0000-0000-0000B2AD0000}"/>
    <cellStyle name="20% - Accent1 4 6 2 4 4" xfId="44650" xr:uid="{00000000-0005-0000-0000-0000B3AD0000}"/>
    <cellStyle name="20% - Accent1 4 6 2 4 4 2" xfId="44651" xr:uid="{00000000-0005-0000-0000-0000B4AD0000}"/>
    <cellStyle name="20% - Accent1 4 6 2 4 4 2 2" xfId="44652" xr:uid="{00000000-0005-0000-0000-0000B5AD0000}"/>
    <cellStyle name="20% - Accent1 4 6 2 4 4 2 2 2" xfId="44653" xr:uid="{00000000-0005-0000-0000-0000B6AD0000}"/>
    <cellStyle name="20% - Accent1 4 6 2 4 4 2 3" xfId="44654" xr:uid="{00000000-0005-0000-0000-0000B7AD0000}"/>
    <cellStyle name="20% - Accent1 4 6 2 4 4 3" xfId="44655" xr:uid="{00000000-0005-0000-0000-0000B8AD0000}"/>
    <cellStyle name="20% - Accent1 4 6 2 4 4 3 2" xfId="44656" xr:uid="{00000000-0005-0000-0000-0000B9AD0000}"/>
    <cellStyle name="20% - Accent1 4 6 2 4 4 4" xfId="44657" xr:uid="{00000000-0005-0000-0000-0000BAAD0000}"/>
    <cellStyle name="20% - Accent1 4 6 2 4 5" xfId="44658" xr:uid="{00000000-0005-0000-0000-0000BBAD0000}"/>
    <cellStyle name="20% - Accent1 4 6 2 4 5 2" xfId="44659" xr:uid="{00000000-0005-0000-0000-0000BCAD0000}"/>
    <cellStyle name="20% - Accent1 4 6 2 4 5 2 2" xfId="44660" xr:uid="{00000000-0005-0000-0000-0000BDAD0000}"/>
    <cellStyle name="20% - Accent1 4 6 2 4 5 2 2 2" xfId="44661" xr:uid="{00000000-0005-0000-0000-0000BEAD0000}"/>
    <cellStyle name="20% - Accent1 4 6 2 4 5 2 3" xfId="44662" xr:uid="{00000000-0005-0000-0000-0000BFAD0000}"/>
    <cellStyle name="20% - Accent1 4 6 2 4 5 3" xfId="44663" xr:uid="{00000000-0005-0000-0000-0000C0AD0000}"/>
    <cellStyle name="20% - Accent1 4 6 2 4 5 3 2" xfId="44664" xr:uid="{00000000-0005-0000-0000-0000C1AD0000}"/>
    <cellStyle name="20% - Accent1 4 6 2 4 5 4" xfId="44665" xr:uid="{00000000-0005-0000-0000-0000C2AD0000}"/>
    <cellStyle name="20% - Accent1 4 6 2 4 6" xfId="44666" xr:uid="{00000000-0005-0000-0000-0000C3AD0000}"/>
    <cellStyle name="20% - Accent1 4 6 2 4 6 2" xfId="44667" xr:uid="{00000000-0005-0000-0000-0000C4AD0000}"/>
    <cellStyle name="20% - Accent1 4 6 2 4 6 2 2" xfId="44668" xr:uid="{00000000-0005-0000-0000-0000C5AD0000}"/>
    <cellStyle name="20% - Accent1 4 6 2 4 6 2 2 2" xfId="44669" xr:uid="{00000000-0005-0000-0000-0000C6AD0000}"/>
    <cellStyle name="20% - Accent1 4 6 2 4 6 2 3" xfId="44670" xr:uid="{00000000-0005-0000-0000-0000C7AD0000}"/>
    <cellStyle name="20% - Accent1 4 6 2 4 6 3" xfId="44671" xr:uid="{00000000-0005-0000-0000-0000C8AD0000}"/>
    <cellStyle name="20% - Accent1 4 6 2 4 6 3 2" xfId="44672" xr:uid="{00000000-0005-0000-0000-0000C9AD0000}"/>
    <cellStyle name="20% - Accent1 4 6 2 4 6 4" xfId="44673" xr:uid="{00000000-0005-0000-0000-0000CAAD0000}"/>
    <cellStyle name="20% - Accent1 4 6 2 4 7" xfId="44674" xr:uid="{00000000-0005-0000-0000-0000CBAD0000}"/>
    <cellStyle name="20% - Accent1 4 6 2 4 7 2" xfId="44675" xr:uid="{00000000-0005-0000-0000-0000CCAD0000}"/>
    <cellStyle name="20% - Accent1 4 6 2 4 7 2 2" xfId="44676" xr:uid="{00000000-0005-0000-0000-0000CDAD0000}"/>
    <cellStyle name="20% - Accent1 4 6 2 4 7 3" xfId="44677" xr:uid="{00000000-0005-0000-0000-0000CEAD0000}"/>
    <cellStyle name="20% - Accent1 4 6 2 4 8" xfId="44678" xr:uid="{00000000-0005-0000-0000-0000CFAD0000}"/>
    <cellStyle name="20% - Accent1 4 6 2 4 8 2" xfId="44679" xr:uid="{00000000-0005-0000-0000-0000D0AD0000}"/>
    <cellStyle name="20% - Accent1 4 6 2 4 8 2 2" xfId="44680" xr:uid="{00000000-0005-0000-0000-0000D1AD0000}"/>
    <cellStyle name="20% - Accent1 4 6 2 4 8 3" xfId="44681" xr:uid="{00000000-0005-0000-0000-0000D2AD0000}"/>
    <cellStyle name="20% - Accent1 4 6 2 4 9" xfId="44682" xr:uid="{00000000-0005-0000-0000-0000D3AD0000}"/>
    <cellStyle name="20% - Accent1 4 6 2 4 9 2" xfId="44683" xr:uid="{00000000-0005-0000-0000-0000D4AD0000}"/>
    <cellStyle name="20% - Accent1 4 6 2 5" xfId="44684" xr:uid="{00000000-0005-0000-0000-0000D5AD0000}"/>
    <cellStyle name="20% - Accent1 4 6 2 5 2" xfId="44685" xr:uid="{00000000-0005-0000-0000-0000D6AD0000}"/>
    <cellStyle name="20% - Accent1 4 6 2 5 2 2" xfId="44686" xr:uid="{00000000-0005-0000-0000-0000D7AD0000}"/>
    <cellStyle name="20% - Accent1 4 6 2 5 2 2 2" xfId="44687" xr:uid="{00000000-0005-0000-0000-0000D8AD0000}"/>
    <cellStyle name="20% - Accent1 4 6 2 5 2 2 2 2" xfId="44688" xr:uid="{00000000-0005-0000-0000-0000D9AD0000}"/>
    <cellStyle name="20% - Accent1 4 6 2 5 2 2 3" xfId="44689" xr:uid="{00000000-0005-0000-0000-0000DAAD0000}"/>
    <cellStyle name="20% - Accent1 4 6 2 5 2 3" xfId="44690" xr:uid="{00000000-0005-0000-0000-0000DBAD0000}"/>
    <cellStyle name="20% - Accent1 4 6 2 5 2 3 2" xfId="44691" xr:uid="{00000000-0005-0000-0000-0000DCAD0000}"/>
    <cellStyle name="20% - Accent1 4 6 2 5 2 4" xfId="44692" xr:uid="{00000000-0005-0000-0000-0000DDAD0000}"/>
    <cellStyle name="20% - Accent1 4 6 2 5 3" xfId="44693" xr:uid="{00000000-0005-0000-0000-0000DEAD0000}"/>
    <cellStyle name="20% - Accent1 4 6 2 5 3 2" xfId="44694" xr:uid="{00000000-0005-0000-0000-0000DFAD0000}"/>
    <cellStyle name="20% - Accent1 4 6 2 5 3 2 2" xfId="44695" xr:uid="{00000000-0005-0000-0000-0000E0AD0000}"/>
    <cellStyle name="20% - Accent1 4 6 2 5 3 2 2 2" xfId="44696" xr:uid="{00000000-0005-0000-0000-0000E1AD0000}"/>
    <cellStyle name="20% - Accent1 4 6 2 5 3 2 3" xfId="44697" xr:uid="{00000000-0005-0000-0000-0000E2AD0000}"/>
    <cellStyle name="20% - Accent1 4 6 2 5 3 3" xfId="44698" xr:uid="{00000000-0005-0000-0000-0000E3AD0000}"/>
    <cellStyle name="20% - Accent1 4 6 2 5 3 3 2" xfId="44699" xr:uid="{00000000-0005-0000-0000-0000E4AD0000}"/>
    <cellStyle name="20% - Accent1 4 6 2 5 3 4" xfId="44700" xr:uid="{00000000-0005-0000-0000-0000E5AD0000}"/>
    <cellStyle name="20% - Accent1 4 6 2 5 4" xfId="44701" xr:uid="{00000000-0005-0000-0000-0000E6AD0000}"/>
    <cellStyle name="20% - Accent1 4 6 2 5 4 2" xfId="44702" xr:uid="{00000000-0005-0000-0000-0000E7AD0000}"/>
    <cellStyle name="20% - Accent1 4 6 2 5 4 2 2" xfId="44703" xr:uid="{00000000-0005-0000-0000-0000E8AD0000}"/>
    <cellStyle name="20% - Accent1 4 6 2 5 4 2 2 2" xfId="44704" xr:uid="{00000000-0005-0000-0000-0000E9AD0000}"/>
    <cellStyle name="20% - Accent1 4 6 2 5 4 2 3" xfId="44705" xr:uid="{00000000-0005-0000-0000-0000EAAD0000}"/>
    <cellStyle name="20% - Accent1 4 6 2 5 4 3" xfId="44706" xr:uid="{00000000-0005-0000-0000-0000EBAD0000}"/>
    <cellStyle name="20% - Accent1 4 6 2 5 4 3 2" xfId="44707" xr:uid="{00000000-0005-0000-0000-0000ECAD0000}"/>
    <cellStyle name="20% - Accent1 4 6 2 5 4 4" xfId="44708" xr:uid="{00000000-0005-0000-0000-0000EDAD0000}"/>
    <cellStyle name="20% - Accent1 4 6 2 5 5" xfId="44709" xr:uid="{00000000-0005-0000-0000-0000EEAD0000}"/>
    <cellStyle name="20% - Accent1 4 6 2 5 5 2" xfId="44710" xr:uid="{00000000-0005-0000-0000-0000EFAD0000}"/>
    <cellStyle name="20% - Accent1 4 6 2 5 5 2 2" xfId="44711" xr:uid="{00000000-0005-0000-0000-0000F0AD0000}"/>
    <cellStyle name="20% - Accent1 4 6 2 5 5 3" xfId="44712" xr:uid="{00000000-0005-0000-0000-0000F1AD0000}"/>
    <cellStyle name="20% - Accent1 4 6 2 5 6" xfId="44713" xr:uid="{00000000-0005-0000-0000-0000F2AD0000}"/>
    <cellStyle name="20% - Accent1 4 6 2 5 6 2" xfId="44714" xr:uid="{00000000-0005-0000-0000-0000F3AD0000}"/>
    <cellStyle name="20% - Accent1 4 6 2 5 6 2 2" xfId="44715" xr:uid="{00000000-0005-0000-0000-0000F4AD0000}"/>
    <cellStyle name="20% - Accent1 4 6 2 5 6 3" xfId="44716" xr:uid="{00000000-0005-0000-0000-0000F5AD0000}"/>
    <cellStyle name="20% - Accent1 4 6 2 5 7" xfId="44717" xr:uid="{00000000-0005-0000-0000-0000F6AD0000}"/>
    <cellStyle name="20% - Accent1 4 6 2 5 7 2" xfId="44718" xr:uid="{00000000-0005-0000-0000-0000F7AD0000}"/>
    <cellStyle name="20% - Accent1 4 6 2 5 8" xfId="44719" xr:uid="{00000000-0005-0000-0000-0000F8AD0000}"/>
    <cellStyle name="20% - Accent1 4 6 2 5 8 2" xfId="44720" xr:uid="{00000000-0005-0000-0000-0000F9AD0000}"/>
    <cellStyle name="20% - Accent1 4 6 2 5 9" xfId="44721" xr:uid="{00000000-0005-0000-0000-0000FAAD0000}"/>
    <cellStyle name="20% - Accent1 4 6 2 6" xfId="44722" xr:uid="{00000000-0005-0000-0000-0000FBAD0000}"/>
    <cellStyle name="20% - Accent1 4 6 2 6 2" xfId="44723" xr:uid="{00000000-0005-0000-0000-0000FCAD0000}"/>
    <cellStyle name="20% - Accent1 4 6 2 6 2 2" xfId="44724" xr:uid="{00000000-0005-0000-0000-0000FDAD0000}"/>
    <cellStyle name="20% - Accent1 4 6 2 6 2 2 2" xfId="44725" xr:uid="{00000000-0005-0000-0000-0000FEAD0000}"/>
    <cellStyle name="20% - Accent1 4 6 2 6 2 2 2 2" xfId="44726" xr:uid="{00000000-0005-0000-0000-0000FFAD0000}"/>
    <cellStyle name="20% - Accent1 4 6 2 6 2 2 3" xfId="44727" xr:uid="{00000000-0005-0000-0000-000000AE0000}"/>
    <cellStyle name="20% - Accent1 4 6 2 6 2 3" xfId="44728" xr:uid="{00000000-0005-0000-0000-000001AE0000}"/>
    <cellStyle name="20% - Accent1 4 6 2 6 2 3 2" xfId="44729" xr:uid="{00000000-0005-0000-0000-000002AE0000}"/>
    <cellStyle name="20% - Accent1 4 6 2 6 2 4" xfId="44730" xr:uid="{00000000-0005-0000-0000-000003AE0000}"/>
    <cellStyle name="20% - Accent1 4 6 2 6 3" xfId="44731" xr:uid="{00000000-0005-0000-0000-000004AE0000}"/>
    <cellStyle name="20% - Accent1 4 6 2 6 3 2" xfId="44732" xr:uid="{00000000-0005-0000-0000-000005AE0000}"/>
    <cellStyle name="20% - Accent1 4 6 2 6 3 2 2" xfId="44733" xr:uid="{00000000-0005-0000-0000-000006AE0000}"/>
    <cellStyle name="20% - Accent1 4 6 2 6 3 2 2 2" xfId="44734" xr:uid="{00000000-0005-0000-0000-000007AE0000}"/>
    <cellStyle name="20% - Accent1 4 6 2 6 3 2 3" xfId="44735" xr:uid="{00000000-0005-0000-0000-000008AE0000}"/>
    <cellStyle name="20% - Accent1 4 6 2 6 3 3" xfId="44736" xr:uid="{00000000-0005-0000-0000-000009AE0000}"/>
    <cellStyle name="20% - Accent1 4 6 2 6 3 3 2" xfId="44737" xr:uid="{00000000-0005-0000-0000-00000AAE0000}"/>
    <cellStyle name="20% - Accent1 4 6 2 6 3 4" xfId="44738" xr:uid="{00000000-0005-0000-0000-00000BAE0000}"/>
    <cellStyle name="20% - Accent1 4 6 2 6 4" xfId="44739" xr:uid="{00000000-0005-0000-0000-00000CAE0000}"/>
    <cellStyle name="20% - Accent1 4 6 2 6 4 2" xfId="44740" xr:uid="{00000000-0005-0000-0000-00000DAE0000}"/>
    <cellStyle name="20% - Accent1 4 6 2 6 4 2 2" xfId="44741" xr:uid="{00000000-0005-0000-0000-00000EAE0000}"/>
    <cellStyle name="20% - Accent1 4 6 2 6 4 2 2 2" xfId="44742" xr:uid="{00000000-0005-0000-0000-00000FAE0000}"/>
    <cellStyle name="20% - Accent1 4 6 2 6 4 2 3" xfId="44743" xr:uid="{00000000-0005-0000-0000-000010AE0000}"/>
    <cellStyle name="20% - Accent1 4 6 2 6 4 3" xfId="44744" xr:uid="{00000000-0005-0000-0000-000011AE0000}"/>
    <cellStyle name="20% - Accent1 4 6 2 6 4 3 2" xfId="44745" xr:uid="{00000000-0005-0000-0000-000012AE0000}"/>
    <cellStyle name="20% - Accent1 4 6 2 6 4 4" xfId="44746" xr:uid="{00000000-0005-0000-0000-000013AE0000}"/>
    <cellStyle name="20% - Accent1 4 6 2 6 5" xfId="44747" xr:uid="{00000000-0005-0000-0000-000014AE0000}"/>
    <cellStyle name="20% - Accent1 4 6 2 6 5 2" xfId="44748" xr:uid="{00000000-0005-0000-0000-000015AE0000}"/>
    <cellStyle name="20% - Accent1 4 6 2 6 5 2 2" xfId="44749" xr:uid="{00000000-0005-0000-0000-000016AE0000}"/>
    <cellStyle name="20% - Accent1 4 6 2 6 5 3" xfId="44750" xr:uid="{00000000-0005-0000-0000-000017AE0000}"/>
    <cellStyle name="20% - Accent1 4 6 2 6 6" xfId="44751" xr:uid="{00000000-0005-0000-0000-000018AE0000}"/>
    <cellStyle name="20% - Accent1 4 6 2 6 6 2" xfId="44752" xr:uid="{00000000-0005-0000-0000-000019AE0000}"/>
    <cellStyle name="20% - Accent1 4 6 2 6 6 2 2" xfId="44753" xr:uid="{00000000-0005-0000-0000-00001AAE0000}"/>
    <cellStyle name="20% - Accent1 4 6 2 6 6 3" xfId="44754" xr:uid="{00000000-0005-0000-0000-00001BAE0000}"/>
    <cellStyle name="20% - Accent1 4 6 2 6 7" xfId="44755" xr:uid="{00000000-0005-0000-0000-00001CAE0000}"/>
    <cellStyle name="20% - Accent1 4 6 2 6 7 2" xfId="44756" xr:uid="{00000000-0005-0000-0000-00001DAE0000}"/>
    <cellStyle name="20% - Accent1 4 6 2 6 8" xfId="44757" xr:uid="{00000000-0005-0000-0000-00001EAE0000}"/>
    <cellStyle name="20% - Accent1 4 6 2 6 8 2" xfId="44758" xr:uid="{00000000-0005-0000-0000-00001FAE0000}"/>
    <cellStyle name="20% - Accent1 4 6 2 6 9" xfId="44759" xr:uid="{00000000-0005-0000-0000-000020AE0000}"/>
    <cellStyle name="20% - Accent1 4 6 2 7" xfId="44760" xr:uid="{00000000-0005-0000-0000-000021AE0000}"/>
    <cellStyle name="20% - Accent1 4 6 2 7 2" xfId="44761" xr:uid="{00000000-0005-0000-0000-000022AE0000}"/>
    <cellStyle name="20% - Accent1 4 6 2 7 2 2" xfId="44762" xr:uid="{00000000-0005-0000-0000-000023AE0000}"/>
    <cellStyle name="20% - Accent1 4 6 2 7 2 2 2" xfId="44763" xr:uid="{00000000-0005-0000-0000-000024AE0000}"/>
    <cellStyle name="20% - Accent1 4 6 2 7 2 3" xfId="44764" xr:uid="{00000000-0005-0000-0000-000025AE0000}"/>
    <cellStyle name="20% - Accent1 4 6 2 7 3" xfId="44765" xr:uid="{00000000-0005-0000-0000-000026AE0000}"/>
    <cellStyle name="20% - Accent1 4 6 2 7 3 2" xfId="44766" xr:uid="{00000000-0005-0000-0000-000027AE0000}"/>
    <cellStyle name="20% - Accent1 4 6 2 7 4" xfId="44767" xr:uid="{00000000-0005-0000-0000-000028AE0000}"/>
    <cellStyle name="20% - Accent1 4 6 2 8" xfId="44768" xr:uid="{00000000-0005-0000-0000-000029AE0000}"/>
    <cellStyle name="20% - Accent1 4 6 2 8 2" xfId="44769" xr:uid="{00000000-0005-0000-0000-00002AAE0000}"/>
    <cellStyle name="20% - Accent1 4 6 2 8 2 2" xfId="44770" xr:uid="{00000000-0005-0000-0000-00002BAE0000}"/>
    <cellStyle name="20% - Accent1 4 6 2 8 2 2 2" xfId="44771" xr:uid="{00000000-0005-0000-0000-00002CAE0000}"/>
    <cellStyle name="20% - Accent1 4 6 2 8 2 3" xfId="44772" xr:uid="{00000000-0005-0000-0000-00002DAE0000}"/>
    <cellStyle name="20% - Accent1 4 6 2 8 3" xfId="44773" xr:uid="{00000000-0005-0000-0000-00002EAE0000}"/>
    <cellStyle name="20% - Accent1 4 6 2 8 3 2" xfId="44774" xr:uid="{00000000-0005-0000-0000-00002FAE0000}"/>
    <cellStyle name="20% - Accent1 4 6 2 8 4" xfId="44775" xr:uid="{00000000-0005-0000-0000-000030AE0000}"/>
    <cellStyle name="20% - Accent1 4 6 2 9" xfId="44776" xr:uid="{00000000-0005-0000-0000-000031AE0000}"/>
    <cellStyle name="20% - Accent1 4 6 2 9 2" xfId="44777" xr:uid="{00000000-0005-0000-0000-000032AE0000}"/>
    <cellStyle name="20% - Accent1 4 6 2 9 2 2" xfId="44778" xr:uid="{00000000-0005-0000-0000-000033AE0000}"/>
    <cellStyle name="20% - Accent1 4 6 2 9 2 2 2" xfId="44779" xr:uid="{00000000-0005-0000-0000-000034AE0000}"/>
    <cellStyle name="20% - Accent1 4 6 2 9 2 3" xfId="44780" xr:uid="{00000000-0005-0000-0000-000035AE0000}"/>
    <cellStyle name="20% - Accent1 4 6 2 9 3" xfId="44781" xr:uid="{00000000-0005-0000-0000-000036AE0000}"/>
    <cellStyle name="20% - Accent1 4 6 2 9 3 2" xfId="44782" xr:uid="{00000000-0005-0000-0000-000037AE0000}"/>
    <cellStyle name="20% - Accent1 4 6 2 9 4" xfId="44783" xr:uid="{00000000-0005-0000-0000-000038AE0000}"/>
    <cellStyle name="20% - Accent1 4 6 3" xfId="44784" xr:uid="{00000000-0005-0000-0000-000039AE0000}"/>
    <cellStyle name="20% - Accent1 4 6 3 10" xfId="44785" xr:uid="{00000000-0005-0000-0000-00003AAE0000}"/>
    <cellStyle name="20% - Accent1 4 6 3 10 2" xfId="44786" xr:uid="{00000000-0005-0000-0000-00003BAE0000}"/>
    <cellStyle name="20% - Accent1 4 6 3 11" xfId="44787" xr:uid="{00000000-0005-0000-0000-00003CAE0000}"/>
    <cellStyle name="20% - Accent1 4 6 3 2" xfId="44788" xr:uid="{00000000-0005-0000-0000-00003DAE0000}"/>
    <cellStyle name="20% - Accent1 4 6 3 2 2" xfId="44789" xr:uid="{00000000-0005-0000-0000-00003EAE0000}"/>
    <cellStyle name="20% - Accent1 4 6 3 2 2 2" xfId="44790" xr:uid="{00000000-0005-0000-0000-00003FAE0000}"/>
    <cellStyle name="20% - Accent1 4 6 3 2 2 2 2" xfId="44791" xr:uid="{00000000-0005-0000-0000-000040AE0000}"/>
    <cellStyle name="20% - Accent1 4 6 3 2 2 2 2 2" xfId="44792" xr:uid="{00000000-0005-0000-0000-000041AE0000}"/>
    <cellStyle name="20% - Accent1 4 6 3 2 2 2 3" xfId="44793" xr:uid="{00000000-0005-0000-0000-000042AE0000}"/>
    <cellStyle name="20% - Accent1 4 6 3 2 2 3" xfId="44794" xr:uid="{00000000-0005-0000-0000-000043AE0000}"/>
    <cellStyle name="20% - Accent1 4 6 3 2 2 3 2" xfId="44795" xr:uid="{00000000-0005-0000-0000-000044AE0000}"/>
    <cellStyle name="20% - Accent1 4 6 3 2 2 4" xfId="44796" xr:uid="{00000000-0005-0000-0000-000045AE0000}"/>
    <cellStyle name="20% - Accent1 4 6 3 2 3" xfId="44797" xr:uid="{00000000-0005-0000-0000-000046AE0000}"/>
    <cellStyle name="20% - Accent1 4 6 3 2 3 2" xfId="44798" xr:uid="{00000000-0005-0000-0000-000047AE0000}"/>
    <cellStyle name="20% - Accent1 4 6 3 2 3 2 2" xfId="44799" xr:uid="{00000000-0005-0000-0000-000048AE0000}"/>
    <cellStyle name="20% - Accent1 4 6 3 2 3 2 2 2" xfId="44800" xr:uid="{00000000-0005-0000-0000-000049AE0000}"/>
    <cellStyle name="20% - Accent1 4 6 3 2 3 2 3" xfId="44801" xr:uid="{00000000-0005-0000-0000-00004AAE0000}"/>
    <cellStyle name="20% - Accent1 4 6 3 2 3 3" xfId="44802" xr:uid="{00000000-0005-0000-0000-00004BAE0000}"/>
    <cellStyle name="20% - Accent1 4 6 3 2 3 3 2" xfId="44803" xr:uid="{00000000-0005-0000-0000-00004CAE0000}"/>
    <cellStyle name="20% - Accent1 4 6 3 2 3 4" xfId="44804" xr:uid="{00000000-0005-0000-0000-00004DAE0000}"/>
    <cellStyle name="20% - Accent1 4 6 3 2 4" xfId="44805" xr:uid="{00000000-0005-0000-0000-00004EAE0000}"/>
    <cellStyle name="20% - Accent1 4 6 3 2 4 2" xfId="44806" xr:uid="{00000000-0005-0000-0000-00004FAE0000}"/>
    <cellStyle name="20% - Accent1 4 6 3 2 4 2 2" xfId="44807" xr:uid="{00000000-0005-0000-0000-000050AE0000}"/>
    <cellStyle name="20% - Accent1 4 6 3 2 4 2 2 2" xfId="44808" xr:uid="{00000000-0005-0000-0000-000051AE0000}"/>
    <cellStyle name="20% - Accent1 4 6 3 2 4 2 3" xfId="44809" xr:uid="{00000000-0005-0000-0000-000052AE0000}"/>
    <cellStyle name="20% - Accent1 4 6 3 2 4 3" xfId="44810" xr:uid="{00000000-0005-0000-0000-000053AE0000}"/>
    <cellStyle name="20% - Accent1 4 6 3 2 4 3 2" xfId="44811" xr:uid="{00000000-0005-0000-0000-000054AE0000}"/>
    <cellStyle name="20% - Accent1 4 6 3 2 4 4" xfId="44812" xr:uid="{00000000-0005-0000-0000-000055AE0000}"/>
    <cellStyle name="20% - Accent1 4 6 3 2 5" xfId="44813" xr:uid="{00000000-0005-0000-0000-000056AE0000}"/>
    <cellStyle name="20% - Accent1 4 6 3 2 5 2" xfId="44814" xr:uid="{00000000-0005-0000-0000-000057AE0000}"/>
    <cellStyle name="20% - Accent1 4 6 3 2 5 2 2" xfId="44815" xr:uid="{00000000-0005-0000-0000-000058AE0000}"/>
    <cellStyle name="20% - Accent1 4 6 3 2 5 3" xfId="44816" xr:uid="{00000000-0005-0000-0000-000059AE0000}"/>
    <cellStyle name="20% - Accent1 4 6 3 2 6" xfId="44817" xr:uid="{00000000-0005-0000-0000-00005AAE0000}"/>
    <cellStyle name="20% - Accent1 4 6 3 2 6 2" xfId="44818" xr:uid="{00000000-0005-0000-0000-00005BAE0000}"/>
    <cellStyle name="20% - Accent1 4 6 3 2 6 2 2" xfId="44819" xr:uid="{00000000-0005-0000-0000-00005CAE0000}"/>
    <cellStyle name="20% - Accent1 4 6 3 2 6 3" xfId="44820" xr:uid="{00000000-0005-0000-0000-00005DAE0000}"/>
    <cellStyle name="20% - Accent1 4 6 3 2 7" xfId="44821" xr:uid="{00000000-0005-0000-0000-00005EAE0000}"/>
    <cellStyle name="20% - Accent1 4 6 3 2 7 2" xfId="44822" xr:uid="{00000000-0005-0000-0000-00005FAE0000}"/>
    <cellStyle name="20% - Accent1 4 6 3 2 8" xfId="44823" xr:uid="{00000000-0005-0000-0000-000060AE0000}"/>
    <cellStyle name="20% - Accent1 4 6 3 2 8 2" xfId="44824" xr:uid="{00000000-0005-0000-0000-000061AE0000}"/>
    <cellStyle name="20% - Accent1 4 6 3 2 9" xfId="44825" xr:uid="{00000000-0005-0000-0000-000062AE0000}"/>
    <cellStyle name="20% - Accent1 4 6 3 3" xfId="44826" xr:uid="{00000000-0005-0000-0000-000063AE0000}"/>
    <cellStyle name="20% - Accent1 4 6 3 3 2" xfId="44827" xr:uid="{00000000-0005-0000-0000-000064AE0000}"/>
    <cellStyle name="20% - Accent1 4 6 3 3 2 2" xfId="44828" xr:uid="{00000000-0005-0000-0000-000065AE0000}"/>
    <cellStyle name="20% - Accent1 4 6 3 3 2 2 2" xfId="44829" xr:uid="{00000000-0005-0000-0000-000066AE0000}"/>
    <cellStyle name="20% - Accent1 4 6 3 3 2 2 2 2" xfId="44830" xr:uid="{00000000-0005-0000-0000-000067AE0000}"/>
    <cellStyle name="20% - Accent1 4 6 3 3 2 2 3" xfId="44831" xr:uid="{00000000-0005-0000-0000-000068AE0000}"/>
    <cellStyle name="20% - Accent1 4 6 3 3 2 3" xfId="44832" xr:uid="{00000000-0005-0000-0000-000069AE0000}"/>
    <cellStyle name="20% - Accent1 4 6 3 3 2 3 2" xfId="44833" xr:uid="{00000000-0005-0000-0000-00006AAE0000}"/>
    <cellStyle name="20% - Accent1 4 6 3 3 2 4" xfId="44834" xr:uid="{00000000-0005-0000-0000-00006BAE0000}"/>
    <cellStyle name="20% - Accent1 4 6 3 3 3" xfId="44835" xr:uid="{00000000-0005-0000-0000-00006CAE0000}"/>
    <cellStyle name="20% - Accent1 4 6 3 3 3 2" xfId="44836" xr:uid="{00000000-0005-0000-0000-00006DAE0000}"/>
    <cellStyle name="20% - Accent1 4 6 3 3 3 2 2" xfId="44837" xr:uid="{00000000-0005-0000-0000-00006EAE0000}"/>
    <cellStyle name="20% - Accent1 4 6 3 3 3 2 2 2" xfId="44838" xr:uid="{00000000-0005-0000-0000-00006FAE0000}"/>
    <cellStyle name="20% - Accent1 4 6 3 3 3 2 3" xfId="44839" xr:uid="{00000000-0005-0000-0000-000070AE0000}"/>
    <cellStyle name="20% - Accent1 4 6 3 3 3 3" xfId="44840" xr:uid="{00000000-0005-0000-0000-000071AE0000}"/>
    <cellStyle name="20% - Accent1 4 6 3 3 3 3 2" xfId="44841" xr:uid="{00000000-0005-0000-0000-000072AE0000}"/>
    <cellStyle name="20% - Accent1 4 6 3 3 3 4" xfId="44842" xr:uid="{00000000-0005-0000-0000-000073AE0000}"/>
    <cellStyle name="20% - Accent1 4 6 3 3 4" xfId="44843" xr:uid="{00000000-0005-0000-0000-000074AE0000}"/>
    <cellStyle name="20% - Accent1 4 6 3 3 4 2" xfId="44844" xr:uid="{00000000-0005-0000-0000-000075AE0000}"/>
    <cellStyle name="20% - Accent1 4 6 3 3 4 2 2" xfId="44845" xr:uid="{00000000-0005-0000-0000-000076AE0000}"/>
    <cellStyle name="20% - Accent1 4 6 3 3 4 2 2 2" xfId="44846" xr:uid="{00000000-0005-0000-0000-000077AE0000}"/>
    <cellStyle name="20% - Accent1 4 6 3 3 4 2 3" xfId="44847" xr:uid="{00000000-0005-0000-0000-000078AE0000}"/>
    <cellStyle name="20% - Accent1 4 6 3 3 4 3" xfId="44848" xr:uid="{00000000-0005-0000-0000-000079AE0000}"/>
    <cellStyle name="20% - Accent1 4 6 3 3 4 3 2" xfId="44849" xr:uid="{00000000-0005-0000-0000-00007AAE0000}"/>
    <cellStyle name="20% - Accent1 4 6 3 3 4 4" xfId="44850" xr:uid="{00000000-0005-0000-0000-00007BAE0000}"/>
    <cellStyle name="20% - Accent1 4 6 3 3 5" xfId="44851" xr:uid="{00000000-0005-0000-0000-00007CAE0000}"/>
    <cellStyle name="20% - Accent1 4 6 3 3 5 2" xfId="44852" xr:uid="{00000000-0005-0000-0000-00007DAE0000}"/>
    <cellStyle name="20% - Accent1 4 6 3 3 5 2 2" xfId="44853" xr:uid="{00000000-0005-0000-0000-00007EAE0000}"/>
    <cellStyle name="20% - Accent1 4 6 3 3 5 3" xfId="44854" xr:uid="{00000000-0005-0000-0000-00007FAE0000}"/>
    <cellStyle name="20% - Accent1 4 6 3 3 6" xfId="44855" xr:uid="{00000000-0005-0000-0000-000080AE0000}"/>
    <cellStyle name="20% - Accent1 4 6 3 3 6 2" xfId="44856" xr:uid="{00000000-0005-0000-0000-000081AE0000}"/>
    <cellStyle name="20% - Accent1 4 6 3 3 6 2 2" xfId="44857" xr:uid="{00000000-0005-0000-0000-000082AE0000}"/>
    <cellStyle name="20% - Accent1 4 6 3 3 6 3" xfId="44858" xr:uid="{00000000-0005-0000-0000-000083AE0000}"/>
    <cellStyle name="20% - Accent1 4 6 3 3 7" xfId="44859" xr:uid="{00000000-0005-0000-0000-000084AE0000}"/>
    <cellStyle name="20% - Accent1 4 6 3 3 7 2" xfId="44860" xr:uid="{00000000-0005-0000-0000-000085AE0000}"/>
    <cellStyle name="20% - Accent1 4 6 3 3 8" xfId="44861" xr:uid="{00000000-0005-0000-0000-000086AE0000}"/>
    <cellStyle name="20% - Accent1 4 6 3 3 8 2" xfId="44862" xr:uid="{00000000-0005-0000-0000-000087AE0000}"/>
    <cellStyle name="20% - Accent1 4 6 3 3 9" xfId="44863" xr:uid="{00000000-0005-0000-0000-000088AE0000}"/>
    <cellStyle name="20% - Accent1 4 6 3 4" xfId="44864" xr:uid="{00000000-0005-0000-0000-000089AE0000}"/>
    <cellStyle name="20% - Accent1 4 6 3 4 2" xfId="44865" xr:uid="{00000000-0005-0000-0000-00008AAE0000}"/>
    <cellStyle name="20% - Accent1 4 6 3 4 2 2" xfId="44866" xr:uid="{00000000-0005-0000-0000-00008BAE0000}"/>
    <cellStyle name="20% - Accent1 4 6 3 4 2 2 2" xfId="44867" xr:uid="{00000000-0005-0000-0000-00008CAE0000}"/>
    <cellStyle name="20% - Accent1 4 6 3 4 2 3" xfId="44868" xr:uid="{00000000-0005-0000-0000-00008DAE0000}"/>
    <cellStyle name="20% - Accent1 4 6 3 4 3" xfId="44869" xr:uid="{00000000-0005-0000-0000-00008EAE0000}"/>
    <cellStyle name="20% - Accent1 4 6 3 4 3 2" xfId="44870" xr:uid="{00000000-0005-0000-0000-00008FAE0000}"/>
    <cellStyle name="20% - Accent1 4 6 3 4 4" xfId="44871" xr:uid="{00000000-0005-0000-0000-000090AE0000}"/>
    <cellStyle name="20% - Accent1 4 6 3 5" xfId="44872" xr:uid="{00000000-0005-0000-0000-000091AE0000}"/>
    <cellStyle name="20% - Accent1 4 6 3 5 2" xfId="44873" xr:uid="{00000000-0005-0000-0000-000092AE0000}"/>
    <cellStyle name="20% - Accent1 4 6 3 5 2 2" xfId="44874" xr:uid="{00000000-0005-0000-0000-000093AE0000}"/>
    <cellStyle name="20% - Accent1 4 6 3 5 2 2 2" xfId="44875" xr:uid="{00000000-0005-0000-0000-000094AE0000}"/>
    <cellStyle name="20% - Accent1 4 6 3 5 2 3" xfId="44876" xr:uid="{00000000-0005-0000-0000-000095AE0000}"/>
    <cellStyle name="20% - Accent1 4 6 3 5 3" xfId="44877" xr:uid="{00000000-0005-0000-0000-000096AE0000}"/>
    <cellStyle name="20% - Accent1 4 6 3 5 3 2" xfId="44878" xr:uid="{00000000-0005-0000-0000-000097AE0000}"/>
    <cellStyle name="20% - Accent1 4 6 3 5 4" xfId="44879" xr:uid="{00000000-0005-0000-0000-000098AE0000}"/>
    <cellStyle name="20% - Accent1 4 6 3 6" xfId="44880" xr:uid="{00000000-0005-0000-0000-000099AE0000}"/>
    <cellStyle name="20% - Accent1 4 6 3 6 2" xfId="44881" xr:uid="{00000000-0005-0000-0000-00009AAE0000}"/>
    <cellStyle name="20% - Accent1 4 6 3 6 2 2" xfId="44882" xr:uid="{00000000-0005-0000-0000-00009BAE0000}"/>
    <cellStyle name="20% - Accent1 4 6 3 6 2 2 2" xfId="44883" xr:uid="{00000000-0005-0000-0000-00009CAE0000}"/>
    <cellStyle name="20% - Accent1 4 6 3 6 2 3" xfId="44884" xr:uid="{00000000-0005-0000-0000-00009DAE0000}"/>
    <cellStyle name="20% - Accent1 4 6 3 6 3" xfId="44885" xr:uid="{00000000-0005-0000-0000-00009EAE0000}"/>
    <cellStyle name="20% - Accent1 4 6 3 6 3 2" xfId="44886" xr:uid="{00000000-0005-0000-0000-00009FAE0000}"/>
    <cellStyle name="20% - Accent1 4 6 3 6 4" xfId="44887" xr:uid="{00000000-0005-0000-0000-0000A0AE0000}"/>
    <cellStyle name="20% - Accent1 4 6 3 7" xfId="44888" xr:uid="{00000000-0005-0000-0000-0000A1AE0000}"/>
    <cellStyle name="20% - Accent1 4 6 3 7 2" xfId="44889" xr:uid="{00000000-0005-0000-0000-0000A2AE0000}"/>
    <cellStyle name="20% - Accent1 4 6 3 7 2 2" xfId="44890" xr:uid="{00000000-0005-0000-0000-0000A3AE0000}"/>
    <cellStyle name="20% - Accent1 4 6 3 7 3" xfId="44891" xr:uid="{00000000-0005-0000-0000-0000A4AE0000}"/>
    <cellStyle name="20% - Accent1 4 6 3 8" xfId="44892" xr:uid="{00000000-0005-0000-0000-0000A5AE0000}"/>
    <cellStyle name="20% - Accent1 4 6 3 8 2" xfId="44893" xr:uid="{00000000-0005-0000-0000-0000A6AE0000}"/>
    <cellStyle name="20% - Accent1 4 6 3 8 2 2" xfId="44894" xr:uid="{00000000-0005-0000-0000-0000A7AE0000}"/>
    <cellStyle name="20% - Accent1 4 6 3 8 3" xfId="44895" xr:uid="{00000000-0005-0000-0000-0000A8AE0000}"/>
    <cellStyle name="20% - Accent1 4 6 3 9" xfId="44896" xr:uid="{00000000-0005-0000-0000-0000A9AE0000}"/>
    <cellStyle name="20% - Accent1 4 6 3 9 2" xfId="44897" xr:uid="{00000000-0005-0000-0000-0000AAAE0000}"/>
    <cellStyle name="20% - Accent1 4 6 4" xfId="44898" xr:uid="{00000000-0005-0000-0000-0000ABAE0000}"/>
    <cellStyle name="20% - Accent1 4 6 4 10" xfId="44899" xr:uid="{00000000-0005-0000-0000-0000ACAE0000}"/>
    <cellStyle name="20% - Accent1 4 6 4 10 2" xfId="44900" xr:uid="{00000000-0005-0000-0000-0000ADAE0000}"/>
    <cellStyle name="20% - Accent1 4 6 4 11" xfId="44901" xr:uid="{00000000-0005-0000-0000-0000AEAE0000}"/>
    <cellStyle name="20% - Accent1 4 6 4 2" xfId="44902" xr:uid="{00000000-0005-0000-0000-0000AFAE0000}"/>
    <cellStyle name="20% - Accent1 4 6 4 2 2" xfId="44903" xr:uid="{00000000-0005-0000-0000-0000B0AE0000}"/>
    <cellStyle name="20% - Accent1 4 6 4 2 2 2" xfId="44904" xr:uid="{00000000-0005-0000-0000-0000B1AE0000}"/>
    <cellStyle name="20% - Accent1 4 6 4 2 2 2 2" xfId="44905" xr:uid="{00000000-0005-0000-0000-0000B2AE0000}"/>
    <cellStyle name="20% - Accent1 4 6 4 2 2 2 2 2" xfId="44906" xr:uid="{00000000-0005-0000-0000-0000B3AE0000}"/>
    <cellStyle name="20% - Accent1 4 6 4 2 2 2 3" xfId="44907" xr:uid="{00000000-0005-0000-0000-0000B4AE0000}"/>
    <cellStyle name="20% - Accent1 4 6 4 2 2 3" xfId="44908" xr:uid="{00000000-0005-0000-0000-0000B5AE0000}"/>
    <cellStyle name="20% - Accent1 4 6 4 2 2 3 2" xfId="44909" xr:uid="{00000000-0005-0000-0000-0000B6AE0000}"/>
    <cellStyle name="20% - Accent1 4 6 4 2 2 4" xfId="44910" xr:uid="{00000000-0005-0000-0000-0000B7AE0000}"/>
    <cellStyle name="20% - Accent1 4 6 4 2 3" xfId="44911" xr:uid="{00000000-0005-0000-0000-0000B8AE0000}"/>
    <cellStyle name="20% - Accent1 4 6 4 2 3 2" xfId="44912" xr:uid="{00000000-0005-0000-0000-0000B9AE0000}"/>
    <cellStyle name="20% - Accent1 4 6 4 2 3 2 2" xfId="44913" xr:uid="{00000000-0005-0000-0000-0000BAAE0000}"/>
    <cellStyle name="20% - Accent1 4 6 4 2 3 2 2 2" xfId="44914" xr:uid="{00000000-0005-0000-0000-0000BBAE0000}"/>
    <cellStyle name="20% - Accent1 4 6 4 2 3 2 3" xfId="44915" xr:uid="{00000000-0005-0000-0000-0000BCAE0000}"/>
    <cellStyle name="20% - Accent1 4 6 4 2 3 3" xfId="44916" xr:uid="{00000000-0005-0000-0000-0000BDAE0000}"/>
    <cellStyle name="20% - Accent1 4 6 4 2 3 3 2" xfId="44917" xr:uid="{00000000-0005-0000-0000-0000BEAE0000}"/>
    <cellStyle name="20% - Accent1 4 6 4 2 3 4" xfId="44918" xr:uid="{00000000-0005-0000-0000-0000BFAE0000}"/>
    <cellStyle name="20% - Accent1 4 6 4 2 4" xfId="44919" xr:uid="{00000000-0005-0000-0000-0000C0AE0000}"/>
    <cellStyle name="20% - Accent1 4 6 4 2 4 2" xfId="44920" xr:uid="{00000000-0005-0000-0000-0000C1AE0000}"/>
    <cellStyle name="20% - Accent1 4 6 4 2 4 2 2" xfId="44921" xr:uid="{00000000-0005-0000-0000-0000C2AE0000}"/>
    <cellStyle name="20% - Accent1 4 6 4 2 4 2 2 2" xfId="44922" xr:uid="{00000000-0005-0000-0000-0000C3AE0000}"/>
    <cellStyle name="20% - Accent1 4 6 4 2 4 2 3" xfId="44923" xr:uid="{00000000-0005-0000-0000-0000C4AE0000}"/>
    <cellStyle name="20% - Accent1 4 6 4 2 4 3" xfId="44924" xr:uid="{00000000-0005-0000-0000-0000C5AE0000}"/>
    <cellStyle name="20% - Accent1 4 6 4 2 4 3 2" xfId="44925" xr:uid="{00000000-0005-0000-0000-0000C6AE0000}"/>
    <cellStyle name="20% - Accent1 4 6 4 2 4 4" xfId="44926" xr:uid="{00000000-0005-0000-0000-0000C7AE0000}"/>
    <cellStyle name="20% - Accent1 4 6 4 2 5" xfId="44927" xr:uid="{00000000-0005-0000-0000-0000C8AE0000}"/>
    <cellStyle name="20% - Accent1 4 6 4 2 5 2" xfId="44928" xr:uid="{00000000-0005-0000-0000-0000C9AE0000}"/>
    <cellStyle name="20% - Accent1 4 6 4 2 5 2 2" xfId="44929" xr:uid="{00000000-0005-0000-0000-0000CAAE0000}"/>
    <cellStyle name="20% - Accent1 4 6 4 2 5 3" xfId="44930" xr:uid="{00000000-0005-0000-0000-0000CBAE0000}"/>
    <cellStyle name="20% - Accent1 4 6 4 2 6" xfId="44931" xr:uid="{00000000-0005-0000-0000-0000CCAE0000}"/>
    <cellStyle name="20% - Accent1 4 6 4 2 6 2" xfId="44932" xr:uid="{00000000-0005-0000-0000-0000CDAE0000}"/>
    <cellStyle name="20% - Accent1 4 6 4 2 6 2 2" xfId="44933" xr:uid="{00000000-0005-0000-0000-0000CEAE0000}"/>
    <cellStyle name="20% - Accent1 4 6 4 2 6 3" xfId="44934" xr:uid="{00000000-0005-0000-0000-0000CFAE0000}"/>
    <cellStyle name="20% - Accent1 4 6 4 2 7" xfId="44935" xr:uid="{00000000-0005-0000-0000-0000D0AE0000}"/>
    <cellStyle name="20% - Accent1 4 6 4 2 7 2" xfId="44936" xr:uid="{00000000-0005-0000-0000-0000D1AE0000}"/>
    <cellStyle name="20% - Accent1 4 6 4 2 8" xfId="44937" xr:uid="{00000000-0005-0000-0000-0000D2AE0000}"/>
    <cellStyle name="20% - Accent1 4 6 4 2 8 2" xfId="44938" xr:uid="{00000000-0005-0000-0000-0000D3AE0000}"/>
    <cellStyle name="20% - Accent1 4 6 4 2 9" xfId="44939" xr:uid="{00000000-0005-0000-0000-0000D4AE0000}"/>
    <cellStyle name="20% - Accent1 4 6 4 3" xfId="44940" xr:uid="{00000000-0005-0000-0000-0000D5AE0000}"/>
    <cellStyle name="20% - Accent1 4 6 4 3 2" xfId="44941" xr:uid="{00000000-0005-0000-0000-0000D6AE0000}"/>
    <cellStyle name="20% - Accent1 4 6 4 3 2 2" xfId="44942" xr:uid="{00000000-0005-0000-0000-0000D7AE0000}"/>
    <cellStyle name="20% - Accent1 4 6 4 3 2 2 2" xfId="44943" xr:uid="{00000000-0005-0000-0000-0000D8AE0000}"/>
    <cellStyle name="20% - Accent1 4 6 4 3 2 2 2 2" xfId="44944" xr:uid="{00000000-0005-0000-0000-0000D9AE0000}"/>
    <cellStyle name="20% - Accent1 4 6 4 3 2 2 3" xfId="44945" xr:uid="{00000000-0005-0000-0000-0000DAAE0000}"/>
    <cellStyle name="20% - Accent1 4 6 4 3 2 3" xfId="44946" xr:uid="{00000000-0005-0000-0000-0000DBAE0000}"/>
    <cellStyle name="20% - Accent1 4 6 4 3 2 3 2" xfId="44947" xr:uid="{00000000-0005-0000-0000-0000DCAE0000}"/>
    <cellStyle name="20% - Accent1 4 6 4 3 2 4" xfId="44948" xr:uid="{00000000-0005-0000-0000-0000DDAE0000}"/>
    <cellStyle name="20% - Accent1 4 6 4 3 3" xfId="44949" xr:uid="{00000000-0005-0000-0000-0000DEAE0000}"/>
    <cellStyle name="20% - Accent1 4 6 4 3 3 2" xfId="44950" xr:uid="{00000000-0005-0000-0000-0000DFAE0000}"/>
    <cellStyle name="20% - Accent1 4 6 4 3 3 2 2" xfId="44951" xr:uid="{00000000-0005-0000-0000-0000E0AE0000}"/>
    <cellStyle name="20% - Accent1 4 6 4 3 3 2 2 2" xfId="44952" xr:uid="{00000000-0005-0000-0000-0000E1AE0000}"/>
    <cellStyle name="20% - Accent1 4 6 4 3 3 2 3" xfId="44953" xr:uid="{00000000-0005-0000-0000-0000E2AE0000}"/>
    <cellStyle name="20% - Accent1 4 6 4 3 3 3" xfId="44954" xr:uid="{00000000-0005-0000-0000-0000E3AE0000}"/>
    <cellStyle name="20% - Accent1 4 6 4 3 3 3 2" xfId="44955" xr:uid="{00000000-0005-0000-0000-0000E4AE0000}"/>
    <cellStyle name="20% - Accent1 4 6 4 3 3 4" xfId="44956" xr:uid="{00000000-0005-0000-0000-0000E5AE0000}"/>
    <cellStyle name="20% - Accent1 4 6 4 3 4" xfId="44957" xr:uid="{00000000-0005-0000-0000-0000E6AE0000}"/>
    <cellStyle name="20% - Accent1 4 6 4 3 4 2" xfId="44958" xr:uid="{00000000-0005-0000-0000-0000E7AE0000}"/>
    <cellStyle name="20% - Accent1 4 6 4 3 4 2 2" xfId="44959" xr:uid="{00000000-0005-0000-0000-0000E8AE0000}"/>
    <cellStyle name="20% - Accent1 4 6 4 3 4 2 2 2" xfId="44960" xr:uid="{00000000-0005-0000-0000-0000E9AE0000}"/>
    <cellStyle name="20% - Accent1 4 6 4 3 4 2 3" xfId="44961" xr:uid="{00000000-0005-0000-0000-0000EAAE0000}"/>
    <cellStyle name="20% - Accent1 4 6 4 3 4 3" xfId="44962" xr:uid="{00000000-0005-0000-0000-0000EBAE0000}"/>
    <cellStyle name="20% - Accent1 4 6 4 3 4 3 2" xfId="44963" xr:uid="{00000000-0005-0000-0000-0000ECAE0000}"/>
    <cellStyle name="20% - Accent1 4 6 4 3 4 4" xfId="44964" xr:uid="{00000000-0005-0000-0000-0000EDAE0000}"/>
    <cellStyle name="20% - Accent1 4 6 4 3 5" xfId="44965" xr:uid="{00000000-0005-0000-0000-0000EEAE0000}"/>
    <cellStyle name="20% - Accent1 4 6 4 3 5 2" xfId="44966" xr:uid="{00000000-0005-0000-0000-0000EFAE0000}"/>
    <cellStyle name="20% - Accent1 4 6 4 3 5 2 2" xfId="44967" xr:uid="{00000000-0005-0000-0000-0000F0AE0000}"/>
    <cellStyle name="20% - Accent1 4 6 4 3 5 3" xfId="44968" xr:uid="{00000000-0005-0000-0000-0000F1AE0000}"/>
    <cellStyle name="20% - Accent1 4 6 4 3 6" xfId="44969" xr:uid="{00000000-0005-0000-0000-0000F2AE0000}"/>
    <cellStyle name="20% - Accent1 4 6 4 3 6 2" xfId="44970" xr:uid="{00000000-0005-0000-0000-0000F3AE0000}"/>
    <cellStyle name="20% - Accent1 4 6 4 3 6 2 2" xfId="44971" xr:uid="{00000000-0005-0000-0000-0000F4AE0000}"/>
    <cellStyle name="20% - Accent1 4 6 4 3 6 3" xfId="44972" xr:uid="{00000000-0005-0000-0000-0000F5AE0000}"/>
    <cellStyle name="20% - Accent1 4 6 4 3 7" xfId="44973" xr:uid="{00000000-0005-0000-0000-0000F6AE0000}"/>
    <cellStyle name="20% - Accent1 4 6 4 3 7 2" xfId="44974" xr:uid="{00000000-0005-0000-0000-0000F7AE0000}"/>
    <cellStyle name="20% - Accent1 4 6 4 3 8" xfId="44975" xr:uid="{00000000-0005-0000-0000-0000F8AE0000}"/>
    <cellStyle name="20% - Accent1 4 6 4 3 8 2" xfId="44976" xr:uid="{00000000-0005-0000-0000-0000F9AE0000}"/>
    <cellStyle name="20% - Accent1 4 6 4 3 9" xfId="44977" xr:uid="{00000000-0005-0000-0000-0000FAAE0000}"/>
    <cellStyle name="20% - Accent1 4 6 4 4" xfId="44978" xr:uid="{00000000-0005-0000-0000-0000FBAE0000}"/>
    <cellStyle name="20% - Accent1 4 6 4 4 2" xfId="44979" xr:uid="{00000000-0005-0000-0000-0000FCAE0000}"/>
    <cellStyle name="20% - Accent1 4 6 4 4 2 2" xfId="44980" xr:uid="{00000000-0005-0000-0000-0000FDAE0000}"/>
    <cellStyle name="20% - Accent1 4 6 4 4 2 2 2" xfId="44981" xr:uid="{00000000-0005-0000-0000-0000FEAE0000}"/>
    <cellStyle name="20% - Accent1 4 6 4 4 2 3" xfId="44982" xr:uid="{00000000-0005-0000-0000-0000FFAE0000}"/>
    <cellStyle name="20% - Accent1 4 6 4 4 3" xfId="44983" xr:uid="{00000000-0005-0000-0000-000000AF0000}"/>
    <cellStyle name="20% - Accent1 4 6 4 4 3 2" xfId="44984" xr:uid="{00000000-0005-0000-0000-000001AF0000}"/>
    <cellStyle name="20% - Accent1 4 6 4 4 4" xfId="44985" xr:uid="{00000000-0005-0000-0000-000002AF0000}"/>
    <cellStyle name="20% - Accent1 4 6 4 5" xfId="44986" xr:uid="{00000000-0005-0000-0000-000003AF0000}"/>
    <cellStyle name="20% - Accent1 4 6 4 5 2" xfId="44987" xr:uid="{00000000-0005-0000-0000-000004AF0000}"/>
    <cellStyle name="20% - Accent1 4 6 4 5 2 2" xfId="44988" xr:uid="{00000000-0005-0000-0000-000005AF0000}"/>
    <cellStyle name="20% - Accent1 4 6 4 5 2 2 2" xfId="44989" xr:uid="{00000000-0005-0000-0000-000006AF0000}"/>
    <cellStyle name="20% - Accent1 4 6 4 5 2 3" xfId="44990" xr:uid="{00000000-0005-0000-0000-000007AF0000}"/>
    <cellStyle name="20% - Accent1 4 6 4 5 3" xfId="44991" xr:uid="{00000000-0005-0000-0000-000008AF0000}"/>
    <cellStyle name="20% - Accent1 4 6 4 5 3 2" xfId="44992" xr:uid="{00000000-0005-0000-0000-000009AF0000}"/>
    <cellStyle name="20% - Accent1 4 6 4 5 4" xfId="44993" xr:uid="{00000000-0005-0000-0000-00000AAF0000}"/>
    <cellStyle name="20% - Accent1 4 6 4 6" xfId="44994" xr:uid="{00000000-0005-0000-0000-00000BAF0000}"/>
    <cellStyle name="20% - Accent1 4 6 4 6 2" xfId="44995" xr:uid="{00000000-0005-0000-0000-00000CAF0000}"/>
    <cellStyle name="20% - Accent1 4 6 4 6 2 2" xfId="44996" xr:uid="{00000000-0005-0000-0000-00000DAF0000}"/>
    <cellStyle name="20% - Accent1 4 6 4 6 2 2 2" xfId="44997" xr:uid="{00000000-0005-0000-0000-00000EAF0000}"/>
    <cellStyle name="20% - Accent1 4 6 4 6 2 3" xfId="44998" xr:uid="{00000000-0005-0000-0000-00000FAF0000}"/>
    <cellStyle name="20% - Accent1 4 6 4 6 3" xfId="44999" xr:uid="{00000000-0005-0000-0000-000010AF0000}"/>
    <cellStyle name="20% - Accent1 4 6 4 6 3 2" xfId="45000" xr:uid="{00000000-0005-0000-0000-000011AF0000}"/>
    <cellStyle name="20% - Accent1 4 6 4 6 4" xfId="45001" xr:uid="{00000000-0005-0000-0000-000012AF0000}"/>
    <cellStyle name="20% - Accent1 4 6 4 7" xfId="45002" xr:uid="{00000000-0005-0000-0000-000013AF0000}"/>
    <cellStyle name="20% - Accent1 4 6 4 7 2" xfId="45003" xr:uid="{00000000-0005-0000-0000-000014AF0000}"/>
    <cellStyle name="20% - Accent1 4 6 4 7 2 2" xfId="45004" xr:uid="{00000000-0005-0000-0000-000015AF0000}"/>
    <cellStyle name="20% - Accent1 4 6 4 7 3" xfId="45005" xr:uid="{00000000-0005-0000-0000-000016AF0000}"/>
    <cellStyle name="20% - Accent1 4 6 4 8" xfId="45006" xr:uid="{00000000-0005-0000-0000-000017AF0000}"/>
    <cellStyle name="20% - Accent1 4 6 4 8 2" xfId="45007" xr:uid="{00000000-0005-0000-0000-000018AF0000}"/>
    <cellStyle name="20% - Accent1 4 6 4 8 2 2" xfId="45008" xr:uid="{00000000-0005-0000-0000-000019AF0000}"/>
    <cellStyle name="20% - Accent1 4 6 4 8 3" xfId="45009" xr:uid="{00000000-0005-0000-0000-00001AAF0000}"/>
    <cellStyle name="20% - Accent1 4 6 4 9" xfId="45010" xr:uid="{00000000-0005-0000-0000-00001BAF0000}"/>
    <cellStyle name="20% - Accent1 4 6 4 9 2" xfId="45011" xr:uid="{00000000-0005-0000-0000-00001CAF0000}"/>
    <cellStyle name="20% - Accent1 4 6 5" xfId="45012" xr:uid="{00000000-0005-0000-0000-00001DAF0000}"/>
    <cellStyle name="20% - Accent1 4 6 5 10" xfId="45013" xr:uid="{00000000-0005-0000-0000-00001EAF0000}"/>
    <cellStyle name="20% - Accent1 4 6 5 10 2" xfId="45014" xr:uid="{00000000-0005-0000-0000-00001FAF0000}"/>
    <cellStyle name="20% - Accent1 4 6 5 11" xfId="45015" xr:uid="{00000000-0005-0000-0000-000020AF0000}"/>
    <cellStyle name="20% - Accent1 4 6 5 2" xfId="45016" xr:uid="{00000000-0005-0000-0000-000021AF0000}"/>
    <cellStyle name="20% - Accent1 4 6 5 2 2" xfId="45017" xr:uid="{00000000-0005-0000-0000-000022AF0000}"/>
    <cellStyle name="20% - Accent1 4 6 5 2 2 2" xfId="45018" xr:uid="{00000000-0005-0000-0000-000023AF0000}"/>
    <cellStyle name="20% - Accent1 4 6 5 2 2 2 2" xfId="45019" xr:uid="{00000000-0005-0000-0000-000024AF0000}"/>
    <cellStyle name="20% - Accent1 4 6 5 2 2 2 2 2" xfId="45020" xr:uid="{00000000-0005-0000-0000-000025AF0000}"/>
    <cellStyle name="20% - Accent1 4 6 5 2 2 2 3" xfId="45021" xr:uid="{00000000-0005-0000-0000-000026AF0000}"/>
    <cellStyle name="20% - Accent1 4 6 5 2 2 3" xfId="45022" xr:uid="{00000000-0005-0000-0000-000027AF0000}"/>
    <cellStyle name="20% - Accent1 4 6 5 2 2 3 2" xfId="45023" xr:uid="{00000000-0005-0000-0000-000028AF0000}"/>
    <cellStyle name="20% - Accent1 4 6 5 2 2 4" xfId="45024" xr:uid="{00000000-0005-0000-0000-000029AF0000}"/>
    <cellStyle name="20% - Accent1 4 6 5 2 3" xfId="45025" xr:uid="{00000000-0005-0000-0000-00002AAF0000}"/>
    <cellStyle name="20% - Accent1 4 6 5 2 3 2" xfId="45026" xr:uid="{00000000-0005-0000-0000-00002BAF0000}"/>
    <cellStyle name="20% - Accent1 4 6 5 2 3 2 2" xfId="45027" xr:uid="{00000000-0005-0000-0000-00002CAF0000}"/>
    <cellStyle name="20% - Accent1 4 6 5 2 3 2 2 2" xfId="45028" xr:uid="{00000000-0005-0000-0000-00002DAF0000}"/>
    <cellStyle name="20% - Accent1 4 6 5 2 3 2 3" xfId="45029" xr:uid="{00000000-0005-0000-0000-00002EAF0000}"/>
    <cellStyle name="20% - Accent1 4 6 5 2 3 3" xfId="45030" xr:uid="{00000000-0005-0000-0000-00002FAF0000}"/>
    <cellStyle name="20% - Accent1 4 6 5 2 3 3 2" xfId="45031" xr:uid="{00000000-0005-0000-0000-000030AF0000}"/>
    <cellStyle name="20% - Accent1 4 6 5 2 3 4" xfId="45032" xr:uid="{00000000-0005-0000-0000-000031AF0000}"/>
    <cellStyle name="20% - Accent1 4 6 5 2 4" xfId="45033" xr:uid="{00000000-0005-0000-0000-000032AF0000}"/>
    <cellStyle name="20% - Accent1 4 6 5 2 4 2" xfId="45034" xr:uid="{00000000-0005-0000-0000-000033AF0000}"/>
    <cellStyle name="20% - Accent1 4 6 5 2 4 2 2" xfId="45035" xr:uid="{00000000-0005-0000-0000-000034AF0000}"/>
    <cellStyle name="20% - Accent1 4 6 5 2 4 2 2 2" xfId="45036" xr:uid="{00000000-0005-0000-0000-000035AF0000}"/>
    <cellStyle name="20% - Accent1 4 6 5 2 4 2 3" xfId="45037" xr:uid="{00000000-0005-0000-0000-000036AF0000}"/>
    <cellStyle name="20% - Accent1 4 6 5 2 4 3" xfId="45038" xr:uid="{00000000-0005-0000-0000-000037AF0000}"/>
    <cellStyle name="20% - Accent1 4 6 5 2 4 3 2" xfId="45039" xr:uid="{00000000-0005-0000-0000-000038AF0000}"/>
    <cellStyle name="20% - Accent1 4 6 5 2 4 4" xfId="45040" xr:uid="{00000000-0005-0000-0000-000039AF0000}"/>
    <cellStyle name="20% - Accent1 4 6 5 2 5" xfId="45041" xr:uid="{00000000-0005-0000-0000-00003AAF0000}"/>
    <cellStyle name="20% - Accent1 4 6 5 2 5 2" xfId="45042" xr:uid="{00000000-0005-0000-0000-00003BAF0000}"/>
    <cellStyle name="20% - Accent1 4 6 5 2 5 2 2" xfId="45043" xr:uid="{00000000-0005-0000-0000-00003CAF0000}"/>
    <cellStyle name="20% - Accent1 4 6 5 2 5 3" xfId="45044" xr:uid="{00000000-0005-0000-0000-00003DAF0000}"/>
    <cellStyle name="20% - Accent1 4 6 5 2 6" xfId="45045" xr:uid="{00000000-0005-0000-0000-00003EAF0000}"/>
    <cellStyle name="20% - Accent1 4 6 5 2 6 2" xfId="45046" xr:uid="{00000000-0005-0000-0000-00003FAF0000}"/>
    <cellStyle name="20% - Accent1 4 6 5 2 6 2 2" xfId="45047" xr:uid="{00000000-0005-0000-0000-000040AF0000}"/>
    <cellStyle name="20% - Accent1 4 6 5 2 6 3" xfId="45048" xr:uid="{00000000-0005-0000-0000-000041AF0000}"/>
    <cellStyle name="20% - Accent1 4 6 5 2 7" xfId="45049" xr:uid="{00000000-0005-0000-0000-000042AF0000}"/>
    <cellStyle name="20% - Accent1 4 6 5 2 7 2" xfId="45050" xr:uid="{00000000-0005-0000-0000-000043AF0000}"/>
    <cellStyle name="20% - Accent1 4 6 5 2 8" xfId="45051" xr:uid="{00000000-0005-0000-0000-000044AF0000}"/>
    <cellStyle name="20% - Accent1 4 6 5 2 8 2" xfId="45052" xr:uid="{00000000-0005-0000-0000-000045AF0000}"/>
    <cellStyle name="20% - Accent1 4 6 5 2 9" xfId="45053" xr:uid="{00000000-0005-0000-0000-000046AF0000}"/>
    <cellStyle name="20% - Accent1 4 6 5 3" xfId="45054" xr:uid="{00000000-0005-0000-0000-000047AF0000}"/>
    <cellStyle name="20% - Accent1 4 6 5 3 2" xfId="45055" xr:uid="{00000000-0005-0000-0000-000048AF0000}"/>
    <cellStyle name="20% - Accent1 4 6 5 3 2 2" xfId="45056" xr:uid="{00000000-0005-0000-0000-000049AF0000}"/>
    <cellStyle name="20% - Accent1 4 6 5 3 2 2 2" xfId="45057" xr:uid="{00000000-0005-0000-0000-00004AAF0000}"/>
    <cellStyle name="20% - Accent1 4 6 5 3 2 2 2 2" xfId="45058" xr:uid="{00000000-0005-0000-0000-00004BAF0000}"/>
    <cellStyle name="20% - Accent1 4 6 5 3 2 2 3" xfId="45059" xr:uid="{00000000-0005-0000-0000-00004CAF0000}"/>
    <cellStyle name="20% - Accent1 4 6 5 3 2 3" xfId="45060" xr:uid="{00000000-0005-0000-0000-00004DAF0000}"/>
    <cellStyle name="20% - Accent1 4 6 5 3 2 3 2" xfId="45061" xr:uid="{00000000-0005-0000-0000-00004EAF0000}"/>
    <cellStyle name="20% - Accent1 4 6 5 3 2 4" xfId="45062" xr:uid="{00000000-0005-0000-0000-00004FAF0000}"/>
    <cellStyle name="20% - Accent1 4 6 5 3 3" xfId="45063" xr:uid="{00000000-0005-0000-0000-000050AF0000}"/>
    <cellStyle name="20% - Accent1 4 6 5 3 3 2" xfId="45064" xr:uid="{00000000-0005-0000-0000-000051AF0000}"/>
    <cellStyle name="20% - Accent1 4 6 5 3 3 2 2" xfId="45065" xr:uid="{00000000-0005-0000-0000-000052AF0000}"/>
    <cellStyle name="20% - Accent1 4 6 5 3 3 2 2 2" xfId="45066" xr:uid="{00000000-0005-0000-0000-000053AF0000}"/>
    <cellStyle name="20% - Accent1 4 6 5 3 3 2 3" xfId="45067" xr:uid="{00000000-0005-0000-0000-000054AF0000}"/>
    <cellStyle name="20% - Accent1 4 6 5 3 3 3" xfId="45068" xr:uid="{00000000-0005-0000-0000-000055AF0000}"/>
    <cellStyle name="20% - Accent1 4 6 5 3 3 3 2" xfId="45069" xr:uid="{00000000-0005-0000-0000-000056AF0000}"/>
    <cellStyle name="20% - Accent1 4 6 5 3 3 4" xfId="45070" xr:uid="{00000000-0005-0000-0000-000057AF0000}"/>
    <cellStyle name="20% - Accent1 4 6 5 3 4" xfId="45071" xr:uid="{00000000-0005-0000-0000-000058AF0000}"/>
    <cellStyle name="20% - Accent1 4 6 5 3 4 2" xfId="45072" xr:uid="{00000000-0005-0000-0000-000059AF0000}"/>
    <cellStyle name="20% - Accent1 4 6 5 3 4 2 2" xfId="45073" xr:uid="{00000000-0005-0000-0000-00005AAF0000}"/>
    <cellStyle name="20% - Accent1 4 6 5 3 4 2 2 2" xfId="45074" xr:uid="{00000000-0005-0000-0000-00005BAF0000}"/>
    <cellStyle name="20% - Accent1 4 6 5 3 4 2 3" xfId="45075" xr:uid="{00000000-0005-0000-0000-00005CAF0000}"/>
    <cellStyle name="20% - Accent1 4 6 5 3 4 3" xfId="45076" xr:uid="{00000000-0005-0000-0000-00005DAF0000}"/>
    <cellStyle name="20% - Accent1 4 6 5 3 4 3 2" xfId="45077" xr:uid="{00000000-0005-0000-0000-00005EAF0000}"/>
    <cellStyle name="20% - Accent1 4 6 5 3 4 4" xfId="45078" xr:uid="{00000000-0005-0000-0000-00005FAF0000}"/>
    <cellStyle name="20% - Accent1 4 6 5 3 5" xfId="45079" xr:uid="{00000000-0005-0000-0000-000060AF0000}"/>
    <cellStyle name="20% - Accent1 4 6 5 3 5 2" xfId="45080" xr:uid="{00000000-0005-0000-0000-000061AF0000}"/>
    <cellStyle name="20% - Accent1 4 6 5 3 5 2 2" xfId="45081" xr:uid="{00000000-0005-0000-0000-000062AF0000}"/>
    <cellStyle name="20% - Accent1 4 6 5 3 5 3" xfId="45082" xr:uid="{00000000-0005-0000-0000-000063AF0000}"/>
    <cellStyle name="20% - Accent1 4 6 5 3 6" xfId="45083" xr:uid="{00000000-0005-0000-0000-000064AF0000}"/>
    <cellStyle name="20% - Accent1 4 6 5 3 6 2" xfId="45084" xr:uid="{00000000-0005-0000-0000-000065AF0000}"/>
    <cellStyle name="20% - Accent1 4 6 5 3 6 2 2" xfId="45085" xr:uid="{00000000-0005-0000-0000-000066AF0000}"/>
    <cellStyle name="20% - Accent1 4 6 5 3 6 3" xfId="45086" xr:uid="{00000000-0005-0000-0000-000067AF0000}"/>
    <cellStyle name="20% - Accent1 4 6 5 3 7" xfId="45087" xr:uid="{00000000-0005-0000-0000-000068AF0000}"/>
    <cellStyle name="20% - Accent1 4 6 5 3 7 2" xfId="45088" xr:uid="{00000000-0005-0000-0000-000069AF0000}"/>
    <cellStyle name="20% - Accent1 4 6 5 3 8" xfId="45089" xr:uid="{00000000-0005-0000-0000-00006AAF0000}"/>
    <cellStyle name="20% - Accent1 4 6 5 3 8 2" xfId="45090" xr:uid="{00000000-0005-0000-0000-00006BAF0000}"/>
    <cellStyle name="20% - Accent1 4 6 5 3 9" xfId="45091" xr:uid="{00000000-0005-0000-0000-00006CAF0000}"/>
    <cellStyle name="20% - Accent1 4 6 5 4" xfId="45092" xr:uid="{00000000-0005-0000-0000-00006DAF0000}"/>
    <cellStyle name="20% - Accent1 4 6 5 4 2" xfId="45093" xr:uid="{00000000-0005-0000-0000-00006EAF0000}"/>
    <cellStyle name="20% - Accent1 4 6 5 4 2 2" xfId="45094" xr:uid="{00000000-0005-0000-0000-00006FAF0000}"/>
    <cellStyle name="20% - Accent1 4 6 5 4 2 2 2" xfId="45095" xr:uid="{00000000-0005-0000-0000-000070AF0000}"/>
    <cellStyle name="20% - Accent1 4 6 5 4 2 3" xfId="45096" xr:uid="{00000000-0005-0000-0000-000071AF0000}"/>
    <cellStyle name="20% - Accent1 4 6 5 4 3" xfId="45097" xr:uid="{00000000-0005-0000-0000-000072AF0000}"/>
    <cellStyle name="20% - Accent1 4 6 5 4 3 2" xfId="45098" xr:uid="{00000000-0005-0000-0000-000073AF0000}"/>
    <cellStyle name="20% - Accent1 4 6 5 4 4" xfId="45099" xr:uid="{00000000-0005-0000-0000-000074AF0000}"/>
    <cellStyle name="20% - Accent1 4 6 5 5" xfId="45100" xr:uid="{00000000-0005-0000-0000-000075AF0000}"/>
    <cellStyle name="20% - Accent1 4 6 5 5 2" xfId="45101" xr:uid="{00000000-0005-0000-0000-000076AF0000}"/>
    <cellStyle name="20% - Accent1 4 6 5 5 2 2" xfId="45102" xr:uid="{00000000-0005-0000-0000-000077AF0000}"/>
    <cellStyle name="20% - Accent1 4 6 5 5 2 2 2" xfId="45103" xr:uid="{00000000-0005-0000-0000-000078AF0000}"/>
    <cellStyle name="20% - Accent1 4 6 5 5 2 3" xfId="45104" xr:uid="{00000000-0005-0000-0000-000079AF0000}"/>
    <cellStyle name="20% - Accent1 4 6 5 5 3" xfId="45105" xr:uid="{00000000-0005-0000-0000-00007AAF0000}"/>
    <cellStyle name="20% - Accent1 4 6 5 5 3 2" xfId="45106" xr:uid="{00000000-0005-0000-0000-00007BAF0000}"/>
    <cellStyle name="20% - Accent1 4 6 5 5 4" xfId="45107" xr:uid="{00000000-0005-0000-0000-00007CAF0000}"/>
    <cellStyle name="20% - Accent1 4 6 5 6" xfId="45108" xr:uid="{00000000-0005-0000-0000-00007DAF0000}"/>
    <cellStyle name="20% - Accent1 4 6 5 6 2" xfId="45109" xr:uid="{00000000-0005-0000-0000-00007EAF0000}"/>
    <cellStyle name="20% - Accent1 4 6 5 6 2 2" xfId="45110" xr:uid="{00000000-0005-0000-0000-00007FAF0000}"/>
    <cellStyle name="20% - Accent1 4 6 5 6 2 2 2" xfId="45111" xr:uid="{00000000-0005-0000-0000-000080AF0000}"/>
    <cellStyle name="20% - Accent1 4 6 5 6 2 3" xfId="45112" xr:uid="{00000000-0005-0000-0000-000081AF0000}"/>
    <cellStyle name="20% - Accent1 4 6 5 6 3" xfId="45113" xr:uid="{00000000-0005-0000-0000-000082AF0000}"/>
    <cellStyle name="20% - Accent1 4 6 5 6 3 2" xfId="45114" xr:uid="{00000000-0005-0000-0000-000083AF0000}"/>
    <cellStyle name="20% - Accent1 4 6 5 6 4" xfId="45115" xr:uid="{00000000-0005-0000-0000-000084AF0000}"/>
    <cellStyle name="20% - Accent1 4 6 5 7" xfId="45116" xr:uid="{00000000-0005-0000-0000-000085AF0000}"/>
    <cellStyle name="20% - Accent1 4 6 5 7 2" xfId="45117" xr:uid="{00000000-0005-0000-0000-000086AF0000}"/>
    <cellStyle name="20% - Accent1 4 6 5 7 2 2" xfId="45118" xr:uid="{00000000-0005-0000-0000-000087AF0000}"/>
    <cellStyle name="20% - Accent1 4 6 5 7 3" xfId="45119" xr:uid="{00000000-0005-0000-0000-000088AF0000}"/>
    <cellStyle name="20% - Accent1 4 6 5 8" xfId="45120" xr:uid="{00000000-0005-0000-0000-000089AF0000}"/>
    <cellStyle name="20% - Accent1 4 6 5 8 2" xfId="45121" xr:uid="{00000000-0005-0000-0000-00008AAF0000}"/>
    <cellStyle name="20% - Accent1 4 6 5 8 2 2" xfId="45122" xr:uid="{00000000-0005-0000-0000-00008BAF0000}"/>
    <cellStyle name="20% - Accent1 4 6 5 8 3" xfId="45123" xr:uid="{00000000-0005-0000-0000-00008CAF0000}"/>
    <cellStyle name="20% - Accent1 4 6 5 9" xfId="45124" xr:uid="{00000000-0005-0000-0000-00008DAF0000}"/>
    <cellStyle name="20% - Accent1 4 6 5 9 2" xfId="45125" xr:uid="{00000000-0005-0000-0000-00008EAF0000}"/>
    <cellStyle name="20% - Accent1 4 6 6" xfId="45126" xr:uid="{00000000-0005-0000-0000-00008FAF0000}"/>
    <cellStyle name="20% - Accent1 4 6 6 2" xfId="45127" xr:uid="{00000000-0005-0000-0000-000090AF0000}"/>
    <cellStyle name="20% - Accent1 4 6 6 2 2" xfId="45128" xr:uid="{00000000-0005-0000-0000-000091AF0000}"/>
    <cellStyle name="20% - Accent1 4 6 6 2 2 2" xfId="45129" xr:uid="{00000000-0005-0000-0000-000092AF0000}"/>
    <cellStyle name="20% - Accent1 4 6 6 2 2 2 2" xfId="45130" xr:uid="{00000000-0005-0000-0000-000093AF0000}"/>
    <cellStyle name="20% - Accent1 4 6 6 2 2 3" xfId="45131" xr:uid="{00000000-0005-0000-0000-000094AF0000}"/>
    <cellStyle name="20% - Accent1 4 6 6 2 3" xfId="45132" xr:uid="{00000000-0005-0000-0000-000095AF0000}"/>
    <cellStyle name="20% - Accent1 4 6 6 2 3 2" xfId="45133" xr:uid="{00000000-0005-0000-0000-000096AF0000}"/>
    <cellStyle name="20% - Accent1 4 6 6 2 4" xfId="45134" xr:uid="{00000000-0005-0000-0000-000097AF0000}"/>
    <cellStyle name="20% - Accent1 4 6 6 3" xfId="45135" xr:uid="{00000000-0005-0000-0000-000098AF0000}"/>
    <cellStyle name="20% - Accent1 4 6 6 3 2" xfId="45136" xr:uid="{00000000-0005-0000-0000-000099AF0000}"/>
    <cellStyle name="20% - Accent1 4 6 6 3 2 2" xfId="45137" xr:uid="{00000000-0005-0000-0000-00009AAF0000}"/>
    <cellStyle name="20% - Accent1 4 6 6 3 2 2 2" xfId="45138" xr:uid="{00000000-0005-0000-0000-00009BAF0000}"/>
    <cellStyle name="20% - Accent1 4 6 6 3 2 3" xfId="45139" xr:uid="{00000000-0005-0000-0000-00009CAF0000}"/>
    <cellStyle name="20% - Accent1 4 6 6 3 3" xfId="45140" xr:uid="{00000000-0005-0000-0000-00009DAF0000}"/>
    <cellStyle name="20% - Accent1 4 6 6 3 3 2" xfId="45141" xr:uid="{00000000-0005-0000-0000-00009EAF0000}"/>
    <cellStyle name="20% - Accent1 4 6 6 3 4" xfId="45142" xr:uid="{00000000-0005-0000-0000-00009FAF0000}"/>
    <cellStyle name="20% - Accent1 4 6 6 4" xfId="45143" xr:uid="{00000000-0005-0000-0000-0000A0AF0000}"/>
    <cellStyle name="20% - Accent1 4 6 6 4 2" xfId="45144" xr:uid="{00000000-0005-0000-0000-0000A1AF0000}"/>
    <cellStyle name="20% - Accent1 4 6 6 4 2 2" xfId="45145" xr:uid="{00000000-0005-0000-0000-0000A2AF0000}"/>
    <cellStyle name="20% - Accent1 4 6 6 4 2 2 2" xfId="45146" xr:uid="{00000000-0005-0000-0000-0000A3AF0000}"/>
    <cellStyle name="20% - Accent1 4 6 6 4 2 3" xfId="45147" xr:uid="{00000000-0005-0000-0000-0000A4AF0000}"/>
    <cellStyle name="20% - Accent1 4 6 6 4 3" xfId="45148" xr:uid="{00000000-0005-0000-0000-0000A5AF0000}"/>
    <cellStyle name="20% - Accent1 4 6 6 4 3 2" xfId="45149" xr:uid="{00000000-0005-0000-0000-0000A6AF0000}"/>
    <cellStyle name="20% - Accent1 4 6 6 4 4" xfId="45150" xr:uid="{00000000-0005-0000-0000-0000A7AF0000}"/>
    <cellStyle name="20% - Accent1 4 6 6 5" xfId="45151" xr:uid="{00000000-0005-0000-0000-0000A8AF0000}"/>
    <cellStyle name="20% - Accent1 4 6 6 5 2" xfId="45152" xr:uid="{00000000-0005-0000-0000-0000A9AF0000}"/>
    <cellStyle name="20% - Accent1 4 6 6 5 2 2" xfId="45153" xr:uid="{00000000-0005-0000-0000-0000AAAF0000}"/>
    <cellStyle name="20% - Accent1 4 6 6 5 3" xfId="45154" xr:uid="{00000000-0005-0000-0000-0000ABAF0000}"/>
    <cellStyle name="20% - Accent1 4 6 6 6" xfId="45155" xr:uid="{00000000-0005-0000-0000-0000ACAF0000}"/>
    <cellStyle name="20% - Accent1 4 6 6 6 2" xfId="45156" xr:uid="{00000000-0005-0000-0000-0000ADAF0000}"/>
    <cellStyle name="20% - Accent1 4 6 6 6 2 2" xfId="45157" xr:uid="{00000000-0005-0000-0000-0000AEAF0000}"/>
    <cellStyle name="20% - Accent1 4 6 6 6 3" xfId="45158" xr:uid="{00000000-0005-0000-0000-0000AFAF0000}"/>
    <cellStyle name="20% - Accent1 4 6 6 7" xfId="45159" xr:uid="{00000000-0005-0000-0000-0000B0AF0000}"/>
    <cellStyle name="20% - Accent1 4 6 6 7 2" xfId="45160" xr:uid="{00000000-0005-0000-0000-0000B1AF0000}"/>
    <cellStyle name="20% - Accent1 4 6 6 8" xfId="45161" xr:uid="{00000000-0005-0000-0000-0000B2AF0000}"/>
    <cellStyle name="20% - Accent1 4 6 6 8 2" xfId="45162" xr:uid="{00000000-0005-0000-0000-0000B3AF0000}"/>
    <cellStyle name="20% - Accent1 4 6 6 9" xfId="45163" xr:uid="{00000000-0005-0000-0000-0000B4AF0000}"/>
    <cellStyle name="20% - Accent1 4 6 7" xfId="45164" xr:uid="{00000000-0005-0000-0000-0000B5AF0000}"/>
    <cellStyle name="20% - Accent1 4 6 7 2" xfId="45165" xr:uid="{00000000-0005-0000-0000-0000B6AF0000}"/>
    <cellStyle name="20% - Accent1 4 6 7 2 2" xfId="45166" xr:uid="{00000000-0005-0000-0000-0000B7AF0000}"/>
    <cellStyle name="20% - Accent1 4 6 7 2 2 2" xfId="45167" xr:uid="{00000000-0005-0000-0000-0000B8AF0000}"/>
    <cellStyle name="20% - Accent1 4 6 7 2 2 2 2" xfId="45168" xr:uid="{00000000-0005-0000-0000-0000B9AF0000}"/>
    <cellStyle name="20% - Accent1 4 6 7 2 2 3" xfId="45169" xr:uid="{00000000-0005-0000-0000-0000BAAF0000}"/>
    <cellStyle name="20% - Accent1 4 6 7 2 3" xfId="45170" xr:uid="{00000000-0005-0000-0000-0000BBAF0000}"/>
    <cellStyle name="20% - Accent1 4 6 7 2 3 2" xfId="45171" xr:uid="{00000000-0005-0000-0000-0000BCAF0000}"/>
    <cellStyle name="20% - Accent1 4 6 7 2 4" xfId="45172" xr:uid="{00000000-0005-0000-0000-0000BDAF0000}"/>
    <cellStyle name="20% - Accent1 4 6 7 3" xfId="45173" xr:uid="{00000000-0005-0000-0000-0000BEAF0000}"/>
    <cellStyle name="20% - Accent1 4 6 7 3 2" xfId="45174" xr:uid="{00000000-0005-0000-0000-0000BFAF0000}"/>
    <cellStyle name="20% - Accent1 4 6 7 3 2 2" xfId="45175" xr:uid="{00000000-0005-0000-0000-0000C0AF0000}"/>
    <cellStyle name="20% - Accent1 4 6 7 3 2 2 2" xfId="45176" xr:uid="{00000000-0005-0000-0000-0000C1AF0000}"/>
    <cellStyle name="20% - Accent1 4 6 7 3 2 3" xfId="45177" xr:uid="{00000000-0005-0000-0000-0000C2AF0000}"/>
    <cellStyle name="20% - Accent1 4 6 7 3 3" xfId="45178" xr:uid="{00000000-0005-0000-0000-0000C3AF0000}"/>
    <cellStyle name="20% - Accent1 4 6 7 3 3 2" xfId="45179" xr:uid="{00000000-0005-0000-0000-0000C4AF0000}"/>
    <cellStyle name="20% - Accent1 4 6 7 3 4" xfId="45180" xr:uid="{00000000-0005-0000-0000-0000C5AF0000}"/>
    <cellStyle name="20% - Accent1 4 6 7 4" xfId="45181" xr:uid="{00000000-0005-0000-0000-0000C6AF0000}"/>
    <cellStyle name="20% - Accent1 4 6 7 4 2" xfId="45182" xr:uid="{00000000-0005-0000-0000-0000C7AF0000}"/>
    <cellStyle name="20% - Accent1 4 6 7 4 2 2" xfId="45183" xr:uid="{00000000-0005-0000-0000-0000C8AF0000}"/>
    <cellStyle name="20% - Accent1 4 6 7 4 2 2 2" xfId="45184" xr:uid="{00000000-0005-0000-0000-0000C9AF0000}"/>
    <cellStyle name="20% - Accent1 4 6 7 4 2 3" xfId="45185" xr:uid="{00000000-0005-0000-0000-0000CAAF0000}"/>
    <cellStyle name="20% - Accent1 4 6 7 4 3" xfId="45186" xr:uid="{00000000-0005-0000-0000-0000CBAF0000}"/>
    <cellStyle name="20% - Accent1 4 6 7 4 3 2" xfId="45187" xr:uid="{00000000-0005-0000-0000-0000CCAF0000}"/>
    <cellStyle name="20% - Accent1 4 6 7 4 4" xfId="45188" xr:uid="{00000000-0005-0000-0000-0000CDAF0000}"/>
    <cellStyle name="20% - Accent1 4 6 7 5" xfId="45189" xr:uid="{00000000-0005-0000-0000-0000CEAF0000}"/>
    <cellStyle name="20% - Accent1 4 6 7 5 2" xfId="45190" xr:uid="{00000000-0005-0000-0000-0000CFAF0000}"/>
    <cellStyle name="20% - Accent1 4 6 7 5 2 2" xfId="45191" xr:uid="{00000000-0005-0000-0000-0000D0AF0000}"/>
    <cellStyle name="20% - Accent1 4 6 7 5 3" xfId="45192" xr:uid="{00000000-0005-0000-0000-0000D1AF0000}"/>
    <cellStyle name="20% - Accent1 4 6 7 6" xfId="45193" xr:uid="{00000000-0005-0000-0000-0000D2AF0000}"/>
    <cellStyle name="20% - Accent1 4 6 7 6 2" xfId="45194" xr:uid="{00000000-0005-0000-0000-0000D3AF0000}"/>
    <cellStyle name="20% - Accent1 4 6 7 6 2 2" xfId="45195" xr:uid="{00000000-0005-0000-0000-0000D4AF0000}"/>
    <cellStyle name="20% - Accent1 4 6 7 6 3" xfId="45196" xr:uid="{00000000-0005-0000-0000-0000D5AF0000}"/>
    <cellStyle name="20% - Accent1 4 6 7 7" xfId="45197" xr:uid="{00000000-0005-0000-0000-0000D6AF0000}"/>
    <cellStyle name="20% - Accent1 4 6 7 7 2" xfId="45198" xr:uid="{00000000-0005-0000-0000-0000D7AF0000}"/>
    <cellStyle name="20% - Accent1 4 6 7 8" xfId="45199" xr:uid="{00000000-0005-0000-0000-0000D8AF0000}"/>
    <cellStyle name="20% - Accent1 4 6 7 8 2" xfId="45200" xr:uid="{00000000-0005-0000-0000-0000D9AF0000}"/>
    <cellStyle name="20% - Accent1 4 6 7 9" xfId="45201" xr:uid="{00000000-0005-0000-0000-0000DAAF0000}"/>
    <cellStyle name="20% - Accent1 4 6 8" xfId="45202" xr:uid="{00000000-0005-0000-0000-0000DBAF0000}"/>
    <cellStyle name="20% - Accent1 4 6 8 2" xfId="45203" xr:uid="{00000000-0005-0000-0000-0000DCAF0000}"/>
    <cellStyle name="20% - Accent1 4 6 8 2 2" xfId="45204" xr:uid="{00000000-0005-0000-0000-0000DDAF0000}"/>
    <cellStyle name="20% - Accent1 4 6 8 2 2 2" xfId="45205" xr:uid="{00000000-0005-0000-0000-0000DEAF0000}"/>
    <cellStyle name="20% - Accent1 4 6 8 2 3" xfId="45206" xr:uid="{00000000-0005-0000-0000-0000DFAF0000}"/>
    <cellStyle name="20% - Accent1 4 6 8 3" xfId="45207" xr:uid="{00000000-0005-0000-0000-0000E0AF0000}"/>
    <cellStyle name="20% - Accent1 4 6 8 3 2" xfId="45208" xr:uid="{00000000-0005-0000-0000-0000E1AF0000}"/>
    <cellStyle name="20% - Accent1 4 6 8 4" xfId="45209" xr:uid="{00000000-0005-0000-0000-0000E2AF0000}"/>
    <cellStyle name="20% - Accent1 4 6 9" xfId="45210" xr:uid="{00000000-0005-0000-0000-0000E3AF0000}"/>
    <cellStyle name="20% - Accent1 4 6 9 2" xfId="45211" xr:uid="{00000000-0005-0000-0000-0000E4AF0000}"/>
    <cellStyle name="20% - Accent1 4 6 9 2 2" xfId="45212" xr:uid="{00000000-0005-0000-0000-0000E5AF0000}"/>
    <cellStyle name="20% - Accent1 4 6 9 2 2 2" xfId="45213" xr:uid="{00000000-0005-0000-0000-0000E6AF0000}"/>
    <cellStyle name="20% - Accent1 4 6 9 2 3" xfId="45214" xr:uid="{00000000-0005-0000-0000-0000E7AF0000}"/>
    <cellStyle name="20% - Accent1 4 6 9 3" xfId="45215" xr:uid="{00000000-0005-0000-0000-0000E8AF0000}"/>
    <cellStyle name="20% - Accent1 4 6 9 3 2" xfId="45216" xr:uid="{00000000-0005-0000-0000-0000E9AF0000}"/>
    <cellStyle name="20% - Accent1 4 6 9 4" xfId="45217" xr:uid="{00000000-0005-0000-0000-0000EAAF0000}"/>
    <cellStyle name="20% - Accent1 4 7" xfId="45218" xr:uid="{00000000-0005-0000-0000-0000EBAF0000}"/>
    <cellStyle name="20% - Accent1 4 7 10" xfId="45219" xr:uid="{00000000-0005-0000-0000-0000ECAF0000}"/>
    <cellStyle name="20% - Accent1 4 7 10 2" xfId="45220" xr:uid="{00000000-0005-0000-0000-0000EDAF0000}"/>
    <cellStyle name="20% - Accent1 4 7 10 2 2" xfId="45221" xr:uid="{00000000-0005-0000-0000-0000EEAF0000}"/>
    <cellStyle name="20% - Accent1 4 7 10 3" xfId="45222" xr:uid="{00000000-0005-0000-0000-0000EFAF0000}"/>
    <cellStyle name="20% - Accent1 4 7 11" xfId="45223" xr:uid="{00000000-0005-0000-0000-0000F0AF0000}"/>
    <cellStyle name="20% - Accent1 4 7 11 2" xfId="45224" xr:uid="{00000000-0005-0000-0000-0000F1AF0000}"/>
    <cellStyle name="20% - Accent1 4 7 11 2 2" xfId="45225" xr:uid="{00000000-0005-0000-0000-0000F2AF0000}"/>
    <cellStyle name="20% - Accent1 4 7 11 3" xfId="45226" xr:uid="{00000000-0005-0000-0000-0000F3AF0000}"/>
    <cellStyle name="20% - Accent1 4 7 12" xfId="45227" xr:uid="{00000000-0005-0000-0000-0000F4AF0000}"/>
    <cellStyle name="20% - Accent1 4 7 12 2" xfId="45228" xr:uid="{00000000-0005-0000-0000-0000F5AF0000}"/>
    <cellStyle name="20% - Accent1 4 7 13" xfId="45229" xr:uid="{00000000-0005-0000-0000-0000F6AF0000}"/>
    <cellStyle name="20% - Accent1 4 7 13 2" xfId="45230" xr:uid="{00000000-0005-0000-0000-0000F7AF0000}"/>
    <cellStyle name="20% - Accent1 4 7 14" xfId="45231" xr:uid="{00000000-0005-0000-0000-0000F8AF0000}"/>
    <cellStyle name="20% - Accent1 4 7 2" xfId="45232" xr:uid="{00000000-0005-0000-0000-0000F9AF0000}"/>
    <cellStyle name="20% - Accent1 4 7 2 10" xfId="45233" xr:uid="{00000000-0005-0000-0000-0000FAAF0000}"/>
    <cellStyle name="20% - Accent1 4 7 2 10 2" xfId="45234" xr:uid="{00000000-0005-0000-0000-0000FBAF0000}"/>
    <cellStyle name="20% - Accent1 4 7 2 11" xfId="45235" xr:uid="{00000000-0005-0000-0000-0000FCAF0000}"/>
    <cellStyle name="20% - Accent1 4 7 2 2" xfId="45236" xr:uid="{00000000-0005-0000-0000-0000FDAF0000}"/>
    <cellStyle name="20% - Accent1 4 7 2 2 2" xfId="45237" xr:uid="{00000000-0005-0000-0000-0000FEAF0000}"/>
    <cellStyle name="20% - Accent1 4 7 2 2 2 2" xfId="45238" xr:uid="{00000000-0005-0000-0000-0000FFAF0000}"/>
    <cellStyle name="20% - Accent1 4 7 2 2 2 2 2" xfId="45239" xr:uid="{00000000-0005-0000-0000-000000B00000}"/>
    <cellStyle name="20% - Accent1 4 7 2 2 2 2 2 2" xfId="45240" xr:uid="{00000000-0005-0000-0000-000001B00000}"/>
    <cellStyle name="20% - Accent1 4 7 2 2 2 2 3" xfId="45241" xr:uid="{00000000-0005-0000-0000-000002B00000}"/>
    <cellStyle name="20% - Accent1 4 7 2 2 2 3" xfId="45242" xr:uid="{00000000-0005-0000-0000-000003B00000}"/>
    <cellStyle name="20% - Accent1 4 7 2 2 2 3 2" xfId="45243" xr:uid="{00000000-0005-0000-0000-000004B00000}"/>
    <cellStyle name="20% - Accent1 4 7 2 2 2 4" xfId="45244" xr:uid="{00000000-0005-0000-0000-000005B00000}"/>
    <cellStyle name="20% - Accent1 4 7 2 2 3" xfId="45245" xr:uid="{00000000-0005-0000-0000-000006B00000}"/>
    <cellStyle name="20% - Accent1 4 7 2 2 3 2" xfId="45246" xr:uid="{00000000-0005-0000-0000-000007B00000}"/>
    <cellStyle name="20% - Accent1 4 7 2 2 3 2 2" xfId="45247" xr:uid="{00000000-0005-0000-0000-000008B00000}"/>
    <cellStyle name="20% - Accent1 4 7 2 2 3 2 2 2" xfId="45248" xr:uid="{00000000-0005-0000-0000-000009B00000}"/>
    <cellStyle name="20% - Accent1 4 7 2 2 3 2 3" xfId="45249" xr:uid="{00000000-0005-0000-0000-00000AB00000}"/>
    <cellStyle name="20% - Accent1 4 7 2 2 3 3" xfId="45250" xr:uid="{00000000-0005-0000-0000-00000BB00000}"/>
    <cellStyle name="20% - Accent1 4 7 2 2 3 3 2" xfId="45251" xr:uid="{00000000-0005-0000-0000-00000CB00000}"/>
    <cellStyle name="20% - Accent1 4 7 2 2 3 4" xfId="45252" xr:uid="{00000000-0005-0000-0000-00000DB00000}"/>
    <cellStyle name="20% - Accent1 4 7 2 2 4" xfId="45253" xr:uid="{00000000-0005-0000-0000-00000EB00000}"/>
    <cellStyle name="20% - Accent1 4 7 2 2 4 2" xfId="45254" xr:uid="{00000000-0005-0000-0000-00000FB00000}"/>
    <cellStyle name="20% - Accent1 4 7 2 2 4 2 2" xfId="45255" xr:uid="{00000000-0005-0000-0000-000010B00000}"/>
    <cellStyle name="20% - Accent1 4 7 2 2 4 2 2 2" xfId="45256" xr:uid="{00000000-0005-0000-0000-000011B00000}"/>
    <cellStyle name="20% - Accent1 4 7 2 2 4 2 3" xfId="45257" xr:uid="{00000000-0005-0000-0000-000012B00000}"/>
    <cellStyle name="20% - Accent1 4 7 2 2 4 3" xfId="45258" xr:uid="{00000000-0005-0000-0000-000013B00000}"/>
    <cellStyle name="20% - Accent1 4 7 2 2 4 3 2" xfId="45259" xr:uid="{00000000-0005-0000-0000-000014B00000}"/>
    <cellStyle name="20% - Accent1 4 7 2 2 4 4" xfId="45260" xr:uid="{00000000-0005-0000-0000-000015B00000}"/>
    <cellStyle name="20% - Accent1 4 7 2 2 5" xfId="45261" xr:uid="{00000000-0005-0000-0000-000016B00000}"/>
    <cellStyle name="20% - Accent1 4 7 2 2 5 2" xfId="45262" xr:uid="{00000000-0005-0000-0000-000017B00000}"/>
    <cellStyle name="20% - Accent1 4 7 2 2 5 2 2" xfId="45263" xr:uid="{00000000-0005-0000-0000-000018B00000}"/>
    <cellStyle name="20% - Accent1 4 7 2 2 5 3" xfId="45264" xr:uid="{00000000-0005-0000-0000-000019B00000}"/>
    <cellStyle name="20% - Accent1 4 7 2 2 6" xfId="45265" xr:uid="{00000000-0005-0000-0000-00001AB00000}"/>
    <cellStyle name="20% - Accent1 4 7 2 2 6 2" xfId="45266" xr:uid="{00000000-0005-0000-0000-00001BB00000}"/>
    <cellStyle name="20% - Accent1 4 7 2 2 6 2 2" xfId="45267" xr:uid="{00000000-0005-0000-0000-00001CB00000}"/>
    <cellStyle name="20% - Accent1 4 7 2 2 6 3" xfId="45268" xr:uid="{00000000-0005-0000-0000-00001DB00000}"/>
    <cellStyle name="20% - Accent1 4 7 2 2 7" xfId="45269" xr:uid="{00000000-0005-0000-0000-00001EB00000}"/>
    <cellStyle name="20% - Accent1 4 7 2 2 7 2" xfId="45270" xr:uid="{00000000-0005-0000-0000-00001FB00000}"/>
    <cellStyle name="20% - Accent1 4 7 2 2 8" xfId="45271" xr:uid="{00000000-0005-0000-0000-000020B00000}"/>
    <cellStyle name="20% - Accent1 4 7 2 2 8 2" xfId="45272" xr:uid="{00000000-0005-0000-0000-000021B00000}"/>
    <cellStyle name="20% - Accent1 4 7 2 2 9" xfId="45273" xr:uid="{00000000-0005-0000-0000-000022B00000}"/>
    <cellStyle name="20% - Accent1 4 7 2 3" xfId="45274" xr:uid="{00000000-0005-0000-0000-000023B00000}"/>
    <cellStyle name="20% - Accent1 4 7 2 3 2" xfId="45275" xr:uid="{00000000-0005-0000-0000-000024B00000}"/>
    <cellStyle name="20% - Accent1 4 7 2 3 2 2" xfId="45276" xr:uid="{00000000-0005-0000-0000-000025B00000}"/>
    <cellStyle name="20% - Accent1 4 7 2 3 2 2 2" xfId="45277" xr:uid="{00000000-0005-0000-0000-000026B00000}"/>
    <cellStyle name="20% - Accent1 4 7 2 3 2 2 2 2" xfId="45278" xr:uid="{00000000-0005-0000-0000-000027B00000}"/>
    <cellStyle name="20% - Accent1 4 7 2 3 2 2 3" xfId="45279" xr:uid="{00000000-0005-0000-0000-000028B00000}"/>
    <cellStyle name="20% - Accent1 4 7 2 3 2 3" xfId="45280" xr:uid="{00000000-0005-0000-0000-000029B00000}"/>
    <cellStyle name="20% - Accent1 4 7 2 3 2 3 2" xfId="45281" xr:uid="{00000000-0005-0000-0000-00002AB00000}"/>
    <cellStyle name="20% - Accent1 4 7 2 3 2 4" xfId="45282" xr:uid="{00000000-0005-0000-0000-00002BB00000}"/>
    <cellStyle name="20% - Accent1 4 7 2 3 3" xfId="45283" xr:uid="{00000000-0005-0000-0000-00002CB00000}"/>
    <cellStyle name="20% - Accent1 4 7 2 3 3 2" xfId="45284" xr:uid="{00000000-0005-0000-0000-00002DB00000}"/>
    <cellStyle name="20% - Accent1 4 7 2 3 3 2 2" xfId="45285" xr:uid="{00000000-0005-0000-0000-00002EB00000}"/>
    <cellStyle name="20% - Accent1 4 7 2 3 3 2 2 2" xfId="45286" xr:uid="{00000000-0005-0000-0000-00002FB00000}"/>
    <cellStyle name="20% - Accent1 4 7 2 3 3 2 3" xfId="45287" xr:uid="{00000000-0005-0000-0000-000030B00000}"/>
    <cellStyle name="20% - Accent1 4 7 2 3 3 3" xfId="45288" xr:uid="{00000000-0005-0000-0000-000031B00000}"/>
    <cellStyle name="20% - Accent1 4 7 2 3 3 3 2" xfId="45289" xr:uid="{00000000-0005-0000-0000-000032B00000}"/>
    <cellStyle name="20% - Accent1 4 7 2 3 3 4" xfId="45290" xr:uid="{00000000-0005-0000-0000-000033B00000}"/>
    <cellStyle name="20% - Accent1 4 7 2 3 4" xfId="45291" xr:uid="{00000000-0005-0000-0000-000034B00000}"/>
    <cellStyle name="20% - Accent1 4 7 2 3 4 2" xfId="45292" xr:uid="{00000000-0005-0000-0000-000035B00000}"/>
    <cellStyle name="20% - Accent1 4 7 2 3 4 2 2" xfId="45293" xr:uid="{00000000-0005-0000-0000-000036B00000}"/>
    <cellStyle name="20% - Accent1 4 7 2 3 4 2 2 2" xfId="45294" xr:uid="{00000000-0005-0000-0000-000037B00000}"/>
    <cellStyle name="20% - Accent1 4 7 2 3 4 2 3" xfId="45295" xr:uid="{00000000-0005-0000-0000-000038B00000}"/>
    <cellStyle name="20% - Accent1 4 7 2 3 4 3" xfId="45296" xr:uid="{00000000-0005-0000-0000-000039B00000}"/>
    <cellStyle name="20% - Accent1 4 7 2 3 4 3 2" xfId="45297" xr:uid="{00000000-0005-0000-0000-00003AB00000}"/>
    <cellStyle name="20% - Accent1 4 7 2 3 4 4" xfId="45298" xr:uid="{00000000-0005-0000-0000-00003BB00000}"/>
    <cellStyle name="20% - Accent1 4 7 2 3 5" xfId="45299" xr:uid="{00000000-0005-0000-0000-00003CB00000}"/>
    <cellStyle name="20% - Accent1 4 7 2 3 5 2" xfId="45300" xr:uid="{00000000-0005-0000-0000-00003DB00000}"/>
    <cellStyle name="20% - Accent1 4 7 2 3 5 2 2" xfId="45301" xr:uid="{00000000-0005-0000-0000-00003EB00000}"/>
    <cellStyle name="20% - Accent1 4 7 2 3 5 3" xfId="45302" xr:uid="{00000000-0005-0000-0000-00003FB00000}"/>
    <cellStyle name="20% - Accent1 4 7 2 3 6" xfId="45303" xr:uid="{00000000-0005-0000-0000-000040B00000}"/>
    <cellStyle name="20% - Accent1 4 7 2 3 6 2" xfId="45304" xr:uid="{00000000-0005-0000-0000-000041B00000}"/>
    <cellStyle name="20% - Accent1 4 7 2 3 6 2 2" xfId="45305" xr:uid="{00000000-0005-0000-0000-000042B00000}"/>
    <cellStyle name="20% - Accent1 4 7 2 3 6 3" xfId="45306" xr:uid="{00000000-0005-0000-0000-000043B00000}"/>
    <cellStyle name="20% - Accent1 4 7 2 3 7" xfId="45307" xr:uid="{00000000-0005-0000-0000-000044B00000}"/>
    <cellStyle name="20% - Accent1 4 7 2 3 7 2" xfId="45308" xr:uid="{00000000-0005-0000-0000-000045B00000}"/>
    <cellStyle name="20% - Accent1 4 7 2 3 8" xfId="45309" xr:uid="{00000000-0005-0000-0000-000046B00000}"/>
    <cellStyle name="20% - Accent1 4 7 2 3 8 2" xfId="45310" xr:uid="{00000000-0005-0000-0000-000047B00000}"/>
    <cellStyle name="20% - Accent1 4 7 2 3 9" xfId="45311" xr:uid="{00000000-0005-0000-0000-000048B00000}"/>
    <cellStyle name="20% - Accent1 4 7 2 4" xfId="45312" xr:uid="{00000000-0005-0000-0000-000049B00000}"/>
    <cellStyle name="20% - Accent1 4 7 2 4 2" xfId="45313" xr:uid="{00000000-0005-0000-0000-00004AB00000}"/>
    <cellStyle name="20% - Accent1 4 7 2 4 2 2" xfId="45314" xr:uid="{00000000-0005-0000-0000-00004BB00000}"/>
    <cellStyle name="20% - Accent1 4 7 2 4 2 2 2" xfId="45315" xr:uid="{00000000-0005-0000-0000-00004CB00000}"/>
    <cellStyle name="20% - Accent1 4 7 2 4 2 3" xfId="45316" xr:uid="{00000000-0005-0000-0000-00004DB00000}"/>
    <cellStyle name="20% - Accent1 4 7 2 4 3" xfId="45317" xr:uid="{00000000-0005-0000-0000-00004EB00000}"/>
    <cellStyle name="20% - Accent1 4 7 2 4 3 2" xfId="45318" xr:uid="{00000000-0005-0000-0000-00004FB00000}"/>
    <cellStyle name="20% - Accent1 4 7 2 4 4" xfId="45319" xr:uid="{00000000-0005-0000-0000-000050B00000}"/>
    <cellStyle name="20% - Accent1 4 7 2 5" xfId="45320" xr:uid="{00000000-0005-0000-0000-000051B00000}"/>
    <cellStyle name="20% - Accent1 4 7 2 5 2" xfId="45321" xr:uid="{00000000-0005-0000-0000-000052B00000}"/>
    <cellStyle name="20% - Accent1 4 7 2 5 2 2" xfId="45322" xr:uid="{00000000-0005-0000-0000-000053B00000}"/>
    <cellStyle name="20% - Accent1 4 7 2 5 2 2 2" xfId="45323" xr:uid="{00000000-0005-0000-0000-000054B00000}"/>
    <cellStyle name="20% - Accent1 4 7 2 5 2 3" xfId="45324" xr:uid="{00000000-0005-0000-0000-000055B00000}"/>
    <cellStyle name="20% - Accent1 4 7 2 5 3" xfId="45325" xr:uid="{00000000-0005-0000-0000-000056B00000}"/>
    <cellStyle name="20% - Accent1 4 7 2 5 3 2" xfId="45326" xr:uid="{00000000-0005-0000-0000-000057B00000}"/>
    <cellStyle name="20% - Accent1 4 7 2 5 4" xfId="45327" xr:uid="{00000000-0005-0000-0000-000058B00000}"/>
    <cellStyle name="20% - Accent1 4 7 2 6" xfId="45328" xr:uid="{00000000-0005-0000-0000-000059B00000}"/>
    <cellStyle name="20% - Accent1 4 7 2 6 2" xfId="45329" xr:uid="{00000000-0005-0000-0000-00005AB00000}"/>
    <cellStyle name="20% - Accent1 4 7 2 6 2 2" xfId="45330" xr:uid="{00000000-0005-0000-0000-00005BB00000}"/>
    <cellStyle name="20% - Accent1 4 7 2 6 2 2 2" xfId="45331" xr:uid="{00000000-0005-0000-0000-00005CB00000}"/>
    <cellStyle name="20% - Accent1 4 7 2 6 2 3" xfId="45332" xr:uid="{00000000-0005-0000-0000-00005DB00000}"/>
    <cellStyle name="20% - Accent1 4 7 2 6 3" xfId="45333" xr:uid="{00000000-0005-0000-0000-00005EB00000}"/>
    <cellStyle name="20% - Accent1 4 7 2 6 3 2" xfId="45334" xr:uid="{00000000-0005-0000-0000-00005FB00000}"/>
    <cellStyle name="20% - Accent1 4 7 2 6 4" xfId="45335" xr:uid="{00000000-0005-0000-0000-000060B00000}"/>
    <cellStyle name="20% - Accent1 4 7 2 7" xfId="45336" xr:uid="{00000000-0005-0000-0000-000061B00000}"/>
    <cellStyle name="20% - Accent1 4 7 2 7 2" xfId="45337" xr:uid="{00000000-0005-0000-0000-000062B00000}"/>
    <cellStyle name="20% - Accent1 4 7 2 7 2 2" xfId="45338" xr:uid="{00000000-0005-0000-0000-000063B00000}"/>
    <cellStyle name="20% - Accent1 4 7 2 7 3" xfId="45339" xr:uid="{00000000-0005-0000-0000-000064B00000}"/>
    <cellStyle name="20% - Accent1 4 7 2 8" xfId="45340" xr:uid="{00000000-0005-0000-0000-000065B00000}"/>
    <cellStyle name="20% - Accent1 4 7 2 8 2" xfId="45341" xr:uid="{00000000-0005-0000-0000-000066B00000}"/>
    <cellStyle name="20% - Accent1 4 7 2 8 2 2" xfId="45342" xr:uid="{00000000-0005-0000-0000-000067B00000}"/>
    <cellStyle name="20% - Accent1 4 7 2 8 3" xfId="45343" xr:uid="{00000000-0005-0000-0000-000068B00000}"/>
    <cellStyle name="20% - Accent1 4 7 2 9" xfId="45344" xr:uid="{00000000-0005-0000-0000-000069B00000}"/>
    <cellStyle name="20% - Accent1 4 7 2 9 2" xfId="45345" xr:uid="{00000000-0005-0000-0000-00006AB00000}"/>
    <cellStyle name="20% - Accent1 4 7 3" xfId="45346" xr:uid="{00000000-0005-0000-0000-00006BB00000}"/>
    <cellStyle name="20% - Accent1 4 7 3 10" xfId="45347" xr:uid="{00000000-0005-0000-0000-00006CB00000}"/>
    <cellStyle name="20% - Accent1 4 7 3 10 2" xfId="45348" xr:uid="{00000000-0005-0000-0000-00006DB00000}"/>
    <cellStyle name="20% - Accent1 4 7 3 11" xfId="45349" xr:uid="{00000000-0005-0000-0000-00006EB00000}"/>
    <cellStyle name="20% - Accent1 4 7 3 2" xfId="45350" xr:uid="{00000000-0005-0000-0000-00006FB00000}"/>
    <cellStyle name="20% - Accent1 4 7 3 2 2" xfId="45351" xr:uid="{00000000-0005-0000-0000-000070B00000}"/>
    <cellStyle name="20% - Accent1 4 7 3 2 2 2" xfId="45352" xr:uid="{00000000-0005-0000-0000-000071B00000}"/>
    <cellStyle name="20% - Accent1 4 7 3 2 2 2 2" xfId="45353" xr:uid="{00000000-0005-0000-0000-000072B00000}"/>
    <cellStyle name="20% - Accent1 4 7 3 2 2 2 2 2" xfId="45354" xr:uid="{00000000-0005-0000-0000-000073B00000}"/>
    <cellStyle name="20% - Accent1 4 7 3 2 2 2 3" xfId="45355" xr:uid="{00000000-0005-0000-0000-000074B00000}"/>
    <cellStyle name="20% - Accent1 4 7 3 2 2 3" xfId="45356" xr:uid="{00000000-0005-0000-0000-000075B00000}"/>
    <cellStyle name="20% - Accent1 4 7 3 2 2 3 2" xfId="45357" xr:uid="{00000000-0005-0000-0000-000076B00000}"/>
    <cellStyle name="20% - Accent1 4 7 3 2 2 4" xfId="45358" xr:uid="{00000000-0005-0000-0000-000077B00000}"/>
    <cellStyle name="20% - Accent1 4 7 3 2 3" xfId="45359" xr:uid="{00000000-0005-0000-0000-000078B00000}"/>
    <cellStyle name="20% - Accent1 4 7 3 2 3 2" xfId="45360" xr:uid="{00000000-0005-0000-0000-000079B00000}"/>
    <cellStyle name="20% - Accent1 4 7 3 2 3 2 2" xfId="45361" xr:uid="{00000000-0005-0000-0000-00007AB00000}"/>
    <cellStyle name="20% - Accent1 4 7 3 2 3 2 2 2" xfId="45362" xr:uid="{00000000-0005-0000-0000-00007BB00000}"/>
    <cellStyle name="20% - Accent1 4 7 3 2 3 2 3" xfId="45363" xr:uid="{00000000-0005-0000-0000-00007CB00000}"/>
    <cellStyle name="20% - Accent1 4 7 3 2 3 3" xfId="45364" xr:uid="{00000000-0005-0000-0000-00007DB00000}"/>
    <cellStyle name="20% - Accent1 4 7 3 2 3 3 2" xfId="45365" xr:uid="{00000000-0005-0000-0000-00007EB00000}"/>
    <cellStyle name="20% - Accent1 4 7 3 2 3 4" xfId="45366" xr:uid="{00000000-0005-0000-0000-00007FB00000}"/>
    <cellStyle name="20% - Accent1 4 7 3 2 4" xfId="45367" xr:uid="{00000000-0005-0000-0000-000080B00000}"/>
    <cellStyle name="20% - Accent1 4 7 3 2 4 2" xfId="45368" xr:uid="{00000000-0005-0000-0000-000081B00000}"/>
    <cellStyle name="20% - Accent1 4 7 3 2 4 2 2" xfId="45369" xr:uid="{00000000-0005-0000-0000-000082B00000}"/>
    <cellStyle name="20% - Accent1 4 7 3 2 4 2 2 2" xfId="45370" xr:uid="{00000000-0005-0000-0000-000083B00000}"/>
    <cellStyle name="20% - Accent1 4 7 3 2 4 2 3" xfId="45371" xr:uid="{00000000-0005-0000-0000-000084B00000}"/>
    <cellStyle name="20% - Accent1 4 7 3 2 4 3" xfId="45372" xr:uid="{00000000-0005-0000-0000-000085B00000}"/>
    <cellStyle name="20% - Accent1 4 7 3 2 4 3 2" xfId="45373" xr:uid="{00000000-0005-0000-0000-000086B00000}"/>
    <cellStyle name="20% - Accent1 4 7 3 2 4 4" xfId="45374" xr:uid="{00000000-0005-0000-0000-000087B00000}"/>
    <cellStyle name="20% - Accent1 4 7 3 2 5" xfId="45375" xr:uid="{00000000-0005-0000-0000-000088B00000}"/>
    <cellStyle name="20% - Accent1 4 7 3 2 5 2" xfId="45376" xr:uid="{00000000-0005-0000-0000-000089B00000}"/>
    <cellStyle name="20% - Accent1 4 7 3 2 5 2 2" xfId="45377" xr:uid="{00000000-0005-0000-0000-00008AB00000}"/>
    <cellStyle name="20% - Accent1 4 7 3 2 5 3" xfId="45378" xr:uid="{00000000-0005-0000-0000-00008BB00000}"/>
    <cellStyle name="20% - Accent1 4 7 3 2 6" xfId="45379" xr:uid="{00000000-0005-0000-0000-00008CB00000}"/>
    <cellStyle name="20% - Accent1 4 7 3 2 6 2" xfId="45380" xr:uid="{00000000-0005-0000-0000-00008DB00000}"/>
    <cellStyle name="20% - Accent1 4 7 3 2 6 2 2" xfId="45381" xr:uid="{00000000-0005-0000-0000-00008EB00000}"/>
    <cellStyle name="20% - Accent1 4 7 3 2 6 3" xfId="45382" xr:uid="{00000000-0005-0000-0000-00008FB00000}"/>
    <cellStyle name="20% - Accent1 4 7 3 2 7" xfId="45383" xr:uid="{00000000-0005-0000-0000-000090B00000}"/>
    <cellStyle name="20% - Accent1 4 7 3 2 7 2" xfId="45384" xr:uid="{00000000-0005-0000-0000-000091B00000}"/>
    <cellStyle name="20% - Accent1 4 7 3 2 8" xfId="45385" xr:uid="{00000000-0005-0000-0000-000092B00000}"/>
    <cellStyle name="20% - Accent1 4 7 3 2 8 2" xfId="45386" xr:uid="{00000000-0005-0000-0000-000093B00000}"/>
    <cellStyle name="20% - Accent1 4 7 3 2 9" xfId="45387" xr:uid="{00000000-0005-0000-0000-000094B00000}"/>
    <cellStyle name="20% - Accent1 4 7 3 3" xfId="45388" xr:uid="{00000000-0005-0000-0000-000095B00000}"/>
    <cellStyle name="20% - Accent1 4 7 3 3 2" xfId="45389" xr:uid="{00000000-0005-0000-0000-000096B00000}"/>
    <cellStyle name="20% - Accent1 4 7 3 3 2 2" xfId="45390" xr:uid="{00000000-0005-0000-0000-000097B00000}"/>
    <cellStyle name="20% - Accent1 4 7 3 3 2 2 2" xfId="45391" xr:uid="{00000000-0005-0000-0000-000098B00000}"/>
    <cellStyle name="20% - Accent1 4 7 3 3 2 2 2 2" xfId="45392" xr:uid="{00000000-0005-0000-0000-000099B00000}"/>
    <cellStyle name="20% - Accent1 4 7 3 3 2 2 3" xfId="45393" xr:uid="{00000000-0005-0000-0000-00009AB00000}"/>
    <cellStyle name="20% - Accent1 4 7 3 3 2 3" xfId="45394" xr:uid="{00000000-0005-0000-0000-00009BB00000}"/>
    <cellStyle name="20% - Accent1 4 7 3 3 2 3 2" xfId="45395" xr:uid="{00000000-0005-0000-0000-00009CB00000}"/>
    <cellStyle name="20% - Accent1 4 7 3 3 2 4" xfId="45396" xr:uid="{00000000-0005-0000-0000-00009DB00000}"/>
    <cellStyle name="20% - Accent1 4 7 3 3 3" xfId="45397" xr:uid="{00000000-0005-0000-0000-00009EB00000}"/>
    <cellStyle name="20% - Accent1 4 7 3 3 3 2" xfId="45398" xr:uid="{00000000-0005-0000-0000-00009FB00000}"/>
    <cellStyle name="20% - Accent1 4 7 3 3 3 2 2" xfId="45399" xr:uid="{00000000-0005-0000-0000-0000A0B00000}"/>
    <cellStyle name="20% - Accent1 4 7 3 3 3 2 2 2" xfId="45400" xr:uid="{00000000-0005-0000-0000-0000A1B00000}"/>
    <cellStyle name="20% - Accent1 4 7 3 3 3 2 3" xfId="45401" xr:uid="{00000000-0005-0000-0000-0000A2B00000}"/>
    <cellStyle name="20% - Accent1 4 7 3 3 3 3" xfId="45402" xr:uid="{00000000-0005-0000-0000-0000A3B00000}"/>
    <cellStyle name="20% - Accent1 4 7 3 3 3 3 2" xfId="45403" xr:uid="{00000000-0005-0000-0000-0000A4B00000}"/>
    <cellStyle name="20% - Accent1 4 7 3 3 3 4" xfId="45404" xr:uid="{00000000-0005-0000-0000-0000A5B00000}"/>
    <cellStyle name="20% - Accent1 4 7 3 3 4" xfId="45405" xr:uid="{00000000-0005-0000-0000-0000A6B00000}"/>
    <cellStyle name="20% - Accent1 4 7 3 3 4 2" xfId="45406" xr:uid="{00000000-0005-0000-0000-0000A7B00000}"/>
    <cellStyle name="20% - Accent1 4 7 3 3 4 2 2" xfId="45407" xr:uid="{00000000-0005-0000-0000-0000A8B00000}"/>
    <cellStyle name="20% - Accent1 4 7 3 3 4 2 2 2" xfId="45408" xr:uid="{00000000-0005-0000-0000-0000A9B00000}"/>
    <cellStyle name="20% - Accent1 4 7 3 3 4 2 3" xfId="45409" xr:uid="{00000000-0005-0000-0000-0000AAB00000}"/>
    <cellStyle name="20% - Accent1 4 7 3 3 4 3" xfId="45410" xr:uid="{00000000-0005-0000-0000-0000ABB00000}"/>
    <cellStyle name="20% - Accent1 4 7 3 3 4 3 2" xfId="45411" xr:uid="{00000000-0005-0000-0000-0000ACB00000}"/>
    <cellStyle name="20% - Accent1 4 7 3 3 4 4" xfId="45412" xr:uid="{00000000-0005-0000-0000-0000ADB00000}"/>
    <cellStyle name="20% - Accent1 4 7 3 3 5" xfId="45413" xr:uid="{00000000-0005-0000-0000-0000AEB00000}"/>
    <cellStyle name="20% - Accent1 4 7 3 3 5 2" xfId="45414" xr:uid="{00000000-0005-0000-0000-0000AFB00000}"/>
    <cellStyle name="20% - Accent1 4 7 3 3 5 2 2" xfId="45415" xr:uid="{00000000-0005-0000-0000-0000B0B00000}"/>
    <cellStyle name="20% - Accent1 4 7 3 3 5 3" xfId="45416" xr:uid="{00000000-0005-0000-0000-0000B1B00000}"/>
    <cellStyle name="20% - Accent1 4 7 3 3 6" xfId="45417" xr:uid="{00000000-0005-0000-0000-0000B2B00000}"/>
    <cellStyle name="20% - Accent1 4 7 3 3 6 2" xfId="45418" xr:uid="{00000000-0005-0000-0000-0000B3B00000}"/>
    <cellStyle name="20% - Accent1 4 7 3 3 6 2 2" xfId="45419" xr:uid="{00000000-0005-0000-0000-0000B4B00000}"/>
    <cellStyle name="20% - Accent1 4 7 3 3 6 3" xfId="45420" xr:uid="{00000000-0005-0000-0000-0000B5B00000}"/>
    <cellStyle name="20% - Accent1 4 7 3 3 7" xfId="45421" xr:uid="{00000000-0005-0000-0000-0000B6B00000}"/>
    <cellStyle name="20% - Accent1 4 7 3 3 7 2" xfId="45422" xr:uid="{00000000-0005-0000-0000-0000B7B00000}"/>
    <cellStyle name="20% - Accent1 4 7 3 3 8" xfId="45423" xr:uid="{00000000-0005-0000-0000-0000B8B00000}"/>
    <cellStyle name="20% - Accent1 4 7 3 3 8 2" xfId="45424" xr:uid="{00000000-0005-0000-0000-0000B9B00000}"/>
    <cellStyle name="20% - Accent1 4 7 3 3 9" xfId="45425" xr:uid="{00000000-0005-0000-0000-0000BAB00000}"/>
    <cellStyle name="20% - Accent1 4 7 3 4" xfId="45426" xr:uid="{00000000-0005-0000-0000-0000BBB00000}"/>
    <cellStyle name="20% - Accent1 4 7 3 4 2" xfId="45427" xr:uid="{00000000-0005-0000-0000-0000BCB00000}"/>
    <cellStyle name="20% - Accent1 4 7 3 4 2 2" xfId="45428" xr:uid="{00000000-0005-0000-0000-0000BDB00000}"/>
    <cellStyle name="20% - Accent1 4 7 3 4 2 2 2" xfId="45429" xr:uid="{00000000-0005-0000-0000-0000BEB00000}"/>
    <cellStyle name="20% - Accent1 4 7 3 4 2 3" xfId="45430" xr:uid="{00000000-0005-0000-0000-0000BFB00000}"/>
    <cellStyle name="20% - Accent1 4 7 3 4 3" xfId="45431" xr:uid="{00000000-0005-0000-0000-0000C0B00000}"/>
    <cellStyle name="20% - Accent1 4 7 3 4 3 2" xfId="45432" xr:uid="{00000000-0005-0000-0000-0000C1B00000}"/>
    <cellStyle name="20% - Accent1 4 7 3 4 4" xfId="45433" xr:uid="{00000000-0005-0000-0000-0000C2B00000}"/>
    <cellStyle name="20% - Accent1 4 7 3 5" xfId="45434" xr:uid="{00000000-0005-0000-0000-0000C3B00000}"/>
    <cellStyle name="20% - Accent1 4 7 3 5 2" xfId="45435" xr:uid="{00000000-0005-0000-0000-0000C4B00000}"/>
    <cellStyle name="20% - Accent1 4 7 3 5 2 2" xfId="45436" xr:uid="{00000000-0005-0000-0000-0000C5B00000}"/>
    <cellStyle name="20% - Accent1 4 7 3 5 2 2 2" xfId="45437" xr:uid="{00000000-0005-0000-0000-0000C6B00000}"/>
    <cellStyle name="20% - Accent1 4 7 3 5 2 3" xfId="45438" xr:uid="{00000000-0005-0000-0000-0000C7B00000}"/>
    <cellStyle name="20% - Accent1 4 7 3 5 3" xfId="45439" xr:uid="{00000000-0005-0000-0000-0000C8B00000}"/>
    <cellStyle name="20% - Accent1 4 7 3 5 3 2" xfId="45440" xr:uid="{00000000-0005-0000-0000-0000C9B00000}"/>
    <cellStyle name="20% - Accent1 4 7 3 5 4" xfId="45441" xr:uid="{00000000-0005-0000-0000-0000CAB00000}"/>
    <cellStyle name="20% - Accent1 4 7 3 6" xfId="45442" xr:uid="{00000000-0005-0000-0000-0000CBB00000}"/>
    <cellStyle name="20% - Accent1 4 7 3 6 2" xfId="45443" xr:uid="{00000000-0005-0000-0000-0000CCB00000}"/>
    <cellStyle name="20% - Accent1 4 7 3 6 2 2" xfId="45444" xr:uid="{00000000-0005-0000-0000-0000CDB00000}"/>
    <cellStyle name="20% - Accent1 4 7 3 6 2 2 2" xfId="45445" xr:uid="{00000000-0005-0000-0000-0000CEB00000}"/>
    <cellStyle name="20% - Accent1 4 7 3 6 2 3" xfId="45446" xr:uid="{00000000-0005-0000-0000-0000CFB00000}"/>
    <cellStyle name="20% - Accent1 4 7 3 6 3" xfId="45447" xr:uid="{00000000-0005-0000-0000-0000D0B00000}"/>
    <cellStyle name="20% - Accent1 4 7 3 6 3 2" xfId="45448" xr:uid="{00000000-0005-0000-0000-0000D1B00000}"/>
    <cellStyle name="20% - Accent1 4 7 3 6 4" xfId="45449" xr:uid="{00000000-0005-0000-0000-0000D2B00000}"/>
    <cellStyle name="20% - Accent1 4 7 3 7" xfId="45450" xr:uid="{00000000-0005-0000-0000-0000D3B00000}"/>
    <cellStyle name="20% - Accent1 4 7 3 7 2" xfId="45451" xr:uid="{00000000-0005-0000-0000-0000D4B00000}"/>
    <cellStyle name="20% - Accent1 4 7 3 7 2 2" xfId="45452" xr:uid="{00000000-0005-0000-0000-0000D5B00000}"/>
    <cellStyle name="20% - Accent1 4 7 3 7 3" xfId="45453" xr:uid="{00000000-0005-0000-0000-0000D6B00000}"/>
    <cellStyle name="20% - Accent1 4 7 3 8" xfId="45454" xr:uid="{00000000-0005-0000-0000-0000D7B00000}"/>
    <cellStyle name="20% - Accent1 4 7 3 8 2" xfId="45455" xr:uid="{00000000-0005-0000-0000-0000D8B00000}"/>
    <cellStyle name="20% - Accent1 4 7 3 8 2 2" xfId="45456" xr:uid="{00000000-0005-0000-0000-0000D9B00000}"/>
    <cellStyle name="20% - Accent1 4 7 3 8 3" xfId="45457" xr:uid="{00000000-0005-0000-0000-0000DAB00000}"/>
    <cellStyle name="20% - Accent1 4 7 3 9" xfId="45458" xr:uid="{00000000-0005-0000-0000-0000DBB00000}"/>
    <cellStyle name="20% - Accent1 4 7 3 9 2" xfId="45459" xr:uid="{00000000-0005-0000-0000-0000DCB00000}"/>
    <cellStyle name="20% - Accent1 4 7 4" xfId="45460" xr:uid="{00000000-0005-0000-0000-0000DDB00000}"/>
    <cellStyle name="20% - Accent1 4 7 4 10" xfId="45461" xr:uid="{00000000-0005-0000-0000-0000DEB00000}"/>
    <cellStyle name="20% - Accent1 4 7 4 10 2" xfId="45462" xr:uid="{00000000-0005-0000-0000-0000DFB00000}"/>
    <cellStyle name="20% - Accent1 4 7 4 11" xfId="45463" xr:uid="{00000000-0005-0000-0000-0000E0B00000}"/>
    <cellStyle name="20% - Accent1 4 7 4 2" xfId="45464" xr:uid="{00000000-0005-0000-0000-0000E1B00000}"/>
    <cellStyle name="20% - Accent1 4 7 4 2 2" xfId="45465" xr:uid="{00000000-0005-0000-0000-0000E2B00000}"/>
    <cellStyle name="20% - Accent1 4 7 4 2 2 2" xfId="45466" xr:uid="{00000000-0005-0000-0000-0000E3B00000}"/>
    <cellStyle name="20% - Accent1 4 7 4 2 2 2 2" xfId="45467" xr:uid="{00000000-0005-0000-0000-0000E4B00000}"/>
    <cellStyle name="20% - Accent1 4 7 4 2 2 2 2 2" xfId="45468" xr:uid="{00000000-0005-0000-0000-0000E5B00000}"/>
    <cellStyle name="20% - Accent1 4 7 4 2 2 2 3" xfId="45469" xr:uid="{00000000-0005-0000-0000-0000E6B00000}"/>
    <cellStyle name="20% - Accent1 4 7 4 2 2 3" xfId="45470" xr:uid="{00000000-0005-0000-0000-0000E7B00000}"/>
    <cellStyle name="20% - Accent1 4 7 4 2 2 3 2" xfId="45471" xr:uid="{00000000-0005-0000-0000-0000E8B00000}"/>
    <cellStyle name="20% - Accent1 4 7 4 2 2 4" xfId="45472" xr:uid="{00000000-0005-0000-0000-0000E9B00000}"/>
    <cellStyle name="20% - Accent1 4 7 4 2 3" xfId="45473" xr:uid="{00000000-0005-0000-0000-0000EAB00000}"/>
    <cellStyle name="20% - Accent1 4 7 4 2 3 2" xfId="45474" xr:uid="{00000000-0005-0000-0000-0000EBB00000}"/>
    <cellStyle name="20% - Accent1 4 7 4 2 3 2 2" xfId="45475" xr:uid="{00000000-0005-0000-0000-0000ECB00000}"/>
    <cellStyle name="20% - Accent1 4 7 4 2 3 2 2 2" xfId="45476" xr:uid="{00000000-0005-0000-0000-0000EDB00000}"/>
    <cellStyle name="20% - Accent1 4 7 4 2 3 2 3" xfId="45477" xr:uid="{00000000-0005-0000-0000-0000EEB00000}"/>
    <cellStyle name="20% - Accent1 4 7 4 2 3 3" xfId="45478" xr:uid="{00000000-0005-0000-0000-0000EFB00000}"/>
    <cellStyle name="20% - Accent1 4 7 4 2 3 3 2" xfId="45479" xr:uid="{00000000-0005-0000-0000-0000F0B00000}"/>
    <cellStyle name="20% - Accent1 4 7 4 2 3 4" xfId="45480" xr:uid="{00000000-0005-0000-0000-0000F1B00000}"/>
    <cellStyle name="20% - Accent1 4 7 4 2 4" xfId="45481" xr:uid="{00000000-0005-0000-0000-0000F2B00000}"/>
    <cellStyle name="20% - Accent1 4 7 4 2 4 2" xfId="45482" xr:uid="{00000000-0005-0000-0000-0000F3B00000}"/>
    <cellStyle name="20% - Accent1 4 7 4 2 4 2 2" xfId="45483" xr:uid="{00000000-0005-0000-0000-0000F4B00000}"/>
    <cellStyle name="20% - Accent1 4 7 4 2 4 2 2 2" xfId="45484" xr:uid="{00000000-0005-0000-0000-0000F5B00000}"/>
    <cellStyle name="20% - Accent1 4 7 4 2 4 2 3" xfId="45485" xr:uid="{00000000-0005-0000-0000-0000F6B00000}"/>
    <cellStyle name="20% - Accent1 4 7 4 2 4 3" xfId="45486" xr:uid="{00000000-0005-0000-0000-0000F7B00000}"/>
    <cellStyle name="20% - Accent1 4 7 4 2 4 3 2" xfId="45487" xr:uid="{00000000-0005-0000-0000-0000F8B00000}"/>
    <cellStyle name="20% - Accent1 4 7 4 2 4 4" xfId="45488" xr:uid="{00000000-0005-0000-0000-0000F9B00000}"/>
    <cellStyle name="20% - Accent1 4 7 4 2 5" xfId="45489" xr:uid="{00000000-0005-0000-0000-0000FAB00000}"/>
    <cellStyle name="20% - Accent1 4 7 4 2 5 2" xfId="45490" xr:uid="{00000000-0005-0000-0000-0000FBB00000}"/>
    <cellStyle name="20% - Accent1 4 7 4 2 5 2 2" xfId="45491" xr:uid="{00000000-0005-0000-0000-0000FCB00000}"/>
    <cellStyle name="20% - Accent1 4 7 4 2 5 3" xfId="45492" xr:uid="{00000000-0005-0000-0000-0000FDB00000}"/>
    <cellStyle name="20% - Accent1 4 7 4 2 6" xfId="45493" xr:uid="{00000000-0005-0000-0000-0000FEB00000}"/>
    <cellStyle name="20% - Accent1 4 7 4 2 6 2" xfId="45494" xr:uid="{00000000-0005-0000-0000-0000FFB00000}"/>
    <cellStyle name="20% - Accent1 4 7 4 2 6 2 2" xfId="45495" xr:uid="{00000000-0005-0000-0000-000000B10000}"/>
    <cellStyle name="20% - Accent1 4 7 4 2 6 3" xfId="45496" xr:uid="{00000000-0005-0000-0000-000001B10000}"/>
    <cellStyle name="20% - Accent1 4 7 4 2 7" xfId="45497" xr:uid="{00000000-0005-0000-0000-000002B10000}"/>
    <cellStyle name="20% - Accent1 4 7 4 2 7 2" xfId="45498" xr:uid="{00000000-0005-0000-0000-000003B10000}"/>
    <cellStyle name="20% - Accent1 4 7 4 2 8" xfId="45499" xr:uid="{00000000-0005-0000-0000-000004B10000}"/>
    <cellStyle name="20% - Accent1 4 7 4 2 8 2" xfId="45500" xr:uid="{00000000-0005-0000-0000-000005B10000}"/>
    <cellStyle name="20% - Accent1 4 7 4 2 9" xfId="45501" xr:uid="{00000000-0005-0000-0000-000006B10000}"/>
    <cellStyle name="20% - Accent1 4 7 4 3" xfId="45502" xr:uid="{00000000-0005-0000-0000-000007B10000}"/>
    <cellStyle name="20% - Accent1 4 7 4 3 2" xfId="45503" xr:uid="{00000000-0005-0000-0000-000008B10000}"/>
    <cellStyle name="20% - Accent1 4 7 4 3 2 2" xfId="45504" xr:uid="{00000000-0005-0000-0000-000009B10000}"/>
    <cellStyle name="20% - Accent1 4 7 4 3 2 2 2" xfId="45505" xr:uid="{00000000-0005-0000-0000-00000AB10000}"/>
    <cellStyle name="20% - Accent1 4 7 4 3 2 2 2 2" xfId="45506" xr:uid="{00000000-0005-0000-0000-00000BB10000}"/>
    <cellStyle name="20% - Accent1 4 7 4 3 2 2 3" xfId="45507" xr:uid="{00000000-0005-0000-0000-00000CB10000}"/>
    <cellStyle name="20% - Accent1 4 7 4 3 2 3" xfId="45508" xr:uid="{00000000-0005-0000-0000-00000DB10000}"/>
    <cellStyle name="20% - Accent1 4 7 4 3 2 3 2" xfId="45509" xr:uid="{00000000-0005-0000-0000-00000EB10000}"/>
    <cellStyle name="20% - Accent1 4 7 4 3 2 4" xfId="45510" xr:uid="{00000000-0005-0000-0000-00000FB10000}"/>
    <cellStyle name="20% - Accent1 4 7 4 3 3" xfId="45511" xr:uid="{00000000-0005-0000-0000-000010B10000}"/>
    <cellStyle name="20% - Accent1 4 7 4 3 3 2" xfId="45512" xr:uid="{00000000-0005-0000-0000-000011B10000}"/>
    <cellStyle name="20% - Accent1 4 7 4 3 3 2 2" xfId="45513" xr:uid="{00000000-0005-0000-0000-000012B10000}"/>
    <cellStyle name="20% - Accent1 4 7 4 3 3 2 2 2" xfId="45514" xr:uid="{00000000-0005-0000-0000-000013B10000}"/>
    <cellStyle name="20% - Accent1 4 7 4 3 3 2 3" xfId="45515" xr:uid="{00000000-0005-0000-0000-000014B10000}"/>
    <cellStyle name="20% - Accent1 4 7 4 3 3 3" xfId="45516" xr:uid="{00000000-0005-0000-0000-000015B10000}"/>
    <cellStyle name="20% - Accent1 4 7 4 3 3 3 2" xfId="45517" xr:uid="{00000000-0005-0000-0000-000016B10000}"/>
    <cellStyle name="20% - Accent1 4 7 4 3 3 4" xfId="45518" xr:uid="{00000000-0005-0000-0000-000017B10000}"/>
    <cellStyle name="20% - Accent1 4 7 4 3 4" xfId="45519" xr:uid="{00000000-0005-0000-0000-000018B10000}"/>
    <cellStyle name="20% - Accent1 4 7 4 3 4 2" xfId="45520" xr:uid="{00000000-0005-0000-0000-000019B10000}"/>
    <cellStyle name="20% - Accent1 4 7 4 3 4 2 2" xfId="45521" xr:uid="{00000000-0005-0000-0000-00001AB10000}"/>
    <cellStyle name="20% - Accent1 4 7 4 3 4 2 2 2" xfId="45522" xr:uid="{00000000-0005-0000-0000-00001BB10000}"/>
    <cellStyle name="20% - Accent1 4 7 4 3 4 2 3" xfId="45523" xr:uid="{00000000-0005-0000-0000-00001CB10000}"/>
    <cellStyle name="20% - Accent1 4 7 4 3 4 3" xfId="45524" xr:uid="{00000000-0005-0000-0000-00001DB10000}"/>
    <cellStyle name="20% - Accent1 4 7 4 3 4 3 2" xfId="45525" xr:uid="{00000000-0005-0000-0000-00001EB10000}"/>
    <cellStyle name="20% - Accent1 4 7 4 3 4 4" xfId="45526" xr:uid="{00000000-0005-0000-0000-00001FB10000}"/>
    <cellStyle name="20% - Accent1 4 7 4 3 5" xfId="45527" xr:uid="{00000000-0005-0000-0000-000020B10000}"/>
    <cellStyle name="20% - Accent1 4 7 4 3 5 2" xfId="45528" xr:uid="{00000000-0005-0000-0000-000021B10000}"/>
    <cellStyle name="20% - Accent1 4 7 4 3 5 2 2" xfId="45529" xr:uid="{00000000-0005-0000-0000-000022B10000}"/>
    <cellStyle name="20% - Accent1 4 7 4 3 5 3" xfId="45530" xr:uid="{00000000-0005-0000-0000-000023B10000}"/>
    <cellStyle name="20% - Accent1 4 7 4 3 6" xfId="45531" xr:uid="{00000000-0005-0000-0000-000024B10000}"/>
    <cellStyle name="20% - Accent1 4 7 4 3 6 2" xfId="45532" xr:uid="{00000000-0005-0000-0000-000025B10000}"/>
    <cellStyle name="20% - Accent1 4 7 4 3 6 2 2" xfId="45533" xr:uid="{00000000-0005-0000-0000-000026B10000}"/>
    <cellStyle name="20% - Accent1 4 7 4 3 6 3" xfId="45534" xr:uid="{00000000-0005-0000-0000-000027B10000}"/>
    <cellStyle name="20% - Accent1 4 7 4 3 7" xfId="45535" xr:uid="{00000000-0005-0000-0000-000028B10000}"/>
    <cellStyle name="20% - Accent1 4 7 4 3 7 2" xfId="45536" xr:uid="{00000000-0005-0000-0000-000029B10000}"/>
    <cellStyle name="20% - Accent1 4 7 4 3 8" xfId="45537" xr:uid="{00000000-0005-0000-0000-00002AB10000}"/>
    <cellStyle name="20% - Accent1 4 7 4 3 8 2" xfId="45538" xr:uid="{00000000-0005-0000-0000-00002BB10000}"/>
    <cellStyle name="20% - Accent1 4 7 4 3 9" xfId="45539" xr:uid="{00000000-0005-0000-0000-00002CB10000}"/>
    <cellStyle name="20% - Accent1 4 7 4 4" xfId="45540" xr:uid="{00000000-0005-0000-0000-00002DB10000}"/>
    <cellStyle name="20% - Accent1 4 7 4 4 2" xfId="45541" xr:uid="{00000000-0005-0000-0000-00002EB10000}"/>
    <cellStyle name="20% - Accent1 4 7 4 4 2 2" xfId="45542" xr:uid="{00000000-0005-0000-0000-00002FB10000}"/>
    <cellStyle name="20% - Accent1 4 7 4 4 2 2 2" xfId="45543" xr:uid="{00000000-0005-0000-0000-000030B10000}"/>
    <cellStyle name="20% - Accent1 4 7 4 4 2 3" xfId="45544" xr:uid="{00000000-0005-0000-0000-000031B10000}"/>
    <cellStyle name="20% - Accent1 4 7 4 4 3" xfId="45545" xr:uid="{00000000-0005-0000-0000-000032B10000}"/>
    <cellStyle name="20% - Accent1 4 7 4 4 3 2" xfId="45546" xr:uid="{00000000-0005-0000-0000-000033B10000}"/>
    <cellStyle name="20% - Accent1 4 7 4 4 4" xfId="45547" xr:uid="{00000000-0005-0000-0000-000034B10000}"/>
    <cellStyle name="20% - Accent1 4 7 4 5" xfId="45548" xr:uid="{00000000-0005-0000-0000-000035B10000}"/>
    <cellStyle name="20% - Accent1 4 7 4 5 2" xfId="45549" xr:uid="{00000000-0005-0000-0000-000036B10000}"/>
    <cellStyle name="20% - Accent1 4 7 4 5 2 2" xfId="45550" xr:uid="{00000000-0005-0000-0000-000037B10000}"/>
    <cellStyle name="20% - Accent1 4 7 4 5 2 2 2" xfId="45551" xr:uid="{00000000-0005-0000-0000-000038B10000}"/>
    <cellStyle name="20% - Accent1 4 7 4 5 2 3" xfId="45552" xr:uid="{00000000-0005-0000-0000-000039B10000}"/>
    <cellStyle name="20% - Accent1 4 7 4 5 3" xfId="45553" xr:uid="{00000000-0005-0000-0000-00003AB10000}"/>
    <cellStyle name="20% - Accent1 4 7 4 5 3 2" xfId="45554" xr:uid="{00000000-0005-0000-0000-00003BB10000}"/>
    <cellStyle name="20% - Accent1 4 7 4 5 4" xfId="45555" xr:uid="{00000000-0005-0000-0000-00003CB10000}"/>
    <cellStyle name="20% - Accent1 4 7 4 6" xfId="45556" xr:uid="{00000000-0005-0000-0000-00003DB10000}"/>
    <cellStyle name="20% - Accent1 4 7 4 6 2" xfId="45557" xr:uid="{00000000-0005-0000-0000-00003EB10000}"/>
    <cellStyle name="20% - Accent1 4 7 4 6 2 2" xfId="45558" xr:uid="{00000000-0005-0000-0000-00003FB10000}"/>
    <cellStyle name="20% - Accent1 4 7 4 6 2 2 2" xfId="45559" xr:uid="{00000000-0005-0000-0000-000040B10000}"/>
    <cellStyle name="20% - Accent1 4 7 4 6 2 3" xfId="45560" xr:uid="{00000000-0005-0000-0000-000041B10000}"/>
    <cellStyle name="20% - Accent1 4 7 4 6 3" xfId="45561" xr:uid="{00000000-0005-0000-0000-000042B10000}"/>
    <cellStyle name="20% - Accent1 4 7 4 6 3 2" xfId="45562" xr:uid="{00000000-0005-0000-0000-000043B10000}"/>
    <cellStyle name="20% - Accent1 4 7 4 6 4" xfId="45563" xr:uid="{00000000-0005-0000-0000-000044B10000}"/>
    <cellStyle name="20% - Accent1 4 7 4 7" xfId="45564" xr:uid="{00000000-0005-0000-0000-000045B10000}"/>
    <cellStyle name="20% - Accent1 4 7 4 7 2" xfId="45565" xr:uid="{00000000-0005-0000-0000-000046B10000}"/>
    <cellStyle name="20% - Accent1 4 7 4 7 2 2" xfId="45566" xr:uid="{00000000-0005-0000-0000-000047B10000}"/>
    <cellStyle name="20% - Accent1 4 7 4 7 3" xfId="45567" xr:uid="{00000000-0005-0000-0000-000048B10000}"/>
    <cellStyle name="20% - Accent1 4 7 4 8" xfId="45568" xr:uid="{00000000-0005-0000-0000-000049B10000}"/>
    <cellStyle name="20% - Accent1 4 7 4 8 2" xfId="45569" xr:uid="{00000000-0005-0000-0000-00004AB10000}"/>
    <cellStyle name="20% - Accent1 4 7 4 8 2 2" xfId="45570" xr:uid="{00000000-0005-0000-0000-00004BB10000}"/>
    <cellStyle name="20% - Accent1 4 7 4 8 3" xfId="45571" xr:uid="{00000000-0005-0000-0000-00004CB10000}"/>
    <cellStyle name="20% - Accent1 4 7 4 9" xfId="45572" xr:uid="{00000000-0005-0000-0000-00004DB10000}"/>
    <cellStyle name="20% - Accent1 4 7 4 9 2" xfId="45573" xr:uid="{00000000-0005-0000-0000-00004EB10000}"/>
    <cellStyle name="20% - Accent1 4 7 5" xfId="45574" xr:uid="{00000000-0005-0000-0000-00004FB10000}"/>
    <cellStyle name="20% - Accent1 4 7 5 2" xfId="45575" xr:uid="{00000000-0005-0000-0000-000050B10000}"/>
    <cellStyle name="20% - Accent1 4 7 5 2 2" xfId="45576" xr:uid="{00000000-0005-0000-0000-000051B10000}"/>
    <cellStyle name="20% - Accent1 4 7 5 2 2 2" xfId="45577" xr:uid="{00000000-0005-0000-0000-000052B10000}"/>
    <cellStyle name="20% - Accent1 4 7 5 2 2 2 2" xfId="45578" xr:uid="{00000000-0005-0000-0000-000053B10000}"/>
    <cellStyle name="20% - Accent1 4 7 5 2 2 3" xfId="45579" xr:uid="{00000000-0005-0000-0000-000054B10000}"/>
    <cellStyle name="20% - Accent1 4 7 5 2 3" xfId="45580" xr:uid="{00000000-0005-0000-0000-000055B10000}"/>
    <cellStyle name="20% - Accent1 4 7 5 2 3 2" xfId="45581" xr:uid="{00000000-0005-0000-0000-000056B10000}"/>
    <cellStyle name="20% - Accent1 4 7 5 2 4" xfId="45582" xr:uid="{00000000-0005-0000-0000-000057B10000}"/>
    <cellStyle name="20% - Accent1 4 7 5 3" xfId="45583" xr:uid="{00000000-0005-0000-0000-000058B10000}"/>
    <cellStyle name="20% - Accent1 4 7 5 3 2" xfId="45584" xr:uid="{00000000-0005-0000-0000-000059B10000}"/>
    <cellStyle name="20% - Accent1 4 7 5 3 2 2" xfId="45585" xr:uid="{00000000-0005-0000-0000-00005AB10000}"/>
    <cellStyle name="20% - Accent1 4 7 5 3 2 2 2" xfId="45586" xr:uid="{00000000-0005-0000-0000-00005BB10000}"/>
    <cellStyle name="20% - Accent1 4 7 5 3 2 3" xfId="45587" xr:uid="{00000000-0005-0000-0000-00005CB10000}"/>
    <cellStyle name="20% - Accent1 4 7 5 3 3" xfId="45588" xr:uid="{00000000-0005-0000-0000-00005DB10000}"/>
    <cellStyle name="20% - Accent1 4 7 5 3 3 2" xfId="45589" xr:uid="{00000000-0005-0000-0000-00005EB10000}"/>
    <cellStyle name="20% - Accent1 4 7 5 3 4" xfId="45590" xr:uid="{00000000-0005-0000-0000-00005FB10000}"/>
    <cellStyle name="20% - Accent1 4 7 5 4" xfId="45591" xr:uid="{00000000-0005-0000-0000-000060B10000}"/>
    <cellStyle name="20% - Accent1 4 7 5 4 2" xfId="45592" xr:uid="{00000000-0005-0000-0000-000061B10000}"/>
    <cellStyle name="20% - Accent1 4 7 5 4 2 2" xfId="45593" xr:uid="{00000000-0005-0000-0000-000062B10000}"/>
    <cellStyle name="20% - Accent1 4 7 5 4 2 2 2" xfId="45594" xr:uid="{00000000-0005-0000-0000-000063B10000}"/>
    <cellStyle name="20% - Accent1 4 7 5 4 2 3" xfId="45595" xr:uid="{00000000-0005-0000-0000-000064B10000}"/>
    <cellStyle name="20% - Accent1 4 7 5 4 3" xfId="45596" xr:uid="{00000000-0005-0000-0000-000065B10000}"/>
    <cellStyle name="20% - Accent1 4 7 5 4 3 2" xfId="45597" xr:uid="{00000000-0005-0000-0000-000066B10000}"/>
    <cellStyle name="20% - Accent1 4 7 5 4 4" xfId="45598" xr:uid="{00000000-0005-0000-0000-000067B10000}"/>
    <cellStyle name="20% - Accent1 4 7 5 5" xfId="45599" xr:uid="{00000000-0005-0000-0000-000068B10000}"/>
    <cellStyle name="20% - Accent1 4 7 5 5 2" xfId="45600" xr:uid="{00000000-0005-0000-0000-000069B10000}"/>
    <cellStyle name="20% - Accent1 4 7 5 5 2 2" xfId="45601" xr:uid="{00000000-0005-0000-0000-00006AB10000}"/>
    <cellStyle name="20% - Accent1 4 7 5 5 3" xfId="45602" xr:uid="{00000000-0005-0000-0000-00006BB10000}"/>
    <cellStyle name="20% - Accent1 4 7 5 6" xfId="45603" xr:uid="{00000000-0005-0000-0000-00006CB10000}"/>
    <cellStyle name="20% - Accent1 4 7 5 6 2" xfId="45604" xr:uid="{00000000-0005-0000-0000-00006DB10000}"/>
    <cellStyle name="20% - Accent1 4 7 5 6 2 2" xfId="45605" xr:uid="{00000000-0005-0000-0000-00006EB10000}"/>
    <cellStyle name="20% - Accent1 4 7 5 6 3" xfId="45606" xr:uid="{00000000-0005-0000-0000-00006FB10000}"/>
    <cellStyle name="20% - Accent1 4 7 5 7" xfId="45607" xr:uid="{00000000-0005-0000-0000-000070B10000}"/>
    <cellStyle name="20% - Accent1 4 7 5 7 2" xfId="45608" xr:uid="{00000000-0005-0000-0000-000071B10000}"/>
    <cellStyle name="20% - Accent1 4 7 5 8" xfId="45609" xr:uid="{00000000-0005-0000-0000-000072B10000}"/>
    <cellStyle name="20% - Accent1 4 7 5 8 2" xfId="45610" xr:uid="{00000000-0005-0000-0000-000073B10000}"/>
    <cellStyle name="20% - Accent1 4 7 5 9" xfId="45611" xr:uid="{00000000-0005-0000-0000-000074B10000}"/>
    <cellStyle name="20% - Accent1 4 7 6" xfId="45612" xr:uid="{00000000-0005-0000-0000-000075B10000}"/>
    <cellStyle name="20% - Accent1 4 7 6 2" xfId="45613" xr:uid="{00000000-0005-0000-0000-000076B10000}"/>
    <cellStyle name="20% - Accent1 4 7 6 2 2" xfId="45614" xr:uid="{00000000-0005-0000-0000-000077B10000}"/>
    <cellStyle name="20% - Accent1 4 7 6 2 2 2" xfId="45615" xr:uid="{00000000-0005-0000-0000-000078B10000}"/>
    <cellStyle name="20% - Accent1 4 7 6 2 2 2 2" xfId="45616" xr:uid="{00000000-0005-0000-0000-000079B10000}"/>
    <cellStyle name="20% - Accent1 4 7 6 2 2 3" xfId="45617" xr:uid="{00000000-0005-0000-0000-00007AB10000}"/>
    <cellStyle name="20% - Accent1 4 7 6 2 3" xfId="45618" xr:uid="{00000000-0005-0000-0000-00007BB10000}"/>
    <cellStyle name="20% - Accent1 4 7 6 2 3 2" xfId="45619" xr:uid="{00000000-0005-0000-0000-00007CB10000}"/>
    <cellStyle name="20% - Accent1 4 7 6 2 4" xfId="45620" xr:uid="{00000000-0005-0000-0000-00007DB10000}"/>
    <cellStyle name="20% - Accent1 4 7 6 3" xfId="45621" xr:uid="{00000000-0005-0000-0000-00007EB10000}"/>
    <cellStyle name="20% - Accent1 4 7 6 3 2" xfId="45622" xr:uid="{00000000-0005-0000-0000-00007FB10000}"/>
    <cellStyle name="20% - Accent1 4 7 6 3 2 2" xfId="45623" xr:uid="{00000000-0005-0000-0000-000080B10000}"/>
    <cellStyle name="20% - Accent1 4 7 6 3 2 2 2" xfId="45624" xr:uid="{00000000-0005-0000-0000-000081B10000}"/>
    <cellStyle name="20% - Accent1 4 7 6 3 2 3" xfId="45625" xr:uid="{00000000-0005-0000-0000-000082B10000}"/>
    <cellStyle name="20% - Accent1 4 7 6 3 3" xfId="45626" xr:uid="{00000000-0005-0000-0000-000083B10000}"/>
    <cellStyle name="20% - Accent1 4 7 6 3 3 2" xfId="45627" xr:uid="{00000000-0005-0000-0000-000084B10000}"/>
    <cellStyle name="20% - Accent1 4 7 6 3 4" xfId="45628" xr:uid="{00000000-0005-0000-0000-000085B10000}"/>
    <cellStyle name="20% - Accent1 4 7 6 4" xfId="45629" xr:uid="{00000000-0005-0000-0000-000086B10000}"/>
    <cellStyle name="20% - Accent1 4 7 6 4 2" xfId="45630" xr:uid="{00000000-0005-0000-0000-000087B10000}"/>
    <cellStyle name="20% - Accent1 4 7 6 4 2 2" xfId="45631" xr:uid="{00000000-0005-0000-0000-000088B10000}"/>
    <cellStyle name="20% - Accent1 4 7 6 4 2 2 2" xfId="45632" xr:uid="{00000000-0005-0000-0000-000089B10000}"/>
    <cellStyle name="20% - Accent1 4 7 6 4 2 3" xfId="45633" xr:uid="{00000000-0005-0000-0000-00008AB10000}"/>
    <cellStyle name="20% - Accent1 4 7 6 4 3" xfId="45634" xr:uid="{00000000-0005-0000-0000-00008BB10000}"/>
    <cellStyle name="20% - Accent1 4 7 6 4 3 2" xfId="45635" xr:uid="{00000000-0005-0000-0000-00008CB10000}"/>
    <cellStyle name="20% - Accent1 4 7 6 4 4" xfId="45636" xr:uid="{00000000-0005-0000-0000-00008DB10000}"/>
    <cellStyle name="20% - Accent1 4 7 6 5" xfId="45637" xr:uid="{00000000-0005-0000-0000-00008EB10000}"/>
    <cellStyle name="20% - Accent1 4 7 6 5 2" xfId="45638" xr:uid="{00000000-0005-0000-0000-00008FB10000}"/>
    <cellStyle name="20% - Accent1 4 7 6 5 2 2" xfId="45639" xr:uid="{00000000-0005-0000-0000-000090B10000}"/>
    <cellStyle name="20% - Accent1 4 7 6 5 3" xfId="45640" xr:uid="{00000000-0005-0000-0000-000091B10000}"/>
    <cellStyle name="20% - Accent1 4 7 6 6" xfId="45641" xr:uid="{00000000-0005-0000-0000-000092B10000}"/>
    <cellStyle name="20% - Accent1 4 7 6 6 2" xfId="45642" xr:uid="{00000000-0005-0000-0000-000093B10000}"/>
    <cellStyle name="20% - Accent1 4 7 6 6 2 2" xfId="45643" xr:uid="{00000000-0005-0000-0000-000094B10000}"/>
    <cellStyle name="20% - Accent1 4 7 6 6 3" xfId="45644" xr:uid="{00000000-0005-0000-0000-000095B10000}"/>
    <cellStyle name="20% - Accent1 4 7 6 7" xfId="45645" xr:uid="{00000000-0005-0000-0000-000096B10000}"/>
    <cellStyle name="20% - Accent1 4 7 6 7 2" xfId="45646" xr:uid="{00000000-0005-0000-0000-000097B10000}"/>
    <cellStyle name="20% - Accent1 4 7 6 8" xfId="45647" xr:uid="{00000000-0005-0000-0000-000098B10000}"/>
    <cellStyle name="20% - Accent1 4 7 6 8 2" xfId="45648" xr:uid="{00000000-0005-0000-0000-000099B10000}"/>
    <cellStyle name="20% - Accent1 4 7 6 9" xfId="45649" xr:uid="{00000000-0005-0000-0000-00009AB10000}"/>
    <cellStyle name="20% - Accent1 4 7 7" xfId="45650" xr:uid="{00000000-0005-0000-0000-00009BB10000}"/>
    <cellStyle name="20% - Accent1 4 7 7 2" xfId="45651" xr:uid="{00000000-0005-0000-0000-00009CB10000}"/>
    <cellStyle name="20% - Accent1 4 7 7 2 2" xfId="45652" xr:uid="{00000000-0005-0000-0000-00009DB10000}"/>
    <cellStyle name="20% - Accent1 4 7 7 2 2 2" xfId="45653" xr:uid="{00000000-0005-0000-0000-00009EB10000}"/>
    <cellStyle name="20% - Accent1 4 7 7 2 3" xfId="45654" xr:uid="{00000000-0005-0000-0000-00009FB10000}"/>
    <cellStyle name="20% - Accent1 4 7 7 3" xfId="45655" xr:uid="{00000000-0005-0000-0000-0000A0B10000}"/>
    <cellStyle name="20% - Accent1 4 7 7 3 2" xfId="45656" xr:uid="{00000000-0005-0000-0000-0000A1B10000}"/>
    <cellStyle name="20% - Accent1 4 7 7 4" xfId="45657" xr:uid="{00000000-0005-0000-0000-0000A2B10000}"/>
    <cellStyle name="20% - Accent1 4 7 8" xfId="45658" xr:uid="{00000000-0005-0000-0000-0000A3B10000}"/>
    <cellStyle name="20% - Accent1 4 7 8 2" xfId="45659" xr:uid="{00000000-0005-0000-0000-0000A4B10000}"/>
    <cellStyle name="20% - Accent1 4 7 8 2 2" xfId="45660" xr:uid="{00000000-0005-0000-0000-0000A5B10000}"/>
    <cellStyle name="20% - Accent1 4 7 8 2 2 2" xfId="45661" xr:uid="{00000000-0005-0000-0000-0000A6B10000}"/>
    <cellStyle name="20% - Accent1 4 7 8 2 3" xfId="45662" xr:uid="{00000000-0005-0000-0000-0000A7B10000}"/>
    <cellStyle name="20% - Accent1 4 7 8 3" xfId="45663" xr:uid="{00000000-0005-0000-0000-0000A8B10000}"/>
    <cellStyle name="20% - Accent1 4 7 8 3 2" xfId="45664" xr:uid="{00000000-0005-0000-0000-0000A9B10000}"/>
    <cellStyle name="20% - Accent1 4 7 8 4" xfId="45665" xr:uid="{00000000-0005-0000-0000-0000AAB10000}"/>
    <cellStyle name="20% - Accent1 4 7 9" xfId="45666" xr:uid="{00000000-0005-0000-0000-0000ABB10000}"/>
    <cellStyle name="20% - Accent1 4 7 9 2" xfId="45667" xr:uid="{00000000-0005-0000-0000-0000ACB10000}"/>
    <cellStyle name="20% - Accent1 4 7 9 2 2" xfId="45668" xr:uid="{00000000-0005-0000-0000-0000ADB10000}"/>
    <cellStyle name="20% - Accent1 4 7 9 2 2 2" xfId="45669" xr:uid="{00000000-0005-0000-0000-0000AEB10000}"/>
    <cellStyle name="20% - Accent1 4 7 9 2 3" xfId="45670" xr:uid="{00000000-0005-0000-0000-0000AFB10000}"/>
    <cellStyle name="20% - Accent1 4 7 9 3" xfId="45671" xr:uid="{00000000-0005-0000-0000-0000B0B10000}"/>
    <cellStyle name="20% - Accent1 4 7 9 3 2" xfId="45672" xr:uid="{00000000-0005-0000-0000-0000B1B10000}"/>
    <cellStyle name="20% - Accent1 4 7 9 4" xfId="45673" xr:uid="{00000000-0005-0000-0000-0000B2B10000}"/>
    <cellStyle name="20% - Accent1 4 8" xfId="45674" xr:uid="{00000000-0005-0000-0000-0000B3B10000}"/>
    <cellStyle name="20% - Accent1 4 8 10" xfId="45675" xr:uid="{00000000-0005-0000-0000-0000B4B10000}"/>
    <cellStyle name="20% - Accent1 4 8 10 2" xfId="45676" xr:uid="{00000000-0005-0000-0000-0000B5B10000}"/>
    <cellStyle name="20% - Accent1 4 8 11" xfId="45677" xr:uid="{00000000-0005-0000-0000-0000B6B10000}"/>
    <cellStyle name="20% - Accent1 4 8 11 2" xfId="45678" xr:uid="{00000000-0005-0000-0000-0000B7B10000}"/>
    <cellStyle name="20% - Accent1 4 8 12" xfId="45679" xr:uid="{00000000-0005-0000-0000-0000B8B10000}"/>
    <cellStyle name="20% - Accent1 4 8 2" xfId="45680" xr:uid="{00000000-0005-0000-0000-0000B9B10000}"/>
    <cellStyle name="20% - Accent1 4 8 2 10" xfId="45681" xr:uid="{00000000-0005-0000-0000-0000BAB10000}"/>
    <cellStyle name="20% - Accent1 4 8 2 10 2" xfId="45682" xr:uid="{00000000-0005-0000-0000-0000BBB10000}"/>
    <cellStyle name="20% - Accent1 4 8 2 11" xfId="45683" xr:uid="{00000000-0005-0000-0000-0000BCB10000}"/>
    <cellStyle name="20% - Accent1 4 8 2 2" xfId="45684" xr:uid="{00000000-0005-0000-0000-0000BDB10000}"/>
    <cellStyle name="20% - Accent1 4 8 2 2 2" xfId="45685" xr:uid="{00000000-0005-0000-0000-0000BEB10000}"/>
    <cellStyle name="20% - Accent1 4 8 2 2 2 2" xfId="45686" xr:uid="{00000000-0005-0000-0000-0000BFB10000}"/>
    <cellStyle name="20% - Accent1 4 8 2 2 2 2 2" xfId="45687" xr:uid="{00000000-0005-0000-0000-0000C0B10000}"/>
    <cellStyle name="20% - Accent1 4 8 2 2 2 2 2 2" xfId="45688" xr:uid="{00000000-0005-0000-0000-0000C1B10000}"/>
    <cellStyle name="20% - Accent1 4 8 2 2 2 2 3" xfId="45689" xr:uid="{00000000-0005-0000-0000-0000C2B10000}"/>
    <cellStyle name="20% - Accent1 4 8 2 2 2 3" xfId="45690" xr:uid="{00000000-0005-0000-0000-0000C3B10000}"/>
    <cellStyle name="20% - Accent1 4 8 2 2 2 3 2" xfId="45691" xr:uid="{00000000-0005-0000-0000-0000C4B10000}"/>
    <cellStyle name="20% - Accent1 4 8 2 2 2 4" xfId="45692" xr:uid="{00000000-0005-0000-0000-0000C5B10000}"/>
    <cellStyle name="20% - Accent1 4 8 2 2 3" xfId="45693" xr:uid="{00000000-0005-0000-0000-0000C6B10000}"/>
    <cellStyle name="20% - Accent1 4 8 2 2 3 2" xfId="45694" xr:uid="{00000000-0005-0000-0000-0000C7B10000}"/>
    <cellStyle name="20% - Accent1 4 8 2 2 3 2 2" xfId="45695" xr:uid="{00000000-0005-0000-0000-0000C8B10000}"/>
    <cellStyle name="20% - Accent1 4 8 2 2 3 2 2 2" xfId="45696" xr:uid="{00000000-0005-0000-0000-0000C9B10000}"/>
    <cellStyle name="20% - Accent1 4 8 2 2 3 2 3" xfId="45697" xr:uid="{00000000-0005-0000-0000-0000CAB10000}"/>
    <cellStyle name="20% - Accent1 4 8 2 2 3 3" xfId="45698" xr:uid="{00000000-0005-0000-0000-0000CBB10000}"/>
    <cellStyle name="20% - Accent1 4 8 2 2 3 3 2" xfId="45699" xr:uid="{00000000-0005-0000-0000-0000CCB10000}"/>
    <cellStyle name="20% - Accent1 4 8 2 2 3 4" xfId="45700" xr:uid="{00000000-0005-0000-0000-0000CDB10000}"/>
    <cellStyle name="20% - Accent1 4 8 2 2 4" xfId="45701" xr:uid="{00000000-0005-0000-0000-0000CEB10000}"/>
    <cellStyle name="20% - Accent1 4 8 2 2 4 2" xfId="45702" xr:uid="{00000000-0005-0000-0000-0000CFB10000}"/>
    <cellStyle name="20% - Accent1 4 8 2 2 4 2 2" xfId="45703" xr:uid="{00000000-0005-0000-0000-0000D0B10000}"/>
    <cellStyle name="20% - Accent1 4 8 2 2 4 2 2 2" xfId="45704" xr:uid="{00000000-0005-0000-0000-0000D1B10000}"/>
    <cellStyle name="20% - Accent1 4 8 2 2 4 2 3" xfId="45705" xr:uid="{00000000-0005-0000-0000-0000D2B10000}"/>
    <cellStyle name="20% - Accent1 4 8 2 2 4 3" xfId="45706" xr:uid="{00000000-0005-0000-0000-0000D3B10000}"/>
    <cellStyle name="20% - Accent1 4 8 2 2 4 3 2" xfId="45707" xr:uid="{00000000-0005-0000-0000-0000D4B10000}"/>
    <cellStyle name="20% - Accent1 4 8 2 2 4 4" xfId="45708" xr:uid="{00000000-0005-0000-0000-0000D5B10000}"/>
    <cellStyle name="20% - Accent1 4 8 2 2 5" xfId="45709" xr:uid="{00000000-0005-0000-0000-0000D6B10000}"/>
    <cellStyle name="20% - Accent1 4 8 2 2 5 2" xfId="45710" xr:uid="{00000000-0005-0000-0000-0000D7B10000}"/>
    <cellStyle name="20% - Accent1 4 8 2 2 5 2 2" xfId="45711" xr:uid="{00000000-0005-0000-0000-0000D8B10000}"/>
    <cellStyle name="20% - Accent1 4 8 2 2 5 3" xfId="45712" xr:uid="{00000000-0005-0000-0000-0000D9B10000}"/>
    <cellStyle name="20% - Accent1 4 8 2 2 6" xfId="45713" xr:uid="{00000000-0005-0000-0000-0000DAB10000}"/>
    <cellStyle name="20% - Accent1 4 8 2 2 6 2" xfId="45714" xr:uid="{00000000-0005-0000-0000-0000DBB10000}"/>
    <cellStyle name="20% - Accent1 4 8 2 2 6 2 2" xfId="45715" xr:uid="{00000000-0005-0000-0000-0000DCB10000}"/>
    <cellStyle name="20% - Accent1 4 8 2 2 6 3" xfId="45716" xr:uid="{00000000-0005-0000-0000-0000DDB10000}"/>
    <cellStyle name="20% - Accent1 4 8 2 2 7" xfId="45717" xr:uid="{00000000-0005-0000-0000-0000DEB10000}"/>
    <cellStyle name="20% - Accent1 4 8 2 2 7 2" xfId="45718" xr:uid="{00000000-0005-0000-0000-0000DFB10000}"/>
    <cellStyle name="20% - Accent1 4 8 2 2 8" xfId="45719" xr:uid="{00000000-0005-0000-0000-0000E0B10000}"/>
    <cellStyle name="20% - Accent1 4 8 2 2 8 2" xfId="45720" xr:uid="{00000000-0005-0000-0000-0000E1B10000}"/>
    <cellStyle name="20% - Accent1 4 8 2 2 9" xfId="45721" xr:uid="{00000000-0005-0000-0000-0000E2B10000}"/>
    <cellStyle name="20% - Accent1 4 8 2 3" xfId="45722" xr:uid="{00000000-0005-0000-0000-0000E3B10000}"/>
    <cellStyle name="20% - Accent1 4 8 2 3 2" xfId="45723" xr:uid="{00000000-0005-0000-0000-0000E4B10000}"/>
    <cellStyle name="20% - Accent1 4 8 2 3 2 2" xfId="45724" xr:uid="{00000000-0005-0000-0000-0000E5B10000}"/>
    <cellStyle name="20% - Accent1 4 8 2 3 2 2 2" xfId="45725" xr:uid="{00000000-0005-0000-0000-0000E6B10000}"/>
    <cellStyle name="20% - Accent1 4 8 2 3 2 2 2 2" xfId="45726" xr:uid="{00000000-0005-0000-0000-0000E7B10000}"/>
    <cellStyle name="20% - Accent1 4 8 2 3 2 2 3" xfId="45727" xr:uid="{00000000-0005-0000-0000-0000E8B10000}"/>
    <cellStyle name="20% - Accent1 4 8 2 3 2 3" xfId="45728" xr:uid="{00000000-0005-0000-0000-0000E9B10000}"/>
    <cellStyle name="20% - Accent1 4 8 2 3 2 3 2" xfId="45729" xr:uid="{00000000-0005-0000-0000-0000EAB10000}"/>
    <cellStyle name="20% - Accent1 4 8 2 3 2 4" xfId="45730" xr:uid="{00000000-0005-0000-0000-0000EBB10000}"/>
    <cellStyle name="20% - Accent1 4 8 2 3 3" xfId="45731" xr:uid="{00000000-0005-0000-0000-0000ECB10000}"/>
    <cellStyle name="20% - Accent1 4 8 2 3 3 2" xfId="45732" xr:uid="{00000000-0005-0000-0000-0000EDB10000}"/>
    <cellStyle name="20% - Accent1 4 8 2 3 3 2 2" xfId="45733" xr:uid="{00000000-0005-0000-0000-0000EEB10000}"/>
    <cellStyle name="20% - Accent1 4 8 2 3 3 2 2 2" xfId="45734" xr:uid="{00000000-0005-0000-0000-0000EFB10000}"/>
    <cellStyle name="20% - Accent1 4 8 2 3 3 2 3" xfId="45735" xr:uid="{00000000-0005-0000-0000-0000F0B10000}"/>
    <cellStyle name="20% - Accent1 4 8 2 3 3 3" xfId="45736" xr:uid="{00000000-0005-0000-0000-0000F1B10000}"/>
    <cellStyle name="20% - Accent1 4 8 2 3 3 3 2" xfId="45737" xr:uid="{00000000-0005-0000-0000-0000F2B10000}"/>
    <cellStyle name="20% - Accent1 4 8 2 3 3 4" xfId="45738" xr:uid="{00000000-0005-0000-0000-0000F3B10000}"/>
    <cellStyle name="20% - Accent1 4 8 2 3 4" xfId="45739" xr:uid="{00000000-0005-0000-0000-0000F4B10000}"/>
    <cellStyle name="20% - Accent1 4 8 2 3 4 2" xfId="45740" xr:uid="{00000000-0005-0000-0000-0000F5B10000}"/>
    <cellStyle name="20% - Accent1 4 8 2 3 4 2 2" xfId="45741" xr:uid="{00000000-0005-0000-0000-0000F6B10000}"/>
    <cellStyle name="20% - Accent1 4 8 2 3 4 2 2 2" xfId="45742" xr:uid="{00000000-0005-0000-0000-0000F7B10000}"/>
    <cellStyle name="20% - Accent1 4 8 2 3 4 2 3" xfId="45743" xr:uid="{00000000-0005-0000-0000-0000F8B10000}"/>
    <cellStyle name="20% - Accent1 4 8 2 3 4 3" xfId="45744" xr:uid="{00000000-0005-0000-0000-0000F9B10000}"/>
    <cellStyle name="20% - Accent1 4 8 2 3 4 3 2" xfId="45745" xr:uid="{00000000-0005-0000-0000-0000FAB10000}"/>
    <cellStyle name="20% - Accent1 4 8 2 3 4 4" xfId="45746" xr:uid="{00000000-0005-0000-0000-0000FBB10000}"/>
    <cellStyle name="20% - Accent1 4 8 2 3 5" xfId="45747" xr:uid="{00000000-0005-0000-0000-0000FCB10000}"/>
    <cellStyle name="20% - Accent1 4 8 2 3 5 2" xfId="45748" xr:uid="{00000000-0005-0000-0000-0000FDB10000}"/>
    <cellStyle name="20% - Accent1 4 8 2 3 5 2 2" xfId="45749" xr:uid="{00000000-0005-0000-0000-0000FEB10000}"/>
    <cellStyle name="20% - Accent1 4 8 2 3 5 3" xfId="45750" xr:uid="{00000000-0005-0000-0000-0000FFB10000}"/>
    <cellStyle name="20% - Accent1 4 8 2 3 6" xfId="45751" xr:uid="{00000000-0005-0000-0000-000000B20000}"/>
    <cellStyle name="20% - Accent1 4 8 2 3 6 2" xfId="45752" xr:uid="{00000000-0005-0000-0000-000001B20000}"/>
    <cellStyle name="20% - Accent1 4 8 2 3 6 2 2" xfId="45753" xr:uid="{00000000-0005-0000-0000-000002B20000}"/>
    <cellStyle name="20% - Accent1 4 8 2 3 6 3" xfId="45754" xr:uid="{00000000-0005-0000-0000-000003B20000}"/>
    <cellStyle name="20% - Accent1 4 8 2 3 7" xfId="45755" xr:uid="{00000000-0005-0000-0000-000004B20000}"/>
    <cellStyle name="20% - Accent1 4 8 2 3 7 2" xfId="45756" xr:uid="{00000000-0005-0000-0000-000005B20000}"/>
    <cellStyle name="20% - Accent1 4 8 2 3 8" xfId="45757" xr:uid="{00000000-0005-0000-0000-000006B20000}"/>
    <cellStyle name="20% - Accent1 4 8 2 3 8 2" xfId="45758" xr:uid="{00000000-0005-0000-0000-000007B20000}"/>
    <cellStyle name="20% - Accent1 4 8 2 3 9" xfId="45759" xr:uid="{00000000-0005-0000-0000-000008B20000}"/>
    <cellStyle name="20% - Accent1 4 8 2 4" xfId="45760" xr:uid="{00000000-0005-0000-0000-000009B20000}"/>
    <cellStyle name="20% - Accent1 4 8 2 4 2" xfId="45761" xr:uid="{00000000-0005-0000-0000-00000AB20000}"/>
    <cellStyle name="20% - Accent1 4 8 2 4 2 2" xfId="45762" xr:uid="{00000000-0005-0000-0000-00000BB20000}"/>
    <cellStyle name="20% - Accent1 4 8 2 4 2 2 2" xfId="45763" xr:uid="{00000000-0005-0000-0000-00000CB20000}"/>
    <cellStyle name="20% - Accent1 4 8 2 4 2 3" xfId="45764" xr:uid="{00000000-0005-0000-0000-00000DB20000}"/>
    <cellStyle name="20% - Accent1 4 8 2 4 3" xfId="45765" xr:uid="{00000000-0005-0000-0000-00000EB20000}"/>
    <cellStyle name="20% - Accent1 4 8 2 4 3 2" xfId="45766" xr:uid="{00000000-0005-0000-0000-00000FB20000}"/>
    <cellStyle name="20% - Accent1 4 8 2 4 4" xfId="45767" xr:uid="{00000000-0005-0000-0000-000010B20000}"/>
    <cellStyle name="20% - Accent1 4 8 2 5" xfId="45768" xr:uid="{00000000-0005-0000-0000-000011B20000}"/>
    <cellStyle name="20% - Accent1 4 8 2 5 2" xfId="45769" xr:uid="{00000000-0005-0000-0000-000012B20000}"/>
    <cellStyle name="20% - Accent1 4 8 2 5 2 2" xfId="45770" xr:uid="{00000000-0005-0000-0000-000013B20000}"/>
    <cellStyle name="20% - Accent1 4 8 2 5 2 2 2" xfId="45771" xr:uid="{00000000-0005-0000-0000-000014B20000}"/>
    <cellStyle name="20% - Accent1 4 8 2 5 2 3" xfId="45772" xr:uid="{00000000-0005-0000-0000-000015B20000}"/>
    <cellStyle name="20% - Accent1 4 8 2 5 3" xfId="45773" xr:uid="{00000000-0005-0000-0000-000016B20000}"/>
    <cellStyle name="20% - Accent1 4 8 2 5 3 2" xfId="45774" xr:uid="{00000000-0005-0000-0000-000017B20000}"/>
    <cellStyle name="20% - Accent1 4 8 2 5 4" xfId="45775" xr:uid="{00000000-0005-0000-0000-000018B20000}"/>
    <cellStyle name="20% - Accent1 4 8 2 6" xfId="45776" xr:uid="{00000000-0005-0000-0000-000019B20000}"/>
    <cellStyle name="20% - Accent1 4 8 2 6 2" xfId="45777" xr:uid="{00000000-0005-0000-0000-00001AB20000}"/>
    <cellStyle name="20% - Accent1 4 8 2 6 2 2" xfId="45778" xr:uid="{00000000-0005-0000-0000-00001BB20000}"/>
    <cellStyle name="20% - Accent1 4 8 2 6 2 2 2" xfId="45779" xr:uid="{00000000-0005-0000-0000-00001CB20000}"/>
    <cellStyle name="20% - Accent1 4 8 2 6 2 3" xfId="45780" xr:uid="{00000000-0005-0000-0000-00001DB20000}"/>
    <cellStyle name="20% - Accent1 4 8 2 6 3" xfId="45781" xr:uid="{00000000-0005-0000-0000-00001EB20000}"/>
    <cellStyle name="20% - Accent1 4 8 2 6 3 2" xfId="45782" xr:uid="{00000000-0005-0000-0000-00001FB20000}"/>
    <cellStyle name="20% - Accent1 4 8 2 6 4" xfId="45783" xr:uid="{00000000-0005-0000-0000-000020B20000}"/>
    <cellStyle name="20% - Accent1 4 8 2 7" xfId="45784" xr:uid="{00000000-0005-0000-0000-000021B20000}"/>
    <cellStyle name="20% - Accent1 4 8 2 7 2" xfId="45785" xr:uid="{00000000-0005-0000-0000-000022B20000}"/>
    <cellStyle name="20% - Accent1 4 8 2 7 2 2" xfId="45786" xr:uid="{00000000-0005-0000-0000-000023B20000}"/>
    <cellStyle name="20% - Accent1 4 8 2 7 3" xfId="45787" xr:uid="{00000000-0005-0000-0000-000024B20000}"/>
    <cellStyle name="20% - Accent1 4 8 2 8" xfId="45788" xr:uid="{00000000-0005-0000-0000-000025B20000}"/>
    <cellStyle name="20% - Accent1 4 8 2 8 2" xfId="45789" xr:uid="{00000000-0005-0000-0000-000026B20000}"/>
    <cellStyle name="20% - Accent1 4 8 2 8 2 2" xfId="45790" xr:uid="{00000000-0005-0000-0000-000027B20000}"/>
    <cellStyle name="20% - Accent1 4 8 2 8 3" xfId="45791" xr:uid="{00000000-0005-0000-0000-000028B20000}"/>
    <cellStyle name="20% - Accent1 4 8 2 9" xfId="45792" xr:uid="{00000000-0005-0000-0000-000029B20000}"/>
    <cellStyle name="20% - Accent1 4 8 2 9 2" xfId="45793" xr:uid="{00000000-0005-0000-0000-00002AB20000}"/>
    <cellStyle name="20% - Accent1 4 8 3" xfId="45794" xr:uid="{00000000-0005-0000-0000-00002BB20000}"/>
    <cellStyle name="20% - Accent1 4 8 3 2" xfId="45795" xr:uid="{00000000-0005-0000-0000-00002CB20000}"/>
    <cellStyle name="20% - Accent1 4 8 3 2 2" xfId="45796" xr:uid="{00000000-0005-0000-0000-00002DB20000}"/>
    <cellStyle name="20% - Accent1 4 8 3 2 2 2" xfId="45797" xr:uid="{00000000-0005-0000-0000-00002EB20000}"/>
    <cellStyle name="20% - Accent1 4 8 3 2 2 2 2" xfId="45798" xr:uid="{00000000-0005-0000-0000-00002FB20000}"/>
    <cellStyle name="20% - Accent1 4 8 3 2 2 3" xfId="45799" xr:uid="{00000000-0005-0000-0000-000030B20000}"/>
    <cellStyle name="20% - Accent1 4 8 3 2 3" xfId="45800" xr:uid="{00000000-0005-0000-0000-000031B20000}"/>
    <cellStyle name="20% - Accent1 4 8 3 2 3 2" xfId="45801" xr:uid="{00000000-0005-0000-0000-000032B20000}"/>
    <cellStyle name="20% - Accent1 4 8 3 2 4" xfId="45802" xr:uid="{00000000-0005-0000-0000-000033B20000}"/>
    <cellStyle name="20% - Accent1 4 8 3 3" xfId="45803" xr:uid="{00000000-0005-0000-0000-000034B20000}"/>
    <cellStyle name="20% - Accent1 4 8 3 3 2" xfId="45804" xr:uid="{00000000-0005-0000-0000-000035B20000}"/>
    <cellStyle name="20% - Accent1 4 8 3 3 2 2" xfId="45805" xr:uid="{00000000-0005-0000-0000-000036B20000}"/>
    <cellStyle name="20% - Accent1 4 8 3 3 2 2 2" xfId="45806" xr:uid="{00000000-0005-0000-0000-000037B20000}"/>
    <cellStyle name="20% - Accent1 4 8 3 3 2 3" xfId="45807" xr:uid="{00000000-0005-0000-0000-000038B20000}"/>
    <cellStyle name="20% - Accent1 4 8 3 3 3" xfId="45808" xr:uid="{00000000-0005-0000-0000-000039B20000}"/>
    <cellStyle name="20% - Accent1 4 8 3 3 3 2" xfId="45809" xr:uid="{00000000-0005-0000-0000-00003AB20000}"/>
    <cellStyle name="20% - Accent1 4 8 3 3 4" xfId="45810" xr:uid="{00000000-0005-0000-0000-00003BB20000}"/>
    <cellStyle name="20% - Accent1 4 8 3 4" xfId="45811" xr:uid="{00000000-0005-0000-0000-00003CB20000}"/>
    <cellStyle name="20% - Accent1 4 8 3 4 2" xfId="45812" xr:uid="{00000000-0005-0000-0000-00003DB20000}"/>
    <cellStyle name="20% - Accent1 4 8 3 4 2 2" xfId="45813" xr:uid="{00000000-0005-0000-0000-00003EB20000}"/>
    <cellStyle name="20% - Accent1 4 8 3 4 2 2 2" xfId="45814" xr:uid="{00000000-0005-0000-0000-00003FB20000}"/>
    <cellStyle name="20% - Accent1 4 8 3 4 2 3" xfId="45815" xr:uid="{00000000-0005-0000-0000-000040B20000}"/>
    <cellStyle name="20% - Accent1 4 8 3 4 3" xfId="45816" xr:uid="{00000000-0005-0000-0000-000041B20000}"/>
    <cellStyle name="20% - Accent1 4 8 3 4 3 2" xfId="45817" xr:uid="{00000000-0005-0000-0000-000042B20000}"/>
    <cellStyle name="20% - Accent1 4 8 3 4 4" xfId="45818" xr:uid="{00000000-0005-0000-0000-000043B20000}"/>
    <cellStyle name="20% - Accent1 4 8 3 5" xfId="45819" xr:uid="{00000000-0005-0000-0000-000044B20000}"/>
    <cellStyle name="20% - Accent1 4 8 3 5 2" xfId="45820" xr:uid="{00000000-0005-0000-0000-000045B20000}"/>
    <cellStyle name="20% - Accent1 4 8 3 5 2 2" xfId="45821" xr:uid="{00000000-0005-0000-0000-000046B20000}"/>
    <cellStyle name="20% - Accent1 4 8 3 5 3" xfId="45822" xr:uid="{00000000-0005-0000-0000-000047B20000}"/>
    <cellStyle name="20% - Accent1 4 8 3 6" xfId="45823" xr:uid="{00000000-0005-0000-0000-000048B20000}"/>
    <cellStyle name="20% - Accent1 4 8 3 6 2" xfId="45824" xr:uid="{00000000-0005-0000-0000-000049B20000}"/>
    <cellStyle name="20% - Accent1 4 8 3 6 2 2" xfId="45825" xr:uid="{00000000-0005-0000-0000-00004AB20000}"/>
    <cellStyle name="20% - Accent1 4 8 3 6 3" xfId="45826" xr:uid="{00000000-0005-0000-0000-00004BB20000}"/>
    <cellStyle name="20% - Accent1 4 8 3 7" xfId="45827" xr:uid="{00000000-0005-0000-0000-00004CB20000}"/>
    <cellStyle name="20% - Accent1 4 8 3 7 2" xfId="45828" xr:uid="{00000000-0005-0000-0000-00004DB20000}"/>
    <cellStyle name="20% - Accent1 4 8 3 8" xfId="45829" xr:uid="{00000000-0005-0000-0000-00004EB20000}"/>
    <cellStyle name="20% - Accent1 4 8 3 8 2" xfId="45830" xr:uid="{00000000-0005-0000-0000-00004FB20000}"/>
    <cellStyle name="20% - Accent1 4 8 3 9" xfId="45831" xr:uid="{00000000-0005-0000-0000-000050B20000}"/>
    <cellStyle name="20% - Accent1 4 8 4" xfId="45832" xr:uid="{00000000-0005-0000-0000-000051B20000}"/>
    <cellStyle name="20% - Accent1 4 8 4 2" xfId="45833" xr:uid="{00000000-0005-0000-0000-000052B20000}"/>
    <cellStyle name="20% - Accent1 4 8 4 2 2" xfId="45834" xr:uid="{00000000-0005-0000-0000-000053B20000}"/>
    <cellStyle name="20% - Accent1 4 8 4 2 2 2" xfId="45835" xr:uid="{00000000-0005-0000-0000-000054B20000}"/>
    <cellStyle name="20% - Accent1 4 8 4 2 2 2 2" xfId="45836" xr:uid="{00000000-0005-0000-0000-000055B20000}"/>
    <cellStyle name="20% - Accent1 4 8 4 2 2 3" xfId="45837" xr:uid="{00000000-0005-0000-0000-000056B20000}"/>
    <cellStyle name="20% - Accent1 4 8 4 2 3" xfId="45838" xr:uid="{00000000-0005-0000-0000-000057B20000}"/>
    <cellStyle name="20% - Accent1 4 8 4 2 3 2" xfId="45839" xr:uid="{00000000-0005-0000-0000-000058B20000}"/>
    <cellStyle name="20% - Accent1 4 8 4 2 4" xfId="45840" xr:uid="{00000000-0005-0000-0000-000059B20000}"/>
    <cellStyle name="20% - Accent1 4 8 4 3" xfId="45841" xr:uid="{00000000-0005-0000-0000-00005AB20000}"/>
    <cellStyle name="20% - Accent1 4 8 4 3 2" xfId="45842" xr:uid="{00000000-0005-0000-0000-00005BB20000}"/>
    <cellStyle name="20% - Accent1 4 8 4 3 2 2" xfId="45843" xr:uid="{00000000-0005-0000-0000-00005CB20000}"/>
    <cellStyle name="20% - Accent1 4 8 4 3 2 2 2" xfId="45844" xr:uid="{00000000-0005-0000-0000-00005DB20000}"/>
    <cellStyle name="20% - Accent1 4 8 4 3 2 3" xfId="45845" xr:uid="{00000000-0005-0000-0000-00005EB20000}"/>
    <cellStyle name="20% - Accent1 4 8 4 3 3" xfId="45846" xr:uid="{00000000-0005-0000-0000-00005FB20000}"/>
    <cellStyle name="20% - Accent1 4 8 4 3 3 2" xfId="45847" xr:uid="{00000000-0005-0000-0000-000060B20000}"/>
    <cellStyle name="20% - Accent1 4 8 4 3 4" xfId="45848" xr:uid="{00000000-0005-0000-0000-000061B20000}"/>
    <cellStyle name="20% - Accent1 4 8 4 4" xfId="45849" xr:uid="{00000000-0005-0000-0000-000062B20000}"/>
    <cellStyle name="20% - Accent1 4 8 4 4 2" xfId="45850" xr:uid="{00000000-0005-0000-0000-000063B20000}"/>
    <cellStyle name="20% - Accent1 4 8 4 4 2 2" xfId="45851" xr:uid="{00000000-0005-0000-0000-000064B20000}"/>
    <cellStyle name="20% - Accent1 4 8 4 4 2 2 2" xfId="45852" xr:uid="{00000000-0005-0000-0000-000065B20000}"/>
    <cellStyle name="20% - Accent1 4 8 4 4 2 3" xfId="45853" xr:uid="{00000000-0005-0000-0000-000066B20000}"/>
    <cellStyle name="20% - Accent1 4 8 4 4 3" xfId="45854" xr:uid="{00000000-0005-0000-0000-000067B20000}"/>
    <cellStyle name="20% - Accent1 4 8 4 4 3 2" xfId="45855" xr:uid="{00000000-0005-0000-0000-000068B20000}"/>
    <cellStyle name="20% - Accent1 4 8 4 4 4" xfId="45856" xr:uid="{00000000-0005-0000-0000-000069B20000}"/>
    <cellStyle name="20% - Accent1 4 8 4 5" xfId="45857" xr:uid="{00000000-0005-0000-0000-00006AB20000}"/>
    <cellStyle name="20% - Accent1 4 8 4 5 2" xfId="45858" xr:uid="{00000000-0005-0000-0000-00006BB20000}"/>
    <cellStyle name="20% - Accent1 4 8 4 5 2 2" xfId="45859" xr:uid="{00000000-0005-0000-0000-00006CB20000}"/>
    <cellStyle name="20% - Accent1 4 8 4 5 3" xfId="45860" xr:uid="{00000000-0005-0000-0000-00006DB20000}"/>
    <cellStyle name="20% - Accent1 4 8 4 6" xfId="45861" xr:uid="{00000000-0005-0000-0000-00006EB20000}"/>
    <cellStyle name="20% - Accent1 4 8 4 6 2" xfId="45862" xr:uid="{00000000-0005-0000-0000-00006FB20000}"/>
    <cellStyle name="20% - Accent1 4 8 4 6 2 2" xfId="45863" xr:uid="{00000000-0005-0000-0000-000070B20000}"/>
    <cellStyle name="20% - Accent1 4 8 4 6 3" xfId="45864" xr:uid="{00000000-0005-0000-0000-000071B20000}"/>
    <cellStyle name="20% - Accent1 4 8 4 7" xfId="45865" xr:uid="{00000000-0005-0000-0000-000072B20000}"/>
    <cellStyle name="20% - Accent1 4 8 4 7 2" xfId="45866" xr:uid="{00000000-0005-0000-0000-000073B20000}"/>
    <cellStyle name="20% - Accent1 4 8 4 8" xfId="45867" xr:uid="{00000000-0005-0000-0000-000074B20000}"/>
    <cellStyle name="20% - Accent1 4 8 4 8 2" xfId="45868" xr:uid="{00000000-0005-0000-0000-000075B20000}"/>
    <cellStyle name="20% - Accent1 4 8 4 9" xfId="45869" xr:uid="{00000000-0005-0000-0000-000076B20000}"/>
    <cellStyle name="20% - Accent1 4 8 5" xfId="45870" xr:uid="{00000000-0005-0000-0000-000077B20000}"/>
    <cellStyle name="20% - Accent1 4 8 5 2" xfId="45871" xr:uid="{00000000-0005-0000-0000-000078B20000}"/>
    <cellStyle name="20% - Accent1 4 8 5 2 2" xfId="45872" xr:uid="{00000000-0005-0000-0000-000079B20000}"/>
    <cellStyle name="20% - Accent1 4 8 5 2 2 2" xfId="45873" xr:uid="{00000000-0005-0000-0000-00007AB20000}"/>
    <cellStyle name="20% - Accent1 4 8 5 2 3" xfId="45874" xr:uid="{00000000-0005-0000-0000-00007BB20000}"/>
    <cellStyle name="20% - Accent1 4 8 5 3" xfId="45875" xr:uid="{00000000-0005-0000-0000-00007CB20000}"/>
    <cellStyle name="20% - Accent1 4 8 5 3 2" xfId="45876" xr:uid="{00000000-0005-0000-0000-00007DB20000}"/>
    <cellStyle name="20% - Accent1 4 8 5 4" xfId="45877" xr:uid="{00000000-0005-0000-0000-00007EB20000}"/>
    <cellStyle name="20% - Accent1 4 8 6" xfId="45878" xr:uid="{00000000-0005-0000-0000-00007FB20000}"/>
    <cellStyle name="20% - Accent1 4 8 6 2" xfId="45879" xr:uid="{00000000-0005-0000-0000-000080B20000}"/>
    <cellStyle name="20% - Accent1 4 8 6 2 2" xfId="45880" xr:uid="{00000000-0005-0000-0000-000081B20000}"/>
    <cellStyle name="20% - Accent1 4 8 6 2 2 2" xfId="45881" xr:uid="{00000000-0005-0000-0000-000082B20000}"/>
    <cellStyle name="20% - Accent1 4 8 6 2 3" xfId="45882" xr:uid="{00000000-0005-0000-0000-000083B20000}"/>
    <cellStyle name="20% - Accent1 4 8 6 3" xfId="45883" xr:uid="{00000000-0005-0000-0000-000084B20000}"/>
    <cellStyle name="20% - Accent1 4 8 6 3 2" xfId="45884" xr:uid="{00000000-0005-0000-0000-000085B20000}"/>
    <cellStyle name="20% - Accent1 4 8 6 4" xfId="45885" xr:uid="{00000000-0005-0000-0000-000086B20000}"/>
    <cellStyle name="20% - Accent1 4 8 7" xfId="45886" xr:uid="{00000000-0005-0000-0000-000087B20000}"/>
    <cellStyle name="20% - Accent1 4 8 7 2" xfId="45887" xr:uid="{00000000-0005-0000-0000-000088B20000}"/>
    <cellStyle name="20% - Accent1 4 8 7 2 2" xfId="45888" xr:uid="{00000000-0005-0000-0000-000089B20000}"/>
    <cellStyle name="20% - Accent1 4 8 7 2 2 2" xfId="45889" xr:uid="{00000000-0005-0000-0000-00008AB20000}"/>
    <cellStyle name="20% - Accent1 4 8 7 2 3" xfId="45890" xr:uid="{00000000-0005-0000-0000-00008BB20000}"/>
    <cellStyle name="20% - Accent1 4 8 7 3" xfId="45891" xr:uid="{00000000-0005-0000-0000-00008CB20000}"/>
    <cellStyle name="20% - Accent1 4 8 7 3 2" xfId="45892" xr:uid="{00000000-0005-0000-0000-00008DB20000}"/>
    <cellStyle name="20% - Accent1 4 8 7 4" xfId="45893" xr:uid="{00000000-0005-0000-0000-00008EB20000}"/>
    <cellStyle name="20% - Accent1 4 8 8" xfId="45894" xr:uid="{00000000-0005-0000-0000-00008FB20000}"/>
    <cellStyle name="20% - Accent1 4 8 8 2" xfId="45895" xr:uid="{00000000-0005-0000-0000-000090B20000}"/>
    <cellStyle name="20% - Accent1 4 8 8 2 2" xfId="45896" xr:uid="{00000000-0005-0000-0000-000091B20000}"/>
    <cellStyle name="20% - Accent1 4 8 8 3" xfId="45897" xr:uid="{00000000-0005-0000-0000-000092B20000}"/>
    <cellStyle name="20% - Accent1 4 8 9" xfId="45898" xr:uid="{00000000-0005-0000-0000-000093B20000}"/>
    <cellStyle name="20% - Accent1 4 8 9 2" xfId="45899" xr:uid="{00000000-0005-0000-0000-000094B20000}"/>
    <cellStyle name="20% - Accent1 4 8 9 2 2" xfId="45900" xr:uid="{00000000-0005-0000-0000-000095B20000}"/>
    <cellStyle name="20% - Accent1 4 8 9 3" xfId="45901" xr:uid="{00000000-0005-0000-0000-000096B20000}"/>
    <cellStyle name="20% - Accent1 4 9" xfId="45902" xr:uid="{00000000-0005-0000-0000-000097B20000}"/>
    <cellStyle name="20% - Accent1 4 9 10" xfId="45903" xr:uid="{00000000-0005-0000-0000-000098B20000}"/>
    <cellStyle name="20% - Accent1 4 9 10 2" xfId="45904" xr:uid="{00000000-0005-0000-0000-000099B20000}"/>
    <cellStyle name="20% - Accent1 4 9 11" xfId="45905" xr:uid="{00000000-0005-0000-0000-00009AB20000}"/>
    <cellStyle name="20% - Accent1 4 9 2" xfId="45906" xr:uid="{00000000-0005-0000-0000-00009BB20000}"/>
    <cellStyle name="20% - Accent1 4 9 2 2" xfId="45907" xr:uid="{00000000-0005-0000-0000-00009CB20000}"/>
    <cellStyle name="20% - Accent1 4 9 2 2 2" xfId="45908" xr:uid="{00000000-0005-0000-0000-00009DB20000}"/>
    <cellStyle name="20% - Accent1 4 9 2 2 2 2" xfId="45909" xr:uid="{00000000-0005-0000-0000-00009EB20000}"/>
    <cellStyle name="20% - Accent1 4 9 2 2 2 2 2" xfId="45910" xr:uid="{00000000-0005-0000-0000-00009FB20000}"/>
    <cellStyle name="20% - Accent1 4 9 2 2 2 3" xfId="45911" xr:uid="{00000000-0005-0000-0000-0000A0B20000}"/>
    <cellStyle name="20% - Accent1 4 9 2 2 3" xfId="45912" xr:uid="{00000000-0005-0000-0000-0000A1B20000}"/>
    <cellStyle name="20% - Accent1 4 9 2 2 3 2" xfId="45913" xr:uid="{00000000-0005-0000-0000-0000A2B20000}"/>
    <cellStyle name="20% - Accent1 4 9 2 2 4" xfId="45914" xr:uid="{00000000-0005-0000-0000-0000A3B20000}"/>
    <cellStyle name="20% - Accent1 4 9 2 3" xfId="45915" xr:uid="{00000000-0005-0000-0000-0000A4B20000}"/>
    <cellStyle name="20% - Accent1 4 9 2 3 2" xfId="45916" xr:uid="{00000000-0005-0000-0000-0000A5B20000}"/>
    <cellStyle name="20% - Accent1 4 9 2 3 2 2" xfId="45917" xr:uid="{00000000-0005-0000-0000-0000A6B20000}"/>
    <cellStyle name="20% - Accent1 4 9 2 3 2 2 2" xfId="45918" xr:uid="{00000000-0005-0000-0000-0000A7B20000}"/>
    <cellStyle name="20% - Accent1 4 9 2 3 2 3" xfId="45919" xr:uid="{00000000-0005-0000-0000-0000A8B20000}"/>
    <cellStyle name="20% - Accent1 4 9 2 3 3" xfId="45920" xr:uid="{00000000-0005-0000-0000-0000A9B20000}"/>
    <cellStyle name="20% - Accent1 4 9 2 3 3 2" xfId="45921" xr:uid="{00000000-0005-0000-0000-0000AAB20000}"/>
    <cellStyle name="20% - Accent1 4 9 2 3 4" xfId="45922" xr:uid="{00000000-0005-0000-0000-0000ABB20000}"/>
    <cellStyle name="20% - Accent1 4 9 2 4" xfId="45923" xr:uid="{00000000-0005-0000-0000-0000ACB20000}"/>
    <cellStyle name="20% - Accent1 4 9 2 4 2" xfId="45924" xr:uid="{00000000-0005-0000-0000-0000ADB20000}"/>
    <cellStyle name="20% - Accent1 4 9 2 4 2 2" xfId="45925" xr:uid="{00000000-0005-0000-0000-0000AEB20000}"/>
    <cellStyle name="20% - Accent1 4 9 2 4 2 2 2" xfId="45926" xr:uid="{00000000-0005-0000-0000-0000AFB20000}"/>
    <cellStyle name="20% - Accent1 4 9 2 4 2 3" xfId="45927" xr:uid="{00000000-0005-0000-0000-0000B0B20000}"/>
    <cellStyle name="20% - Accent1 4 9 2 4 3" xfId="45928" xr:uid="{00000000-0005-0000-0000-0000B1B20000}"/>
    <cellStyle name="20% - Accent1 4 9 2 4 3 2" xfId="45929" xr:uid="{00000000-0005-0000-0000-0000B2B20000}"/>
    <cellStyle name="20% - Accent1 4 9 2 4 4" xfId="45930" xr:uid="{00000000-0005-0000-0000-0000B3B20000}"/>
    <cellStyle name="20% - Accent1 4 9 2 5" xfId="45931" xr:uid="{00000000-0005-0000-0000-0000B4B20000}"/>
    <cellStyle name="20% - Accent1 4 9 2 5 2" xfId="45932" xr:uid="{00000000-0005-0000-0000-0000B5B20000}"/>
    <cellStyle name="20% - Accent1 4 9 2 5 2 2" xfId="45933" xr:uid="{00000000-0005-0000-0000-0000B6B20000}"/>
    <cellStyle name="20% - Accent1 4 9 2 5 3" xfId="45934" xr:uid="{00000000-0005-0000-0000-0000B7B20000}"/>
    <cellStyle name="20% - Accent1 4 9 2 6" xfId="45935" xr:uid="{00000000-0005-0000-0000-0000B8B20000}"/>
    <cellStyle name="20% - Accent1 4 9 2 6 2" xfId="45936" xr:uid="{00000000-0005-0000-0000-0000B9B20000}"/>
    <cellStyle name="20% - Accent1 4 9 2 6 2 2" xfId="45937" xr:uid="{00000000-0005-0000-0000-0000BAB20000}"/>
    <cellStyle name="20% - Accent1 4 9 2 6 3" xfId="45938" xr:uid="{00000000-0005-0000-0000-0000BBB20000}"/>
    <cellStyle name="20% - Accent1 4 9 2 7" xfId="45939" xr:uid="{00000000-0005-0000-0000-0000BCB20000}"/>
    <cellStyle name="20% - Accent1 4 9 2 7 2" xfId="45940" xr:uid="{00000000-0005-0000-0000-0000BDB20000}"/>
    <cellStyle name="20% - Accent1 4 9 2 8" xfId="45941" xr:uid="{00000000-0005-0000-0000-0000BEB20000}"/>
    <cellStyle name="20% - Accent1 4 9 2 8 2" xfId="45942" xr:uid="{00000000-0005-0000-0000-0000BFB20000}"/>
    <cellStyle name="20% - Accent1 4 9 2 9" xfId="45943" xr:uid="{00000000-0005-0000-0000-0000C0B20000}"/>
    <cellStyle name="20% - Accent1 4 9 3" xfId="45944" xr:uid="{00000000-0005-0000-0000-0000C1B20000}"/>
    <cellStyle name="20% - Accent1 4 9 3 2" xfId="45945" xr:uid="{00000000-0005-0000-0000-0000C2B20000}"/>
    <cellStyle name="20% - Accent1 4 9 3 2 2" xfId="45946" xr:uid="{00000000-0005-0000-0000-0000C3B20000}"/>
    <cellStyle name="20% - Accent1 4 9 3 2 2 2" xfId="45947" xr:uid="{00000000-0005-0000-0000-0000C4B20000}"/>
    <cellStyle name="20% - Accent1 4 9 3 2 2 2 2" xfId="45948" xr:uid="{00000000-0005-0000-0000-0000C5B20000}"/>
    <cellStyle name="20% - Accent1 4 9 3 2 2 3" xfId="45949" xr:uid="{00000000-0005-0000-0000-0000C6B20000}"/>
    <cellStyle name="20% - Accent1 4 9 3 2 3" xfId="45950" xr:uid="{00000000-0005-0000-0000-0000C7B20000}"/>
    <cellStyle name="20% - Accent1 4 9 3 2 3 2" xfId="45951" xr:uid="{00000000-0005-0000-0000-0000C8B20000}"/>
    <cellStyle name="20% - Accent1 4 9 3 2 4" xfId="45952" xr:uid="{00000000-0005-0000-0000-0000C9B20000}"/>
    <cellStyle name="20% - Accent1 4 9 3 3" xfId="45953" xr:uid="{00000000-0005-0000-0000-0000CAB20000}"/>
    <cellStyle name="20% - Accent1 4 9 3 3 2" xfId="45954" xr:uid="{00000000-0005-0000-0000-0000CBB20000}"/>
    <cellStyle name="20% - Accent1 4 9 3 3 2 2" xfId="45955" xr:uid="{00000000-0005-0000-0000-0000CCB20000}"/>
    <cellStyle name="20% - Accent1 4 9 3 3 2 2 2" xfId="45956" xr:uid="{00000000-0005-0000-0000-0000CDB20000}"/>
    <cellStyle name="20% - Accent1 4 9 3 3 2 3" xfId="45957" xr:uid="{00000000-0005-0000-0000-0000CEB20000}"/>
    <cellStyle name="20% - Accent1 4 9 3 3 3" xfId="45958" xr:uid="{00000000-0005-0000-0000-0000CFB20000}"/>
    <cellStyle name="20% - Accent1 4 9 3 3 3 2" xfId="45959" xr:uid="{00000000-0005-0000-0000-0000D0B20000}"/>
    <cellStyle name="20% - Accent1 4 9 3 3 4" xfId="45960" xr:uid="{00000000-0005-0000-0000-0000D1B20000}"/>
    <cellStyle name="20% - Accent1 4 9 3 4" xfId="45961" xr:uid="{00000000-0005-0000-0000-0000D2B20000}"/>
    <cellStyle name="20% - Accent1 4 9 3 4 2" xfId="45962" xr:uid="{00000000-0005-0000-0000-0000D3B20000}"/>
    <cellStyle name="20% - Accent1 4 9 3 4 2 2" xfId="45963" xr:uid="{00000000-0005-0000-0000-0000D4B20000}"/>
    <cellStyle name="20% - Accent1 4 9 3 4 2 2 2" xfId="45964" xr:uid="{00000000-0005-0000-0000-0000D5B20000}"/>
    <cellStyle name="20% - Accent1 4 9 3 4 2 3" xfId="45965" xr:uid="{00000000-0005-0000-0000-0000D6B20000}"/>
    <cellStyle name="20% - Accent1 4 9 3 4 3" xfId="45966" xr:uid="{00000000-0005-0000-0000-0000D7B20000}"/>
    <cellStyle name="20% - Accent1 4 9 3 4 3 2" xfId="45967" xr:uid="{00000000-0005-0000-0000-0000D8B20000}"/>
    <cellStyle name="20% - Accent1 4 9 3 4 4" xfId="45968" xr:uid="{00000000-0005-0000-0000-0000D9B20000}"/>
    <cellStyle name="20% - Accent1 4 9 3 5" xfId="45969" xr:uid="{00000000-0005-0000-0000-0000DAB20000}"/>
    <cellStyle name="20% - Accent1 4 9 3 5 2" xfId="45970" xr:uid="{00000000-0005-0000-0000-0000DBB20000}"/>
    <cellStyle name="20% - Accent1 4 9 3 5 2 2" xfId="45971" xr:uid="{00000000-0005-0000-0000-0000DCB20000}"/>
    <cellStyle name="20% - Accent1 4 9 3 5 3" xfId="45972" xr:uid="{00000000-0005-0000-0000-0000DDB20000}"/>
    <cellStyle name="20% - Accent1 4 9 3 6" xfId="45973" xr:uid="{00000000-0005-0000-0000-0000DEB20000}"/>
    <cellStyle name="20% - Accent1 4 9 3 6 2" xfId="45974" xr:uid="{00000000-0005-0000-0000-0000DFB20000}"/>
    <cellStyle name="20% - Accent1 4 9 3 6 2 2" xfId="45975" xr:uid="{00000000-0005-0000-0000-0000E0B20000}"/>
    <cellStyle name="20% - Accent1 4 9 3 6 3" xfId="45976" xr:uid="{00000000-0005-0000-0000-0000E1B20000}"/>
    <cellStyle name="20% - Accent1 4 9 3 7" xfId="45977" xr:uid="{00000000-0005-0000-0000-0000E2B20000}"/>
    <cellStyle name="20% - Accent1 4 9 3 7 2" xfId="45978" xr:uid="{00000000-0005-0000-0000-0000E3B20000}"/>
    <cellStyle name="20% - Accent1 4 9 3 8" xfId="45979" xr:uid="{00000000-0005-0000-0000-0000E4B20000}"/>
    <cellStyle name="20% - Accent1 4 9 3 8 2" xfId="45980" xr:uid="{00000000-0005-0000-0000-0000E5B20000}"/>
    <cellStyle name="20% - Accent1 4 9 3 9" xfId="45981" xr:uid="{00000000-0005-0000-0000-0000E6B20000}"/>
    <cellStyle name="20% - Accent1 4 9 4" xfId="45982" xr:uid="{00000000-0005-0000-0000-0000E7B20000}"/>
    <cellStyle name="20% - Accent1 4 9 4 2" xfId="45983" xr:uid="{00000000-0005-0000-0000-0000E8B20000}"/>
    <cellStyle name="20% - Accent1 4 9 4 2 2" xfId="45984" xr:uid="{00000000-0005-0000-0000-0000E9B20000}"/>
    <cellStyle name="20% - Accent1 4 9 4 2 2 2" xfId="45985" xr:uid="{00000000-0005-0000-0000-0000EAB20000}"/>
    <cellStyle name="20% - Accent1 4 9 4 2 3" xfId="45986" xr:uid="{00000000-0005-0000-0000-0000EBB20000}"/>
    <cellStyle name="20% - Accent1 4 9 4 3" xfId="45987" xr:uid="{00000000-0005-0000-0000-0000ECB20000}"/>
    <cellStyle name="20% - Accent1 4 9 4 3 2" xfId="45988" xr:uid="{00000000-0005-0000-0000-0000EDB20000}"/>
    <cellStyle name="20% - Accent1 4 9 4 4" xfId="45989" xr:uid="{00000000-0005-0000-0000-0000EEB20000}"/>
    <cellStyle name="20% - Accent1 4 9 5" xfId="45990" xr:uid="{00000000-0005-0000-0000-0000EFB20000}"/>
    <cellStyle name="20% - Accent1 4 9 5 2" xfId="45991" xr:uid="{00000000-0005-0000-0000-0000F0B20000}"/>
    <cellStyle name="20% - Accent1 4 9 5 2 2" xfId="45992" xr:uid="{00000000-0005-0000-0000-0000F1B20000}"/>
    <cellStyle name="20% - Accent1 4 9 5 2 2 2" xfId="45993" xr:uid="{00000000-0005-0000-0000-0000F2B20000}"/>
    <cellStyle name="20% - Accent1 4 9 5 2 3" xfId="45994" xr:uid="{00000000-0005-0000-0000-0000F3B20000}"/>
    <cellStyle name="20% - Accent1 4 9 5 3" xfId="45995" xr:uid="{00000000-0005-0000-0000-0000F4B20000}"/>
    <cellStyle name="20% - Accent1 4 9 5 3 2" xfId="45996" xr:uid="{00000000-0005-0000-0000-0000F5B20000}"/>
    <cellStyle name="20% - Accent1 4 9 5 4" xfId="45997" xr:uid="{00000000-0005-0000-0000-0000F6B20000}"/>
    <cellStyle name="20% - Accent1 4 9 6" xfId="45998" xr:uid="{00000000-0005-0000-0000-0000F7B20000}"/>
    <cellStyle name="20% - Accent1 4 9 6 2" xfId="45999" xr:uid="{00000000-0005-0000-0000-0000F8B20000}"/>
    <cellStyle name="20% - Accent1 4 9 6 2 2" xfId="46000" xr:uid="{00000000-0005-0000-0000-0000F9B20000}"/>
    <cellStyle name="20% - Accent1 4 9 6 2 2 2" xfId="46001" xr:uid="{00000000-0005-0000-0000-0000FAB20000}"/>
    <cellStyle name="20% - Accent1 4 9 6 2 3" xfId="46002" xr:uid="{00000000-0005-0000-0000-0000FBB20000}"/>
    <cellStyle name="20% - Accent1 4 9 6 3" xfId="46003" xr:uid="{00000000-0005-0000-0000-0000FCB20000}"/>
    <cellStyle name="20% - Accent1 4 9 6 3 2" xfId="46004" xr:uid="{00000000-0005-0000-0000-0000FDB20000}"/>
    <cellStyle name="20% - Accent1 4 9 6 4" xfId="46005" xr:uid="{00000000-0005-0000-0000-0000FEB20000}"/>
    <cellStyle name="20% - Accent1 4 9 7" xfId="46006" xr:uid="{00000000-0005-0000-0000-0000FFB20000}"/>
    <cellStyle name="20% - Accent1 4 9 7 2" xfId="46007" xr:uid="{00000000-0005-0000-0000-000000B30000}"/>
    <cellStyle name="20% - Accent1 4 9 7 2 2" xfId="46008" xr:uid="{00000000-0005-0000-0000-000001B30000}"/>
    <cellStyle name="20% - Accent1 4 9 7 3" xfId="46009" xr:uid="{00000000-0005-0000-0000-000002B30000}"/>
    <cellStyle name="20% - Accent1 4 9 8" xfId="46010" xr:uid="{00000000-0005-0000-0000-000003B30000}"/>
    <cellStyle name="20% - Accent1 4 9 8 2" xfId="46011" xr:uid="{00000000-0005-0000-0000-000004B30000}"/>
    <cellStyle name="20% - Accent1 4 9 8 2 2" xfId="46012" xr:uid="{00000000-0005-0000-0000-000005B30000}"/>
    <cellStyle name="20% - Accent1 4 9 8 3" xfId="46013" xr:uid="{00000000-0005-0000-0000-000006B30000}"/>
    <cellStyle name="20% - Accent1 4 9 9" xfId="46014" xr:uid="{00000000-0005-0000-0000-000007B30000}"/>
    <cellStyle name="20% - Accent1 4 9 9 2" xfId="46015" xr:uid="{00000000-0005-0000-0000-000008B30000}"/>
    <cellStyle name="20% - Accent1 5" xfId="46016" xr:uid="{00000000-0005-0000-0000-000009B30000}"/>
    <cellStyle name="20% - Accent1 5 10" xfId="46017" xr:uid="{00000000-0005-0000-0000-00000AB30000}"/>
    <cellStyle name="20% - Accent1 5 10 2" xfId="46018" xr:uid="{00000000-0005-0000-0000-00000BB30000}"/>
    <cellStyle name="20% - Accent1 5 10 2 2" xfId="46019" xr:uid="{00000000-0005-0000-0000-00000CB30000}"/>
    <cellStyle name="20% - Accent1 5 10 2 2 2" xfId="46020" xr:uid="{00000000-0005-0000-0000-00000DB30000}"/>
    <cellStyle name="20% - Accent1 5 10 2 3" xfId="46021" xr:uid="{00000000-0005-0000-0000-00000EB30000}"/>
    <cellStyle name="20% - Accent1 5 10 3" xfId="46022" xr:uid="{00000000-0005-0000-0000-00000FB30000}"/>
    <cellStyle name="20% - Accent1 5 10 3 2" xfId="46023" xr:uid="{00000000-0005-0000-0000-000010B30000}"/>
    <cellStyle name="20% - Accent1 5 10 4" xfId="46024" xr:uid="{00000000-0005-0000-0000-000011B30000}"/>
    <cellStyle name="20% - Accent1 5 11" xfId="46025" xr:uid="{00000000-0005-0000-0000-000012B30000}"/>
    <cellStyle name="20% - Accent1 5 11 2" xfId="46026" xr:uid="{00000000-0005-0000-0000-000013B30000}"/>
    <cellStyle name="20% - Accent1 5 11 2 2" xfId="46027" xr:uid="{00000000-0005-0000-0000-000014B30000}"/>
    <cellStyle name="20% - Accent1 5 11 2 2 2" xfId="46028" xr:uid="{00000000-0005-0000-0000-000015B30000}"/>
    <cellStyle name="20% - Accent1 5 11 2 3" xfId="46029" xr:uid="{00000000-0005-0000-0000-000016B30000}"/>
    <cellStyle name="20% - Accent1 5 11 3" xfId="46030" xr:uid="{00000000-0005-0000-0000-000017B30000}"/>
    <cellStyle name="20% - Accent1 5 11 3 2" xfId="46031" xr:uid="{00000000-0005-0000-0000-000018B30000}"/>
    <cellStyle name="20% - Accent1 5 11 4" xfId="46032" xr:uid="{00000000-0005-0000-0000-000019B30000}"/>
    <cellStyle name="20% - Accent1 5 12" xfId="46033" xr:uid="{00000000-0005-0000-0000-00001AB30000}"/>
    <cellStyle name="20% - Accent1 5 12 2" xfId="46034" xr:uid="{00000000-0005-0000-0000-00001BB30000}"/>
    <cellStyle name="20% - Accent1 5 12 2 2" xfId="46035" xr:uid="{00000000-0005-0000-0000-00001CB30000}"/>
    <cellStyle name="20% - Accent1 5 12 3" xfId="46036" xr:uid="{00000000-0005-0000-0000-00001DB30000}"/>
    <cellStyle name="20% - Accent1 5 13" xfId="46037" xr:uid="{00000000-0005-0000-0000-00001EB30000}"/>
    <cellStyle name="20% - Accent1 5 13 2" xfId="46038" xr:uid="{00000000-0005-0000-0000-00001FB30000}"/>
    <cellStyle name="20% - Accent1 5 13 2 2" xfId="46039" xr:uid="{00000000-0005-0000-0000-000020B30000}"/>
    <cellStyle name="20% - Accent1 5 13 3" xfId="46040" xr:uid="{00000000-0005-0000-0000-000021B30000}"/>
    <cellStyle name="20% - Accent1 5 14" xfId="46041" xr:uid="{00000000-0005-0000-0000-000022B30000}"/>
    <cellStyle name="20% - Accent1 5 14 2" xfId="46042" xr:uid="{00000000-0005-0000-0000-000023B30000}"/>
    <cellStyle name="20% - Accent1 5 15" xfId="46043" xr:uid="{00000000-0005-0000-0000-000024B30000}"/>
    <cellStyle name="20% - Accent1 5 15 2" xfId="46044" xr:uid="{00000000-0005-0000-0000-000025B30000}"/>
    <cellStyle name="20% - Accent1 5 16" xfId="46045" xr:uid="{00000000-0005-0000-0000-000026B30000}"/>
    <cellStyle name="20% - Accent1 5 2" xfId="46046" xr:uid="{00000000-0005-0000-0000-000027B30000}"/>
    <cellStyle name="20% - Accent1 5 2 10" xfId="46047" xr:uid="{00000000-0005-0000-0000-000028B30000}"/>
    <cellStyle name="20% - Accent1 5 2 10 2" xfId="46048" xr:uid="{00000000-0005-0000-0000-000029B30000}"/>
    <cellStyle name="20% - Accent1 5 2 10 2 2" xfId="46049" xr:uid="{00000000-0005-0000-0000-00002AB30000}"/>
    <cellStyle name="20% - Accent1 5 2 10 2 2 2" xfId="46050" xr:uid="{00000000-0005-0000-0000-00002BB30000}"/>
    <cellStyle name="20% - Accent1 5 2 10 2 3" xfId="46051" xr:uid="{00000000-0005-0000-0000-00002CB30000}"/>
    <cellStyle name="20% - Accent1 5 2 10 3" xfId="46052" xr:uid="{00000000-0005-0000-0000-00002DB30000}"/>
    <cellStyle name="20% - Accent1 5 2 10 3 2" xfId="46053" xr:uid="{00000000-0005-0000-0000-00002EB30000}"/>
    <cellStyle name="20% - Accent1 5 2 10 4" xfId="46054" xr:uid="{00000000-0005-0000-0000-00002FB30000}"/>
    <cellStyle name="20% - Accent1 5 2 11" xfId="46055" xr:uid="{00000000-0005-0000-0000-000030B30000}"/>
    <cellStyle name="20% - Accent1 5 2 11 2" xfId="46056" xr:uid="{00000000-0005-0000-0000-000031B30000}"/>
    <cellStyle name="20% - Accent1 5 2 11 2 2" xfId="46057" xr:uid="{00000000-0005-0000-0000-000032B30000}"/>
    <cellStyle name="20% - Accent1 5 2 11 3" xfId="46058" xr:uid="{00000000-0005-0000-0000-000033B30000}"/>
    <cellStyle name="20% - Accent1 5 2 12" xfId="46059" xr:uid="{00000000-0005-0000-0000-000034B30000}"/>
    <cellStyle name="20% - Accent1 5 2 12 2" xfId="46060" xr:uid="{00000000-0005-0000-0000-000035B30000}"/>
    <cellStyle name="20% - Accent1 5 2 12 2 2" xfId="46061" xr:uid="{00000000-0005-0000-0000-000036B30000}"/>
    <cellStyle name="20% - Accent1 5 2 12 3" xfId="46062" xr:uid="{00000000-0005-0000-0000-000037B30000}"/>
    <cellStyle name="20% - Accent1 5 2 13" xfId="46063" xr:uid="{00000000-0005-0000-0000-000038B30000}"/>
    <cellStyle name="20% - Accent1 5 2 13 2" xfId="46064" xr:uid="{00000000-0005-0000-0000-000039B30000}"/>
    <cellStyle name="20% - Accent1 5 2 14" xfId="46065" xr:uid="{00000000-0005-0000-0000-00003AB30000}"/>
    <cellStyle name="20% - Accent1 5 2 14 2" xfId="46066" xr:uid="{00000000-0005-0000-0000-00003BB30000}"/>
    <cellStyle name="20% - Accent1 5 2 15" xfId="46067" xr:uid="{00000000-0005-0000-0000-00003CB30000}"/>
    <cellStyle name="20% - Accent1 5 2 2" xfId="46068" xr:uid="{00000000-0005-0000-0000-00003DB30000}"/>
    <cellStyle name="20% - Accent1 5 2 2 10" xfId="46069" xr:uid="{00000000-0005-0000-0000-00003EB30000}"/>
    <cellStyle name="20% - Accent1 5 2 2 10 2" xfId="46070" xr:uid="{00000000-0005-0000-0000-00003FB30000}"/>
    <cellStyle name="20% - Accent1 5 2 2 10 2 2" xfId="46071" xr:uid="{00000000-0005-0000-0000-000040B30000}"/>
    <cellStyle name="20% - Accent1 5 2 2 10 3" xfId="46072" xr:uid="{00000000-0005-0000-0000-000041B30000}"/>
    <cellStyle name="20% - Accent1 5 2 2 11" xfId="46073" xr:uid="{00000000-0005-0000-0000-000042B30000}"/>
    <cellStyle name="20% - Accent1 5 2 2 11 2" xfId="46074" xr:uid="{00000000-0005-0000-0000-000043B30000}"/>
    <cellStyle name="20% - Accent1 5 2 2 11 2 2" xfId="46075" xr:uid="{00000000-0005-0000-0000-000044B30000}"/>
    <cellStyle name="20% - Accent1 5 2 2 11 3" xfId="46076" xr:uid="{00000000-0005-0000-0000-000045B30000}"/>
    <cellStyle name="20% - Accent1 5 2 2 12" xfId="46077" xr:uid="{00000000-0005-0000-0000-000046B30000}"/>
    <cellStyle name="20% - Accent1 5 2 2 12 2" xfId="46078" xr:uid="{00000000-0005-0000-0000-000047B30000}"/>
    <cellStyle name="20% - Accent1 5 2 2 13" xfId="46079" xr:uid="{00000000-0005-0000-0000-000048B30000}"/>
    <cellStyle name="20% - Accent1 5 2 2 13 2" xfId="46080" xr:uid="{00000000-0005-0000-0000-000049B30000}"/>
    <cellStyle name="20% - Accent1 5 2 2 14" xfId="46081" xr:uid="{00000000-0005-0000-0000-00004AB30000}"/>
    <cellStyle name="20% - Accent1 5 2 2 2" xfId="46082" xr:uid="{00000000-0005-0000-0000-00004BB30000}"/>
    <cellStyle name="20% - Accent1 5 2 2 2 10" xfId="46083" xr:uid="{00000000-0005-0000-0000-00004CB30000}"/>
    <cellStyle name="20% - Accent1 5 2 2 2 10 2" xfId="46084" xr:uid="{00000000-0005-0000-0000-00004DB30000}"/>
    <cellStyle name="20% - Accent1 5 2 2 2 11" xfId="46085" xr:uid="{00000000-0005-0000-0000-00004EB30000}"/>
    <cellStyle name="20% - Accent1 5 2 2 2 2" xfId="46086" xr:uid="{00000000-0005-0000-0000-00004FB30000}"/>
    <cellStyle name="20% - Accent1 5 2 2 2 2 2" xfId="46087" xr:uid="{00000000-0005-0000-0000-000050B30000}"/>
    <cellStyle name="20% - Accent1 5 2 2 2 2 2 2" xfId="46088" xr:uid="{00000000-0005-0000-0000-000051B30000}"/>
    <cellStyle name="20% - Accent1 5 2 2 2 2 2 2 2" xfId="46089" xr:uid="{00000000-0005-0000-0000-000052B30000}"/>
    <cellStyle name="20% - Accent1 5 2 2 2 2 2 2 2 2" xfId="46090" xr:uid="{00000000-0005-0000-0000-000053B30000}"/>
    <cellStyle name="20% - Accent1 5 2 2 2 2 2 2 3" xfId="46091" xr:uid="{00000000-0005-0000-0000-000054B30000}"/>
    <cellStyle name="20% - Accent1 5 2 2 2 2 2 3" xfId="46092" xr:uid="{00000000-0005-0000-0000-000055B30000}"/>
    <cellStyle name="20% - Accent1 5 2 2 2 2 2 3 2" xfId="46093" xr:uid="{00000000-0005-0000-0000-000056B30000}"/>
    <cellStyle name="20% - Accent1 5 2 2 2 2 2 4" xfId="46094" xr:uid="{00000000-0005-0000-0000-000057B30000}"/>
    <cellStyle name="20% - Accent1 5 2 2 2 2 3" xfId="46095" xr:uid="{00000000-0005-0000-0000-000058B30000}"/>
    <cellStyle name="20% - Accent1 5 2 2 2 2 3 2" xfId="46096" xr:uid="{00000000-0005-0000-0000-000059B30000}"/>
    <cellStyle name="20% - Accent1 5 2 2 2 2 3 2 2" xfId="46097" xr:uid="{00000000-0005-0000-0000-00005AB30000}"/>
    <cellStyle name="20% - Accent1 5 2 2 2 2 3 2 2 2" xfId="46098" xr:uid="{00000000-0005-0000-0000-00005BB30000}"/>
    <cellStyle name="20% - Accent1 5 2 2 2 2 3 2 3" xfId="46099" xr:uid="{00000000-0005-0000-0000-00005CB30000}"/>
    <cellStyle name="20% - Accent1 5 2 2 2 2 3 3" xfId="46100" xr:uid="{00000000-0005-0000-0000-00005DB30000}"/>
    <cellStyle name="20% - Accent1 5 2 2 2 2 3 3 2" xfId="46101" xr:uid="{00000000-0005-0000-0000-00005EB30000}"/>
    <cellStyle name="20% - Accent1 5 2 2 2 2 3 4" xfId="46102" xr:uid="{00000000-0005-0000-0000-00005FB30000}"/>
    <cellStyle name="20% - Accent1 5 2 2 2 2 4" xfId="46103" xr:uid="{00000000-0005-0000-0000-000060B30000}"/>
    <cellStyle name="20% - Accent1 5 2 2 2 2 4 2" xfId="46104" xr:uid="{00000000-0005-0000-0000-000061B30000}"/>
    <cellStyle name="20% - Accent1 5 2 2 2 2 4 2 2" xfId="46105" xr:uid="{00000000-0005-0000-0000-000062B30000}"/>
    <cellStyle name="20% - Accent1 5 2 2 2 2 4 2 2 2" xfId="46106" xr:uid="{00000000-0005-0000-0000-000063B30000}"/>
    <cellStyle name="20% - Accent1 5 2 2 2 2 4 2 3" xfId="46107" xr:uid="{00000000-0005-0000-0000-000064B30000}"/>
    <cellStyle name="20% - Accent1 5 2 2 2 2 4 3" xfId="46108" xr:uid="{00000000-0005-0000-0000-000065B30000}"/>
    <cellStyle name="20% - Accent1 5 2 2 2 2 4 3 2" xfId="46109" xr:uid="{00000000-0005-0000-0000-000066B30000}"/>
    <cellStyle name="20% - Accent1 5 2 2 2 2 4 4" xfId="46110" xr:uid="{00000000-0005-0000-0000-000067B30000}"/>
    <cellStyle name="20% - Accent1 5 2 2 2 2 5" xfId="46111" xr:uid="{00000000-0005-0000-0000-000068B30000}"/>
    <cellStyle name="20% - Accent1 5 2 2 2 2 5 2" xfId="46112" xr:uid="{00000000-0005-0000-0000-000069B30000}"/>
    <cellStyle name="20% - Accent1 5 2 2 2 2 5 2 2" xfId="46113" xr:uid="{00000000-0005-0000-0000-00006AB30000}"/>
    <cellStyle name="20% - Accent1 5 2 2 2 2 5 3" xfId="46114" xr:uid="{00000000-0005-0000-0000-00006BB30000}"/>
    <cellStyle name="20% - Accent1 5 2 2 2 2 6" xfId="46115" xr:uid="{00000000-0005-0000-0000-00006CB30000}"/>
    <cellStyle name="20% - Accent1 5 2 2 2 2 6 2" xfId="46116" xr:uid="{00000000-0005-0000-0000-00006DB30000}"/>
    <cellStyle name="20% - Accent1 5 2 2 2 2 6 2 2" xfId="46117" xr:uid="{00000000-0005-0000-0000-00006EB30000}"/>
    <cellStyle name="20% - Accent1 5 2 2 2 2 6 3" xfId="46118" xr:uid="{00000000-0005-0000-0000-00006FB30000}"/>
    <cellStyle name="20% - Accent1 5 2 2 2 2 7" xfId="46119" xr:uid="{00000000-0005-0000-0000-000070B30000}"/>
    <cellStyle name="20% - Accent1 5 2 2 2 2 7 2" xfId="46120" xr:uid="{00000000-0005-0000-0000-000071B30000}"/>
    <cellStyle name="20% - Accent1 5 2 2 2 2 8" xfId="46121" xr:uid="{00000000-0005-0000-0000-000072B30000}"/>
    <cellStyle name="20% - Accent1 5 2 2 2 2 8 2" xfId="46122" xr:uid="{00000000-0005-0000-0000-000073B30000}"/>
    <cellStyle name="20% - Accent1 5 2 2 2 2 9" xfId="46123" xr:uid="{00000000-0005-0000-0000-000074B30000}"/>
    <cellStyle name="20% - Accent1 5 2 2 2 3" xfId="46124" xr:uid="{00000000-0005-0000-0000-000075B30000}"/>
    <cellStyle name="20% - Accent1 5 2 2 2 3 2" xfId="46125" xr:uid="{00000000-0005-0000-0000-000076B30000}"/>
    <cellStyle name="20% - Accent1 5 2 2 2 3 2 2" xfId="46126" xr:uid="{00000000-0005-0000-0000-000077B30000}"/>
    <cellStyle name="20% - Accent1 5 2 2 2 3 2 2 2" xfId="46127" xr:uid="{00000000-0005-0000-0000-000078B30000}"/>
    <cellStyle name="20% - Accent1 5 2 2 2 3 2 2 2 2" xfId="46128" xr:uid="{00000000-0005-0000-0000-000079B30000}"/>
    <cellStyle name="20% - Accent1 5 2 2 2 3 2 2 3" xfId="46129" xr:uid="{00000000-0005-0000-0000-00007AB30000}"/>
    <cellStyle name="20% - Accent1 5 2 2 2 3 2 3" xfId="46130" xr:uid="{00000000-0005-0000-0000-00007BB30000}"/>
    <cellStyle name="20% - Accent1 5 2 2 2 3 2 3 2" xfId="46131" xr:uid="{00000000-0005-0000-0000-00007CB30000}"/>
    <cellStyle name="20% - Accent1 5 2 2 2 3 2 4" xfId="46132" xr:uid="{00000000-0005-0000-0000-00007DB30000}"/>
    <cellStyle name="20% - Accent1 5 2 2 2 3 3" xfId="46133" xr:uid="{00000000-0005-0000-0000-00007EB30000}"/>
    <cellStyle name="20% - Accent1 5 2 2 2 3 3 2" xfId="46134" xr:uid="{00000000-0005-0000-0000-00007FB30000}"/>
    <cellStyle name="20% - Accent1 5 2 2 2 3 3 2 2" xfId="46135" xr:uid="{00000000-0005-0000-0000-000080B30000}"/>
    <cellStyle name="20% - Accent1 5 2 2 2 3 3 2 2 2" xfId="46136" xr:uid="{00000000-0005-0000-0000-000081B30000}"/>
    <cellStyle name="20% - Accent1 5 2 2 2 3 3 2 3" xfId="46137" xr:uid="{00000000-0005-0000-0000-000082B30000}"/>
    <cellStyle name="20% - Accent1 5 2 2 2 3 3 3" xfId="46138" xr:uid="{00000000-0005-0000-0000-000083B30000}"/>
    <cellStyle name="20% - Accent1 5 2 2 2 3 3 3 2" xfId="46139" xr:uid="{00000000-0005-0000-0000-000084B30000}"/>
    <cellStyle name="20% - Accent1 5 2 2 2 3 3 4" xfId="46140" xr:uid="{00000000-0005-0000-0000-000085B30000}"/>
    <cellStyle name="20% - Accent1 5 2 2 2 3 4" xfId="46141" xr:uid="{00000000-0005-0000-0000-000086B30000}"/>
    <cellStyle name="20% - Accent1 5 2 2 2 3 4 2" xfId="46142" xr:uid="{00000000-0005-0000-0000-000087B30000}"/>
    <cellStyle name="20% - Accent1 5 2 2 2 3 4 2 2" xfId="46143" xr:uid="{00000000-0005-0000-0000-000088B30000}"/>
    <cellStyle name="20% - Accent1 5 2 2 2 3 4 2 2 2" xfId="46144" xr:uid="{00000000-0005-0000-0000-000089B30000}"/>
    <cellStyle name="20% - Accent1 5 2 2 2 3 4 2 3" xfId="46145" xr:uid="{00000000-0005-0000-0000-00008AB30000}"/>
    <cellStyle name="20% - Accent1 5 2 2 2 3 4 3" xfId="46146" xr:uid="{00000000-0005-0000-0000-00008BB30000}"/>
    <cellStyle name="20% - Accent1 5 2 2 2 3 4 3 2" xfId="46147" xr:uid="{00000000-0005-0000-0000-00008CB30000}"/>
    <cellStyle name="20% - Accent1 5 2 2 2 3 4 4" xfId="46148" xr:uid="{00000000-0005-0000-0000-00008DB30000}"/>
    <cellStyle name="20% - Accent1 5 2 2 2 3 5" xfId="46149" xr:uid="{00000000-0005-0000-0000-00008EB30000}"/>
    <cellStyle name="20% - Accent1 5 2 2 2 3 5 2" xfId="46150" xr:uid="{00000000-0005-0000-0000-00008FB30000}"/>
    <cellStyle name="20% - Accent1 5 2 2 2 3 5 2 2" xfId="46151" xr:uid="{00000000-0005-0000-0000-000090B30000}"/>
    <cellStyle name="20% - Accent1 5 2 2 2 3 5 3" xfId="46152" xr:uid="{00000000-0005-0000-0000-000091B30000}"/>
    <cellStyle name="20% - Accent1 5 2 2 2 3 6" xfId="46153" xr:uid="{00000000-0005-0000-0000-000092B30000}"/>
    <cellStyle name="20% - Accent1 5 2 2 2 3 6 2" xfId="46154" xr:uid="{00000000-0005-0000-0000-000093B30000}"/>
    <cellStyle name="20% - Accent1 5 2 2 2 3 6 2 2" xfId="46155" xr:uid="{00000000-0005-0000-0000-000094B30000}"/>
    <cellStyle name="20% - Accent1 5 2 2 2 3 6 3" xfId="46156" xr:uid="{00000000-0005-0000-0000-000095B30000}"/>
    <cellStyle name="20% - Accent1 5 2 2 2 3 7" xfId="46157" xr:uid="{00000000-0005-0000-0000-000096B30000}"/>
    <cellStyle name="20% - Accent1 5 2 2 2 3 7 2" xfId="46158" xr:uid="{00000000-0005-0000-0000-000097B30000}"/>
    <cellStyle name="20% - Accent1 5 2 2 2 3 8" xfId="46159" xr:uid="{00000000-0005-0000-0000-000098B30000}"/>
    <cellStyle name="20% - Accent1 5 2 2 2 3 8 2" xfId="46160" xr:uid="{00000000-0005-0000-0000-000099B30000}"/>
    <cellStyle name="20% - Accent1 5 2 2 2 3 9" xfId="46161" xr:uid="{00000000-0005-0000-0000-00009AB30000}"/>
    <cellStyle name="20% - Accent1 5 2 2 2 4" xfId="46162" xr:uid="{00000000-0005-0000-0000-00009BB30000}"/>
    <cellStyle name="20% - Accent1 5 2 2 2 4 2" xfId="46163" xr:uid="{00000000-0005-0000-0000-00009CB30000}"/>
    <cellStyle name="20% - Accent1 5 2 2 2 4 2 2" xfId="46164" xr:uid="{00000000-0005-0000-0000-00009DB30000}"/>
    <cellStyle name="20% - Accent1 5 2 2 2 4 2 2 2" xfId="46165" xr:uid="{00000000-0005-0000-0000-00009EB30000}"/>
    <cellStyle name="20% - Accent1 5 2 2 2 4 2 3" xfId="46166" xr:uid="{00000000-0005-0000-0000-00009FB30000}"/>
    <cellStyle name="20% - Accent1 5 2 2 2 4 3" xfId="46167" xr:uid="{00000000-0005-0000-0000-0000A0B30000}"/>
    <cellStyle name="20% - Accent1 5 2 2 2 4 3 2" xfId="46168" xr:uid="{00000000-0005-0000-0000-0000A1B30000}"/>
    <cellStyle name="20% - Accent1 5 2 2 2 4 4" xfId="46169" xr:uid="{00000000-0005-0000-0000-0000A2B30000}"/>
    <cellStyle name="20% - Accent1 5 2 2 2 5" xfId="46170" xr:uid="{00000000-0005-0000-0000-0000A3B30000}"/>
    <cellStyle name="20% - Accent1 5 2 2 2 5 2" xfId="46171" xr:uid="{00000000-0005-0000-0000-0000A4B30000}"/>
    <cellStyle name="20% - Accent1 5 2 2 2 5 2 2" xfId="46172" xr:uid="{00000000-0005-0000-0000-0000A5B30000}"/>
    <cellStyle name="20% - Accent1 5 2 2 2 5 2 2 2" xfId="46173" xr:uid="{00000000-0005-0000-0000-0000A6B30000}"/>
    <cellStyle name="20% - Accent1 5 2 2 2 5 2 3" xfId="46174" xr:uid="{00000000-0005-0000-0000-0000A7B30000}"/>
    <cellStyle name="20% - Accent1 5 2 2 2 5 3" xfId="46175" xr:uid="{00000000-0005-0000-0000-0000A8B30000}"/>
    <cellStyle name="20% - Accent1 5 2 2 2 5 3 2" xfId="46176" xr:uid="{00000000-0005-0000-0000-0000A9B30000}"/>
    <cellStyle name="20% - Accent1 5 2 2 2 5 4" xfId="46177" xr:uid="{00000000-0005-0000-0000-0000AAB30000}"/>
    <cellStyle name="20% - Accent1 5 2 2 2 6" xfId="46178" xr:uid="{00000000-0005-0000-0000-0000ABB30000}"/>
    <cellStyle name="20% - Accent1 5 2 2 2 6 2" xfId="46179" xr:uid="{00000000-0005-0000-0000-0000ACB30000}"/>
    <cellStyle name="20% - Accent1 5 2 2 2 6 2 2" xfId="46180" xr:uid="{00000000-0005-0000-0000-0000ADB30000}"/>
    <cellStyle name="20% - Accent1 5 2 2 2 6 2 2 2" xfId="46181" xr:uid="{00000000-0005-0000-0000-0000AEB30000}"/>
    <cellStyle name="20% - Accent1 5 2 2 2 6 2 3" xfId="46182" xr:uid="{00000000-0005-0000-0000-0000AFB30000}"/>
    <cellStyle name="20% - Accent1 5 2 2 2 6 3" xfId="46183" xr:uid="{00000000-0005-0000-0000-0000B0B30000}"/>
    <cellStyle name="20% - Accent1 5 2 2 2 6 3 2" xfId="46184" xr:uid="{00000000-0005-0000-0000-0000B1B30000}"/>
    <cellStyle name="20% - Accent1 5 2 2 2 6 4" xfId="46185" xr:uid="{00000000-0005-0000-0000-0000B2B30000}"/>
    <cellStyle name="20% - Accent1 5 2 2 2 7" xfId="46186" xr:uid="{00000000-0005-0000-0000-0000B3B30000}"/>
    <cellStyle name="20% - Accent1 5 2 2 2 7 2" xfId="46187" xr:uid="{00000000-0005-0000-0000-0000B4B30000}"/>
    <cellStyle name="20% - Accent1 5 2 2 2 7 2 2" xfId="46188" xr:uid="{00000000-0005-0000-0000-0000B5B30000}"/>
    <cellStyle name="20% - Accent1 5 2 2 2 7 3" xfId="46189" xr:uid="{00000000-0005-0000-0000-0000B6B30000}"/>
    <cellStyle name="20% - Accent1 5 2 2 2 8" xfId="46190" xr:uid="{00000000-0005-0000-0000-0000B7B30000}"/>
    <cellStyle name="20% - Accent1 5 2 2 2 8 2" xfId="46191" xr:uid="{00000000-0005-0000-0000-0000B8B30000}"/>
    <cellStyle name="20% - Accent1 5 2 2 2 8 2 2" xfId="46192" xr:uid="{00000000-0005-0000-0000-0000B9B30000}"/>
    <cellStyle name="20% - Accent1 5 2 2 2 8 3" xfId="46193" xr:uid="{00000000-0005-0000-0000-0000BAB30000}"/>
    <cellStyle name="20% - Accent1 5 2 2 2 9" xfId="46194" xr:uid="{00000000-0005-0000-0000-0000BBB30000}"/>
    <cellStyle name="20% - Accent1 5 2 2 2 9 2" xfId="46195" xr:uid="{00000000-0005-0000-0000-0000BCB30000}"/>
    <cellStyle name="20% - Accent1 5 2 2 3" xfId="46196" xr:uid="{00000000-0005-0000-0000-0000BDB30000}"/>
    <cellStyle name="20% - Accent1 5 2 2 3 10" xfId="46197" xr:uid="{00000000-0005-0000-0000-0000BEB30000}"/>
    <cellStyle name="20% - Accent1 5 2 2 3 10 2" xfId="46198" xr:uid="{00000000-0005-0000-0000-0000BFB30000}"/>
    <cellStyle name="20% - Accent1 5 2 2 3 11" xfId="46199" xr:uid="{00000000-0005-0000-0000-0000C0B30000}"/>
    <cellStyle name="20% - Accent1 5 2 2 3 2" xfId="46200" xr:uid="{00000000-0005-0000-0000-0000C1B30000}"/>
    <cellStyle name="20% - Accent1 5 2 2 3 2 2" xfId="46201" xr:uid="{00000000-0005-0000-0000-0000C2B30000}"/>
    <cellStyle name="20% - Accent1 5 2 2 3 2 2 2" xfId="46202" xr:uid="{00000000-0005-0000-0000-0000C3B30000}"/>
    <cellStyle name="20% - Accent1 5 2 2 3 2 2 2 2" xfId="46203" xr:uid="{00000000-0005-0000-0000-0000C4B30000}"/>
    <cellStyle name="20% - Accent1 5 2 2 3 2 2 2 2 2" xfId="46204" xr:uid="{00000000-0005-0000-0000-0000C5B30000}"/>
    <cellStyle name="20% - Accent1 5 2 2 3 2 2 2 3" xfId="46205" xr:uid="{00000000-0005-0000-0000-0000C6B30000}"/>
    <cellStyle name="20% - Accent1 5 2 2 3 2 2 3" xfId="46206" xr:uid="{00000000-0005-0000-0000-0000C7B30000}"/>
    <cellStyle name="20% - Accent1 5 2 2 3 2 2 3 2" xfId="46207" xr:uid="{00000000-0005-0000-0000-0000C8B30000}"/>
    <cellStyle name="20% - Accent1 5 2 2 3 2 2 4" xfId="46208" xr:uid="{00000000-0005-0000-0000-0000C9B30000}"/>
    <cellStyle name="20% - Accent1 5 2 2 3 2 3" xfId="46209" xr:uid="{00000000-0005-0000-0000-0000CAB30000}"/>
    <cellStyle name="20% - Accent1 5 2 2 3 2 3 2" xfId="46210" xr:uid="{00000000-0005-0000-0000-0000CBB30000}"/>
    <cellStyle name="20% - Accent1 5 2 2 3 2 3 2 2" xfId="46211" xr:uid="{00000000-0005-0000-0000-0000CCB30000}"/>
    <cellStyle name="20% - Accent1 5 2 2 3 2 3 2 2 2" xfId="46212" xr:uid="{00000000-0005-0000-0000-0000CDB30000}"/>
    <cellStyle name="20% - Accent1 5 2 2 3 2 3 2 3" xfId="46213" xr:uid="{00000000-0005-0000-0000-0000CEB30000}"/>
    <cellStyle name="20% - Accent1 5 2 2 3 2 3 3" xfId="46214" xr:uid="{00000000-0005-0000-0000-0000CFB30000}"/>
    <cellStyle name="20% - Accent1 5 2 2 3 2 3 3 2" xfId="46215" xr:uid="{00000000-0005-0000-0000-0000D0B30000}"/>
    <cellStyle name="20% - Accent1 5 2 2 3 2 3 4" xfId="46216" xr:uid="{00000000-0005-0000-0000-0000D1B30000}"/>
    <cellStyle name="20% - Accent1 5 2 2 3 2 4" xfId="46217" xr:uid="{00000000-0005-0000-0000-0000D2B30000}"/>
    <cellStyle name="20% - Accent1 5 2 2 3 2 4 2" xfId="46218" xr:uid="{00000000-0005-0000-0000-0000D3B30000}"/>
    <cellStyle name="20% - Accent1 5 2 2 3 2 4 2 2" xfId="46219" xr:uid="{00000000-0005-0000-0000-0000D4B30000}"/>
    <cellStyle name="20% - Accent1 5 2 2 3 2 4 2 2 2" xfId="46220" xr:uid="{00000000-0005-0000-0000-0000D5B30000}"/>
    <cellStyle name="20% - Accent1 5 2 2 3 2 4 2 3" xfId="46221" xr:uid="{00000000-0005-0000-0000-0000D6B30000}"/>
    <cellStyle name="20% - Accent1 5 2 2 3 2 4 3" xfId="46222" xr:uid="{00000000-0005-0000-0000-0000D7B30000}"/>
    <cellStyle name="20% - Accent1 5 2 2 3 2 4 3 2" xfId="46223" xr:uid="{00000000-0005-0000-0000-0000D8B30000}"/>
    <cellStyle name="20% - Accent1 5 2 2 3 2 4 4" xfId="46224" xr:uid="{00000000-0005-0000-0000-0000D9B30000}"/>
    <cellStyle name="20% - Accent1 5 2 2 3 2 5" xfId="46225" xr:uid="{00000000-0005-0000-0000-0000DAB30000}"/>
    <cellStyle name="20% - Accent1 5 2 2 3 2 5 2" xfId="46226" xr:uid="{00000000-0005-0000-0000-0000DBB30000}"/>
    <cellStyle name="20% - Accent1 5 2 2 3 2 5 2 2" xfId="46227" xr:uid="{00000000-0005-0000-0000-0000DCB30000}"/>
    <cellStyle name="20% - Accent1 5 2 2 3 2 5 3" xfId="46228" xr:uid="{00000000-0005-0000-0000-0000DDB30000}"/>
    <cellStyle name="20% - Accent1 5 2 2 3 2 6" xfId="46229" xr:uid="{00000000-0005-0000-0000-0000DEB30000}"/>
    <cellStyle name="20% - Accent1 5 2 2 3 2 6 2" xfId="46230" xr:uid="{00000000-0005-0000-0000-0000DFB30000}"/>
    <cellStyle name="20% - Accent1 5 2 2 3 2 6 2 2" xfId="46231" xr:uid="{00000000-0005-0000-0000-0000E0B30000}"/>
    <cellStyle name="20% - Accent1 5 2 2 3 2 6 3" xfId="46232" xr:uid="{00000000-0005-0000-0000-0000E1B30000}"/>
    <cellStyle name="20% - Accent1 5 2 2 3 2 7" xfId="46233" xr:uid="{00000000-0005-0000-0000-0000E2B30000}"/>
    <cellStyle name="20% - Accent1 5 2 2 3 2 7 2" xfId="46234" xr:uid="{00000000-0005-0000-0000-0000E3B30000}"/>
    <cellStyle name="20% - Accent1 5 2 2 3 2 8" xfId="46235" xr:uid="{00000000-0005-0000-0000-0000E4B30000}"/>
    <cellStyle name="20% - Accent1 5 2 2 3 2 8 2" xfId="46236" xr:uid="{00000000-0005-0000-0000-0000E5B30000}"/>
    <cellStyle name="20% - Accent1 5 2 2 3 2 9" xfId="46237" xr:uid="{00000000-0005-0000-0000-0000E6B30000}"/>
    <cellStyle name="20% - Accent1 5 2 2 3 3" xfId="46238" xr:uid="{00000000-0005-0000-0000-0000E7B30000}"/>
    <cellStyle name="20% - Accent1 5 2 2 3 3 2" xfId="46239" xr:uid="{00000000-0005-0000-0000-0000E8B30000}"/>
    <cellStyle name="20% - Accent1 5 2 2 3 3 2 2" xfId="46240" xr:uid="{00000000-0005-0000-0000-0000E9B30000}"/>
    <cellStyle name="20% - Accent1 5 2 2 3 3 2 2 2" xfId="46241" xr:uid="{00000000-0005-0000-0000-0000EAB30000}"/>
    <cellStyle name="20% - Accent1 5 2 2 3 3 2 2 2 2" xfId="46242" xr:uid="{00000000-0005-0000-0000-0000EBB30000}"/>
    <cellStyle name="20% - Accent1 5 2 2 3 3 2 2 3" xfId="46243" xr:uid="{00000000-0005-0000-0000-0000ECB30000}"/>
    <cellStyle name="20% - Accent1 5 2 2 3 3 2 3" xfId="46244" xr:uid="{00000000-0005-0000-0000-0000EDB30000}"/>
    <cellStyle name="20% - Accent1 5 2 2 3 3 2 3 2" xfId="46245" xr:uid="{00000000-0005-0000-0000-0000EEB30000}"/>
    <cellStyle name="20% - Accent1 5 2 2 3 3 2 4" xfId="46246" xr:uid="{00000000-0005-0000-0000-0000EFB30000}"/>
    <cellStyle name="20% - Accent1 5 2 2 3 3 3" xfId="46247" xr:uid="{00000000-0005-0000-0000-0000F0B30000}"/>
    <cellStyle name="20% - Accent1 5 2 2 3 3 3 2" xfId="46248" xr:uid="{00000000-0005-0000-0000-0000F1B30000}"/>
    <cellStyle name="20% - Accent1 5 2 2 3 3 3 2 2" xfId="46249" xr:uid="{00000000-0005-0000-0000-0000F2B30000}"/>
    <cellStyle name="20% - Accent1 5 2 2 3 3 3 2 2 2" xfId="46250" xr:uid="{00000000-0005-0000-0000-0000F3B30000}"/>
    <cellStyle name="20% - Accent1 5 2 2 3 3 3 2 3" xfId="46251" xr:uid="{00000000-0005-0000-0000-0000F4B30000}"/>
    <cellStyle name="20% - Accent1 5 2 2 3 3 3 3" xfId="46252" xr:uid="{00000000-0005-0000-0000-0000F5B30000}"/>
    <cellStyle name="20% - Accent1 5 2 2 3 3 3 3 2" xfId="46253" xr:uid="{00000000-0005-0000-0000-0000F6B30000}"/>
    <cellStyle name="20% - Accent1 5 2 2 3 3 3 4" xfId="46254" xr:uid="{00000000-0005-0000-0000-0000F7B30000}"/>
    <cellStyle name="20% - Accent1 5 2 2 3 3 4" xfId="46255" xr:uid="{00000000-0005-0000-0000-0000F8B30000}"/>
    <cellStyle name="20% - Accent1 5 2 2 3 3 4 2" xfId="46256" xr:uid="{00000000-0005-0000-0000-0000F9B30000}"/>
    <cellStyle name="20% - Accent1 5 2 2 3 3 4 2 2" xfId="46257" xr:uid="{00000000-0005-0000-0000-0000FAB30000}"/>
    <cellStyle name="20% - Accent1 5 2 2 3 3 4 2 2 2" xfId="46258" xr:uid="{00000000-0005-0000-0000-0000FBB30000}"/>
    <cellStyle name="20% - Accent1 5 2 2 3 3 4 2 3" xfId="46259" xr:uid="{00000000-0005-0000-0000-0000FCB30000}"/>
    <cellStyle name="20% - Accent1 5 2 2 3 3 4 3" xfId="46260" xr:uid="{00000000-0005-0000-0000-0000FDB30000}"/>
    <cellStyle name="20% - Accent1 5 2 2 3 3 4 3 2" xfId="46261" xr:uid="{00000000-0005-0000-0000-0000FEB30000}"/>
    <cellStyle name="20% - Accent1 5 2 2 3 3 4 4" xfId="46262" xr:uid="{00000000-0005-0000-0000-0000FFB30000}"/>
    <cellStyle name="20% - Accent1 5 2 2 3 3 5" xfId="46263" xr:uid="{00000000-0005-0000-0000-000000B40000}"/>
    <cellStyle name="20% - Accent1 5 2 2 3 3 5 2" xfId="46264" xr:uid="{00000000-0005-0000-0000-000001B40000}"/>
    <cellStyle name="20% - Accent1 5 2 2 3 3 5 2 2" xfId="46265" xr:uid="{00000000-0005-0000-0000-000002B40000}"/>
    <cellStyle name="20% - Accent1 5 2 2 3 3 5 3" xfId="46266" xr:uid="{00000000-0005-0000-0000-000003B40000}"/>
    <cellStyle name="20% - Accent1 5 2 2 3 3 6" xfId="46267" xr:uid="{00000000-0005-0000-0000-000004B40000}"/>
    <cellStyle name="20% - Accent1 5 2 2 3 3 6 2" xfId="46268" xr:uid="{00000000-0005-0000-0000-000005B40000}"/>
    <cellStyle name="20% - Accent1 5 2 2 3 3 6 2 2" xfId="46269" xr:uid="{00000000-0005-0000-0000-000006B40000}"/>
    <cellStyle name="20% - Accent1 5 2 2 3 3 6 3" xfId="46270" xr:uid="{00000000-0005-0000-0000-000007B40000}"/>
    <cellStyle name="20% - Accent1 5 2 2 3 3 7" xfId="46271" xr:uid="{00000000-0005-0000-0000-000008B40000}"/>
    <cellStyle name="20% - Accent1 5 2 2 3 3 7 2" xfId="46272" xr:uid="{00000000-0005-0000-0000-000009B40000}"/>
    <cellStyle name="20% - Accent1 5 2 2 3 3 8" xfId="46273" xr:uid="{00000000-0005-0000-0000-00000AB40000}"/>
    <cellStyle name="20% - Accent1 5 2 2 3 3 8 2" xfId="46274" xr:uid="{00000000-0005-0000-0000-00000BB40000}"/>
    <cellStyle name="20% - Accent1 5 2 2 3 3 9" xfId="46275" xr:uid="{00000000-0005-0000-0000-00000CB40000}"/>
    <cellStyle name="20% - Accent1 5 2 2 3 4" xfId="46276" xr:uid="{00000000-0005-0000-0000-00000DB40000}"/>
    <cellStyle name="20% - Accent1 5 2 2 3 4 2" xfId="46277" xr:uid="{00000000-0005-0000-0000-00000EB40000}"/>
    <cellStyle name="20% - Accent1 5 2 2 3 4 2 2" xfId="46278" xr:uid="{00000000-0005-0000-0000-00000FB40000}"/>
    <cellStyle name="20% - Accent1 5 2 2 3 4 2 2 2" xfId="46279" xr:uid="{00000000-0005-0000-0000-000010B40000}"/>
    <cellStyle name="20% - Accent1 5 2 2 3 4 2 3" xfId="46280" xr:uid="{00000000-0005-0000-0000-000011B40000}"/>
    <cellStyle name="20% - Accent1 5 2 2 3 4 3" xfId="46281" xr:uid="{00000000-0005-0000-0000-000012B40000}"/>
    <cellStyle name="20% - Accent1 5 2 2 3 4 3 2" xfId="46282" xr:uid="{00000000-0005-0000-0000-000013B40000}"/>
    <cellStyle name="20% - Accent1 5 2 2 3 4 4" xfId="46283" xr:uid="{00000000-0005-0000-0000-000014B40000}"/>
    <cellStyle name="20% - Accent1 5 2 2 3 5" xfId="46284" xr:uid="{00000000-0005-0000-0000-000015B40000}"/>
    <cellStyle name="20% - Accent1 5 2 2 3 5 2" xfId="46285" xr:uid="{00000000-0005-0000-0000-000016B40000}"/>
    <cellStyle name="20% - Accent1 5 2 2 3 5 2 2" xfId="46286" xr:uid="{00000000-0005-0000-0000-000017B40000}"/>
    <cellStyle name="20% - Accent1 5 2 2 3 5 2 2 2" xfId="46287" xr:uid="{00000000-0005-0000-0000-000018B40000}"/>
    <cellStyle name="20% - Accent1 5 2 2 3 5 2 3" xfId="46288" xr:uid="{00000000-0005-0000-0000-000019B40000}"/>
    <cellStyle name="20% - Accent1 5 2 2 3 5 3" xfId="46289" xr:uid="{00000000-0005-0000-0000-00001AB40000}"/>
    <cellStyle name="20% - Accent1 5 2 2 3 5 3 2" xfId="46290" xr:uid="{00000000-0005-0000-0000-00001BB40000}"/>
    <cellStyle name="20% - Accent1 5 2 2 3 5 4" xfId="46291" xr:uid="{00000000-0005-0000-0000-00001CB40000}"/>
    <cellStyle name="20% - Accent1 5 2 2 3 6" xfId="46292" xr:uid="{00000000-0005-0000-0000-00001DB40000}"/>
    <cellStyle name="20% - Accent1 5 2 2 3 6 2" xfId="46293" xr:uid="{00000000-0005-0000-0000-00001EB40000}"/>
    <cellStyle name="20% - Accent1 5 2 2 3 6 2 2" xfId="46294" xr:uid="{00000000-0005-0000-0000-00001FB40000}"/>
    <cellStyle name="20% - Accent1 5 2 2 3 6 2 2 2" xfId="46295" xr:uid="{00000000-0005-0000-0000-000020B40000}"/>
    <cellStyle name="20% - Accent1 5 2 2 3 6 2 3" xfId="46296" xr:uid="{00000000-0005-0000-0000-000021B40000}"/>
    <cellStyle name="20% - Accent1 5 2 2 3 6 3" xfId="46297" xr:uid="{00000000-0005-0000-0000-000022B40000}"/>
    <cellStyle name="20% - Accent1 5 2 2 3 6 3 2" xfId="46298" xr:uid="{00000000-0005-0000-0000-000023B40000}"/>
    <cellStyle name="20% - Accent1 5 2 2 3 6 4" xfId="46299" xr:uid="{00000000-0005-0000-0000-000024B40000}"/>
    <cellStyle name="20% - Accent1 5 2 2 3 7" xfId="46300" xr:uid="{00000000-0005-0000-0000-000025B40000}"/>
    <cellStyle name="20% - Accent1 5 2 2 3 7 2" xfId="46301" xr:uid="{00000000-0005-0000-0000-000026B40000}"/>
    <cellStyle name="20% - Accent1 5 2 2 3 7 2 2" xfId="46302" xr:uid="{00000000-0005-0000-0000-000027B40000}"/>
    <cellStyle name="20% - Accent1 5 2 2 3 7 3" xfId="46303" xr:uid="{00000000-0005-0000-0000-000028B40000}"/>
    <cellStyle name="20% - Accent1 5 2 2 3 8" xfId="46304" xr:uid="{00000000-0005-0000-0000-000029B40000}"/>
    <cellStyle name="20% - Accent1 5 2 2 3 8 2" xfId="46305" xr:uid="{00000000-0005-0000-0000-00002AB40000}"/>
    <cellStyle name="20% - Accent1 5 2 2 3 8 2 2" xfId="46306" xr:uid="{00000000-0005-0000-0000-00002BB40000}"/>
    <cellStyle name="20% - Accent1 5 2 2 3 8 3" xfId="46307" xr:uid="{00000000-0005-0000-0000-00002CB40000}"/>
    <cellStyle name="20% - Accent1 5 2 2 3 9" xfId="46308" xr:uid="{00000000-0005-0000-0000-00002DB40000}"/>
    <cellStyle name="20% - Accent1 5 2 2 3 9 2" xfId="46309" xr:uid="{00000000-0005-0000-0000-00002EB40000}"/>
    <cellStyle name="20% - Accent1 5 2 2 4" xfId="46310" xr:uid="{00000000-0005-0000-0000-00002FB40000}"/>
    <cellStyle name="20% - Accent1 5 2 2 4 10" xfId="46311" xr:uid="{00000000-0005-0000-0000-000030B40000}"/>
    <cellStyle name="20% - Accent1 5 2 2 4 10 2" xfId="46312" xr:uid="{00000000-0005-0000-0000-000031B40000}"/>
    <cellStyle name="20% - Accent1 5 2 2 4 11" xfId="46313" xr:uid="{00000000-0005-0000-0000-000032B40000}"/>
    <cellStyle name="20% - Accent1 5 2 2 4 2" xfId="46314" xr:uid="{00000000-0005-0000-0000-000033B40000}"/>
    <cellStyle name="20% - Accent1 5 2 2 4 2 2" xfId="46315" xr:uid="{00000000-0005-0000-0000-000034B40000}"/>
    <cellStyle name="20% - Accent1 5 2 2 4 2 2 2" xfId="46316" xr:uid="{00000000-0005-0000-0000-000035B40000}"/>
    <cellStyle name="20% - Accent1 5 2 2 4 2 2 2 2" xfId="46317" xr:uid="{00000000-0005-0000-0000-000036B40000}"/>
    <cellStyle name="20% - Accent1 5 2 2 4 2 2 2 2 2" xfId="46318" xr:uid="{00000000-0005-0000-0000-000037B40000}"/>
    <cellStyle name="20% - Accent1 5 2 2 4 2 2 2 3" xfId="46319" xr:uid="{00000000-0005-0000-0000-000038B40000}"/>
    <cellStyle name="20% - Accent1 5 2 2 4 2 2 3" xfId="46320" xr:uid="{00000000-0005-0000-0000-000039B40000}"/>
    <cellStyle name="20% - Accent1 5 2 2 4 2 2 3 2" xfId="46321" xr:uid="{00000000-0005-0000-0000-00003AB40000}"/>
    <cellStyle name="20% - Accent1 5 2 2 4 2 2 4" xfId="46322" xr:uid="{00000000-0005-0000-0000-00003BB40000}"/>
    <cellStyle name="20% - Accent1 5 2 2 4 2 3" xfId="46323" xr:uid="{00000000-0005-0000-0000-00003CB40000}"/>
    <cellStyle name="20% - Accent1 5 2 2 4 2 3 2" xfId="46324" xr:uid="{00000000-0005-0000-0000-00003DB40000}"/>
    <cellStyle name="20% - Accent1 5 2 2 4 2 3 2 2" xfId="46325" xr:uid="{00000000-0005-0000-0000-00003EB40000}"/>
    <cellStyle name="20% - Accent1 5 2 2 4 2 3 2 2 2" xfId="46326" xr:uid="{00000000-0005-0000-0000-00003FB40000}"/>
    <cellStyle name="20% - Accent1 5 2 2 4 2 3 2 3" xfId="46327" xr:uid="{00000000-0005-0000-0000-000040B40000}"/>
    <cellStyle name="20% - Accent1 5 2 2 4 2 3 3" xfId="46328" xr:uid="{00000000-0005-0000-0000-000041B40000}"/>
    <cellStyle name="20% - Accent1 5 2 2 4 2 3 3 2" xfId="46329" xr:uid="{00000000-0005-0000-0000-000042B40000}"/>
    <cellStyle name="20% - Accent1 5 2 2 4 2 3 4" xfId="46330" xr:uid="{00000000-0005-0000-0000-000043B40000}"/>
    <cellStyle name="20% - Accent1 5 2 2 4 2 4" xfId="46331" xr:uid="{00000000-0005-0000-0000-000044B40000}"/>
    <cellStyle name="20% - Accent1 5 2 2 4 2 4 2" xfId="46332" xr:uid="{00000000-0005-0000-0000-000045B40000}"/>
    <cellStyle name="20% - Accent1 5 2 2 4 2 4 2 2" xfId="46333" xr:uid="{00000000-0005-0000-0000-000046B40000}"/>
    <cellStyle name="20% - Accent1 5 2 2 4 2 4 2 2 2" xfId="46334" xr:uid="{00000000-0005-0000-0000-000047B40000}"/>
    <cellStyle name="20% - Accent1 5 2 2 4 2 4 2 3" xfId="46335" xr:uid="{00000000-0005-0000-0000-000048B40000}"/>
    <cellStyle name="20% - Accent1 5 2 2 4 2 4 3" xfId="46336" xr:uid="{00000000-0005-0000-0000-000049B40000}"/>
    <cellStyle name="20% - Accent1 5 2 2 4 2 4 3 2" xfId="46337" xr:uid="{00000000-0005-0000-0000-00004AB40000}"/>
    <cellStyle name="20% - Accent1 5 2 2 4 2 4 4" xfId="46338" xr:uid="{00000000-0005-0000-0000-00004BB40000}"/>
    <cellStyle name="20% - Accent1 5 2 2 4 2 5" xfId="46339" xr:uid="{00000000-0005-0000-0000-00004CB40000}"/>
    <cellStyle name="20% - Accent1 5 2 2 4 2 5 2" xfId="46340" xr:uid="{00000000-0005-0000-0000-00004DB40000}"/>
    <cellStyle name="20% - Accent1 5 2 2 4 2 5 2 2" xfId="46341" xr:uid="{00000000-0005-0000-0000-00004EB40000}"/>
    <cellStyle name="20% - Accent1 5 2 2 4 2 5 3" xfId="46342" xr:uid="{00000000-0005-0000-0000-00004FB40000}"/>
    <cellStyle name="20% - Accent1 5 2 2 4 2 6" xfId="46343" xr:uid="{00000000-0005-0000-0000-000050B40000}"/>
    <cellStyle name="20% - Accent1 5 2 2 4 2 6 2" xfId="46344" xr:uid="{00000000-0005-0000-0000-000051B40000}"/>
    <cellStyle name="20% - Accent1 5 2 2 4 2 6 2 2" xfId="46345" xr:uid="{00000000-0005-0000-0000-000052B40000}"/>
    <cellStyle name="20% - Accent1 5 2 2 4 2 6 3" xfId="46346" xr:uid="{00000000-0005-0000-0000-000053B40000}"/>
    <cellStyle name="20% - Accent1 5 2 2 4 2 7" xfId="46347" xr:uid="{00000000-0005-0000-0000-000054B40000}"/>
    <cellStyle name="20% - Accent1 5 2 2 4 2 7 2" xfId="46348" xr:uid="{00000000-0005-0000-0000-000055B40000}"/>
    <cellStyle name="20% - Accent1 5 2 2 4 2 8" xfId="46349" xr:uid="{00000000-0005-0000-0000-000056B40000}"/>
    <cellStyle name="20% - Accent1 5 2 2 4 2 8 2" xfId="46350" xr:uid="{00000000-0005-0000-0000-000057B40000}"/>
    <cellStyle name="20% - Accent1 5 2 2 4 2 9" xfId="46351" xr:uid="{00000000-0005-0000-0000-000058B40000}"/>
    <cellStyle name="20% - Accent1 5 2 2 4 3" xfId="46352" xr:uid="{00000000-0005-0000-0000-000059B40000}"/>
    <cellStyle name="20% - Accent1 5 2 2 4 3 2" xfId="46353" xr:uid="{00000000-0005-0000-0000-00005AB40000}"/>
    <cellStyle name="20% - Accent1 5 2 2 4 3 2 2" xfId="46354" xr:uid="{00000000-0005-0000-0000-00005BB40000}"/>
    <cellStyle name="20% - Accent1 5 2 2 4 3 2 2 2" xfId="46355" xr:uid="{00000000-0005-0000-0000-00005CB40000}"/>
    <cellStyle name="20% - Accent1 5 2 2 4 3 2 2 2 2" xfId="46356" xr:uid="{00000000-0005-0000-0000-00005DB40000}"/>
    <cellStyle name="20% - Accent1 5 2 2 4 3 2 2 3" xfId="46357" xr:uid="{00000000-0005-0000-0000-00005EB40000}"/>
    <cellStyle name="20% - Accent1 5 2 2 4 3 2 3" xfId="46358" xr:uid="{00000000-0005-0000-0000-00005FB40000}"/>
    <cellStyle name="20% - Accent1 5 2 2 4 3 2 3 2" xfId="46359" xr:uid="{00000000-0005-0000-0000-000060B40000}"/>
    <cellStyle name="20% - Accent1 5 2 2 4 3 2 4" xfId="46360" xr:uid="{00000000-0005-0000-0000-000061B40000}"/>
    <cellStyle name="20% - Accent1 5 2 2 4 3 3" xfId="46361" xr:uid="{00000000-0005-0000-0000-000062B40000}"/>
    <cellStyle name="20% - Accent1 5 2 2 4 3 3 2" xfId="46362" xr:uid="{00000000-0005-0000-0000-000063B40000}"/>
    <cellStyle name="20% - Accent1 5 2 2 4 3 3 2 2" xfId="46363" xr:uid="{00000000-0005-0000-0000-000064B40000}"/>
    <cellStyle name="20% - Accent1 5 2 2 4 3 3 2 2 2" xfId="46364" xr:uid="{00000000-0005-0000-0000-000065B40000}"/>
    <cellStyle name="20% - Accent1 5 2 2 4 3 3 2 3" xfId="46365" xr:uid="{00000000-0005-0000-0000-000066B40000}"/>
    <cellStyle name="20% - Accent1 5 2 2 4 3 3 3" xfId="46366" xr:uid="{00000000-0005-0000-0000-000067B40000}"/>
    <cellStyle name="20% - Accent1 5 2 2 4 3 3 3 2" xfId="46367" xr:uid="{00000000-0005-0000-0000-000068B40000}"/>
    <cellStyle name="20% - Accent1 5 2 2 4 3 3 4" xfId="46368" xr:uid="{00000000-0005-0000-0000-000069B40000}"/>
    <cellStyle name="20% - Accent1 5 2 2 4 3 4" xfId="46369" xr:uid="{00000000-0005-0000-0000-00006AB40000}"/>
    <cellStyle name="20% - Accent1 5 2 2 4 3 4 2" xfId="46370" xr:uid="{00000000-0005-0000-0000-00006BB40000}"/>
    <cellStyle name="20% - Accent1 5 2 2 4 3 4 2 2" xfId="46371" xr:uid="{00000000-0005-0000-0000-00006CB40000}"/>
    <cellStyle name="20% - Accent1 5 2 2 4 3 4 2 2 2" xfId="46372" xr:uid="{00000000-0005-0000-0000-00006DB40000}"/>
    <cellStyle name="20% - Accent1 5 2 2 4 3 4 2 3" xfId="46373" xr:uid="{00000000-0005-0000-0000-00006EB40000}"/>
    <cellStyle name="20% - Accent1 5 2 2 4 3 4 3" xfId="46374" xr:uid="{00000000-0005-0000-0000-00006FB40000}"/>
    <cellStyle name="20% - Accent1 5 2 2 4 3 4 3 2" xfId="46375" xr:uid="{00000000-0005-0000-0000-000070B40000}"/>
    <cellStyle name="20% - Accent1 5 2 2 4 3 4 4" xfId="46376" xr:uid="{00000000-0005-0000-0000-000071B40000}"/>
    <cellStyle name="20% - Accent1 5 2 2 4 3 5" xfId="46377" xr:uid="{00000000-0005-0000-0000-000072B40000}"/>
    <cellStyle name="20% - Accent1 5 2 2 4 3 5 2" xfId="46378" xr:uid="{00000000-0005-0000-0000-000073B40000}"/>
    <cellStyle name="20% - Accent1 5 2 2 4 3 5 2 2" xfId="46379" xr:uid="{00000000-0005-0000-0000-000074B40000}"/>
    <cellStyle name="20% - Accent1 5 2 2 4 3 5 3" xfId="46380" xr:uid="{00000000-0005-0000-0000-000075B40000}"/>
    <cellStyle name="20% - Accent1 5 2 2 4 3 6" xfId="46381" xr:uid="{00000000-0005-0000-0000-000076B40000}"/>
    <cellStyle name="20% - Accent1 5 2 2 4 3 6 2" xfId="46382" xr:uid="{00000000-0005-0000-0000-000077B40000}"/>
    <cellStyle name="20% - Accent1 5 2 2 4 3 6 2 2" xfId="46383" xr:uid="{00000000-0005-0000-0000-000078B40000}"/>
    <cellStyle name="20% - Accent1 5 2 2 4 3 6 3" xfId="46384" xr:uid="{00000000-0005-0000-0000-000079B40000}"/>
    <cellStyle name="20% - Accent1 5 2 2 4 3 7" xfId="46385" xr:uid="{00000000-0005-0000-0000-00007AB40000}"/>
    <cellStyle name="20% - Accent1 5 2 2 4 3 7 2" xfId="46386" xr:uid="{00000000-0005-0000-0000-00007BB40000}"/>
    <cellStyle name="20% - Accent1 5 2 2 4 3 8" xfId="46387" xr:uid="{00000000-0005-0000-0000-00007CB40000}"/>
    <cellStyle name="20% - Accent1 5 2 2 4 3 8 2" xfId="46388" xr:uid="{00000000-0005-0000-0000-00007DB40000}"/>
    <cellStyle name="20% - Accent1 5 2 2 4 3 9" xfId="46389" xr:uid="{00000000-0005-0000-0000-00007EB40000}"/>
    <cellStyle name="20% - Accent1 5 2 2 4 4" xfId="46390" xr:uid="{00000000-0005-0000-0000-00007FB40000}"/>
    <cellStyle name="20% - Accent1 5 2 2 4 4 2" xfId="46391" xr:uid="{00000000-0005-0000-0000-000080B40000}"/>
    <cellStyle name="20% - Accent1 5 2 2 4 4 2 2" xfId="46392" xr:uid="{00000000-0005-0000-0000-000081B40000}"/>
    <cellStyle name="20% - Accent1 5 2 2 4 4 2 2 2" xfId="46393" xr:uid="{00000000-0005-0000-0000-000082B40000}"/>
    <cellStyle name="20% - Accent1 5 2 2 4 4 2 3" xfId="46394" xr:uid="{00000000-0005-0000-0000-000083B40000}"/>
    <cellStyle name="20% - Accent1 5 2 2 4 4 3" xfId="46395" xr:uid="{00000000-0005-0000-0000-000084B40000}"/>
    <cellStyle name="20% - Accent1 5 2 2 4 4 3 2" xfId="46396" xr:uid="{00000000-0005-0000-0000-000085B40000}"/>
    <cellStyle name="20% - Accent1 5 2 2 4 4 4" xfId="46397" xr:uid="{00000000-0005-0000-0000-000086B40000}"/>
    <cellStyle name="20% - Accent1 5 2 2 4 5" xfId="46398" xr:uid="{00000000-0005-0000-0000-000087B40000}"/>
    <cellStyle name="20% - Accent1 5 2 2 4 5 2" xfId="46399" xr:uid="{00000000-0005-0000-0000-000088B40000}"/>
    <cellStyle name="20% - Accent1 5 2 2 4 5 2 2" xfId="46400" xr:uid="{00000000-0005-0000-0000-000089B40000}"/>
    <cellStyle name="20% - Accent1 5 2 2 4 5 2 2 2" xfId="46401" xr:uid="{00000000-0005-0000-0000-00008AB40000}"/>
    <cellStyle name="20% - Accent1 5 2 2 4 5 2 3" xfId="46402" xr:uid="{00000000-0005-0000-0000-00008BB40000}"/>
    <cellStyle name="20% - Accent1 5 2 2 4 5 3" xfId="46403" xr:uid="{00000000-0005-0000-0000-00008CB40000}"/>
    <cellStyle name="20% - Accent1 5 2 2 4 5 3 2" xfId="46404" xr:uid="{00000000-0005-0000-0000-00008DB40000}"/>
    <cellStyle name="20% - Accent1 5 2 2 4 5 4" xfId="46405" xr:uid="{00000000-0005-0000-0000-00008EB40000}"/>
    <cellStyle name="20% - Accent1 5 2 2 4 6" xfId="46406" xr:uid="{00000000-0005-0000-0000-00008FB40000}"/>
    <cellStyle name="20% - Accent1 5 2 2 4 6 2" xfId="46407" xr:uid="{00000000-0005-0000-0000-000090B40000}"/>
    <cellStyle name="20% - Accent1 5 2 2 4 6 2 2" xfId="46408" xr:uid="{00000000-0005-0000-0000-000091B40000}"/>
    <cellStyle name="20% - Accent1 5 2 2 4 6 2 2 2" xfId="46409" xr:uid="{00000000-0005-0000-0000-000092B40000}"/>
    <cellStyle name="20% - Accent1 5 2 2 4 6 2 3" xfId="46410" xr:uid="{00000000-0005-0000-0000-000093B40000}"/>
    <cellStyle name="20% - Accent1 5 2 2 4 6 3" xfId="46411" xr:uid="{00000000-0005-0000-0000-000094B40000}"/>
    <cellStyle name="20% - Accent1 5 2 2 4 6 3 2" xfId="46412" xr:uid="{00000000-0005-0000-0000-000095B40000}"/>
    <cellStyle name="20% - Accent1 5 2 2 4 6 4" xfId="46413" xr:uid="{00000000-0005-0000-0000-000096B40000}"/>
    <cellStyle name="20% - Accent1 5 2 2 4 7" xfId="46414" xr:uid="{00000000-0005-0000-0000-000097B40000}"/>
    <cellStyle name="20% - Accent1 5 2 2 4 7 2" xfId="46415" xr:uid="{00000000-0005-0000-0000-000098B40000}"/>
    <cellStyle name="20% - Accent1 5 2 2 4 7 2 2" xfId="46416" xr:uid="{00000000-0005-0000-0000-000099B40000}"/>
    <cellStyle name="20% - Accent1 5 2 2 4 7 3" xfId="46417" xr:uid="{00000000-0005-0000-0000-00009AB40000}"/>
    <cellStyle name="20% - Accent1 5 2 2 4 8" xfId="46418" xr:uid="{00000000-0005-0000-0000-00009BB40000}"/>
    <cellStyle name="20% - Accent1 5 2 2 4 8 2" xfId="46419" xr:uid="{00000000-0005-0000-0000-00009CB40000}"/>
    <cellStyle name="20% - Accent1 5 2 2 4 8 2 2" xfId="46420" xr:uid="{00000000-0005-0000-0000-00009DB40000}"/>
    <cellStyle name="20% - Accent1 5 2 2 4 8 3" xfId="46421" xr:uid="{00000000-0005-0000-0000-00009EB40000}"/>
    <cellStyle name="20% - Accent1 5 2 2 4 9" xfId="46422" xr:uid="{00000000-0005-0000-0000-00009FB40000}"/>
    <cellStyle name="20% - Accent1 5 2 2 4 9 2" xfId="46423" xr:uid="{00000000-0005-0000-0000-0000A0B40000}"/>
    <cellStyle name="20% - Accent1 5 2 2 5" xfId="46424" xr:uid="{00000000-0005-0000-0000-0000A1B40000}"/>
    <cellStyle name="20% - Accent1 5 2 2 5 2" xfId="46425" xr:uid="{00000000-0005-0000-0000-0000A2B40000}"/>
    <cellStyle name="20% - Accent1 5 2 2 5 2 2" xfId="46426" xr:uid="{00000000-0005-0000-0000-0000A3B40000}"/>
    <cellStyle name="20% - Accent1 5 2 2 5 2 2 2" xfId="46427" xr:uid="{00000000-0005-0000-0000-0000A4B40000}"/>
    <cellStyle name="20% - Accent1 5 2 2 5 2 2 2 2" xfId="46428" xr:uid="{00000000-0005-0000-0000-0000A5B40000}"/>
    <cellStyle name="20% - Accent1 5 2 2 5 2 2 3" xfId="46429" xr:uid="{00000000-0005-0000-0000-0000A6B40000}"/>
    <cellStyle name="20% - Accent1 5 2 2 5 2 3" xfId="46430" xr:uid="{00000000-0005-0000-0000-0000A7B40000}"/>
    <cellStyle name="20% - Accent1 5 2 2 5 2 3 2" xfId="46431" xr:uid="{00000000-0005-0000-0000-0000A8B40000}"/>
    <cellStyle name="20% - Accent1 5 2 2 5 2 4" xfId="46432" xr:uid="{00000000-0005-0000-0000-0000A9B40000}"/>
    <cellStyle name="20% - Accent1 5 2 2 5 3" xfId="46433" xr:uid="{00000000-0005-0000-0000-0000AAB40000}"/>
    <cellStyle name="20% - Accent1 5 2 2 5 3 2" xfId="46434" xr:uid="{00000000-0005-0000-0000-0000ABB40000}"/>
    <cellStyle name="20% - Accent1 5 2 2 5 3 2 2" xfId="46435" xr:uid="{00000000-0005-0000-0000-0000ACB40000}"/>
    <cellStyle name="20% - Accent1 5 2 2 5 3 2 2 2" xfId="46436" xr:uid="{00000000-0005-0000-0000-0000ADB40000}"/>
    <cellStyle name="20% - Accent1 5 2 2 5 3 2 3" xfId="46437" xr:uid="{00000000-0005-0000-0000-0000AEB40000}"/>
    <cellStyle name="20% - Accent1 5 2 2 5 3 3" xfId="46438" xr:uid="{00000000-0005-0000-0000-0000AFB40000}"/>
    <cellStyle name="20% - Accent1 5 2 2 5 3 3 2" xfId="46439" xr:uid="{00000000-0005-0000-0000-0000B0B40000}"/>
    <cellStyle name="20% - Accent1 5 2 2 5 3 4" xfId="46440" xr:uid="{00000000-0005-0000-0000-0000B1B40000}"/>
    <cellStyle name="20% - Accent1 5 2 2 5 4" xfId="46441" xr:uid="{00000000-0005-0000-0000-0000B2B40000}"/>
    <cellStyle name="20% - Accent1 5 2 2 5 4 2" xfId="46442" xr:uid="{00000000-0005-0000-0000-0000B3B40000}"/>
    <cellStyle name="20% - Accent1 5 2 2 5 4 2 2" xfId="46443" xr:uid="{00000000-0005-0000-0000-0000B4B40000}"/>
    <cellStyle name="20% - Accent1 5 2 2 5 4 2 2 2" xfId="46444" xr:uid="{00000000-0005-0000-0000-0000B5B40000}"/>
    <cellStyle name="20% - Accent1 5 2 2 5 4 2 3" xfId="46445" xr:uid="{00000000-0005-0000-0000-0000B6B40000}"/>
    <cellStyle name="20% - Accent1 5 2 2 5 4 3" xfId="46446" xr:uid="{00000000-0005-0000-0000-0000B7B40000}"/>
    <cellStyle name="20% - Accent1 5 2 2 5 4 3 2" xfId="46447" xr:uid="{00000000-0005-0000-0000-0000B8B40000}"/>
    <cellStyle name="20% - Accent1 5 2 2 5 4 4" xfId="46448" xr:uid="{00000000-0005-0000-0000-0000B9B40000}"/>
    <cellStyle name="20% - Accent1 5 2 2 5 5" xfId="46449" xr:uid="{00000000-0005-0000-0000-0000BAB40000}"/>
    <cellStyle name="20% - Accent1 5 2 2 5 5 2" xfId="46450" xr:uid="{00000000-0005-0000-0000-0000BBB40000}"/>
    <cellStyle name="20% - Accent1 5 2 2 5 5 2 2" xfId="46451" xr:uid="{00000000-0005-0000-0000-0000BCB40000}"/>
    <cellStyle name="20% - Accent1 5 2 2 5 5 3" xfId="46452" xr:uid="{00000000-0005-0000-0000-0000BDB40000}"/>
    <cellStyle name="20% - Accent1 5 2 2 5 6" xfId="46453" xr:uid="{00000000-0005-0000-0000-0000BEB40000}"/>
    <cellStyle name="20% - Accent1 5 2 2 5 6 2" xfId="46454" xr:uid="{00000000-0005-0000-0000-0000BFB40000}"/>
    <cellStyle name="20% - Accent1 5 2 2 5 6 2 2" xfId="46455" xr:uid="{00000000-0005-0000-0000-0000C0B40000}"/>
    <cellStyle name="20% - Accent1 5 2 2 5 6 3" xfId="46456" xr:uid="{00000000-0005-0000-0000-0000C1B40000}"/>
    <cellStyle name="20% - Accent1 5 2 2 5 7" xfId="46457" xr:uid="{00000000-0005-0000-0000-0000C2B40000}"/>
    <cellStyle name="20% - Accent1 5 2 2 5 7 2" xfId="46458" xr:uid="{00000000-0005-0000-0000-0000C3B40000}"/>
    <cellStyle name="20% - Accent1 5 2 2 5 8" xfId="46459" xr:uid="{00000000-0005-0000-0000-0000C4B40000}"/>
    <cellStyle name="20% - Accent1 5 2 2 5 8 2" xfId="46460" xr:uid="{00000000-0005-0000-0000-0000C5B40000}"/>
    <cellStyle name="20% - Accent1 5 2 2 5 9" xfId="46461" xr:uid="{00000000-0005-0000-0000-0000C6B40000}"/>
    <cellStyle name="20% - Accent1 5 2 2 6" xfId="46462" xr:uid="{00000000-0005-0000-0000-0000C7B40000}"/>
    <cellStyle name="20% - Accent1 5 2 2 6 2" xfId="46463" xr:uid="{00000000-0005-0000-0000-0000C8B40000}"/>
    <cellStyle name="20% - Accent1 5 2 2 6 2 2" xfId="46464" xr:uid="{00000000-0005-0000-0000-0000C9B40000}"/>
    <cellStyle name="20% - Accent1 5 2 2 6 2 2 2" xfId="46465" xr:uid="{00000000-0005-0000-0000-0000CAB40000}"/>
    <cellStyle name="20% - Accent1 5 2 2 6 2 2 2 2" xfId="46466" xr:uid="{00000000-0005-0000-0000-0000CBB40000}"/>
    <cellStyle name="20% - Accent1 5 2 2 6 2 2 3" xfId="46467" xr:uid="{00000000-0005-0000-0000-0000CCB40000}"/>
    <cellStyle name="20% - Accent1 5 2 2 6 2 3" xfId="46468" xr:uid="{00000000-0005-0000-0000-0000CDB40000}"/>
    <cellStyle name="20% - Accent1 5 2 2 6 2 3 2" xfId="46469" xr:uid="{00000000-0005-0000-0000-0000CEB40000}"/>
    <cellStyle name="20% - Accent1 5 2 2 6 2 4" xfId="46470" xr:uid="{00000000-0005-0000-0000-0000CFB40000}"/>
    <cellStyle name="20% - Accent1 5 2 2 6 3" xfId="46471" xr:uid="{00000000-0005-0000-0000-0000D0B40000}"/>
    <cellStyle name="20% - Accent1 5 2 2 6 3 2" xfId="46472" xr:uid="{00000000-0005-0000-0000-0000D1B40000}"/>
    <cellStyle name="20% - Accent1 5 2 2 6 3 2 2" xfId="46473" xr:uid="{00000000-0005-0000-0000-0000D2B40000}"/>
    <cellStyle name="20% - Accent1 5 2 2 6 3 2 2 2" xfId="46474" xr:uid="{00000000-0005-0000-0000-0000D3B40000}"/>
    <cellStyle name="20% - Accent1 5 2 2 6 3 2 3" xfId="46475" xr:uid="{00000000-0005-0000-0000-0000D4B40000}"/>
    <cellStyle name="20% - Accent1 5 2 2 6 3 3" xfId="46476" xr:uid="{00000000-0005-0000-0000-0000D5B40000}"/>
    <cellStyle name="20% - Accent1 5 2 2 6 3 3 2" xfId="46477" xr:uid="{00000000-0005-0000-0000-0000D6B40000}"/>
    <cellStyle name="20% - Accent1 5 2 2 6 3 4" xfId="46478" xr:uid="{00000000-0005-0000-0000-0000D7B40000}"/>
    <cellStyle name="20% - Accent1 5 2 2 6 4" xfId="46479" xr:uid="{00000000-0005-0000-0000-0000D8B40000}"/>
    <cellStyle name="20% - Accent1 5 2 2 6 4 2" xfId="46480" xr:uid="{00000000-0005-0000-0000-0000D9B40000}"/>
    <cellStyle name="20% - Accent1 5 2 2 6 4 2 2" xfId="46481" xr:uid="{00000000-0005-0000-0000-0000DAB40000}"/>
    <cellStyle name="20% - Accent1 5 2 2 6 4 2 2 2" xfId="46482" xr:uid="{00000000-0005-0000-0000-0000DBB40000}"/>
    <cellStyle name="20% - Accent1 5 2 2 6 4 2 3" xfId="46483" xr:uid="{00000000-0005-0000-0000-0000DCB40000}"/>
    <cellStyle name="20% - Accent1 5 2 2 6 4 3" xfId="46484" xr:uid="{00000000-0005-0000-0000-0000DDB40000}"/>
    <cellStyle name="20% - Accent1 5 2 2 6 4 3 2" xfId="46485" xr:uid="{00000000-0005-0000-0000-0000DEB40000}"/>
    <cellStyle name="20% - Accent1 5 2 2 6 4 4" xfId="46486" xr:uid="{00000000-0005-0000-0000-0000DFB40000}"/>
    <cellStyle name="20% - Accent1 5 2 2 6 5" xfId="46487" xr:uid="{00000000-0005-0000-0000-0000E0B40000}"/>
    <cellStyle name="20% - Accent1 5 2 2 6 5 2" xfId="46488" xr:uid="{00000000-0005-0000-0000-0000E1B40000}"/>
    <cellStyle name="20% - Accent1 5 2 2 6 5 2 2" xfId="46489" xr:uid="{00000000-0005-0000-0000-0000E2B40000}"/>
    <cellStyle name="20% - Accent1 5 2 2 6 5 3" xfId="46490" xr:uid="{00000000-0005-0000-0000-0000E3B40000}"/>
    <cellStyle name="20% - Accent1 5 2 2 6 6" xfId="46491" xr:uid="{00000000-0005-0000-0000-0000E4B40000}"/>
    <cellStyle name="20% - Accent1 5 2 2 6 6 2" xfId="46492" xr:uid="{00000000-0005-0000-0000-0000E5B40000}"/>
    <cellStyle name="20% - Accent1 5 2 2 6 6 2 2" xfId="46493" xr:uid="{00000000-0005-0000-0000-0000E6B40000}"/>
    <cellStyle name="20% - Accent1 5 2 2 6 6 3" xfId="46494" xr:uid="{00000000-0005-0000-0000-0000E7B40000}"/>
    <cellStyle name="20% - Accent1 5 2 2 6 7" xfId="46495" xr:uid="{00000000-0005-0000-0000-0000E8B40000}"/>
    <cellStyle name="20% - Accent1 5 2 2 6 7 2" xfId="46496" xr:uid="{00000000-0005-0000-0000-0000E9B40000}"/>
    <cellStyle name="20% - Accent1 5 2 2 6 8" xfId="46497" xr:uid="{00000000-0005-0000-0000-0000EAB40000}"/>
    <cellStyle name="20% - Accent1 5 2 2 6 8 2" xfId="46498" xr:uid="{00000000-0005-0000-0000-0000EBB40000}"/>
    <cellStyle name="20% - Accent1 5 2 2 6 9" xfId="46499" xr:uid="{00000000-0005-0000-0000-0000ECB40000}"/>
    <cellStyle name="20% - Accent1 5 2 2 7" xfId="46500" xr:uid="{00000000-0005-0000-0000-0000EDB40000}"/>
    <cellStyle name="20% - Accent1 5 2 2 7 2" xfId="46501" xr:uid="{00000000-0005-0000-0000-0000EEB40000}"/>
    <cellStyle name="20% - Accent1 5 2 2 7 2 2" xfId="46502" xr:uid="{00000000-0005-0000-0000-0000EFB40000}"/>
    <cellStyle name="20% - Accent1 5 2 2 7 2 2 2" xfId="46503" xr:uid="{00000000-0005-0000-0000-0000F0B40000}"/>
    <cellStyle name="20% - Accent1 5 2 2 7 2 3" xfId="46504" xr:uid="{00000000-0005-0000-0000-0000F1B40000}"/>
    <cellStyle name="20% - Accent1 5 2 2 7 3" xfId="46505" xr:uid="{00000000-0005-0000-0000-0000F2B40000}"/>
    <cellStyle name="20% - Accent1 5 2 2 7 3 2" xfId="46506" xr:uid="{00000000-0005-0000-0000-0000F3B40000}"/>
    <cellStyle name="20% - Accent1 5 2 2 7 4" xfId="46507" xr:uid="{00000000-0005-0000-0000-0000F4B40000}"/>
    <cellStyle name="20% - Accent1 5 2 2 8" xfId="46508" xr:uid="{00000000-0005-0000-0000-0000F5B40000}"/>
    <cellStyle name="20% - Accent1 5 2 2 8 2" xfId="46509" xr:uid="{00000000-0005-0000-0000-0000F6B40000}"/>
    <cellStyle name="20% - Accent1 5 2 2 8 2 2" xfId="46510" xr:uid="{00000000-0005-0000-0000-0000F7B40000}"/>
    <cellStyle name="20% - Accent1 5 2 2 8 2 2 2" xfId="46511" xr:uid="{00000000-0005-0000-0000-0000F8B40000}"/>
    <cellStyle name="20% - Accent1 5 2 2 8 2 3" xfId="46512" xr:uid="{00000000-0005-0000-0000-0000F9B40000}"/>
    <cellStyle name="20% - Accent1 5 2 2 8 3" xfId="46513" xr:uid="{00000000-0005-0000-0000-0000FAB40000}"/>
    <cellStyle name="20% - Accent1 5 2 2 8 3 2" xfId="46514" xr:uid="{00000000-0005-0000-0000-0000FBB40000}"/>
    <cellStyle name="20% - Accent1 5 2 2 8 4" xfId="46515" xr:uid="{00000000-0005-0000-0000-0000FCB40000}"/>
    <cellStyle name="20% - Accent1 5 2 2 9" xfId="46516" xr:uid="{00000000-0005-0000-0000-0000FDB40000}"/>
    <cellStyle name="20% - Accent1 5 2 2 9 2" xfId="46517" xr:uid="{00000000-0005-0000-0000-0000FEB40000}"/>
    <cellStyle name="20% - Accent1 5 2 2 9 2 2" xfId="46518" xr:uid="{00000000-0005-0000-0000-0000FFB40000}"/>
    <cellStyle name="20% - Accent1 5 2 2 9 2 2 2" xfId="46519" xr:uid="{00000000-0005-0000-0000-000000B50000}"/>
    <cellStyle name="20% - Accent1 5 2 2 9 2 3" xfId="46520" xr:uid="{00000000-0005-0000-0000-000001B50000}"/>
    <cellStyle name="20% - Accent1 5 2 2 9 3" xfId="46521" xr:uid="{00000000-0005-0000-0000-000002B50000}"/>
    <cellStyle name="20% - Accent1 5 2 2 9 3 2" xfId="46522" xr:uid="{00000000-0005-0000-0000-000003B50000}"/>
    <cellStyle name="20% - Accent1 5 2 2 9 4" xfId="46523" xr:uid="{00000000-0005-0000-0000-000004B50000}"/>
    <cellStyle name="20% - Accent1 5 2 3" xfId="46524" xr:uid="{00000000-0005-0000-0000-000005B50000}"/>
    <cellStyle name="20% - Accent1 5 2 3 10" xfId="46525" xr:uid="{00000000-0005-0000-0000-000006B50000}"/>
    <cellStyle name="20% - Accent1 5 2 3 10 2" xfId="46526" xr:uid="{00000000-0005-0000-0000-000007B50000}"/>
    <cellStyle name="20% - Accent1 5 2 3 11" xfId="46527" xr:uid="{00000000-0005-0000-0000-000008B50000}"/>
    <cellStyle name="20% - Accent1 5 2 3 2" xfId="46528" xr:uid="{00000000-0005-0000-0000-000009B50000}"/>
    <cellStyle name="20% - Accent1 5 2 3 2 2" xfId="46529" xr:uid="{00000000-0005-0000-0000-00000AB50000}"/>
    <cellStyle name="20% - Accent1 5 2 3 2 2 2" xfId="46530" xr:uid="{00000000-0005-0000-0000-00000BB50000}"/>
    <cellStyle name="20% - Accent1 5 2 3 2 2 2 2" xfId="46531" xr:uid="{00000000-0005-0000-0000-00000CB50000}"/>
    <cellStyle name="20% - Accent1 5 2 3 2 2 2 2 2" xfId="46532" xr:uid="{00000000-0005-0000-0000-00000DB50000}"/>
    <cellStyle name="20% - Accent1 5 2 3 2 2 2 3" xfId="46533" xr:uid="{00000000-0005-0000-0000-00000EB50000}"/>
    <cellStyle name="20% - Accent1 5 2 3 2 2 3" xfId="46534" xr:uid="{00000000-0005-0000-0000-00000FB50000}"/>
    <cellStyle name="20% - Accent1 5 2 3 2 2 3 2" xfId="46535" xr:uid="{00000000-0005-0000-0000-000010B50000}"/>
    <cellStyle name="20% - Accent1 5 2 3 2 2 4" xfId="46536" xr:uid="{00000000-0005-0000-0000-000011B50000}"/>
    <cellStyle name="20% - Accent1 5 2 3 2 3" xfId="46537" xr:uid="{00000000-0005-0000-0000-000012B50000}"/>
    <cellStyle name="20% - Accent1 5 2 3 2 3 2" xfId="46538" xr:uid="{00000000-0005-0000-0000-000013B50000}"/>
    <cellStyle name="20% - Accent1 5 2 3 2 3 2 2" xfId="46539" xr:uid="{00000000-0005-0000-0000-000014B50000}"/>
    <cellStyle name="20% - Accent1 5 2 3 2 3 2 2 2" xfId="46540" xr:uid="{00000000-0005-0000-0000-000015B50000}"/>
    <cellStyle name="20% - Accent1 5 2 3 2 3 2 3" xfId="46541" xr:uid="{00000000-0005-0000-0000-000016B50000}"/>
    <cellStyle name="20% - Accent1 5 2 3 2 3 3" xfId="46542" xr:uid="{00000000-0005-0000-0000-000017B50000}"/>
    <cellStyle name="20% - Accent1 5 2 3 2 3 3 2" xfId="46543" xr:uid="{00000000-0005-0000-0000-000018B50000}"/>
    <cellStyle name="20% - Accent1 5 2 3 2 3 4" xfId="46544" xr:uid="{00000000-0005-0000-0000-000019B50000}"/>
    <cellStyle name="20% - Accent1 5 2 3 2 4" xfId="46545" xr:uid="{00000000-0005-0000-0000-00001AB50000}"/>
    <cellStyle name="20% - Accent1 5 2 3 2 4 2" xfId="46546" xr:uid="{00000000-0005-0000-0000-00001BB50000}"/>
    <cellStyle name="20% - Accent1 5 2 3 2 4 2 2" xfId="46547" xr:uid="{00000000-0005-0000-0000-00001CB50000}"/>
    <cellStyle name="20% - Accent1 5 2 3 2 4 2 2 2" xfId="46548" xr:uid="{00000000-0005-0000-0000-00001DB50000}"/>
    <cellStyle name="20% - Accent1 5 2 3 2 4 2 3" xfId="46549" xr:uid="{00000000-0005-0000-0000-00001EB50000}"/>
    <cellStyle name="20% - Accent1 5 2 3 2 4 3" xfId="46550" xr:uid="{00000000-0005-0000-0000-00001FB50000}"/>
    <cellStyle name="20% - Accent1 5 2 3 2 4 3 2" xfId="46551" xr:uid="{00000000-0005-0000-0000-000020B50000}"/>
    <cellStyle name="20% - Accent1 5 2 3 2 4 4" xfId="46552" xr:uid="{00000000-0005-0000-0000-000021B50000}"/>
    <cellStyle name="20% - Accent1 5 2 3 2 5" xfId="46553" xr:uid="{00000000-0005-0000-0000-000022B50000}"/>
    <cellStyle name="20% - Accent1 5 2 3 2 5 2" xfId="46554" xr:uid="{00000000-0005-0000-0000-000023B50000}"/>
    <cellStyle name="20% - Accent1 5 2 3 2 5 2 2" xfId="46555" xr:uid="{00000000-0005-0000-0000-000024B50000}"/>
    <cellStyle name="20% - Accent1 5 2 3 2 5 3" xfId="46556" xr:uid="{00000000-0005-0000-0000-000025B50000}"/>
    <cellStyle name="20% - Accent1 5 2 3 2 6" xfId="46557" xr:uid="{00000000-0005-0000-0000-000026B50000}"/>
    <cellStyle name="20% - Accent1 5 2 3 2 6 2" xfId="46558" xr:uid="{00000000-0005-0000-0000-000027B50000}"/>
    <cellStyle name="20% - Accent1 5 2 3 2 6 2 2" xfId="46559" xr:uid="{00000000-0005-0000-0000-000028B50000}"/>
    <cellStyle name="20% - Accent1 5 2 3 2 6 3" xfId="46560" xr:uid="{00000000-0005-0000-0000-000029B50000}"/>
    <cellStyle name="20% - Accent1 5 2 3 2 7" xfId="46561" xr:uid="{00000000-0005-0000-0000-00002AB50000}"/>
    <cellStyle name="20% - Accent1 5 2 3 2 7 2" xfId="46562" xr:uid="{00000000-0005-0000-0000-00002BB50000}"/>
    <cellStyle name="20% - Accent1 5 2 3 2 8" xfId="46563" xr:uid="{00000000-0005-0000-0000-00002CB50000}"/>
    <cellStyle name="20% - Accent1 5 2 3 2 8 2" xfId="46564" xr:uid="{00000000-0005-0000-0000-00002DB50000}"/>
    <cellStyle name="20% - Accent1 5 2 3 2 9" xfId="46565" xr:uid="{00000000-0005-0000-0000-00002EB50000}"/>
    <cellStyle name="20% - Accent1 5 2 3 3" xfId="46566" xr:uid="{00000000-0005-0000-0000-00002FB50000}"/>
    <cellStyle name="20% - Accent1 5 2 3 3 2" xfId="46567" xr:uid="{00000000-0005-0000-0000-000030B50000}"/>
    <cellStyle name="20% - Accent1 5 2 3 3 2 2" xfId="46568" xr:uid="{00000000-0005-0000-0000-000031B50000}"/>
    <cellStyle name="20% - Accent1 5 2 3 3 2 2 2" xfId="46569" xr:uid="{00000000-0005-0000-0000-000032B50000}"/>
    <cellStyle name="20% - Accent1 5 2 3 3 2 2 2 2" xfId="46570" xr:uid="{00000000-0005-0000-0000-000033B50000}"/>
    <cellStyle name="20% - Accent1 5 2 3 3 2 2 3" xfId="46571" xr:uid="{00000000-0005-0000-0000-000034B50000}"/>
    <cellStyle name="20% - Accent1 5 2 3 3 2 3" xfId="46572" xr:uid="{00000000-0005-0000-0000-000035B50000}"/>
    <cellStyle name="20% - Accent1 5 2 3 3 2 3 2" xfId="46573" xr:uid="{00000000-0005-0000-0000-000036B50000}"/>
    <cellStyle name="20% - Accent1 5 2 3 3 2 4" xfId="46574" xr:uid="{00000000-0005-0000-0000-000037B50000}"/>
    <cellStyle name="20% - Accent1 5 2 3 3 3" xfId="46575" xr:uid="{00000000-0005-0000-0000-000038B50000}"/>
    <cellStyle name="20% - Accent1 5 2 3 3 3 2" xfId="46576" xr:uid="{00000000-0005-0000-0000-000039B50000}"/>
    <cellStyle name="20% - Accent1 5 2 3 3 3 2 2" xfId="46577" xr:uid="{00000000-0005-0000-0000-00003AB50000}"/>
    <cellStyle name="20% - Accent1 5 2 3 3 3 2 2 2" xfId="46578" xr:uid="{00000000-0005-0000-0000-00003BB50000}"/>
    <cellStyle name="20% - Accent1 5 2 3 3 3 2 3" xfId="46579" xr:uid="{00000000-0005-0000-0000-00003CB50000}"/>
    <cellStyle name="20% - Accent1 5 2 3 3 3 3" xfId="46580" xr:uid="{00000000-0005-0000-0000-00003DB50000}"/>
    <cellStyle name="20% - Accent1 5 2 3 3 3 3 2" xfId="46581" xr:uid="{00000000-0005-0000-0000-00003EB50000}"/>
    <cellStyle name="20% - Accent1 5 2 3 3 3 4" xfId="46582" xr:uid="{00000000-0005-0000-0000-00003FB50000}"/>
    <cellStyle name="20% - Accent1 5 2 3 3 4" xfId="46583" xr:uid="{00000000-0005-0000-0000-000040B50000}"/>
    <cellStyle name="20% - Accent1 5 2 3 3 4 2" xfId="46584" xr:uid="{00000000-0005-0000-0000-000041B50000}"/>
    <cellStyle name="20% - Accent1 5 2 3 3 4 2 2" xfId="46585" xr:uid="{00000000-0005-0000-0000-000042B50000}"/>
    <cellStyle name="20% - Accent1 5 2 3 3 4 2 2 2" xfId="46586" xr:uid="{00000000-0005-0000-0000-000043B50000}"/>
    <cellStyle name="20% - Accent1 5 2 3 3 4 2 3" xfId="46587" xr:uid="{00000000-0005-0000-0000-000044B50000}"/>
    <cellStyle name="20% - Accent1 5 2 3 3 4 3" xfId="46588" xr:uid="{00000000-0005-0000-0000-000045B50000}"/>
    <cellStyle name="20% - Accent1 5 2 3 3 4 3 2" xfId="46589" xr:uid="{00000000-0005-0000-0000-000046B50000}"/>
    <cellStyle name="20% - Accent1 5 2 3 3 4 4" xfId="46590" xr:uid="{00000000-0005-0000-0000-000047B50000}"/>
    <cellStyle name="20% - Accent1 5 2 3 3 5" xfId="46591" xr:uid="{00000000-0005-0000-0000-000048B50000}"/>
    <cellStyle name="20% - Accent1 5 2 3 3 5 2" xfId="46592" xr:uid="{00000000-0005-0000-0000-000049B50000}"/>
    <cellStyle name="20% - Accent1 5 2 3 3 5 2 2" xfId="46593" xr:uid="{00000000-0005-0000-0000-00004AB50000}"/>
    <cellStyle name="20% - Accent1 5 2 3 3 5 3" xfId="46594" xr:uid="{00000000-0005-0000-0000-00004BB50000}"/>
    <cellStyle name="20% - Accent1 5 2 3 3 6" xfId="46595" xr:uid="{00000000-0005-0000-0000-00004CB50000}"/>
    <cellStyle name="20% - Accent1 5 2 3 3 6 2" xfId="46596" xr:uid="{00000000-0005-0000-0000-00004DB50000}"/>
    <cellStyle name="20% - Accent1 5 2 3 3 6 2 2" xfId="46597" xr:uid="{00000000-0005-0000-0000-00004EB50000}"/>
    <cellStyle name="20% - Accent1 5 2 3 3 6 3" xfId="46598" xr:uid="{00000000-0005-0000-0000-00004FB50000}"/>
    <cellStyle name="20% - Accent1 5 2 3 3 7" xfId="46599" xr:uid="{00000000-0005-0000-0000-000050B50000}"/>
    <cellStyle name="20% - Accent1 5 2 3 3 7 2" xfId="46600" xr:uid="{00000000-0005-0000-0000-000051B50000}"/>
    <cellStyle name="20% - Accent1 5 2 3 3 8" xfId="46601" xr:uid="{00000000-0005-0000-0000-000052B50000}"/>
    <cellStyle name="20% - Accent1 5 2 3 3 8 2" xfId="46602" xr:uid="{00000000-0005-0000-0000-000053B50000}"/>
    <cellStyle name="20% - Accent1 5 2 3 3 9" xfId="46603" xr:uid="{00000000-0005-0000-0000-000054B50000}"/>
    <cellStyle name="20% - Accent1 5 2 3 4" xfId="46604" xr:uid="{00000000-0005-0000-0000-000055B50000}"/>
    <cellStyle name="20% - Accent1 5 2 3 4 2" xfId="46605" xr:uid="{00000000-0005-0000-0000-000056B50000}"/>
    <cellStyle name="20% - Accent1 5 2 3 4 2 2" xfId="46606" xr:uid="{00000000-0005-0000-0000-000057B50000}"/>
    <cellStyle name="20% - Accent1 5 2 3 4 2 2 2" xfId="46607" xr:uid="{00000000-0005-0000-0000-000058B50000}"/>
    <cellStyle name="20% - Accent1 5 2 3 4 2 3" xfId="46608" xr:uid="{00000000-0005-0000-0000-000059B50000}"/>
    <cellStyle name="20% - Accent1 5 2 3 4 3" xfId="46609" xr:uid="{00000000-0005-0000-0000-00005AB50000}"/>
    <cellStyle name="20% - Accent1 5 2 3 4 3 2" xfId="46610" xr:uid="{00000000-0005-0000-0000-00005BB50000}"/>
    <cellStyle name="20% - Accent1 5 2 3 4 4" xfId="46611" xr:uid="{00000000-0005-0000-0000-00005CB50000}"/>
    <cellStyle name="20% - Accent1 5 2 3 5" xfId="46612" xr:uid="{00000000-0005-0000-0000-00005DB50000}"/>
    <cellStyle name="20% - Accent1 5 2 3 5 2" xfId="46613" xr:uid="{00000000-0005-0000-0000-00005EB50000}"/>
    <cellStyle name="20% - Accent1 5 2 3 5 2 2" xfId="46614" xr:uid="{00000000-0005-0000-0000-00005FB50000}"/>
    <cellStyle name="20% - Accent1 5 2 3 5 2 2 2" xfId="46615" xr:uid="{00000000-0005-0000-0000-000060B50000}"/>
    <cellStyle name="20% - Accent1 5 2 3 5 2 3" xfId="46616" xr:uid="{00000000-0005-0000-0000-000061B50000}"/>
    <cellStyle name="20% - Accent1 5 2 3 5 3" xfId="46617" xr:uid="{00000000-0005-0000-0000-000062B50000}"/>
    <cellStyle name="20% - Accent1 5 2 3 5 3 2" xfId="46618" xr:uid="{00000000-0005-0000-0000-000063B50000}"/>
    <cellStyle name="20% - Accent1 5 2 3 5 4" xfId="46619" xr:uid="{00000000-0005-0000-0000-000064B50000}"/>
    <cellStyle name="20% - Accent1 5 2 3 6" xfId="46620" xr:uid="{00000000-0005-0000-0000-000065B50000}"/>
    <cellStyle name="20% - Accent1 5 2 3 6 2" xfId="46621" xr:uid="{00000000-0005-0000-0000-000066B50000}"/>
    <cellStyle name="20% - Accent1 5 2 3 6 2 2" xfId="46622" xr:uid="{00000000-0005-0000-0000-000067B50000}"/>
    <cellStyle name="20% - Accent1 5 2 3 6 2 2 2" xfId="46623" xr:uid="{00000000-0005-0000-0000-000068B50000}"/>
    <cellStyle name="20% - Accent1 5 2 3 6 2 3" xfId="46624" xr:uid="{00000000-0005-0000-0000-000069B50000}"/>
    <cellStyle name="20% - Accent1 5 2 3 6 3" xfId="46625" xr:uid="{00000000-0005-0000-0000-00006AB50000}"/>
    <cellStyle name="20% - Accent1 5 2 3 6 3 2" xfId="46626" xr:uid="{00000000-0005-0000-0000-00006BB50000}"/>
    <cellStyle name="20% - Accent1 5 2 3 6 4" xfId="46627" xr:uid="{00000000-0005-0000-0000-00006CB50000}"/>
    <cellStyle name="20% - Accent1 5 2 3 7" xfId="46628" xr:uid="{00000000-0005-0000-0000-00006DB50000}"/>
    <cellStyle name="20% - Accent1 5 2 3 7 2" xfId="46629" xr:uid="{00000000-0005-0000-0000-00006EB50000}"/>
    <cellStyle name="20% - Accent1 5 2 3 7 2 2" xfId="46630" xr:uid="{00000000-0005-0000-0000-00006FB50000}"/>
    <cellStyle name="20% - Accent1 5 2 3 7 3" xfId="46631" xr:uid="{00000000-0005-0000-0000-000070B50000}"/>
    <cellStyle name="20% - Accent1 5 2 3 8" xfId="46632" xr:uid="{00000000-0005-0000-0000-000071B50000}"/>
    <cellStyle name="20% - Accent1 5 2 3 8 2" xfId="46633" xr:uid="{00000000-0005-0000-0000-000072B50000}"/>
    <cellStyle name="20% - Accent1 5 2 3 8 2 2" xfId="46634" xr:uid="{00000000-0005-0000-0000-000073B50000}"/>
    <cellStyle name="20% - Accent1 5 2 3 8 3" xfId="46635" xr:uid="{00000000-0005-0000-0000-000074B50000}"/>
    <cellStyle name="20% - Accent1 5 2 3 9" xfId="46636" xr:uid="{00000000-0005-0000-0000-000075B50000}"/>
    <cellStyle name="20% - Accent1 5 2 3 9 2" xfId="46637" xr:uid="{00000000-0005-0000-0000-000076B50000}"/>
    <cellStyle name="20% - Accent1 5 2 4" xfId="46638" xr:uid="{00000000-0005-0000-0000-000077B50000}"/>
    <cellStyle name="20% - Accent1 5 2 4 10" xfId="46639" xr:uid="{00000000-0005-0000-0000-000078B50000}"/>
    <cellStyle name="20% - Accent1 5 2 4 10 2" xfId="46640" xr:uid="{00000000-0005-0000-0000-000079B50000}"/>
    <cellStyle name="20% - Accent1 5 2 4 11" xfId="46641" xr:uid="{00000000-0005-0000-0000-00007AB50000}"/>
    <cellStyle name="20% - Accent1 5 2 4 2" xfId="46642" xr:uid="{00000000-0005-0000-0000-00007BB50000}"/>
    <cellStyle name="20% - Accent1 5 2 4 2 2" xfId="46643" xr:uid="{00000000-0005-0000-0000-00007CB50000}"/>
    <cellStyle name="20% - Accent1 5 2 4 2 2 2" xfId="46644" xr:uid="{00000000-0005-0000-0000-00007DB50000}"/>
    <cellStyle name="20% - Accent1 5 2 4 2 2 2 2" xfId="46645" xr:uid="{00000000-0005-0000-0000-00007EB50000}"/>
    <cellStyle name="20% - Accent1 5 2 4 2 2 2 2 2" xfId="46646" xr:uid="{00000000-0005-0000-0000-00007FB50000}"/>
    <cellStyle name="20% - Accent1 5 2 4 2 2 2 3" xfId="46647" xr:uid="{00000000-0005-0000-0000-000080B50000}"/>
    <cellStyle name="20% - Accent1 5 2 4 2 2 3" xfId="46648" xr:uid="{00000000-0005-0000-0000-000081B50000}"/>
    <cellStyle name="20% - Accent1 5 2 4 2 2 3 2" xfId="46649" xr:uid="{00000000-0005-0000-0000-000082B50000}"/>
    <cellStyle name="20% - Accent1 5 2 4 2 2 4" xfId="46650" xr:uid="{00000000-0005-0000-0000-000083B50000}"/>
    <cellStyle name="20% - Accent1 5 2 4 2 3" xfId="46651" xr:uid="{00000000-0005-0000-0000-000084B50000}"/>
    <cellStyle name="20% - Accent1 5 2 4 2 3 2" xfId="46652" xr:uid="{00000000-0005-0000-0000-000085B50000}"/>
    <cellStyle name="20% - Accent1 5 2 4 2 3 2 2" xfId="46653" xr:uid="{00000000-0005-0000-0000-000086B50000}"/>
    <cellStyle name="20% - Accent1 5 2 4 2 3 2 2 2" xfId="46654" xr:uid="{00000000-0005-0000-0000-000087B50000}"/>
    <cellStyle name="20% - Accent1 5 2 4 2 3 2 3" xfId="46655" xr:uid="{00000000-0005-0000-0000-000088B50000}"/>
    <cellStyle name="20% - Accent1 5 2 4 2 3 3" xfId="46656" xr:uid="{00000000-0005-0000-0000-000089B50000}"/>
    <cellStyle name="20% - Accent1 5 2 4 2 3 3 2" xfId="46657" xr:uid="{00000000-0005-0000-0000-00008AB50000}"/>
    <cellStyle name="20% - Accent1 5 2 4 2 3 4" xfId="46658" xr:uid="{00000000-0005-0000-0000-00008BB50000}"/>
    <cellStyle name="20% - Accent1 5 2 4 2 4" xfId="46659" xr:uid="{00000000-0005-0000-0000-00008CB50000}"/>
    <cellStyle name="20% - Accent1 5 2 4 2 4 2" xfId="46660" xr:uid="{00000000-0005-0000-0000-00008DB50000}"/>
    <cellStyle name="20% - Accent1 5 2 4 2 4 2 2" xfId="46661" xr:uid="{00000000-0005-0000-0000-00008EB50000}"/>
    <cellStyle name="20% - Accent1 5 2 4 2 4 2 2 2" xfId="46662" xr:uid="{00000000-0005-0000-0000-00008FB50000}"/>
    <cellStyle name="20% - Accent1 5 2 4 2 4 2 3" xfId="46663" xr:uid="{00000000-0005-0000-0000-000090B50000}"/>
    <cellStyle name="20% - Accent1 5 2 4 2 4 3" xfId="46664" xr:uid="{00000000-0005-0000-0000-000091B50000}"/>
    <cellStyle name="20% - Accent1 5 2 4 2 4 3 2" xfId="46665" xr:uid="{00000000-0005-0000-0000-000092B50000}"/>
    <cellStyle name="20% - Accent1 5 2 4 2 4 4" xfId="46666" xr:uid="{00000000-0005-0000-0000-000093B50000}"/>
    <cellStyle name="20% - Accent1 5 2 4 2 5" xfId="46667" xr:uid="{00000000-0005-0000-0000-000094B50000}"/>
    <cellStyle name="20% - Accent1 5 2 4 2 5 2" xfId="46668" xr:uid="{00000000-0005-0000-0000-000095B50000}"/>
    <cellStyle name="20% - Accent1 5 2 4 2 5 2 2" xfId="46669" xr:uid="{00000000-0005-0000-0000-000096B50000}"/>
    <cellStyle name="20% - Accent1 5 2 4 2 5 3" xfId="46670" xr:uid="{00000000-0005-0000-0000-000097B50000}"/>
    <cellStyle name="20% - Accent1 5 2 4 2 6" xfId="46671" xr:uid="{00000000-0005-0000-0000-000098B50000}"/>
    <cellStyle name="20% - Accent1 5 2 4 2 6 2" xfId="46672" xr:uid="{00000000-0005-0000-0000-000099B50000}"/>
    <cellStyle name="20% - Accent1 5 2 4 2 6 2 2" xfId="46673" xr:uid="{00000000-0005-0000-0000-00009AB50000}"/>
    <cellStyle name="20% - Accent1 5 2 4 2 6 3" xfId="46674" xr:uid="{00000000-0005-0000-0000-00009BB50000}"/>
    <cellStyle name="20% - Accent1 5 2 4 2 7" xfId="46675" xr:uid="{00000000-0005-0000-0000-00009CB50000}"/>
    <cellStyle name="20% - Accent1 5 2 4 2 7 2" xfId="46676" xr:uid="{00000000-0005-0000-0000-00009DB50000}"/>
    <cellStyle name="20% - Accent1 5 2 4 2 8" xfId="46677" xr:uid="{00000000-0005-0000-0000-00009EB50000}"/>
    <cellStyle name="20% - Accent1 5 2 4 2 8 2" xfId="46678" xr:uid="{00000000-0005-0000-0000-00009FB50000}"/>
    <cellStyle name="20% - Accent1 5 2 4 2 9" xfId="46679" xr:uid="{00000000-0005-0000-0000-0000A0B50000}"/>
    <cellStyle name="20% - Accent1 5 2 4 3" xfId="46680" xr:uid="{00000000-0005-0000-0000-0000A1B50000}"/>
    <cellStyle name="20% - Accent1 5 2 4 3 2" xfId="46681" xr:uid="{00000000-0005-0000-0000-0000A2B50000}"/>
    <cellStyle name="20% - Accent1 5 2 4 3 2 2" xfId="46682" xr:uid="{00000000-0005-0000-0000-0000A3B50000}"/>
    <cellStyle name="20% - Accent1 5 2 4 3 2 2 2" xfId="46683" xr:uid="{00000000-0005-0000-0000-0000A4B50000}"/>
    <cellStyle name="20% - Accent1 5 2 4 3 2 2 2 2" xfId="46684" xr:uid="{00000000-0005-0000-0000-0000A5B50000}"/>
    <cellStyle name="20% - Accent1 5 2 4 3 2 2 3" xfId="46685" xr:uid="{00000000-0005-0000-0000-0000A6B50000}"/>
    <cellStyle name="20% - Accent1 5 2 4 3 2 3" xfId="46686" xr:uid="{00000000-0005-0000-0000-0000A7B50000}"/>
    <cellStyle name="20% - Accent1 5 2 4 3 2 3 2" xfId="46687" xr:uid="{00000000-0005-0000-0000-0000A8B50000}"/>
    <cellStyle name="20% - Accent1 5 2 4 3 2 4" xfId="46688" xr:uid="{00000000-0005-0000-0000-0000A9B50000}"/>
    <cellStyle name="20% - Accent1 5 2 4 3 3" xfId="46689" xr:uid="{00000000-0005-0000-0000-0000AAB50000}"/>
    <cellStyle name="20% - Accent1 5 2 4 3 3 2" xfId="46690" xr:uid="{00000000-0005-0000-0000-0000ABB50000}"/>
    <cellStyle name="20% - Accent1 5 2 4 3 3 2 2" xfId="46691" xr:uid="{00000000-0005-0000-0000-0000ACB50000}"/>
    <cellStyle name="20% - Accent1 5 2 4 3 3 2 2 2" xfId="46692" xr:uid="{00000000-0005-0000-0000-0000ADB50000}"/>
    <cellStyle name="20% - Accent1 5 2 4 3 3 2 3" xfId="46693" xr:uid="{00000000-0005-0000-0000-0000AEB50000}"/>
    <cellStyle name="20% - Accent1 5 2 4 3 3 3" xfId="46694" xr:uid="{00000000-0005-0000-0000-0000AFB50000}"/>
    <cellStyle name="20% - Accent1 5 2 4 3 3 3 2" xfId="46695" xr:uid="{00000000-0005-0000-0000-0000B0B50000}"/>
    <cellStyle name="20% - Accent1 5 2 4 3 3 4" xfId="46696" xr:uid="{00000000-0005-0000-0000-0000B1B50000}"/>
    <cellStyle name="20% - Accent1 5 2 4 3 4" xfId="46697" xr:uid="{00000000-0005-0000-0000-0000B2B50000}"/>
    <cellStyle name="20% - Accent1 5 2 4 3 4 2" xfId="46698" xr:uid="{00000000-0005-0000-0000-0000B3B50000}"/>
    <cellStyle name="20% - Accent1 5 2 4 3 4 2 2" xfId="46699" xr:uid="{00000000-0005-0000-0000-0000B4B50000}"/>
    <cellStyle name="20% - Accent1 5 2 4 3 4 2 2 2" xfId="46700" xr:uid="{00000000-0005-0000-0000-0000B5B50000}"/>
    <cellStyle name="20% - Accent1 5 2 4 3 4 2 3" xfId="46701" xr:uid="{00000000-0005-0000-0000-0000B6B50000}"/>
    <cellStyle name="20% - Accent1 5 2 4 3 4 3" xfId="46702" xr:uid="{00000000-0005-0000-0000-0000B7B50000}"/>
    <cellStyle name="20% - Accent1 5 2 4 3 4 3 2" xfId="46703" xr:uid="{00000000-0005-0000-0000-0000B8B50000}"/>
    <cellStyle name="20% - Accent1 5 2 4 3 4 4" xfId="46704" xr:uid="{00000000-0005-0000-0000-0000B9B50000}"/>
    <cellStyle name="20% - Accent1 5 2 4 3 5" xfId="46705" xr:uid="{00000000-0005-0000-0000-0000BAB50000}"/>
    <cellStyle name="20% - Accent1 5 2 4 3 5 2" xfId="46706" xr:uid="{00000000-0005-0000-0000-0000BBB50000}"/>
    <cellStyle name="20% - Accent1 5 2 4 3 5 2 2" xfId="46707" xr:uid="{00000000-0005-0000-0000-0000BCB50000}"/>
    <cellStyle name="20% - Accent1 5 2 4 3 5 3" xfId="46708" xr:uid="{00000000-0005-0000-0000-0000BDB50000}"/>
    <cellStyle name="20% - Accent1 5 2 4 3 6" xfId="46709" xr:uid="{00000000-0005-0000-0000-0000BEB50000}"/>
    <cellStyle name="20% - Accent1 5 2 4 3 6 2" xfId="46710" xr:uid="{00000000-0005-0000-0000-0000BFB50000}"/>
    <cellStyle name="20% - Accent1 5 2 4 3 6 2 2" xfId="46711" xr:uid="{00000000-0005-0000-0000-0000C0B50000}"/>
    <cellStyle name="20% - Accent1 5 2 4 3 6 3" xfId="46712" xr:uid="{00000000-0005-0000-0000-0000C1B50000}"/>
    <cellStyle name="20% - Accent1 5 2 4 3 7" xfId="46713" xr:uid="{00000000-0005-0000-0000-0000C2B50000}"/>
    <cellStyle name="20% - Accent1 5 2 4 3 7 2" xfId="46714" xr:uid="{00000000-0005-0000-0000-0000C3B50000}"/>
    <cellStyle name="20% - Accent1 5 2 4 3 8" xfId="46715" xr:uid="{00000000-0005-0000-0000-0000C4B50000}"/>
    <cellStyle name="20% - Accent1 5 2 4 3 8 2" xfId="46716" xr:uid="{00000000-0005-0000-0000-0000C5B50000}"/>
    <cellStyle name="20% - Accent1 5 2 4 3 9" xfId="46717" xr:uid="{00000000-0005-0000-0000-0000C6B50000}"/>
    <cellStyle name="20% - Accent1 5 2 4 4" xfId="46718" xr:uid="{00000000-0005-0000-0000-0000C7B50000}"/>
    <cellStyle name="20% - Accent1 5 2 4 4 2" xfId="46719" xr:uid="{00000000-0005-0000-0000-0000C8B50000}"/>
    <cellStyle name="20% - Accent1 5 2 4 4 2 2" xfId="46720" xr:uid="{00000000-0005-0000-0000-0000C9B50000}"/>
    <cellStyle name="20% - Accent1 5 2 4 4 2 2 2" xfId="46721" xr:uid="{00000000-0005-0000-0000-0000CAB50000}"/>
    <cellStyle name="20% - Accent1 5 2 4 4 2 3" xfId="46722" xr:uid="{00000000-0005-0000-0000-0000CBB50000}"/>
    <cellStyle name="20% - Accent1 5 2 4 4 3" xfId="46723" xr:uid="{00000000-0005-0000-0000-0000CCB50000}"/>
    <cellStyle name="20% - Accent1 5 2 4 4 3 2" xfId="46724" xr:uid="{00000000-0005-0000-0000-0000CDB50000}"/>
    <cellStyle name="20% - Accent1 5 2 4 4 4" xfId="46725" xr:uid="{00000000-0005-0000-0000-0000CEB50000}"/>
    <cellStyle name="20% - Accent1 5 2 4 5" xfId="46726" xr:uid="{00000000-0005-0000-0000-0000CFB50000}"/>
    <cellStyle name="20% - Accent1 5 2 4 5 2" xfId="46727" xr:uid="{00000000-0005-0000-0000-0000D0B50000}"/>
    <cellStyle name="20% - Accent1 5 2 4 5 2 2" xfId="46728" xr:uid="{00000000-0005-0000-0000-0000D1B50000}"/>
    <cellStyle name="20% - Accent1 5 2 4 5 2 2 2" xfId="46729" xr:uid="{00000000-0005-0000-0000-0000D2B50000}"/>
    <cellStyle name="20% - Accent1 5 2 4 5 2 3" xfId="46730" xr:uid="{00000000-0005-0000-0000-0000D3B50000}"/>
    <cellStyle name="20% - Accent1 5 2 4 5 3" xfId="46731" xr:uid="{00000000-0005-0000-0000-0000D4B50000}"/>
    <cellStyle name="20% - Accent1 5 2 4 5 3 2" xfId="46732" xr:uid="{00000000-0005-0000-0000-0000D5B50000}"/>
    <cellStyle name="20% - Accent1 5 2 4 5 4" xfId="46733" xr:uid="{00000000-0005-0000-0000-0000D6B50000}"/>
    <cellStyle name="20% - Accent1 5 2 4 6" xfId="46734" xr:uid="{00000000-0005-0000-0000-0000D7B50000}"/>
    <cellStyle name="20% - Accent1 5 2 4 6 2" xfId="46735" xr:uid="{00000000-0005-0000-0000-0000D8B50000}"/>
    <cellStyle name="20% - Accent1 5 2 4 6 2 2" xfId="46736" xr:uid="{00000000-0005-0000-0000-0000D9B50000}"/>
    <cellStyle name="20% - Accent1 5 2 4 6 2 2 2" xfId="46737" xr:uid="{00000000-0005-0000-0000-0000DAB50000}"/>
    <cellStyle name="20% - Accent1 5 2 4 6 2 3" xfId="46738" xr:uid="{00000000-0005-0000-0000-0000DBB50000}"/>
    <cellStyle name="20% - Accent1 5 2 4 6 3" xfId="46739" xr:uid="{00000000-0005-0000-0000-0000DCB50000}"/>
    <cellStyle name="20% - Accent1 5 2 4 6 3 2" xfId="46740" xr:uid="{00000000-0005-0000-0000-0000DDB50000}"/>
    <cellStyle name="20% - Accent1 5 2 4 6 4" xfId="46741" xr:uid="{00000000-0005-0000-0000-0000DEB50000}"/>
    <cellStyle name="20% - Accent1 5 2 4 7" xfId="46742" xr:uid="{00000000-0005-0000-0000-0000DFB50000}"/>
    <cellStyle name="20% - Accent1 5 2 4 7 2" xfId="46743" xr:uid="{00000000-0005-0000-0000-0000E0B50000}"/>
    <cellStyle name="20% - Accent1 5 2 4 7 2 2" xfId="46744" xr:uid="{00000000-0005-0000-0000-0000E1B50000}"/>
    <cellStyle name="20% - Accent1 5 2 4 7 3" xfId="46745" xr:uid="{00000000-0005-0000-0000-0000E2B50000}"/>
    <cellStyle name="20% - Accent1 5 2 4 8" xfId="46746" xr:uid="{00000000-0005-0000-0000-0000E3B50000}"/>
    <cellStyle name="20% - Accent1 5 2 4 8 2" xfId="46747" xr:uid="{00000000-0005-0000-0000-0000E4B50000}"/>
    <cellStyle name="20% - Accent1 5 2 4 8 2 2" xfId="46748" xr:uid="{00000000-0005-0000-0000-0000E5B50000}"/>
    <cellStyle name="20% - Accent1 5 2 4 8 3" xfId="46749" xr:uid="{00000000-0005-0000-0000-0000E6B50000}"/>
    <cellStyle name="20% - Accent1 5 2 4 9" xfId="46750" xr:uid="{00000000-0005-0000-0000-0000E7B50000}"/>
    <cellStyle name="20% - Accent1 5 2 4 9 2" xfId="46751" xr:uid="{00000000-0005-0000-0000-0000E8B50000}"/>
    <cellStyle name="20% - Accent1 5 2 5" xfId="46752" xr:uid="{00000000-0005-0000-0000-0000E9B50000}"/>
    <cellStyle name="20% - Accent1 5 2 5 10" xfId="46753" xr:uid="{00000000-0005-0000-0000-0000EAB50000}"/>
    <cellStyle name="20% - Accent1 5 2 5 10 2" xfId="46754" xr:uid="{00000000-0005-0000-0000-0000EBB50000}"/>
    <cellStyle name="20% - Accent1 5 2 5 11" xfId="46755" xr:uid="{00000000-0005-0000-0000-0000ECB50000}"/>
    <cellStyle name="20% - Accent1 5 2 5 2" xfId="46756" xr:uid="{00000000-0005-0000-0000-0000EDB50000}"/>
    <cellStyle name="20% - Accent1 5 2 5 2 2" xfId="46757" xr:uid="{00000000-0005-0000-0000-0000EEB50000}"/>
    <cellStyle name="20% - Accent1 5 2 5 2 2 2" xfId="46758" xr:uid="{00000000-0005-0000-0000-0000EFB50000}"/>
    <cellStyle name="20% - Accent1 5 2 5 2 2 2 2" xfId="46759" xr:uid="{00000000-0005-0000-0000-0000F0B50000}"/>
    <cellStyle name="20% - Accent1 5 2 5 2 2 2 2 2" xfId="46760" xr:uid="{00000000-0005-0000-0000-0000F1B50000}"/>
    <cellStyle name="20% - Accent1 5 2 5 2 2 2 3" xfId="46761" xr:uid="{00000000-0005-0000-0000-0000F2B50000}"/>
    <cellStyle name="20% - Accent1 5 2 5 2 2 3" xfId="46762" xr:uid="{00000000-0005-0000-0000-0000F3B50000}"/>
    <cellStyle name="20% - Accent1 5 2 5 2 2 3 2" xfId="46763" xr:uid="{00000000-0005-0000-0000-0000F4B50000}"/>
    <cellStyle name="20% - Accent1 5 2 5 2 2 4" xfId="46764" xr:uid="{00000000-0005-0000-0000-0000F5B50000}"/>
    <cellStyle name="20% - Accent1 5 2 5 2 3" xfId="46765" xr:uid="{00000000-0005-0000-0000-0000F6B50000}"/>
    <cellStyle name="20% - Accent1 5 2 5 2 3 2" xfId="46766" xr:uid="{00000000-0005-0000-0000-0000F7B50000}"/>
    <cellStyle name="20% - Accent1 5 2 5 2 3 2 2" xfId="46767" xr:uid="{00000000-0005-0000-0000-0000F8B50000}"/>
    <cellStyle name="20% - Accent1 5 2 5 2 3 2 2 2" xfId="46768" xr:uid="{00000000-0005-0000-0000-0000F9B50000}"/>
    <cellStyle name="20% - Accent1 5 2 5 2 3 2 3" xfId="46769" xr:uid="{00000000-0005-0000-0000-0000FAB50000}"/>
    <cellStyle name="20% - Accent1 5 2 5 2 3 3" xfId="46770" xr:uid="{00000000-0005-0000-0000-0000FBB50000}"/>
    <cellStyle name="20% - Accent1 5 2 5 2 3 3 2" xfId="46771" xr:uid="{00000000-0005-0000-0000-0000FCB50000}"/>
    <cellStyle name="20% - Accent1 5 2 5 2 3 4" xfId="46772" xr:uid="{00000000-0005-0000-0000-0000FDB50000}"/>
    <cellStyle name="20% - Accent1 5 2 5 2 4" xfId="46773" xr:uid="{00000000-0005-0000-0000-0000FEB50000}"/>
    <cellStyle name="20% - Accent1 5 2 5 2 4 2" xfId="46774" xr:uid="{00000000-0005-0000-0000-0000FFB50000}"/>
    <cellStyle name="20% - Accent1 5 2 5 2 4 2 2" xfId="46775" xr:uid="{00000000-0005-0000-0000-000000B60000}"/>
    <cellStyle name="20% - Accent1 5 2 5 2 4 2 2 2" xfId="46776" xr:uid="{00000000-0005-0000-0000-000001B60000}"/>
    <cellStyle name="20% - Accent1 5 2 5 2 4 2 3" xfId="46777" xr:uid="{00000000-0005-0000-0000-000002B60000}"/>
    <cellStyle name="20% - Accent1 5 2 5 2 4 3" xfId="46778" xr:uid="{00000000-0005-0000-0000-000003B60000}"/>
    <cellStyle name="20% - Accent1 5 2 5 2 4 3 2" xfId="46779" xr:uid="{00000000-0005-0000-0000-000004B60000}"/>
    <cellStyle name="20% - Accent1 5 2 5 2 4 4" xfId="46780" xr:uid="{00000000-0005-0000-0000-000005B60000}"/>
    <cellStyle name="20% - Accent1 5 2 5 2 5" xfId="46781" xr:uid="{00000000-0005-0000-0000-000006B60000}"/>
    <cellStyle name="20% - Accent1 5 2 5 2 5 2" xfId="46782" xr:uid="{00000000-0005-0000-0000-000007B60000}"/>
    <cellStyle name="20% - Accent1 5 2 5 2 5 2 2" xfId="46783" xr:uid="{00000000-0005-0000-0000-000008B60000}"/>
    <cellStyle name="20% - Accent1 5 2 5 2 5 3" xfId="46784" xr:uid="{00000000-0005-0000-0000-000009B60000}"/>
    <cellStyle name="20% - Accent1 5 2 5 2 6" xfId="46785" xr:uid="{00000000-0005-0000-0000-00000AB60000}"/>
    <cellStyle name="20% - Accent1 5 2 5 2 6 2" xfId="46786" xr:uid="{00000000-0005-0000-0000-00000BB60000}"/>
    <cellStyle name="20% - Accent1 5 2 5 2 6 2 2" xfId="46787" xr:uid="{00000000-0005-0000-0000-00000CB60000}"/>
    <cellStyle name="20% - Accent1 5 2 5 2 6 3" xfId="46788" xr:uid="{00000000-0005-0000-0000-00000DB60000}"/>
    <cellStyle name="20% - Accent1 5 2 5 2 7" xfId="46789" xr:uid="{00000000-0005-0000-0000-00000EB60000}"/>
    <cellStyle name="20% - Accent1 5 2 5 2 7 2" xfId="46790" xr:uid="{00000000-0005-0000-0000-00000FB60000}"/>
    <cellStyle name="20% - Accent1 5 2 5 2 8" xfId="46791" xr:uid="{00000000-0005-0000-0000-000010B60000}"/>
    <cellStyle name="20% - Accent1 5 2 5 2 8 2" xfId="46792" xr:uid="{00000000-0005-0000-0000-000011B60000}"/>
    <cellStyle name="20% - Accent1 5 2 5 2 9" xfId="46793" xr:uid="{00000000-0005-0000-0000-000012B60000}"/>
    <cellStyle name="20% - Accent1 5 2 5 3" xfId="46794" xr:uid="{00000000-0005-0000-0000-000013B60000}"/>
    <cellStyle name="20% - Accent1 5 2 5 3 2" xfId="46795" xr:uid="{00000000-0005-0000-0000-000014B60000}"/>
    <cellStyle name="20% - Accent1 5 2 5 3 2 2" xfId="46796" xr:uid="{00000000-0005-0000-0000-000015B60000}"/>
    <cellStyle name="20% - Accent1 5 2 5 3 2 2 2" xfId="46797" xr:uid="{00000000-0005-0000-0000-000016B60000}"/>
    <cellStyle name="20% - Accent1 5 2 5 3 2 2 2 2" xfId="46798" xr:uid="{00000000-0005-0000-0000-000017B60000}"/>
    <cellStyle name="20% - Accent1 5 2 5 3 2 2 3" xfId="46799" xr:uid="{00000000-0005-0000-0000-000018B60000}"/>
    <cellStyle name="20% - Accent1 5 2 5 3 2 3" xfId="46800" xr:uid="{00000000-0005-0000-0000-000019B60000}"/>
    <cellStyle name="20% - Accent1 5 2 5 3 2 3 2" xfId="46801" xr:uid="{00000000-0005-0000-0000-00001AB60000}"/>
    <cellStyle name="20% - Accent1 5 2 5 3 2 4" xfId="46802" xr:uid="{00000000-0005-0000-0000-00001BB60000}"/>
    <cellStyle name="20% - Accent1 5 2 5 3 3" xfId="46803" xr:uid="{00000000-0005-0000-0000-00001CB60000}"/>
    <cellStyle name="20% - Accent1 5 2 5 3 3 2" xfId="46804" xr:uid="{00000000-0005-0000-0000-00001DB60000}"/>
    <cellStyle name="20% - Accent1 5 2 5 3 3 2 2" xfId="46805" xr:uid="{00000000-0005-0000-0000-00001EB60000}"/>
    <cellStyle name="20% - Accent1 5 2 5 3 3 2 2 2" xfId="46806" xr:uid="{00000000-0005-0000-0000-00001FB60000}"/>
    <cellStyle name="20% - Accent1 5 2 5 3 3 2 3" xfId="46807" xr:uid="{00000000-0005-0000-0000-000020B60000}"/>
    <cellStyle name="20% - Accent1 5 2 5 3 3 3" xfId="46808" xr:uid="{00000000-0005-0000-0000-000021B60000}"/>
    <cellStyle name="20% - Accent1 5 2 5 3 3 3 2" xfId="46809" xr:uid="{00000000-0005-0000-0000-000022B60000}"/>
    <cellStyle name="20% - Accent1 5 2 5 3 3 4" xfId="46810" xr:uid="{00000000-0005-0000-0000-000023B60000}"/>
    <cellStyle name="20% - Accent1 5 2 5 3 4" xfId="46811" xr:uid="{00000000-0005-0000-0000-000024B60000}"/>
    <cellStyle name="20% - Accent1 5 2 5 3 4 2" xfId="46812" xr:uid="{00000000-0005-0000-0000-000025B60000}"/>
    <cellStyle name="20% - Accent1 5 2 5 3 4 2 2" xfId="46813" xr:uid="{00000000-0005-0000-0000-000026B60000}"/>
    <cellStyle name="20% - Accent1 5 2 5 3 4 2 2 2" xfId="46814" xr:uid="{00000000-0005-0000-0000-000027B60000}"/>
    <cellStyle name="20% - Accent1 5 2 5 3 4 2 3" xfId="46815" xr:uid="{00000000-0005-0000-0000-000028B60000}"/>
    <cellStyle name="20% - Accent1 5 2 5 3 4 3" xfId="46816" xr:uid="{00000000-0005-0000-0000-000029B60000}"/>
    <cellStyle name="20% - Accent1 5 2 5 3 4 3 2" xfId="46817" xr:uid="{00000000-0005-0000-0000-00002AB60000}"/>
    <cellStyle name="20% - Accent1 5 2 5 3 4 4" xfId="46818" xr:uid="{00000000-0005-0000-0000-00002BB60000}"/>
    <cellStyle name="20% - Accent1 5 2 5 3 5" xfId="46819" xr:uid="{00000000-0005-0000-0000-00002CB60000}"/>
    <cellStyle name="20% - Accent1 5 2 5 3 5 2" xfId="46820" xr:uid="{00000000-0005-0000-0000-00002DB60000}"/>
    <cellStyle name="20% - Accent1 5 2 5 3 5 2 2" xfId="46821" xr:uid="{00000000-0005-0000-0000-00002EB60000}"/>
    <cellStyle name="20% - Accent1 5 2 5 3 5 3" xfId="46822" xr:uid="{00000000-0005-0000-0000-00002FB60000}"/>
    <cellStyle name="20% - Accent1 5 2 5 3 6" xfId="46823" xr:uid="{00000000-0005-0000-0000-000030B60000}"/>
    <cellStyle name="20% - Accent1 5 2 5 3 6 2" xfId="46824" xr:uid="{00000000-0005-0000-0000-000031B60000}"/>
    <cellStyle name="20% - Accent1 5 2 5 3 6 2 2" xfId="46825" xr:uid="{00000000-0005-0000-0000-000032B60000}"/>
    <cellStyle name="20% - Accent1 5 2 5 3 6 3" xfId="46826" xr:uid="{00000000-0005-0000-0000-000033B60000}"/>
    <cellStyle name="20% - Accent1 5 2 5 3 7" xfId="46827" xr:uid="{00000000-0005-0000-0000-000034B60000}"/>
    <cellStyle name="20% - Accent1 5 2 5 3 7 2" xfId="46828" xr:uid="{00000000-0005-0000-0000-000035B60000}"/>
    <cellStyle name="20% - Accent1 5 2 5 3 8" xfId="46829" xr:uid="{00000000-0005-0000-0000-000036B60000}"/>
    <cellStyle name="20% - Accent1 5 2 5 3 8 2" xfId="46830" xr:uid="{00000000-0005-0000-0000-000037B60000}"/>
    <cellStyle name="20% - Accent1 5 2 5 3 9" xfId="46831" xr:uid="{00000000-0005-0000-0000-000038B60000}"/>
    <cellStyle name="20% - Accent1 5 2 5 4" xfId="46832" xr:uid="{00000000-0005-0000-0000-000039B60000}"/>
    <cellStyle name="20% - Accent1 5 2 5 4 2" xfId="46833" xr:uid="{00000000-0005-0000-0000-00003AB60000}"/>
    <cellStyle name="20% - Accent1 5 2 5 4 2 2" xfId="46834" xr:uid="{00000000-0005-0000-0000-00003BB60000}"/>
    <cellStyle name="20% - Accent1 5 2 5 4 2 2 2" xfId="46835" xr:uid="{00000000-0005-0000-0000-00003CB60000}"/>
    <cellStyle name="20% - Accent1 5 2 5 4 2 3" xfId="46836" xr:uid="{00000000-0005-0000-0000-00003DB60000}"/>
    <cellStyle name="20% - Accent1 5 2 5 4 3" xfId="46837" xr:uid="{00000000-0005-0000-0000-00003EB60000}"/>
    <cellStyle name="20% - Accent1 5 2 5 4 3 2" xfId="46838" xr:uid="{00000000-0005-0000-0000-00003FB60000}"/>
    <cellStyle name="20% - Accent1 5 2 5 4 4" xfId="46839" xr:uid="{00000000-0005-0000-0000-000040B60000}"/>
    <cellStyle name="20% - Accent1 5 2 5 5" xfId="46840" xr:uid="{00000000-0005-0000-0000-000041B60000}"/>
    <cellStyle name="20% - Accent1 5 2 5 5 2" xfId="46841" xr:uid="{00000000-0005-0000-0000-000042B60000}"/>
    <cellStyle name="20% - Accent1 5 2 5 5 2 2" xfId="46842" xr:uid="{00000000-0005-0000-0000-000043B60000}"/>
    <cellStyle name="20% - Accent1 5 2 5 5 2 2 2" xfId="46843" xr:uid="{00000000-0005-0000-0000-000044B60000}"/>
    <cellStyle name="20% - Accent1 5 2 5 5 2 3" xfId="46844" xr:uid="{00000000-0005-0000-0000-000045B60000}"/>
    <cellStyle name="20% - Accent1 5 2 5 5 3" xfId="46845" xr:uid="{00000000-0005-0000-0000-000046B60000}"/>
    <cellStyle name="20% - Accent1 5 2 5 5 3 2" xfId="46846" xr:uid="{00000000-0005-0000-0000-000047B60000}"/>
    <cellStyle name="20% - Accent1 5 2 5 5 4" xfId="46847" xr:uid="{00000000-0005-0000-0000-000048B60000}"/>
    <cellStyle name="20% - Accent1 5 2 5 6" xfId="46848" xr:uid="{00000000-0005-0000-0000-000049B60000}"/>
    <cellStyle name="20% - Accent1 5 2 5 6 2" xfId="46849" xr:uid="{00000000-0005-0000-0000-00004AB60000}"/>
    <cellStyle name="20% - Accent1 5 2 5 6 2 2" xfId="46850" xr:uid="{00000000-0005-0000-0000-00004BB60000}"/>
    <cellStyle name="20% - Accent1 5 2 5 6 2 2 2" xfId="46851" xr:uid="{00000000-0005-0000-0000-00004CB60000}"/>
    <cellStyle name="20% - Accent1 5 2 5 6 2 3" xfId="46852" xr:uid="{00000000-0005-0000-0000-00004DB60000}"/>
    <cellStyle name="20% - Accent1 5 2 5 6 3" xfId="46853" xr:uid="{00000000-0005-0000-0000-00004EB60000}"/>
    <cellStyle name="20% - Accent1 5 2 5 6 3 2" xfId="46854" xr:uid="{00000000-0005-0000-0000-00004FB60000}"/>
    <cellStyle name="20% - Accent1 5 2 5 6 4" xfId="46855" xr:uid="{00000000-0005-0000-0000-000050B60000}"/>
    <cellStyle name="20% - Accent1 5 2 5 7" xfId="46856" xr:uid="{00000000-0005-0000-0000-000051B60000}"/>
    <cellStyle name="20% - Accent1 5 2 5 7 2" xfId="46857" xr:uid="{00000000-0005-0000-0000-000052B60000}"/>
    <cellStyle name="20% - Accent1 5 2 5 7 2 2" xfId="46858" xr:uid="{00000000-0005-0000-0000-000053B60000}"/>
    <cellStyle name="20% - Accent1 5 2 5 7 3" xfId="46859" xr:uid="{00000000-0005-0000-0000-000054B60000}"/>
    <cellStyle name="20% - Accent1 5 2 5 8" xfId="46860" xr:uid="{00000000-0005-0000-0000-000055B60000}"/>
    <cellStyle name="20% - Accent1 5 2 5 8 2" xfId="46861" xr:uid="{00000000-0005-0000-0000-000056B60000}"/>
    <cellStyle name="20% - Accent1 5 2 5 8 2 2" xfId="46862" xr:uid="{00000000-0005-0000-0000-000057B60000}"/>
    <cellStyle name="20% - Accent1 5 2 5 8 3" xfId="46863" xr:uid="{00000000-0005-0000-0000-000058B60000}"/>
    <cellStyle name="20% - Accent1 5 2 5 9" xfId="46864" xr:uid="{00000000-0005-0000-0000-000059B60000}"/>
    <cellStyle name="20% - Accent1 5 2 5 9 2" xfId="46865" xr:uid="{00000000-0005-0000-0000-00005AB60000}"/>
    <cellStyle name="20% - Accent1 5 2 6" xfId="46866" xr:uid="{00000000-0005-0000-0000-00005BB60000}"/>
    <cellStyle name="20% - Accent1 5 2 6 2" xfId="46867" xr:uid="{00000000-0005-0000-0000-00005CB60000}"/>
    <cellStyle name="20% - Accent1 5 2 6 2 2" xfId="46868" xr:uid="{00000000-0005-0000-0000-00005DB60000}"/>
    <cellStyle name="20% - Accent1 5 2 6 2 2 2" xfId="46869" xr:uid="{00000000-0005-0000-0000-00005EB60000}"/>
    <cellStyle name="20% - Accent1 5 2 6 2 2 2 2" xfId="46870" xr:uid="{00000000-0005-0000-0000-00005FB60000}"/>
    <cellStyle name="20% - Accent1 5 2 6 2 2 3" xfId="46871" xr:uid="{00000000-0005-0000-0000-000060B60000}"/>
    <cellStyle name="20% - Accent1 5 2 6 2 3" xfId="46872" xr:uid="{00000000-0005-0000-0000-000061B60000}"/>
    <cellStyle name="20% - Accent1 5 2 6 2 3 2" xfId="46873" xr:uid="{00000000-0005-0000-0000-000062B60000}"/>
    <cellStyle name="20% - Accent1 5 2 6 2 4" xfId="46874" xr:uid="{00000000-0005-0000-0000-000063B60000}"/>
    <cellStyle name="20% - Accent1 5 2 6 3" xfId="46875" xr:uid="{00000000-0005-0000-0000-000064B60000}"/>
    <cellStyle name="20% - Accent1 5 2 6 3 2" xfId="46876" xr:uid="{00000000-0005-0000-0000-000065B60000}"/>
    <cellStyle name="20% - Accent1 5 2 6 3 2 2" xfId="46877" xr:uid="{00000000-0005-0000-0000-000066B60000}"/>
    <cellStyle name="20% - Accent1 5 2 6 3 2 2 2" xfId="46878" xr:uid="{00000000-0005-0000-0000-000067B60000}"/>
    <cellStyle name="20% - Accent1 5 2 6 3 2 3" xfId="46879" xr:uid="{00000000-0005-0000-0000-000068B60000}"/>
    <cellStyle name="20% - Accent1 5 2 6 3 3" xfId="46880" xr:uid="{00000000-0005-0000-0000-000069B60000}"/>
    <cellStyle name="20% - Accent1 5 2 6 3 3 2" xfId="46881" xr:uid="{00000000-0005-0000-0000-00006AB60000}"/>
    <cellStyle name="20% - Accent1 5 2 6 3 4" xfId="46882" xr:uid="{00000000-0005-0000-0000-00006BB60000}"/>
    <cellStyle name="20% - Accent1 5 2 6 4" xfId="46883" xr:uid="{00000000-0005-0000-0000-00006CB60000}"/>
    <cellStyle name="20% - Accent1 5 2 6 4 2" xfId="46884" xr:uid="{00000000-0005-0000-0000-00006DB60000}"/>
    <cellStyle name="20% - Accent1 5 2 6 4 2 2" xfId="46885" xr:uid="{00000000-0005-0000-0000-00006EB60000}"/>
    <cellStyle name="20% - Accent1 5 2 6 4 2 2 2" xfId="46886" xr:uid="{00000000-0005-0000-0000-00006FB60000}"/>
    <cellStyle name="20% - Accent1 5 2 6 4 2 3" xfId="46887" xr:uid="{00000000-0005-0000-0000-000070B60000}"/>
    <cellStyle name="20% - Accent1 5 2 6 4 3" xfId="46888" xr:uid="{00000000-0005-0000-0000-000071B60000}"/>
    <cellStyle name="20% - Accent1 5 2 6 4 3 2" xfId="46889" xr:uid="{00000000-0005-0000-0000-000072B60000}"/>
    <cellStyle name="20% - Accent1 5 2 6 4 4" xfId="46890" xr:uid="{00000000-0005-0000-0000-000073B60000}"/>
    <cellStyle name="20% - Accent1 5 2 6 5" xfId="46891" xr:uid="{00000000-0005-0000-0000-000074B60000}"/>
    <cellStyle name="20% - Accent1 5 2 6 5 2" xfId="46892" xr:uid="{00000000-0005-0000-0000-000075B60000}"/>
    <cellStyle name="20% - Accent1 5 2 6 5 2 2" xfId="46893" xr:uid="{00000000-0005-0000-0000-000076B60000}"/>
    <cellStyle name="20% - Accent1 5 2 6 5 3" xfId="46894" xr:uid="{00000000-0005-0000-0000-000077B60000}"/>
    <cellStyle name="20% - Accent1 5 2 6 6" xfId="46895" xr:uid="{00000000-0005-0000-0000-000078B60000}"/>
    <cellStyle name="20% - Accent1 5 2 6 6 2" xfId="46896" xr:uid="{00000000-0005-0000-0000-000079B60000}"/>
    <cellStyle name="20% - Accent1 5 2 6 6 2 2" xfId="46897" xr:uid="{00000000-0005-0000-0000-00007AB60000}"/>
    <cellStyle name="20% - Accent1 5 2 6 6 3" xfId="46898" xr:uid="{00000000-0005-0000-0000-00007BB60000}"/>
    <cellStyle name="20% - Accent1 5 2 6 7" xfId="46899" xr:uid="{00000000-0005-0000-0000-00007CB60000}"/>
    <cellStyle name="20% - Accent1 5 2 6 7 2" xfId="46900" xr:uid="{00000000-0005-0000-0000-00007DB60000}"/>
    <cellStyle name="20% - Accent1 5 2 6 8" xfId="46901" xr:uid="{00000000-0005-0000-0000-00007EB60000}"/>
    <cellStyle name="20% - Accent1 5 2 6 8 2" xfId="46902" xr:uid="{00000000-0005-0000-0000-00007FB60000}"/>
    <cellStyle name="20% - Accent1 5 2 6 9" xfId="46903" xr:uid="{00000000-0005-0000-0000-000080B60000}"/>
    <cellStyle name="20% - Accent1 5 2 7" xfId="46904" xr:uid="{00000000-0005-0000-0000-000081B60000}"/>
    <cellStyle name="20% - Accent1 5 2 7 2" xfId="46905" xr:uid="{00000000-0005-0000-0000-000082B60000}"/>
    <cellStyle name="20% - Accent1 5 2 7 2 2" xfId="46906" xr:uid="{00000000-0005-0000-0000-000083B60000}"/>
    <cellStyle name="20% - Accent1 5 2 7 2 2 2" xfId="46907" xr:uid="{00000000-0005-0000-0000-000084B60000}"/>
    <cellStyle name="20% - Accent1 5 2 7 2 2 2 2" xfId="46908" xr:uid="{00000000-0005-0000-0000-000085B60000}"/>
    <cellStyle name="20% - Accent1 5 2 7 2 2 3" xfId="46909" xr:uid="{00000000-0005-0000-0000-000086B60000}"/>
    <cellStyle name="20% - Accent1 5 2 7 2 3" xfId="46910" xr:uid="{00000000-0005-0000-0000-000087B60000}"/>
    <cellStyle name="20% - Accent1 5 2 7 2 3 2" xfId="46911" xr:uid="{00000000-0005-0000-0000-000088B60000}"/>
    <cellStyle name="20% - Accent1 5 2 7 2 4" xfId="46912" xr:uid="{00000000-0005-0000-0000-000089B60000}"/>
    <cellStyle name="20% - Accent1 5 2 7 3" xfId="46913" xr:uid="{00000000-0005-0000-0000-00008AB60000}"/>
    <cellStyle name="20% - Accent1 5 2 7 3 2" xfId="46914" xr:uid="{00000000-0005-0000-0000-00008BB60000}"/>
    <cellStyle name="20% - Accent1 5 2 7 3 2 2" xfId="46915" xr:uid="{00000000-0005-0000-0000-00008CB60000}"/>
    <cellStyle name="20% - Accent1 5 2 7 3 2 2 2" xfId="46916" xr:uid="{00000000-0005-0000-0000-00008DB60000}"/>
    <cellStyle name="20% - Accent1 5 2 7 3 2 3" xfId="46917" xr:uid="{00000000-0005-0000-0000-00008EB60000}"/>
    <cellStyle name="20% - Accent1 5 2 7 3 3" xfId="46918" xr:uid="{00000000-0005-0000-0000-00008FB60000}"/>
    <cellStyle name="20% - Accent1 5 2 7 3 3 2" xfId="46919" xr:uid="{00000000-0005-0000-0000-000090B60000}"/>
    <cellStyle name="20% - Accent1 5 2 7 3 4" xfId="46920" xr:uid="{00000000-0005-0000-0000-000091B60000}"/>
    <cellStyle name="20% - Accent1 5 2 7 4" xfId="46921" xr:uid="{00000000-0005-0000-0000-000092B60000}"/>
    <cellStyle name="20% - Accent1 5 2 7 4 2" xfId="46922" xr:uid="{00000000-0005-0000-0000-000093B60000}"/>
    <cellStyle name="20% - Accent1 5 2 7 4 2 2" xfId="46923" xr:uid="{00000000-0005-0000-0000-000094B60000}"/>
    <cellStyle name="20% - Accent1 5 2 7 4 2 2 2" xfId="46924" xr:uid="{00000000-0005-0000-0000-000095B60000}"/>
    <cellStyle name="20% - Accent1 5 2 7 4 2 3" xfId="46925" xr:uid="{00000000-0005-0000-0000-000096B60000}"/>
    <cellStyle name="20% - Accent1 5 2 7 4 3" xfId="46926" xr:uid="{00000000-0005-0000-0000-000097B60000}"/>
    <cellStyle name="20% - Accent1 5 2 7 4 3 2" xfId="46927" xr:uid="{00000000-0005-0000-0000-000098B60000}"/>
    <cellStyle name="20% - Accent1 5 2 7 4 4" xfId="46928" xr:uid="{00000000-0005-0000-0000-000099B60000}"/>
    <cellStyle name="20% - Accent1 5 2 7 5" xfId="46929" xr:uid="{00000000-0005-0000-0000-00009AB60000}"/>
    <cellStyle name="20% - Accent1 5 2 7 5 2" xfId="46930" xr:uid="{00000000-0005-0000-0000-00009BB60000}"/>
    <cellStyle name="20% - Accent1 5 2 7 5 2 2" xfId="46931" xr:uid="{00000000-0005-0000-0000-00009CB60000}"/>
    <cellStyle name="20% - Accent1 5 2 7 5 3" xfId="46932" xr:uid="{00000000-0005-0000-0000-00009DB60000}"/>
    <cellStyle name="20% - Accent1 5 2 7 6" xfId="46933" xr:uid="{00000000-0005-0000-0000-00009EB60000}"/>
    <cellStyle name="20% - Accent1 5 2 7 6 2" xfId="46934" xr:uid="{00000000-0005-0000-0000-00009FB60000}"/>
    <cellStyle name="20% - Accent1 5 2 7 6 2 2" xfId="46935" xr:uid="{00000000-0005-0000-0000-0000A0B60000}"/>
    <cellStyle name="20% - Accent1 5 2 7 6 3" xfId="46936" xr:uid="{00000000-0005-0000-0000-0000A1B60000}"/>
    <cellStyle name="20% - Accent1 5 2 7 7" xfId="46937" xr:uid="{00000000-0005-0000-0000-0000A2B60000}"/>
    <cellStyle name="20% - Accent1 5 2 7 7 2" xfId="46938" xr:uid="{00000000-0005-0000-0000-0000A3B60000}"/>
    <cellStyle name="20% - Accent1 5 2 7 8" xfId="46939" xr:uid="{00000000-0005-0000-0000-0000A4B60000}"/>
    <cellStyle name="20% - Accent1 5 2 7 8 2" xfId="46940" xr:uid="{00000000-0005-0000-0000-0000A5B60000}"/>
    <cellStyle name="20% - Accent1 5 2 7 9" xfId="46941" xr:uid="{00000000-0005-0000-0000-0000A6B60000}"/>
    <cellStyle name="20% - Accent1 5 2 8" xfId="46942" xr:uid="{00000000-0005-0000-0000-0000A7B60000}"/>
    <cellStyle name="20% - Accent1 5 2 8 2" xfId="46943" xr:uid="{00000000-0005-0000-0000-0000A8B60000}"/>
    <cellStyle name="20% - Accent1 5 2 8 2 2" xfId="46944" xr:uid="{00000000-0005-0000-0000-0000A9B60000}"/>
    <cellStyle name="20% - Accent1 5 2 8 2 2 2" xfId="46945" xr:uid="{00000000-0005-0000-0000-0000AAB60000}"/>
    <cellStyle name="20% - Accent1 5 2 8 2 3" xfId="46946" xr:uid="{00000000-0005-0000-0000-0000ABB60000}"/>
    <cellStyle name="20% - Accent1 5 2 8 3" xfId="46947" xr:uid="{00000000-0005-0000-0000-0000ACB60000}"/>
    <cellStyle name="20% - Accent1 5 2 8 3 2" xfId="46948" xr:uid="{00000000-0005-0000-0000-0000ADB60000}"/>
    <cellStyle name="20% - Accent1 5 2 8 4" xfId="46949" xr:uid="{00000000-0005-0000-0000-0000AEB60000}"/>
    <cellStyle name="20% - Accent1 5 2 9" xfId="46950" xr:uid="{00000000-0005-0000-0000-0000AFB60000}"/>
    <cellStyle name="20% - Accent1 5 2 9 2" xfId="46951" xr:uid="{00000000-0005-0000-0000-0000B0B60000}"/>
    <cellStyle name="20% - Accent1 5 2 9 2 2" xfId="46952" xr:uid="{00000000-0005-0000-0000-0000B1B60000}"/>
    <cellStyle name="20% - Accent1 5 2 9 2 2 2" xfId="46953" xr:uid="{00000000-0005-0000-0000-0000B2B60000}"/>
    <cellStyle name="20% - Accent1 5 2 9 2 3" xfId="46954" xr:uid="{00000000-0005-0000-0000-0000B3B60000}"/>
    <cellStyle name="20% - Accent1 5 2 9 3" xfId="46955" xr:uid="{00000000-0005-0000-0000-0000B4B60000}"/>
    <cellStyle name="20% - Accent1 5 2 9 3 2" xfId="46956" xr:uid="{00000000-0005-0000-0000-0000B5B60000}"/>
    <cellStyle name="20% - Accent1 5 2 9 4" xfId="46957" xr:uid="{00000000-0005-0000-0000-0000B6B60000}"/>
    <cellStyle name="20% - Accent1 5 3" xfId="46958" xr:uid="{00000000-0005-0000-0000-0000B7B60000}"/>
    <cellStyle name="20% - Accent1 5 3 10" xfId="46959" xr:uid="{00000000-0005-0000-0000-0000B8B60000}"/>
    <cellStyle name="20% - Accent1 5 3 10 2" xfId="46960" xr:uid="{00000000-0005-0000-0000-0000B9B60000}"/>
    <cellStyle name="20% - Accent1 5 3 10 2 2" xfId="46961" xr:uid="{00000000-0005-0000-0000-0000BAB60000}"/>
    <cellStyle name="20% - Accent1 5 3 10 3" xfId="46962" xr:uid="{00000000-0005-0000-0000-0000BBB60000}"/>
    <cellStyle name="20% - Accent1 5 3 11" xfId="46963" xr:uid="{00000000-0005-0000-0000-0000BCB60000}"/>
    <cellStyle name="20% - Accent1 5 3 11 2" xfId="46964" xr:uid="{00000000-0005-0000-0000-0000BDB60000}"/>
    <cellStyle name="20% - Accent1 5 3 11 2 2" xfId="46965" xr:uid="{00000000-0005-0000-0000-0000BEB60000}"/>
    <cellStyle name="20% - Accent1 5 3 11 3" xfId="46966" xr:uid="{00000000-0005-0000-0000-0000BFB60000}"/>
    <cellStyle name="20% - Accent1 5 3 12" xfId="46967" xr:uid="{00000000-0005-0000-0000-0000C0B60000}"/>
    <cellStyle name="20% - Accent1 5 3 12 2" xfId="46968" xr:uid="{00000000-0005-0000-0000-0000C1B60000}"/>
    <cellStyle name="20% - Accent1 5 3 13" xfId="46969" xr:uid="{00000000-0005-0000-0000-0000C2B60000}"/>
    <cellStyle name="20% - Accent1 5 3 13 2" xfId="46970" xr:uid="{00000000-0005-0000-0000-0000C3B60000}"/>
    <cellStyle name="20% - Accent1 5 3 14" xfId="46971" xr:uid="{00000000-0005-0000-0000-0000C4B60000}"/>
    <cellStyle name="20% - Accent1 5 3 2" xfId="46972" xr:uid="{00000000-0005-0000-0000-0000C5B60000}"/>
    <cellStyle name="20% - Accent1 5 3 2 10" xfId="46973" xr:uid="{00000000-0005-0000-0000-0000C6B60000}"/>
    <cellStyle name="20% - Accent1 5 3 2 10 2" xfId="46974" xr:uid="{00000000-0005-0000-0000-0000C7B60000}"/>
    <cellStyle name="20% - Accent1 5 3 2 11" xfId="46975" xr:uid="{00000000-0005-0000-0000-0000C8B60000}"/>
    <cellStyle name="20% - Accent1 5 3 2 2" xfId="46976" xr:uid="{00000000-0005-0000-0000-0000C9B60000}"/>
    <cellStyle name="20% - Accent1 5 3 2 2 2" xfId="46977" xr:uid="{00000000-0005-0000-0000-0000CAB60000}"/>
    <cellStyle name="20% - Accent1 5 3 2 2 2 2" xfId="46978" xr:uid="{00000000-0005-0000-0000-0000CBB60000}"/>
    <cellStyle name="20% - Accent1 5 3 2 2 2 2 2" xfId="46979" xr:uid="{00000000-0005-0000-0000-0000CCB60000}"/>
    <cellStyle name="20% - Accent1 5 3 2 2 2 2 2 2" xfId="46980" xr:uid="{00000000-0005-0000-0000-0000CDB60000}"/>
    <cellStyle name="20% - Accent1 5 3 2 2 2 2 3" xfId="46981" xr:uid="{00000000-0005-0000-0000-0000CEB60000}"/>
    <cellStyle name="20% - Accent1 5 3 2 2 2 3" xfId="46982" xr:uid="{00000000-0005-0000-0000-0000CFB60000}"/>
    <cellStyle name="20% - Accent1 5 3 2 2 2 3 2" xfId="46983" xr:uid="{00000000-0005-0000-0000-0000D0B60000}"/>
    <cellStyle name="20% - Accent1 5 3 2 2 2 4" xfId="46984" xr:uid="{00000000-0005-0000-0000-0000D1B60000}"/>
    <cellStyle name="20% - Accent1 5 3 2 2 3" xfId="46985" xr:uid="{00000000-0005-0000-0000-0000D2B60000}"/>
    <cellStyle name="20% - Accent1 5 3 2 2 3 2" xfId="46986" xr:uid="{00000000-0005-0000-0000-0000D3B60000}"/>
    <cellStyle name="20% - Accent1 5 3 2 2 3 2 2" xfId="46987" xr:uid="{00000000-0005-0000-0000-0000D4B60000}"/>
    <cellStyle name="20% - Accent1 5 3 2 2 3 2 2 2" xfId="46988" xr:uid="{00000000-0005-0000-0000-0000D5B60000}"/>
    <cellStyle name="20% - Accent1 5 3 2 2 3 2 3" xfId="46989" xr:uid="{00000000-0005-0000-0000-0000D6B60000}"/>
    <cellStyle name="20% - Accent1 5 3 2 2 3 3" xfId="46990" xr:uid="{00000000-0005-0000-0000-0000D7B60000}"/>
    <cellStyle name="20% - Accent1 5 3 2 2 3 3 2" xfId="46991" xr:uid="{00000000-0005-0000-0000-0000D8B60000}"/>
    <cellStyle name="20% - Accent1 5 3 2 2 3 4" xfId="46992" xr:uid="{00000000-0005-0000-0000-0000D9B60000}"/>
    <cellStyle name="20% - Accent1 5 3 2 2 4" xfId="46993" xr:uid="{00000000-0005-0000-0000-0000DAB60000}"/>
    <cellStyle name="20% - Accent1 5 3 2 2 4 2" xfId="46994" xr:uid="{00000000-0005-0000-0000-0000DBB60000}"/>
    <cellStyle name="20% - Accent1 5 3 2 2 4 2 2" xfId="46995" xr:uid="{00000000-0005-0000-0000-0000DCB60000}"/>
    <cellStyle name="20% - Accent1 5 3 2 2 4 2 2 2" xfId="46996" xr:uid="{00000000-0005-0000-0000-0000DDB60000}"/>
    <cellStyle name="20% - Accent1 5 3 2 2 4 2 3" xfId="46997" xr:uid="{00000000-0005-0000-0000-0000DEB60000}"/>
    <cellStyle name="20% - Accent1 5 3 2 2 4 3" xfId="46998" xr:uid="{00000000-0005-0000-0000-0000DFB60000}"/>
    <cellStyle name="20% - Accent1 5 3 2 2 4 3 2" xfId="46999" xr:uid="{00000000-0005-0000-0000-0000E0B60000}"/>
    <cellStyle name="20% - Accent1 5 3 2 2 4 4" xfId="47000" xr:uid="{00000000-0005-0000-0000-0000E1B60000}"/>
    <cellStyle name="20% - Accent1 5 3 2 2 5" xfId="47001" xr:uid="{00000000-0005-0000-0000-0000E2B60000}"/>
    <cellStyle name="20% - Accent1 5 3 2 2 5 2" xfId="47002" xr:uid="{00000000-0005-0000-0000-0000E3B60000}"/>
    <cellStyle name="20% - Accent1 5 3 2 2 5 2 2" xfId="47003" xr:uid="{00000000-0005-0000-0000-0000E4B60000}"/>
    <cellStyle name="20% - Accent1 5 3 2 2 5 3" xfId="47004" xr:uid="{00000000-0005-0000-0000-0000E5B60000}"/>
    <cellStyle name="20% - Accent1 5 3 2 2 6" xfId="47005" xr:uid="{00000000-0005-0000-0000-0000E6B60000}"/>
    <cellStyle name="20% - Accent1 5 3 2 2 6 2" xfId="47006" xr:uid="{00000000-0005-0000-0000-0000E7B60000}"/>
    <cellStyle name="20% - Accent1 5 3 2 2 6 2 2" xfId="47007" xr:uid="{00000000-0005-0000-0000-0000E8B60000}"/>
    <cellStyle name="20% - Accent1 5 3 2 2 6 3" xfId="47008" xr:uid="{00000000-0005-0000-0000-0000E9B60000}"/>
    <cellStyle name="20% - Accent1 5 3 2 2 7" xfId="47009" xr:uid="{00000000-0005-0000-0000-0000EAB60000}"/>
    <cellStyle name="20% - Accent1 5 3 2 2 7 2" xfId="47010" xr:uid="{00000000-0005-0000-0000-0000EBB60000}"/>
    <cellStyle name="20% - Accent1 5 3 2 2 8" xfId="47011" xr:uid="{00000000-0005-0000-0000-0000ECB60000}"/>
    <cellStyle name="20% - Accent1 5 3 2 2 8 2" xfId="47012" xr:uid="{00000000-0005-0000-0000-0000EDB60000}"/>
    <cellStyle name="20% - Accent1 5 3 2 2 9" xfId="47013" xr:uid="{00000000-0005-0000-0000-0000EEB60000}"/>
    <cellStyle name="20% - Accent1 5 3 2 3" xfId="47014" xr:uid="{00000000-0005-0000-0000-0000EFB60000}"/>
    <cellStyle name="20% - Accent1 5 3 2 3 2" xfId="47015" xr:uid="{00000000-0005-0000-0000-0000F0B60000}"/>
    <cellStyle name="20% - Accent1 5 3 2 3 2 2" xfId="47016" xr:uid="{00000000-0005-0000-0000-0000F1B60000}"/>
    <cellStyle name="20% - Accent1 5 3 2 3 2 2 2" xfId="47017" xr:uid="{00000000-0005-0000-0000-0000F2B60000}"/>
    <cellStyle name="20% - Accent1 5 3 2 3 2 2 2 2" xfId="47018" xr:uid="{00000000-0005-0000-0000-0000F3B60000}"/>
    <cellStyle name="20% - Accent1 5 3 2 3 2 2 3" xfId="47019" xr:uid="{00000000-0005-0000-0000-0000F4B60000}"/>
    <cellStyle name="20% - Accent1 5 3 2 3 2 3" xfId="47020" xr:uid="{00000000-0005-0000-0000-0000F5B60000}"/>
    <cellStyle name="20% - Accent1 5 3 2 3 2 3 2" xfId="47021" xr:uid="{00000000-0005-0000-0000-0000F6B60000}"/>
    <cellStyle name="20% - Accent1 5 3 2 3 2 4" xfId="47022" xr:uid="{00000000-0005-0000-0000-0000F7B60000}"/>
    <cellStyle name="20% - Accent1 5 3 2 3 3" xfId="47023" xr:uid="{00000000-0005-0000-0000-0000F8B60000}"/>
    <cellStyle name="20% - Accent1 5 3 2 3 3 2" xfId="47024" xr:uid="{00000000-0005-0000-0000-0000F9B60000}"/>
    <cellStyle name="20% - Accent1 5 3 2 3 3 2 2" xfId="47025" xr:uid="{00000000-0005-0000-0000-0000FAB60000}"/>
    <cellStyle name="20% - Accent1 5 3 2 3 3 2 2 2" xfId="47026" xr:uid="{00000000-0005-0000-0000-0000FBB60000}"/>
    <cellStyle name="20% - Accent1 5 3 2 3 3 2 3" xfId="47027" xr:uid="{00000000-0005-0000-0000-0000FCB60000}"/>
    <cellStyle name="20% - Accent1 5 3 2 3 3 3" xfId="47028" xr:uid="{00000000-0005-0000-0000-0000FDB60000}"/>
    <cellStyle name="20% - Accent1 5 3 2 3 3 3 2" xfId="47029" xr:uid="{00000000-0005-0000-0000-0000FEB60000}"/>
    <cellStyle name="20% - Accent1 5 3 2 3 3 4" xfId="47030" xr:uid="{00000000-0005-0000-0000-0000FFB60000}"/>
    <cellStyle name="20% - Accent1 5 3 2 3 4" xfId="47031" xr:uid="{00000000-0005-0000-0000-000000B70000}"/>
    <cellStyle name="20% - Accent1 5 3 2 3 4 2" xfId="47032" xr:uid="{00000000-0005-0000-0000-000001B70000}"/>
    <cellStyle name="20% - Accent1 5 3 2 3 4 2 2" xfId="47033" xr:uid="{00000000-0005-0000-0000-000002B70000}"/>
    <cellStyle name="20% - Accent1 5 3 2 3 4 2 2 2" xfId="47034" xr:uid="{00000000-0005-0000-0000-000003B70000}"/>
    <cellStyle name="20% - Accent1 5 3 2 3 4 2 3" xfId="47035" xr:uid="{00000000-0005-0000-0000-000004B70000}"/>
    <cellStyle name="20% - Accent1 5 3 2 3 4 3" xfId="47036" xr:uid="{00000000-0005-0000-0000-000005B70000}"/>
    <cellStyle name="20% - Accent1 5 3 2 3 4 3 2" xfId="47037" xr:uid="{00000000-0005-0000-0000-000006B70000}"/>
    <cellStyle name="20% - Accent1 5 3 2 3 4 4" xfId="47038" xr:uid="{00000000-0005-0000-0000-000007B70000}"/>
    <cellStyle name="20% - Accent1 5 3 2 3 5" xfId="47039" xr:uid="{00000000-0005-0000-0000-000008B70000}"/>
    <cellStyle name="20% - Accent1 5 3 2 3 5 2" xfId="47040" xr:uid="{00000000-0005-0000-0000-000009B70000}"/>
    <cellStyle name="20% - Accent1 5 3 2 3 5 2 2" xfId="47041" xr:uid="{00000000-0005-0000-0000-00000AB70000}"/>
    <cellStyle name="20% - Accent1 5 3 2 3 5 3" xfId="47042" xr:uid="{00000000-0005-0000-0000-00000BB70000}"/>
    <cellStyle name="20% - Accent1 5 3 2 3 6" xfId="47043" xr:uid="{00000000-0005-0000-0000-00000CB70000}"/>
    <cellStyle name="20% - Accent1 5 3 2 3 6 2" xfId="47044" xr:uid="{00000000-0005-0000-0000-00000DB70000}"/>
    <cellStyle name="20% - Accent1 5 3 2 3 6 2 2" xfId="47045" xr:uid="{00000000-0005-0000-0000-00000EB70000}"/>
    <cellStyle name="20% - Accent1 5 3 2 3 6 3" xfId="47046" xr:uid="{00000000-0005-0000-0000-00000FB70000}"/>
    <cellStyle name="20% - Accent1 5 3 2 3 7" xfId="47047" xr:uid="{00000000-0005-0000-0000-000010B70000}"/>
    <cellStyle name="20% - Accent1 5 3 2 3 7 2" xfId="47048" xr:uid="{00000000-0005-0000-0000-000011B70000}"/>
    <cellStyle name="20% - Accent1 5 3 2 3 8" xfId="47049" xr:uid="{00000000-0005-0000-0000-000012B70000}"/>
    <cellStyle name="20% - Accent1 5 3 2 3 8 2" xfId="47050" xr:uid="{00000000-0005-0000-0000-000013B70000}"/>
    <cellStyle name="20% - Accent1 5 3 2 3 9" xfId="47051" xr:uid="{00000000-0005-0000-0000-000014B70000}"/>
    <cellStyle name="20% - Accent1 5 3 2 4" xfId="47052" xr:uid="{00000000-0005-0000-0000-000015B70000}"/>
    <cellStyle name="20% - Accent1 5 3 2 4 2" xfId="47053" xr:uid="{00000000-0005-0000-0000-000016B70000}"/>
    <cellStyle name="20% - Accent1 5 3 2 4 2 2" xfId="47054" xr:uid="{00000000-0005-0000-0000-000017B70000}"/>
    <cellStyle name="20% - Accent1 5 3 2 4 2 2 2" xfId="47055" xr:uid="{00000000-0005-0000-0000-000018B70000}"/>
    <cellStyle name="20% - Accent1 5 3 2 4 2 3" xfId="47056" xr:uid="{00000000-0005-0000-0000-000019B70000}"/>
    <cellStyle name="20% - Accent1 5 3 2 4 3" xfId="47057" xr:uid="{00000000-0005-0000-0000-00001AB70000}"/>
    <cellStyle name="20% - Accent1 5 3 2 4 3 2" xfId="47058" xr:uid="{00000000-0005-0000-0000-00001BB70000}"/>
    <cellStyle name="20% - Accent1 5 3 2 4 4" xfId="47059" xr:uid="{00000000-0005-0000-0000-00001CB70000}"/>
    <cellStyle name="20% - Accent1 5 3 2 5" xfId="47060" xr:uid="{00000000-0005-0000-0000-00001DB70000}"/>
    <cellStyle name="20% - Accent1 5 3 2 5 2" xfId="47061" xr:uid="{00000000-0005-0000-0000-00001EB70000}"/>
    <cellStyle name="20% - Accent1 5 3 2 5 2 2" xfId="47062" xr:uid="{00000000-0005-0000-0000-00001FB70000}"/>
    <cellStyle name="20% - Accent1 5 3 2 5 2 2 2" xfId="47063" xr:uid="{00000000-0005-0000-0000-000020B70000}"/>
    <cellStyle name="20% - Accent1 5 3 2 5 2 3" xfId="47064" xr:uid="{00000000-0005-0000-0000-000021B70000}"/>
    <cellStyle name="20% - Accent1 5 3 2 5 3" xfId="47065" xr:uid="{00000000-0005-0000-0000-000022B70000}"/>
    <cellStyle name="20% - Accent1 5 3 2 5 3 2" xfId="47066" xr:uid="{00000000-0005-0000-0000-000023B70000}"/>
    <cellStyle name="20% - Accent1 5 3 2 5 4" xfId="47067" xr:uid="{00000000-0005-0000-0000-000024B70000}"/>
    <cellStyle name="20% - Accent1 5 3 2 6" xfId="47068" xr:uid="{00000000-0005-0000-0000-000025B70000}"/>
    <cellStyle name="20% - Accent1 5 3 2 6 2" xfId="47069" xr:uid="{00000000-0005-0000-0000-000026B70000}"/>
    <cellStyle name="20% - Accent1 5 3 2 6 2 2" xfId="47070" xr:uid="{00000000-0005-0000-0000-000027B70000}"/>
    <cellStyle name="20% - Accent1 5 3 2 6 2 2 2" xfId="47071" xr:uid="{00000000-0005-0000-0000-000028B70000}"/>
    <cellStyle name="20% - Accent1 5 3 2 6 2 3" xfId="47072" xr:uid="{00000000-0005-0000-0000-000029B70000}"/>
    <cellStyle name="20% - Accent1 5 3 2 6 3" xfId="47073" xr:uid="{00000000-0005-0000-0000-00002AB70000}"/>
    <cellStyle name="20% - Accent1 5 3 2 6 3 2" xfId="47074" xr:uid="{00000000-0005-0000-0000-00002BB70000}"/>
    <cellStyle name="20% - Accent1 5 3 2 6 4" xfId="47075" xr:uid="{00000000-0005-0000-0000-00002CB70000}"/>
    <cellStyle name="20% - Accent1 5 3 2 7" xfId="47076" xr:uid="{00000000-0005-0000-0000-00002DB70000}"/>
    <cellStyle name="20% - Accent1 5 3 2 7 2" xfId="47077" xr:uid="{00000000-0005-0000-0000-00002EB70000}"/>
    <cellStyle name="20% - Accent1 5 3 2 7 2 2" xfId="47078" xr:uid="{00000000-0005-0000-0000-00002FB70000}"/>
    <cellStyle name="20% - Accent1 5 3 2 7 3" xfId="47079" xr:uid="{00000000-0005-0000-0000-000030B70000}"/>
    <cellStyle name="20% - Accent1 5 3 2 8" xfId="47080" xr:uid="{00000000-0005-0000-0000-000031B70000}"/>
    <cellStyle name="20% - Accent1 5 3 2 8 2" xfId="47081" xr:uid="{00000000-0005-0000-0000-000032B70000}"/>
    <cellStyle name="20% - Accent1 5 3 2 8 2 2" xfId="47082" xr:uid="{00000000-0005-0000-0000-000033B70000}"/>
    <cellStyle name="20% - Accent1 5 3 2 8 3" xfId="47083" xr:uid="{00000000-0005-0000-0000-000034B70000}"/>
    <cellStyle name="20% - Accent1 5 3 2 9" xfId="47084" xr:uid="{00000000-0005-0000-0000-000035B70000}"/>
    <cellStyle name="20% - Accent1 5 3 2 9 2" xfId="47085" xr:uid="{00000000-0005-0000-0000-000036B70000}"/>
    <cellStyle name="20% - Accent1 5 3 3" xfId="47086" xr:uid="{00000000-0005-0000-0000-000037B70000}"/>
    <cellStyle name="20% - Accent1 5 3 3 10" xfId="47087" xr:uid="{00000000-0005-0000-0000-000038B70000}"/>
    <cellStyle name="20% - Accent1 5 3 3 10 2" xfId="47088" xr:uid="{00000000-0005-0000-0000-000039B70000}"/>
    <cellStyle name="20% - Accent1 5 3 3 11" xfId="47089" xr:uid="{00000000-0005-0000-0000-00003AB70000}"/>
    <cellStyle name="20% - Accent1 5 3 3 2" xfId="47090" xr:uid="{00000000-0005-0000-0000-00003BB70000}"/>
    <cellStyle name="20% - Accent1 5 3 3 2 2" xfId="47091" xr:uid="{00000000-0005-0000-0000-00003CB70000}"/>
    <cellStyle name="20% - Accent1 5 3 3 2 2 2" xfId="47092" xr:uid="{00000000-0005-0000-0000-00003DB70000}"/>
    <cellStyle name="20% - Accent1 5 3 3 2 2 2 2" xfId="47093" xr:uid="{00000000-0005-0000-0000-00003EB70000}"/>
    <cellStyle name="20% - Accent1 5 3 3 2 2 2 2 2" xfId="47094" xr:uid="{00000000-0005-0000-0000-00003FB70000}"/>
    <cellStyle name="20% - Accent1 5 3 3 2 2 2 3" xfId="47095" xr:uid="{00000000-0005-0000-0000-000040B70000}"/>
    <cellStyle name="20% - Accent1 5 3 3 2 2 3" xfId="47096" xr:uid="{00000000-0005-0000-0000-000041B70000}"/>
    <cellStyle name="20% - Accent1 5 3 3 2 2 3 2" xfId="47097" xr:uid="{00000000-0005-0000-0000-000042B70000}"/>
    <cellStyle name="20% - Accent1 5 3 3 2 2 4" xfId="47098" xr:uid="{00000000-0005-0000-0000-000043B70000}"/>
    <cellStyle name="20% - Accent1 5 3 3 2 3" xfId="47099" xr:uid="{00000000-0005-0000-0000-000044B70000}"/>
    <cellStyle name="20% - Accent1 5 3 3 2 3 2" xfId="47100" xr:uid="{00000000-0005-0000-0000-000045B70000}"/>
    <cellStyle name="20% - Accent1 5 3 3 2 3 2 2" xfId="47101" xr:uid="{00000000-0005-0000-0000-000046B70000}"/>
    <cellStyle name="20% - Accent1 5 3 3 2 3 2 2 2" xfId="47102" xr:uid="{00000000-0005-0000-0000-000047B70000}"/>
    <cellStyle name="20% - Accent1 5 3 3 2 3 2 3" xfId="47103" xr:uid="{00000000-0005-0000-0000-000048B70000}"/>
    <cellStyle name="20% - Accent1 5 3 3 2 3 3" xfId="47104" xr:uid="{00000000-0005-0000-0000-000049B70000}"/>
    <cellStyle name="20% - Accent1 5 3 3 2 3 3 2" xfId="47105" xr:uid="{00000000-0005-0000-0000-00004AB70000}"/>
    <cellStyle name="20% - Accent1 5 3 3 2 3 4" xfId="47106" xr:uid="{00000000-0005-0000-0000-00004BB70000}"/>
    <cellStyle name="20% - Accent1 5 3 3 2 4" xfId="47107" xr:uid="{00000000-0005-0000-0000-00004CB70000}"/>
    <cellStyle name="20% - Accent1 5 3 3 2 4 2" xfId="47108" xr:uid="{00000000-0005-0000-0000-00004DB70000}"/>
    <cellStyle name="20% - Accent1 5 3 3 2 4 2 2" xfId="47109" xr:uid="{00000000-0005-0000-0000-00004EB70000}"/>
    <cellStyle name="20% - Accent1 5 3 3 2 4 2 2 2" xfId="47110" xr:uid="{00000000-0005-0000-0000-00004FB70000}"/>
    <cellStyle name="20% - Accent1 5 3 3 2 4 2 3" xfId="47111" xr:uid="{00000000-0005-0000-0000-000050B70000}"/>
    <cellStyle name="20% - Accent1 5 3 3 2 4 3" xfId="47112" xr:uid="{00000000-0005-0000-0000-000051B70000}"/>
    <cellStyle name="20% - Accent1 5 3 3 2 4 3 2" xfId="47113" xr:uid="{00000000-0005-0000-0000-000052B70000}"/>
    <cellStyle name="20% - Accent1 5 3 3 2 4 4" xfId="47114" xr:uid="{00000000-0005-0000-0000-000053B70000}"/>
    <cellStyle name="20% - Accent1 5 3 3 2 5" xfId="47115" xr:uid="{00000000-0005-0000-0000-000054B70000}"/>
    <cellStyle name="20% - Accent1 5 3 3 2 5 2" xfId="47116" xr:uid="{00000000-0005-0000-0000-000055B70000}"/>
    <cellStyle name="20% - Accent1 5 3 3 2 5 2 2" xfId="47117" xr:uid="{00000000-0005-0000-0000-000056B70000}"/>
    <cellStyle name="20% - Accent1 5 3 3 2 5 3" xfId="47118" xr:uid="{00000000-0005-0000-0000-000057B70000}"/>
    <cellStyle name="20% - Accent1 5 3 3 2 6" xfId="47119" xr:uid="{00000000-0005-0000-0000-000058B70000}"/>
    <cellStyle name="20% - Accent1 5 3 3 2 6 2" xfId="47120" xr:uid="{00000000-0005-0000-0000-000059B70000}"/>
    <cellStyle name="20% - Accent1 5 3 3 2 6 2 2" xfId="47121" xr:uid="{00000000-0005-0000-0000-00005AB70000}"/>
    <cellStyle name="20% - Accent1 5 3 3 2 6 3" xfId="47122" xr:uid="{00000000-0005-0000-0000-00005BB70000}"/>
    <cellStyle name="20% - Accent1 5 3 3 2 7" xfId="47123" xr:uid="{00000000-0005-0000-0000-00005CB70000}"/>
    <cellStyle name="20% - Accent1 5 3 3 2 7 2" xfId="47124" xr:uid="{00000000-0005-0000-0000-00005DB70000}"/>
    <cellStyle name="20% - Accent1 5 3 3 2 8" xfId="47125" xr:uid="{00000000-0005-0000-0000-00005EB70000}"/>
    <cellStyle name="20% - Accent1 5 3 3 2 8 2" xfId="47126" xr:uid="{00000000-0005-0000-0000-00005FB70000}"/>
    <cellStyle name="20% - Accent1 5 3 3 2 9" xfId="47127" xr:uid="{00000000-0005-0000-0000-000060B70000}"/>
    <cellStyle name="20% - Accent1 5 3 3 3" xfId="47128" xr:uid="{00000000-0005-0000-0000-000061B70000}"/>
    <cellStyle name="20% - Accent1 5 3 3 3 2" xfId="47129" xr:uid="{00000000-0005-0000-0000-000062B70000}"/>
    <cellStyle name="20% - Accent1 5 3 3 3 2 2" xfId="47130" xr:uid="{00000000-0005-0000-0000-000063B70000}"/>
    <cellStyle name="20% - Accent1 5 3 3 3 2 2 2" xfId="47131" xr:uid="{00000000-0005-0000-0000-000064B70000}"/>
    <cellStyle name="20% - Accent1 5 3 3 3 2 2 2 2" xfId="47132" xr:uid="{00000000-0005-0000-0000-000065B70000}"/>
    <cellStyle name="20% - Accent1 5 3 3 3 2 2 3" xfId="47133" xr:uid="{00000000-0005-0000-0000-000066B70000}"/>
    <cellStyle name="20% - Accent1 5 3 3 3 2 3" xfId="47134" xr:uid="{00000000-0005-0000-0000-000067B70000}"/>
    <cellStyle name="20% - Accent1 5 3 3 3 2 3 2" xfId="47135" xr:uid="{00000000-0005-0000-0000-000068B70000}"/>
    <cellStyle name="20% - Accent1 5 3 3 3 2 4" xfId="47136" xr:uid="{00000000-0005-0000-0000-000069B70000}"/>
    <cellStyle name="20% - Accent1 5 3 3 3 3" xfId="47137" xr:uid="{00000000-0005-0000-0000-00006AB70000}"/>
    <cellStyle name="20% - Accent1 5 3 3 3 3 2" xfId="47138" xr:uid="{00000000-0005-0000-0000-00006BB70000}"/>
    <cellStyle name="20% - Accent1 5 3 3 3 3 2 2" xfId="47139" xr:uid="{00000000-0005-0000-0000-00006CB70000}"/>
    <cellStyle name="20% - Accent1 5 3 3 3 3 2 2 2" xfId="47140" xr:uid="{00000000-0005-0000-0000-00006DB70000}"/>
    <cellStyle name="20% - Accent1 5 3 3 3 3 2 3" xfId="47141" xr:uid="{00000000-0005-0000-0000-00006EB70000}"/>
    <cellStyle name="20% - Accent1 5 3 3 3 3 3" xfId="47142" xr:uid="{00000000-0005-0000-0000-00006FB70000}"/>
    <cellStyle name="20% - Accent1 5 3 3 3 3 3 2" xfId="47143" xr:uid="{00000000-0005-0000-0000-000070B70000}"/>
    <cellStyle name="20% - Accent1 5 3 3 3 3 4" xfId="47144" xr:uid="{00000000-0005-0000-0000-000071B70000}"/>
    <cellStyle name="20% - Accent1 5 3 3 3 4" xfId="47145" xr:uid="{00000000-0005-0000-0000-000072B70000}"/>
    <cellStyle name="20% - Accent1 5 3 3 3 4 2" xfId="47146" xr:uid="{00000000-0005-0000-0000-000073B70000}"/>
    <cellStyle name="20% - Accent1 5 3 3 3 4 2 2" xfId="47147" xr:uid="{00000000-0005-0000-0000-000074B70000}"/>
    <cellStyle name="20% - Accent1 5 3 3 3 4 2 2 2" xfId="47148" xr:uid="{00000000-0005-0000-0000-000075B70000}"/>
    <cellStyle name="20% - Accent1 5 3 3 3 4 2 3" xfId="47149" xr:uid="{00000000-0005-0000-0000-000076B70000}"/>
    <cellStyle name="20% - Accent1 5 3 3 3 4 3" xfId="47150" xr:uid="{00000000-0005-0000-0000-000077B70000}"/>
    <cellStyle name="20% - Accent1 5 3 3 3 4 3 2" xfId="47151" xr:uid="{00000000-0005-0000-0000-000078B70000}"/>
    <cellStyle name="20% - Accent1 5 3 3 3 4 4" xfId="47152" xr:uid="{00000000-0005-0000-0000-000079B70000}"/>
    <cellStyle name="20% - Accent1 5 3 3 3 5" xfId="47153" xr:uid="{00000000-0005-0000-0000-00007AB70000}"/>
    <cellStyle name="20% - Accent1 5 3 3 3 5 2" xfId="47154" xr:uid="{00000000-0005-0000-0000-00007BB70000}"/>
    <cellStyle name="20% - Accent1 5 3 3 3 5 2 2" xfId="47155" xr:uid="{00000000-0005-0000-0000-00007CB70000}"/>
    <cellStyle name="20% - Accent1 5 3 3 3 5 3" xfId="47156" xr:uid="{00000000-0005-0000-0000-00007DB70000}"/>
    <cellStyle name="20% - Accent1 5 3 3 3 6" xfId="47157" xr:uid="{00000000-0005-0000-0000-00007EB70000}"/>
    <cellStyle name="20% - Accent1 5 3 3 3 6 2" xfId="47158" xr:uid="{00000000-0005-0000-0000-00007FB70000}"/>
    <cellStyle name="20% - Accent1 5 3 3 3 6 2 2" xfId="47159" xr:uid="{00000000-0005-0000-0000-000080B70000}"/>
    <cellStyle name="20% - Accent1 5 3 3 3 6 3" xfId="47160" xr:uid="{00000000-0005-0000-0000-000081B70000}"/>
    <cellStyle name="20% - Accent1 5 3 3 3 7" xfId="47161" xr:uid="{00000000-0005-0000-0000-000082B70000}"/>
    <cellStyle name="20% - Accent1 5 3 3 3 7 2" xfId="47162" xr:uid="{00000000-0005-0000-0000-000083B70000}"/>
    <cellStyle name="20% - Accent1 5 3 3 3 8" xfId="47163" xr:uid="{00000000-0005-0000-0000-000084B70000}"/>
    <cellStyle name="20% - Accent1 5 3 3 3 8 2" xfId="47164" xr:uid="{00000000-0005-0000-0000-000085B70000}"/>
    <cellStyle name="20% - Accent1 5 3 3 3 9" xfId="47165" xr:uid="{00000000-0005-0000-0000-000086B70000}"/>
    <cellStyle name="20% - Accent1 5 3 3 4" xfId="47166" xr:uid="{00000000-0005-0000-0000-000087B70000}"/>
    <cellStyle name="20% - Accent1 5 3 3 4 2" xfId="47167" xr:uid="{00000000-0005-0000-0000-000088B70000}"/>
    <cellStyle name="20% - Accent1 5 3 3 4 2 2" xfId="47168" xr:uid="{00000000-0005-0000-0000-000089B70000}"/>
    <cellStyle name="20% - Accent1 5 3 3 4 2 2 2" xfId="47169" xr:uid="{00000000-0005-0000-0000-00008AB70000}"/>
    <cellStyle name="20% - Accent1 5 3 3 4 2 3" xfId="47170" xr:uid="{00000000-0005-0000-0000-00008BB70000}"/>
    <cellStyle name="20% - Accent1 5 3 3 4 3" xfId="47171" xr:uid="{00000000-0005-0000-0000-00008CB70000}"/>
    <cellStyle name="20% - Accent1 5 3 3 4 3 2" xfId="47172" xr:uid="{00000000-0005-0000-0000-00008DB70000}"/>
    <cellStyle name="20% - Accent1 5 3 3 4 4" xfId="47173" xr:uid="{00000000-0005-0000-0000-00008EB70000}"/>
    <cellStyle name="20% - Accent1 5 3 3 5" xfId="47174" xr:uid="{00000000-0005-0000-0000-00008FB70000}"/>
    <cellStyle name="20% - Accent1 5 3 3 5 2" xfId="47175" xr:uid="{00000000-0005-0000-0000-000090B70000}"/>
    <cellStyle name="20% - Accent1 5 3 3 5 2 2" xfId="47176" xr:uid="{00000000-0005-0000-0000-000091B70000}"/>
    <cellStyle name="20% - Accent1 5 3 3 5 2 2 2" xfId="47177" xr:uid="{00000000-0005-0000-0000-000092B70000}"/>
    <cellStyle name="20% - Accent1 5 3 3 5 2 3" xfId="47178" xr:uid="{00000000-0005-0000-0000-000093B70000}"/>
    <cellStyle name="20% - Accent1 5 3 3 5 3" xfId="47179" xr:uid="{00000000-0005-0000-0000-000094B70000}"/>
    <cellStyle name="20% - Accent1 5 3 3 5 3 2" xfId="47180" xr:uid="{00000000-0005-0000-0000-000095B70000}"/>
    <cellStyle name="20% - Accent1 5 3 3 5 4" xfId="47181" xr:uid="{00000000-0005-0000-0000-000096B70000}"/>
    <cellStyle name="20% - Accent1 5 3 3 6" xfId="47182" xr:uid="{00000000-0005-0000-0000-000097B70000}"/>
    <cellStyle name="20% - Accent1 5 3 3 6 2" xfId="47183" xr:uid="{00000000-0005-0000-0000-000098B70000}"/>
    <cellStyle name="20% - Accent1 5 3 3 6 2 2" xfId="47184" xr:uid="{00000000-0005-0000-0000-000099B70000}"/>
    <cellStyle name="20% - Accent1 5 3 3 6 2 2 2" xfId="47185" xr:uid="{00000000-0005-0000-0000-00009AB70000}"/>
    <cellStyle name="20% - Accent1 5 3 3 6 2 3" xfId="47186" xr:uid="{00000000-0005-0000-0000-00009BB70000}"/>
    <cellStyle name="20% - Accent1 5 3 3 6 3" xfId="47187" xr:uid="{00000000-0005-0000-0000-00009CB70000}"/>
    <cellStyle name="20% - Accent1 5 3 3 6 3 2" xfId="47188" xr:uid="{00000000-0005-0000-0000-00009DB70000}"/>
    <cellStyle name="20% - Accent1 5 3 3 6 4" xfId="47189" xr:uid="{00000000-0005-0000-0000-00009EB70000}"/>
    <cellStyle name="20% - Accent1 5 3 3 7" xfId="47190" xr:uid="{00000000-0005-0000-0000-00009FB70000}"/>
    <cellStyle name="20% - Accent1 5 3 3 7 2" xfId="47191" xr:uid="{00000000-0005-0000-0000-0000A0B70000}"/>
    <cellStyle name="20% - Accent1 5 3 3 7 2 2" xfId="47192" xr:uid="{00000000-0005-0000-0000-0000A1B70000}"/>
    <cellStyle name="20% - Accent1 5 3 3 7 3" xfId="47193" xr:uid="{00000000-0005-0000-0000-0000A2B70000}"/>
    <cellStyle name="20% - Accent1 5 3 3 8" xfId="47194" xr:uid="{00000000-0005-0000-0000-0000A3B70000}"/>
    <cellStyle name="20% - Accent1 5 3 3 8 2" xfId="47195" xr:uid="{00000000-0005-0000-0000-0000A4B70000}"/>
    <cellStyle name="20% - Accent1 5 3 3 8 2 2" xfId="47196" xr:uid="{00000000-0005-0000-0000-0000A5B70000}"/>
    <cellStyle name="20% - Accent1 5 3 3 8 3" xfId="47197" xr:uid="{00000000-0005-0000-0000-0000A6B70000}"/>
    <cellStyle name="20% - Accent1 5 3 3 9" xfId="47198" xr:uid="{00000000-0005-0000-0000-0000A7B70000}"/>
    <cellStyle name="20% - Accent1 5 3 3 9 2" xfId="47199" xr:uid="{00000000-0005-0000-0000-0000A8B70000}"/>
    <cellStyle name="20% - Accent1 5 3 4" xfId="47200" xr:uid="{00000000-0005-0000-0000-0000A9B70000}"/>
    <cellStyle name="20% - Accent1 5 3 4 10" xfId="47201" xr:uid="{00000000-0005-0000-0000-0000AAB70000}"/>
    <cellStyle name="20% - Accent1 5 3 4 10 2" xfId="47202" xr:uid="{00000000-0005-0000-0000-0000ABB70000}"/>
    <cellStyle name="20% - Accent1 5 3 4 11" xfId="47203" xr:uid="{00000000-0005-0000-0000-0000ACB70000}"/>
    <cellStyle name="20% - Accent1 5 3 4 2" xfId="47204" xr:uid="{00000000-0005-0000-0000-0000ADB70000}"/>
    <cellStyle name="20% - Accent1 5 3 4 2 2" xfId="47205" xr:uid="{00000000-0005-0000-0000-0000AEB70000}"/>
    <cellStyle name="20% - Accent1 5 3 4 2 2 2" xfId="47206" xr:uid="{00000000-0005-0000-0000-0000AFB70000}"/>
    <cellStyle name="20% - Accent1 5 3 4 2 2 2 2" xfId="47207" xr:uid="{00000000-0005-0000-0000-0000B0B70000}"/>
    <cellStyle name="20% - Accent1 5 3 4 2 2 2 2 2" xfId="47208" xr:uid="{00000000-0005-0000-0000-0000B1B70000}"/>
    <cellStyle name="20% - Accent1 5 3 4 2 2 2 3" xfId="47209" xr:uid="{00000000-0005-0000-0000-0000B2B70000}"/>
    <cellStyle name="20% - Accent1 5 3 4 2 2 3" xfId="47210" xr:uid="{00000000-0005-0000-0000-0000B3B70000}"/>
    <cellStyle name="20% - Accent1 5 3 4 2 2 3 2" xfId="47211" xr:uid="{00000000-0005-0000-0000-0000B4B70000}"/>
    <cellStyle name="20% - Accent1 5 3 4 2 2 4" xfId="47212" xr:uid="{00000000-0005-0000-0000-0000B5B70000}"/>
    <cellStyle name="20% - Accent1 5 3 4 2 3" xfId="47213" xr:uid="{00000000-0005-0000-0000-0000B6B70000}"/>
    <cellStyle name="20% - Accent1 5 3 4 2 3 2" xfId="47214" xr:uid="{00000000-0005-0000-0000-0000B7B70000}"/>
    <cellStyle name="20% - Accent1 5 3 4 2 3 2 2" xfId="47215" xr:uid="{00000000-0005-0000-0000-0000B8B70000}"/>
    <cellStyle name="20% - Accent1 5 3 4 2 3 2 2 2" xfId="47216" xr:uid="{00000000-0005-0000-0000-0000B9B70000}"/>
    <cellStyle name="20% - Accent1 5 3 4 2 3 2 3" xfId="47217" xr:uid="{00000000-0005-0000-0000-0000BAB70000}"/>
    <cellStyle name="20% - Accent1 5 3 4 2 3 3" xfId="47218" xr:uid="{00000000-0005-0000-0000-0000BBB70000}"/>
    <cellStyle name="20% - Accent1 5 3 4 2 3 3 2" xfId="47219" xr:uid="{00000000-0005-0000-0000-0000BCB70000}"/>
    <cellStyle name="20% - Accent1 5 3 4 2 3 4" xfId="47220" xr:uid="{00000000-0005-0000-0000-0000BDB70000}"/>
    <cellStyle name="20% - Accent1 5 3 4 2 4" xfId="47221" xr:uid="{00000000-0005-0000-0000-0000BEB70000}"/>
    <cellStyle name="20% - Accent1 5 3 4 2 4 2" xfId="47222" xr:uid="{00000000-0005-0000-0000-0000BFB70000}"/>
    <cellStyle name="20% - Accent1 5 3 4 2 4 2 2" xfId="47223" xr:uid="{00000000-0005-0000-0000-0000C0B70000}"/>
    <cellStyle name="20% - Accent1 5 3 4 2 4 2 2 2" xfId="47224" xr:uid="{00000000-0005-0000-0000-0000C1B70000}"/>
    <cellStyle name="20% - Accent1 5 3 4 2 4 2 3" xfId="47225" xr:uid="{00000000-0005-0000-0000-0000C2B70000}"/>
    <cellStyle name="20% - Accent1 5 3 4 2 4 3" xfId="47226" xr:uid="{00000000-0005-0000-0000-0000C3B70000}"/>
    <cellStyle name="20% - Accent1 5 3 4 2 4 3 2" xfId="47227" xr:uid="{00000000-0005-0000-0000-0000C4B70000}"/>
    <cellStyle name="20% - Accent1 5 3 4 2 4 4" xfId="47228" xr:uid="{00000000-0005-0000-0000-0000C5B70000}"/>
    <cellStyle name="20% - Accent1 5 3 4 2 5" xfId="47229" xr:uid="{00000000-0005-0000-0000-0000C6B70000}"/>
    <cellStyle name="20% - Accent1 5 3 4 2 5 2" xfId="47230" xr:uid="{00000000-0005-0000-0000-0000C7B70000}"/>
    <cellStyle name="20% - Accent1 5 3 4 2 5 2 2" xfId="47231" xr:uid="{00000000-0005-0000-0000-0000C8B70000}"/>
    <cellStyle name="20% - Accent1 5 3 4 2 5 3" xfId="47232" xr:uid="{00000000-0005-0000-0000-0000C9B70000}"/>
    <cellStyle name="20% - Accent1 5 3 4 2 6" xfId="47233" xr:uid="{00000000-0005-0000-0000-0000CAB70000}"/>
    <cellStyle name="20% - Accent1 5 3 4 2 6 2" xfId="47234" xr:uid="{00000000-0005-0000-0000-0000CBB70000}"/>
    <cellStyle name="20% - Accent1 5 3 4 2 6 2 2" xfId="47235" xr:uid="{00000000-0005-0000-0000-0000CCB70000}"/>
    <cellStyle name="20% - Accent1 5 3 4 2 6 3" xfId="47236" xr:uid="{00000000-0005-0000-0000-0000CDB70000}"/>
    <cellStyle name="20% - Accent1 5 3 4 2 7" xfId="47237" xr:uid="{00000000-0005-0000-0000-0000CEB70000}"/>
    <cellStyle name="20% - Accent1 5 3 4 2 7 2" xfId="47238" xr:uid="{00000000-0005-0000-0000-0000CFB70000}"/>
    <cellStyle name="20% - Accent1 5 3 4 2 8" xfId="47239" xr:uid="{00000000-0005-0000-0000-0000D0B70000}"/>
    <cellStyle name="20% - Accent1 5 3 4 2 8 2" xfId="47240" xr:uid="{00000000-0005-0000-0000-0000D1B70000}"/>
    <cellStyle name="20% - Accent1 5 3 4 2 9" xfId="47241" xr:uid="{00000000-0005-0000-0000-0000D2B70000}"/>
    <cellStyle name="20% - Accent1 5 3 4 3" xfId="47242" xr:uid="{00000000-0005-0000-0000-0000D3B70000}"/>
    <cellStyle name="20% - Accent1 5 3 4 3 2" xfId="47243" xr:uid="{00000000-0005-0000-0000-0000D4B70000}"/>
    <cellStyle name="20% - Accent1 5 3 4 3 2 2" xfId="47244" xr:uid="{00000000-0005-0000-0000-0000D5B70000}"/>
    <cellStyle name="20% - Accent1 5 3 4 3 2 2 2" xfId="47245" xr:uid="{00000000-0005-0000-0000-0000D6B70000}"/>
    <cellStyle name="20% - Accent1 5 3 4 3 2 2 2 2" xfId="47246" xr:uid="{00000000-0005-0000-0000-0000D7B70000}"/>
    <cellStyle name="20% - Accent1 5 3 4 3 2 2 3" xfId="47247" xr:uid="{00000000-0005-0000-0000-0000D8B70000}"/>
    <cellStyle name="20% - Accent1 5 3 4 3 2 3" xfId="47248" xr:uid="{00000000-0005-0000-0000-0000D9B70000}"/>
    <cellStyle name="20% - Accent1 5 3 4 3 2 3 2" xfId="47249" xr:uid="{00000000-0005-0000-0000-0000DAB70000}"/>
    <cellStyle name="20% - Accent1 5 3 4 3 2 4" xfId="47250" xr:uid="{00000000-0005-0000-0000-0000DBB70000}"/>
    <cellStyle name="20% - Accent1 5 3 4 3 3" xfId="47251" xr:uid="{00000000-0005-0000-0000-0000DCB70000}"/>
    <cellStyle name="20% - Accent1 5 3 4 3 3 2" xfId="47252" xr:uid="{00000000-0005-0000-0000-0000DDB70000}"/>
    <cellStyle name="20% - Accent1 5 3 4 3 3 2 2" xfId="47253" xr:uid="{00000000-0005-0000-0000-0000DEB70000}"/>
    <cellStyle name="20% - Accent1 5 3 4 3 3 2 2 2" xfId="47254" xr:uid="{00000000-0005-0000-0000-0000DFB70000}"/>
    <cellStyle name="20% - Accent1 5 3 4 3 3 2 3" xfId="47255" xr:uid="{00000000-0005-0000-0000-0000E0B70000}"/>
    <cellStyle name="20% - Accent1 5 3 4 3 3 3" xfId="47256" xr:uid="{00000000-0005-0000-0000-0000E1B70000}"/>
    <cellStyle name="20% - Accent1 5 3 4 3 3 3 2" xfId="47257" xr:uid="{00000000-0005-0000-0000-0000E2B70000}"/>
    <cellStyle name="20% - Accent1 5 3 4 3 3 4" xfId="47258" xr:uid="{00000000-0005-0000-0000-0000E3B70000}"/>
    <cellStyle name="20% - Accent1 5 3 4 3 4" xfId="47259" xr:uid="{00000000-0005-0000-0000-0000E4B70000}"/>
    <cellStyle name="20% - Accent1 5 3 4 3 4 2" xfId="47260" xr:uid="{00000000-0005-0000-0000-0000E5B70000}"/>
    <cellStyle name="20% - Accent1 5 3 4 3 4 2 2" xfId="47261" xr:uid="{00000000-0005-0000-0000-0000E6B70000}"/>
    <cellStyle name="20% - Accent1 5 3 4 3 4 2 2 2" xfId="47262" xr:uid="{00000000-0005-0000-0000-0000E7B70000}"/>
    <cellStyle name="20% - Accent1 5 3 4 3 4 2 3" xfId="47263" xr:uid="{00000000-0005-0000-0000-0000E8B70000}"/>
    <cellStyle name="20% - Accent1 5 3 4 3 4 3" xfId="47264" xr:uid="{00000000-0005-0000-0000-0000E9B70000}"/>
    <cellStyle name="20% - Accent1 5 3 4 3 4 3 2" xfId="47265" xr:uid="{00000000-0005-0000-0000-0000EAB70000}"/>
    <cellStyle name="20% - Accent1 5 3 4 3 4 4" xfId="47266" xr:uid="{00000000-0005-0000-0000-0000EBB70000}"/>
    <cellStyle name="20% - Accent1 5 3 4 3 5" xfId="47267" xr:uid="{00000000-0005-0000-0000-0000ECB70000}"/>
    <cellStyle name="20% - Accent1 5 3 4 3 5 2" xfId="47268" xr:uid="{00000000-0005-0000-0000-0000EDB70000}"/>
    <cellStyle name="20% - Accent1 5 3 4 3 5 2 2" xfId="47269" xr:uid="{00000000-0005-0000-0000-0000EEB70000}"/>
    <cellStyle name="20% - Accent1 5 3 4 3 5 3" xfId="47270" xr:uid="{00000000-0005-0000-0000-0000EFB70000}"/>
    <cellStyle name="20% - Accent1 5 3 4 3 6" xfId="47271" xr:uid="{00000000-0005-0000-0000-0000F0B70000}"/>
    <cellStyle name="20% - Accent1 5 3 4 3 6 2" xfId="47272" xr:uid="{00000000-0005-0000-0000-0000F1B70000}"/>
    <cellStyle name="20% - Accent1 5 3 4 3 6 2 2" xfId="47273" xr:uid="{00000000-0005-0000-0000-0000F2B70000}"/>
    <cellStyle name="20% - Accent1 5 3 4 3 6 3" xfId="47274" xr:uid="{00000000-0005-0000-0000-0000F3B70000}"/>
    <cellStyle name="20% - Accent1 5 3 4 3 7" xfId="47275" xr:uid="{00000000-0005-0000-0000-0000F4B70000}"/>
    <cellStyle name="20% - Accent1 5 3 4 3 7 2" xfId="47276" xr:uid="{00000000-0005-0000-0000-0000F5B70000}"/>
    <cellStyle name="20% - Accent1 5 3 4 3 8" xfId="47277" xr:uid="{00000000-0005-0000-0000-0000F6B70000}"/>
    <cellStyle name="20% - Accent1 5 3 4 3 8 2" xfId="47278" xr:uid="{00000000-0005-0000-0000-0000F7B70000}"/>
    <cellStyle name="20% - Accent1 5 3 4 3 9" xfId="47279" xr:uid="{00000000-0005-0000-0000-0000F8B70000}"/>
    <cellStyle name="20% - Accent1 5 3 4 4" xfId="47280" xr:uid="{00000000-0005-0000-0000-0000F9B70000}"/>
    <cellStyle name="20% - Accent1 5 3 4 4 2" xfId="47281" xr:uid="{00000000-0005-0000-0000-0000FAB70000}"/>
    <cellStyle name="20% - Accent1 5 3 4 4 2 2" xfId="47282" xr:uid="{00000000-0005-0000-0000-0000FBB70000}"/>
    <cellStyle name="20% - Accent1 5 3 4 4 2 2 2" xfId="47283" xr:uid="{00000000-0005-0000-0000-0000FCB70000}"/>
    <cellStyle name="20% - Accent1 5 3 4 4 2 3" xfId="47284" xr:uid="{00000000-0005-0000-0000-0000FDB70000}"/>
    <cellStyle name="20% - Accent1 5 3 4 4 3" xfId="47285" xr:uid="{00000000-0005-0000-0000-0000FEB70000}"/>
    <cellStyle name="20% - Accent1 5 3 4 4 3 2" xfId="47286" xr:uid="{00000000-0005-0000-0000-0000FFB70000}"/>
    <cellStyle name="20% - Accent1 5 3 4 4 4" xfId="47287" xr:uid="{00000000-0005-0000-0000-000000B80000}"/>
    <cellStyle name="20% - Accent1 5 3 4 5" xfId="47288" xr:uid="{00000000-0005-0000-0000-000001B80000}"/>
    <cellStyle name="20% - Accent1 5 3 4 5 2" xfId="47289" xr:uid="{00000000-0005-0000-0000-000002B80000}"/>
    <cellStyle name="20% - Accent1 5 3 4 5 2 2" xfId="47290" xr:uid="{00000000-0005-0000-0000-000003B80000}"/>
    <cellStyle name="20% - Accent1 5 3 4 5 2 2 2" xfId="47291" xr:uid="{00000000-0005-0000-0000-000004B80000}"/>
    <cellStyle name="20% - Accent1 5 3 4 5 2 3" xfId="47292" xr:uid="{00000000-0005-0000-0000-000005B80000}"/>
    <cellStyle name="20% - Accent1 5 3 4 5 3" xfId="47293" xr:uid="{00000000-0005-0000-0000-000006B80000}"/>
    <cellStyle name="20% - Accent1 5 3 4 5 3 2" xfId="47294" xr:uid="{00000000-0005-0000-0000-000007B80000}"/>
    <cellStyle name="20% - Accent1 5 3 4 5 4" xfId="47295" xr:uid="{00000000-0005-0000-0000-000008B80000}"/>
    <cellStyle name="20% - Accent1 5 3 4 6" xfId="47296" xr:uid="{00000000-0005-0000-0000-000009B80000}"/>
    <cellStyle name="20% - Accent1 5 3 4 6 2" xfId="47297" xr:uid="{00000000-0005-0000-0000-00000AB80000}"/>
    <cellStyle name="20% - Accent1 5 3 4 6 2 2" xfId="47298" xr:uid="{00000000-0005-0000-0000-00000BB80000}"/>
    <cellStyle name="20% - Accent1 5 3 4 6 2 2 2" xfId="47299" xr:uid="{00000000-0005-0000-0000-00000CB80000}"/>
    <cellStyle name="20% - Accent1 5 3 4 6 2 3" xfId="47300" xr:uid="{00000000-0005-0000-0000-00000DB80000}"/>
    <cellStyle name="20% - Accent1 5 3 4 6 3" xfId="47301" xr:uid="{00000000-0005-0000-0000-00000EB80000}"/>
    <cellStyle name="20% - Accent1 5 3 4 6 3 2" xfId="47302" xr:uid="{00000000-0005-0000-0000-00000FB80000}"/>
    <cellStyle name="20% - Accent1 5 3 4 6 4" xfId="47303" xr:uid="{00000000-0005-0000-0000-000010B80000}"/>
    <cellStyle name="20% - Accent1 5 3 4 7" xfId="47304" xr:uid="{00000000-0005-0000-0000-000011B80000}"/>
    <cellStyle name="20% - Accent1 5 3 4 7 2" xfId="47305" xr:uid="{00000000-0005-0000-0000-000012B80000}"/>
    <cellStyle name="20% - Accent1 5 3 4 7 2 2" xfId="47306" xr:uid="{00000000-0005-0000-0000-000013B80000}"/>
    <cellStyle name="20% - Accent1 5 3 4 7 3" xfId="47307" xr:uid="{00000000-0005-0000-0000-000014B80000}"/>
    <cellStyle name="20% - Accent1 5 3 4 8" xfId="47308" xr:uid="{00000000-0005-0000-0000-000015B80000}"/>
    <cellStyle name="20% - Accent1 5 3 4 8 2" xfId="47309" xr:uid="{00000000-0005-0000-0000-000016B80000}"/>
    <cellStyle name="20% - Accent1 5 3 4 8 2 2" xfId="47310" xr:uid="{00000000-0005-0000-0000-000017B80000}"/>
    <cellStyle name="20% - Accent1 5 3 4 8 3" xfId="47311" xr:uid="{00000000-0005-0000-0000-000018B80000}"/>
    <cellStyle name="20% - Accent1 5 3 4 9" xfId="47312" xr:uid="{00000000-0005-0000-0000-000019B80000}"/>
    <cellStyle name="20% - Accent1 5 3 4 9 2" xfId="47313" xr:uid="{00000000-0005-0000-0000-00001AB80000}"/>
    <cellStyle name="20% - Accent1 5 3 5" xfId="47314" xr:uid="{00000000-0005-0000-0000-00001BB80000}"/>
    <cellStyle name="20% - Accent1 5 3 5 2" xfId="47315" xr:uid="{00000000-0005-0000-0000-00001CB80000}"/>
    <cellStyle name="20% - Accent1 5 3 5 2 2" xfId="47316" xr:uid="{00000000-0005-0000-0000-00001DB80000}"/>
    <cellStyle name="20% - Accent1 5 3 5 2 2 2" xfId="47317" xr:uid="{00000000-0005-0000-0000-00001EB80000}"/>
    <cellStyle name="20% - Accent1 5 3 5 2 2 2 2" xfId="47318" xr:uid="{00000000-0005-0000-0000-00001FB80000}"/>
    <cellStyle name="20% - Accent1 5 3 5 2 2 3" xfId="47319" xr:uid="{00000000-0005-0000-0000-000020B80000}"/>
    <cellStyle name="20% - Accent1 5 3 5 2 3" xfId="47320" xr:uid="{00000000-0005-0000-0000-000021B80000}"/>
    <cellStyle name="20% - Accent1 5 3 5 2 3 2" xfId="47321" xr:uid="{00000000-0005-0000-0000-000022B80000}"/>
    <cellStyle name="20% - Accent1 5 3 5 2 4" xfId="47322" xr:uid="{00000000-0005-0000-0000-000023B80000}"/>
    <cellStyle name="20% - Accent1 5 3 5 3" xfId="47323" xr:uid="{00000000-0005-0000-0000-000024B80000}"/>
    <cellStyle name="20% - Accent1 5 3 5 3 2" xfId="47324" xr:uid="{00000000-0005-0000-0000-000025B80000}"/>
    <cellStyle name="20% - Accent1 5 3 5 3 2 2" xfId="47325" xr:uid="{00000000-0005-0000-0000-000026B80000}"/>
    <cellStyle name="20% - Accent1 5 3 5 3 2 2 2" xfId="47326" xr:uid="{00000000-0005-0000-0000-000027B80000}"/>
    <cellStyle name="20% - Accent1 5 3 5 3 2 3" xfId="47327" xr:uid="{00000000-0005-0000-0000-000028B80000}"/>
    <cellStyle name="20% - Accent1 5 3 5 3 3" xfId="47328" xr:uid="{00000000-0005-0000-0000-000029B80000}"/>
    <cellStyle name="20% - Accent1 5 3 5 3 3 2" xfId="47329" xr:uid="{00000000-0005-0000-0000-00002AB80000}"/>
    <cellStyle name="20% - Accent1 5 3 5 3 4" xfId="47330" xr:uid="{00000000-0005-0000-0000-00002BB80000}"/>
    <cellStyle name="20% - Accent1 5 3 5 4" xfId="47331" xr:uid="{00000000-0005-0000-0000-00002CB80000}"/>
    <cellStyle name="20% - Accent1 5 3 5 4 2" xfId="47332" xr:uid="{00000000-0005-0000-0000-00002DB80000}"/>
    <cellStyle name="20% - Accent1 5 3 5 4 2 2" xfId="47333" xr:uid="{00000000-0005-0000-0000-00002EB80000}"/>
    <cellStyle name="20% - Accent1 5 3 5 4 2 2 2" xfId="47334" xr:uid="{00000000-0005-0000-0000-00002FB80000}"/>
    <cellStyle name="20% - Accent1 5 3 5 4 2 3" xfId="47335" xr:uid="{00000000-0005-0000-0000-000030B80000}"/>
    <cellStyle name="20% - Accent1 5 3 5 4 3" xfId="47336" xr:uid="{00000000-0005-0000-0000-000031B80000}"/>
    <cellStyle name="20% - Accent1 5 3 5 4 3 2" xfId="47337" xr:uid="{00000000-0005-0000-0000-000032B80000}"/>
    <cellStyle name="20% - Accent1 5 3 5 4 4" xfId="47338" xr:uid="{00000000-0005-0000-0000-000033B80000}"/>
    <cellStyle name="20% - Accent1 5 3 5 5" xfId="47339" xr:uid="{00000000-0005-0000-0000-000034B80000}"/>
    <cellStyle name="20% - Accent1 5 3 5 5 2" xfId="47340" xr:uid="{00000000-0005-0000-0000-000035B80000}"/>
    <cellStyle name="20% - Accent1 5 3 5 5 2 2" xfId="47341" xr:uid="{00000000-0005-0000-0000-000036B80000}"/>
    <cellStyle name="20% - Accent1 5 3 5 5 3" xfId="47342" xr:uid="{00000000-0005-0000-0000-000037B80000}"/>
    <cellStyle name="20% - Accent1 5 3 5 6" xfId="47343" xr:uid="{00000000-0005-0000-0000-000038B80000}"/>
    <cellStyle name="20% - Accent1 5 3 5 6 2" xfId="47344" xr:uid="{00000000-0005-0000-0000-000039B80000}"/>
    <cellStyle name="20% - Accent1 5 3 5 6 2 2" xfId="47345" xr:uid="{00000000-0005-0000-0000-00003AB80000}"/>
    <cellStyle name="20% - Accent1 5 3 5 6 3" xfId="47346" xr:uid="{00000000-0005-0000-0000-00003BB80000}"/>
    <cellStyle name="20% - Accent1 5 3 5 7" xfId="47347" xr:uid="{00000000-0005-0000-0000-00003CB80000}"/>
    <cellStyle name="20% - Accent1 5 3 5 7 2" xfId="47348" xr:uid="{00000000-0005-0000-0000-00003DB80000}"/>
    <cellStyle name="20% - Accent1 5 3 5 8" xfId="47349" xr:uid="{00000000-0005-0000-0000-00003EB80000}"/>
    <cellStyle name="20% - Accent1 5 3 5 8 2" xfId="47350" xr:uid="{00000000-0005-0000-0000-00003FB80000}"/>
    <cellStyle name="20% - Accent1 5 3 5 9" xfId="47351" xr:uid="{00000000-0005-0000-0000-000040B80000}"/>
    <cellStyle name="20% - Accent1 5 3 6" xfId="47352" xr:uid="{00000000-0005-0000-0000-000041B80000}"/>
    <cellStyle name="20% - Accent1 5 3 6 2" xfId="47353" xr:uid="{00000000-0005-0000-0000-000042B80000}"/>
    <cellStyle name="20% - Accent1 5 3 6 2 2" xfId="47354" xr:uid="{00000000-0005-0000-0000-000043B80000}"/>
    <cellStyle name="20% - Accent1 5 3 6 2 2 2" xfId="47355" xr:uid="{00000000-0005-0000-0000-000044B80000}"/>
    <cellStyle name="20% - Accent1 5 3 6 2 2 2 2" xfId="47356" xr:uid="{00000000-0005-0000-0000-000045B80000}"/>
    <cellStyle name="20% - Accent1 5 3 6 2 2 3" xfId="47357" xr:uid="{00000000-0005-0000-0000-000046B80000}"/>
    <cellStyle name="20% - Accent1 5 3 6 2 3" xfId="47358" xr:uid="{00000000-0005-0000-0000-000047B80000}"/>
    <cellStyle name="20% - Accent1 5 3 6 2 3 2" xfId="47359" xr:uid="{00000000-0005-0000-0000-000048B80000}"/>
    <cellStyle name="20% - Accent1 5 3 6 2 4" xfId="47360" xr:uid="{00000000-0005-0000-0000-000049B80000}"/>
    <cellStyle name="20% - Accent1 5 3 6 3" xfId="47361" xr:uid="{00000000-0005-0000-0000-00004AB80000}"/>
    <cellStyle name="20% - Accent1 5 3 6 3 2" xfId="47362" xr:uid="{00000000-0005-0000-0000-00004BB80000}"/>
    <cellStyle name="20% - Accent1 5 3 6 3 2 2" xfId="47363" xr:uid="{00000000-0005-0000-0000-00004CB80000}"/>
    <cellStyle name="20% - Accent1 5 3 6 3 2 2 2" xfId="47364" xr:uid="{00000000-0005-0000-0000-00004DB80000}"/>
    <cellStyle name="20% - Accent1 5 3 6 3 2 3" xfId="47365" xr:uid="{00000000-0005-0000-0000-00004EB80000}"/>
    <cellStyle name="20% - Accent1 5 3 6 3 3" xfId="47366" xr:uid="{00000000-0005-0000-0000-00004FB80000}"/>
    <cellStyle name="20% - Accent1 5 3 6 3 3 2" xfId="47367" xr:uid="{00000000-0005-0000-0000-000050B80000}"/>
    <cellStyle name="20% - Accent1 5 3 6 3 4" xfId="47368" xr:uid="{00000000-0005-0000-0000-000051B80000}"/>
    <cellStyle name="20% - Accent1 5 3 6 4" xfId="47369" xr:uid="{00000000-0005-0000-0000-000052B80000}"/>
    <cellStyle name="20% - Accent1 5 3 6 4 2" xfId="47370" xr:uid="{00000000-0005-0000-0000-000053B80000}"/>
    <cellStyle name="20% - Accent1 5 3 6 4 2 2" xfId="47371" xr:uid="{00000000-0005-0000-0000-000054B80000}"/>
    <cellStyle name="20% - Accent1 5 3 6 4 2 2 2" xfId="47372" xr:uid="{00000000-0005-0000-0000-000055B80000}"/>
    <cellStyle name="20% - Accent1 5 3 6 4 2 3" xfId="47373" xr:uid="{00000000-0005-0000-0000-000056B80000}"/>
    <cellStyle name="20% - Accent1 5 3 6 4 3" xfId="47374" xr:uid="{00000000-0005-0000-0000-000057B80000}"/>
    <cellStyle name="20% - Accent1 5 3 6 4 3 2" xfId="47375" xr:uid="{00000000-0005-0000-0000-000058B80000}"/>
    <cellStyle name="20% - Accent1 5 3 6 4 4" xfId="47376" xr:uid="{00000000-0005-0000-0000-000059B80000}"/>
    <cellStyle name="20% - Accent1 5 3 6 5" xfId="47377" xr:uid="{00000000-0005-0000-0000-00005AB80000}"/>
    <cellStyle name="20% - Accent1 5 3 6 5 2" xfId="47378" xr:uid="{00000000-0005-0000-0000-00005BB80000}"/>
    <cellStyle name="20% - Accent1 5 3 6 5 2 2" xfId="47379" xr:uid="{00000000-0005-0000-0000-00005CB80000}"/>
    <cellStyle name="20% - Accent1 5 3 6 5 3" xfId="47380" xr:uid="{00000000-0005-0000-0000-00005DB80000}"/>
    <cellStyle name="20% - Accent1 5 3 6 6" xfId="47381" xr:uid="{00000000-0005-0000-0000-00005EB80000}"/>
    <cellStyle name="20% - Accent1 5 3 6 6 2" xfId="47382" xr:uid="{00000000-0005-0000-0000-00005FB80000}"/>
    <cellStyle name="20% - Accent1 5 3 6 6 2 2" xfId="47383" xr:uid="{00000000-0005-0000-0000-000060B80000}"/>
    <cellStyle name="20% - Accent1 5 3 6 6 3" xfId="47384" xr:uid="{00000000-0005-0000-0000-000061B80000}"/>
    <cellStyle name="20% - Accent1 5 3 6 7" xfId="47385" xr:uid="{00000000-0005-0000-0000-000062B80000}"/>
    <cellStyle name="20% - Accent1 5 3 6 7 2" xfId="47386" xr:uid="{00000000-0005-0000-0000-000063B80000}"/>
    <cellStyle name="20% - Accent1 5 3 6 8" xfId="47387" xr:uid="{00000000-0005-0000-0000-000064B80000}"/>
    <cellStyle name="20% - Accent1 5 3 6 8 2" xfId="47388" xr:uid="{00000000-0005-0000-0000-000065B80000}"/>
    <cellStyle name="20% - Accent1 5 3 6 9" xfId="47389" xr:uid="{00000000-0005-0000-0000-000066B80000}"/>
    <cellStyle name="20% - Accent1 5 3 7" xfId="47390" xr:uid="{00000000-0005-0000-0000-000067B80000}"/>
    <cellStyle name="20% - Accent1 5 3 7 2" xfId="47391" xr:uid="{00000000-0005-0000-0000-000068B80000}"/>
    <cellStyle name="20% - Accent1 5 3 7 2 2" xfId="47392" xr:uid="{00000000-0005-0000-0000-000069B80000}"/>
    <cellStyle name="20% - Accent1 5 3 7 2 2 2" xfId="47393" xr:uid="{00000000-0005-0000-0000-00006AB80000}"/>
    <cellStyle name="20% - Accent1 5 3 7 2 3" xfId="47394" xr:uid="{00000000-0005-0000-0000-00006BB80000}"/>
    <cellStyle name="20% - Accent1 5 3 7 3" xfId="47395" xr:uid="{00000000-0005-0000-0000-00006CB80000}"/>
    <cellStyle name="20% - Accent1 5 3 7 3 2" xfId="47396" xr:uid="{00000000-0005-0000-0000-00006DB80000}"/>
    <cellStyle name="20% - Accent1 5 3 7 4" xfId="47397" xr:uid="{00000000-0005-0000-0000-00006EB80000}"/>
    <cellStyle name="20% - Accent1 5 3 8" xfId="47398" xr:uid="{00000000-0005-0000-0000-00006FB80000}"/>
    <cellStyle name="20% - Accent1 5 3 8 2" xfId="47399" xr:uid="{00000000-0005-0000-0000-000070B80000}"/>
    <cellStyle name="20% - Accent1 5 3 8 2 2" xfId="47400" xr:uid="{00000000-0005-0000-0000-000071B80000}"/>
    <cellStyle name="20% - Accent1 5 3 8 2 2 2" xfId="47401" xr:uid="{00000000-0005-0000-0000-000072B80000}"/>
    <cellStyle name="20% - Accent1 5 3 8 2 3" xfId="47402" xr:uid="{00000000-0005-0000-0000-000073B80000}"/>
    <cellStyle name="20% - Accent1 5 3 8 3" xfId="47403" xr:uid="{00000000-0005-0000-0000-000074B80000}"/>
    <cellStyle name="20% - Accent1 5 3 8 3 2" xfId="47404" xr:uid="{00000000-0005-0000-0000-000075B80000}"/>
    <cellStyle name="20% - Accent1 5 3 8 4" xfId="47405" xr:uid="{00000000-0005-0000-0000-000076B80000}"/>
    <cellStyle name="20% - Accent1 5 3 9" xfId="47406" xr:uid="{00000000-0005-0000-0000-000077B80000}"/>
    <cellStyle name="20% - Accent1 5 3 9 2" xfId="47407" xr:uid="{00000000-0005-0000-0000-000078B80000}"/>
    <cellStyle name="20% - Accent1 5 3 9 2 2" xfId="47408" xr:uid="{00000000-0005-0000-0000-000079B80000}"/>
    <cellStyle name="20% - Accent1 5 3 9 2 2 2" xfId="47409" xr:uid="{00000000-0005-0000-0000-00007AB80000}"/>
    <cellStyle name="20% - Accent1 5 3 9 2 3" xfId="47410" xr:uid="{00000000-0005-0000-0000-00007BB80000}"/>
    <cellStyle name="20% - Accent1 5 3 9 3" xfId="47411" xr:uid="{00000000-0005-0000-0000-00007CB80000}"/>
    <cellStyle name="20% - Accent1 5 3 9 3 2" xfId="47412" xr:uid="{00000000-0005-0000-0000-00007DB80000}"/>
    <cellStyle name="20% - Accent1 5 3 9 4" xfId="47413" xr:uid="{00000000-0005-0000-0000-00007EB80000}"/>
    <cellStyle name="20% - Accent1 5 4" xfId="47414" xr:uid="{00000000-0005-0000-0000-00007FB80000}"/>
    <cellStyle name="20% - Accent1 5 4 10" xfId="47415" xr:uid="{00000000-0005-0000-0000-000080B80000}"/>
    <cellStyle name="20% - Accent1 5 4 10 2" xfId="47416" xr:uid="{00000000-0005-0000-0000-000081B80000}"/>
    <cellStyle name="20% - Accent1 5 4 11" xfId="47417" xr:uid="{00000000-0005-0000-0000-000082B80000}"/>
    <cellStyle name="20% - Accent1 5 4 2" xfId="47418" xr:uid="{00000000-0005-0000-0000-000083B80000}"/>
    <cellStyle name="20% - Accent1 5 4 2 2" xfId="47419" xr:uid="{00000000-0005-0000-0000-000084B80000}"/>
    <cellStyle name="20% - Accent1 5 4 2 2 2" xfId="47420" xr:uid="{00000000-0005-0000-0000-000085B80000}"/>
    <cellStyle name="20% - Accent1 5 4 2 2 2 2" xfId="47421" xr:uid="{00000000-0005-0000-0000-000086B80000}"/>
    <cellStyle name="20% - Accent1 5 4 2 2 2 2 2" xfId="47422" xr:uid="{00000000-0005-0000-0000-000087B80000}"/>
    <cellStyle name="20% - Accent1 5 4 2 2 2 3" xfId="47423" xr:uid="{00000000-0005-0000-0000-000088B80000}"/>
    <cellStyle name="20% - Accent1 5 4 2 2 3" xfId="47424" xr:uid="{00000000-0005-0000-0000-000089B80000}"/>
    <cellStyle name="20% - Accent1 5 4 2 2 3 2" xfId="47425" xr:uid="{00000000-0005-0000-0000-00008AB80000}"/>
    <cellStyle name="20% - Accent1 5 4 2 2 4" xfId="47426" xr:uid="{00000000-0005-0000-0000-00008BB80000}"/>
    <cellStyle name="20% - Accent1 5 4 2 3" xfId="47427" xr:uid="{00000000-0005-0000-0000-00008CB80000}"/>
    <cellStyle name="20% - Accent1 5 4 2 3 2" xfId="47428" xr:uid="{00000000-0005-0000-0000-00008DB80000}"/>
    <cellStyle name="20% - Accent1 5 4 2 3 2 2" xfId="47429" xr:uid="{00000000-0005-0000-0000-00008EB80000}"/>
    <cellStyle name="20% - Accent1 5 4 2 3 2 2 2" xfId="47430" xr:uid="{00000000-0005-0000-0000-00008FB80000}"/>
    <cellStyle name="20% - Accent1 5 4 2 3 2 3" xfId="47431" xr:uid="{00000000-0005-0000-0000-000090B80000}"/>
    <cellStyle name="20% - Accent1 5 4 2 3 3" xfId="47432" xr:uid="{00000000-0005-0000-0000-000091B80000}"/>
    <cellStyle name="20% - Accent1 5 4 2 3 3 2" xfId="47433" xr:uid="{00000000-0005-0000-0000-000092B80000}"/>
    <cellStyle name="20% - Accent1 5 4 2 3 4" xfId="47434" xr:uid="{00000000-0005-0000-0000-000093B80000}"/>
    <cellStyle name="20% - Accent1 5 4 2 4" xfId="47435" xr:uid="{00000000-0005-0000-0000-000094B80000}"/>
    <cellStyle name="20% - Accent1 5 4 2 4 2" xfId="47436" xr:uid="{00000000-0005-0000-0000-000095B80000}"/>
    <cellStyle name="20% - Accent1 5 4 2 4 2 2" xfId="47437" xr:uid="{00000000-0005-0000-0000-000096B80000}"/>
    <cellStyle name="20% - Accent1 5 4 2 4 2 2 2" xfId="47438" xr:uid="{00000000-0005-0000-0000-000097B80000}"/>
    <cellStyle name="20% - Accent1 5 4 2 4 2 3" xfId="47439" xr:uid="{00000000-0005-0000-0000-000098B80000}"/>
    <cellStyle name="20% - Accent1 5 4 2 4 3" xfId="47440" xr:uid="{00000000-0005-0000-0000-000099B80000}"/>
    <cellStyle name="20% - Accent1 5 4 2 4 3 2" xfId="47441" xr:uid="{00000000-0005-0000-0000-00009AB80000}"/>
    <cellStyle name="20% - Accent1 5 4 2 4 4" xfId="47442" xr:uid="{00000000-0005-0000-0000-00009BB80000}"/>
    <cellStyle name="20% - Accent1 5 4 2 5" xfId="47443" xr:uid="{00000000-0005-0000-0000-00009CB80000}"/>
    <cellStyle name="20% - Accent1 5 4 2 5 2" xfId="47444" xr:uid="{00000000-0005-0000-0000-00009DB80000}"/>
    <cellStyle name="20% - Accent1 5 4 2 5 2 2" xfId="47445" xr:uid="{00000000-0005-0000-0000-00009EB80000}"/>
    <cellStyle name="20% - Accent1 5 4 2 5 3" xfId="47446" xr:uid="{00000000-0005-0000-0000-00009FB80000}"/>
    <cellStyle name="20% - Accent1 5 4 2 6" xfId="47447" xr:uid="{00000000-0005-0000-0000-0000A0B80000}"/>
    <cellStyle name="20% - Accent1 5 4 2 6 2" xfId="47448" xr:uid="{00000000-0005-0000-0000-0000A1B80000}"/>
    <cellStyle name="20% - Accent1 5 4 2 6 2 2" xfId="47449" xr:uid="{00000000-0005-0000-0000-0000A2B80000}"/>
    <cellStyle name="20% - Accent1 5 4 2 6 3" xfId="47450" xr:uid="{00000000-0005-0000-0000-0000A3B80000}"/>
    <cellStyle name="20% - Accent1 5 4 2 7" xfId="47451" xr:uid="{00000000-0005-0000-0000-0000A4B80000}"/>
    <cellStyle name="20% - Accent1 5 4 2 7 2" xfId="47452" xr:uid="{00000000-0005-0000-0000-0000A5B80000}"/>
    <cellStyle name="20% - Accent1 5 4 2 8" xfId="47453" xr:uid="{00000000-0005-0000-0000-0000A6B80000}"/>
    <cellStyle name="20% - Accent1 5 4 2 8 2" xfId="47454" xr:uid="{00000000-0005-0000-0000-0000A7B80000}"/>
    <cellStyle name="20% - Accent1 5 4 2 9" xfId="47455" xr:uid="{00000000-0005-0000-0000-0000A8B80000}"/>
    <cellStyle name="20% - Accent1 5 4 3" xfId="47456" xr:uid="{00000000-0005-0000-0000-0000A9B80000}"/>
    <cellStyle name="20% - Accent1 5 4 3 2" xfId="47457" xr:uid="{00000000-0005-0000-0000-0000AAB80000}"/>
    <cellStyle name="20% - Accent1 5 4 3 2 2" xfId="47458" xr:uid="{00000000-0005-0000-0000-0000ABB80000}"/>
    <cellStyle name="20% - Accent1 5 4 3 2 2 2" xfId="47459" xr:uid="{00000000-0005-0000-0000-0000ACB80000}"/>
    <cellStyle name="20% - Accent1 5 4 3 2 2 2 2" xfId="47460" xr:uid="{00000000-0005-0000-0000-0000ADB80000}"/>
    <cellStyle name="20% - Accent1 5 4 3 2 2 3" xfId="47461" xr:uid="{00000000-0005-0000-0000-0000AEB80000}"/>
    <cellStyle name="20% - Accent1 5 4 3 2 3" xfId="47462" xr:uid="{00000000-0005-0000-0000-0000AFB80000}"/>
    <cellStyle name="20% - Accent1 5 4 3 2 3 2" xfId="47463" xr:uid="{00000000-0005-0000-0000-0000B0B80000}"/>
    <cellStyle name="20% - Accent1 5 4 3 2 4" xfId="47464" xr:uid="{00000000-0005-0000-0000-0000B1B80000}"/>
    <cellStyle name="20% - Accent1 5 4 3 3" xfId="47465" xr:uid="{00000000-0005-0000-0000-0000B2B80000}"/>
    <cellStyle name="20% - Accent1 5 4 3 3 2" xfId="47466" xr:uid="{00000000-0005-0000-0000-0000B3B80000}"/>
    <cellStyle name="20% - Accent1 5 4 3 3 2 2" xfId="47467" xr:uid="{00000000-0005-0000-0000-0000B4B80000}"/>
    <cellStyle name="20% - Accent1 5 4 3 3 2 2 2" xfId="47468" xr:uid="{00000000-0005-0000-0000-0000B5B80000}"/>
    <cellStyle name="20% - Accent1 5 4 3 3 2 3" xfId="47469" xr:uid="{00000000-0005-0000-0000-0000B6B80000}"/>
    <cellStyle name="20% - Accent1 5 4 3 3 3" xfId="47470" xr:uid="{00000000-0005-0000-0000-0000B7B80000}"/>
    <cellStyle name="20% - Accent1 5 4 3 3 3 2" xfId="47471" xr:uid="{00000000-0005-0000-0000-0000B8B80000}"/>
    <cellStyle name="20% - Accent1 5 4 3 3 4" xfId="47472" xr:uid="{00000000-0005-0000-0000-0000B9B80000}"/>
    <cellStyle name="20% - Accent1 5 4 3 4" xfId="47473" xr:uid="{00000000-0005-0000-0000-0000BAB80000}"/>
    <cellStyle name="20% - Accent1 5 4 3 4 2" xfId="47474" xr:uid="{00000000-0005-0000-0000-0000BBB80000}"/>
    <cellStyle name="20% - Accent1 5 4 3 4 2 2" xfId="47475" xr:uid="{00000000-0005-0000-0000-0000BCB80000}"/>
    <cellStyle name="20% - Accent1 5 4 3 4 2 2 2" xfId="47476" xr:uid="{00000000-0005-0000-0000-0000BDB80000}"/>
    <cellStyle name="20% - Accent1 5 4 3 4 2 3" xfId="47477" xr:uid="{00000000-0005-0000-0000-0000BEB80000}"/>
    <cellStyle name="20% - Accent1 5 4 3 4 3" xfId="47478" xr:uid="{00000000-0005-0000-0000-0000BFB80000}"/>
    <cellStyle name="20% - Accent1 5 4 3 4 3 2" xfId="47479" xr:uid="{00000000-0005-0000-0000-0000C0B80000}"/>
    <cellStyle name="20% - Accent1 5 4 3 4 4" xfId="47480" xr:uid="{00000000-0005-0000-0000-0000C1B80000}"/>
    <cellStyle name="20% - Accent1 5 4 3 5" xfId="47481" xr:uid="{00000000-0005-0000-0000-0000C2B80000}"/>
    <cellStyle name="20% - Accent1 5 4 3 5 2" xfId="47482" xr:uid="{00000000-0005-0000-0000-0000C3B80000}"/>
    <cellStyle name="20% - Accent1 5 4 3 5 2 2" xfId="47483" xr:uid="{00000000-0005-0000-0000-0000C4B80000}"/>
    <cellStyle name="20% - Accent1 5 4 3 5 3" xfId="47484" xr:uid="{00000000-0005-0000-0000-0000C5B80000}"/>
    <cellStyle name="20% - Accent1 5 4 3 6" xfId="47485" xr:uid="{00000000-0005-0000-0000-0000C6B80000}"/>
    <cellStyle name="20% - Accent1 5 4 3 6 2" xfId="47486" xr:uid="{00000000-0005-0000-0000-0000C7B80000}"/>
    <cellStyle name="20% - Accent1 5 4 3 6 2 2" xfId="47487" xr:uid="{00000000-0005-0000-0000-0000C8B80000}"/>
    <cellStyle name="20% - Accent1 5 4 3 6 3" xfId="47488" xr:uid="{00000000-0005-0000-0000-0000C9B80000}"/>
    <cellStyle name="20% - Accent1 5 4 3 7" xfId="47489" xr:uid="{00000000-0005-0000-0000-0000CAB80000}"/>
    <cellStyle name="20% - Accent1 5 4 3 7 2" xfId="47490" xr:uid="{00000000-0005-0000-0000-0000CBB80000}"/>
    <cellStyle name="20% - Accent1 5 4 3 8" xfId="47491" xr:uid="{00000000-0005-0000-0000-0000CCB80000}"/>
    <cellStyle name="20% - Accent1 5 4 3 8 2" xfId="47492" xr:uid="{00000000-0005-0000-0000-0000CDB80000}"/>
    <cellStyle name="20% - Accent1 5 4 3 9" xfId="47493" xr:uid="{00000000-0005-0000-0000-0000CEB80000}"/>
    <cellStyle name="20% - Accent1 5 4 4" xfId="47494" xr:uid="{00000000-0005-0000-0000-0000CFB80000}"/>
    <cellStyle name="20% - Accent1 5 4 4 2" xfId="47495" xr:uid="{00000000-0005-0000-0000-0000D0B80000}"/>
    <cellStyle name="20% - Accent1 5 4 4 2 2" xfId="47496" xr:uid="{00000000-0005-0000-0000-0000D1B80000}"/>
    <cellStyle name="20% - Accent1 5 4 4 2 2 2" xfId="47497" xr:uid="{00000000-0005-0000-0000-0000D2B80000}"/>
    <cellStyle name="20% - Accent1 5 4 4 2 3" xfId="47498" xr:uid="{00000000-0005-0000-0000-0000D3B80000}"/>
    <cellStyle name="20% - Accent1 5 4 4 3" xfId="47499" xr:uid="{00000000-0005-0000-0000-0000D4B80000}"/>
    <cellStyle name="20% - Accent1 5 4 4 3 2" xfId="47500" xr:uid="{00000000-0005-0000-0000-0000D5B80000}"/>
    <cellStyle name="20% - Accent1 5 4 4 4" xfId="47501" xr:uid="{00000000-0005-0000-0000-0000D6B80000}"/>
    <cellStyle name="20% - Accent1 5 4 5" xfId="47502" xr:uid="{00000000-0005-0000-0000-0000D7B80000}"/>
    <cellStyle name="20% - Accent1 5 4 5 2" xfId="47503" xr:uid="{00000000-0005-0000-0000-0000D8B80000}"/>
    <cellStyle name="20% - Accent1 5 4 5 2 2" xfId="47504" xr:uid="{00000000-0005-0000-0000-0000D9B80000}"/>
    <cellStyle name="20% - Accent1 5 4 5 2 2 2" xfId="47505" xr:uid="{00000000-0005-0000-0000-0000DAB80000}"/>
    <cellStyle name="20% - Accent1 5 4 5 2 3" xfId="47506" xr:uid="{00000000-0005-0000-0000-0000DBB80000}"/>
    <cellStyle name="20% - Accent1 5 4 5 3" xfId="47507" xr:uid="{00000000-0005-0000-0000-0000DCB80000}"/>
    <cellStyle name="20% - Accent1 5 4 5 3 2" xfId="47508" xr:uid="{00000000-0005-0000-0000-0000DDB80000}"/>
    <cellStyle name="20% - Accent1 5 4 5 4" xfId="47509" xr:uid="{00000000-0005-0000-0000-0000DEB80000}"/>
    <cellStyle name="20% - Accent1 5 4 6" xfId="47510" xr:uid="{00000000-0005-0000-0000-0000DFB80000}"/>
    <cellStyle name="20% - Accent1 5 4 6 2" xfId="47511" xr:uid="{00000000-0005-0000-0000-0000E0B80000}"/>
    <cellStyle name="20% - Accent1 5 4 6 2 2" xfId="47512" xr:uid="{00000000-0005-0000-0000-0000E1B80000}"/>
    <cellStyle name="20% - Accent1 5 4 6 2 2 2" xfId="47513" xr:uid="{00000000-0005-0000-0000-0000E2B80000}"/>
    <cellStyle name="20% - Accent1 5 4 6 2 3" xfId="47514" xr:uid="{00000000-0005-0000-0000-0000E3B80000}"/>
    <cellStyle name="20% - Accent1 5 4 6 3" xfId="47515" xr:uid="{00000000-0005-0000-0000-0000E4B80000}"/>
    <cellStyle name="20% - Accent1 5 4 6 3 2" xfId="47516" xr:uid="{00000000-0005-0000-0000-0000E5B80000}"/>
    <cellStyle name="20% - Accent1 5 4 6 4" xfId="47517" xr:uid="{00000000-0005-0000-0000-0000E6B80000}"/>
    <cellStyle name="20% - Accent1 5 4 7" xfId="47518" xr:uid="{00000000-0005-0000-0000-0000E7B80000}"/>
    <cellStyle name="20% - Accent1 5 4 7 2" xfId="47519" xr:uid="{00000000-0005-0000-0000-0000E8B80000}"/>
    <cellStyle name="20% - Accent1 5 4 7 2 2" xfId="47520" xr:uid="{00000000-0005-0000-0000-0000E9B80000}"/>
    <cellStyle name="20% - Accent1 5 4 7 3" xfId="47521" xr:uid="{00000000-0005-0000-0000-0000EAB80000}"/>
    <cellStyle name="20% - Accent1 5 4 8" xfId="47522" xr:uid="{00000000-0005-0000-0000-0000EBB80000}"/>
    <cellStyle name="20% - Accent1 5 4 8 2" xfId="47523" xr:uid="{00000000-0005-0000-0000-0000ECB80000}"/>
    <cellStyle name="20% - Accent1 5 4 8 2 2" xfId="47524" xr:uid="{00000000-0005-0000-0000-0000EDB80000}"/>
    <cellStyle name="20% - Accent1 5 4 8 3" xfId="47525" xr:uid="{00000000-0005-0000-0000-0000EEB80000}"/>
    <cellStyle name="20% - Accent1 5 4 9" xfId="47526" xr:uid="{00000000-0005-0000-0000-0000EFB80000}"/>
    <cellStyle name="20% - Accent1 5 4 9 2" xfId="47527" xr:uid="{00000000-0005-0000-0000-0000F0B80000}"/>
    <cellStyle name="20% - Accent1 5 5" xfId="47528" xr:uid="{00000000-0005-0000-0000-0000F1B80000}"/>
    <cellStyle name="20% - Accent1 5 5 10" xfId="47529" xr:uid="{00000000-0005-0000-0000-0000F2B80000}"/>
    <cellStyle name="20% - Accent1 5 5 10 2" xfId="47530" xr:uid="{00000000-0005-0000-0000-0000F3B80000}"/>
    <cellStyle name="20% - Accent1 5 5 11" xfId="47531" xr:uid="{00000000-0005-0000-0000-0000F4B80000}"/>
    <cellStyle name="20% - Accent1 5 5 2" xfId="47532" xr:uid="{00000000-0005-0000-0000-0000F5B80000}"/>
    <cellStyle name="20% - Accent1 5 5 2 2" xfId="47533" xr:uid="{00000000-0005-0000-0000-0000F6B80000}"/>
    <cellStyle name="20% - Accent1 5 5 2 2 2" xfId="47534" xr:uid="{00000000-0005-0000-0000-0000F7B80000}"/>
    <cellStyle name="20% - Accent1 5 5 2 2 2 2" xfId="47535" xr:uid="{00000000-0005-0000-0000-0000F8B80000}"/>
    <cellStyle name="20% - Accent1 5 5 2 2 2 2 2" xfId="47536" xr:uid="{00000000-0005-0000-0000-0000F9B80000}"/>
    <cellStyle name="20% - Accent1 5 5 2 2 2 3" xfId="47537" xr:uid="{00000000-0005-0000-0000-0000FAB80000}"/>
    <cellStyle name="20% - Accent1 5 5 2 2 3" xfId="47538" xr:uid="{00000000-0005-0000-0000-0000FBB80000}"/>
    <cellStyle name="20% - Accent1 5 5 2 2 3 2" xfId="47539" xr:uid="{00000000-0005-0000-0000-0000FCB80000}"/>
    <cellStyle name="20% - Accent1 5 5 2 2 4" xfId="47540" xr:uid="{00000000-0005-0000-0000-0000FDB80000}"/>
    <cellStyle name="20% - Accent1 5 5 2 3" xfId="47541" xr:uid="{00000000-0005-0000-0000-0000FEB80000}"/>
    <cellStyle name="20% - Accent1 5 5 2 3 2" xfId="47542" xr:uid="{00000000-0005-0000-0000-0000FFB80000}"/>
    <cellStyle name="20% - Accent1 5 5 2 3 2 2" xfId="47543" xr:uid="{00000000-0005-0000-0000-000000B90000}"/>
    <cellStyle name="20% - Accent1 5 5 2 3 2 2 2" xfId="47544" xr:uid="{00000000-0005-0000-0000-000001B90000}"/>
    <cellStyle name="20% - Accent1 5 5 2 3 2 3" xfId="47545" xr:uid="{00000000-0005-0000-0000-000002B90000}"/>
    <cellStyle name="20% - Accent1 5 5 2 3 3" xfId="47546" xr:uid="{00000000-0005-0000-0000-000003B90000}"/>
    <cellStyle name="20% - Accent1 5 5 2 3 3 2" xfId="47547" xr:uid="{00000000-0005-0000-0000-000004B90000}"/>
    <cellStyle name="20% - Accent1 5 5 2 3 4" xfId="47548" xr:uid="{00000000-0005-0000-0000-000005B90000}"/>
    <cellStyle name="20% - Accent1 5 5 2 4" xfId="47549" xr:uid="{00000000-0005-0000-0000-000006B90000}"/>
    <cellStyle name="20% - Accent1 5 5 2 4 2" xfId="47550" xr:uid="{00000000-0005-0000-0000-000007B90000}"/>
    <cellStyle name="20% - Accent1 5 5 2 4 2 2" xfId="47551" xr:uid="{00000000-0005-0000-0000-000008B90000}"/>
    <cellStyle name="20% - Accent1 5 5 2 4 2 2 2" xfId="47552" xr:uid="{00000000-0005-0000-0000-000009B90000}"/>
    <cellStyle name="20% - Accent1 5 5 2 4 2 3" xfId="47553" xr:uid="{00000000-0005-0000-0000-00000AB90000}"/>
    <cellStyle name="20% - Accent1 5 5 2 4 3" xfId="47554" xr:uid="{00000000-0005-0000-0000-00000BB90000}"/>
    <cellStyle name="20% - Accent1 5 5 2 4 3 2" xfId="47555" xr:uid="{00000000-0005-0000-0000-00000CB90000}"/>
    <cellStyle name="20% - Accent1 5 5 2 4 4" xfId="47556" xr:uid="{00000000-0005-0000-0000-00000DB90000}"/>
    <cellStyle name="20% - Accent1 5 5 2 5" xfId="47557" xr:uid="{00000000-0005-0000-0000-00000EB90000}"/>
    <cellStyle name="20% - Accent1 5 5 2 5 2" xfId="47558" xr:uid="{00000000-0005-0000-0000-00000FB90000}"/>
    <cellStyle name="20% - Accent1 5 5 2 5 2 2" xfId="47559" xr:uid="{00000000-0005-0000-0000-000010B90000}"/>
    <cellStyle name="20% - Accent1 5 5 2 5 3" xfId="47560" xr:uid="{00000000-0005-0000-0000-000011B90000}"/>
    <cellStyle name="20% - Accent1 5 5 2 6" xfId="47561" xr:uid="{00000000-0005-0000-0000-000012B90000}"/>
    <cellStyle name="20% - Accent1 5 5 2 6 2" xfId="47562" xr:uid="{00000000-0005-0000-0000-000013B90000}"/>
    <cellStyle name="20% - Accent1 5 5 2 6 2 2" xfId="47563" xr:uid="{00000000-0005-0000-0000-000014B90000}"/>
    <cellStyle name="20% - Accent1 5 5 2 6 3" xfId="47564" xr:uid="{00000000-0005-0000-0000-000015B90000}"/>
    <cellStyle name="20% - Accent1 5 5 2 7" xfId="47565" xr:uid="{00000000-0005-0000-0000-000016B90000}"/>
    <cellStyle name="20% - Accent1 5 5 2 7 2" xfId="47566" xr:uid="{00000000-0005-0000-0000-000017B90000}"/>
    <cellStyle name="20% - Accent1 5 5 2 8" xfId="47567" xr:uid="{00000000-0005-0000-0000-000018B90000}"/>
    <cellStyle name="20% - Accent1 5 5 2 8 2" xfId="47568" xr:uid="{00000000-0005-0000-0000-000019B90000}"/>
    <cellStyle name="20% - Accent1 5 5 2 9" xfId="47569" xr:uid="{00000000-0005-0000-0000-00001AB90000}"/>
    <cellStyle name="20% - Accent1 5 5 3" xfId="47570" xr:uid="{00000000-0005-0000-0000-00001BB90000}"/>
    <cellStyle name="20% - Accent1 5 5 3 2" xfId="47571" xr:uid="{00000000-0005-0000-0000-00001CB90000}"/>
    <cellStyle name="20% - Accent1 5 5 3 2 2" xfId="47572" xr:uid="{00000000-0005-0000-0000-00001DB90000}"/>
    <cellStyle name="20% - Accent1 5 5 3 2 2 2" xfId="47573" xr:uid="{00000000-0005-0000-0000-00001EB90000}"/>
    <cellStyle name="20% - Accent1 5 5 3 2 2 2 2" xfId="47574" xr:uid="{00000000-0005-0000-0000-00001FB90000}"/>
    <cellStyle name="20% - Accent1 5 5 3 2 2 3" xfId="47575" xr:uid="{00000000-0005-0000-0000-000020B90000}"/>
    <cellStyle name="20% - Accent1 5 5 3 2 3" xfId="47576" xr:uid="{00000000-0005-0000-0000-000021B90000}"/>
    <cellStyle name="20% - Accent1 5 5 3 2 3 2" xfId="47577" xr:uid="{00000000-0005-0000-0000-000022B90000}"/>
    <cellStyle name="20% - Accent1 5 5 3 2 4" xfId="47578" xr:uid="{00000000-0005-0000-0000-000023B90000}"/>
    <cellStyle name="20% - Accent1 5 5 3 3" xfId="47579" xr:uid="{00000000-0005-0000-0000-000024B90000}"/>
    <cellStyle name="20% - Accent1 5 5 3 3 2" xfId="47580" xr:uid="{00000000-0005-0000-0000-000025B90000}"/>
    <cellStyle name="20% - Accent1 5 5 3 3 2 2" xfId="47581" xr:uid="{00000000-0005-0000-0000-000026B90000}"/>
    <cellStyle name="20% - Accent1 5 5 3 3 2 2 2" xfId="47582" xr:uid="{00000000-0005-0000-0000-000027B90000}"/>
    <cellStyle name="20% - Accent1 5 5 3 3 2 3" xfId="47583" xr:uid="{00000000-0005-0000-0000-000028B90000}"/>
    <cellStyle name="20% - Accent1 5 5 3 3 3" xfId="47584" xr:uid="{00000000-0005-0000-0000-000029B90000}"/>
    <cellStyle name="20% - Accent1 5 5 3 3 3 2" xfId="47585" xr:uid="{00000000-0005-0000-0000-00002AB90000}"/>
    <cellStyle name="20% - Accent1 5 5 3 3 4" xfId="47586" xr:uid="{00000000-0005-0000-0000-00002BB90000}"/>
    <cellStyle name="20% - Accent1 5 5 3 4" xfId="47587" xr:uid="{00000000-0005-0000-0000-00002CB90000}"/>
    <cellStyle name="20% - Accent1 5 5 3 4 2" xfId="47588" xr:uid="{00000000-0005-0000-0000-00002DB90000}"/>
    <cellStyle name="20% - Accent1 5 5 3 4 2 2" xfId="47589" xr:uid="{00000000-0005-0000-0000-00002EB90000}"/>
    <cellStyle name="20% - Accent1 5 5 3 4 2 2 2" xfId="47590" xr:uid="{00000000-0005-0000-0000-00002FB90000}"/>
    <cellStyle name="20% - Accent1 5 5 3 4 2 3" xfId="47591" xr:uid="{00000000-0005-0000-0000-000030B90000}"/>
    <cellStyle name="20% - Accent1 5 5 3 4 3" xfId="47592" xr:uid="{00000000-0005-0000-0000-000031B90000}"/>
    <cellStyle name="20% - Accent1 5 5 3 4 3 2" xfId="47593" xr:uid="{00000000-0005-0000-0000-000032B90000}"/>
    <cellStyle name="20% - Accent1 5 5 3 4 4" xfId="47594" xr:uid="{00000000-0005-0000-0000-000033B90000}"/>
    <cellStyle name="20% - Accent1 5 5 3 5" xfId="47595" xr:uid="{00000000-0005-0000-0000-000034B90000}"/>
    <cellStyle name="20% - Accent1 5 5 3 5 2" xfId="47596" xr:uid="{00000000-0005-0000-0000-000035B90000}"/>
    <cellStyle name="20% - Accent1 5 5 3 5 2 2" xfId="47597" xr:uid="{00000000-0005-0000-0000-000036B90000}"/>
    <cellStyle name="20% - Accent1 5 5 3 5 3" xfId="47598" xr:uid="{00000000-0005-0000-0000-000037B90000}"/>
    <cellStyle name="20% - Accent1 5 5 3 6" xfId="47599" xr:uid="{00000000-0005-0000-0000-000038B90000}"/>
    <cellStyle name="20% - Accent1 5 5 3 6 2" xfId="47600" xr:uid="{00000000-0005-0000-0000-000039B90000}"/>
    <cellStyle name="20% - Accent1 5 5 3 6 2 2" xfId="47601" xr:uid="{00000000-0005-0000-0000-00003AB90000}"/>
    <cellStyle name="20% - Accent1 5 5 3 6 3" xfId="47602" xr:uid="{00000000-0005-0000-0000-00003BB90000}"/>
    <cellStyle name="20% - Accent1 5 5 3 7" xfId="47603" xr:uid="{00000000-0005-0000-0000-00003CB90000}"/>
    <cellStyle name="20% - Accent1 5 5 3 7 2" xfId="47604" xr:uid="{00000000-0005-0000-0000-00003DB90000}"/>
    <cellStyle name="20% - Accent1 5 5 3 8" xfId="47605" xr:uid="{00000000-0005-0000-0000-00003EB90000}"/>
    <cellStyle name="20% - Accent1 5 5 3 8 2" xfId="47606" xr:uid="{00000000-0005-0000-0000-00003FB90000}"/>
    <cellStyle name="20% - Accent1 5 5 3 9" xfId="47607" xr:uid="{00000000-0005-0000-0000-000040B90000}"/>
    <cellStyle name="20% - Accent1 5 5 4" xfId="47608" xr:uid="{00000000-0005-0000-0000-000041B90000}"/>
    <cellStyle name="20% - Accent1 5 5 4 2" xfId="47609" xr:uid="{00000000-0005-0000-0000-000042B90000}"/>
    <cellStyle name="20% - Accent1 5 5 4 2 2" xfId="47610" xr:uid="{00000000-0005-0000-0000-000043B90000}"/>
    <cellStyle name="20% - Accent1 5 5 4 2 2 2" xfId="47611" xr:uid="{00000000-0005-0000-0000-000044B90000}"/>
    <cellStyle name="20% - Accent1 5 5 4 2 3" xfId="47612" xr:uid="{00000000-0005-0000-0000-000045B90000}"/>
    <cellStyle name="20% - Accent1 5 5 4 3" xfId="47613" xr:uid="{00000000-0005-0000-0000-000046B90000}"/>
    <cellStyle name="20% - Accent1 5 5 4 3 2" xfId="47614" xr:uid="{00000000-0005-0000-0000-000047B90000}"/>
    <cellStyle name="20% - Accent1 5 5 4 4" xfId="47615" xr:uid="{00000000-0005-0000-0000-000048B90000}"/>
    <cellStyle name="20% - Accent1 5 5 5" xfId="47616" xr:uid="{00000000-0005-0000-0000-000049B90000}"/>
    <cellStyle name="20% - Accent1 5 5 5 2" xfId="47617" xr:uid="{00000000-0005-0000-0000-00004AB90000}"/>
    <cellStyle name="20% - Accent1 5 5 5 2 2" xfId="47618" xr:uid="{00000000-0005-0000-0000-00004BB90000}"/>
    <cellStyle name="20% - Accent1 5 5 5 2 2 2" xfId="47619" xr:uid="{00000000-0005-0000-0000-00004CB90000}"/>
    <cellStyle name="20% - Accent1 5 5 5 2 3" xfId="47620" xr:uid="{00000000-0005-0000-0000-00004DB90000}"/>
    <cellStyle name="20% - Accent1 5 5 5 3" xfId="47621" xr:uid="{00000000-0005-0000-0000-00004EB90000}"/>
    <cellStyle name="20% - Accent1 5 5 5 3 2" xfId="47622" xr:uid="{00000000-0005-0000-0000-00004FB90000}"/>
    <cellStyle name="20% - Accent1 5 5 5 4" xfId="47623" xr:uid="{00000000-0005-0000-0000-000050B90000}"/>
    <cellStyle name="20% - Accent1 5 5 6" xfId="47624" xr:uid="{00000000-0005-0000-0000-000051B90000}"/>
    <cellStyle name="20% - Accent1 5 5 6 2" xfId="47625" xr:uid="{00000000-0005-0000-0000-000052B90000}"/>
    <cellStyle name="20% - Accent1 5 5 6 2 2" xfId="47626" xr:uid="{00000000-0005-0000-0000-000053B90000}"/>
    <cellStyle name="20% - Accent1 5 5 6 2 2 2" xfId="47627" xr:uid="{00000000-0005-0000-0000-000054B90000}"/>
    <cellStyle name="20% - Accent1 5 5 6 2 3" xfId="47628" xr:uid="{00000000-0005-0000-0000-000055B90000}"/>
    <cellStyle name="20% - Accent1 5 5 6 3" xfId="47629" xr:uid="{00000000-0005-0000-0000-000056B90000}"/>
    <cellStyle name="20% - Accent1 5 5 6 3 2" xfId="47630" xr:uid="{00000000-0005-0000-0000-000057B90000}"/>
    <cellStyle name="20% - Accent1 5 5 6 4" xfId="47631" xr:uid="{00000000-0005-0000-0000-000058B90000}"/>
    <cellStyle name="20% - Accent1 5 5 7" xfId="47632" xr:uid="{00000000-0005-0000-0000-000059B90000}"/>
    <cellStyle name="20% - Accent1 5 5 7 2" xfId="47633" xr:uid="{00000000-0005-0000-0000-00005AB90000}"/>
    <cellStyle name="20% - Accent1 5 5 7 2 2" xfId="47634" xr:uid="{00000000-0005-0000-0000-00005BB90000}"/>
    <cellStyle name="20% - Accent1 5 5 7 3" xfId="47635" xr:uid="{00000000-0005-0000-0000-00005CB90000}"/>
    <cellStyle name="20% - Accent1 5 5 8" xfId="47636" xr:uid="{00000000-0005-0000-0000-00005DB90000}"/>
    <cellStyle name="20% - Accent1 5 5 8 2" xfId="47637" xr:uid="{00000000-0005-0000-0000-00005EB90000}"/>
    <cellStyle name="20% - Accent1 5 5 8 2 2" xfId="47638" xr:uid="{00000000-0005-0000-0000-00005FB90000}"/>
    <cellStyle name="20% - Accent1 5 5 8 3" xfId="47639" xr:uid="{00000000-0005-0000-0000-000060B90000}"/>
    <cellStyle name="20% - Accent1 5 5 9" xfId="47640" xr:uid="{00000000-0005-0000-0000-000061B90000}"/>
    <cellStyle name="20% - Accent1 5 5 9 2" xfId="47641" xr:uid="{00000000-0005-0000-0000-000062B90000}"/>
    <cellStyle name="20% - Accent1 5 6" xfId="47642" xr:uid="{00000000-0005-0000-0000-000063B90000}"/>
    <cellStyle name="20% - Accent1 5 6 10" xfId="47643" xr:uid="{00000000-0005-0000-0000-000064B90000}"/>
    <cellStyle name="20% - Accent1 5 6 10 2" xfId="47644" xr:uid="{00000000-0005-0000-0000-000065B90000}"/>
    <cellStyle name="20% - Accent1 5 6 11" xfId="47645" xr:uid="{00000000-0005-0000-0000-000066B90000}"/>
    <cellStyle name="20% - Accent1 5 6 2" xfId="47646" xr:uid="{00000000-0005-0000-0000-000067B90000}"/>
    <cellStyle name="20% - Accent1 5 6 2 2" xfId="47647" xr:uid="{00000000-0005-0000-0000-000068B90000}"/>
    <cellStyle name="20% - Accent1 5 6 2 2 2" xfId="47648" xr:uid="{00000000-0005-0000-0000-000069B90000}"/>
    <cellStyle name="20% - Accent1 5 6 2 2 2 2" xfId="47649" xr:uid="{00000000-0005-0000-0000-00006AB90000}"/>
    <cellStyle name="20% - Accent1 5 6 2 2 2 2 2" xfId="47650" xr:uid="{00000000-0005-0000-0000-00006BB90000}"/>
    <cellStyle name="20% - Accent1 5 6 2 2 2 3" xfId="47651" xr:uid="{00000000-0005-0000-0000-00006CB90000}"/>
    <cellStyle name="20% - Accent1 5 6 2 2 3" xfId="47652" xr:uid="{00000000-0005-0000-0000-00006DB90000}"/>
    <cellStyle name="20% - Accent1 5 6 2 2 3 2" xfId="47653" xr:uid="{00000000-0005-0000-0000-00006EB90000}"/>
    <cellStyle name="20% - Accent1 5 6 2 2 4" xfId="47654" xr:uid="{00000000-0005-0000-0000-00006FB90000}"/>
    <cellStyle name="20% - Accent1 5 6 2 3" xfId="47655" xr:uid="{00000000-0005-0000-0000-000070B90000}"/>
    <cellStyle name="20% - Accent1 5 6 2 3 2" xfId="47656" xr:uid="{00000000-0005-0000-0000-000071B90000}"/>
    <cellStyle name="20% - Accent1 5 6 2 3 2 2" xfId="47657" xr:uid="{00000000-0005-0000-0000-000072B90000}"/>
    <cellStyle name="20% - Accent1 5 6 2 3 2 2 2" xfId="47658" xr:uid="{00000000-0005-0000-0000-000073B90000}"/>
    <cellStyle name="20% - Accent1 5 6 2 3 2 3" xfId="47659" xr:uid="{00000000-0005-0000-0000-000074B90000}"/>
    <cellStyle name="20% - Accent1 5 6 2 3 3" xfId="47660" xr:uid="{00000000-0005-0000-0000-000075B90000}"/>
    <cellStyle name="20% - Accent1 5 6 2 3 3 2" xfId="47661" xr:uid="{00000000-0005-0000-0000-000076B90000}"/>
    <cellStyle name="20% - Accent1 5 6 2 3 4" xfId="47662" xr:uid="{00000000-0005-0000-0000-000077B90000}"/>
    <cellStyle name="20% - Accent1 5 6 2 4" xfId="47663" xr:uid="{00000000-0005-0000-0000-000078B90000}"/>
    <cellStyle name="20% - Accent1 5 6 2 4 2" xfId="47664" xr:uid="{00000000-0005-0000-0000-000079B90000}"/>
    <cellStyle name="20% - Accent1 5 6 2 4 2 2" xfId="47665" xr:uid="{00000000-0005-0000-0000-00007AB90000}"/>
    <cellStyle name="20% - Accent1 5 6 2 4 2 2 2" xfId="47666" xr:uid="{00000000-0005-0000-0000-00007BB90000}"/>
    <cellStyle name="20% - Accent1 5 6 2 4 2 3" xfId="47667" xr:uid="{00000000-0005-0000-0000-00007CB90000}"/>
    <cellStyle name="20% - Accent1 5 6 2 4 3" xfId="47668" xr:uid="{00000000-0005-0000-0000-00007DB90000}"/>
    <cellStyle name="20% - Accent1 5 6 2 4 3 2" xfId="47669" xr:uid="{00000000-0005-0000-0000-00007EB90000}"/>
    <cellStyle name="20% - Accent1 5 6 2 4 4" xfId="47670" xr:uid="{00000000-0005-0000-0000-00007FB90000}"/>
    <cellStyle name="20% - Accent1 5 6 2 5" xfId="47671" xr:uid="{00000000-0005-0000-0000-000080B90000}"/>
    <cellStyle name="20% - Accent1 5 6 2 5 2" xfId="47672" xr:uid="{00000000-0005-0000-0000-000081B90000}"/>
    <cellStyle name="20% - Accent1 5 6 2 5 2 2" xfId="47673" xr:uid="{00000000-0005-0000-0000-000082B90000}"/>
    <cellStyle name="20% - Accent1 5 6 2 5 3" xfId="47674" xr:uid="{00000000-0005-0000-0000-000083B90000}"/>
    <cellStyle name="20% - Accent1 5 6 2 6" xfId="47675" xr:uid="{00000000-0005-0000-0000-000084B90000}"/>
    <cellStyle name="20% - Accent1 5 6 2 6 2" xfId="47676" xr:uid="{00000000-0005-0000-0000-000085B90000}"/>
    <cellStyle name="20% - Accent1 5 6 2 6 2 2" xfId="47677" xr:uid="{00000000-0005-0000-0000-000086B90000}"/>
    <cellStyle name="20% - Accent1 5 6 2 6 3" xfId="47678" xr:uid="{00000000-0005-0000-0000-000087B90000}"/>
    <cellStyle name="20% - Accent1 5 6 2 7" xfId="47679" xr:uid="{00000000-0005-0000-0000-000088B90000}"/>
    <cellStyle name="20% - Accent1 5 6 2 7 2" xfId="47680" xr:uid="{00000000-0005-0000-0000-000089B90000}"/>
    <cellStyle name="20% - Accent1 5 6 2 8" xfId="47681" xr:uid="{00000000-0005-0000-0000-00008AB90000}"/>
    <cellStyle name="20% - Accent1 5 6 2 8 2" xfId="47682" xr:uid="{00000000-0005-0000-0000-00008BB90000}"/>
    <cellStyle name="20% - Accent1 5 6 2 9" xfId="47683" xr:uid="{00000000-0005-0000-0000-00008CB90000}"/>
    <cellStyle name="20% - Accent1 5 6 3" xfId="47684" xr:uid="{00000000-0005-0000-0000-00008DB90000}"/>
    <cellStyle name="20% - Accent1 5 6 3 2" xfId="47685" xr:uid="{00000000-0005-0000-0000-00008EB90000}"/>
    <cellStyle name="20% - Accent1 5 6 3 2 2" xfId="47686" xr:uid="{00000000-0005-0000-0000-00008FB90000}"/>
    <cellStyle name="20% - Accent1 5 6 3 2 2 2" xfId="47687" xr:uid="{00000000-0005-0000-0000-000090B90000}"/>
    <cellStyle name="20% - Accent1 5 6 3 2 2 2 2" xfId="47688" xr:uid="{00000000-0005-0000-0000-000091B90000}"/>
    <cellStyle name="20% - Accent1 5 6 3 2 2 3" xfId="47689" xr:uid="{00000000-0005-0000-0000-000092B90000}"/>
    <cellStyle name="20% - Accent1 5 6 3 2 3" xfId="47690" xr:uid="{00000000-0005-0000-0000-000093B90000}"/>
    <cellStyle name="20% - Accent1 5 6 3 2 3 2" xfId="47691" xr:uid="{00000000-0005-0000-0000-000094B90000}"/>
    <cellStyle name="20% - Accent1 5 6 3 2 4" xfId="47692" xr:uid="{00000000-0005-0000-0000-000095B90000}"/>
    <cellStyle name="20% - Accent1 5 6 3 3" xfId="47693" xr:uid="{00000000-0005-0000-0000-000096B90000}"/>
    <cellStyle name="20% - Accent1 5 6 3 3 2" xfId="47694" xr:uid="{00000000-0005-0000-0000-000097B90000}"/>
    <cellStyle name="20% - Accent1 5 6 3 3 2 2" xfId="47695" xr:uid="{00000000-0005-0000-0000-000098B90000}"/>
    <cellStyle name="20% - Accent1 5 6 3 3 2 2 2" xfId="47696" xr:uid="{00000000-0005-0000-0000-000099B90000}"/>
    <cellStyle name="20% - Accent1 5 6 3 3 2 3" xfId="47697" xr:uid="{00000000-0005-0000-0000-00009AB90000}"/>
    <cellStyle name="20% - Accent1 5 6 3 3 3" xfId="47698" xr:uid="{00000000-0005-0000-0000-00009BB90000}"/>
    <cellStyle name="20% - Accent1 5 6 3 3 3 2" xfId="47699" xr:uid="{00000000-0005-0000-0000-00009CB90000}"/>
    <cellStyle name="20% - Accent1 5 6 3 3 4" xfId="47700" xr:uid="{00000000-0005-0000-0000-00009DB90000}"/>
    <cellStyle name="20% - Accent1 5 6 3 4" xfId="47701" xr:uid="{00000000-0005-0000-0000-00009EB90000}"/>
    <cellStyle name="20% - Accent1 5 6 3 4 2" xfId="47702" xr:uid="{00000000-0005-0000-0000-00009FB90000}"/>
    <cellStyle name="20% - Accent1 5 6 3 4 2 2" xfId="47703" xr:uid="{00000000-0005-0000-0000-0000A0B90000}"/>
    <cellStyle name="20% - Accent1 5 6 3 4 2 2 2" xfId="47704" xr:uid="{00000000-0005-0000-0000-0000A1B90000}"/>
    <cellStyle name="20% - Accent1 5 6 3 4 2 3" xfId="47705" xr:uid="{00000000-0005-0000-0000-0000A2B90000}"/>
    <cellStyle name="20% - Accent1 5 6 3 4 3" xfId="47706" xr:uid="{00000000-0005-0000-0000-0000A3B90000}"/>
    <cellStyle name="20% - Accent1 5 6 3 4 3 2" xfId="47707" xr:uid="{00000000-0005-0000-0000-0000A4B90000}"/>
    <cellStyle name="20% - Accent1 5 6 3 4 4" xfId="47708" xr:uid="{00000000-0005-0000-0000-0000A5B90000}"/>
    <cellStyle name="20% - Accent1 5 6 3 5" xfId="47709" xr:uid="{00000000-0005-0000-0000-0000A6B90000}"/>
    <cellStyle name="20% - Accent1 5 6 3 5 2" xfId="47710" xr:uid="{00000000-0005-0000-0000-0000A7B90000}"/>
    <cellStyle name="20% - Accent1 5 6 3 5 2 2" xfId="47711" xr:uid="{00000000-0005-0000-0000-0000A8B90000}"/>
    <cellStyle name="20% - Accent1 5 6 3 5 3" xfId="47712" xr:uid="{00000000-0005-0000-0000-0000A9B90000}"/>
    <cellStyle name="20% - Accent1 5 6 3 6" xfId="47713" xr:uid="{00000000-0005-0000-0000-0000AAB90000}"/>
    <cellStyle name="20% - Accent1 5 6 3 6 2" xfId="47714" xr:uid="{00000000-0005-0000-0000-0000ABB90000}"/>
    <cellStyle name="20% - Accent1 5 6 3 6 2 2" xfId="47715" xr:uid="{00000000-0005-0000-0000-0000ACB90000}"/>
    <cellStyle name="20% - Accent1 5 6 3 6 3" xfId="47716" xr:uid="{00000000-0005-0000-0000-0000ADB90000}"/>
    <cellStyle name="20% - Accent1 5 6 3 7" xfId="47717" xr:uid="{00000000-0005-0000-0000-0000AEB90000}"/>
    <cellStyle name="20% - Accent1 5 6 3 7 2" xfId="47718" xr:uid="{00000000-0005-0000-0000-0000AFB90000}"/>
    <cellStyle name="20% - Accent1 5 6 3 8" xfId="47719" xr:uid="{00000000-0005-0000-0000-0000B0B90000}"/>
    <cellStyle name="20% - Accent1 5 6 3 8 2" xfId="47720" xr:uid="{00000000-0005-0000-0000-0000B1B90000}"/>
    <cellStyle name="20% - Accent1 5 6 3 9" xfId="47721" xr:uid="{00000000-0005-0000-0000-0000B2B90000}"/>
    <cellStyle name="20% - Accent1 5 6 4" xfId="47722" xr:uid="{00000000-0005-0000-0000-0000B3B90000}"/>
    <cellStyle name="20% - Accent1 5 6 4 2" xfId="47723" xr:uid="{00000000-0005-0000-0000-0000B4B90000}"/>
    <cellStyle name="20% - Accent1 5 6 4 2 2" xfId="47724" xr:uid="{00000000-0005-0000-0000-0000B5B90000}"/>
    <cellStyle name="20% - Accent1 5 6 4 2 2 2" xfId="47725" xr:uid="{00000000-0005-0000-0000-0000B6B90000}"/>
    <cellStyle name="20% - Accent1 5 6 4 2 3" xfId="47726" xr:uid="{00000000-0005-0000-0000-0000B7B90000}"/>
    <cellStyle name="20% - Accent1 5 6 4 3" xfId="47727" xr:uid="{00000000-0005-0000-0000-0000B8B90000}"/>
    <cellStyle name="20% - Accent1 5 6 4 3 2" xfId="47728" xr:uid="{00000000-0005-0000-0000-0000B9B90000}"/>
    <cellStyle name="20% - Accent1 5 6 4 4" xfId="47729" xr:uid="{00000000-0005-0000-0000-0000BAB90000}"/>
    <cellStyle name="20% - Accent1 5 6 5" xfId="47730" xr:uid="{00000000-0005-0000-0000-0000BBB90000}"/>
    <cellStyle name="20% - Accent1 5 6 5 2" xfId="47731" xr:uid="{00000000-0005-0000-0000-0000BCB90000}"/>
    <cellStyle name="20% - Accent1 5 6 5 2 2" xfId="47732" xr:uid="{00000000-0005-0000-0000-0000BDB90000}"/>
    <cellStyle name="20% - Accent1 5 6 5 2 2 2" xfId="47733" xr:uid="{00000000-0005-0000-0000-0000BEB90000}"/>
    <cellStyle name="20% - Accent1 5 6 5 2 3" xfId="47734" xr:uid="{00000000-0005-0000-0000-0000BFB90000}"/>
    <cellStyle name="20% - Accent1 5 6 5 3" xfId="47735" xr:uid="{00000000-0005-0000-0000-0000C0B90000}"/>
    <cellStyle name="20% - Accent1 5 6 5 3 2" xfId="47736" xr:uid="{00000000-0005-0000-0000-0000C1B90000}"/>
    <cellStyle name="20% - Accent1 5 6 5 4" xfId="47737" xr:uid="{00000000-0005-0000-0000-0000C2B90000}"/>
    <cellStyle name="20% - Accent1 5 6 6" xfId="47738" xr:uid="{00000000-0005-0000-0000-0000C3B90000}"/>
    <cellStyle name="20% - Accent1 5 6 6 2" xfId="47739" xr:uid="{00000000-0005-0000-0000-0000C4B90000}"/>
    <cellStyle name="20% - Accent1 5 6 6 2 2" xfId="47740" xr:uid="{00000000-0005-0000-0000-0000C5B90000}"/>
    <cellStyle name="20% - Accent1 5 6 6 2 2 2" xfId="47741" xr:uid="{00000000-0005-0000-0000-0000C6B90000}"/>
    <cellStyle name="20% - Accent1 5 6 6 2 3" xfId="47742" xr:uid="{00000000-0005-0000-0000-0000C7B90000}"/>
    <cellStyle name="20% - Accent1 5 6 6 3" xfId="47743" xr:uid="{00000000-0005-0000-0000-0000C8B90000}"/>
    <cellStyle name="20% - Accent1 5 6 6 3 2" xfId="47744" xr:uid="{00000000-0005-0000-0000-0000C9B90000}"/>
    <cellStyle name="20% - Accent1 5 6 6 4" xfId="47745" xr:uid="{00000000-0005-0000-0000-0000CAB90000}"/>
    <cellStyle name="20% - Accent1 5 6 7" xfId="47746" xr:uid="{00000000-0005-0000-0000-0000CBB90000}"/>
    <cellStyle name="20% - Accent1 5 6 7 2" xfId="47747" xr:uid="{00000000-0005-0000-0000-0000CCB90000}"/>
    <cellStyle name="20% - Accent1 5 6 7 2 2" xfId="47748" xr:uid="{00000000-0005-0000-0000-0000CDB90000}"/>
    <cellStyle name="20% - Accent1 5 6 7 3" xfId="47749" xr:uid="{00000000-0005-0000-0000-0000CEB90000}"/>
    <cellStyle name="20% - Accent1 5 6 8" xfId="47750" xr:uid="{00000000-0005-0000-0000-0000CFB90000}"/>
    <cellStyle name="20% - Accent1 5 6 8 2" xfId="47751" xr:uid="{00000000-0005-0000-0000-0000D0B90000}"/>
    <cellStyle name="20% - Accent1 5 6 8 2 2" xfId="47752" xr:uid="{00000000-0005-0000-0000-0000D1B90000}"/>
    <cellStyle name="20% - Accent1 5 6 8 3" xfId="47753" xr:uid="{00000000-0005-0000-0000-0000D2B90000}"/>
    <cellStyle name="20% - Accent1 5 6 9" xfId="47754" xr:uid="{00000000-0005-0000-0000-0000D3B90000}"/>
    <cellStyle name="20% - Accent1 5 6 9 2" xfId="47755" xr:uid="{00000000-0005-0000-0000-0000D4B90000}"/>
    <cellStyle name="20% - Accent1 5 7" xfId="47756" xr:uid="{00000000-0005-0000-0000-0000D5B90000}"/>
    <cellStyle name="20% - Accent1 5 7 2" xfId="47757" xr:uid="{00000000-0005-0000-0000-0000D6B90000}"/>
    <cellStyle name="20% - Accent1 5 7 2 2" xfId="47758" xr:uid="{00000000-0005-0000-0000-0000D7B90000}"/>
    <cellStyle name="20% - Accent1 5 7 2 2 2" xfId="47759" xr:uid="{00000000-0005-0000-0000-0000D8B90000}"/>
    <cellStyle name="20% - Accent1 5 7 2 2 2 2" xfId="47760" xr:uid="{00000000-0005-0000-0000-0000D9B90000}"/>
    <cellStyle name="20% - Accent1 5 7 2 2 3" xfId="47761" xr:uid="{00000000-0005-0000-0000-0000DAB90000}"/>
    <cellStyle name="20% - Accent1 5 7 2 3" xfId="47762" xr:uid="{00000000-0005-0000-0000-0000DBB90000}"/>
    <cellStyle name="20% - Accent1 5 7 2 3 2" xfId="47763" xr:uid="{00000000-0005-0000-0000-0000DCB90000}"/>
    <cellStyle name="20% - Accent1 5 7 2 4" xfId="47764" xr:uid="{00000000-0005-0000-0000-0000DDB90000}"/>
    <cellStyle name="20% - Accent1 5 7 3" xfId="47765" xr:uid="{00000000-0005-0000-0000-0000DEB90000}"/>
    <cellStyle name="20% - Accent1 5 7 3 2" xfId="47766" xr:uid="{00000000-0005-0000-0000-0000DFB90000}"/>
    <cellStyle name="20% - Accent1 5 7 3 2 2" xfId="47767" xr:uid="{00000000-0005-0000-0000-0000E0B90000}"/>
    <cellStyle name="20% - Accent1 5 7 3 2 2 2" xfId="47768" xr:uid="{00000000-0005-0000-0000-0000E1B90000}"/>
    <cellStyle name="20% - Accent1 5 7 3 2 3" xfId="47769" xr:uid="{00000000-0005-0000-0000-0000E2B90000}"/>
    <cellStyle name="20% - Accent1 5 7 3 3" xfId="47770" xr:uid="{00000000-0005-0000-0000-0000E3B90000}"/>
    <cellStyle name="20% - Accent1 5 7 3 3 2" xfId="47771" xr:uid="{00000000-0005-0000-0000-0000E4B90000}"/>
    <cellStyle name="20% - Accent1 5 7 3 4" xfId="47772" xr:uid="{00000000-0005-0000-0000-0000E5B90000}"/>
    <cellStyle name="20% - Accent1 5 7 4" xfId="47773" xr:uid="{00000000-0005-0000-0000-0000E6B90000}"/>
    <cellStyle name="20% - Accent1 5 7 4 2" xfId="47774" xr:uid="{00000000-0005-0000-0000-0000E7B90000}"/>
    <cellStyle name="20% - Accent1 5 7 4 2 2" xfId="47775" xr:uid="{00000000-0005-0000-0000-0000E8B90000}"/>
    <cellStyle name="20% - Accent1 5 7 4 2 2 2" xfId="47776" xr:uid="{00000000-0005-0000-0000-0000E9B90000}"/>
    <cellStyle name="20% - Accent1 5 7 4 2 3" xfId="47777" xr:uid="{00000000-0005-0000-0000-0000EAB90000}"/>
    <cellStyle name="20% - Accent1 5 7 4 3" xfId="47778" xr:uid="{00000000-0005-0000-0000-0000EBB90000}"/>
    <cellStyle name="20% - Accent1 5 7 4 3 2" xfId="47779" xr:uid="{00000000-0005-0000-0000-0000ECB90000}"/>
    <cellStyle name="20% - Accent1 5 7 4 4" xfId="47780" xr:uid="{00000000-0005-0000-0000-0000EDB90000}"/>
    <cellStyle name="20% - Accent1 5 7 5" xfId="47781" xr:uid="{00000000-0005-0000-0000-0000EEB90000}"/>
    <cellStyle name="20% - Accent1 5 7 5 2" xfId="47782" xr:uid="{00000000-0005-0000-0000-0000EFB90000}"/>
    <cellStyle name="20% - Accent1 5 7 5 2 2" xfId="47783" xr:uid="{00000000-0005-0000-0000-0000F0B90000}"/>
    <cellStyle name="20% - Accent1 5 7 5 3" xfId="47784" xr:uid="{00000000-0005-0000-0000-0000F1B90000}"/>
    <cellStyle name="20% - Accent1 5 7 6" xfId="47785" xr:uid="{00000000-0005-0000-0000-0000F2B90000}"/>
    <cellStyle name="20% - Accent1 5 7 6 2" xfId="47786" xr:uid="{00000000-0005-0000-0000-0000F3B90000}"/>
    <cellStyle name="20% - Accent1 5 7 6 2 2" xfId="47787" xr:uid="{00000000-0005-0000-0000-0000F4B90000}"/>
    <cellStyle name="20% - Accent1 5 7 6 3" xfId="47788" xr:uid="{00000000-0005-0000-0000-0000F5B90000}"/>
    <cellStyle name="20% - Accent1 5 7 7" xfId="47789" xr:uid="{00000000-0005-0000-0000-0000F6B90000}"/>
    <cellStyle name="20% - Accent1 5 7 7 2" xfId="47790" xr:uid="{00000000-0005-0000-0000-0000F7B90000}"/>
    <cellStyle name="20% - Accent1 5 7 8" xfId="47791" xr:uid="{00000000-0005-0000-0000-0000F8B90000}"/>
    <cellStyle name="20% - Accent1 5 7 8 2" xfId="47792" xr:uid="{00000000-0005-0000-0000-0000F9B90000}"/>
    <cellStyle name="20% - Accent1 5 7 9" xfId="47793" xr:uid="{00000000-0005-0000-0000-0000FAB90000}"/>
    <cellStyle name="20% - Accent1 5 8" xfId="47794" xr:uid="{00000000-0005-0000-0000-0000FBB90000}"/>
    <cellStyle name="20% - Accent1 5 8 2" xfId="47795" xr:uid="{00000000-0005-0000-0000-0000FCB90000}"/>
    <cellStyle name="20% - Accent1 5 8 2 2" xfId="47796" xr:uid="{00000000-0005-0000-0000-0000FDB90000}"/>
    <cellStyle name="20% - Accent1 5 8 2 2 2" xfId="47797" xr:uid="{00000000-0005-0000-0000-0000FEB90000}"/>
    <cellStyle name="20% - Accent1 5 8 2 2 2 2" xfId="47798" xr:uid="{00000000-0005-0000-0000-0000FFB90000}"/>
    <cellStyle name="20% - Accent1 5 8 2 2 3" xfId="47799" xr:uid="{00000000-0005-0000-0000-000000BA0000}"/>
    <cellStyle name="20% - Accent1 5 8 2 3" xfId="47800" xr:uid="{00000000-0005-0000-0000-000001BA0000}"/>
    <cellStyle name="20% - Accent1 5 8 2 3 2" xfId="47801" xr:uid="{00000000-0005-0000-0000-000002BA0000}"/>
    <cellStyle name="20% - Accent1 5 8 2 4" xfId="47802" xr:uid="{00000000-0005-0000-0000-000003BA0000}"/>
    <cellStyle name="20% - Accent1 5 8 3" xfId="47803" xr:uid="{00000000-0005-0000-0000-000004BA0000}"/>
    <cellStyle name="20% - Accent1 5 8 3 2" xfId="47804" xr:uid="{00000000-0005-0000-0000-000005BA0000}"/>
    <cellStyle name="20% - Accent1 5 8 3 2 2" xfId="47805" xr:uid="{00000000-0005-0000-0000-000006BA0000}"/>
    <cellStyle name="20% - Accent1 5 8 3 2 2 2" xfId="47806" xr:uid="{00000000-0005-0000-0000-000007BA0000}"/>
    <cellStyle name="20% - Accent1 5 8 3 2 3" xfId="47807" xr:uid="{00000000-0005-0000-0000-000008BA0000}"/>
    <cellStyle name="20% - Accent1 5 8 3 3" xfId="47808" xr:uid="{00000000-0005-0000-0000-000009BA0000}"/>
    <cellStyle name="20% - Accent1 5 8 3 3 2" xfId="47809" xr:uid="{00000000-0005-0000-0000-00000ABA0000}"/>
    <cellStyle name="20% - Accent1 5 8 3 4" xfId="47810" xr:uid="{00000000-0005-0000-0000-00000BBA0000}"/>
    <cellStyle name="20% - Accent1 5 8 4" xfId="47811" xr:uid="{00000000-0005-0000-0000-00000CBA0000}"/>
    <cellStyle name="20% - Accent1 5 8 4 2" xfId="47812" xr:uid="{00000000-0005-0000-0000-00000DBA0000}"/>
    <cellStyle name="20% - Accent1 5 8 4 2 2" xfId="47813" xr:uid="{00000000-0005-0000-0000-00000EBA0000}"/>
    <cellStyle name="20% - Accent1 5 8 4 2 2 2" xfId="47814" xr:uid="{00000000-0005-0000-0000-00000FBA0000}"/>
    <cellStyle name="20% - Accent1 5 8 4 2 3" xfId="47815" xr:uid="{00000000-0005-0000-0000-000010BA0000}"/>
    <cellStyle name="20% - Accent1 5 8 4 3" xfId="47816" xr:uid="{00000000-0005-0000-0000-000011BA0000}"/>
    <cellStyle name="20% - Accent1 5 8 4 3 2" xfId="47817" xr:uid="{00000000-0005-0000-0000-000012BA0000}"/>
    <cellStyle name="20% - Accent1 5 8 4 4" xfId="47818" xr:uid="{00000000-0005-0000-0000-000013BA0000}"/>
    <cellStyle name="20% - Accent1 5 8 5" xfId="47819" xr:uid="{00000000-0005-0000-0000-000014BA0000}"/>
    <cellStyle name="20% - Accent1 5 8 5 2" xfId="47820" xr:uid="{00000000-0005-0000-0000-000015BA0000}"/>
    <cellStyle name="20% - Accent1 5 8 5 2 2" xfId="47821" xr:uid="{00000000-0005-0000-0000-000016BA0000}"/>
    <cellStyle name="20% - Accent1 5 8 5 3" xfId="47822" xr:uid="{00000000-0005-0000-0000-000017BA0000}"/>
    <cellStyle name="20% - Accent1 5 8 6" xfId="47823" xr:uid="{00000000-0005-0000-0000-000018BA0000}"/>
    <cellStyle name="20% - Accent1 5 8 6 2" xfId="47824" xr:uid="{00000000-0005-0000-0000-000019BA0000}"/>
    <cellStyle name="20% - Accent1 5 8 6 2 2" xfId="47825" xr:uid="{00000000-0005-0000-0000-00001ABA0000}"/>
    <cellStyle name="20% - Accent1 5 8 6 3" xfId="47826" xr:uid="{00000000-0005-0000-0000-00001BBA0000}"/>
    <cellStyle name="20% - Accent1 5 8 7" xfId="47827" xr:uid="{00000000-0005-0000-0000-00001CBA0000}"/>
    <cellStyle name="20% - Accent1 5 8 7 2" xfId="47828" xr:uid="{00000000-0005-0000-0000-00001DBA0000}"/>
    <cellStyle name="20% - Accent1 5 8 8" xfId="47829" xr:uid="{00000000-0005-0000-0000-00001EBA0000}"/>
    <cellStyle name="20% - Accent1 5 8 8 2" xfId="47830" xr:uid="{00000000-0005-0000-0000-00001FBA0000}"/>
    <cellStyle name="20% - Accent1 5 8 9" xfId="47831" xr:uid="{00000000-0005-0000-0000-000020BA0000}"/>
    <cellStyle name="20% - Accent1 5 9" xfId="47832" xr:uid="{00000000-0005-0000-0000-000021BA0000}"/>
    <cellStyle name="20% - Accent1 5 9 2" xfId="47833" xr:uid="{00000000-0005-0000-0000-000022BA0000}"/>
    <cellStyle name="20% - Accent1 5 9 2 2" xfId="47834" xr:uid="{00000000-0005-0000-0000-000023BA0000}"/>
    <cellStyle name="20% - Accent1 5 9 2 2 2" xfId="47835" xr:uid="{00000000-0005-0000-0000-000024BA0000}"/>
    <cellStyle name="20% - Accent1 5 9 2 3" xfId="47836" xr:uid="{00000000-0005-0000-0000-000025BA0000}"/>
    <cellStyle name="20% - Accent1 5 9 3" xfId="47837" xr:uid="{00000000-0005-0000-0000-000026BA0000}"/>
    <cellStyle name="20% - Accent1 5 9 3 2" xfId="47838" xr:uid="{00000000-0005-0000-0000-000027BA0000}"/>
    <cellStyle name="20% - Accent1 5 9 4" xfId="47839" xr:uid="{00000000-0005-0000-0000-000028BA0000}"/>
    <cellStyle name="20% - Accent1 6" xfId="47840" xr:uid="{00000000-0005-0000-0000-000029BA0000}"/>
    <cellStyle name="20% - Accent1 6 10" xfId="47841" xr:uid="{00000000-0005-0000-0000-00002ABA0000}"/>
    <cellStyle name="20% - Accent1 6 10 2" xfId="47842" xr:uid="{00000000-0005-0000-0000-00002BBA0000}"/>
    <cellStyle name="20% - Accent1 6 10 2 2" xfId="47843" xr:uid="{00000000-0005-0000-0000-00002CBA0000}"/>
    <cellStyle name="20% - Accent1 6 10 2 2 2" xfId="47844" xr:uid="{00000000-0005-0000-0000-00002DBA0000}"/>
    <cellStyle name="20% - Accent1 6 10 2 3" xfId="47845" xr:uid="{00000000-0005-0000-0000-00002EBA0000}"/>
    <cellStyle name="20% - Accent1 6 10 3" xfId="47846" xr:uid="{00000000-0005-0000-0000-00002FBA0000}"/>
    <cellStyle name="20% - Accent1 6 10 3 2" xfId="47847" xr:uid="{00000000-0005-0000-0000-000030BA0000}"/>
    <cellStyle name="20% - Accent1 6 10 4" xfId="47848" xr:uid="{00000000-0005-0000-0000-000031BA0000}"/>
    <cellStyle name="20% - Accent1 6 11" xfId="47849" xr:uid="{00000000-0005-0000-0000-000032BA0000}"/>
    <cellStyle name="20% - Accent1 6 11 2" xfId="47850" xr:uid="{00000000-0005-0000-0000-000033BA0000}"/>
    <cellStyle name="20% - Accent1 6 11 2 2" xfId="47851" xr:uid="{00000000-0005-0000-0000-000034BA0000}"/>
    <cellStyle name="20% - Accent1 6 11 2 2 2" xfId="47852" xr:uid="{00000000-0005-0000-0000-000035BA0000}"/>
    <cellStyle name="20% - Accent1 6 11 2 3" xfId="47853" xr:uid="{00000000-0005-0000-0000-000036BA0000}"/>
    <cellStyle name="20% - Accent1 6 11 3" xfId="47854" xr:uid="{00000000-0005-0000-0000-000037BA0000}"/>
    <cellStyle name="20% - Accent1 6 11 3 2" xfId="47855" xr:uid="{00000000-0005-0000-0000-000038BA0000}"/>
    <cellStyle name="20% - Accent1 6 11 4" xfId="47856" xr:uid="{00000000-0005-0000-0000-000039BA0000}"/>
    <cellStyle name="20% - Accent1 6 12" xfId="47857" xr:uid="{00000000-0005-0000-0000-00003ABA0000}"/>
    <cellStyle name="20% - Accent1 6 12 2" xfId="47858" xr:uid="{00000000-0005-0000-0000-00003BBA0000}"/>
    <cellStyle name="20% - Accent1 6 12 2 2" xfId="47859" xr:uid="{00000000-0005-0000-0000-00003CBA0000}"/>
    <cellStyle name="20% - Accent1 6 12 3" xfId="47860" xr:uid="{00000000-0005-0000-0000-00003DBA0000}"/>
    <cellStyle name="20% - Accent1 6 13" xfId="47861" xr:uid="{00000000-0005-0000-0000-00003EBA0000}"/>
    <cellStyle name="20% - Accent1 6 13 2" xfId="47862" xr:uid="{00000000-0005-0000-0000-00003FBA0000}"/>
    <cellStyle name="20% - Accent1 6 13 2 2" xfId="47863" xr:uid="{00000000-0005-0000-0000-000040BA0000}"/>
    <cellStyle name="20% - Accent1 6 13 3" xfId="47864" xr:uid="{00000000-0005-0000-0000-000041BA0000}"/>
    <cellStyle name="20% - Accent1 6 14" xfId="47865" xr:uid="{00000000-0005-0000-0000-000042BA0000}"/>
    <cellStyle name="20% - Accent1 6 14 2" xfId="47866" xr:uid="{00000000-0005-0000-0000-000043BA0000}"/>
    <cellStyle name="20% - Accent1 6 15" xfId="47867" xr:uid="{00000000-0005-0000-0000-000044BA0000}"/>
    <cellStyle name="20% - Accent1 6 15 2" xfId="47868" xr:uid="{00000000-0005-0000-0000-000045BA0000}"/>
    <cellStyle name="20% - Accent1 6 16" xfId="47869" xr:uid="{00000000-0005-0000-0000-000046BA0000}"/>
    <cellStyle name="20% - Accent1 6 2" xfId="47870" xr:uid="{00000000-0005-0000-0000-000047BA0000}"/>
    <cellStyle name="20% - Accent1 6 2 10" xfId="47871" xr:uid="{00000000-0005-0000-0000-000048BA0000}"/>
    <cellStyle name="20% - Accent1 6 2 10 2" xfId="47872" xr:uid="{00000000-0005-0000-0000-000049BA0000}"/>
    <cellStyle name="20% - Accent1 6 2 10 2 2" xfId="47873" xr:uid="{00000000-0005-0000-0000-00004ABA0000}"/>
    <cellStyle name="20% - Accent1 6 2 10 2 2 2" xfId="47874" xr:uid="{00000000-0005-0000-0000-00004BBA0000}"/>
    <cellStyle name="20% - Accent1 6 2 10 2 3" xfId="47875" xr:uid="{00000000-0005-0000-0000-00004CBA0000}"/>
    <cellStyle name="20% - Accent1 6 2 10 3" xfId="47876" xr:uid="{00000000-0005-0000-0000-00004DBA0000}"/>
    <cellStyle name="20% - Accent1 6 2 10 3 2" xfId="47877" xr:uid="{00000000-0005-0000-0000-00004EBA0000}"/>
    <cellStyle name="20% - Accent1 6 2 10 4" xfId="47878" xr:uid="{00000000-0005-0000-0000-00004FBA0000}"/>
    <cellStyle name="20% - Accent1 6 2 11" xfId="47879" xr:uid="{00000000-0005-0000-0000-000050BA0000}"/>
    <cellStyle name="20% - Accent1 6 2 11 2" xfId="47880" xr:uid="{00000000-0005-0000-0000-000051BA0000}"/>
    <cellStyle name="20% - Accent1 6 2 11 2 2" xfId="47881" xr:uid="{00000000-0005-0000-0000-000052BA0000}"/>
    <cellStyle name="20% - Accent1 6 2 11 3" xfId="47882" xr:uid="{00000000-0005-0000-0000-000053BA0000}"/>
    <cellStyle name="20% - Accent1 6 2 12" xfId="47883" xr:uid="{00000000-0005-0000-0000-000054BA0000}"/>
    <cellStyle name="20% - Accent1 6 2 12 2" xfId="47884" xr:uid="{00000000-0005-0000-0000-000055BA0000}"/>
    <cellStyle name="20% - Accent1 6 2 12 2 2" xfId="47885" xr:uid="{00000000-0005-0000-0000-000056BA0000}"/>
    <cellStyle name="20% - Accent1 6 2 12 3" xfId="47886" xr:uid="{00000000-0005-0000-0000-000057BA0000}"/>
    <cellStyle name="20% - Accent1 6 2 13" xfId="47887" xr:uid="{00000000-0005-0000-0000-000058BA0000}"/>
    <cellStyle name="20% - Accent1 6 2 13 2" xfId="47888" xr:uid="{00000000-0005-0000-0000-000059BA0000}"/>
    <cellStyle name="20% - Accent1 6 2 14" xfId="47889" xr:uid="{00000000-0005-0000-0000-00005ABA0000}"/>
    <cellStyle name="20% - Accent1 6 2 14 2" xfId="47890" xr:uid="{00000000-0005-0000-0000-00005BBA0000}"/>
    <cellStyle name="20% - Accent1 6 2 15" xfId="47891" xr:uid="{00000000-0005-0000-0000-00005CBA0000}"/>
    <cellStyle name="20% - Accent1 6 2 2" xfId="47892" xr:uid="{00000000-0005-0000-0000-00005DBA0000}"/>
    <cellStyle name="20% - Accent1 6 2 2 10" xfId="47893" xr:uid="{00000000-0005-0000-0000-00005EBA0000}"/>
    <cellStyle name="20% - Accent1 6 2 2 10 2" xfId="47894" xr:uid="{00000000-0005-0000-0000-00005FBA0000}"/>
    <cellStyle name="20% - Accent1 6 2 2 10 2 2" xfId="47895" xr:uid="{00000000-0005-0000-0000-000060BA0000}"/>
    <cellStyle name="20% - Accent1 6 2 2 10 3" xfId="47896" xr:uid="{00000000-0005-0000-0000-000061BA0000}"/>
    <cellStyle name="20% - Accent1 6 2 2 11" xfId="47897" xr:uid="{00000000-0005-0000-0000-000062BA0000}"/>
    <cellStyle name="20% - Accent1 6 2 2 11 2" xfId="47898" xr:uid="{00000000-0005-0000-0000-000063BA0000}"/>
    <cellStyle name="20% - Accent1 6 2 2 11 2 2" xfId="47899" xr:uid="{00000000-0005-0000-0000-000064BA0000}"/>
    <cellStyle name="20% - Accent1 6 2 2 11 3" xfId="47900" xr:uid="{00000000-0005-0000-0000-000065BA0000}"/>
    <cellStyle name="20% - Accent1 6 2 2 12" xfId="47901" xr:uid="{00000000-0005-0000-0000-000066BA0000}"/>
    <cellStyle name="20% - Accent1 6 2 2 12 2" xfId="47902" xr:uid="{00000000-0005-0000-0000-000067BA0000}"/>
    <cellStyle name="20% - Accent1 6 2 2 13" xfId="47903" xr:uid="{00000000-0005-0000-0000-000068BA0000}"/>
    <cellStyle name="20% - Accent1 6 2 2 13 2" xfId="47904" xr:uid="{00000000-0005-0000-0000-000069BA0000}"/>
    <cellStyle name="20% - Accent1 6 2 2 14" xfId="47905" xr:uid="{00000000-0005-0000-0000-00006ABA0000}"/>
    <cellStyle name="20% - Accent1 6 2 2 2" xfId="47906" xr:uid="{00000000-0005-0000-0000-00006BBA0000}"/>
    <cellStyle name="20% - Accent1 6 2 2 2 10" xfId="47907" xr:uid="{00000000-0005-0000-0000-00006CBA0000}"/>
    <cellStyle name="20% - Accent1 6 2 2 2 10 2" xfId="47908" xr:uid="{00000000-0005-0000-0000-00006DBA0000}"/>
    <cellStyle name="20% - Accent1 6 2 2 2 11" xfId="47909" xr:uid="{00000000-0005-0000-0000-00006EBA0000}"/>
    <cellStyle name="20% - Accent1 6 2 2 2 2" xfId="47910" xr:uid="{00000000-0005-0000-0000-00006FBA0000}"/>
    <cellStyle name="20% - Accent1 6 2 2 2 2 2" xfId="47911" xr:uid="{00000000-0005-0000-0000-000070BA0000}"/>
    <cellStyle name="20% - Accent1 6 2 2 2 2 2 2" xfId="47912" xr:uid="{00000000-0005-0000-0000-000071BA0000}"/>
    <cellStyle name="20% - Accent1 6 2 2 2 2 2 2 2" xfId="47913" xr:uid="{00000000-0005-0000-0000-000072BA0000}"/>
    <cellStyle name="20% - Accent1 6 2 2 2 2 2 2 2 2" xfId="47914" xr:uid="{00000000-0005-0000-0000-000073BA0000}"/>
    <cellStyle name="20% - Accent1 6 2 2 2 2 2 2 3" xfId="47915" xr:uid="{00000000-0005-0000-0000-000074BA0000}"/>
    <cellStyle name="20% - Accent1 6 2 2 2 2 2 3" xfId="47916" xr:uid="{00000000-0005-0000-0000-000075BA0000}"/>
    <cellStyle name="20% - Accent1 6 2 2 2 2 2 3 2" xfId="47917" xr:uid="{00000000-0005-0000-0000-000076BA0000}"/>
    <cellStyle name="20% - Accent1 6 2 2 2 2 2 4" xfId="47918" xr:uid="{00000000-0005-0000-0000-000077BA0000}"/>
    <cellStyle name="20% - Accent1 6 2 2 2 2 3" xfId="47919" xr:uid="{00000000-0005-0000-0000-000078BA0000}"/>
    <cellStyle name="20% - Accent1 6 2 2 2 2 3 2" xfId="47920" xr:uid="{00000000-0005-0000-0000-000079BA0000}"/>
    <cellStyle name="20% - Accent1 6 2 2 2 2 3 2 2" xfId="47921" xr:uid="{00000000-0005-0000-0000-00007ABA0000}"/>
    <cellStyle name="20% - Accent1 6 2 2 2 2 3 2 2 2" xfId="47922" xr:uid="{00000000-0005-0000-0000-00007BBA0000}"/>
    <cellStyle name="20% - Accent1 6 2 2 2 2 3 2 3" xfId="47923" xr:uid="{00000000-0005-0000-0000-00007CBA0000}"/>
    <cellStyle name="20% - Accent1 6 2 2 2 2 3 3" xfId="47924" xr:uid="{00000000-0005-0000-0000-00007DBA0000}"/>
    <cellStyle name="20% - Accent1 6 2 2 2 2 3 3 2" xfId="47925" xr:uid="{00000000-0005-0000-0000-00007EBA0000}"/>
    <cellStyle name="20% - Accent1 6 2 2 2 2 3 4" xfId="47926" xr:uid="{00000000-0005-0000-0000-00007FBA0000}"/>
    <cellStyle name="20% - Accent1 6 2 2 2 2 4" xfId="47927" xr:uid="{00000000-0005-0000-0000-000080BA0000}"/>
    <cellStyle name="20% - Accent1 6 2 2 2 2 4 2" xfId="47928" xr:uid="{00000000-0005-0000-0000-000081BA0000}"/>
    <cellStyle name="20% - Accent1 6 2 2 2 2 4 2 2" xfId="47929" xr:uid="{00000000-0005-0000-0000-000082BA0000}"/>
    <cellStyle name="20% - Accent1 6 2 2 2 2 4 2 2 2" xfId="47930" xr:uid="{00000000-0005-0000-0000-000083BA0000}"/>
    <cellStyle name="20% - Accent1 6 2 2 2 2 4 2 3" xfId="47931" xr:uid="{00000000-0005-0000-0000-000084BA0000}"/>
    <cellStyle name="20% - Accent1 6 2 2 2 2 4 3" xfId="47932" xr:uid="{00000000-0005-0000-0000-000085BA0000}"/>
    <cellStyle name="20% - Accent1 6 2 2 2 2 4 3 2" xfId="47933" xr:uid="{00000000-0005-0000-0000-000086BA0000}"/>
    <cellStyle name="20% - Accent1 6 2 2 2 2 4 4" xfId="47934" xr:uid="{00000000-0005-0000-0000-000087BA0000}"/>
    <cellStyle name="20% - Accent1 6 2 2 2 2 5" xfId="47935" xr:uid="{00000000-0005-0000-0000-000088BA0000}"/>
    <cellStyle name="20% - Accent1 6 2 2 2 2 5 2" xfId="47936" xr:uid="{00000000-0005-0000-0000-000089BA0000}"/>
    <cellStyle name="20% - Accent1 6 2 2 2 2 5 2 2" xfId="47937" xr:uid="{00000000-0005-0000-0000-00008ABA0000}"/>
    <cellStyle name="20% - Accent1 6 2 2 2 2 5 3" xfId="47938" xr:uid="{00000000-0005-0000-0000-00008BBA0000}"/>
    <cellStyle name="20% - Accent1 6 2 2 2 2 6" xfId="47939" xr:uid="{00000000-0005-0000-0000-00008CBA0000}"/>
    <cellStyle name="20% - Accent1 6 2 2 2 2 6 2" xfId="47940" xr:uid="{00000000-0005-0000-0000-00008DBA0000}"/>
    <cellStyle name="20% - Accent1 6 2 2 2 2 6 2 2" xfId="47941" xr:uid="{00000000-0005-0000-0000-00008EBA0000}"/>
    <cellStyle name="20% - Accent1 6 2 2 2 2 6 3" xfId="47942" xr:uid="{00000000-0005-0000-0000-00008FBA0000}"/>
    <cellStyle name="20% - Accent1 6 2 2 2 2 7" xfId="47943" xr:uid="{00000000-0005-0000-0000-000090BA0000}"/>
    <cellStyle name="20% - Accent1 6 2 2 2 2 7 2" xfId="47944" xr:uid="{00000000-0005-0000-0000-000091BA0000}"/>
    <cellStyle name="20% - Accent1 6 2 2 2 2 8" xfId="47945" xr:uid="{00000000-0005-0000-0000-000092BA0000}"/>
    <cellStyle name="20% - Accent1 6 2 2 2 2 8 2" xfId="47946" xr:uid="{00000000-0005-0000-0000-000093BA0000}"/>
    <cellStyle name="20% - Accent1 6 2 2 2 2 9" xfId="47947" xr:uid="{00000000-0005-0000-0000-000094BA0000}"/>
    <cellStyle name="20% - Accent1 6 2 2 2 3" xfId="47948" xr:uid="{00000000-0005-0000-0000-000095BA0000}"/>
    <cellStyle name="20% - Accent1 6 2 2 2 3 2" xfId="47949" xr:uid="{00000000-0005-0000-0000-000096BA0000}"/>
    <cellStyle name="20% - Accent1 6 2 2 2 3 2 2" xfId="47950" xr:uid="{00000000-0005-0000-0000-000097BA0000}"/>
    <cellStyle name="20% - Accent1 6 2 2 2 3 2 2 2" xfId="47951" xr:uid="{00000000-0005-0000-0000-000098BA0000}"/>
    <cellStyle name="20% - Accent1 6 2 2 2 3 2 2 2 2" xfId="47952" xr:uid="{00000000-0005-0000-0000-000099BA0000}"/>
    <cellStyle name="20% - Accent1 6 2 2 2 3 2 2 3" xfId="47953" xr:uid="{00000000-0005-0000-0000-00009ABA0000}"/>
    <cellStyle name="20% - Accent1 6 2 2 2 3 2 3" xfId="47954" xr:uid="{00000000-0005-0000-0000-00009BBA0000}"/>
    <cellStyle name="20% - Accent1 6 2 2 2 3 2 3 2" xfId="47955" xr:uid="{00000000-0005-0000-0000-00009CBA0000}"/>
    <cellStyle name="20% - Accent1 6 2 2 2 3 2 4" xfId="47956" xr:uid="{00000000-0005-0000-0000-00009DBA0000}"/>
    <cellStyle name="20% - Accent1 6 2 2 2 3 3" xfId="47957" xr:uid="{00000000-0005-0000-0000-00009EBA0000}"/>
    <cellStyle name="20% - Accent1 6 2 2 2 3 3 2" xfId="47958" xr:uid="{00000000-0005-0000-0000-00009FBA0000}"/>
    <cellStyle name="20% - Accent1 6 2 2 2 3 3 2 2" xfId="47959" xr:uid="{00000000-0005-0000-0000-0000A0BA0000}"/>
    <cellStyle name="20% - Accent1 6 2 2 2 3 3 2 2 2" xfId="47960" xr:uid="{00000000-0005-0000-0000-0000A1BA0000}"/>
    <cellStyle name="20% - Accent1 6 2 2 2 3 3 2 3" xfId="47961" xr:uid="{00000000-0005-0000-0000-0000A2BA0000}"/>
    <cellStyle name="20% - Accent1 6 2 2 2 3 3 3" xfId="47962" xr:uid="{00000000-0005-0000-0000-0000A3BA0000}"/>
    <cellStyle name="20% - Accent1 6 2 2 2 3 3 3 2" xfId="47963" xr:uid="{00000000-0005-0000-0000-0000A4BA0000}"/>
    <cellStyle name="20% - Accent1 6 2 2 2 3 3 4" xfId="47964" xr:uid="{00000000-0005-0000-0000-0000A5BA0000}"/>
    <cellStyle name="20% - Accent1 6 2 2 2 3 4" xfId="47965" xr:uid="{00000000-0005-0000-0000-0000A6BA0000}"/>
    <cellStyle name="20% - Accent1 6 2 2 2 3 4 2" xfId="47966" xr:uid="{00000000-0005-0000-0000-0000A7BA0000}"/>
    <cellStyle name="20% - Accent1 6 2 2 2 3 4 2 2" xfId="47967" xr:uid="{00000000-0005-0000-0000-0000A8BA0000}"/>
    <cellStyle name="20% - Accent1 6 2 2 2 3 4 2 2 2" xfId="47968" xr:uid="{00000000-0005-0000-0000-0000A9BA0000}"/>
    <cellStyle name="20% - Accent1 6 2 2 2 3 4 2 3" xfId="47969" xr:uid="{00000000-0005-0000-0000-0000AABA0000}"/>
    <cellStyle name="20% - Accent1 6 2 2 2 3 4 3" xfId="47970" xr:uid="{00000000-0005-0000-0000-0000ABBA0000}"/>
    <cellStyle name="20% - Accent1 6 2 2 2 3 4 3 2" xfId="47971" xr:uid="{00000000-0005-0000-0000-0000ACBA0000}"/>
    <cellStyle name="20% - Accent1 6 2 2 2 3 4 4" xfId="47972" xr:uid="{00000000-0005-0000-0000-0000ADBA0000}"/>
    <cellStyle name="20% - Accent1 6 2 2 2 3 5" xfId="47973" xr:uid="{00000000-0005-0000-0000-0000AEBA0000}"/>
    <cellStyle name="20% - Accent1 6 2 2 2 3 5 2" xfId="47974" xr:uid="{00000000-0005-0000-0000-0000AFBA0000}"/>
    <cellStyle name="20% - Accent1 6 2 2 2 3 5 2 2" xfId="47975" xr:uid="{00000000-0005-0000-0000-0000B0BA0000}"/>
    <cellStyle name="20% - Accent1 6 2 2 2 3 5 3" xfId="47976" xr:uid="{00000000-0005-0000-0000-0000B1BA0000}"/>
    <cellStyle name="20% - Accent1 6 2 2 2 3 6" xfId="47977" xr:uid="{00000000-0005-0000-0000-0000B2BA0000}"/>
    <cellStyle name="20% - Accent1 6 2 2 2 3 6 2" xfId="47978" xr:uid="{00000000-0005-0000-0000-0000B3BA0000}"/>
    <cellStyle name="20% - Accent1 6 2 2 2 3 6 2 2" xfId="47979" xr:uid="{00000000-0005-0000-0000-0000B4BA0000}"/>
    <cellStyle name="20% - Accent1 6 2 2 2 3 6 3" xfId="47980" xr:uid="{00000000-0005-0000-0000-0000B5BA0000}"/>
    <cellStyle name="20% - Accent1 6 2 2 2 3 7" xfId="47981" xr:uid="{00000000-0005-0000-0000-0000B6BA0000}"/>
    <cellStyle name="20% - Accent1 6 2 2 2 3 7 2" xfId="47982" xr:uid="{00000000-0005-0000-0000-0000B7BA0000}"/>
    <cellStyle name="20% - Accent1 6 2 2 2 3 8" xfId="47983" xr:uid="{00000000-0005-0000-0000-0000B8BA0000}"/>
    <cellStyle name="20% - Accent1 6 2 2 2 3 8 2" xfId="47984" xr:uid="{00000000-0005-0000-0000-0000B9BA0000}"/>
    <cellStyle name="20% - Accent1 6 2 2 2 3 9" xfId="47985" xr:uid="{00000000-0005-0000-0000-0000BABA0000}"/>
    <cellStyle name="20% - Accent1 6 2 2 2 4" xfId="47986" xr:uid="{00000000-0005-0000-0000-0000BBBA0000}"/>
    <cellStyle name="20% - Accent1 6 2 2 2 4 2" xfId="47987" xr:uid="{00000000-0005-0000-0000-0000BCBA0000}"/>
    <cellStyle name="20% - Accent1 6 2 2 2 4 2 2" xfId="47988" xr:uid="{00000000-0005-0000-0000-0000BDBA0000}"/>
    <cellStyle name="20% - Accent1 6 2 2 2 4 2 2 2" xfId="47989" xr:uid="{00000000-0005-0000-0000-0000BEBA0000}"/>
    <cellStyle name="20% - Accent1 6 2 2 2 4 2 3" xfId="47990" xr:uid="{00000000-0005-0000-0000-0000BFBA0000}"/>
    <cellStyle name="20% - Accent1 6 2 2 2 4 3" xfId="47991" xr:uid="{00000000-0005-0000-0000-0000C0BA0000}"/>
    <cellStyle name="20% - Accent1 6 2 2 2 4 3 2" xfId="47992" xr:uid="{00000000-0005-0000-0000-0000C1BA0000}"/>
    <cellStyle name="20% - Accent1 6 2 2 2 4 4" xfId="47993" xr:uid="{00000000-0005-0000-0000-0000C2BA0000}"/>
    <cellStyle name="20% - Accent1 6 2 2 2 5" xfId="47994" xr:uid="{00000000-0005-0000-0000-0000C3BA0000}"/>
    <cellStyle name="20% - Accent1 6 2 2 2 5 2" xfId="47995" xr:uid="{00000000-0005-0000-0000-0000C4BA0000}"/>
    <cellStyle name="20% - Accent1 6 2 2 2 5 2 2" xfId="47996" xr:uid="{00000000-0005-0000-0000-0000C5BA0000}"/>
    <cellStyle name="20% - Accent1 6 2 2 2 5 2 2 2" xfId="47997" xr:uid="{00000000-0005-0000-0000-0000C6BA0000}"/>
    <cellStyle name="20% - Accent1 6 2 2 2 5 2 3" xfId="47998" xr:uid="{00000000-0005-0000-0000-0000C7BA0000}"/>
    <cellStyle name="20% - Accent1 6 2 2 2 5 3" xfId="47999" xr:uid="{00000000-0005-0000-0000-0000C8BA0000}"/>
    <cellStyle name="20% - Accent1 6 2 2 2 5 3 2" xfId="48000" xr:uid="{00000000-0005-0000-0000-0000C9BA0000}"/>
    <cellStyle name="20% - Accent1 6 2 2 2 5 4" xfId="48001" xr:uid="{00000000-0005-0000-0000-0000CABA0000}"/>
    <cellStyle name="20% - Accent1 6 2 2 2 6" xfId="48002" xr:uid="{00000000-0005-0000-0000-0000CBBA0000}"/>
    <cellStyle name="20% - Accent1 6 2 2 2 6 2" xfId="48003" xr:uid="{00000000-0005-0000-0000-0000CCBA0000}"/>
    <cellStyle name="20% - Accent1 6 2 2 2 6 2 2" xfId="48004" xr:uid="{00000000-0005-0000-0000-0000CDBA0000}"/>
    <cellStyle name="20% - Accent1 6 2 2 2 6 2 2 2" xfId="48005" xr:uid="{00000000-0005-0000-0000-0000CEBA0000}"/>
    <cellStyle name="20% - Accent1 6 2 2 2 6 2 3" xfId="48006" xr:uid="{00000000-0005-0000-0000-0000CFBA0000}"/>
    <cellStyle name="20% - Accent1 6 2 2 2 6 3" xfId="48007" xr:uid="{00000000-0005-0000-0000-0000D0BA0000}"/>
    <cellStyle name="20% - Accent1 6 2 2 2 6 3 2" xfId="48008" xr:uid="{00000000-0005-0000-0000-0000D1BA0000}"/>
    <cellStyle name="20% - Accent1 6 2 2 2 6 4" xfId="48009" xr:uid="{00000000-0005-0000-0000-0000D2BA0000}"/>
    <cellStyle name="20% - Accent1 6 2 2 2 7" xfId="48010" xr:uid="{00000000-0005-0000-0000-0000D3BA0000}"/>
    <cellStyle name="20% - Accent1 6 2 2 2 7 2" xfId="48011" xr:uid="{00000000-0005-0000-0000-0000D4BA0000}"/>
    <cellStyle name="20% - Accent1 6 2 2 2 7 2 2" xfId="48012" xr:uid="{00000000-0005-0000-0000-0000D5BA0000}"/>
    <cellStyle name="20% - Accent1 6 2 2 2 7 3" xfId="48013" xr:uid="{00000000-0005-0000-0000-0000D6BA0000}"/>
    <cellStyle name="20% - Accent1 6 2 2 2 8" xfId="48014" xr:uid="{00000000-0005-0000-0000-0000D7BA0000}"/>
    <cellStyle name="20% - Accent1 6 2 2 2 8 2" xfId="48015" xr:uid="{00000000-0005-0000-0000-0000D8BA0000}"/>
    <cellStyle name="20% - Accent1 6 2 2 2 8 2 2" xfId="48016" xr:uid="{00000000-0005-0000-0000-0000D9BA0000}"/>
    <cellStyle name="20% - Accent1 6 2 2 2 8 3" xfId="48017" xr:uid="{00000000-0005-0000-0000-0000DABA0000}"/>
    <cellStyle name="20% - Accent1 6 2 2 2 9" xfId="48018" xr:uid="{00000000-0005-0000-0000-0000DBBA0000}"/>
    <cellStyle name="20% - Accent1 6 2 2 2 9 2" xfId="48019" xr:uid="{00000000-0005-0000-0000-0000DCBA0000}"/>
    <cellStyle name="20% - Accent1 6 2 2 3" xfId="48020" xr:uid="{00000000-0005-0000-0000-0000DDBA0000}"/>
    <cellStyle name="20% - Accent1 6 2 2 3 10" xfId="48021" xr:uid="{00000000-0005-0000-0000-0000DEBA0000}"/>
    <cellStyle name="20% - Accent1 6 2 2 3 10 2" xfId="48022" xr:uid="{00000000-0005-0000-0000-0000DFBA0000}"/>
    <cellStyle name="20% - Accent1 6 2 2 3 11" xfId="48023" xr:uid="{00000000-0005-0000-0000-0000E0BA0000}"/>
    <cellStyle name="20% - Accent1 6 2 2 3 2" xfId="48024" xr:uid="{00000000-0005-0000-0000-0000E1BA0000}"/>
    <cellStyle name="20% - Accent1 6 2 2 3 2 2" xfId="48025" xr:uid="{00000000-0005-0000-0000-0000E2BA0000}"/>
    <cellStyle name="20% - Accent1 6 2 2 3 2 2 2" xfId="48026" xr:uid="{00000000-0005-0000-0000-0000E3BA0000}"/>
    <cellStyle name="20% - Accent1 6 2 2 3 2 2 2 2" xfId="48027" xr:uid="{00000000-0005-0000-0000-0000E4BA0000}"/>
    <cellStyle name="20% - Accent1 6 2 2 3 2 2 2 2 2" xfId="48028" xr:uid="{00000000-0005-0000-0000-0000E5BA0000}"/>
    <cellStyle name="20% - Accent1 6 2 2 3 2 2 2 3" xfId="48029" xr:uid="{00000000-0005-0000-0000-0000E6BA0000}"/>
    <cellStyle name="20% - Accent1 6 2 2 3 2 2 3" xfId="48030" xr:uid="{00000000-0005-0000-0000-0000E7BA0000}"/>
    <cellStyle name="20% - Accent1 6 2 2 3 2 2 3 2" xfId="48031" xr:uid="{00000000-0005-0000-0000-0000E8BA0000}"/>
    <cellStyle name="20% - Accent1 6 2 2 3 2 2 4" xfId="48032" xr:uid="{00000000-0005-0000-0000-0000E9BA0000}"/>
    <cellStyle name="20% - Accent1 6 2 2 3 2 3" xfId="48033" xr:uid="{00000000-0005-0000-0000-0000EABA0000}"/>
    <cellStyle name="20% - Accent1 6 2 2 3 2 3 2" xfId="48034" xr:uid="{00000000-0005-0000-0000-0000EBBA0000}"/>
    <cellStyle name="20% - Accent1 6 2 2 3 2 3 2 2" xfId="48035" xr:uid="{00000000-0005-0000-0000-0000ECBA0000}"/>
    <cellStyle name="20% - Accent1 6 2 2 3 2 3 2 2 2" xfId="48036" xr:uid="{00000000-0005-0000-0000-0000EDBA0000}"/>
    <cellStyle name="20% - Accent1 6 2 2 3 2 3 2 3" xfId="48037" xr:uid="{00000000-0005-0000-0000-0000EEBA0000}"/>
    <cellStyle name="20% - Accent1 6 2 2 3 2 3 3" xfId="48038" xr:uid="{00000000-0005-0000-0000-0000EFBA0000}"/>
    <cellStyle name="20% - Accent1 6 2 2 3 2 3 3 2" xfId="48039" xr:uid="{00000000-0005-0000-0000-0000F0BA0000}"/>
    <cellStyle name="20% - Accent1 6 2 2 3 2 3 4" xfId="48040" xr:uid="{00000000-0005-0000-0000-0000F1BA0000}"/>
    <cellStyle name="20% - Accent1 6 2 2 3 2 4" xfId="48041" xr:uid="{00000000-0005-0000-0000-0000F2BA0000}"/>
    <cellStyle name="20% - Accent1 6 2 2 3 2 4 2" xfId="48042" xr:uid="{00000000-0005-0000-0000-0000F3BA0000}"/>
    <cellStyle name="20% - Accent1 6 2 2 3 2 4 2 2" xfId="48043" xr:uid="{00000000-0005-0000-0000-0000F4BA0000}"/>
    <cellStyle name="20% - Accent1 6 2 2 3 2 4 2 2 2" xfId="48044" xr:uid="{00000000-0005-0000-0000-0000F5BA0000}"/>
    <cellStyle name="20% - Accent1 6 2 2 3 2 4 2 3" xfId="48045" xr:uid="{00000000-0005-0000-0000-0000F6BA0000}"/>
    <cellStyle name="20% - Accent1 6 2 2 3 2 4 3" xfId="48046" xr:uid="{00000000-0005-0000-0000-0000F7BA0000}"/>
    <cellStyle name="20% - Accent1 6 2 2 3 2 4 3 2" xfId="48047" xr:uid="{00000000-0005-0000-0000-0000F8BA0000}"/>
    <cellStyle name="20% - Accent1 6 2 2 3 2 4 4" xfId="48048" xr:uid="{00000000-0005-0000-0000-0000F9BA0000}"/>
    <cellStyle name="20% - Accent1 6 2 2 3 2 5" xfId="48049" xr:uid="{00000000-0005-0000-0000-0000FABA0000}"/>
    <cellStyle name="20% - Accent1 6 2 2 3 2 5 2" xfId="48050" xr:uid="{00000000-0005-0000-0000-0000FBBA0000}"/>
    <cellStyle name="20% - Accent1 6 2 2 3 2 5 2 2" xfId="48051" xr:uid="{00000000-0005-0000-0000-0000FCBA0000}"/>
    <cellStyle name="20% - Accent1 6 2 2 3 2 5 3" xfId="48052" xr:uid="{00000000-0005-0000-0000-0000FDBA0000}"/>
    <cellStyle name="20% - Accent1 6 2 2 3 2 6" xfId="48053" xr:uid="{00000000-0005-0000-0000-0000FEBA0000}"/>
    <cellStyle name="20% - Accent1 6 2 2 3 2 6 2" xfId="48054" xr:uid="{00000000-0005-0000-0000-0000FFBA0000}"/>
    <cellStyle name="20% - Accent1 6 2 2 3 2 6 2 2" xfId="48055" xr:uid="{00000000-0005-0000-0000-000000BB0000}"/>
    <cellStyle name="20% - Accent1 6 2 2 3 2 6 3" xfId="48056" xr:uid="{00000000-0005-0000-0000-000001BB0000}"/>
    <cellStyle name="20% - Accent1 6 2 2 3 2 7" xfId="48057" xr:uid="{00000000-0005-0000-0000-000002BB0000}"/>
    <cellStyle name="20% - Accent1 6 2 2 3 2 7 2" xfId="48058" xr:uid="{00000000-0005-0000-0000-000003BB0000}"/>
    <cellStyle name="20% - Accent1 6 2 2 3 2 8" xfId="48059" xr:uid="{00000000-0005-0000-0000-000004BB0000}"/>
    <cellStyle name="20% - Accent1 6 2 2 3 2 8 2" xfId="48060" xr:uid="{00000000-0005-0000-0000-000005BB0000}"/>
    <cellStyle name="20% - Accent1 6 2 2 3 2 9" xfId="48061" xr:uid="{00000000-0005-0000-0000-000006BB0000}"/>
    <cellStyle name="20% - Accent1 6 2 2 3 3" xfId="48062" xr:uid="{00000000-0005-0000-0000-000007BB0000}"/>
    <cellStyle name="20% - Accent1 6 2 2 3 3 2" xfId="48063" xr:uid="{00000000-0005-0000-0000-000008BB0000}"/>
    <cellStyle name="20% - Accent1 6 2 2 3 3 2 2" xfId="48064" xr:uid="{00000000-0005-0000-0000-000009BB0000}"/>
    <cellStyle name="20% - Accent1 6 2 2 3 3 2 2 2" xfId="48065" xr:uid="{00000000-0005-0000-0000-00000ABB0000}"/>
    <cellStyle name="20% - Accent1 6 2 2 3 3 2 2 2 2" xfId="48066" xr:uid="{00000000-0005-0000-0000-00000BBB0000}"/>
    <cellStyle name="20% - Accent1 6 2 2 3 3 2 2 3" xfId="48067" xr:uid="{00000000-0005-0000-0000-00000CBB0000}"/>
    <cellStyle name="20% - Accent1 6 2 2 3 3 2 3" xfId="48068" xr:uid="{00000000-0005-0000-0000-00000DBB0000}"/>
    <cellStyle name="20% - Accent1 6 2 2 3 3 2 3 2" xfId="48069" xr:uid="{00000000-0005-0000-0000-00000EBB0000}"/>
    <cellStyle name="20% - Accent1 6 2 2 3 3 2 4" xfId="48070" xr:uid="{00000000-0005-0000-0000-00000FBB0000}"/>
    <cellStyle name="20% - Accent1 6 2 2 3 3 3" xfId="48071" xr:uid="{00000000-0005-0000-0000-000010BB0000}"/>
    <cellStyle name="20% - Accent1 6 2 2 3 3 3 2" xfId="48072" xr:uid="{00000000-0005-0000-0000-000011BB0000}"/>
    <cellStyle name="20% - Accent1 6 2 2 3 3 3 2 2" xfId="48073" xr:uid="{00000000-0005-0000-0000-000012BB0000}"/>
    <cellStyle name="20% - Accent1 6 2 2 3 3 3 2 2 2" xfId="48074" xr:uid="{00000000-0005-0000-0000-000013BB0000}"/>
    <cellStyle name="20% - Accent1 6 2 2 3 3 3 2 3" xfId="48075" xr:uid="{00000000-0005-0000-0000-000014BB0000}"/>
    <cellStyle name="20% - Accent1 6 2 2 3 3 3 3" xfId="48076" xr:uid="{00000000-0005-0000-0000-000015BB0000}"/>
    <cellStyle name="20% - Accent1 6 2 2 3 3 3 3 2" xfId="48077" xr:uid="{00000000-0005-0000-0000-000016BB0000}"/>
    <cellStyle name="20% - Accent1 6 2 2 3 3 3 4" xfId="48078" xr:uid="{00000000-0005-0000-0000-000017BB0000}"/>
    <cellStyle name="20% - Accent1 6 2 2 3 3 4" xfId="48079" xr:uid="{00000000-0005-0000-0000-000018BB0000}"/>
    <cellStyle name="20% - Accent1 6 2 2 3 3 4 2" xfId="48080" xr:uid="{00000000-0005-0000-0000-000019BB0000}"/>
    <cellStyle name="20% - Accent1 6 2 2 3 3 4 2 2" xfId="48081" xr:uid="{00000000-0005-0000-0000-00001ABB0000}"/>
    <cellStyle name="20% - Accent1 6 2 2 3 3 4 2 2 2" xfId="48082" xr:uid="{00000000-0005-0000-0000-00001BBB0000}"/>
    <cellStyle name="20% - Accent1 6 2 2 3 3 4 2 3" xfId="48083" xr:uid="{00000000-0005-0000-0000-00001CBB0000}"/>
    <cellStyle name="20% - Accent1 6 2 2 3 3 4 3" xfId="48084" xr:uid="{00000000-0005-0000-0000-00001DBB0000}"/>
    <cellStyle name="20% - Accent1 6 2 2 3 3 4 3 2" xfId="48085" xr:uid="{00000000-0005-0000-0000-00001EBB0000}"/>
    <cellStyle name="20% - Accent1 6 2 2 3 3 4 4" xfId="48086" xr:uid="{00000000-0005-0000-0000-00001FBB0000}"/>
    <cellStyle name="20% - Accent1 6 2 2 3 3 5" xfId="48087" xr:uid="{00000000-0005-0000-0000-000020BB0000}"/>
    <cellStyle name="20% - Accent1 6 2 2 3 3 5 2" xfId="48088" xr:uid="{00000000-0005-0000-0000-000021BB0000}"/>
    <cellStyle name="20% - Accent1 6 2 2 3 3 5 2 2" xfId="48089" xr:uid="{00000000-0005-0000-0000-000022BB0000}"/>
    <cellStyle name="20% - Accent1 6 2 2 3 3 5 3" xfId="48090" xr:uid="{00000000-0005-0000-0000-000023BB0000}"/>
    <cellStyle name="20% - Accent1 6 2 2 3 3 6" xfId="48091" xr:uid="{00000000-0005-0000-0000-000024BB0000}"/>
    <cellStyle name="20% - Accent1 6 2 2 3 3 6 2" xfId="48092" xr:uid="{00000000-0005-0000-0000-000025BB0000}"/>
    <cellStyle name="20% - Accent1 6 2 2 3 3 6 2 2" xfId="48093" xr:uid="{00000000-0005-0000-0000-000026BB0000}"/>
    <cellStyle name="20% - Accent1 6 2 2 3 3 6 3" xfId="48094" xr:uid="{00000000-0005-0000-0000-000027BB0000}"/>
    <cellStyle name="20% - Accent1 6 2 2 3 3 7" xfId="48095" xr:uid="{00000000-0005-0000-0000-000028BB0000}"/>
    <cellStyle name="20% - Accent1 6 2 2 3 3 7 2" xfId="48096" xr:uid="{00000000-0005-0000-0000-000029BB0000}"/>
    <cellStyle name="20% - Accent1 6 2 2 3 3 8" xfId="48097" xr:uid="{00000000-0005-0000-0000-00002ABB0000}"/>
    <cellStyle name="20% - Accent1 6 2 2 3 3 8 2" xfId="48098" xr:uid="{00000000-0005-0000-0000-00002BBB0000}"/>
    <cellStyle name="20% - Accent1 6 2 2 3 3 9" xfId="48099" xr:uid="{00000000-0005-0000-0000-00002CBB0000}"/>
    <cellStyle name="20% - Accent1 6 2 2 3 4" xfId="48100" xr:uid="{00000000-0005-0000-0000-00002DBB0000}"/>
    <cellStyle name="20% - Accent1 6 2 2 3 4 2" xfId="48101" xr:uid="{00000000-0005-0000-0000-00002EBB0000}"/>
    <cellStyle name="20% - Accent1 6 2 2 3 4 2 2" xfId="48102" xr:uid="{00000000-0005-0000-0000-00002FBB0000}"/>
    <cellStyle name="20% - Accent1 6 2 2 3 4 2 2 2" xfId="48103" xr:uid="{00000000-0005-0000-0000-000030BB0000}"/>
    <cellStyle name="20% - Accent1 6 2 2 3 4 2 3" xfId="48104" xr:uid="{00000000-0005-0000-0000-000031BB0000}"/>
    <cellStyle name="20% - Accent1 6 2 2 3 4 3" xfId="48105" xr:uid="{00000000-0005-0000-0000-000032BB0000}"/>
    <cellStyle name="20% - Accent1 6 2 2 3 4 3 2" xfId="48106" xr:uid="{00000000-0005-0000-0000-000033BB0000}"/>
    <cellStyle name="20% - Accent1 6 2 2 3 4 4" xfId="48107" xr:uid="{00000000-0005-0000-0000-000034BB0000}"/>
    <cellStyle name="20% - Accent1 6 2 2 3 5" xfId="48108" xr:uid="{00000000-0005-0000-0000-000035BB0000}"/>
    <cellStyle name="20% - Accent1 6 2 2 3 5 2" xfId="48109" xr:uid="{00000000-0005-0000-0000-000036BB0000}"/>
    <cellStyle name="20% - Accent1 6 2 2 3 5 2 2" xfId="48110" xr:uid="{00000000-0005-0000-0000-000037BB0000}"/>
    <cellStyle name="20% - Accent1 6 2 2 3 5 2 2 2" xfId="48111" xr:uid="{00000000-0005-0000-0000-000038BB0000}"/>
    <cellStyle name="20% - Accent1 6 2 2 3 5 2 3" xfId="48112" xr:uid="{00000000-0005-0000-0000-000039BB0000}"/>
    <cellStyle name="20% - Accent1 6 2 2 3 5 3" xfId="48113" xr:uid="{00000000-0005-0000-0000-00003ABB0000}"/>
    <cellStyle name="20% - Accent1 6 2 2 3 5 3 2" xfId="48114" xr:uid="{00000000-0005-0000-0000-00003BBB0000}"/>
    <cellStyle name="20% - Accent1 6 2 2 3 5 4" xfId="48115" xr:uid="{00000000-0005-0000-0000-00003CBB0000}"/>
    <cellStyle name="20% - Accent1 6 2 2 3 6" xfId="48116" xr:uid="{00000000-0005-0000-0000-00003DBB0000}"/>
    <cellStyle name="20% - Accent1 6 2 2 3 6 2" xfId="48117" xr:uid="{00000000-0005-0000-0000-00003EBB0000}"/>
    <cellStyle name="20% - Accent1 6 2 2 3 6 2 2" xfId="48118" xr:uid="{00000000-0005-0000-0000-00003FBB0000}"/>
    <cellStyle name="20% - Accent1 6 2 2 3 6 2 2 2" xfId="48119" xr:uid="{00000000-0005-0000-0000-000040BB0000}"/>
    <cellStyle name="20% - Accent1 6 2 2 3 6 2 3" xfId="48120" xr:uid="{00000000-0005-0000-0000-000041BB0000}"/>
    <cellStyle name="20% - Accent1 6 2 2 3 6 3" xfId="48121" xr:uid="{00000000-0005-0000-0000-000042BB0000}"/>
    <cellStyle name="20% - Accent1 6 2 2 3 6 3 2" xfId="48122" xr:uid="{00000000-0005-0000-0000-000043BB0000}"/>
    <cellStyle name="20% - Accent1 6 2 2 3 6 4" xfId="48123" xr:uid="{00000000-0005-0000-0000-000044BB0000}"/>
    <cellStyle name="20% - Accent1 6 2 2 3 7" xfId="48124" xr:uid="{00000000-0005-0000-0000-000045BB0000}"/>
    <cellStyle name="20% - Accent1 6 2 2 3 7 2" xfId="48125" xr:uid="{00000000-0005-0000-0000-000046BB0000}"/>
    <cellStyle name="20% - Accent1 6 2 2 3 7 2 2" xfId="48126" xr:uid="{00000000-0005-0000-0000-000047BB0000}"/>
    <cellStyle name="20% - Accent1 6 2 2 3 7 3" xfId="48127" xr:uid="{00000000-0005-0000-0000-000048BB0000}"/>
    <cellStyle name="20% - Accent1 6 2 2 3 8" xfId="48128" xr:uid="{00000000-0005-0000-0000-000049BB0000}"/>
    <cellStyle name="20% - Accent1 6 2 2 3 8 2" xfId="48129" xr:uid="{00000000-0005-0000-0000-00004ABB0000}"/>
    <cellStyle name="20% - Accent1 6 2 2 3 8 2 2" xfId="48130" xr:uid="{00000000-0005-0000-0000-00004BBB0000}"/>
    <cellStyle name="20% - Accent1 6 2 2 3 8 3" xfId="48131" xr:uid="{00000000-0005-0000-0000-00004CBB0000}"/>
    <cellStyle name="20% - Accent1 6 2 2 3 9" xfId="48132" xr:uid="{00000000-0005-0000-0000-00004DBB0000}"/>
    <cellStyle name="20% - Accent1 6 2 2 3 9 2" xfId="48133" xr:uid="{00000000-0005-0000-0000-00004EBB0000}"/>
    <cellStyle name="20% - Accent1 6 2 2 4" xfId="48134" xr:uid="{00000000-0005-0000-0000-00004FBB0000}"/>
    <cellStyle name="20% - Accent1 6 2 2 4 10" xfId="48135" xr:uid="{00000000-0005-0000-0000-000050BB0000}"/>
    <cellStyle name="20% - Accent1 6 2 2 4 10 2" xfId="48136" xr:uid="{00000000-0005-0000-0000-000051BB0000}"/>
    <cellStyle name="20% - Accent1 6 2 2 4 11" xfId="48137" xr:uid="{00000000-0005-0000-0000-000052BB0000}"/>
    <cellStyle name="20% - Accent1 6 2 2 4 2" xfId="48138" xr:uid="{00000000-0005-0000-0000-000053BB0000}"/>
    <cellStyle name="20% - Accent1 6 2 2 4 2 2" xfId="48139" xr:uid="{00000000-0005-0000-0000-000054BB0000}"/>
    <cellStyle name="20% - Accent1 6 2 2 4 2 2 2" xfId="48140" xr:uid="{00000000-0005-0000-0000-000055BB0000}"/>
    <cellStyle name="20% - Accent1 6 2 2 4 2 2 2 2" xfId="48141" xr:uid="{00000000-0005-0000-0000-000056BB0000}"/>
    <cellStyle name="20% - Accent1 6 2 2 4 2 2 2 2 2" xfId="48142" xr:uid="{00000000-0005-0000-0000-000057BB0000}"/>
    <cellStyle name="20% - Accent1 6 2 2 4 2 2 2 3" xfId="48143" xr:uid="{00000000-0005-0000-0000-000058BB0000}"/>
    <cellStyle name="20% - Accent1 6 2 2 4 2 2 3" xfId="48144" xr:uid="{00000000-0005-0000-0000-000059BB0000}"/>
    <cellStyle name="20% - Accent1 6 2 2 4 2 2 3 2" xfId="48145" xr:uid="{00000000-0005-0000-0000-00005ABB0000}"/>
    <cellStyle name="20% - Accent1 6 2 2 4 2 2 4" xfId="48146" xr:uid="{00000000-0005-0000-0000-00005BBB0000}"/>
    <cellStyle name="20% - Accent1 6 2 2 4 2 3" xfId="48147" xr:uid="{00000000-0005-0000-0000-00005CBB0000}"/>
    <cellStyle name="20% - Accent1 6 2 2 4 2 3 2" xfId="48148" xr:uid="{00000000-0005-0000-0000-00005DBB0000}"/>
    <cellStyle name="20% - Accent1 6 2 2 4 2 3 2 2" xfId="48149" xr:uid="{00000000-0005-0000-0000-00005EBB0000}"/>
    <cellStyle name="20% - Accent1 6 2 2 4 2 3 2 2 2" xfId="48150" xr:uid="{00000000-0005-0000-0000-00005FBB0000}"/>
    <cellStyle name="20% - Accent1 6 2 2 4 2 3 2 3" xfId="48151" xr:uid="{00000000-0005-0000-0000-000060BB0000}"/>
    <cellStyle name="20% - Accent1 6 2 2 4 2 3 3" xfId="48152" xr:uid="{00000000-0005-0000-0000-000061BB0000}"/>
    <cellStyle name="20% - Accent1 6 2 2 4 2 3 3 2" xfId="48153" xr:uid="{00000000-0005-0000-0000-000062BB0000}"/>
    <cellStyle name="20% - Accent1 6 2 2 4 2 3 4" xfId="48154" xr:uid="{00000000-0005-0000-0000-000063BB0000}"/>
    <cellStyle name="20% - Accent1 6 2 2 4 2 4" xfId="48155" xr:uid="{00000000-0005-0000-0000-000064BB0000}"/>
    <cellStyle name="20% - Accent1 6 2 2 4 2 4 2" xfId="48156" xr:uid="{00000000-0005-0000-0000-000065BB0000}"/>
    <cellStyle name="20% - Accent1 6 2 2 4 2 4 2 2" xfId="48157" xr:uid="{00000000-0005-0000-0000-000066BB0000}"/>
    <cellStyle name="20% - Accent1 6 2 2 4 2 4 2 2 2" xfId="48158" xr:uid="{00000000-0005-0000-0000-000067BB0000}"/>
    <cellStyle name="20% - Accent1 6 2 2 4 2 4 2 3" xfId="48159" xr:uid="{00000000-0005-0000-0000-000068BB0000}"/>
    <cellStyle name="20% - Accent1 6 2 2 4 2 4 3" xfId="48160" xr:uid="{00000000-0005-0000-0000-000069BB0000}"/>
    <cellStyle name="20% - Accent1 6 2 2 4 2 4 3 2" xfId="48161" xr:uid="{00000000-0005-0000-0000-00006ABB0000}"/>
    <cellStyle name="20% - Accent1 6 2 2 4 2 4 4" xfId="48162" xr:uid="{00000000-0005-0000-0000-00006BBB0000}"/>
    <cellStyle name="20% - Accent1 6 2 2 4 2 5" xfId="48163" xr:uid="{00000000-0005-0000-0000-00006CBB0000}"/>
    <cellStyle name="20% - Accent1 6 2 2 4 2 5 2" xfId="48164" xr:uid="{00000000-0005-0000-0000-00006DBB0000}"/>
    <cellStyle name="20% - Accent1 6 2 2 4 2 5 2 2" xfId="48165" xr:uid="{00000000-0005-0000-0000-00006EBB0000}"/>
    <cellStyle name="20% - Accent1 6 2 2 4 2 5 3" xfId="48166" xr:uid="{00000000-0005-0000-0000-00006FBB0000}"/>
    <cellStyle name="20% - Accent1 6 2 2 4 2 6" xfId="48167" xr:uid="{00000000-0005-0000-0000-000070BB0000}"/>
    <cellStyle name="20% - Accent1 6 2 2 4 2 6 2" xfId="48168" xr:uid="{00000000-0005-0000-0000-000071BB0000}"/>
    <cellStyle name="20% - Accent1 6 2 2 4 2 6 2 2" xfId="48169" xr:uid="{00000000-0005-0000-0000-000072BB0000}"/>
    <cellStyle name="20% - Accent1 6 2 2 4 2 6 3" xfId="48170" xr:uid="{00000000-0005-0000-0000-000073BB0000}"/>
    <cellStyle name="20% - Accent1 6 2 2 4 2 7" xfId="48171" xr:uid="{00000000-0005-0000-0000-000074BB0000}"/>
    <cellStyle name="20% - Accent1 6 2 2 4 2 7 2" xfId="48172" xr:uid="{00000000-0005-0000-0000-000075BB0000}"/>
    <cellStyle name="20% - Accent1 6 2 2 4 2 8" xfId="48173" xr:uid="{00000000-0005-0000-0000-000076BB0000}"/>
    <cellStyle name="20% - Accent1 6 2 2 4 2 8 2" xfId="48174" xr:uid="{00000000-0005-0000-0000-000077BB0000}"/>
    <cellStyle name="20% - Accent1 6 2 2 4 2 9" xfId="48175" xr:uid="{00000000-0005-0000-0000-000078BB0000}"/>
    <cellStyle name="20% - Accent1 6 2 2 4 3" xfId="48176" xr:uid="{00000000-0005-0000-0000-000079BB0000}"/>
    <cellStyle name="20% - Accent1 6 2 2 4 3 2" xfId="48177" xr:uid="{00000000-0005-0000-0000-00007ABB0000}"/>
    <cellStyle name="20% - Accent1 6 2 2 4 3 2 2" xfId="48178" xr:uid="{00000000-0005-0000-0000-00007BBB0000}"/>
    <cellStyle name="20% - Accent1 6 2 2 4 3 2 2 2" xfId="48179" xr:uid="{00000000-0005-0000-0000-00007CBB0000}"/>
    <cellStyle name="20% - Accent1 6 2 2 4 3 2 2 2 2" xfId="48180" xr:uid="{00000000-0005-0000-0000-00007DBB0000}"/>
    <cellStyle name="20% - Accent1 6 2 2 4 3 2 2 3" xfId="48181" xr:uid="{00000000-0005-0000-0000-00007EBB0000}"/>
    <cellStyle name="20% - Accent1 6 2 2 4 3 2 3" xfId="48182" xr:uid="{00000000-0005-0000-0000-00007FBB0000}"/>
    <cellStyle name="20% - Accent1 6 2 2 4 3 2 3 2" xfId="48183" xr:uid="{00000000-0005-0000-0000-000080BB0000}"/>
    <cellStyle name="20% - Accent1 6 2 2 4 3 2 4" xfId="48184" xr:uid="{00000000-0005-0000-0000-000081BB0000}"/>
    <cellStyle name="20% - Accent1 6 2 2 4 3 3" xfId="48185" xr:uid="{00000000-0005-0000-0000-000082BB0000}"/>
    <cellStyle name="20% - Accent1 6 2 2 4 3 3 2" xfId="48186" xr:uid="{00000000-0005-0000-0000-000083BB0000}"/>
    <cellStyle name="20% - Accent1 6 2 2 4 3 3 2 2" xfId="48187" xr:uid="{00000000-0005-0000-0000-000084BB0000}"/>
    <cellStyle name="20% - Accent1 6 2 2 4 3 3 2 2 2" xfId="48188" xr:uid="{00000000-0005-0000-0000-000085BB0000}"/>
    <cellStyle name="20% - Accent1 6 2 2 4 3 3 2 3" xfId="48189" xr:uid="{00000000-0005-0000-0000-000086BB0000}"/>
    <cellStyle name="20% - Accent1 6 2 2 4 3 3 3" xfId="48190" xr:uid="{00000000-0005-0000-0000-000087BB0000}"/>
    <cellStyle name="20% - Accent1 6 2 2 4 3 3 3 2" xfId="48191" xr:uid="{00000000-0005-0000-0000-000088BB0000}"/>
    <cellStyle name="20% - Accent1 6 2 2 4 3 3 4" xfId="48192" xr:uid="{00000000-0005-0000-0000-000089BB0000}"/>
    <cellStyle name="20% - Accent1 6 2 2 4 3 4" xfId="48193" xr:uid="{00000000-0005-0000-0000-00008ABB0000}"/>
    <cellStyle name="20% - Accent1 6 2 2 4 3 4 2" xfId="48194" xr:uid="{00000000-0005-0000-0000-00008BBB0000}"/>
    <cellStyle name="20% - Accent1 6 2 2 4 3 4 2 2" xfId="48195" xr:uid="{00000000-0005-0000-0000-00008CBB0000}"/>
    <cellStyle name="20% - Accent1 6 2 2 4 3 4 2 2 2" xfId="48196" xr:uid="{00000000-0005-0000-0000-00008DBB0000}"/>
    <cellStyle name="20% - Accent1 6 2 2 4 3 4 2 3" xfId="48197" xr:uid="{00000000-0005-0000-0000-00008EBB0000}"/>
    <cellStyle name="20% - Accent1 6 2 2 4 3 4 3" xfId="48198" xr:uid="{00000000-0005-0000-0000-00008FBB0000}"/>
    <cellStyle name="20% - Accent1 6 2 2 4 3 4 3 2" xfId="48199" xr:uid="{00000000-0005-0000-0000-000090BB0000}"/>
    <cellStyle name="20% - Accent1 6 2 2 4 3 4 4" xfId="48200" xr:uid="{00000000-0005-0000-0000-000091BB0000}"/>
    <cellStyle name="20% - Accent1 6 2 2 4 3 5" xfId="48201" xr:uid="{00000000-0005-0000-0000-000092BB0000}"/>
    <cellStyle name="20% - Accent1 6 2 2 4 3 5 2" xfId="48202" xr:uid="{00000000-0005-0000-0000-000093BB0000}"/>
    <cellStyle name="20% - Accent1 6 2 2 4 3 5 2 2" xfId="48203" xr:uid="{00000000-0005-0000-0000-000094BB0000}"/>
    <cellStyle name="20% - Accent1 6 2 2 4 3 5 3" xfId="48204" xr:uid="{00000000-0005-0000-0000-000095BB0000}"/>
    <cellStyle name="20% - Accent1 6 2 2 4 3 6" xfId="48205" xr:uid="{00000000-0005-0000-0000-000096BB0000}"/>
    <cellStyle name="20% - Accent1 6 2 2 4 3 6 2" xfId="48206" xr:uid="{00000000-0005-0000-0000-000097BB0000}"/>
    <cellStyle name="20% - Accent1 6 2 2 4 3 6 2 2" xfId="48207" xr:uid="{00000000-0005-0000-0000-000098BB0000}"/>
    <cellStyle name="20% - Accent1 6 2 2 4 3 6 3" xfId="48208" xr:uid="{00000000-0005-0000-0000-000099BB0000}"/>
    <cellStyle name="20% - Accent1 6 2 2 4 3 7" xfId="48209" xr:uid="{00000000-0005-0000-0000-00009ABB0000}"/>
    <cellStyle name="20% - Accent1 6 2 2 4 3 7 2" xfId="48210" xr:uid="{00000000-0005-0000-0000-00009BBB0000}"/>
    <cellStyle name="20% - Accent1 6 2 2 4 3 8" xfId="48211" xr:uid="{00000000-0005-0000-0000-00009CBB0000}"/>
    <cellStyle name="20% - Accent1 6 2 2 4 3 8 2" xfId="48212" xr:uid="{00000000-0005-0000-0000-00009DBB0000}"/>
    <cellStyle name="20% - Accent1 6 2 2 4 3 9" xfId="48213" xr:uid="{00000000-0005-0000-0000-00009EBB0000}"/>
    <cellStyle name="20% - Accent1 6 2 2 4 4" xfId="48214" xr:uid="{00000000-0005-0000-0000-00009FBB0000}"/>
    <cellStyle name="20% - Accent1 6 2 2 4 4 2" xfId="48215" xr:uid="{00000000-0005-0000-0000-0000A0BB0000}"/>
    <cellStyle name="20% - Accent1 6 2 2 4 4 2 2" xfId="48216" xr:uid="{00000000-0005-0000-0000-0000A1BB0000}"/>
    <cellStyle name="20% - Accent1 6 2 2 4 4 2 2 2" xfId="48217" xr:uid="{00000000-0005-0000-0000-0000A2BB0000}"/>
    <cellStyle name="20% - Accent1 6 2 2 4 4 2 3" xfId="48218" xr:uid="{00000000-0005-0000-0000-0000A3BB0000}"/>
    <cellStyle name="20% - Accent1 6 2 2 4 4 3" xfId="48219" xr:uid="{00000000-0005-0000-0000-0000A4BB0000}"/>
    <cellStyle name="20% - Accent1 6 2 2 4 4 3 2" xfId="48220" xr:uid="{00000000-0005-0000-0000-0000A5BB0000}"/>
    <cellStyle name="20% - Accent1 6 2 2 4 4 4" xfId="48221" xr:uid="{00000000-0005-0000-0000-0000A6BB0000}"/>
    <cellStyle name="20% - Accent1 6 2 2 4 5" xfId="48222" xr:uid="{00000000-0005-0000-0000-0000A7BB0000}"/>
    <cellStyle name="20% - Accent1 6 2 2 4 5 2" xfId="48223" xr:uid="{00000000-0005-0000-0000-0000A8BB0000}"/>
    <cellStyle name="20% - Accent1 6 2 2 4 5 2 2" xfId="48224" xr:uid="{00000000-0005-0000-0000-0000A9BB0000}"/>
    <cellStyle name="20% - Accent1 6 2 2 4 5 2 2 2" xfId="48225" xr:uid="{00000000-0005-0000-0000-0000AABB0000}"/>
    <cellStyle name="20% - Accent1 6 2 2 4 5 2 3" xfId="48226" xr:uid="{00000000-0005-0000-0000-0000ABBB0000}"/>
    <cellStyle name="20% - Accent1 6 2 2 4 5 3" xfId="48227" xr:uid="{00000000-0005-0000-0000-0000ACBB0000}"/>
    <cellStyle name="20% - Accent1 6 2 2 4 5 3 2" xfId="48228" xr:uid="{00000000-0005-0000-0000-0000ADBB0000}"/>
    <cellStyle name="20% - Accent1 6 2 2 4 5 4" xfId="48229" xr:uid="{00000000-0005-0000-0000-0000AEBB0000}"/>
    <cellStyle name="20% - Accent1 6 2 2 4 6" xfId="48230" xr:uid="{00000000-0005-0000-0000-0000AFBB0000}"/>
    <cellStyle name="20% - Accent1 6 2 2 4 6 2" xfId="48231" xr:uid="{00000000-0005-0000-0000-0000B0BB0000}"/>
    <cellStyle name="20% - Accent1 6 2 2 4 6 2 2" xfId="48232" xr:uid="{00000000-0005-0000-0000-0000B1BB0000}"/>
    <cellStyle name="20% - Accent1 6 2 2 4 6 2 2 2" xfId="48233" xr:uid="{00000000-0005-0000-0000-0000B2BB0000}"/>
    <cellStyle name="20% - Accent1 6 2 2 4 6 2 3" xfId="48234" xr:uid="{00000000-0005-0000-0000-0000B3BB0000}"/>
    <cellStyle name="20% - Accent1 6 2 2 4 6 3" xfId="48235" xr:uid="{00000000-0005-0000-0000-0000B4BB0000}"/>
    <cellStyle name="20% - Accent1 6 2 2 4 6 3 2" xfId="48236" xr:uid="{00000000-0005-0000-0000-0000B5BB0000}"/>
    <cellStyle name="20% - Accent1 6 2 2 4 6 4" xfId="48237" xr:uid="{00000000-0005-0000-0000-0000B6BB0000}"/>
    <cellStyle name="20% - Accent1 6 2 2 4 7" xfId="48238" xr:uid="{00000000-0005-0000-0000-0000B7BB0000}"/>
    <cellStyle name="20% - Accent1 6 2 2 4 7 2" xfId="48239" xr:uid="{00000000-0005-0000-0000-0000B8BB0000}"/>
    <cellStyle name="20% - Accent1 6 2 2 4 7 2 2" xfId="48240" xr:uid="{00000000-0005-0000-0000-0000B9BB0000}"/>
    <cellStyle name="20% - Accent1 6 2 2 4 7 3" xfId="48241" xr:uid="{00000000-0005-0000-0000-0000BABB0000}"/>
    <cellStyle name="20% - Accent1 6 2 2 4 8" xfId="48242" xr:uid="{00000000-0005-0000-0000-0000BBBB0000}"/>
    <cellStyle name="20% - Accent1 6 2 2 4 8 2" xfId="48243" xr:uid="{00000000-0005-0000-0000-0000BCBB0000}"/>
    <cellStyle name="20% - Accent1 6 2 2 4 8 2 2" xfId="48244" xr:uid="{00000000-0005-0000-0000-0000BDBB0000}"/>
    <cellStyle name="20% - Accent1 6 2 2 4 8 3" xfId="48245" xr:uid="{00000000-0005-0000-0000-0000BEBB0000}"/>
    <cellStyle name="20% - Accent1 6 2 2 4 9" xfId="48246" xr:uid="{00000000-0005-0000-0000-0000BFBB0000}"/>
    <cellStyle name="20% - Accent1 6 2 2 4 9 2" xfId="48247" xr:uid="{00000000-0005-0000-0000-0000C0BB0000}"/>
    <cellStyle name="20% - Accent1 6 2 2 5" xfId="48248" xr:uid="{00000000-0005-0000-0000-0000C1BB0000}"/>
    <cellStyle name="20% - Accent1 6 2 2 5 2" xfId="48249" xr:uid="{00000000-0005-0000-0000-0000C2BB0000}"/>
    <cellStyle name="20% - Accent1 6 2 2 5 2 2" xfId="48250" xr:uid="{00000000-0005-0000-0000-0000C3BB0000}"/>
    <cellStyle name="20% - Accent1 6 2 2 5 2 2 2" xfId="48251" xr:uid="{00000000-0005-0000-0000-0000C4BB0000}"/>
    <cellStyle name="20% - Accent1 6 2 2 5 2 2 2 2" xfId="48252" xr:uid="{00000000-0005-0000-0000-0000C5BB0000}"/>
    <cellStyle name="20% - Accent1 6 2 2 5 2 2 3" xfId="48253" xr:uid="{00000000-0005-0000-0000-0000C6BB0000}"/>
    <cellStyle name="20% - Accent1 6 2 2 5 2 3" xfId="48254" xr:uid="{00000000-0005-0000-0000-0000C7BB0000}"/>
    <cellStyle name="20% - Accent1 6 2 2 5 2 3 2" xfId="48255" xr:uid="{00000000-0005-0000-0000-0000C8BB0000}"/>
    <cellStyle name="20% - Accent1 6 2 2 5 2 4" xfId="48256" xr:uid="{00000000-0005-0000-0000-0000C9BB0000}"/>
    <cellStyle name="20% - Accent1 6 2 2 5 3" xfId="48257" xr:uid="{00000000-0005-0000-0000-0000CABB0000}"/>
    <cellStyle name="20% - Accent1 6 2 2 5 3 2" xfId="48258" xr:uid="{00000000-0005-0000-0000-0000CBBB0000}"/>
    <cellStyle name="20% - Accent1 6 2 2 5 3 2 2" xfId="48259" xr:uid="{00000000-0005-0000-0000-0000CCBB0000}"/>
    <cellStyle name="20% - Accent1 6 2 2 5 3 2 2 2" xfId="48260" xr:uid="{00000000-0005-0000-0000-0000CDBB0000}"/>
    <cellStyle name="20% - Accent1 6 2 2 5 3 2 3" xfId="48261" xr:uid="{00000000-0005-0000-0000-0000CEBB0000}"/>
    <cellStyle name="20% - Accent1 6 2 2 5 3 3" xfId="48262" xr:uid="{00000000-0005-0000-0000-0000CFBB0000}"/>
    <cellStyle name="20% - Accent1 6 2 2 5 3 3 2" xfId="48263" xr:uid="{00000000-0005-0000-0000-0000D0BB0000}"/>
    <cellStyle name="20% - Accent1 6 2 2 5 3 4" xfId="48264" xr:uid="{00000000-0005-0000-0000-0000D1BB0000}"/>
    <cellStyle name="20% - Accent1 6 2 2 5 4" xfId="48265" xr:uid="{00000000-0005-0000-0000-0000D2BB0000}"/>
    <cellStyle name="20% - Accent1 6 2 2 5 4 2" xfId="48266" xr:uid="{00000000-0005-0000-0000-0000D3BB0000}"/>
    <cellStyle name="20% - Accent1 6 2 2 5 4 2 2" xfId="48267" xr:uid="{00000000-0005-0000-0000-0000D4BB0000}"/>
    <cellStyle name="20% - Accent1 6 2 2 5 4 2 2 2" xfId="48268" xr:uid="{00000000-0005-0000-0000-0000D5BB0000}"/>
    <cellStyle name="20% - Accent1 6 2 2 5 4 2 3" xfId="48269" xr:uid="{00000000-0005-0000-0000-0000D6BB0000}"/>
    <cellStyle name="20% - Accent1 6 2 2 5 4 3" xfId="48270" xr:uid="{00000000-0005-0000-0000-0000D7BB0000}"/>
    <cellStyle name="20% - Accent1 6 2 2 5 4 3 2" xfId="48271" xr:uid="{00000000-0005-0000-0000-0000D8BB0000}"/>
    <cellStyle name="20% - Accent1 6 2 2 5 4 4" xfId="48272" xr:uid="{00000000-0005-0000-0000-0000D9BB0000}"/>
    <cellStyle name="20% - Accent1 6 2 2 5 5" xfId="48273" xr:uid="{00000000-0005-0000-0000-0000DABB0000}"/>
    <cellStyle name="20% - Accent1 6 2 2 5 5 2" xfId="48274" xr:uid="{00000000-0005-0000-0000-0000DBBB0000}"/>
    <cellStyle name="20% - Accent1 6 2 2 5 5 2 2" xfId="48275" xr:uid="{00000000-0005-0000-0000-0000DCBB0000}"/>
    <cellStyle name="20% - Accent1 6 2 2 5 5 3" xfId="48276" xr:uid="{00000000-0005-0000-0000-0000DDBB0000}"/>
    <cellStyle name="20% - Accent1 6 2 2 5 6" xfId="48277" xr:uid="{00000000-0005-0000-0000-0000DEBB0000}"/>
    <cellStyle name="20% - Accent1 6 2 2 5 6 2" xfId="48278" xr:uid="{00000000-0005-0000-0000-0000DFBB0000}"/>
    <cellStyle name="20% - Accent1 6 2 2 5 6 2 2" xfId="48279" xr:uid="{00000000-0005-0000-0000-0000E0BB0000}"/>
    <cellStyle name="20% - Accent1 6 2 2 5 6 3" xfId="48280" xr:uid="{00000000-0005-0000-0000-0000E1BB0000}"/>
    <cellStyle name="20% - Accent1 6 2 2 5 7" xfId="48281" xr:uid="{00000000-0005-0000-0000-0000E2BB0000}"/>
    <cellStyle name="20% - Accent1 6 2 2 5 7 2" xfId="48282" xr:uid="{00000000-0005-0000-0000-0000E3BB0000}"/>
    <cellStyle name="20% - Accent1 6 2 2 5 8" xfId="48283" xr:uid="{00000000-0005-0000-0000-0000E4BB0000}"/>
    <cellStyle name="20% - Accent1 6 2 2 5 8 2" xfId="48284" xr:uid="{00000000-0005-0000-0000-0000E5BB0000}"/>
    <cellStyle name="20% - Accent1 6 2 2 5 9" xfId="48285" xr:uid="{00000000-0005-0000-0000-0000E6BB0000}"/>
    <cellStyle name="20% - Accent1 6 2 2 6" xfId="48286" xr:uid="{00000000-0005-0000-0000-0000E7BB0000}"/>
    <cellStyle name="20% - Accent1 6 2 2 6 2" xfId="48287" xr:uid="{00000000-0005-0000-0000-0000E8BB0000}"/>
    <cellStyle name="20% - Accent1 6 2 2 6 2 2" xfId="48288" xr:uid="{00000000-0005-0000-0000-0000E9BB0000}"/>
    <cellStyle name="20% - Accent1 6 2 2 6 2 2 2" xfId="48289" xr:uid="{00000000-0005-0000-0000-0000EABB0000}"/>
    <cellStyle name="20% - Accent1 6 2 2 6 2 2 2 2" xfId="48290" xr:uid="{00000000-0005-0000-0000-0000EBBB0000}"/>
    <cellStyle name="20% - Accent1 6 2 2 6 2 2 3" xfId="48291" xr:uid="{00000000-0005-0000-0000-0000ECBB0000}"/>
    <cellStyle name="20% - Accent1 6 2 2 6 2 3" xfId="48292" xr:uid="{00000000-0005-0000-0000-0000EDBB0000}"/>
    <cellStyle name="20% - Accent1 6 2 2 6 2 3 2" xfId="48293" xr:uid="{00000000-0005-0000-0000-0000EEBB0000}"/>
    <cellStyle name="20% - Accent1 6 2 2 6 2 4" xfId="48294" xr:uid="{00000000-0005-0000-0000-0000EFBB0000}"/>
    <cellStyle name="20% - Accent1 6 2 2 6 3" xfId="48295" xr:uid="{00000000-0005-0000-0000-0000F0BB0000}"/>
    <cellStyle name="20% - Accent1 6 2 2 6 3 2" xfId="48296" xr:uid="{00000000-0005-0000-0000-0000F1BB0000}"/>
    <cellStyle name="20% - Accent1 6 2 2 6 3 2 2" xfId="48297" xr:uid="{00000000-0005-0000-0000-0000F2BB0000}"/>
    <cellStyle name="20% - Accent1 6 2 2 6 3 2 2 2" xfId="48298" xr:uid="{00000000-0005-0000-0000-0000F3BB0000}"/>
    <cellStyle name="20% - Accent1 6 2 2 6 3 2 3" xfId="48299" xr:uid="{00000000-0005-0000-0000-0000F4BB0000}"/>
    <cellStyle name="20% - Accent1 6 2 2 6 3 3" xfId="48300" xr:uid="{00000000-0005-0000-0000-0000F5BB0000}"/>
    <cellStyle name="20% - Accent1 6 2 2 6 3 3 2" xfId="48301" xr:uid="{00000000-0005-0000-0000-0000F6BB0000}"/>
    <cellStyle name="20% - Accent1 6 2 2 6 3 4" xfId="48302" xr:uid="{00000000-0005-0000-0000-0000F7BB0000}"/>
    <cellStyle name="20% - Accent1 6 2 2 6 4" xfId="48303" xr:uid="{00000000-0005-0000-0000-0000F8BB0000}"/>
    <cellStyle name="20% - Accent1 6 2 2 6 4 2" xfId="48304" xr:uid="{00000000-0005-0000-0000-0000F9BB0000}"/>
    <cellStyle name="20% - Accent1 6 2 2 6 4 2 2" xfId="48305" xr:uid="{00000000-0005-0000-0000-0000FABB0000}"/>
    <cellStyle name="20% - Accent1 6 2 2 6 4 2 2 2" xfId="48306" xr:uid="{00000000-0005-0000-0000-0000FBBB0000}"/>
    <cellStyle name="20% - Accent1 6 2 2 6 4 2 3" xfId="48307" xr:uid="{00000000-0005-0000-0000-0000FCBB0000}"/>
    <cellStyle name="20% - Accent1 6 2 2 6 4 3" xfId="48308" xr:uid="{00000000-0005-0000-0000-0000FDBB0000}"/>
    <cellStyle name="20% - Accent1 6 2 2 6 4 3 2" xfId="48309" xr:uid="{00000000-0005-0000-0000-0000FEBB0000}"/>
    <cellStyle name="20% - Accent1 6 2 2 6 4 4" xfId="48310" xr:uid="{00000000-0005-0000-0000-0000FFBB0000}"/>
    <cellStyle name="20% - Accent1 6 2 2 6 5" xfId="48311" xr:uid="{00000000-0005-0000-0000-000000BC0000}"/>
    <cellStyle name="20% - Accent1 6 2 2 6 5 2" xfId="48312" xr:uid="{00000000-0005-0000-0000-000001BC0000}"/>
    <cellStyle name="20% - Accent1 6 2 2 6 5 2 2" xfId="48313" xr:uid="{00000000-0005-0000-0000-000002BC0000}"/>
    <cellStyle name="20% - Accent1 6 2 2 6 5 3" xfId="48314" xr:uid="{00000000-0005-0000-0000-000003BC0000}"/>
    <cellStyle name="20% - Accent1 6 2 2 6 6" xfId="48315" xr:uid="{00000000-0005-0000-0000-000004BC0000}"/>
    <cellStyle name="20% - Accent1 6 2 2 6 6 2" xfId="48316" xr:uid="{00000000-0005-0000-0000-000005BC0000}"/>
    <cellStyle name="20% - Accent1 6 2 2 6 6 2 2" xfId="48317" xr:uid="{00000000-0005-0000-0000-000006BC0000}"/>
    <cellStyle name="20% - Accent1 6 2 2 6 6 3" xfId="48318" xr:uid="{00000000-0005-0000-0000-000007BC0000}"/>
    <cellStyle name="20% - Accent1 6 2 2 6 7" xfId="48319" xr:uid="{00000000-0005-0000-0000-000008BC0000}"/>
    <cellStyle name="20% - Accent1 6 2 2 6 7 2" xfId="48320" xr:uid="{00000000-0005-0000-0000-000009BC0000}"/>
    <cellStyle name="20% - Accent1 6 2 2 6 8" xfId="48321" xr:uid="{00000000-0005-0000-0000-00000ABC0000}"/>
    <cellStyle name="20% - Accent1 6 2 2 6 8 2" xfId="48322" xr:uid="{00000000-0005-0000-0000-00000BBC0000}"/>
    <cellStyle name="20% - Accent1 6 2 2 6 9" xfId="48323" xr:uid="{00000000-0005-0000-0000-00000CBC0000}"/>
    <cellStyle name="20% - Accent1 6 2 2 7" xfId="48324" xr:uid="{00000000-0005-0000-0000-00000DBC0000}"/>
    <cellStyle name="20% - Accent1 6 2 2 7 2" xfId="48325" xr:uid="{00000000-0005-0000-0000-00000EBC0000}"/>
    <cellStyle name="20% - Accent1 6 2 2 7 2 2" xfId="48326" xr:uid="{00000000-0005-0000-0000-00000FBC0000}"/>
    <cellStyle name="20% - Accent1 6 2 2 7 2 2 2" xfId="48327" xr:uid="{00000000-0005-0000-0000-000010BC0000}"/>
    <cellStyle name="20% - Accent1 6 2 2 7 2 3" xfId="48328" xr:uid="{00000000-0005-0000-0000-000011BC0000}"/>
    <cellStyle name="20% - Accent1 6 2 2 7 3" xfId="48329" xr:uid="{00000000-0005-0000-0000-000012BC0000}"/>
    <cellStyle name="20% - Accent1 6 2 2 7 3 2" xfId="48330" xr:uid="{00000000-0005-0000-0000-000013BC0000}"/>
    <cellStyle name="20% - Accent1 6 2 2 7 4" xfId="48331" xr:uid="{00000000-0005-0000-0000-000014BC0000}"/>
    <cellStyle name="20% - Accent1 6 2 2 8" xfId="48332" xr:uid="{00000000-0005-0000-0000-000015BC0000}"/>
    <cellStyle name="20% - Accent1 6 2 2 8 2" xfId="48333" xr:uid="{00000000-0005-0000-0000-000016BC0000}"/>
    <cellStyle name="20% - Accent1 6 2 2 8 2 2" xfId="48334" xr:uid="{00000000-0005-0000-0000-000017BC0000}"/>
    <cellStyle name="20% - Accent1 6 2 2 8 2 2 2" xfId="48335" xr:uid="{00000000-0005-0000-0000-000018BC0000}"/>
    <cellStyle name="20% - Accent1 6 2 2 8 2 3" xfId="48336" xr:uid="{00000000-0005-0000-0000-000019BC0000}"/>
    <cellStyle name="20% - Accent1 6 2 2 8 3" xfId="48337" xr:uid="{00000000-0005-0000-0000-00001ABC0000}"/>
    <cellStyle name="20% - Accent1 6 2 2 8 3 2" xfId="48338" xr:uid="{00000000-0005-0000-0000-00001BBC0000}"/>
    <cellStyle name="20% - Accent1 6 2 2 8 4" xfId="48339" xr:uid="{00000000-0005-0000-0000-00001CBC0000}"/>
    <cellStyle name="20% - Accent1 6 2 2 9" xfId="48340" xr:uid="{00000000-0005-0000-0000-00001DBC0000}"/>
    <cellStyle name="20% - Accent1 6 2 2 9 2" xfId="48341" xr:uid="{00000000-0005-0000-0000-00001EBC0000}"/>
    <cellStyle name="20% - Accent1 6 2 2 9 2 2" xfId="48342" xr:uid="{00000000-0005-0000-0000-00001FBC0000}"/>
    <cellStyle name="20% - Accent1 6 2 2 9 2 2 2" xfId="48343" xr:uid="{00000000-0005-0000-0000-000020BC0000}"/>
    <cellStyle name="20% - Accent1 6 2 2 9 2 3" xfId="48344" xr:uid="{00000000-0005-0000-0000-000021BC0000}"/>
    <cellStyle name="20% - Accent1 6 2 2 9 3" xfId="48345" xr:uid="{00000000-0005-0000-0000-000022BC0000}"/>
    <cellStyle name="20% - Accent1 6 2 2 9 3 2" xfId="48346" xr:uid="{00000000-0005-0000-0000-000023BC0000}"/>
    <cellStyle name="20% - Accent1 6 2 2 9 4" xfId="48347" xr:uid="{00000000-0005-0000-0000-000024BC0000}"/>
    <cellStyle name="20% - Accent1 6 2 3" xfId="48348" xr:uid="{00000000-0005-0000-0000-000025BC0000}"/>
    <cellStyle name="20% - Accent1 6 2 3 10" xfId="48349" xr:uid="{00000000-0005-0000-0000-000026BC0000}"/>
    <cellStyle name="20% - Accent1 6 2 3 10 2" xfId="48350" xr:uid="{00000000-0005-0000-0000-000027BC0000}"/>
    <cellStyle name="20% - Accent1 6 2 3 11" xfId="48351" xr:uid="{00000000-0005-0000-0000-000028BC0000}"/>
    <cellStyle name="20% - Accent1 6 2 3 2" xfId="48352" xr:uid="{00000000-0005-0000-0000-000029BC0000}"/>
    <cellStyle name="20% - Accent1 6 2 3 2 2" xfId="48353" xr:uid="{00000000-0005-0000-0000-00002ABC0000}"/>
    <cellStyle name="20% - Accent1 6 2 3 2 2 2" xfId="48354" xr:uid="{00000000-0005-0000-0000-00002BBC0000}"/>
    <cellStyle name="20% - Accent1 6 2 3 2 2 2 2" xfId="48355" xr:uid="{00000000-0005-0000-0000-00002CBC0000}"/>
    <cellStyle name="20% - Accent1 6 2 3 2 2 2 2 2" xfId="48356" xr:uid="{00000000-0005-0000-0000-00002DBC0000}"/>
    <cellStyle name="20% - Accent1 6 2 3 2 2 2 3" xfId="48357" xr:uid="{00000000-0005-0000-0000-00002EBC0000}"/>
    <cellStyle name="20% - Accent1 6 2 3 2 2 3" xfId="48358" xr:uid="{00000000-0005-0000-0000-00002FBC0000}"/>
    <cellStyle name="20% - Accent1 6 2 3 2 2 3 2" xfId="48359" xr:uid="{00000000-0005-0000-0000-000030BC0000}"/>
    <cellStyle name="20% - Accent1 6 2 3 2 2 4" xfId="48360" xr:uid="{00000000-0005-0000-0000-000031BC0000}"/>
    <cellStyle name="20% - Accent1 6 2 3 2 3" xfId="48361" xr:uid="{00000000-0005-0000-0000-000032BC0000}"/>
    <cellStyle name="20% - Accent1 6 2 3 2 3 2" xfId="48362" xr:uid="{00000000-0005-0000-0000-000033BC0000}"/>
    <cellStyle name="20% - Accent1 6 2 3 2 3 2 2" xfId="48363" xr:uid="{00000000-0005-0000-0000-000034BC0000}"/>
    <cellStyle name="20% - Accent1 6 2 3 2 3 2 2 2" xfId="48364" xr:uid="{00000000-0005-0000-0000-000035BC0000}"/>
    <cellStyle name="20% - Accent1 6 2 3 2 3 2 3" xfId="48365" xr:uid="{00000000-0005-0000-0000-000036BC0000}"/>
    <cellStyle name="20% - Accent1 6 2 3 2 3 3" xfId="48366" xr:uid="{00000000-0005-0000-0000-000037BC0000}"/>
    <cellStyle name="20% - Accent1 6 2 3 2 3 3 2" xfId="48367" xr:uid="{00000000-0005-0000-0000-000038BC0000}"/>
    <cellStyle name="20% - Accent1 6 2 3 2 3 4" xfId="48368" xr:uid="{00000000-0005-0000-0000-000039BC0000}"/>
    <cellStyle name="20% - Accent1 6 2 3 2 4" xfId="48369" xr:uid="{00000000-0005-0000-0000-00003ABC0000}"/>
    <cellStyle name="20% - Accent1 6 2 3 2 4 2" xfId="48370" xr:uid="{00000000-0005-0000-0000-00003BBC0000}"/>
    <cellStyle name="20% - Accent1 6 2 3 2 4 2 2" xfId="48371" xr:uid="{00000000-0005-0000-0000-00003CBC0000}"/>
    <cellStyle name="20% - Accent1 6 2 3 2 4 2 2 2" xfId="48372" xr:uid="{00000000-0005-0000-0000-00003DBC0000}"/>
    <cellStyle name="20% - Accent1 6 2 3 2 4 2 3" xfId="48373" xr:uid="{00000000-0005-0000-0000-00003EBC0000}"/>
    <cellStyle name="20% - Accent1 6 2 3 2 4 3" xfId="48374" xr:uid="{00000000-0005-0000-0000-00003FBC0000}"/>
    <cellStyle name="20% - Accent1 6 2 3 2 4 3 2" xfId="48375" xr:uid="{00000000-0005-0000-0000-000040BC0000}"/>
    <cellStyle name="20% - Accent1 6 2 3 2 4 4" xfId="48376" xr:uid="{00000000-0005-0000-0000-000041BC0000}"/>
    <cellStyle name="20% - Accent1 6 2 3 2 5" xfId="48377" xr:uid="{00000000-0005-0000-0000-000042BC0000}"/>
    <cellStyle name="20% - Accent1 6 2 3 2 5 2" xfId="48378" xr:uid="{00000000-0005-0000-0000-000043BC0000}"/>
    <cellStyle name="20% - Accent1 6 2 3 2 5 2 2" xfId="48379" xr:uid="{00000000-0005-0000-0000-000044BC0000}"/>
    <cellStyle name="20% - Accent1 6 2 3 2 5 3" xfId="48380" xr:uid="{00000000-0005-0000-0000-000045BC0000}"/>
    <cellStyle name="20% - Accent1 6 2 3 2 6" xfId="48381" xr:uid="{00000000-0005-0000-0000-000046BC0000}"/>
    <cellStyle name="20% - Accent1 6 2 3 2 6 2" xfId="48382" xr:uid="{00000000-0005-0000-0000-000047BC0000}"/>
    <cellStyle name="20% - Accent1 6 2 3 2 6 2 2" xfId="48383" xr:uid="{00000000-0005-0000-0000-000048BC0000}"/>
    <cellStyle name="20% - Accent1 6 2 3 2 6 3" xfId="48384" xr:uid="{00000000-0005-0000-0000-000049BC0000}"/>
    <cellStyle name="20% - Accent1 6 2 3 2 7" xfId="48385" xr:uid="{00000000-0005-0000-0000-00004ABC0000}"/>
    <cellStyle name="20% - Accent1 6 2 3 2 7 2" xfId="48386" xr:uid="{00000000-0005-0000-0000-00004BBC0000}"/>
    <cellStyle name="20% - Accent1 6 2 3 2 8" xfId="48387" xr:uid="{00000000-0005-0000-0000-00004CBC0000}"/>
    <cellStyle name="20% - Accent1 6 2 3 2 8 2" xfId="48388" xr:uid="{00000000-0005-0000-0000-00004DBC0000}"/>
    <cellStyle name="20% - Accent1 6 2 3 2 9" xfId="48389" xr:uid="{00000000-0005-0000-0000-00004EBC0000}"/>
    <cellStyle name="20% - Accent1 6 2 3 3" xfId="48390" xr:uid="{00000000-0005-0000-0000-00004FBC0000}"/>
    <cellStyle name="20% - Accent1 6 2 3 3 2" xfId="48391" xr:uid="{00000000-0005-0000-0000-000050BC0000}"/>
    <cellStyle name="20% - Accent1 6 2 3 3 2 2" xfId="48392" xr:uid="{00000000-0005-0000-0000-000051BC0000}"/>
    <cellStyle name="20% - Accent1 6 2 3 3 2 2 2" xfId="48393" xr:uid="{00000000-0005-0000-0000-000052BC0000}"/>
    <cellStyle name="20% - Accent1 6 2 3 3 2 2 2 2" xfId="48394" xr:uid="{00000000-0005-0000-0000-000053BC0000}"/>
    <cellStyle name="20% - Accent1 6 2 3 3 2 2 3" xfId="48395" xr:uid="{00000000-0005-0000-0000-000054BC0000}"/>
    <cellStyle name="20% - Accent1 6 2 3 3 2 3" xfId="48396" xr:uid="{00000000-0005-0000-0000-000055BC0000}"/>
    <cellStyle name="20% - Accent1 6 2 3 3 2 3 2" xfId="48397" xr:uid="{00000000-0005-0000-0000-000056BC0000}"/>
    <cellStyle name="20% - Accent1 6 2 3 3 2 4" xfId="48398" xr:uid="{00000000-0005-0000-0000-000057BC0000}"/>
    <cellStyle name="20% - Accent1 6 2 3 3 3" xfId="48399" xr:uid="{00000000-0005-0000-0000-000058BC0000}"/>
    <cellStyle name="20% - Accent1 6 2 3 3 3 2" xfId="48400" xr:uid="{00000000-0005-0000-0000-000059BC0000}"/>
    <cellStyle name="20% - Accent1 6 2 3 3 3 2 2" xfId="48401" xr:uid="{00000000-0005-0000-0000-00005ABC0000}"/>
    <cellStyle name="20% - Accent1 6 2 3 3 3 2 2 2" xfId="48402" xr:uid="{00000000-0005-0000-0000-00005BBC0000}"/>
    <cellStyle name="20% - Accent1 6 2 3 3 3 2 3" xfId="48403" xr:uid="{00000000-0005-0000-0000-00005CBC0000}"/>
    <cellStyle name="20% - Accent1 6 2 3 3 3 3" xfId="48404" xr:uid="{00000000-0005-0000-0000-00005DBC0000}"/>
    <cellStyle name="20% - Accent1 6 2 3 3 3 3 2" xfId="48405" xr:uid="{00000000-0005-0000-0000-00005EBC0000}"/>
    <cellStyle name="20% - Accent1 6 2 3 3 3 4" xfId="48406" xr:uid="{00000000-0005-0000-0000-00005FBC0000}"/>
    <cellStyle name="20% - Accent1 6 2 3 3 4" xfId="48407" xr:uid="{00000000-0005-0000-0000-000060BC0000}"/>
    <cellStyle name="20% - Accent1 6 2 3 3 4 2" xfId="48408" xr:uid="{00000000-0005-0000-0000-000061BC0000}"/>
    <cellStyle name="20% - Accent1 6 2 3 3 4 2 2" xfId="48409" xr:uid="{00000000-0005-0000-0000-000062BC0000}"/>
    <cellStyle name="20% - Accent1 6 2 3 3 4 2 2 2" xfId="48410" xr:uid="{00000000-0005-0000-0000-000063BC0000}"/>
    <cellStyle name="20% - Accent1 6 2 3 3 4 2 3" xfId="48411" xr:uid="{00000000-0005-0000-0000-000064BC0000}"/>
    <cellStyle name="20% - Accent1 6 2 3 3 4 3" xfId="48412" xr:uid="{00000000-0005-0000-0000-000065BC0000}"/>
    <cellStyle name="20% - Accent1 6 2 3 3 4 3 2" xfId="48413" xr:uid="{00000000-0005-0000-0000-000066BC0000}"/>
    <cellStyle name="20% - Accent1 6 2 3 3 4 4" xfId="48414" xr:uid="{00000000-0005-0000-0000-000067BC0000}"/>
    <cellStyle name="20% - Accent1 6 2 3 3 5" xfId="48415" xr:uid="{00000000-0005-0000-0000-000068BC0000}"/>
    <cellStyle name="20% - Accent1 6 2 3 3 5 2" xfId="48416" xr:uid="{00000000-0005-0000-0000-000069BC0000}"/>
    <cellStyle name="20% - Accent1 6 2 3 3 5 2 2" xfId="48417" xr:uid="{00000000-0005-0000-0000-00006ABC0000}"/>
    <cellStyle name="20% - Accent1 6 2 3 3 5 3" xfId="48418" xr:uid="{00000000-0005-0000-0000-00006BBC0000}"/>
    <cellStyle name="20% - Accent1 6 2 3 3 6" xfId="48419" xr:uid="{00000000-0005-0000-0000-00006CBC0000}"/>
    <cellStyle name="20% - Accent1 6 2 3 3 6 2" xfId="48420" xr:uid="{00000000-0005-0000-0000-00006DBC0000}"/>
    <cellStyle name="20% - Accent1 6 2 3 3 6 2 2" xfId="48421" xr:uid="{00000000-0005-0000-0000-00006EBC0000}"/>
    <cellStyle name="20% - Accent1 6 2 3 3 6 3" xfId="48422" xr:uid="{00000000-0005-0000-0000-00006FBC0000}"/>
    <cellStyle name="20% - Accent1 6 2 3 3 7" xfId="48423" xr:uid="{00000000-0005-0000-0000-000070BC0000}"/>
    <cellStyle name="20% - Accent1 6 2 3 3 7 2" xfId="48424" xr:uid="{00000000-0005-0000-0000-000071BC0000}"/>
    <cellStyle name="20% - Accent1 6 2 3 3 8" xfId="48425" xr:uid="{00000000-0005-0000-0000-000072BC0000}"/>
    <cellStyle name="20% - Accent1 6 2 3 3 8 2" xfId="48426" xr:uid="{00000000-0005-0000-0000-000073BC0000}"/>
    <cellStyle name="20% - Accent1 6 2 3 3 9" xfId="48427" xr:uid="{00000000-0005-0000-0000-000074BC0000}"/>
    <cellStyle name="20% - Accent1 6 2 3 4" xfId="48428" xr:uid="{00000000-0005-0000-0000-000075BC0000}"/>
    <cellStyle name="20% - Accent1 6 2 3 4 2" xfId="48429" xr:uid="{00000000-0005-0000-0000-000076BC0000}"/>
    <cellStyle name="20% - Accent1 6 2 3 4 2 2" xfId="48430" xr:uid="{00000000-0005-0000-0000-000077BC0000}"/>
    <cellStyle name="20% - Accent1 6 2 3 4 2 2 2" xfId="48431" xr:uid="{00000000-0005-0000-0000-000078BC0000}"/>
    <cellStyle name="20% - Accent1 6 2 3 4 2 3" xfId="48432" xr:uid="{00000000-0005-0000-0000-000079BC0000}"/>
    <cellStyle name="20% - Accent1 6 2 3 4 3" xfId="48433" xr:uid="{00000000-0005-0000-0000-00007ABC0000}"/>
    <cellStyle name="20% - Accent1 6 2 3 4 3 2" xfId="48434" xr:uid="{00000000-0005-0000-0000-00007BBC0000}"/>
    <cellStyle name="20% - Accent1 6 2 3 4 4" xfId="48435" xr:uid="{00000000-0005-0000-0000-00007CBC0000}"/>
    <cellStyle name="20% - Accent1 6 2 3 5" xfId="48436" xr:uid="{00000000-0005-0000-0000-00007DBC0000}"/>
    <cellStyle name="20% - Accent1 6 2 3 5 2" xfId="48437" xr:uid="{00000000-0005-0000-0000-00007EBC0000}"/>
    <cellStyle name="20% - Accent1 6 2 3 5 2 2" xfId="48438" xr:uid="{00000000-0005-0000-0000-00007FBC0000}"/>
    <cellStyle name="20% - Accent1 6 2 3 5 2 2 2" xfId="48439" xr:uid="{00000000-0005-0000-0000-000080BC0000}"/>
    <cellStyle name="20% - Accent1 6 2 3 5 2 3" xfId="48440" xr:uid="{00000000-0005-0000-0000-000081BC0000}"/>
    <cellStyle name="20% - Accent1 6 2 3 5 3" xfId="48441" xr:uid="{00000000-0005-0000-0000-000082BC0000}"/>
    <cellStyle name="20% - Accent1 6 2 3 5 3 2" xfId="48442" xr:uid="{00000000-0005-0000-0000-000083BC0000}"/>
    <cellStyle name="20% - Accent1 6 2 3 5 4" xfId="48443" xr:uid="{00000000-0005-0000-0000-000084BC0000}"/>
    <cellStyle name="20% - Accent1 6 2 3 6" xfId="48444" xr:uid="{00000000-0005-0000-0000-000085BC0000}"/>
    <cellStyle name="20% - Accent1 6 2 3 6 2" xfId="48445" xr:uid="{00000000-0005-0000-0000-000086BC0000}"/>
    <cellStyle name="20% - Accent1 6 2 3 6 2 2" xfId="48446" xr:uid="{00000000-0005-0000-0000-000087BC0000}"/>
    <cellStyle name="20% - Accent1 6 2 3 6 2 2 2" xfId="48447" xr:uid="{00000000-0005-0000-0000-000088BC0000}"/>
    <cellStyle name="20% - Accent1 6 2 3 6 2 3" xfId="48448" xr:uid="{00000000-0005-0000-0000-000089BC0000}"/>
    <cellStyle name="20% - Accent1 6 2 3 6 3" xfId="48449" xr:uid="{00000000-0005-0000-0000-00008ABC0000}"/>
    <cellStyle name="20% - Accent1 6 2 3 6 3 2" xfId="48450" xr:uid="{00000000-0005-0000-0000-00008BBC0000}"/>
    <cellStyle name="20% - Accent1 6 2 3 6 4" xfId="48451" xr:uid="{00000000-0005-0000-0000-00008CBC0000}"/>
    <cellStyle name="20% - Accent1 6 2 3 7" xfId="48452" xr:uid="{00000000-0005-0000-0000-00008DBC0000}"/>
    <cellStyle name="20% - Accent1 6 2 3 7 2" xfId="48453" xr:uid="{00000000-0005-0000-0000-00008EBC0000}"/>
    <cellStyle name="20% - Accent1 6 2 3 7 2 2" xfId="48454" xr:uid="{00000000-0005-0000-0000-00008FBC0000}"/>
    <cellStyle name="20% - Accent1 6 2 3 7 3" xfId="48455" xr:uid="{00000000-0005-0000-0000-000090BC0000}"/>
    <cellStyle name="20% - Accent1 6 2 3 8" xfId="48456" xr:uid="{00000000-0005-0000-0000-000091BC0000}"/>
    <cellStyle name="20% - Accent1 6 2 3 8 2" xfId="48457" xr:uid="{00000000-0005-0000-0000-000092BC0000}"/>
    <cellStyle name="20% - Accent1 6 2 3 8 2 2" xfId="48458" xr:uid="{00000000-0005-0000-0000-000093BC0000}"/>
    <cellStyle name="20% - Accent1 6 2 3 8 3" xfId="48459" xr:uid="{00000000-0005-0000-0000-000094BC0000}"/>
    <cellStyle name="20% - Accent1 6 2 3 9" xfId="48460" xr:uid="{00000000-0005-0000-0000-000095BC0000}"/>
    <cellStyle name="20% - Accent1 6 2 3 9 2" xfId="48461" xr:uid="{00000000-0005-0000-0000-000096BC0000}"/>
    <cellStyle name="20% - Accent1 6 2 4" xfId="48462" xr:uid="{00000000-0005-0000-0000-000097BC0000}"/>
    <cellStyle name="20% - Accent1 6 2 4 10" xfId="48463" xr:uid="{00000000-0005-0000-0000-000098BC0000}"/>
    <cellStyle name="20% - Accent1 6 2 4 10 2" xfId="48464" xr:uid="{00000000-0005-0000-0000-000099BC0000}"/>
    <cellStyle name="20% - Accent1 6 2 4 11" xfId="48465" xr:uid="{00000000-0005-0000-0000-00009ABC0000}"/>
    <cellStyle name="20% - Accent1 6 2 4 2" xfId="48466" xr:uid="{00000000-0005-0000-0000-00009BBC0000}"/>
    <cellStyle name="20% - Accent1 6 2 4 2 2" xfId="48467" xr:uid="{00000000-0005-0000-0000-00009CBC0000}"/>
    <cellStyle name="20% - Accent1 6 2 4 2 2 2" xfId="48468" xr:uid="{00000000-0005-0000-0000-00009DBC0000}"/>
    <cellStyle name="20% - Accent1 6 2 4 2 2 2 2" xfId="48469" xr:uid="{00000000-0005-0000-0000-00009EBC0000}"/>
    <cellStyle name="20% - Accent1 6 2 4 2 2 2 2 2" xfId="48470" xr:uid="{00000000-0005-0000-0000-00009FBC0000}"/>
    <cellStyle name="20% - Accent1 6 2 4 2 2 2 3" xfId="48471" xr:uid="{00000000-0005-0000-0000-0000A0BC0000}"/>
    <cellStyle name="20% - Accent1 6 2 4 2 2 3" xfId="48472" xr:uid="{00000000-0005-0000-0000-0000A1BC0000}"/>
    <cellStyle name="20% - Accent1 6 2 4 2 2 3 2" xfId="48473" xr:uid="{00000000-0005-0000-0000-0000A2BC0000}"/>
    <cellStyle name="20% - Accent1 6 2 4 2 2 4" xfId="48474" xr:uid="{00000000-0005-0000-0000-0000A3BC0000}"/>
    <cellStyle name="20% - Accent1 6 2 4 2 3" xfId="48475" xr:uid="{00000000-0005-0000-0000-0000A4BC0000}"/>
    <cellStyle name="20% - Accent1 6 2 4 2 3 2" xfId="48476" xr:uid="{00000000-0005-0000-0000-0000A5BC0000}"/>
    <cellStyle name="20% - Accent1 6 2 4 2 3 2 2" xfId="48477" xr:uid="{00000000-0005-0000-0000-0000A6BC0000}"/>
    <cellStyle name="20% - Accent1 6 2 4 2 3 2 2 2" xfId="48478" xr:uid="{00000000-0005-0000-0000-0000A7BC0000}"/>
    <cellStyle name="20% - Accent1 6 2 4 2 3 2 3" xfId="48479" xr:uid="{00000000-0005-0000-0000-0000A8BC0000}"/>
    <cellStyle name="20% - Accent1 6 2 4 2 3 3" xfId="48480" xr:uid="{00000000-0005-0000-0000-0000A9BC0000}"/>
    <cellStyle name="20% - Accent1 6 2 4 2 3 3 2" xfId="48481" xr:uid="{00000000-0005-0000-0000-0000AABC0000}"/>
    <cellStyle name="20% - Accent1 6 2 4 2 3 4" xfId="48482" xr:uid="{00000000-0005-0000-0000-0000ABBC0000}"/>
    <cellStyle name="20% - Accent1 6 2 4 2 4" xfId="48483" xr:uid="{00000000-0005-0000-0000-0000ACBC0000}"/>
    <cellStyle name="20% - Accent1 6 2 4 2 4 2" xfId="48484" xr:uid="{00000000-0005-0000-0000-0000ADBC0000}"/>
    <cellStyle name="20% - Accent1 6 2 4 2 4 2 2" xfId="48485" xr:uid="{00000000-0005-0000-0000-0000AEBC0000}"/>
    <cellStyle name="20% - Accent1 6 2 4 2 4 2 2 2" xfId="48486" xr:uid="{00000000-0005-0000-0000-0000AFBC0000}"/>
    <cellStyle name="20% - Accent1 6 2 4 2 4 2 3" xfId="48487" xr:uid="{00000000-0005-0000-0000-0000B0BC0000}"/>
    <cellStyle name="20% - Accent1 6 2 4 2 4 3" xfId="48488" xr:uid="{00000000-0005-0000-0000-0000B1BC0000}"/>
    <cellStyle name="20% - Accent1 6 2 4 2 4 3 2" xfId="48489" xr:uid="{00000000-0005-0000-0000-0000B2BC0000}"/>
    <cellStyle name="20% - Accent1 6 2 4 2 4 4" xfId="48490" xr:uid="{00000000-0005-0000-0000-0000B3BC0000}"/>
    <cellStyle name="20% - Accent1 6 2 4 2 5" xfId="48491" xr:uid="{00000000-0005-0000-0000-0000B4BC0000}"/>
    <cellStyle name="20% - Accent1 6 2 4 2 5 2" xfId="48492" xr:uid="{00000000-0005-0000-0000-0000B5BC0000}"/>
    <cellStyle name="20% - Accent1 6 2 4 2 5 2 2" xfId="48493" xr:uid="{00000000-0005-0000-0000-0000B6BC0000}"/>
    <cellStyle name="20% - Accent1 6 2 4 2 5 3" xfId="48494" xr:uid="{00000000-0005-0000-0000-0000B7BC0000}"/>
    <cellStyle name="20% - Accent1 6 2 4 2 6" xfId="48495" xr:uid="{00000000-0005-0000-0000-0000B8BC0000}"/>
    <cellStyle name="20% - Accent1 6 2 4 2 6 2" xfId="48496" xr:uid="{00000000-0005-0000-0000-0000B9BC0000}"/>
    <cellStyle name="20% - Accent1 6 2 4 2 6 2 2" xfId="48497" xr:uid="{00000000-0005-0000-0000-0000BABC0000}"/>
    <cellStyle name="20% - Accent1 6 2 4 2 6 3" xfId="48498" xr:uid="{00000000-0005-0000-0000-0000BBBC0000}"/>
    <cellStyle name="20% - Accent1 6 2 4 2 7" xfId="48499" xr:uid="{00000000-0005-0000-0000-0000BCBC0000}"/>
    <cellStyle name="20% - Accent1 6 2 4 2 7 2" xfId="48500" xr:uid="{00000000-0005-0000-0000-0000BDBC0000}"/>
    <cellStyle name="20% - Accent1 6 2 4 2 8" xfId="48501" xr:uid="{00000000-0005-0000-0000-0000BEBC0000}"/>
    <cellStyle name="20% - Accent1 6 2 4 2 8 2" xfId="48502" xr:uid="{00000000-0005-0000-0000-0000BFBC0000}"/>
    <cellStyle name="20% - Accent1 6 2 4 2 9" xfId="48503" xr:uid="{00000000-0005-0000-0000-0000C0BC0000}"/>
    <cellStyle name="20% - Accent1 6 2 4 3" xfId="48504" xr:uid="{00000000-0005-0000-0000-0000C1BC0000}"/>
    <cellStyle name="20% - Accent1 6 2 4 3 2" xfId="48505" xr:uid="{00000000-0005-0000-0000-0000C2BC0000}"/>
    <cellStyle name="20% - Accent1 6 2 4 3 2 2" xfId="48506" xr:uid="{00000000-0005-0000-0000-0000C3BC0000}"/>
    <cellStyle name="20% - Accent1 6 2 4 3 2 2 2" xfId="48507" xr:uid="{00000000-0005-0000-0000-0000C4BC0000}"/>
    <cellStyle name="20% - Accent1 6 2 4 3 2 2 2 2" xfId="48508" xr:uid="{00000000-0005-0000-0000-0000C5BC0000}"/>
    <cellStyle name="20% - Accent1 6 2 4 3 2 2 3" xfId="48509" xr:uid="{00000000-0005-0000-0000-0000C6BC0000}"/>
    <cellStyle name="20% - Accent1 6 2 4 3 2 3" xfId="48510" xr:uid="{00000000-0005-0000-0000-0000C7BC0000}"/>
    <cellStyle name="20% - Accent1 6 2 4 3 2 3 2" xfId="48511" xr:uid="{00000000-0005-0000-0000-0000C8BC0000}"/>
    <cellStyle name="20% - Accent1 6 2 4 3 2 4" xfId="48512" xr:uid="{00000000-0005-0000-0000-0000C9BC0000}"/>
    <cellStyle name="20% - Accent1 6 2 4 3 3" xfId="48513" xr:uid="{00000000-0005-0000-0000-0000CABC0000}"/>
    <cellStyle name="20% - Accent1 6 2 4 3 3 2" xfId="48514" xr:uid="{00000000-0005-0000-0000-0000CBBC0000}"/>
    <cellStyle name="20% - Accent1 6 2 4 3 3 2 2" xfId="48515" xr:uid="{00000000-0005-0000-0000-0000CCBC0000}"/>
    <cellStyle name="20% - Accent1 6 2 4 3 3 2 2 2" xfId="48516" xr:uid="{00000000-0005-0000-0000-0000CDBC0000}"/>
    <cellStyle name="20% - Accent1 6 2 4 3 3 2 3" xfId="48517" xr:uid="{00000000-0005-0000-0000-0000CEBC0000}"/>
    <cellStyle name="20% - Accent1 6 2 4 3 3 3" xfId="48518" xr:uid="{00000000-0005-0000-0000-0000CFBC0000}"/>
    <cellStyle name="20% - Accent1 6 2 4 3 3 3 2" xfId="48519" xr:uid="{00000000-0005-0000-0000-0000D0BC0000}"/>
    <cellStyle name="20% - Accent1 6 2 4 3 3 4" xfId="48520" xr:uid="{00000000-0005-0000-0000-0000D1BC0000}"/>
    <cellStyle name="20% - Accent1 6 2 4 3 4" xfId="48521" xr:uid="{00000000-0005-0000-0000-0000D2BC0000}"/>
    <cellStyle name="20% - Accent1 6 2 4 3 4 2" xfId="48522" xr:uid="{00000000-0005-0000-0000-0000D3BC0000}"/>
    <cellStyle name="20% - Accent1 6 2 4 3 4 2 2" xfId="48523" xr:uid="{00000000-0005-0000-0000-0000D4BC0000}"/>
    <cellStyle name="20% - Accent1 6 2 4 3 4 2 2 2" xfId="48524" xr:uid="{00000000-0005-0000-0000-0000D5BC0000}"/>
    <cellStyle name="20% - Accent1 6 2 4 3 4 2 3" xfId="48525" xr:uid="{00000000-0005-0000-0000-0000D6BC0000}"/>
    <cellStyle name="20% - Accent1 6 2 4 3 4 3" xfId="48526" xr:uid="{00000000-0005-0000-0000-0000D7BC0000}"/>
    <cellStyle name="20% - Accent1 6 2 4 3 4 3 2" xfId="48527" xr:uid="{00000000-0005-0000-0000-0000D8BC0000}"/>
    <cellStyle name="20% - Accent1 6 2 4 3 4 4" xfId="48528" xr:uid="{00000000-0005-0000-0000-0000D9BC0000}"/>
    <cellStyle name="20% - Accent1 6 2 4 3 5" xfId="48529" xr:uid="{00000000-0005-0000-0000-0000DABC0000}"/>
    <cellStyle name="20% - Accent1 6 2 4 3 5 2" xfId="48530" xr:uid="{00000000-0005-0000-0000-0000DBBC0000}"/>
    <cellStyle name="20% - Accent1 6 2 4 3 5 2 2" xfId="48531" xr:uid="{00000000-0005-0000-0000-0000DCBC0000}"/>
    <cellStyle name="20% - Accent1 6 2 4 3 5 3" xfId="48532" xr:uid="{00000000-0005-0000-0000-0000DDBC0000}"/>
    <cellStyle name="20% - Accent1 6 2 4 3 6" xfId="48533" xr:uid="{00000000-0005-0000-0000-0000DEBC0000}"/>
    <cellStyle name="20% - Accent1 6 2 4 3 6 2" xfId="48534" xr:uid="{00000000-0005-0000-0000-0000DFBC0000}"/>
    <cellStyle name="20% - Accent1 6 2 4 3 6 2 2" xfId="48535" xr:uid="{00000000-0005-0000-0000-0000E0BC0000}"/>
    <cellStyle name="20% - Accent1 6 2 4 3 6 3" xfId="48536" xr:uid="{00000000-0005-0000-0000-0000E1BC0000}"/>
    <cellStyle name="20% - Accent1 6 2 4 3 7" xfId="48537" xr:uid="{00000000-0005-0000-0000-0000E2BC0000}"/>
    <cellStyle name="20% - Accent1 6 2 4 3 7 2" xfId="48538" xr:uid="{00000000-0005-0000-0000-0000E3BC0000}"/>
    <cellStyle name="20% - Accent1 6 2 4 3 8" xfId="48539" xr:uid="{00000000-0005-0000-0000-0000E4BC0000}"/>
    <cellStyle name="20% - Accent1 6 2 4 3 8 2" xfId="48540" xr:uid="{00000000-0005-0000-0000-0000E5BC0000}"/>
    <cellStyle name="20% - Accent1 6 2 4 3 9" xfId="48541" xr:uid="{00000000-0005-0000-0000-0000E6BC0000}"/>
    <cellStyle name="20% - Accent1 6 2 4 4" xfId="48542" xr:uid="{00000000-0005-0000-0000-0000E7BC0000}"/>
    <cellStyle name="20% - Accent1 6 2 4 4 2" xfId="48543" xr:uid="{00000000-0005-0000-0000-0000E8BC0000}"/>
    <cellStyle name="20% - Accent1 6 2 4 4 2 2" xfId="48544" xr:uid="{00000000-0005-0000-0000-0000E9BC0000}"/>
    <cellStyle name="20% - Accent1 6 2 4 4 2 2 2" xfId="48545" xr:uid="{00000000-0005-0000-0000-0000EABC0000}"/>
    <cellStyle name="20% - Accent1 6 2 4 4 2 3" xfId="48546" xr:uid="{00000000-0005-0000-0000-0000EBBC0000}"/>
    <cellStyle name="20% - Accent1 6 2 4 4 3" xfId="48547" xr:uid="{00000000-0005-0000-0000-0000ECBC0000}"/>
    <cellStyle name="20% - Accent1 6 2 4 4 3 2" xfId="48548" xr:uid="{00000000-0005-0000-0000-0000EDBC0000}"/>
    <cellStyle name="20% - Accent1 6 2 4 4 4" xfId="48549" xr:uid="{00000000-0005-0000-0000-0000EEBC0000}"/>
    <cellStyle name="20% - Accent1 6 2 4 5" xfId="48550" xr:uid="{00000000-0005-0000-0000-0000EFBC0000}"/>
    <cellStyle name="20% - Accent1 6 2 4 5 2" xfId="48551" xr:uid="{00000000-0005-0000-0000-0000F0BC0000}"/>
    <cellStyle name="20% - Accent1 6 2 4 5 2 2" xfId="48552" xr:uid="{00000000-0005-0000-0000-0000F1BC0000}"/>
    <cellStyle name="20% - Accent1 6 2 4 5 2 2 2" xfId="48553" xr:uid="{00000000-0005-0000-0000-0000F2BC0000}"/>
    <cellStyle name="20% - Accent1 6 2 4 5 2 3" xfId="48554" xr:uid="{00000000-0005-0000-0000-0000F3BC0000}"/>
    <cellStyle name="20% - Accent1 6 2 4 5 3" xfId="48555" xr:uid="{00000000-0005-0000-0000-0000F4BC0000}"/>
    <cellStyle name="20% - Accent1 6 2 4 5 3 2" xfId="48556" xr:uid="{00000000-0005-0000-0000-0000F5BC0000}"/>
    <cellStyle name="20% - Accent1 6 2 4 5 4" xfId="48557" xr:uid="{00000000-0005-0000-0000-0000F6BC0000}"/>
    <cellStyle name="20% - Accent1 6 2 4 6" xfId="48558" xr:uid="{00000000-0005-0000-0000-0000F7BC0000}"/>
    <cellStyle name="20% - Accent1 6 2 4 6 2" xfId="48559" xr:uid="{00000000-0005-0000-0000-0000F8BC0000}"/>
    <cellStyle name="20% - Accent1 6 2 4 6 2 2" xfId="48560" xr:uid="{00000000-0005-0000-0000-0000F9BC0000}"/>
    <cellStyle name="20% - Accent1 6 2 4 6 2 2 2" xfId="48561" xr:uid="{00000000-0005-0000-0000-0000FABC0000}"/>
    <cellStyle name="20% - Accent1 6 2 4 6 2 3" xfId="48562" xr:uid="{00000000-0005-0000-0000-0000FBBC0000}"/>
    <cellStyle name="20% - Accent1 6 2 4 6 3" xfId="48563" xr:uid="{00000000-0005-0000-0000-0000FCBC0000}"/>
    <cellStyle name="20% - Accent1 6 2 4 6 3 2" xfId="48564" xr:uid="{00000000-0005-0000-0000-0000FDBC0000}"/>
    <cellStyle name="20% - Accent1 6 2 4 6 4" xfId="48565" xr:uid="{00000000-0005-0000-0000-0000FEBC0000}"/>
    <cellStyle name="20% - Accent1 6 2 4 7" xfId="48566" xr:uid="{00000000-0005-0000-0000-0000FFBC0000}"/>
    <cellStyle name="20% - Accent1 6 2 4 7 2" xfId="48567" xr:uid="{00000000-0005-0000-0000-000000BD0000}"/>
    <cellStyle name="20% - Accent1 6 2 4 7 2 2" xfId="48568" xr:uid="{00000000-0005-0000-0000-000001BD0000}"/>
    <cellStyle name="20% - Accent1 6 2 4 7 3" xfId="48569" xr:uid="{00000000-0005-0000-0000-000002BD0000}"/>
    <cellStyle name="20% - Accent1 6 2 4 8" xfId="48570" xr:uid="{00000000-0005-0000-0000-000003BD0000}"/>
    <cellStyle name="20% - Accent1 6 2 4 8 2" xfId="48571" xr:uid="{00000000-0005-0000-0000-000004BD0000}"/>
    <cellStyle name="20% - Accent1 6 2 4 8 2 2" xfId="48572" xr:uid="{00000000-0005-0000-0000-000005BD0000}"/>
    <cellStyle name="20% - Accent1 6 2 4 8 3" xfId="48573" xr:uid="{00000000-0005-0000-0000-000006BD0000}"/>
    <cellStyle name="20% - Accent1 6 2 4 9" xfId="48574" xr:uid="{00000000-0005-0000-0000-000007BD0000}"/>
    <cellStyle name="20% - Accent1 6 2 4 9 2" xfId="48575" xr:uid="{00000000-0005-0000-0000-000008BD0000}"/>
    <cellStyle name="20% - Accent1 6 2 5" xfId="48576" xr:uid="{00000000-0005-0000-0000-000009BD0000}"/>
    <cellStyle name="20% - Accent1 6 2 5 10" xfId="48577" xr:uid="{00000000-0005-0000-0000-00000ABD0000}"/>
    <cellStyle name="20% - Accent1 6 2 5 10 2" xfId="48578" xr:uid="{00000000-0005-0000-0000-00000BBD0000}"/>
    <cellStyle name="20% - Accent1 6 2 5 11" xfId="48579" xr:uid="{00000000-0005-0000-0000-00000CBD0000}"/>
    <cellStyle name="20% - Accent1 6 2 5 2" xfId="48580" xr:uid="{00000000-0005-0000-0000-00000DBD0000}"/>
    <cellStyle name="20% - Accent1 6 2 5 2 2" xfId="48581" xr:uid="{00000000-0005-0000-0000-00000EBD0000}"/>
    <cellStyle name="20% - Accent1 6 2 5 2 2 2" xfId="48582" xr:uid="{00000000-0005-0000-0000-00000FBD0000}"/>
    <cellStyle name="20% - Accent1 6 2 5 2 2 2 2" xfId="48583" xr:uid="{00000000-0005-0000-0000-000010BD0000}"/>
    <cellStyle name="20% - Accent1 6 2 5 2 2 2 2 2" xfId="48584" xr:uid="{00000000-0005-0000-0000-000011BD0000}"/>
    <cellStyle name="20% - Accent1 6 2 5 2 2 2 3" xfId="48585" xr:uid="{00000000-0005-0000-0000-000012BD0000}"/>
    <cellStyle name="20% - Accent1 6 2 5 2 2 3" xfId="48586" xr:uid="{00000000-0005-0000-0000-000013BD0000}"/>
    <cellStyle name="20% - Accent1 6 2 5 2 2 3 2" xfId="48587" xr:uid="{00000000-0005-0000-0000-000014BD0000}"/>
    <cellStyle name="20% - Accent1 6 2 5 2 2 4" xfId="48588" xr:uid="{00000000-0005-0000-0000-000015BD0000}"/>
    <cellStyle name="20% - Accent1 6 2 5 2 3" xfId="48589" xr:uid="{00000000-0005-0000-0000-000016BD0000}"/>
    <cellStyle name="20% - Accent1 6 2 5 2 3 2" xfId="48590" xr:uid="{00000000-0005-0000-0000-000017BD0000}"/>
    <cellStyle name="20% - Accent1 6 2 5 2 3 2 2" xfId="48591" xr:uid="{00000000-0005-0000-0000-000018BD0000}"/>
    <cellStyle name="20% - Accent1 6 2 5 2 3 2 2 2" xfId="48592" xr:uid="{00000000-0005-0000-0000-000019BD0000}"/>
    <cellStyle name="20% - Accent1 6 2 5 2 3 2 3" xfId="48593" xr:uid="{00000000-0005-0000-0000-00001ABD0000}"/>
    <cellStyle name="20% - Accent1 6 2 5 2 3 3" xfId="48594" xr:uid="{00000000-0005-0000-0000-00001BBD0000}"/>
    <cellStyle name="20% - Accent1 6 2 5 2 3 3 2" xfId="48595" xr:uid="{00000000-0005-0000-0000-00001CBD0000}"/>
    <cellStyle name="20% - Accent1 6 2 5 2 3 4" xfId="48596" xr:uid="{00000000-0005-0000-0000-00001DBD0000}"/>
    <cellStyle name="20% - Accent1 6 2 5 2 4" xfId="48597" xr:uid="{00000000-0005-0000-0000-00001EBD0000}"/>
    <cellStyle name="20% - Accent1 6 2 5 2 4 2" xfId="48598" xr:uid="{00000000-0005-0000-0000-00001FBD0000}"/>
    <cellStyle name="20% - Accent1 6 2 5 2 4 2 2" xfId="48599" xr:uid="{00000000-0005-0000-0000-000020BD0000}"/>
    <cellStyle name="20% - Accent1 6 2 5 2 4 2 2 2" xfId="48600" xr:uid="{00000000-0005-0000-0000-000021BD0000}"/>
    <cellStyle name="20% - Accent1 6 2 5 2 4 2 3" xfId="48601" xr:uid="{00000000-0005-0000-0000-000022BD0000}"/>
    <cellStyle name="20% - Accent1 6 2 5 2 4 3" xfId="48602" xr:uid="{00000000-0005-0000-0000-000023BD0000}"/>
    <cellStyle name="20% - Accent1 6 2 5 2 4 3 2" xfId="48603" xr:uid="{00000000-0005-0000-0000-000024BD0000}"/>
    <cellStyle name="20% - Accent1 6 2 5 2 4 4" xfId="48604" xr:uid="{00000000-0005-0000-0000-000025BD0000}"/>
    <cellStyle name="20% - Accent1 6 2 5 2 5" xfId="48605" xr:uid="{00000000-0005-0000-0000-000026BD0000}"/>
    <cellStyle name="20% - Accent1 6 2 5 2 5 2" xfId="48606" xr:uid="{00000000-0005-0000-0000-000027BD0000}"/>
    <cellStyle name="20% - Accent1 6 2 5 2 5 2 2" xfId="48607" xr:uid="{00000000-0005-0000-0000-000028BD0000}"/>
    <cellStyle name="20% - Accent1 6 2 5 2 5 3" xfId="48608" xr:uid="{00000000-0005-0000-0000-000029BD0000}"/>
    <cellStyle name="20% - Accent1 6 2 5 2 6" xfId="48609" xr:uid="{00000000-0005-0000-0000-00002ABD0000}"/>
    <cellStyle name="20% - Accent1 6 2 5 2 6 2" xfId="48610" xr:uid="{00000000-0005-0000-0000-00002BBD0000}"/>
    <cellStyle name="20% - Accent1 6 2 5 2 6 2 2" xfId="48611" xr:uid="{00000000-0005-0000-0000-00002CBD0000}"/>
    <cellStyle name="20% - Accent1 6 2 5 2 6 3" xfId="48612" xr:uid="{00000000-0005-0000-0000-00002DBD0000}"/>
    <cellStyle name="20% - Accent1 6 2 5 2 7" xfId="48613" xr:uid="{00000000-0005-0000-0000-00002EBD0000}"/>
    <cellStyle name="20% - Accent1 6 2 5 2 7 2" xfId="48614" xr:uid="{00000000-0005-0000-0000-00002FBD0000}"/>
    <cellStyle name="20% - Accent1 6 2 5 2 8" xfId="48615" xr:uid="{00000000-0005-0000-0000-000030BD0000}"/>
    <cellStyle name="20% - Accent1 6 2 5 2 8 2" xfId="48616" xr:uid="{00000000-0005-0000-0000-000031BD0000}"/>
    <cellStyle name="20% - Accent1 6 2 5 2 9" xfId="48617" xr:uid="{00000000-0005-0000-0000-000032BD0000}"/>
    <cellStyle name="20% - Accent1 6 2 5 3" xfId="48618" xr:uid="{00000000-0005-0000-0000-000033BD0000}"/>
    <cellStyle name="20% - Accent1 6 2 5 3 2" xfId="48619" xr:uid="{00000000-0005-0000-0000-000034BD0000}"/>
    <cellStyle name="20% - Accent1 6 2 5 3 2 2" xfId="48620" xr:uid="{00000000-0005-0000-0000-000035BD0000}"/>
    <cellStyle name="20% - Accent1 6 2 5 3 2 2 2" xfId="48621" xr:uid="{00000000-0005-0000-0000-000036BD0000}"/>
    <cellStyle name="20% - Accent1 6 2 5 3 2 2 2 2" xfId="48622" xr:uid="{00000000-0005-0000-0000-000037BD0000}"/>
    <cellStyle name="20% - Accent1 6 2 5 3 2 2 3" xfId="48623" xr:uid="{00000000-0005-0000-0000-000038BD0000}"/>
    <cellStyle name="20% - Accent1 6 2 5 3 2 3" xfId="48624" xr:uid="{00000000-0005-0000-0000-000039BD0000}"/>
    <cellStyle name="20% - Accent1 6 2 5 3 2 3 2" xfId="48625" xr:uid="{00000000-0005-0000-0000-00003ABD0000}"/>
    <cellStyle name="20% - Accent1 6 2 5 3 2 4" xfId="48626" xr:uid="{00000000-0005-0000-0000-00003BBD0000}"/>
    <cellStyle name="20% - Accent1 6 2 5 3 3" xfId="48627" xr:uid="{00000000-0005-0000-0000-00003CBD0000}"/>
    <cellStyle name="20% - Accent1 6 2 5 3 3 2" xfId="48628" xr:uid="{00000000-0005-0000-0000-00003DBD0000}"/>
    <cellStyle name="20% - Accent1 6 2 5 3 3 2 2" xfId="48629" xr:uid="{00000000-0005-0000-0000-00003EBD0000}"/>
    <cellStyle name="20% - Accent1 6 2 5 3 3 2 2 2" xfId="48630" xr:uid="{00000000-0005-0000-0000-00003FBD0000}"/>
    <cellStyle name="20% - Accent1 6 2 5 3 3 2 3" xfId="48631" xr:uid="{00000000-0005-0000-0000-000040BD0000}"/>
    <cellStyle name="20% - Accent1 6 2 5 3 3 3" xfId="48632" xr:uid="{00000000-0005-0000-0000-000041BD0000}"/>
    <cellStyle name="20% - Accent1 6 2 5 3 3 3 2" xfId="48633" xr:uid="{00000000-0005-0000-0000-000042BD0000}"/>
    <cellStyle name="20% - Accent1 6 2 5 3 3 4" xfId="48634" xr:uid="{00000000-0005-0000-0000-000043BD0000}"/>
    <cellStyle name="20% - Accent1 6 2 5 3 4" xfId="48635" xr:uid="{00000000-0005-0000-0000-000044BD0000}"/>
    <cellStyle name="20% - Accent1 6 2 5 3 4 2" xfId="48636" xr:uid="{00000000-0005-0000-0000-000045BD0000}"/>
    <cellStyle name="20% - Accent1 6 2 5 3 4 2 2" xfId="48637" xr:uid="{00000000-0005-0000-0000-000046BD0000}"/>
    <cellStyle name="20% - Accent1 6 2 5 3 4 2 2 2" xfId="48638" xr:uid="{00000000-0005-0000-0000-000047BD0000}"/>
    <cellStyle name="20% - Accent1 6 2 5 3 4 2 3" xfId="48639" xr:uid="{00000000-0005-0000-0000-000048BD0000}"/>
    <cellStyle name="20% - Accent1 6 2 5 3 4 3" xfId="48640" xr:uid="{00000000-0005-0000-0000-000049BD0000}"/>
    <cellStyle name="20% - Accent1 6 2 5 3 4 3 2" xfId="48641" xr:uid="{00000000-0005-0000-0000-00004ABD0000}"/>
    <cellStyle name="20% - Accent1 6 2 5 3 4 4" xfId="48642" xr:uid="{00000000-0005-0000-0000-00004BBD0000}"/>
    <cellStyle name="20% - Accent1 6 2 5 3 5" xfId="48643" xr:uid="{00000000-0005-0000-0000-00004CBD0000}"/>
    <cellStyle name="20% - Accent1 6 2 5 3 5 2" xfId="48644" xr:uid="{00000000-0005-0000-0000-00004DBD0000}"/>
    <cellStyle name="20% - Accent1 6 2 5 3 5 2 2" xfId="48645" xr:uid="{00000000-0005-0000-0000-00004EBD0000}"/>
    <cellStyle name="20% - Accent1 6 2 5 3 5 3" xfId="48646" xr:uid="{00000000-0005-0000-0000-00004FBD0000}"/>
    <cellStyle name="20% - Accent1 6 2 5 3 6" xfId="48647" xr:uid="{00000000-0005-0000-0000-000050BD0000}"/>
    <cellStyle name="20% - Accent1 6 2 5 3 6 2" xfId="48648" xr:uid="{00000000-0005-0000-0000-000051BD0000}"/>
    <cellStyle name="20% - Accent1 6 2 5 3 6 2 2" xfId="48649" xr:uid="{00000000-0005-0000-0000-000052BD0000}"/>
    <cellStyle name="20% - Accent1 6 2 5 3 6 3" xfId="48650" xr:uid="{00000000-0005-0000-0000-000053BD0000}"/>
    <cellStyle name="20% - Accent1 6 2 5 3 7" xfId="48651" xr:uid="{00000000-0005-0000-0000-000054BD0000}"/>
    <cellStyle name="20% - Accent1 6 2 5 3 7 2" xfId="48652" xr:uid="{00000000-0005-0000-0000-000055BD0000}"/>
    <cellStyle name="20% - Accent1 6 2 5 3 8" xfId="48653" xr:uid="{00000000-0005-0000-0000-000056BD0000}"/>
    <cellStyle name="20% - Accent1 6 2 5 3 8 2" xfId="48654" xr:uid="{00000000-0005-0000-0000-000057BD0000}"/>
    <cellStyle name="20% - Accent1 6 2 5 3 9" xfId="48655" xr:uid="{00000000-0005-0000-0000-000058BD0000}"/>
    <cellStyle name="20% - Accent1 6 2 5 4" xfId="48656" xr:uid="{00000000-0005-0000-0000-000059BD0000}"/>
    <cellStyle name="20% - Accent1 6 2 5 4 2" xfId="48657" xr:uid="{00000000-0005-0000-0000-00005ABD0000}"/>
    <cellStyle name="20% - Accent1 6 2 5 4 2 2" xfId="48658" xr:uid="{00000000-0005-0000-0000-00005BBD0000}"/>
    <cellStyle name="20% - Accent1 6 2 5 4 2 2 2" xfId="48659" xr:uid="{00000000-0005-0000-0000-00005CBD0000}"/>
    <cellStyle name="20% - Accent1 6 2 5 4 2 3" xfId="48660" xr:uid="{00000000-0005-0000-0000-00005DBD0000}"/>
    <cellStyle name="20% - Accent1 6 2 5 4 3" xfId="48661" xr:uid="{00000000-0005-0000-0000-00005EBD0000}"/>
    <cellStyle name="20% - Accent1 6 2 5 4 3 2" xfId="48662" xr:uid="{00000000-0005-0000-0000-00005FBD0000}"/>
    <cellStyle name="20% - Accent1 6 2 5 4 4" xfId="48663" xr:uid="{00000000-0005-0000-0000-000060BD0000}"/>
    <cellStyle name="20% - Accent1 6 2 5 5" xfId="48664" xr:uid="{00000000-0005-0000-0000-000061BD0000}"/>
    <cellStyle name="20% - Accent1 6 2 5 5 2" xfId="48665" xr:uid="{00000000-0005-0000-0000-000062BD0000}"/>
    <cellStyle name="20% - Accent1 6 2 5 5 2 2" xfId="48666" xr:uid="{00000000-0005-0000-0000-000063BD0000}"/>
    <cellStyle name="20% - Accent1 6 2 5 5 2 2 2" xfId="48667" xr:uid="{00000000-0005-0000-0000-000064BD0000}"/>
    <cellStyle name="20% - Accent1 6 2 5 5 2 3" xfId="48668" xr:uid="{00000000-0005-0000-0000-000065BD0000}"/>
    <cellStyle name="20% - Accent1 6 2 5 5 3" xfId="48669" xr:uid="{00000000-0005-0000-0000-000066BD0000}"/>
    <cellStyle name="20% - Accent1 6 2 5 5 3 2" xfId="48670" xr:uid="{00000000-0005-0000-0000-000067BD0000}"/>
    <cellStyle name="20% - Accent1 6 2 5 5 4" xfId="48671" xr:uid="{00000000-0005-0000-0000-000068BD0000}"/>
    <cellStyle name="20% - Accent1 6 2 5 6" xfId="48672" xr:uid="{00000000-0005-0000-0000-000069BD0000}"/>
    <cellStyle name="20% - Accent1 6 2 5 6 2" xfId="48673" xr:uid="{00000000-0005-0000-0000-00006ABD0000}"/>
    <cellStyle name="20% - Accent1 6 2 5 6 2 2" xfId="48674" xr:uid="{00000000-0005-0000-0000-00006BBD0000}"/>
    <cellStyle name="20% - Accent1 6 2 5 6 2 2 2" xfId="48675" xr:uid="{00000000-0005-0000-0000-00006CBD0000}"/>
    <cellStyle name="20% - Accent1 6 2 5 6 2 3" xfId="48676" xr:uid="{00000000-0005-0000-0000-00006DBD0000}"/>
    <cellStyle name="20% - Accent1 6 2 5 6 3" xfId="48677" xr:uid="{00000000-0005-0000-0000-00006EBD0000}"/>
    <cellStyle name="20% - Accent1 6 2 5 6 3 2" xfId="48678" xr:uid="{00000000-0005-0000-0000-00006FBD0000}"/>
    <cellStyle name="20% - Accent1 6 2 5 6 4" xfId="48679" xr:uid="{00000000-0005-0000-0000-000070BD0000}"/>
    <cellStyle name="20% - Accent1 6 2 5 7" xfId="48680" xr:uid="{00000000-0005-0000-0000-000071BD0000}"/>
    <cellStyle name="20% - Accent1 6 2 5 7 2" xfId="48681" xr:uid="{00000000-0005-0000-0000-000072BD0000}"/>
    <cellStyle name="20% - Accent1 6 2 5 7 2 2" xfId="48682" xr:uid="{00000000-0005-0000-0000-000073BD0000}"/>
    <cellStyle name="20% - Accent1 6 2 5 7 3" xfId="48683" xr:uid="{00000000-0005-0000-0000-000074BD0000}"/>
    <cellStyle name="20% - Accent1 6 2 5 8" xfId="48684" xr:uid="{00000000-0005-0000-0000-000075BD0000}"/>
    <cellStyle name="20% - Accent1 6 2 5 8 2" xfId="48685" xr:uid="{00000000-0005-0000-0000-000076BD0000}"/>
    <cellStyle name="20% - Accent1 6 2 5 8 2 2" xfId="48686" xr:uid="{00000000-0005-0000-0000-000077BD0000}"/>
    <cellStyle name="20% - Accent1 6 2 5 8 3" xfId="48687" xr:uid="{00000000-0005-0000-0000-000078BD0000}"/>
    <cellStyle name="20% - Accent1 6 2 5 9" xfId="48688" xr:uid="{00000000-0005-0000-0000-000079BD0000}"/>
    <cellStyle name="20% - Accent1 6 2 5 9 2" xfId="48689" xr:uid="{00000000-0005-0000-0000-00007ABD0000}"/>
    <cellStyle name="20% - Accent1 6 2 6" xfId="48690" xr:uid="{00000000-0005-0000-0000-00007BBD0000}"/>
    <cellStyle name="20% - Accent1 6 2 6 2" xfId="48691" xr:uid="{00000000-0005-0000-0000-00007CBD0000}"/>
    <cellStyle name="20% - Accent1 6 2 6 2 2" xfId="48692" xr:uid="{00000000-0005-0000-0000-00007DBD0000}"/>
    <cellStyle name="20% - Accent1 6 2 6 2 2 2" xfId="48693" xr:uid="{00000000-0005-0000-0000-00007EBD0000}"/>
    <cellStyle name="20% - Accent1 6 2 6 2 2 2 2" xfId="48694" xr:uid="{00000000-0005-0000-0000-00007FBD0000}"/>
    <cellStyle name="20% - Accent1 6 2 6 2 2 3" xfId="48695" xr:uid="{00000000-0005-0000-0000-000080BD0000}"/>
    <cellStyle name="20% - Accent1 6 2 6 2 3" xfId="48696" xr:uid="{00000000-0005-0000-0000-000081BD0000}"/>
    <cellStyle name="20% - Accent1 6 2 6 2 3 2" xfId="48697" xr:uid="{00000000-0005-0000-0000-000082BD0000}"/>
    <cellStyle name="20% - Accent1 6 2 6 2 4" xfId="48698" xr:uid="{00000000-0005-0000-0000-000083BD0000}"/>
    <cellStyle name="20% - Accent1 6 2 6 3" xfId="48699" xr:uid="{00000000-0005-0000-0000-000084BD0000}"/>
    <cellStyle name="20% - Accent1 6 2 6 3 2" xfId="48700" xr:uid="{00000000-0005-0000-0000-000085BD0000}"/>
    <cellStyle name="20% - Accent1 6 2 6 3 2 2" xfId="48701" xr:uid="{00000000-0005-0000-0000-000086BD0000}"/>
    <cellStyle name="20% - Accent1 6 2 6 3 2 2 2" xfId="48702" xr:uid="{00000000-0005-0000-0000-000087BD0000}"/>
    <cellStyle name="20% - Accent1 6 2 6 3 2 3" xfId="48703" xr:uid="{00000000-0005-0000-0000-000088BD0000}"/>
    <cellStyle name="20% - Accent1 6 2 6 3 3" xfId="48704" xr:uid="{00000000-0005-0000-0000-000089BD0000}"/>
    <cellStyle name="20% - Accent1 6 2 6 3 3 2" xfId="48705" xr:uid="{00000000-0005-0000-0000-00008ABD0000}"/>
    <cellStyle name="20% - Accent1 6 2 6 3 4" xfId="48706" xr:uid="{00000000-0005-0000-0000-00008BBD0000}"/>
    <cellStyle name="20% - Accent1 6 2 6 4" xfId="48707" xr:uid="{00000000-0005-0000-0000-00008CBD0000}"/>
    <cellStyle name="20% - Accent1 6 2 6 4 2" xfId="48708" xr:uid="{00000000-0005-0000-0000-00008DBD0000}"/>
    <cellStyle name="20% - Accent1 6 2 6 4 2 2" xfId="48709" xr:uid="{00000000-0005-0000-0000-00008EBD0000}"/>
    <cellStyle name="20% - Accent1 6 2 6 4 2 2 2" xfId="48710" xr:uid="{00000000-0005-0000-0000-00008FBD0000}"/>
    <cellStyle name="20% - Accent1 6 2 6 4 2 3" xfId="48711" xr:uid="{00000000-0005-0000-0000-000090BD0000}"/>
    <cellStyle name="20% - Accent1 6 2 6 4 3" xfId="48712" xr:uid="{00000000-0005-0000-0000-000091BD0000}"/>
    <cellStyle name="20% - Accent1 6 2 6 4 3 2" xfId="48713" xr:uid="{00000000-0005-0000-0000-000092BD0000}"/>
    <cellStyle name="20% - Accent1 6 2 6 4 4" xfId="48714" xr:uid="{00000000-0005-0000-0000-000093BD0000}"/>
    <cellStyle name="20% - Accent1 6 2 6 5" xfId="48715" xr:uid="{00000000-0005-0000-0000-000094BD0000}"/>
    <cellStyle name="20% - Accent1 6 2 6 5 2" xfId="48716" xr:uid="{00000000-0005-0000-0000-000095BD0000}"/>
    <cellStyle name="20% - Accent1 6 2 6 5 2 2" xfId="48717" xr:uid="{00000000-0005-0000-0000-000096BD0000}"/>
    <cellStyle name="20% - Accent1 6 2 6 5 3" xfId="48718" xr:uid="{00000000-0005-0000-0000-000097BD0000}"/>
    <cellStyle name="20% - Accent1 6 2 6 6" xfId="48719" xr:uid="{00000000-0005-0000-0000-000098BD0000}"/>
    <cellStyle name="20% - Accent1 6 2 6 6 2" xfId="48720" xr:uid="{00000000-0005-0000-0000-000099BD0000}"/>
    <cellStyle name="20% - Accent1 6 2 6 6 2 2" xfId="48721" xr:uid="{00000000-0005-0000-0000-00009ABD0000}"/>
    <cellStyle name="20% - Accent1 6 2 6 6 3" xfId="48722" xr:uid="{00000000-0005-0000-0000-00009BBD0000}"/>
    <cellStyle name="20% - Accent1 6 2 6 7" xfId="48723" xr:uid="{00000000-0005-0000-0000-00009CBD0000}"/>
    <cellStyle name="20% - Accent1 6 2 6 7 2" xfId="48724" xr:uid="{00000000-0005-0000-0000-00009DBD0000}"/>
    <cellStyle name="20% - Accent1 6 2 6 8" xfId="48725" xr:uid="{00000000-0005-0000-0000-00009EBD0000}"/>
    <cellStyle name="20% - Accent1 6 2 6 8 2" xfId="48726" xr:uid="{00000000-0005-0000-0000-00009FBD0000}"/>
    <cellStyle name="20% - Accent1 6 2 6 9" xfId="48727" xr:uid="{00000000-0005-0000-0000-0000A0BD0000}"/>
    <cellStyle name="20% - Accent1 6 2 7" xfId="48728" xr:uid="{00000000-0005-0000-0000-0000A1BD0000}"/>
    <cellStyle name="20% - Accent1 6 2 7 2" xfId="48729" xr:uid="{00000000-0005-0000-0000-0000A2BD0000}"/>
    <cellStyle name="20% - Accent1 6 2 7 2 2" xfId="48730" xr:uid="{00000000-0005-0000-0000-0000A3BD0000}"/>
    <cellStyle name="20% - Accent1 6 2 7 2 2 2" xfId="48731" xr:uid="{00000000-0005-0000-0000-0000A4BD0000}"/>
    <cellStyle name="20% - Accent1 6 2 7 2 2 2 2" xfId="48732" xr:uid="{00000000-0005-0000-0000-0000A5BD0000}"/>
    <cellStyle name="20% - Accent1 6 2 7 2 2 3" xfId="48733" xr:uid="{00000000-0005-0000-0000-0000A6BD0000}"/>
    <cellStyle name="20% - Accent1 6 2 7 2 3" xfId="48734" xr:uid="{00000000-0005-0000-0000-0000A7BD0000}"/>
    <cellStyle name="20% - Accent1 6 2 7 2 3 2" xfId="48735" xr:uid="{00000000-0005-0000-0000-0000A8BD0000}"/>
    <cellStyle name="20% - Accent1 6 2 7 2 4" xfId="48736" xr:uid="{00000000-0005-0000-0000-0000A9BD0000}"/>
    <cellStyle name="20% - Accent1 6 2 7 3" xfId="48737" xr:uid="{00000000-0005-0000-0000-0000AABD0000}"/>
    <cellStyle name="20% - Accent1 6 2 7 3 2" xfId="48738" xr:uid="{00000000-0005-0000-0000-0000ABBD0000}"/>
    <cellStyle name="20% - Accent1 6 2 7 3 2 2" xfId="48739" xr:uid="{00000000-0005-0000-0000-0000ACBD0000}"/>
    <cellStyle name="20% - Accent1 6 2 7 3 2 2 2" xfId="48740" xr:uid="{00000000-0005-0000-0000-0000ADBD0000}"/>
    <cellStyle name="20% - Accent1 6 2 7 3 2 3" xfId="48741" xr:uid="{00000000-0005-0000-0000-0000AEBD0000}"/>
    <cellStyle name="20% - Accent1 6 2 7 3 3" xfId="48742" xr:uid="{00000000-0005-0000-0000-0000AFBD0000}"/>
    <cellStyle name="20% - Accent1 6 2 7 3 3 2" xfId="48743" xr:uid="{00000000-0005-0000-0000-0000B0BD0000}"/>
    <cellStyle name="20% - Accent1 6 2 7 3 4" xfId="48744" xr:uid="{00000000-0005-0000-0000-0000B1BD0000}"/>
    <cellStyle name="20% - Accent1 6 2 7 4" xfId="48745" xr:uid="{00000000-0005-0000-0000-0000B2BD0000}"/>
    <cellStyle name="20% - Accent1 6 2 7 4 2" xfId="48746" xr:uid="{00000000-0005-0000-0000-0000B3BD0000}"/>
    <cellStyle name="20% - Accent1 6 2 7 4 2 2" xfId="48747" xr:uid="{00000000-0005-0000-0000-0000B4BD0000}"/>
    <cellStyle name="20% - Accent1 6 2 7 4 2 2 2" xfId="48748" xr:uid="{00000000-0005-0000-0000-0000B5BD0000}"/>
    <cellStyle name="20% - Accent1 6 2 7 4 2 3" xfId="48749" xr:uid="{00000000-0005-0000-0000-0000B6BD0000}"/>
    <cellStyle name="20% - Accent1 6 2 7 4 3" xfId="48750" xr:uid="{00000000-0005-0000-0000-0000B7BD0000}"/>
    <cellStyle name="20% - Accent1 6 2 7 4 3 2" xfId="48751" xr:uid="{00000000-0005-0000-0000-0000B8BD0000}"/>
    <cellStyle name="20% - Accent1 6 2 7 4 4" xfId="48752" xr:uid="{00000000-0005-0000-0000-0000B9BD0000}"/>
    <cellStyle name="20% - Accent1 6 2 7 5" xfId="48753" xr:uid="{00000000-0005-0000-0000-0000BABD0000}"/>
    <cellStyle name="20% - Accent1 6 2 7 5 2" xfId="48754" xr:uid="{00000000-0005-0000-0000-0000BBBD0000}"/>
    <cellStyle name="20% - Accent1 6 2 7 5 2 2" xfId="48755" xr:uid="{00000000-0005-0000-0000-0000BCBD0000}"/>
    <cellStyle name="20% - Accent1 6 2 7 5 3" xfId="48756" xr:uid="{00000000-0005-0000-0000-0000BDBD0000}"/>
    <cellStyle name="20% - Accent1 6 2 7 6" xfId="48757" xr:uid="{00000000-0005-0000-0000-0000BEBD0000}"/>
    <cellStyle name="20% - Accent1 6 2 7 6 2" xfId="48758" xr:uid="{00000000-0005-0000-0000-0000BFBD0000}"/>
    <cellStyle name="20% - Accent1 6 2 7 6 2 2" xfId="48759" xr:uid="{00000000-0005-0000-0000-0000C0BD0000}"/>
    <cellStyle name="20% - Accent1 6 2 7 6 3" xfId="48760" xr:uid="{00000000-0005-0000-0000-0000C1BD0000}"/>
    <cellStyle name="20% - Accent1 6 2 7 7" xfId="48761" xr:uid="{00000000-0005-0000-0000-0000C2BD0000}"/>
    <cellStyle name="20% - Accent1 6 2 7 7 2" xfId="48762" xr:uid="{00000000-0005-0000-0000-0000C3BD0000}"/>
    <cellStyle name="20% - Accent1 6 2 7 8" xfId="48763" xr:uid="{00000000-0005-0000-0000-0000C4BD0000}"/>
    <cellStyle name="20% - Accent1 6 2 7 8 2" xfId="48764" xr:uid="{00000000-0005-0000-0000-0000C5BD0000}"/>
    <cellStyle name="20% - Accent1 6 2 7 9" xfId="48765" xr:uid="{00000000-0005-0000-0000-0000C6BD0000}"/>
    <cellStyle name="20% - Accent1 6 2 8" xfId="48766" xr:uid="{00000000-0005-0000-0000-0000C7BD0000}"/>
    <cellStyle name="20% - Accent1 6 2 8 2" xfId="48767" xr:uid="{00000000-0005-0000-0000-0000C8BD0000}"/>
    <cellStyle name="20% - Accent1 6 2 8 2 2" xfId="48768" xr:uid="{00000000-0005-0000-0000-0000C9BD0000}"/>
    <cellStyle name="20% - Accent1 6 2 8 2 2 2" xfId="48769" xr:uid="{00000000-0005-0000-0000-0000CABD0000}"/>
    <cellStyle name="20% - Accent1 6 2 8 2 3" xfId="48770" xr:uid="{00000000-0005-0000-0000-0000CBBD0000}"/>
    <cellStyle name="20% - Accent1 6 2 8 3" xfId="48771" xr:uid="{00000000-0005-0000-0000-0000CCBD0000}"/>
    <cellStyle name="20% - Accent1 6 2 8 3 2" xfId="48772" xr:uid="{00000000-0005-0000-0000-0000CDBD0000}"/>
    <cellStyle name="20% - Accent1 6 2 8 4" xfId="48773" xr:uid="{00000000-0005-0000-0000-0000CEBD0000}"/>
    <cellStyle name="20% - Accent1 6 2 9" xfId="48774" xr:uid="{00000000-0005-0000-0000-0000CFBD0000}"/>
    <cellStyle name="20% - Accent1 6 2 9 2" xfId="48775" xr:uid="{00000000-0005-0000-0000-0000D0BD0000}"/>
    <cellStyle name="20% - Accent1 6 2 9 2 2" xfId="48776" xr:uid="{00000000-0005-0000-0000-0000D1BD0000}"/>
    <cellStyle name="20% - Accent1 6 2 9 2 2 2" xfId="48777" xr:uid="{00000000-0005-0000-0000-0000D2BD0000}"/>
    <cellStyle name="20% - Accent1 6 2 9 2 3" xfId="48778" xr:uid="{00000000-0005-0000-0000-0000D3BD0000}"/>
    <cellStyle name="20% - Accent1 6 2 9 3" xfId="48779" xr:uid="{00000000-0005-0000-0000-0000D4BD0000}"/>
    <cellStyle name="20% - Accent1 6 2 9 3 2" xfId="48780" xr:uid="{00000000-0005-0000-0000-0000D5BD0000}"/>
    <cellStyle name="20% - Accent1 6 2 9 4" xfId="48781" xr:uid="{00000000-0005-0000-0000-0000D6BD0000}"/>
    <cellStyle name="20% - Accent1 6 3" xfId="48782" xr:uid="{00000000-0005-0000-0000-0000D7BD0000}"/>
    <cellStyle name="20% - Accent1 6 3 10" xfId="48783" xr:uid="{00000000-0005-0000-0000-0000D8BD0000}"/>
    <cellStyle name="20% - Accent1 6 3 10 2" xfId="48784" xr:uid="{00000000-0005-0000-0000-0000D9BD0000}"/>
    <cellStyle name="20% - Accent1 6 3 10 2 2" xfId="48785" xr:uid="{00000000-0005-0000-0000-0000DABD0000}"/>
    <cellStyle name="20% - Accent1 6 3 10 3" xfId="48786" xr:uid="{00000000-0005-0000-0000-0000DBBD0000}"/>
    <cellStyle name="20% - Accent1 6 3 11" xfId="48787" xr:uid="{00000000-0005-0000-0000-0000DCBD0000}"/>
    <cellStyle name="20% - Accent1 6 3 11 2" xfId="48788" xr:uid="{00000000-0005-0000-0000-0000DDBD0000}"/>
    <cellStyle name="20% - Accent1 6 3 11 2 2" xfId="48789" xr:uid="{00000000-0005-0000-0000-0000DEBD0000}"/>
    <cellStyle name="20% - Accent1 6 3 11 3" xfId="48790" xr:uid="{00000000-0005-0000-0000-0000DFBD0000}"/>
    <cellStyle name="20% - Accent1 6 3 12" xfId="48791" xr:uid="{00000000-0005-0000-0000-0000E0BD0000}"/>
    <cellStyle name="20% - Accent1 6 3 12 2" xfId="48792" xr:uid="{00000000-0005-0000-0000-0000E1BD0000}"/>
    <cellStyle name="20% - Accent1 6 3 13" xfId="48793" xr:uid="{00000000-0005-0000-0000-0000E2BD0000}"/>
    <cellStyle name="20% - Accent1 6 3 13 2" xfId="48794" xr:uid="{00000000-0005-0000-0000-0000E3BD0000}"/>
    <cellStyle name="20% - Accent1 6 3 14" xfId="48795" xr:uid="{00000000-0005-0000-0000-0000E4BD0000}"/>
    <cellStyle name="20% - Accent1 6 3 2" xfId="48796" xr:uid="{00000000-0005-0000-0000-0000E5BD0000}"/>
    <cellStyle name="20% - Accent1 6 3 2 10" xfId="48797" xr:uid="{00000000-0005-0000-0000-0000E6BD0000}"/>
    <cellStyle name="20% - Accent1 6 3 2 10 2" xfId="48798" xr:uid="{00000000-0005-0000-0000-0000E7BD0000}"/>
    <cellStyle name="20% - Accent1 6 3 2 11" xfId="48799" xr:uid="{00000000-0005-0000-0000-0000E8BD0000}"/>
    <cellStyle name="20% - Accent1 6 3 2 2" xfId="48800" xr:uid="{00000000-0005-0000-0000-0000E9BD0000}"/>
    <cellStyle name="20% - Accent1 6 3 2 2 2" xfId="48801" xr:uid="{00000000-0005-0000-0000-0000EABD0000}"/>
    <cellStyle name="20% - Accent1 6 3 2 2 2 2" xfId="48802" xr:uid="{00000000-0005-0000-0000-0000EBBD0000}"/>
    <cellStyle name="20% - Accent1 6 3 2 2 2 2 2" xfId="48803" xr:uid="{00000000-0005-0000-0000-0000ECBD0000}"/>
    <cellStyle name="20% - Accent1 6 3 2 2 2 2 2 2" xfId="48804" xr:uid="{00000000-0005-0000-0000-0000EDBD0000}"/>
    <cellStyle name="20% - Accent1 6 3 2 2 2 2 3" xfId="48805" xr:uid="{00000000-0005-0000-0000-0000EEBD0000}"/>
    <cellStyle name="20% - Accent1 6 3 2 2 2 3" xfId="48806" xr:uid="{00000000-0005-0000-0000-0000EFBD0000}"/>
    <cellStyle name="20% - Accent1 6 3 2 2 2 3 2" xfId="48807" xr:uid="{00000000-0005-0000-0000-0000F0BD0000}"/>
    <cellStyle name="20% - Accent1 6 3 2 2 2 4" xfId="48808" xr:uid="{00000000-0005-0000-0000-0000F1BD0000}"/>
    <cellStyle name="20% - Accent1 6 3 2 2 3" xfId="48809" xr:uid="{00000000-0005-0000-0000-0000F2BD0000}"/>
    <cellStyle name="20% - Accent1 6 3 2 2 3 2" xfId="48810" xr:uid="{00000000-0005-0000-0000-0000F3BD0000}"/>
    <cellStyle name="20% - Accent1 6 3 2 2 3 2 2" xfId="48811" xr:uid="{00000000-0005-0000-0000-0000F4BD0000}"/>
    <cellStyle name="20% - Accent1 6 3 2 2 3 2 2 2" xfId="48812" xr:uid="{00000000-0005-0000-0000-0000F5BD0000}"/>
    <cellStyle name="20% - Accent1 6 3 2 2 3 2 3" xfId="48813" xr:uid="{00000000-0005-0000-0000-0000F6BD0000}"/>
    <cellStyle name="20% - Accent1 6 3 2 2 3 3" xfId="48814" xr:uid="{00000000-0005-0000-0000-0000F7BD0000}"/>
    <cellStyle name="20% - Accent1 6 3 2 2 3 3 2" xfId="48815" xr:uid="{00000000-0005-0000-0000-0000F8BD0000}"/>
    <cellStyle name="20% - Accent1 6 3 2 2 3 4" xfId="48816" xr:uid="{00000000-0005-0000-0000-0000F9BD0000}"/>
    <cellStyle name="20% - Accent1 6 3 2 2 4" xfId="48817" xr:uid="{00000000-0005-0000-0000-0000FABD0000}"/>
    <cellStyle name="20% - Accent1 6 3 2 2 4 2" xfId="48818" xr:uid="{00000000-0005-0000-0000-0000FBBD0000}"/>
    <cellStyle name="20% - Accent1 6 3 2 2 4 2 2" xfId="48819" xr:uid="{00000000-0005-0000-0000-0000FCBD0000}"/>
    <cellStyle name="20% - Accent1 6 3 2 2 4 2 2 2" xfId="48820" xr:uid="{00000000-0005-0000-0000-0000FDBD0000}"/>
    <cellStyle name="20% - Accent1 6 3 2 2 4 2 3" xfId="48821" xr:uid="{00000000-0005-0000-0000-0000FEBD0000}"/>
    <cellStyle name="20% - Accent1 6 3 2 2 4 3" xfId="48822" xr:uid="{00000000-0005-0000-0000-0000FFBD0000}"/>
    <cellStyle name="20% - Accent1 6 3 2 2 4 3 2" xfId="48823" xr:uid="{00000000-0005-0000-0000-000000BE0000}"/>
    <cellStyle name="20% - Accent1 6 3 2 2 4 4" xfId="48824" xr:uid="{00000000-0005-0000-0000-000001BE0000}"/>
    <cellStyle name="20% - Accent1 6 3 2 2 5" xfId="48825" xr:uid="{00000000-0005-0000-0000-000002BE0000}"/>
    <cellStyle name="20% - Accent1 6 3 2 2 5 2" xfId="48826" xr:uid="{00000000-0005-0000-0000-000003BE0000}"/>
    <cellStyle name="20% - Accent1 6 3 2 2 5 2 2" xfId="48827" xr:uid="{00000000-0005-0000-0000-000004BE0000}"/>
    <cellStyle name="20% - Accent1 6 3 2 2 5 3" xfId="48828" xr:uid="{00000000-0005-0000-0000-000005BE0000}"/>
    <cellStyle name="20% - Accent1 6 3 2 2 6" xfId="48829" xr:uid="{00000000-0005-0000-0000-000006BE0000}"/>
    <cellStyle name="20% - Accent1 6 3 2 2 6 2" xfId="48830" xr:uid="{00000000-0005-0000-0000-000007BE0000}"/>
    <cellStyle name="20% - Accent1 6 3 2 2 6 2 2" xfId="48831" xr:uid="{00000000-0005-0000-0000-000008BE0000}"/>
    <cellStyle name="20% - Accent1 6 3 2 2 6 3" xfId="48832" xr:uid="{00000000-0005-0000-0000-000009BE0000}"/>
    <cellStyle name="20% - Accent1 6 3 2 2 7" xfId="48833" xr:uid="{00000000-0005-0000-0000-00000ABE0000}"/>
    <cellStyle name="20% - Accent1 6 3 2 2 7 2" xfId="48834" xr:uid="{00000000-0005-0000-0000-00000BBE0000}"/>
    <cellStyle name="20% - Accent1 6 3 2 2 8" xfId="48835" xr:uid="{00000000-0005-0000-0000-00000CBE0000}"/>
    <cellStyle name="20% - Accent1 6 3 2 2 8 2" xfId="48836" xr:uid="{00000000-0005-0000-0000-00000DBE0000}"/>
    <cellStyle name="20% - Accent1 6 3 2 2 9" xfId="48837" xr:uid="{00000000-0005-0000-0000-00000EBE0000}"/>
    <cellStyle name="20% - Accent1 6 3 2 3" xfId="48838" xr:uid="{00000000-0005-0000-0000-00000FBE0000}"/>
    <cellStyle name="20% - Accent1 6 3 2 3 2" xfId="48839" xr:uid="{00000000-0005-0000-0000-000010BE0000}"/>
    <cellStyle name="20% - Accent1 6 3 2 3 2 2" xfId="48840" xr:uid="{00000000-0005-0000-0000-000011BE0000}"/>
    <cellStyle name="20% - Accent1 6 3 2 3 2 2 2" xfId="48841" xr:uid="{00000000-0005-0000-0000-000012BE0000}"/>
    <cellStyle name="20% - Accent1 6 3 2 3 2 2 2 2" xfId="48842" xr:uid="{00000000-0005-0000-0000-000013BE0000}"/>
    <cellStyle name="20% - Accent1 6 3 2 3 2 2 3" xfId="48843" xr:uid="{00000000-0005-0000-0000-000014BE0000}"/>
    <cellStyle name="20% - Accent1 6 3 2 3 2 3" xfId="48844" xr:uid="{00000000-0005-0000-0000-000015BE0000}"/>
    <cellStyle name="20% - Accent1 6 3 2 3 2 3 2" xfId="48845" xr:uid="{00000000-0005-0000-0000-000016BE0000}"/>
    <cellStyle name="20% - Accent1 6 3 2 3 2 4" xfId="48846" xr:uid="{00000000-0005-0000-0000-000017BE0000}"/>
    <cellStyle name="20% - Accent1 6 3 2 3 3" xfId="48847" xr:uid="{00000000-0005-0000-0000-000018BE0000}"/>
    <cellStyle name="20% - Accent1 6 3 2 3 3 2" xfId="48848" xr:uid="{00000000-0005-0000-0000-000019BE0000}"/>
    <cellStyle name="20% - Accent1 6 3 2 3 3 2 2" xfId="48849" xr:uid="{00000000-0005-0000-0000-00001ABE0000}"/>
    <cellStyle name="20% - Accent1 6 3 2 3 3 2 2 2" xfId="48850" xr:uid="{00000000-0005-0000-0000-00001BBE0000}"/>
    <cellStyle name="20% - Accent1 6 3 2 3 3 2 3" xfId="48851" xr:uid="{00000000-0005-0000-0000-00001CBE0000}"/>
    <cellStyle name="20% - Accent1 6 3 2 3 3 3" xfId="48852" xr:uid="{00000000-0005-0000-0000-00001DBE0000}"/>
    <cellStyle name="20% - Accent1 6 3 2 3 3 3 2" xfId="48853" xr:uid="{00000000-0005-0000-0000-00001EBE0000}"/>
    <cellStyle name="20% - Accent1 6 3 2 3 3 4" xfId="48854" xr:uid="{00000000-0005-0000-0000-00001FBE0000}"/>
    <cellStyle name="20% - Accent1 6 3 2 3 4" xfId="48855" xr:uid="{00000000-0005-0000-0000-000020BE0000}"/>
    <cellStyle name="20% - Accent1 6 3 2 3 4 2" xfId="48856" xr:uid="{00000000-0005-0000-0000-000021BE0000}"/>
    <cellStyle name="20% - Accent1 6 3 2 3 4 2 2" xfId="48857" xr:uid="{00000000-0005-0000-0000-000022BE0000}"/>
    <cellStyle name="20% - Accent1 6 3 2 3 4 2 2 2" xfId="48858" xr:uid="{00000000-0005-0000-0000-000023BE0000}"/>
    <cellStyle name="20% - Accent1 6 3 2 3 4 2 3" xfId="48859" xr:uid="{00000000-0005-0000-0000-000024BE0000}"/>
    <cellStyle name="20% - Accent1 6 3 2 3 4 3" xfId="48860" xr:uid="{00000000-0005-0000-0000-000025BE0000}"/>
    <cellStyle name="20% - Accent1 6 3 2 3 4 3 2" xfId="48861" xr:uid="{00000000-0005-0000-0000-000026BE0000}"/>
    <cellStyle name="20% - Accent1 6 3 2 3 4 4" xfId="48862" xr:uid="{00000000-0005-0000-0000-000027BE0000}"/>
    <cellStyle name="20% - Accent1 6 3 2 3 5" xfId="48863" xr:uid="{00000000-0005-0000-0000-000028BE0000}"/>
    <cellStyle name="20% - Accent1 6 3 2 3 5 2" xfId="48864" xr:uid="{00000000-0005-0000-0000-000029BE0000}"/>
    <cellStyle name="20% - Accent1 6 3 2 3 5 2 2" xfId="48865" xr:uid="{00000000-0005-0000-0000-00002ABE0000}"/>
    <cellStyle name="20% - Accent1 6 3 2 3 5 3" xfId="48866" xr:uid="{00000000-0005-0000-0000-00002BBE0000}"/>
    <cellStyle name="20% - Accent1 6 3 2 3 6" xfId="48867" xr:uid="{00000000-0005-0000-0000-00002CBE0000}"/>
    <cellStyle name="20% - Accent1 6 3 2 3 6 2" xfId="48868" xr:uid="{00000000-0005-0000-0000-00002DBE0000}"/>
    <cellStyle name="20% - Accent1 6 3 2 3 6 2 2" xfId="48869" xr:uid="{00000000-0005-0000-0000-00002EBE0000}"/>
    <cellStyle name="20% - Accent1 6 3 2 3 6 3" xfId="48870" xr:uid="{00000000-0005-0000-0000-00002FBE0000}"/>
    <cellStyle name="20% - Accent1 6 3 2 3 7" xfId="48871" xr:uid="{00000000-0005-0000-0000-000030BE0000}"/>
    <cellStyle name="20% - Accent1 6 3 2 3 7 2" xfId="48872" xr:uid="{00000000-0005-0000-0000-000031BE0000}"/>
    <cellStyle name="20% - Accent1 6 3 2 3 8" xfId="48873" xr:uid="{00000000-0005-0000-0000-000032BE0000}"/>
    <cellStyle name="20% - Accent1 6 3 2 3 8 2" xfId="48874" xr:uid="{00000000-0005-0000-0000-000033BE0000}"/>
    <cellStyle name="20% - Accent1 6 3 2 3 9" xfId="48875" xr:uid="{00000000-0005-0000-0000-000034BE0000}"/>
    <cellStyle name="20% - Accent1 6 3 2 4" xfId="48876" xr:uid="{00000000-0005-0000-0000-000035BE0000}"/>
    <cellStyle name="20% - Accent1 6 3 2 4 2" xfId="48877" xr:uid="{00000000-0005-0000-0000-000036BE0000}"/>
    <cellStyle name="20% - Accent1 6 3 2 4 2 2" xfId="48878" xr:uid="{00000000-0005-0000-0000-000037BE0000}"/>
    <cellStyle name="20% - Accent1 6 3 2 4 2 2 2" xfId="48879" xr:uid="{00000000-0005-0000-0000-000038BE0000}"/>
    <cellStyle name="20% - Accent1 6 3 2 4 2 3" xfId="48880" xr:uid="{00000000-0005-0000-0000-000039BE0000}"/>
    <cellStyle name="20% - Accent1 6 3 2 4 3" xfId="48881" xr:uid="{00000000-0005-0000-0000-00003ABE0000}"/>
    <cellStyle name="20% - Accent1 6 3 2 4 3 2" xfId="48882" xr:uid="{00000000-0005-0000-0000-00003BBE0000}"/>
    <cellStyle name="20% - Accent1 6 3 2 4 4" xfId="48883" xr:uid="{00000000-0005-0000-0000-00003CBE0000}"/>
    <cellStyle name="20% - Accent1 6 3 2 5" xfId="48884" xr:uid="{00000000-0005-0000-0000-00003DBE0000}"/>
    <cellStyle name="20% - Accent1 6 3 2 5 2" xfId="48885" xr:uid="{00000000-0005-0000-0000-00003EBE0000}"/>
    <cellStyle name="20% - Accent1 6 3 2 5 2 2" xfId="48886" xr:uid="{00000000-0005-0000-0000-00003FBE0000}"/>
    <cellStyle name="20% - Accent1 6 3 2 5 2 2 2" xfId="48887" xr:uid="{00000000-0005-0000-0000-000040BE0000}"/>
    <cellStyle name="20% - Accent1 6 3 2 5 2 3" xfId="48888" xr:uid="{00000000-0005-0000-0000-000041BE0000}"/>
    <cellStyle name="20% - Accent1 6 3 2 5 3" xfId="48889" xr:uid="{00000000-0005-0000-0000-000042BE0000}"/>
    <cellStyle name="20% - Accent1 6 3 2 5 3 2" xfId="48890" xr:uid="{00000000-0005-0000-0000-000043BE0000}"/>
    <cellStyle name="20% - Accent1 6 3 2 5 4" xfId="48891" xr:uid="{00000000-0005-0000-0000-000044BE0000}"/>
    <cellStyle name="20% - Accent1 6 3 2 6" xfId="48892" xr:uid="{00000000-0005-0000-0000-000045BE0000}"/>
    <cellStyle name="20% - Accent1 6 3 2 6 2" xfId="48893" xr:uid="{00000000-0005-0000-0000-000046BE0000}"/>
    <cellStyle name="20% - Accent1 6 3 2 6 2 2" xfId="48894" xr:uid="{00000000-0005-0000-0000-000047BE0000}"/>
    <cellStyle name="20% - Accent1 6 3 2 6 2 2 2" xfId="48895" xr:uid="{00000000-0005-0000-0000-000048BE0000}"/>
    <cellStyle name="20% - Accent1 6 3 2 6 2 3" xfId="48896" xr:uid="{00000000-0005-0000-0000-000049BE0000}"/>
    <cellStyle name="20% - Accent1 6 3 2 6 3" xfId="48897" xr:uid="{00000000-0005-0000-0000-00004ABE0000}"/>
    <cellStyle name="20% - Accent1 6 3 2 6 3 2" xfId="48898" xr:uid="{00000000-0005-0000-0000-00004BBE0000}"/>
    <cellStyle name="20% - Accent1 6 3 2 6 4" xfId="48899" xr:uid="{00000000-0005-0000-0000-00004CBE0000}"/>
    <cellStyle name="20% - Accent1 6 3 2 7" xfId="48900" xr:uid="{00000000-0005-0000-0000-00004DBE0000}"/>
    <cellStyle name="20% - Accent1 6 3 2 7 2" xfId="48901" xr:uid="{00000000-0005-0000-0000-00004EBE0000}"/>
    <cellStyle name="20% - Accent1 6 3 2 7 2 2" xfId="48902" xr:uid="{00000000-0005-0000-0000-00004FBE0000}"/>
    <cellStyle name="20% - Accent1 6 3 2 7 3" xfId="48903" xr:uid="{00000000-0005-0000-0000-000050BE0000}"/>
    <cellStyle name="20% - Accent1 6 3 2 8" xfId="48904" xr:uid="{00000000-0005-0000-0000-000051BE0000}"/>
    <cellStyle name="20% - Accent1 6 3 2 8 2" xfId="48905" xr:uid="{00000000-0005-0000-0000-000052BE0000}"/>
    <cellStyle name="20% - Accent1 6 3 2 8 2 2" xfId="48906" xr:uid="{00000000-0005-0000-0000-000053BE0000}"/>
    <cellStyle name="20% - Accent1 6 3 2 8 3" xfId="48907" xr:uid="{00000000-0005-0000-0000-000054BE0000}"/>
    <cellStyle name="20% - Accent1 6 3 2 9" xfId="48908" xr:uid="{00000000-0005-0000-0000-000055BE0000}"/>
    <cellStyle name="20% - Accent1 6 3 2 9 2" xfId="48909" xr:uid="{00000000-0005-0000-0000-000056BE0000}"/>
    <cellStyle name="20% - Accent1 6 3 3" xfId="48910" xr:uid="{00000000-0005-0000-0000-000057BE0000}"/>
    <cellStyle name="20% - Accent1 6 3 3 10" xfId="48911" xr:uid="{00000000-0005-0000-0000-000058BE0000}"/>
    <cellStyle name="20% - Accent1 6 3 3 10 2" xfId="48912" xr:uid="{00000000-0005-0000-0000-000059BE0000}"/>
    <cellStyle name="20% - Accent1 6 3 3 11" xfId="48913" xr:uid="{00000000-0005-0000-0000-00005ABE0000}"/>
    <cellStyle name="20% - Accent1 6 3 3 2" xfId="48914" xr:uid="{00000000-0005-0000-0000-00005BBE0000}"/>
    <cellStyle name="20% - Accent1 6 3 3 2 2" xfId="48915" xr:uid="{00000000-0005-0000-0000-00005CBE0000}"/>
    <cellStyle name="20% - Accent1 6 3 3 2 2 2" xfId="48916" xr:uid="{00000000-0005-0000-0000-00005DBE0000}"/>
    <cellStyle name="20% - Accent1 6 3 3 2 2 2 2" xfId="48917" xr:uid="{00000000-0005-0000-0000-00005EBE0000}"/>
    <cellStyle name="20% - Accent1 6 3 3 2 2 2 2 2" xfId="48918" xr:uid="{00000000-0005-0000-0000-00005FBE0000}"/>
    <cellStyle name="20% - Accent1 6 3 3 2 2 2 3" xfId="48919" xr:uid="{00000000-0005-0000-0000-000060BE0000}"/>
    <cellStyle name="20% - Accent1 6 3 3 2 2 3" xfId="48920" xr:uid="{00000000-0005-0000-0000-000061BE0000}"/>
    <cellStyle name="20% - Accent1 6 3 3 2 2 3 2" xfId="48921" xr:uid="{00000000-0005-0000-0000-000062BE0000}"/>
    <cellStyle name="20% - Accent1 6 3 3 2 2 4" xfId="48922" xr:uid="{00000000-0005-0000-0000-000063BE0000}"/>
    <cellStyle name="20% - Accent1 6 3 3 2 3" xfId="48923" xr:uid="{00000000-0005-0000-0000-000064BE0000}"/>
    <cellStyle name="20% - Accent1 6 3 3 2 3 2" xfId="48924" xr:uid="{00000000-0005-0000-0000-000065BE0000}"/>
    <cellStyle name="20% - Accent1 6 3 3 2 3 2 2" xfId="48925" xr:uid="{00000000-0005-0000-0000-000066BE0000}"/>
    <cellStyle name="20% - Accent1 6 3 3 2 3 2 2 2" xfId="48926" xr:uid="{00000000-0005-0000-0000-000067BE0000}"/>
    <cellStyle name="20% - Accent1 6 3 3 2 3 2 3" xfId="48927" xr:uid="{00000000-0005-0000-0000-000068BE0000}"/>
    <cellStyle name="20% - Accent1 6 3 3 2 3 3" xfId="48928" xr:uid="{00000000-0005-0000-0000-000069BE0000}"/>
    <cellStyle name="20% - Accent1 6 3 3 2 3 3 2" xfId="48929" xr:uid="{00000000-0005-0000-0000-00006ABE0000}"/>
    <cellStyle name="20% - Accent1 6 3 3 2 3 4" xfId="48930" xr:uid="{00000000-0005-0000-0000-00006BBE0000}"/>
    <cellStyle name="20% - Accent1 6 3 3 2 4" xfId="48931" xr:uid="{00000000-0005-0000-0000-00006CBE0000}"/>
    <cellStyle name="20% - Accent1 6 3 3 2 4 2" xfId="48932" xr:uid="{00000000-0005-0000-0000-00006DBE0000}"/>
    <cellStyle name="20% - Accent1 6 3 3 2 4 2 2" xfId="48933" xr:uid="{00000000-0005-0000-0000-00006EBE0000}"/>
    <cellStyle name="20% - Accent1 6 3 3 2 4 2 2 2" xfId="48934" xr:uid="{00000000-0005-0000-0000-00006FBE0000}"/>
    <cellStyle name="20% - Accent1 6 3 3 2 4 2 3" xfId="48935" xr:uid="{00000000-0005-0000-0000-000070BE0000}"/>
    <cellStyle name="20% - Accent1 6 3 3 2 4 3" xfId="48936" xr:uid="{00000000-0005-0000-0000-000071BE0000}"/>
    <cellStyle name="20% - Accent1 6 3 3 2 4 3 2" xfId="48937" xr:uid="{00000000-0005-0000-0000-000072BE0000}"/>
    <cellStyle name="20% - Accent1 6 3 3 2 4 4" xfId="48938" xr:uid="{00000000-0005-0000-0000-000073BE0000}"/>
    <cellStyle name="20% - Accent1 6 3 3 2 5" xfId="48939" xr:uid="{00000000-0005-0000-0000-000074BE0000}"/>
    <cellStyle name="20% - Accent1 6 3 3 2 5 2" xfId="48940" xr:uid="{00000000-0005-0000-0000-000075BE0000}"/>
    <cellStyle name="20% - Accent1 6 3 3 2 5 2 2" xfId="48941" xr:uid="{00000000-0005-0000-0000-000076BE0000}"/>
    <cellStyle name="20% - Accent1 6 3 3 2 5 3" xfId="48942" xr:uid="{00000000-0005-0000-0000-000077BE0000}"/>
    <cellStyle name="20% - Accent1 6 3 3 2 6" xfId="48943" xr:uid="{00000000-0005-0000-0000-000078BE0000}"/>
    <cellStyle name="20% - Accent1 6 3 3 2 6 2" xfId="48944" xr:uid="{00000000-0005-0000-0000-000079BE0000}"/>
    <cellStyle name="20% - Accent1 6 3 3 2 6 2 2" xfId="48945" xr:uid="{00000000-0005-0000-0000-00007ABE0000}"/>
    <cellStyle name="20% - Accent1 6 3 3 2 6 3" xfId="48946" xr:uid="{00000000-0005-0000-0000-00007BBE0000}"/>
    <cellStyle name="20% - Accent1 6 3 3 2 7" xfId="48947" xr:uid="{00000000-0005-0000-0000-00007CBE0000}"/>
    <cellStyle name="20% - Accent1 6 3 3 2 7 2" xfId="48948" xr:uid="{00000000-0005-0000-0000-00007DBE0000}"/>
    <cellStyle name="20% - Accent1 6 3 3 2 8" xfId="48949" xr:uid="{00000000-0005-0000-0000-00007EBE0000}"/>
    <cellStyle name="20% - Accent1 6 3 3 2 8 2" xfId="48950" xr:uid="{00000000-0005-0000-0000-00007FBE0000}"/>
    <cellStyle name="20% - Accent1 6 3 3 2 9" xfId="48951" xr:uid="{00000000-0005-0000-0000-000080BE0000}"/>
    <cellStyle name="20% - Accent1 6 3 3 3" xfId="48952" xr:uid="{00000000-0005-0000-0000-000081BE0000}"/>
    <cellStyle name="20% - Accent1 6 3 3 3 2" xfId="48953" xr:uid="{00000000-0005-0000-0000-000082BE0000}"/>
    <cellStyle name="20% - Accent1 6 3 3 3 2 2" xfId="48954" xr:uid="{00000000-0005-0000-0000-000083BE0000}"/>
    <cellStyle name="20% - Accent1 6 3 3 3 2 2 2" xfId="48955" xr:uid="{00000000-0005-0000-0000-000084BE0000}"/>
    <cellStyle name="20% - Accent1 6 3 3 3 2 2 2 2" xfId="48956" xr:uid="{00000000-0005-0000-0000-000085BE0000}"/>
    <cellStyle name="20% - Accent1 6 3 3 3 2 2 3" xfId="48957" xr:uid="{00000000-0005-0000-0000-000086BE0000}"/>
    <cellStyle name="20% - Accent1 6 3 3 3 2 3" xfId="48958" xr:uid="{00000000-0005-0000-0000-000087BE0000}"/>
    <cellStyle name="20% - Accent1 6 3 3 3 2 3 2" xfId="48959" xr:uid="{00000000-0005-0000-0000-000088BE0000}"/>
    <cellStyle name="20% - Accent1 6 3 3 3 2 4" xfId="48960" xr:uid="{00000000-0005-0000-0000-000089BE0000}"/>
    <cellStyle name="20% - Accent1 6 3 3 3 3" xfId="48961" xr:uid="{00000000-0005-0000-0000-00008ABE0000}"/>
    <cellStyle name="20% - Accent1 6 3 3 3 3 2" xfId="48962" xr:uid="{00000000-0005-0000-0000-00008BBE0000}"/>
    <cellStyle name="20% - Accent1 6 3 3 3 3 2 2" xfId="48963" xr:uid="{00000000-0005-0000-0000-00008CBE0000}"/>
    <cellStyle name="20% - Accent1 6 3 3 3 3 2 2 2" xfId="48964" xr:uid="{00000000-0005-0000-0000-00008DBE0000}"/>
    <cellStyle name="20% - Accent1 6 3 3 3 3 2 3" xfId="48965" xr:uid="{00000000-0005-0000-0000-00008EBE0000}"/>
    <cellStyle name="20% - Accent1 6 3 3 3 3 3" xfId="48966" xr:uid="{00000000-0005-0000-0000-00008FBE0000}"/>
    <cellStyle name="20% - Accent1 6 3 3 3 3 3 2" xfId="48967" xr:uid="{00000000-0005-0000-0000-000090BE0000}"/>
    <cellStyle name="20% - Accent1 6 3 3 3 3 4" xfId="48968" xr:uid="{00000000-0005-0000-0000-000091BE0000}"/>
    <cellStyle name="20% - Accent1 6 3 3 3 4" xfId="48969" xr:uid="{00000000-0005-0000-0000-000092BE0000}"/>
    <cellStyle name="20% - Accent1 6 3 3 3 4 2" xfId="48970" xr:uid="{00000000-0005-0000-0000-000093BE0000}"/>
    <cellStyle name="20% - Accent1 6 3 3 3 4 2 2" xfId="48971" xr:uid="{00000000-0005-0000-0000-000094BE0000}"/>
    <cellStyle name="20% - Accent1 6 3 3 3 4 2 2 2" xfId="48972" xr:uid="{00000000-0005-0000-0000-000095BE0000}"/>
    <cellStyle name="20% - Accent1 6 3 3 3 4 2 3" xfId="48973" xr:uid="{00000000-0005-0000-0000-000096BE0000}"/>
    <cellStyle name="20% - Accent1 6 3 3 3 4 3" xfId="48974" xr:uid="{00000000-0005-0000-0000-000097BE0000}"/>
    <cellStyle name="20% - Accent1 6 3 3 3 4 3 2" xfId="48975" xr:uid="{00000000-0005-0000-0000-000098BE0000}"/>
    <cellStyle name="20% - Accent1 6 3 3 3 4 4" xfId="48976" xr:uid="{00000000-0005-0000-0000-000099BE0000}"/>
    <cellStyle name="20% - Accent1 6 3 3 3 5" xfId="48977" xr:uid="{00000000-0005-0000-0000-00009ABE0000}"/>
    <cellStyle name="20% - Accent1 6 3 3 3 5 2" xfId="48978" xr:uid="{00000000-0005-0000-0000-00009BBE0000}"/>
    <cellStyle name="20% - Accent1 6 3 3 3 5 2 2" xfId="48979" xr:uid="{00000000-0005-0000-0000-00009CBE0000}"/>
    <cellStyle name="20% - Accent1 6 3 3 3 5 3" xfId="48980" xr:uid="{00000000-0005-0000-0000-00009DBE0000}"/>
    <cellStyle name="20% - Accent1 6 3 3 3 6" xfId="48981" xr:uid="{00000000-0005-0000-0000-00009EBE0000}"/>
    <cellStyle name="20% - Accent1 6 3 3 3 6 2" xfId="48982" xr:uid="{00000000-0005-0000-0000-00009FBE0000}"/>
    <cellStyle name="20% - Accent1 6 3 3 3 6 2 2" xfId="48983" xr:uid="{00000000-0005-0000-0000-0000A0BE0000}"/>
    <cellStyle name="20% - Accent1 6 3 3 3 6 3" xfId="48984" xr:uid="{00000000-0005-0000-0000-0000A1BE0000}"/>
    <cellStyle name="20% - Accent1 6 3 3 3 7" xfId="48985" xr:uid="{00000000-0005-0000-0000-0000A2BE0000}"/>
    <cellStyle name="20% - Accent1 6 3 3 3 7 2" xfId="48986" xr:uid="{00000000-0005-0000-0000-0000A3BE0000}"/>
    <cellStyle name="20% - Accent1 6 3 3 3 8" xfId="48987" xr:uid="{00000000-0005-0000-0000-0000A4BE0000}"/>
    <cellStyle name="20% - Accent1 6 3 3 3 8 2" xfId="48988" xr:uid="{00000000-0005-0000-0000-0000A5BE0000}"/>
    <cellStyle name="20% - Accent1 6 3 3 3 9" xfId="48989" xr:uid="{00000000-0005-0000-0000-0000A6BE0000}"/>
    <cellStyle name="20% - Accent1 6 3 3 4" xfId="48990" xr:uid="{00000000-0005-0000-0000-0000A7BE0000}"/>
    <cellStyle name="20% - Accent1 6 3 3 4 2" xfId="48991" xr:uid="{00000000-0005-0000-0000-0000A8BE0000}"/>
    <cellStyle name="20% - Accent1 6 3 3 4 2 2" xfId="48992" xr:uid="{00000000-0005-0000-0000-0000A9BE0000}"/>
    <cellStyle name="20% - Accent1 6 3 3 4 2 2 2" xfId="48993" xr:uid="{00000000-0005-0000-0000-0000AABE0000}"/>
    <cellStyle name="20% - Accent1 6 3 3 4 2 3" xfId="48994" xr:uid="{00000000-0005-0000-0000-0000ABBE0000}"/>
    <cellStyle name="20% - Accent1 6 3 3 4 3" xfId="48995" xr:uid="{00000000-0005-0000-0000-0000ACBE0000}"/>
    <cellStyle name="20% - Accent1 6 3 3 4 3 2" xfId="48996" xr:uid="{00000000-0005-0000-0000-0000ADBE0000}"/>
    <cellStyle name="20% - Accent1 6 3 3 4 4" xfId="48997" xr:uid="{00000000-0005-0000-0000-0000AEBE0000}"/>
    <cellStyle name="20% - Accent1 6 3 3 5" xfId="48998" xr:uid="{00000000-0005-0000-0000-0000AFBE0000}"/>
    <cellStyle name="20% - Accent1 6 3 3 5 2" xfId="48999" xr:uid="{00000000-0005-0000-0000-0000B0BE0000}"/>
    <cellStyle name="20% - Accent1 6 3 3 5 2 2" xfId="49000" xr:uid="{00000000-0005-0000-0000-0000B1BE0000}"/>
    <cellStyle name="20% - Accent1 6 3 3 5 2 2 2" xfId="49001" xr:uid="{00000000-0005-0000-0000-0000B2BE0000}"/>
    <cellStyle name="20% - Accent1 6 3 3 5 2 3" xfId="49002" xr:uid="{00000000-0005-0000-0000-0000B3BE0000}"/>
    <cellStyle name="20% - Accent1 6 3 3 5 3" xfId="49003" xr:uid="{00000000-0005-0000-0000-0000B4BE0000}"/>
    <cellStyle name="20% - Accent1 6 3 3 5 3 2" xfId="49004" xr:uid="{00000000-0005-0000-0000-0000B5BE0000}"/>
    <cellStyle name="20% - Accent1 6 3 3 5 4" xfId="49005" xr:uid="{00000000-0005-0000-0000-0000B6BE0000}"/>
    <cellStyle name="20% - Accent1 6 3 3 6" xfId="49006" xr:uid="{00000000-0005-0000-0000-0000B7BE0000}"/>
    <cellStyle name="20% - Accent1 6 3 3 6 2" xfId="49007" xr:uid="{00000000-0005-0000-0000-0000B8BE0000}"/>
    <cellStyle name="20% - Accent1 6 3 3 6 2 2" xfId="49008" xr:uid="{00000000-0005-0000-0000-0000B9BE0000}"/>
    <cellStyle name="20% - Accent1 6 3 3 6 2 2 2" xfId="49009" xr:uid="{00000000-0005-0000-0000-0000BABE0000}"/>
    <cellStyle name="20% - Accent1 6 3 3 6 2 3" xfId="49010" xr:uid="{00000000-0005-0000-0000-0000BBBE0000}"/>
    <cellStyle name="20% - Accent1 6 3 3 6 3" xfId="49011" xr:uid="{00000000-0005-0000-0000-0000BCBE0000}"/>
    <cellStyle name="20% - Accent1 6 3 3 6 3 2" xfId="49012" xr:uid="{00000000-0005-0000-0000-0000BDBE0000}"/>
    <cellStyle name="20% - Accent1 6 3 3 6 4" xfId="49013" xr:uid="{00000000-0005-0000-0000-0000BEBE0000}"/>
    <cellStyle name="20% - Accent1 6 3 3 7" xfId="49014" xr:uid="{00000000-0005-0000-0000-0000BFBE0000}"/>
    <cellStyle name="20% - Accent1 6 3 3 7 2" xfId="49015" xr:uid="{00000000-0005-0000-0000-0000C0BE0000}"/>
    <cellStyle name="20% - Accent1 6 3 3 7 2 2" xfId="49016" xr:uid="{00000000-0005-0000-0000-0000C1BE0000}"/>
    <cellStyle name="20% - Accent1 6 3 3 7 3" xfId="49017" xr:uid="{00000000-0005-0000-0000-0000C2BE0000}"/>
    <cellStyle name="20% - Accent1 6 3 3 8" xfId="49018" xr:uid="{00000000-0005-0000-0000-0000C3BE0000}"/>
    <cellStyle name="20% - Accent1 6 3 3 8 2" xfId="49019" xr:uid="{00000000-0005-0000-0000-0000C4BE0000}"/>
    <cellStyle name="20% - Accent1 6 3 3 8 2 2" xfId="49020" xr:uid="{00000000-0005-0000-0000-0000C5BE0000}"/>
    <cellStyle name="20% - Accent1 6 3 3 8 3" xfId="49021" xr:uid="{00000000-0005-0000-0000-0000C6BE0000}"/>
    <cellStyle name="20% - Accent1 6 3 3 9" xfId="49022" xr:uid="{00000000-0005-0000-0000-0000C7BE0000}"/>
    <cellStyle name="20% - Accent1 6 3 3 9 2" xfId="49023" xr:uid="{00000000-0005-0000-0000-0000C8BE0000}"/>
    <cellStyle name="20% - Accent1 6 3 4" xfId="49024" xr:uid="{00000000-0005-0000-0000-0000C9BE0000}"/>
    <cellStyle name="20% - Accent1 6 3 4 10" xfId="49025" xr:uid="{00000000-0005-0000-0000-0000CABE0000}"/>
    <cellStyle name="20% - Accent1 6 3 4 10 2" xfId="49026" xr:uid="{00000000-0005-0000-0000-0000CBBE0000}"/>
    <cellStyle name="20% - Accent1 6 3 4 11" xfId="49027" xr:uid="{00000000-0005-0000-0000-0000CCBE0000}"/>
    <cellStyle name="20% - Accent1 6 3 4 2" xfId="49028" xr:uid="{00000000-0005-0000-0000-0000CDBE0000}"/>
    <cellStyle name="20% - Accent1 6 3 4 2 2" xfId="49029" xr:uid="{00000000-0005-0000-0000-0000CEBE0000}"/>
    <cellStyle name="20% - Accent1 6 3 4 2 2 2" xfId="49030" xr:uid="{00000000-0005-0000-0000-0000CFBE0000}"/>
    <cellStyle name="20% - Accent1 6 3 4 2 2 2 2" xfId="49031" xr:uid="{00000000-0005-0000-0000-0000D0BE0000}"/>
    <cellStyle name="20% - Accent1 6 3 4 2 2 2 2 2" xfId="49032" xr:uid="{00000000-0005-0000-0000-0000D1BE0000}"/>
    <cellStyle name="20% - Accent1 6 3 4 2 2 2 3" xfId="49033" xr:uid="{00000000-0005-0000-0000-0000D2BE0000}"/>
    <cellStyle name="20% - Accent1 6 3 4 2 2 3" xfId="49034" xr:uid="{00000000-0005-0000-0000-0000D3BE0000}"/>
    <cellStyle name="20% - Accent1 6 3 4 2 2 3 2" xfId="49035" xr:uid="{00000000-0005-0000-0000-0000D4BE0000}"/>
    <cellStyle name="20% - Accent1 6 3 4 2 2 4" xfId="49036" xr:uid="{00000000-0005-0000-0000-0000D5BE0000}"/>
    <cellStyle name="20% - Accent1 6 3 4 2 3" xfId="49037" xr:uid="{00000000-0005-0000-0000-0000D6BE0000}"/>
    <cellStyle name="20% - Accent1 6 3 4 2 3 2" xfId="49038" xr:uid="{00000000-0005-0000-0000-0000D7BE0000}"/>
    <cellStyle name="20% - Accent1 6 3 4 2 3 2 2" xfId="49039" xr:uid="{00000000-0005-0000-0000-0000D8BE0000}"/>
    <cellStyle name="20% - Accent1 6 3 4 2 3 2 2 2" xfId="49040" xr:uid="{00000000-0005-0000-0000-0000D9BE0000}"/>
    <cellStyle name="20% - Accent1 6 3 4 2 3 2 3" xfId="49041" xr:uid="{00000000-0005-0000-0000-0000DABE0000}"/>
    <cellStyle name="20% - Accent1 6 3 4 2 3 3" xfId="49042" xr:uid="{00000000-0005-0000-0000-0000DBBE0000}"/>
    <cellStyle name="20% - Accent1 6 3 4 2 3 3 2" xfId="49043" xr:uid="{00000000-0005-0000-0000-0000DCBE0000}"/>
    <cellStyle name="20% - Accent1 6 3 4 2 3 4" xfId="49044" xr:uid="{00000000-0005-0000-0000-0000DDBE0000}"/>
    <cellStyle name="20% - Accent1 6 3 4 2 4" xfId="49045" xr:uid="{00000000-0005-0000-0000-0000DEBE0000}"/>
    <cellStyle name="20% - Accent1 6 3 4 2 4 2" xfId="49046" xr:uid="{00000000-0005-0000-0000-0000DFBE0000}"/>
    <cellStyle name="20% - Accent1 6 3 4 2 4 2 2" xfId="49047" xr:uid="{00000000-0005-0000-0000-0000E0BE0000}"/>
    <cellStyle name="20% - Accent1 6 3 4 2 4 2 2 2" xfId="49048" xr:uid="{00000000-0005-0000-0000-0000E1BE0000}"/>
    <cellStyle name="20% - Accent1 6 3 4 2 4 2 3" xfId="49049" xr:uid="{00000000-0005-0000-0000-0000E2BE0000}"/>
    <cellStyle name="20% - Accent1 6 3 4 2 4 3" xfId="49050" xr:uid="{00000000-0005-0000-0000-0000E3BE0000}"/>
    <cellStyle name="20% - Accent1 6 3 4 2 4 3 2" xfId="49051" xr:uid="{00000000-0005-0000-0000-0000E4BE0000}"/>
    <cellStyle name="20% - Accent1 6 3 4 2 4 4" xfId="49052" xr:uid="{00000000-0005-0000-0000-0000E5BE0000}"/>
    <cellStyle name="20% - Accent1 6 3 4 2 5" xfId="49053" xr:uid="{00000000-0005-0000-0000-0000E6BE0000}"/>
    <cellStyle name="20% - Accent1 6 3 4 2 5 2" xfId="49054" xr:uid="{00000000-0005-0000-0000-0000E7BE0000}"/>
    <cellStyle name="20% - Accent1 6 3 4 2 5 2 2" xfId="49055" xr:uid="{00000000-0005-0000-0000-0000E8BE0000}"/>
    <cellStyle name="20% - Accent1 6 3 4 2 5 3" xfId="49056" xr:uid="{00000000-0005-0000-0000-0000E9BE0000}"/>
    <cellStyle name="20% - Accent1 6 3 4 2 6" xfId="49057" xr:uid="{00000000-0005-0000-0000-0000EABE0000}"/>
    <cellStyle name="20% - Accent1 6 3 4 2 6 2" xfId="49058" xr:uid="{00000000-0005-0000-0000-0000EBBE0000}"/>
    <cellStyle name="20% - Accent1 6 3 4 2 6 2 2" xfId="49059" xr:uid="{00000000-0005-0000-0000-0000ECBE0000}"/>
    <cellStyle name="20% - Accent1 6 3 4 2 6 3" xfId="49060" xr:uid="{00000000-0005-0000-0000-0000EDBE0000}"/>
    <cellStyle name="20% - Accent1 6 3 4 2 7" xfId="49061" xr:uid="{00000000-0005-0000-0000-0000EEBE0000}"/>
    <cellStyle name="20% - Accent1 6 3 4 2 7 2" xfId="49062" xr:uid="{00000000-0005-0000-0000-0000EFBE0000}"/>
    <cellStyle name="20% - Accent1 6 3 4 2 8" xfId="49063" xr:uid="{00000000-0005-0000-0000-0000F0BE0000}"/>
    <cellStyle name="20% - Accent1 6 3 4 2 8 2" xfId="49064" xr:uid="{00000000-0005-0000-0000-0000F1BE0000}"/>
    <cellStyle name="20% - Accent1 6 3 4 2 9" xfId="49065" xr:uid="{00000000-0005-0000-0000-0000F2BE0000}"/>
    <cellStyle name="20% - Accent1 6 3 4 3" xfId="49066" xr:uid="{00000000-0005-0000-0000-0000F3BE0000}"/>
    <cellStyle name="20% - Accent1 6 3 4 3 2" xfId="49067" xr:uid="{00000000-0005-0000-0000-0000F4BE0000}"/>
    <cellStyle name="20% - Accent1 6 3 4 3 2 2" xfId="49068" xr:uid="{00000000-0005-0000-0000-0000F5BE0000}"/>
    <cellStyle name="20% - Accent1 6 3 4 3 2 2 2" xfId="49069" xr:uid="{00000000-0005-0000-0000-0000F6BE0000}"/>
    <cellStyle name="20% - Accent1 6 3 4 3 2 2 2 2" xfId="49070" xr:uid="{00000000-0005-0000-0000-0000F7BE0000}"/>
    <cellStyle name="20% - Accent1 6 3 4 3 2 2 3" xfId="49071" xr:uid="{00000000-0005-0000-0000-0000F8BE0000}"/>
    <cellStyle name="20% - Accent1 6 3 4 3 2 3" xfId="49072" xr:uid="{00000000-0005-0000-0000-0000F9BE0000}"/>
    <cellStyle name="20% - Accent1 6 3 4 3 2 3 2" xfId="49073" xr:uid="{00000000-0005-0000-0000-0000FABE0000}"/>
    <cellStyle name="20% - Accent1 6 3 4 3 2 4" xfId="49074" xr:uid="{00000000-0005-0000-0000-0000FBBE0000}"/>
    <cellStyle name="20% - Accent1 6 3 4 3 3" xfId="49075" xr:uid="{00000000-0005-0000-0000-0000FCBE0000}"/>
    <cellStyle name="20% - Accent1 6 3 4 3 3 2" xfId="49076" xr:uid="{00000000-0005-0000-0000-0000FDBE0000}"/>
    <cellStyle name="20% - Accent1 6 3 4 3 3 2 2" xfId="49077" xr:uid="{00000000-0005-0000-0000-0000FEBE0000}"/>
    <cellStyle name="20% - Accent1 6 3 4 3 3 2 2 2" xfId="49078" xr:uid="{00000000-0005-0000-0000-0000FFBE0000}"/>
    <cellStyle name="20% - Accent1 6 3 4 3 3 2 3" xfId="49079" xr:uid="{00000000-0005-0000-0000-000000BF0000}"/>
    <cellStyle name="20% - Accent1 6 3 4 3 3 3" xfId="49080" xr:uid="{00000000-0005-0000-0000-000001BF0000}"/>
    <cellStyle name="20% - Accent1 6 3 4 3 3 3 2" xfId="49081" xr:uid="{00000000-0005-0000-0000-000002BF0000}"/>
    <cellStyle name="20% - Accent1 6 3 4 3 3 4" xfId="49082" xr:uid="{00000000-0005-0000-0000-000003BF0000}"/>
    <cellStyle name="20% - Accent1 6 3 4 3 4" xfId="49083" xr:uid="{00000000-0005-0000-0000-000004BF0000}"/>
    <cellStyle name="20% - Accent1 6 3 4 3 4 2" xfId="49084" xr:uid="{00000000-0005-0000-0000-000005BF0000}"/>
    <cellStyle name="20% - Accent1 6 3 4 3 4 2 2" xfId="49085" xr:uid="{00000000-0005-0000-0000-000006BF0000}"/>
    <cellStyle name="20% - Accent1 6 3 4 3 4 2 2 2" xfId="49086" xr:uid="{00000000-0005-0000-0000-000007BF0000}"/>
    <cellStyle name="20% - Accent1 6 3 4 3 4 2 3" xfId="49087" xr:uid="{00000000-0005-0000-0000-000008BF0000}"/>
    <cellStyle name="20% - Accent1 6 3 4 3 4 3" xfId="49088" xr:uid="{00000000-0005-0000-0000-000009BF0000}"/>
    <cellStyle name="20% - Accent1 6 3 4 3 4 3 2" xfId="49089" xr:uid="{00000000-0005-0000-0000-00000ABF0000}"/>
    <cellStyle name="20% - Accent1 6 3 4 3 4 4" xfId="49090" xr:uid="{00000000-0005-0000-0000-00000BBF0000}"/>
    <cellStyle name="20% - Accent1 6 3 4 3 5" xfId="49091" xr:uid="{00000000-0005-0000-0000-00000CBF0000}"/>
    <cellStyle name="20% - Accent1 6 3 4 3 5 2" xfId="49092" xr:uid="{00000000-0005-0000-0000-00000DBF0000}"/>
    <cellStyle name="20% - Accent1 6 3 4 3 5 2 2" xfId="49093" xr:uid="{00000000-0005-0000-0000-00000EBF0000}"/>
    <cellStyle name="20% - Accent1 6 3 4 3 5 3" xfId="49094" xr:uid="{00000000-0005-0000-0000-00000FBF0000}"/>
    <cellStyle name="20% - Accent1 6 3 4 3 6" xfId="49095" xr:uid="{00000000-0005-0000-0000-000010BF0000}"/>
    <cellStyle name="20% - Accent1 6 3 4 3 6 2" xfId="49096" xr:uid="{00000000-0005-0000-0000-000011BF0000}"/>
    <cellStyle name="20% - Accent1 6 3 4 3 6 2 2" xfId="49097" xr:uid="{00000000-0005-0000-0000-000012BF0000}"/>
    <cellStyle name="20% - Accent1 6 3 4 3 6 3" xfId="49098" xr:uid="{00000000-0005-0000-0000-000013BF0000}"/>
    <cellStyle name="20% - Accent1 6 3 4 3 7" xfId="49099" xr:uid="{00000000-0005-0000-0000-000014BF0000}"/>
    <cellStyle name="20% - Accent1 6 3 4 3 7 2" xfId="49100" xr:uid="{00000000-0005-0000-0000-000015BF0000}"/>
    <cellStyle name="20% - Accent1 6 3 4 3 8" xfId="49101" xr:uid="{00000000-0005-0000-0000-000016BF0000}"/>
    <cellStyle name="20% - Accent1 6 3 4 3 8 2" xfId="49102" xr:uid="{00000000-0005-0000-0000-000017BF0000}"/>
    <cellStyle name="20% - Accent1 6 3 4 3 9" xfId="49103" xr:uid="{00000000-0005-0000-0000-000018BF0000}"/>
    <cellStyle name="20% - Accent1 6 3 4 4" xfId="49104" xr:uid="{00000000-0005-0000-0000-000019BF0000}"/>
    <cellStyle name="20% - Accent1 6 3 4 4 2" xfId="49105" xr:uid="{00000000-0005-0000-0000-00001ABF0000}"/>
    <cellStyle name="20% - Accent1 6 3 4 4 2 2" xfId="49106" xr:uid="{00000000-0005-0000-0000-00001BBF0000}"/>
    <cellStyle name="20% - Accent1 6 3 4 4 2 2 2" xfId="49107" xr:uid="{00000000-0005-0000-0000-00001CBF0000}"/>
    <cellStyle name="20% - Accent1 6 3 4 4 2 3" xfId="49108" xr:uid="{00000000-0005-0000-0000-00001DBF0000}"/>
    <cellStyle name="20% - Accent1 6 3 4 4 3" xfId="49109" xr:uid="{00000000-0005-0000-0000-00001EBF0000}"/>
    <cellStyle name="20% - Accent1 6 3 4 4 3 2" xfId="49110" xr:uid="{00000000-0005-0000-0000-00001FBF0000}"/>
    <cellStyle name="20% - Accent1 6 3 4 4 4" xfId="49111" xr:uid="{00000000-0005-0000-0000-000020BF0000}"/>
    <cellStyle name="20% - Accent1 6 3 4 5" xfId="49112" xr:uid="{00000000-0005-0000-0000-000021BF0000}"/>
    <cellStyle name="20% - Accent1 6 3 4 5 2" xfId="49113" xr:uid="{00000000-0005-0000-0000-000022BF0000}"/>
    <cellStyle name="20% - Accent1 6 3 4 5 2 2" xfId="49114" xr:uid="{00000000-0005-0000-0000-000023BF0000}"/>
    <cellStyle name="20% - Accent1 6 3 4 5 2 2 2" xfId="49115" xr:uid="{00000000-0005-0000-0000-000024BF0000}"/>
    <cellStyle name="20% - Accent1 6 3 4 5 2 3" xfId="49116" xr:uid="{00000000-0005-0000-0000-000025BF0000}"/>
    <cellStyle name="20% - Accent1 6 3 4 5 3" xfId="49117" xr:uid="{00000000-0005-0000-0000-000026BF0000}"/>
    <cellStyle name="20% - Accent1 6 3 4 5 3 2" xfId="49118" xr:uid="{00000000-0005-0000-0000-000027BF0000}"/>
    <cellStyle name="20% - Accent1 6 3 4 5 4" xfId="49119" xr:uid="{00000000-0005-0000-0000-000028BF0000}"/>
    <cellStyle name="20% - Accent1 6 3 4 6" xfId="49120" xr:uid="{00000000-0005-0000-0000-000029BF0000}"/>
    <cellStyle name="20% - Accent1 6 3 4 6 2" xfId="49121" xr:uid="{00000000-0005-0000-0000-00002ABF0000}"/>
    <cellStyle name="20% - Accent1 6 3 4 6 2 2" xfId="49122" xr:uid="{00000000-0005-0000-0000-00002BBF0000}"/>
    <cellStyle name="20% - Accent1 6 3 4 6 2 2 2" xfId="49123" xr:uid="{00000000-0005-0000-0000-00002CBF0000}"/>
    <cellStyle name="20% - Accent1 6 3 4 6 2 3" xfId="49124" xr:uid="{00000000-0005-0000-0000-00002DBF0000}"/>
    <cellStyle name="20% - Accent1 6 3 4 6 3" xfId="49125" xr:uid="{00000000-0005-0000-0000-00002EBF0000}"/>
    <cellStyle name="20% - Accent1 6 3 4 6 3 2" xfId="49126" xr:uid="{00000000-0005-0000-0000-00002FBF0000}"/>
    <cellStyle name="20% - Accent1 6 3 4 6 4" xfId="49127" xr:uid="{00000000-0005-0000-0000-000030BF0000}"/>
    <cellStyle name="20% - Accent1 6 3 4 7" xfId="49128" xr:uid="{00000000-0005-0000-0000-000031BF0000}"/>
    <cellStyle name="20% - Accent1 6 3 4 7 2" xfId="49129" xr:uid="{00000000-0005-0000-0000-000032BF0000}"/>
    <cellStyle name="20% - Accent1 6 3 4 7 2 2" xfId="49130" xr:uid="{00000000-0005-0000-0000-000033BF0000}"/>
    <cellStyle name="20% - Accent1 6 3 4 7 3" xfId="49131" xr:uid="{00000000-0005-0000-0000-000034BF0000}"/>
    <cellStyle name="20% - Accent1 6 3 4 8" xfId="49132" xr:uid="{00000000-0005-0000-0000-000035BF0000}"/>
    <cellStyle name="20% - Accent1 6 3 4 8 2" xfId="49133" xr:uid="{00000000-0005-0000-0000-000036BF0000}"/>
    <cellStyle name="20% - Accent1 6 3 4 8 2 2" xfId="49134" xr:uid="{00000000-0005-0000-0000-000037BF0000}"/>
    <cellStyle name="20% - Accent1 6 3 4 8 3" xfId="49135" xr:uid="{00000000-0005-0000-0000-000038BF0000}"/>
    <cellStyle name="20% - Accent1 6 3 4 9" xfId="49136" xr:uid="{00000000-0005-0000-0000-000039BF0000}"/>
    <cellStyle name="20% - Accent1 6 3 4 9 2" xfId="49137" xr:uid="{00000000-0005-0000-0000-00003ABF0000}"/>
    <cellStyle name="20% - Accent1 6 3 5" xfId="49138" xr:uid="{00000000-0005-0000-0000-00003BBF0000}"/>
    <cellStyle name="20% - Accent1 6 3 5 2" xfId="49139" xr:uid="{00000000-0005-0000-0000-00003CBF0000}"/>
    <cellStyle name="20% - Accent1 6 3 5 2 2" xfId="49140" xr:uid="{00000000-0005-0000-0000-00003DBF0000}"/>
    <cellStyle name="20% - Accent1 6 3 5 2 2 2" xfId="49141" xr:uid="{00000000-0005-0000-0000-00003EBF0000}"/>
    <cellStyle name="20% - Accent1 6 3 5 2 2 2 2" xfId="49142" xr:uid="{00000000-0005-0000-0000-00003FBF0000}"/>
    <cellStyle name="20% - Accent1 6 3 5 2 2 3" xfId="49143" xr:uid="{00000000-0005-0000-0000-000040BF0000}"/>
    <cellStyle name="20% - Accent1 6 3 5 2 3" xfId="49144" xr:uid="{00000000-0005-0000-0000-000041BF0000}"/>
    <cellStyle name="20% - Accent1 6 3 5 2 3 2" xfId="49145" xr:uid="{00000000-0005-0000-0000-000042BF0000}"/>
    <cellStyle name="20% - Accent1 6 3 5 2 4" xfId="49146" xr:uid="{00000000-0005-0000-0000-000043BF0000}"/>
    <cellStyle name="20% - Accent1 6 3 5 3" xfId="49147" xr:uid="{00000000-0005-0000-0000-000044BF0000}"/>
    <cellStyle name="20% - Accent1 6 3 5 3 2" xfId="49148" xr:uid="{00000000-0005-0000-0000-000045BF0000}"/>
    <cellStyle name="20% - Accent1 6 3 5 3 2 2" xfId="49149" xr:uid="{00000000-0005-0000-0000-000046BF0000}"/>
    <cellStyle name="20% - Accent1 6 3 5 3 2 2 2" xfId="49150" xr:uid="{00000000-0005-0000-0000-000047BF0000}"/>
    <cellStyle name="20% - Accent1 6 3 5 3 2 3" xfId="49151" xr:uid="{00000000-0005-0000-0000-000048BF0000}"/>
    <cellStyle name="20% - Accent1 6 3 5 3 3" xfId="49152" xr:uid="{00000000-0005-0000-0000-000049BF0000}"/>
    <cellStyle name="20% - Accent1 6 3 5 3 3 2" xfId="49153" xr:uid="{00000000-0005-0000-0000-00004ABF0000}"/>
    <cellStyle name="20% - Accent1 6 3 5 3 4" xfId="49154" xr:uid="{00000000-0005-0000-0000-00004BBF0000}"/>
    <cellStyle name="20% - Accent1 6 3 5 4" xfId="49155" xr:uid="{00000000-0005-0000-0000-00004CBF0000}"/>
    <cellStyle name="20% - Accent1 6 3 5 4 2" xfId="49156" xr:uid="{00000000-0005-0000-0000-00004DBF0000}"/>
    <cellStyle name="20% - Accent1 6 3 5 4 2 2" xfId="49157" xr:uid="{00000000-0005-0000-0000-00004EBF0000}"/>
    <cellStyle name="20% - Accent1 6 3 5 4 2 2 2" xfId="49158" xr:uid="{00000000-0005-0000-0000-00004FBF0000}"/>
    <cellStyle name="20% - Accent1 6 3 5 4 2 3" xfId="49159" xr:uid="{00000000-0005-0000-0000-000050BF0000}"/>
    <cellStyle name="20% - Accent1 6 3 5 4 3" xfId="49160" xr:uid="{00000000-0005-0000-0000-000051BF0000}"/>
    <cellStyle name="20% - Accent1 6 3 5 4 3 2" xfId="49161" xr:uid="{00000000-0005-0000-0000-000052BF0000}"/>
    <cellStyle name="20% - Accent1 6 3 5 4 4" xfId="49162" xr:uid="{00000000-0005-0000-0000-000053BF0000}"/>
    <cellStyle name="20% - Accent1 6 3 5 5" xfId="49163" xr:uid="{00000000-0005-0000-0000-000054BF0000}"/>
    <cellStyle name="20% - Accent1 6 3 5 5 2" xfId="49164" xr:uid="{00000000-0005-0000-0000-000055BF0000}"/>
    <cellStyle name="20% - Accent1 6 3 5 5 2 2" xfId="49165" xr:uid="{00000000-0005-0000-0000-000056BF0000}"/>
    <cellStyle name="20% - Accent1 6 3 5 5 3" xfId="49166" xr:uid="{00000000-0005-0000-0000-000057BF0000}"/>
    <cellStyle name="20% - Accent1 6 3 5 6" xfId="49167" xr:uid="{00000000-0005-0000-0000-000058BF0000}"/>
    <cellStyle name="20% - Accent1 6 3 5 6 2" xfId="49168" xr:uid="{00000000-0005-0000-0000-000059BF0000}"/>
    <cellStyle name="20% - Accent1 6 3 5 6 2 2" xfId="49169" xr:uid="{00000000-0005-0000-0000-00005ABF0000}"/>
    <cellStyle name="20% - Accent1 6 3 5 6 3" xfId="49170" xr:uid="{00000000-0005-0000-0000-00005BBF0000}"/>
    <cellStyle name="20% - Accent1 6 3 5 7" xfId="49171" xr:uid="{00000000-0005-0000-0000-00005CBF0000}"/>
    <cellStyle name="20% - Accent1 6 3 5 7 2" xfId="49172" xr:uid="{00000000-0005-0000-0000-00005DBF0000}"/>
    <cellStyle name="20% - Accent1 6 3 5 8" xfId="49173" xr:uid="{00000000-0005-0000-0000-00005EBF0000}"/>
    <cellStyle name="20% - Accent1 6 3 5 8 2" xfId="49174" xr:uid="{00000000-0005-0000-0000-00005FBF0000}"/>
    <cellStyle name="20% - Accent1 6 3 5 9" xfId="49175" xr:uid="{00000000-0005-0000-0000-000060BF0000}"/>
    <cellStyle name="20% - Accent1 6 3 6" xfId="49176" xr:uid="{00000000-0005-0000-0000-000061BF0000}"/>
    <cellStyle name="20% - Accent1 6 3 6 2" xfId="49177" xr:uid="{00000000-0005-0000-0000-000062BF0000}"/>
    <cellStyle name="20% - Accent1 6 3 6 2 2" xfId="49178" xr:uid="{00000000-0005-0000-0000-000063BF0000}"/>
    <cellStyle name="20% - Accent1 6 3 6 2 2 2" xfId="49179" xr:uid="{00000000-0005-0000-0000-000064BF0000}"/>
    <cellStyle name="20% - Accent1 6 3 6 2 2 2 2" xfId="49180" xr:uid="{00000000-0005-0000-0000-000065BF0000}"/>
    <cellStyle name="20% - Accent1 6 3 6 2 2 3" xfId="49181" xr:uid="{00000000-0005-0000-0000-000066BF0000}"/>
    <cellStyle name="20% - Accent1 6 3 6 2 3" xfId="49182" xr:uid="{00000000-0005-0000-0000-000067BF0000}"/>
    <cellStyle name="20% - Accent1 6 3 6 2 3 2" xfId="49183" xr:uid="{00000000-0005-0000-0000-000068BF0000}"/>
    <cellStyle name="20% - Accent1 6 3 6 2 4" xfId="49184" xr:uid="{00000000-0005-0000-0000-000069BF0000}"/>
    <cellStyle name="20% - Accent1 6 3 6 3" xfId="49185" xr:uid="{00000000-0005-0000-0000-00006ABF0000}"/>
    <cellStyle name="20% - Accent1 6 3 6 3 2" xfId="49186" xr:uid="{00000000-0005-0000-0000-00006BBF0000}"/>
    <cellStyle name="20% - Accent1 6 3 6 3 2 2" xfId="49187" xr:uid="{00000000-0005-0000-0000-00006CBF0000}"/>
    <cellStyle name="20% - Accent1 6 3 6 3 2 2 2" xfId="49188" xr:uid="{00000000-0005-0000-0000-00006DBF0000}"/>
    <cellStyle name="20% - Accent1 6 3 6 3 2 3" xfId="49189" xr:uid="{00000000-0005-0000-0000-00006EBF0000}"/>
    <cellStyle name="20% - Accent1 6 3 6 3 3" xfId="49190" xr:uid="{00000000-0005-0000-0000-00006FBF0000}"/>
    <cellStyle name="20% - Accent1 6 3 6 3 3 2" xfId="49191" xr:uid="{00000000-0005-0000-0000-000070BF0000}"/>
    <cellStyle name="20% - Accent1 6 3 6 3 4" xfId="49192" xr:uid="{00000000-0005-0000-0000-000071BF0000}"/>
    <cellStyle name="20% - Accent1 6 3 6 4" xfId="49193" xr:uid="{00000000-0005-0000-0000-000072BF0000}"/>
    <cellStyle name="20% - Accent1 6 3 6 4 2" xfId="49194" xr:uid="{00000000-0005-0000-0000-000073BF0000}"/>
    <cellStyle name="20% - Accent1 6 3 6 4 2 2" xfId="49195" xr:uid="{00000000-0005-0000-0000-000074BF0000}"/>
    <cellStyle name="20% - Accent1 6 3 6 4 2 2 2" xfId="49196" xr:uid="{00000000-0005-0000-0000-000075BF0000}"/>
    <cellStyle name="20% - Accent1 6 3 6 4 2 3" xfId="49197" xr:uid="{00000000-0005-0000-0000-000076BF0000}"/>
    <cellStyle name="20% - Accent1 6 3 6 4 3" xfId="49198" xr:uid="{00000000-0005-0000-0000-000077BF0000}"/>
    <cellStyle name="20% - Accent1 6 3 6 4 3 2" xfId="49199" xr:uid="{00000000-0005-0000-0000-000078BF0000}"/>
    <cellStyle name="20% - Accent1 6 3 6 4 4" xfId="49200" xr:uid="{00000000-0005-0000-0000-000079BF0000}"/>
    <cellStyle name="20% - Accent1 6 3 6 5" xfId="49201" xr:uid="{00000000-0005-0000-0000-00007ABF0000}"/>
    <cellStyle name="20% - Accent1 6 3 6 5 2" xfId="49202" xr:uid="{00000000-0005-0000-0000-00007BBF0000}"/>
    <cellStyle name="20% - Accent1 6 3 6 5 2 2" xfId="49203" xr:uid="{00000000-0005-0000-0000-00007CBF0000}"/>
    <cellStyle name="20% - Accent1 6 3 6 5 3" xfId="49204" xr:uid="{00000000-0005-0000-0000-00007DBF0000}"/>
    <cellStyle name="20% - Accent1 6 3 6 6" xfId="49205" xr:uid="{00000000-0005-0000-0000-00007EBF0000}"/>
    <cellStyle name="20% - Accent1 6 3 6 6 2" xfId="49206" xr:uid="{00000000-0005-0000-0000-00007FBF0000}"/>
    <cellStyle name="20% - Accent1 6 3 6 6 2 2" xfId="49207" xr:uid="{00000000-0005-0000-0000-000080BF0000}"/>
    <cellStyle name="20% - Accent1 6 3 6 6 3" xfId="49208" xr:uid="{00000000-0005-0000-0000-000081BF0000}"/>
    <cellStyle name="20% - Accent1 6 3 6 7" xfId="49209" xr:uid="{00000000-0005-0000-0000-000082BF0000}"/>
    <cellStyle name="20% - Accent1 6 3 6 7 2" xfId="49210" xr:uid="{00000000-0005-0000-0000-000083BF0000}"/>
    <cellStyle name="20% - Accent1 6 3 6 8" xfId="49211" xr:uid="{00000000-0005-0000-0000-000084BF0000}"/>
    <cellStyle name="20% - Accent1 6 3 6 8 2" xfId="49212" xr:uid="{00000000-0005-0000-0000-000085BF0000}"/>
    <cellStyle name="20% - Accent1 6 3 6 9" xfId="49213" xr:uid="{00000000-0005-0000-0000-000086BF0000}"/>
    <cellStyle name="20% - Accent1 6 3 7" xfId="49214" xr:uid="{00000000-0005-0000-0000-000087BF0000}"/>
    <cellStyle name="20% - Accent1 6 3 7 2" xfId="49215" xr:uid="{00000000-0005-0000-0000-000088BF0000}"/>
    <cellStyle name="20% - Accent1 6 3 7 2 2" xfId="49216" xr:uid="{00000000-0005-0000-0000-000089BF0000}"/>
    <cellStyle name="20% - Accent1 6 3 7 2 2 2" xfId="49217" xr:uid="{00000000-0005-0000-0000-00008ABF0000}"/>
    <cellStyle name="20% - Accent1 6 3 7 2 3" xfId="49218" xr:uid="{00000000-0005-0000-0000-00008BBF0000}"/>
    <cellStyle name="20% - Accent1 6 3 7 3" xfId="49219" xr:uid="{00000000-0005-0000-0000-00008CBF0000}"/>
    <cellStyle name="20% - Accent1 6 3 7 3 2" xfId="49220" xr:uid="{00000000-0005-0000-0000-00008DBF0000}"/>
    <cellStyle name="20% - Accent1 6 3 7 4" xfId="49221" xr:uid="{00000000-0005-0000-0000-00008EBF0000}"/>
    <cellStyle name="20% - Accent1 6 3 8" xfId="49222" xr:uid="{00000000-0005-0000-0000-00008FBF0000}"/>
    <cellStyle name="20% - Accent1 6 3 8 2" xfId="49223" xr:uid="{00000000-0005-0000-0000-000090BF0000}"/>
    <cellStyle name="20% - Accent1 6 3 8 2 2" xfId="49224" xr:uid="{00000000-0005-0000-0000-000091BF0000}"/>
    <cellStyle name="20% - Accent1 6 3 8 2 2 2" xfId="49225" xr:uid="{00000000-0005-0000-0000-000092BF0000}"/>
    <cellStyle name="20% - Accent1 6 3 8 2 3" xfId="49226" xr:uid="{00000000-0005-0000-0000-000093BF0000}"/>
    <cellStyle name="20% - Accent1 6 3 8 3" xfId="49227" xr:uid="{00000000-0005-0000-0000-000094BF0000}"/>
    <cellStyle name="20% - Accent1 6 3 8 3 2" xfId="49228" xr:uid="{00000000-0005-0000-0000-000095BF0000}"/>
    <cellStyle name="20% - Accent1 6 3 8 4" xfId="49229" xr:uid="{00000000-0005-0000-0000-000096BF0000}"/>
    <cellStyle name="20% - Accent1 6 3 9" xfId="49230" xr:uid="{00000000-0005-0000-0000-000097BF0000}"/>
    <cellStyle name="20% - Accent1 6 3 9 2" xfId="49231" xr:uid="{00000000-0005-0000-0000-000098BF0000}"/>
    <cellStyle name="20% - Accent1 6 3 9 2 2" xfId="49232" xr:uid="{00000000-0005-0000-0000-000099BF0000}"/>
    <cellStyle name="20% - Accent1 6 3 9 2 2 2" xfId="49233" xr:uid="{00000000-0005-0000-0000-00009ABF0000}"/>
    <cellStyle name="20% - Accent1 6 3 9 2 3" xfId="49234" xr:uid="{00000000-0005-0000-0000-00009BBF0000}"/>
    <cellStyle name="20% - Accent1 6 3 9 3" xfId="49235" xr:uid="{00000000-0005-0000-0000-00009CBF0000}"/>
    <cellStyle name="20% - Accent1 6 3 9 3 2" xfId="49236" xr:uid="{00000000-0005-0000-0000-00009DBF0000}"/>
    <cellStyle name="20% - Accent1 6 3 9 4" xfId="49237" xr:uid="{00000000-0005-0000-0000-00009EBF0000}"/>
    <cellStyle name="20% - Accent1 6 4" xfId="49238" xr:uid="{00000000-0005-0000-0000-00009FBF0000}"/>
    <cellStyle name="20% - Accent1 6 4 10" xfId="49239" xr:uid="{00000000-0005-0000-0000-0000A0BF0000}"/>
    <cellStyle name="20% - Accent1 6 4 10 2" xfId="49240" xr:uid="{00000000-0005-0000-0000-0000A1BF0000}"/>
    <cellStyle name="20% - Accent1 6 4 11" xfId="49241" xr:uid="{00000000-0005-0000-0000-0000A2BF0000}"/>
    <cellStyle name="20% - Accent1 6 4 2" xfId="49242" xr:uid="{00000000-0005-0000-0000-0000A3BF0000}"/>
    <cellStyle name="20% - Accent1 6 4 2 2" xfId="49243" xr:uid="{00000000-0005-0000-0000-0000A4BF0000}"/>
    <cellStyle name="20% - Accent1 6 4 2 2 2" xfId="49244" xr:uid="{00000000-0005-0000-0000-0000A5BF0000}"/>
    <cellStyle name="20% - Accent1 6 4 2 2 2 2" xfId="49245" xr:uid="{00000000-0005-0000-0000-0000A6BF0000}"/>
    <cellStyle name="20% - Accent1 6 4 2 2 2 2 2" xfId="49246" xr:uid="{00000000-0005-0000-0000-0000A7BF0000}"/>
    <cellStyle name="20% - Accent1 6 4 2 2 2 3" xfId="49247" xr:uid="{00000000-0005-0000-0000-0000A8BF0000}"/>
    <cellStyle name="20% - Accent1 6 4 2 2 3" xfId="49248" xr:uid="{00000000-0005-0000-0000-0000A9BF0000}"/>
    <cellStyle name="20% - Accent1 6 4 2 2 3 2" xfId="49249" xr:uid="{00000000-0005-0000-0000-0000AABF0000}"/>
    <cellStyle name="20% - Accent1 6 4 2 2 4" xfId="49250" xr:uid="{00000000-0005-0000-0000-0000ABBF0000}"/>
    <cellStyle name="20% - Accent1 6 4 2 3" xfId="49251" xr:uid="{00000000-0005-0000-0000-0000ACBF0000}"/>
    <cellStyle name="20% - Accent1 6 4 2 3 2" xfId="49252" xr:uid="{00000000-0005-0000-0000-0000ADBF0000}"/>
    <cellStyle name="20% - Accent1 6 4 2 3 2 2" xfId="49253" xr:uid="{00000000-0005-0000-0000-0000AEBF0000}"/>
    <cellStyle name="20% - Accent1 6 4 2 3 2 2 2" xfId="49254" xr:uid="{00000000-0005-0000-0000-0000AFBF0000}"/>
    <cellStyle name="20% - Accent1 6 4 2 3 2 3" xfId="49255" xr:uid="{00000000-0005-0000-0000-0000B0BF0000}"/>
    <cellStyle name="20% - Accent1 6 4 2 3 3" xfId="49256" xr:uid="{00000000-0005-0000-0000-0000B1BF0000}"/>
    <cellStyle name="20% - Accent1 6 4 2 3 3 2" xfId="49257" xr:uid="{00000000-0005-0000-0000-0000B2BF0000}"/>
    <cellStyle name="20% - Accent1 6 4 2 3 4" xfId="49258" xr:uid="{00000000-0005-0000-0000-0000B3BF0000}"/>
    <cellStyle name="20% - Accent1 6 4 2 4" xfId="49259" xr:uid="{00000000-0005-0000-0000-0000B4BF0000}"/>
    <cellStyle name="20% - Accent1 6 4 2 4 2" xfId="49260" xr:uid="{00000000-0005-0000-0000-0000B5BF0000}"/>
    <cellStyle name="20% - Accent1 6 4 2 4 2 2" xfId="49261" xr:uid="{00000000-0005-0000-0000-0000B6BF0000}"/>
    <cellStyle name="20% - Accent1 6 4 2 4 2 2 2" xfId="49262" xr:uid="{00000000-0005-0000-0000-0000B7BF0000}"/>
    <cellStyle name="20% - Accent1 6 4 2 4 2 3" xfId="49263" xr:uid="{00000000-0005-0000-0000-0000B8BF0000}"/>
    <cellStyle name="20% - Accent1 6 4 2 4 3" xfId="49264" xr:uid="{00000000-0005-0000-0000-0000B9BF0000}"/>
    <cellStyle name="20% - Accent1 6 4 2 4 3 2" xfId="49265" xr:uid="{00000000-0005-0000-0000-0000BABF0000}"/>
    <cellStyle name="20% - Accent1 6 4 2 4 4" xfId="49266" xr:uid="{00000000-0005-0000-0000-0000BBBF0000}"/>
    <cellStyle name="20% - Accent1 6 4 2 5" xfId="49267" xr:uid="{00000000-0005-0000-0000-0000BCBF0000}"/>
    <cellStyle name="20% - Accent1 6 4 2 5 2" xfId="49268" xr:uid="{00000000-0005-0000-0000-0000BDBF0000}"/>
    <cellStyle name="20% - Accent1 6 4 2 5 2 2" xfId="49269" xr:uid="{00000000-0005-0000-0000-0000BEBF0000}"/>
    <cellStyle name="20% - Accent1 6 4 2 5 3" xfId="49270" xr:uid="{00000000-0005-0000-0000-0000BFBF0000}"/>
    <cellStyle name="20% - Accent1 6 4 2 6" xfId="49271" xr:uid="{00000000-0005-0000-0000-0000C0BF0000}"/>
    <cellStyle name="20% - Accent1 6 4 2 6 2" xfId="49272" xr:uid="{00000000-0005-0000-0000-0000C1BF0000}"/>
    <cellStyle name="20% - Accent1 6 4 2 6 2 2" xfId="49273" xr:uid="{00000000-0005-0000-0000-0000C2BF0000}"/>
    <cellStyle name="20% - Accent1 6 4 2 6 3" xfId="49274" xr:uid="{00000000-0005-0000-0000-0000C3BF0000}"/>
    <cellStyle name="20% - Accent1 6 4 2 7" xfId="49275" xr:uid="{00000000-0005-0000-0000-0000C4BF0000}"/>
    <cellStyle name="20% - Accent1 6 4 2 7 2" xfId="49276" xr:uid="{00000000-0005-0000-0000-0000C5BF0000}"/>
    <cellStyle name="20% - Accent1 6 4 2 8" xfId="49277" xr:uid="{00000000-0005-0000-0000-0000C6BF0000}"/>
    <cellStyle name="20% - Accent1 6 4 2 8 2" xfId="49278" xr:uid="{00000000-0005-0000-0000-0000C7BF0000}"/>
    <cellStyle name="20% - Accent1 6 4 2 9" xfId="49279" xr:uid="{00000000-0005-0000-0000-0000C8BF0000}"/>
    <cellStyle name="20% - Accent1 6 4 3" xfId="49280" xr:uid="{00000000-0005-0000-0000-0000C9BF0000}"/>
    <cellStyle name="20% - Accent1 6 4 3 2" xfId="49281" xr:uid="{00000000-0005-0000-0000-0000CABF0000}"/>
    <cellStyle name="20% - Accent1 6 4 3 2 2" xfId="49282" xr:uid="{00000000-0005-0000-0000-0000CBBF0000}"/>
    <cellStyle name="20% - Accent1 6 4 3 2 2 2" xfId="49283" xr:uid="{00000000-0005-0000-0000-0000CCBF0000}"/>
    <cellStyle name="20% - Accent1 6 4 3 2 2 2 2" xfId="49284" xr:uid="{00000000-0005-0000-0000-0000CDBF0000}"/>
    <cellStyle name="20% - Accent1 6 4 3 2 2 3" xfId="49285" xr:uid="{00000000-0005-0000-0000-0000CEBF0000}"/>
    <cellStyle name="20% - Accent1 6 4 3 2 3" xfId="49286" xr:uid="{00000000-0005-0000-0000-0000CFBF0000}"/>
    <cellStyle name="20% - Accent1 6 4 3 2 3 2" xfId="49287" xr:uid="{00000000-0005-0000-0000-0000D0BF0000}"/>
    <cellStyle name="20% - Accent1 6 4 3 2 4" xfId="49288" xr:uid="{00000000-0005-0000-0000-0000D1BF0000}"/>
    <cellStyle name="20% - Accent1 6 4 3 3" xfId="49289" xr:uid="{00000000-0005-0000-0000-0000D2BF0000}"/>
    <cellStyle name="20% - Accent1 6 4 3 3 2" xfId="49290" xr:uid="{00000000-0005-0000-0000-0000D3BF0000}"/>
    <cellStyle name="20% - Accent1 6 4 3 3 2 2" xfId="49291" xr:uid="{00000000-0005-0000-0000-0000D4BF0000}"/>
    <cellStyle name="20% - Accent1 6 4 3 3 2 2 2" xfId="49292" xr:uid="{00000000-0005-0000-0000-0000D5BF0000}"/>
    <cellStyle name="20% - Accent1 6 4 3 3 2 3" xfId="49293" xr:uid="{00000000-0005-0000-0000-0000D6BF0000}"/>
    <cellStyle name="20% - Accent1 6 4 3 3 3" xfId="49294" xr:uid="{00000000-0005-0000-0000-0000D7BF0000}"/>
    <cellStyle name="20% - Accent1 6 4 3 3 3 2" xfId="49295" xr:uid="{00000000-0005-0000-0000-0000D8BF0000}"/>
    <cellStyle name="20% - Accent1 6 4 3 3 4" xfId="49296" xr:uid="{00000000-0005-0000-0000-0000D9BF0000}"/>
    <cellStyle name="20% - Accent1 6 4 3 4" xfId="49297" xr:uid="{00000000-0005-0000-0000-0000DABF0000}"/>
    <cellStyle name="20% - Accent1 6 4 3 4 2" xfId="49298" xr:uid="{00000000-0005-0000-0000-0000DBBF0000}"/>
    <cellStyle name="20% - Accent1 6 4 3 4 2 2" xfId="49299" xr:uid="{00000000-0005-0000-0000-0000DCBF0000}"/>
    <cellStyle name="20% - Accent1 6 4 3 4 2 2 2" xfId="49300" xr:uid="{00000000-0005-0000-0000-0000DDBF0000}"/>
    <cellStyle name="20% - Accent1 6 4 3 4 2 3" xfId="49301" xr:uid="{00000000-0005-0000-0000-0000DEBF0000}"/>
    <cellStyle name="20% - Accent1 6 4 3 4 3" xfId="49302" xr:uid="{00000000-0005-0000-0000-0000DFBF0000}"/>
    <cellStyle name="20% - Accent1 6 4 3 4 3 2" xfId="49303" xr:uid="{00000000-0005-0000-0000-0000E0BF0000}"/>
    <cellStyle name="20% - Accent1 6 4 3 4 4" xfId="49304" xr:uid="{00000000-0005-0000-0000-0000E1BF0000}"/>
    <cellStyle name="20% - Accent1 6 4 3 5" xfId="49305" xr:uid="{00000000-0005-0000-0000-0000E2BF0000}"/>
    <cellStyle name="20% - Accent1 6 4 3 5 2" xfId="49306" xr:uid="{00000000-0005-0000-0000-0000E3BF0000}"/>
    <cellStyle name="20% - Accent1 6 4 3 5 2 2" xfId="49307" xr:uid="{00000000-0005-0000-0000-0000E4BF0000}"/>
    <cellStyle name="20% - Accent1 6 4 3 5 3" xfId="49308" xr:uid="{00000000-0005-0000-0000-0000E5BF0000}"/>
    <cellStyle name="20% - Accent1 6 4 3 6" xfId="49309" xr:uid="{00000000-0005-0000-0000-0000E6BF0000}"/>
    <cellStyle name="20% - Accent1 6 4 3 6 2" xfId="49310" xr:uid="{00000000-0005-0000-0000-0000E7BF0000}"/>
    <cellStyle name="20% - Accent1 6 4 3 6 2 2" xfId="49311" xr:uid="{00000000-0005-0000-0000-0000E8BF0000}"/>
    <cellStyle name="20% - Accent1 6 4 3 6 3" xfId="49312" xr:uid="{00000000-0005-0000-0000-0000E9BF0000}"/>
    <cellStyle name="20% - Accent1 6 4 3 7" xfId="49313" xr:uid="{00000000-0005-0000-0000-0000EABF0000}"/>
    <cellStyle name="20% - Accent1 6 4 3 7 2" xfId="49314" xr:uid="{00000000-0005-0000-0000-0000EBBF0000}"/>
    <cellStyle name="20% - Accent1 6 4 3 8" xfId="49315" xr:uid="{00000000-0005-0000-0000-0000ECBF0000}"/>
    <cellStyle name="20% - Accent1 6 4 3 8 2" xfId="49316" xr:uid="{00000000-0005-0000-0000-0000EDBF0000}"/>
    <cellStyle name="20% - Accent1 6 4 3 9" xfId="49317" xr:uid="{00000000-0005-0000-0000-0000EEBF0000}"/>
    <cellStyle name="20% - Accent1 6 4 4" xfId="49318" xr:uid="{00000000-0005-0000-0000-0000EFBF0000}"/>
    <cellStyle name="20% - Accent1 6 4 4 2" xfId="49319" xr:uid="{00000000-0005-0000-0000-0000F0BF0000}"/>
    <cellStyle name="20% - Accent1 6 4 4 2 2" xfId="49320" xr:uid="{00000000-0005-0000-0000-0000F1BF0000}"/>
    <cellStyle name="20% - Accent1 6 4 4 2 2 2" xfId="49321" xr:uid="{00000000-0005-0000-0000-0000F2BF0000}"/>
    <cellStyle name="20% - Accent1 6 4 4 2 3" xfId="49322" xr:uid="{00000000-0005-0000-0000-0000F3BF0000}"/>
    <cellStyle name="20% - Accent1 6 4 4 3" xfId="49323" xr:uid="{00000000-0005-0000-0000-0000F4BF0000}"/>
    <cellStyle name="20% - Accent1 6 4 4 3 2" xfId="49324" xr:uid="{00000000-0005-0000-0000-0000F5BF0000}"/>
    <cellStyle name="20% - Accent1 6 4 4 4" xfId="49325" xr:uid="{00000000-0005-0000-0000-0000F6BF0000}"/>
    <cellStyle name="20% - Accent1 6 4 5" xfId="49326" xr:uid="{00000000-0005-0000-0000-0000F7BF0000}"/>
    <cellStyle name="20% - Accent1 6 4 5 2" xfId="49327" xr:uid="{00000000-0005-0000-0000-0000F8BF0000}"/>
    <cellStyle name="20% - Accent1 6 4 5 2 2" xfId="49328" xr:uid="{00000000-0005-0000-0000-0000F9BF0000}"/>
    <cellStyle name="20% - Accent1 6 4 5 2 2 2" xfId="49329" xr:uid="{00000000-0005-0000-0000-0000FABF0000}"/>
    <cellStyle name="20% - Accent1 6 4 5 2 3" xfId="49330" xr:uid="{00000000-0005-0000-0000-0000FBBF0000}"/>
    <cellStyle name="20% - Accent1 6 4 5 3" xfId="49331" xr:uid="{00000000-0005-0000-0000-0000FCBF0000}"/>
    <cellStyle name="20% - Accent1 6 4 5 3 2" xfId="49332" xr:uid="{00000000-0005-0000-0000-0000FDBF0000}"/>
    <cellStyle name="20% - Accent1 6 4 5 4" xfId="49333" xr:uid="{00000000-0005-0000-0000-0000FEBF0000}"/>
    <cellStyle name="20% - Accent1 6 4 6" xfId="49334" xr:uid="{00000000-0005-0000-0000-0000FFBF0000}"/>
    <cellStyle name="20% - Accent1 6 4 6 2" xfId="49335" xr:uid="{00000000-0005-0000-0000-000000C00000}"/>
    <cellStyle name="20% - Accent1 6 4 6 2 2" xfId="49336" xr:uid="{00000000-0005-0000-0000-000001C00000}"/>
    <cellStyle name="20% - Accent1 6 4 6 2 2 2" xfId="49337" xr:uid="{00000000-0005-0000-0000-000002C00000}"/>
    <cellStyle name="20% - Accent1 6 4 6 2 3" xfId="49338" xr:uid="{00000000-0005-0000-0000-000003C00000}"/>
    <cellStyle name="20% - Accent1 6 4 6 3" xfId="49339" xr:uid="{00000000-0005-0000-0000-000004C00000}"/>
    <cellStyle name="20% - Accent1 6 4 6 3 2" xfId="49340" xr:uid="{00000000-0005-0000-0000-000005C00000}"/>
    <cellStyle name="20% - Accent1 6 4 6 4" xfId="49341" xr:uid="{00000000-0005-0000-0000-000006C00000}"/>
    <cellStyle name="20% - Accent1 6 4 7" xfId="49342" xr:uid="{00000000-0005-0000-0000-000007C00000}"/>
    <cellStyle name="20% - Accent1 6 4 7 2" xfId="49343" xr:uid="{00000000-0005-0000-0000-000008C00000}"/>
    <cellStyle name="20% - Accent1 6 4 7 2 2" xfId="49344" xr:uid="{00000000-0005-0000-0000-000009C00000}"/>
    <cellStyle name="20% - Accent1 6 4 7 3" xfId="49345" xr:uid="{00000000-0005-0000-0000-00000AC00000}"/>
    <cellStyle name="20% - Accent1 6 4 8" xfId="49346" xr:uid="{00000000-0005-0000-0000-00000BC00000}"/>
    <cellStyle name="20% - Accent1 6 4 8 2" xfId="49347" xr:uid="{00000000-0005-0000-0000-00000CC00000}"/>
    <cellStyle name="20% - Accent1 6 4 8 2 2" xfId="49348" xr:uid="{00000000-0005-0000-0000-00000DC00000}"/>
    <cellStyle name="20% - Accent1 6 4 8 3" xfId="49349" xr:uid="{00000000-0005-0000-0000-00000EC00000}"/>
    <cellStyle name="20% - Accent1 6 4 9" xfId="49350" xr:uid="{00000000-0005-0000-0000-00000FC00000}"/>
    <cellStyle name="20% - Accent1 6 4 9 2" xfId="49351" xr:uid="{00000000-0005-0000-0000-000010C00000}"/>
    <cellStyle name="20% - Accent1 6 5" xfId="49352" xr:uid="{00000000-0005-0000-0000-000011C00000}"/>
    <cellStyle name="20% - Accent1 6 5 10" xfId="49353" xr:uid="{00000000-0005-0000-0000-000012C00000}"/>
    <cellStyle name="20% - Accent1 6 5 10 2" xfId="49354" xr:uid="{00000000-0005-0000-0000-000013C00000}"/>
    <cellStyle name="20% - Accent1 6 5 11" xfId="49355" xr:uid="{00000000-0005-0000-0000-000014C00000}"/>
    <cellStyle name="20% - Accent1 6 5 2" xfId="49356" xr:uid="{00000000-0005-0000-0000-000015C00000}"/>
    <cellStyle name="20% - Accent1 6 5 2 2" xfId="49357" xr:uid="{00000000-0005-0000-0000-000016C00000}"/>
    <cellStyle name="20% - Accent1 6 5 2 2 2" xfId="49358" xr:uid="{00000000-0005-0000-0000-000017C00000}"/>
    <cellStyle name="20% - Accent1 6 5 2 2 2 2" xfId="49359" xr:uid="{00000000-0005-0000-0000-000018C00000}"/>
    <cellStyle name="20% - Accent1 6 5 2 2 2 2 2" xfId="49360" xr:uid="{00000000-0005-0000-0000-000019C00000}"/>
    <cellStyle name="20% - Accent1 6 5 2 2 2 3" xfId="49361" xr:uid="{00000000-0005-0000-0000-00001AC00000}"/>
    <cellStyle name="20% - Accent1 6 5 2 2 3" xfId="49362" xr:uid="{00000000-0005-0000-0000-00001BC00000}"/>
    <cellStyle name="20% - Accent1 6 5 2 2 3 2" xfId="49363" xr:uid="{00000000-0005-0000-0000-00001CC00000}"/>
    <cellStyle name="20% - Accent1 6 5 2 2 4" xfId="49364" xr:uid="{00000000-0005-0000-0000-00001DC00000}"/>
    <cellStyle name="20% - Accent1 6 5 2 3" xfId="49365" xr:uid="{00000000-0005-0000-0000-00001EC00000}"/>
    <cellStyle name="20% - Accent1 6 5 2 3 2" xfId="49366" xr:uid="{00000000-0005-0000-0000-00001FC00000}"/>
    <cellStyle name="20% - Accent1 6 5 2 3 2 2" xfId="49367" xr:uid="{00000000-0005-0000-0000-000020C00000}"/>
    <cellStyle name="20% - Accent1 6 5 2 3 2 2 2" xfId="49368" xr:uid="{00000000-0005-0000-0000-000021C00000}"/>
    <cellStyle name="20% - Accent1 6 5 2 3 2 3" xfId="49369" xr:uid="{00000000-0005-0000-0000-000022C00000}"/>
    <cellStyle name="20% - Accent1 6 5 2 3 3" xfId="49370" xr:uid="{00000000-0005-0000-0000-000023C00000}"/>
    <cellStyle name="20% - Accent1 6 5 2 3 3 2" xfId="49371" xr:uid="{00000000-0005-0000-0000-000024C00000}"/>
    <cellStyle name="20% - Accent1 6 5 2 3 4" xfId="49372" xr:uid="{00000000-0005-0000-0000-000025C00000}"/>
    <cellStyle name="20% - Accent1 6 5 2 4" xfId="49373" xr:uid="{00000000-0005-0000-0000-000026C00000}"/>
    <cellStyle name="20% - Accent1 6 5 2 4 2" xfId="49374" xr:uid="{00000000-0005-0000-0000-000027C00000}"/>
    <cellStyle name="20% - Accent1 6 5 2 4 2 2" xfId="49375" xr:uid="{00000000-0005-0000-0000-000028C00000}"/>
    <cellStyle name="20% - Accent1 6 5 2 4 2 2 2" xfId="49376" xr:uid="{00000000-0005-0000-0000-000029C00000}"/>
    <cellStyle name="20% - Accent1 6 5 2 4 2 3" xfId="49377" xr:uid="{00000000-0005-0000-0000-00002AC00000}"/>
    <cellStyle name="20% - Accent1 6 5 2 4 3" xfId="49378" xr:uid="{00000000-0005-0000-0000-00002BC00000}"/>
    <cellStyle name="20% - Accent1 6 5 2 4 3 2" xfId="49379" xr:uid="{00000000-0005-0000-0000-00002CC00000}"/>
    <cellStyle name="20% - Accent1 6 5 2 4 4" xfId="49380" xr:uid="{00000000-0005-0000-0000-00002DC00000}"/>
    <cellStyle name="20% - Accent1 6 5 2 5" xfId="49381" xr:uid="{00000000-0005-0000-0000-00002EC00000}"/>
    <cellStyle name="20% - Accent1 6 5 2 5 2" xfId="49382" xr:uid="{00000000-0005-0000-0000-00002FC00000}"/>
    <cellStyle name="20% - Accent1 6 5 2 5 2 2" xfId="49383" xr:uid="{00000000-0005-0000-0000-000030C00000}"/>
    <cellStyle name="20% - Accent1 6 5 2 5 3" xfId="49384" xr:uid="{00000000-0005-0000-0000-000031C00000}"/>
    <cellStyle name="20% - Accent1 6 5 2 6" xfId="49385" xr:uid="{00000000-0005-0000-0000-000032C00000}"/>
    <cellStyle name="20% - Accent1 6 5 2 6 2" xfId="49386" xr:uid="{00000000-0005-0000-0000-000033C00000}"/>
    <cellStyle name="20% - Accent1 6 5 2 6 2 2" xfId="49387" xr:uid="{00000000-0005-0000-0000-000034C00000}"/>
    <cellStyle name="20% - Accent1 6 5 2 6 3" xfId="49388" xr:uid="{00000000-0005-0000-0000-000035C00000}"/>
    <cellStyle name="20% - Accent1 6 5 2 7" xfId="49389" xr:uid="{00000000-0005-0000-0000-000036C00000}"/>
    <cellStyle name="20% - Accent1 6 5 2 7 2" xfId="49390" xr:uid="{00000000-0005-0000-0000-000037C00000}"/>
    <cellStyle name="20% - Accent1 6 5 2 8" xfId="49391" xr:uid="{00000000-0005-0000-0000-000038C00000}"/>
    <cellStyle name="20% - Accent1 6 5 2 8 2" xfId="49392" xr:uid="{00000000-0005-0000-0000-000039C00000}"/>
    <cellStyle name="20% - Accent1 6 5 2 9" xfId="49393" xr:uid="{00000000-0005-0000-0000-00003AC00000}"/>
    <cellStyle name="20% - Accent1 6 5 3" xfId="49394" xr:uid="{00000000-0005-0000-0000-00003BC00000}"/>
    <cellStyle name="20% - Accent1 6 5 3 2" xfId="49395" xr:uid="{00000000-0005-0000-0000-00003CC00000}"/>
    <cellStyle name="20% - Accent1 6 5 3 2 2" xfId="49396" xr:uid="{00000000-0005-0000-0000-00003DC00000}"/>
    <cellStyle name="20% - Accent1 6 5 3 2 2 2" xfId="49397" xr:uid="{00000000-0005-0000-0000-00003EC00000}"/>
    <cellStyle name="20% - Accent1 6 5 3 2 2 2 2" xfId="49398" xr:uid="{00000000-0005-0000-0000-00003FC00000}"/>
    <cellStyle name="20% - Accent1 6 5 3 2 2 3" xfId="49399" xr:uid="{00000000-0005-0000-0000-000040C00000}"/>
    <cellStyle name="20% - Accent1 6 5 3 2 3" xfId="49400" xr:uid="{00000000-0005-0000-0000-000041C00000}"/>
    <cellStyle name="20% - Accent1 6 5 3 2 3 2" xfId="49401" xr:uid="{00000000-0005-0000-0000-000042C00000}"/>
    <cellStyle name="20% - Accent1 6 5 3 2 4" xfId="49402" xr:uid="{00000000-0005-0000-0000-000043C00000}"/>
    <cellStyle name="20% - Accent1 6 5 3 3" xfId="49403" xr:uid="{00000000-0005-0000-0000-000044C00000}"/>
    <cellStyle name="20% - Accent1 6 5 3 3 2" xfId="49404" xr:uid="{00000000-0005-0000-0000-000045C00000}"/>
    <cellStyle name="20% - Accent1 6 5 3 3 2 2" xfId="49405" xr:uid="{00000000-0005-0000-0000-000046C00000}"/>
    <cellStyle name="20% - Accent1 6 5 3 3 2 2 2" xfId="49406" xr:uid="{00000000-0005-0000-0000-000047C00000}"/>
    <cellStyle name="20% - Accent1 6 5 3 3 2 3" xfId="49407" xr:uid="{00000000-0005-0000-0000-000048C00000}"/>
    <cellStyle name="20% - Accent1 6 5 3 3 3" xfId="49408" xr:uid="{00000000-0005-0000-0000-000049C00000}"/>
    <cellStyle name="20% - Accent1 6 5 3 3 3 2" xfId="49409" xr:uid="{00000000-0005-0000-0000-00004AC00000}"/>
    <cellStyle name="20% - Accent1 6 5 3 3 4" xfId="49410" xr:uid="{00000000-0005-0000-0000-00004BC00000}"/>
    <cellStyle name="20% - Accent1 6 5 3 4" xfId="49411" xr:uid="{00000000-0005-0000-0000-00004CC00000}"/>
    <cellStyle name="20% - Accent1 6 5 3 4 2" xfId="49412" xr:uid="{00000000-0005-0000-0000-00004DC00000}"/>
    <cellStyle name="20% - Accent1 6 5 3 4 2 2" xfId="49413" xr:uid="{00000000-0005-0000-0000-00004EC00000}"/>
    <cellStyle name="20% - Accent1 6 5 3 4 2 2 2" xfId="49414" xr:uid="{00000000-0005-0000-0000-00004FC00000}"/>
    <cellStyle name="20% - Accent1 6 5 3 4 2 3" xfId="49415" xr:uid="{00000000-0005-0000-0000-000050C00000}"/>
    <cellStyle name="20% - Accent1 6 5 3 4 3" xfId="49416" xr:uid="{00000000-0005-0000-0000-000051C00000}"/>
    <cellStyle name="20% - Accent1 6 5 3 4 3 2" xfId="49417" xr:uid="{00000000-0005-0000-0000-000052C00000}"/>
    <cellStyle name="20% - Accent1 6 5 3 4 4" xfId="49418" xr:uid="{00000000-0005-0000-0000-000053C00000}"/>
    <cellStyle name="20% - Accent1 6 5 3 5" xfId="49419" xr:uid="{00000000-0005-0000-0000-000054C00000}"/>
    <cellStyle name="20% - Accent1 6 5 3 5 2" xfId="49420" xr:uid="{00000000-0005-0000-0000-000055C00000}"/>
    <cellStyle name="20% - Accent1 6 5 3 5 2 2" xfId="49421" xr:uid="{00000000-0005-0000-0000-000056C00000}"/>
    <cellStyle name="20% - Accent1 6 5 3 5 3" xfId="49422" xr:uid="{00000000-0005-0000-0000-000057C00000}"/>
    <cellStyle name="20% - Accent1 6 5 3 6" xfId="49423" xr:uid="{00000000-0005-0000-0000-000058C00000}"/>
    <cellStyle name="20% - Accent1 6 5 3 6 2" xfId="49424" xr:uid="{00000000-0005-0000-0000-000059C00000}"/>
    <cellStyle name="20% - Accent1 6 5 3 6 2 2" xfId="49425" xr:uid="{00000000-0005-0000-0000-00005AC00000}"/>
    <cellStyle name="20% - Accent1 6 5 3 6 3" xfId="49426" xr:uid="{00000000-0005-0000-0000-00005BC00000}"/>
    <cellStyle name="20% - Accent1 6 5 3 7" xfId="49427" xr:uid="{00000000-0005-0000-0000-00005CC00000}"/>
    <cellStyle name="20% - Accent1 6 5 3 7 2" xfId="49428" xr:uid="{00000000-0005-0000-0000-00005DC00000}"/>
    <cellStyle name="20% - Accent1 6 5 3 8" xfId="49429" xr:uid="{00000000-0005-0000-0000-00005EC00000}"/>
    <cellStyle name="20% - Accent1 6 5 3 8 2" xfId="49430" xr:uid="{00000000-0005-0000-0000-00005FC00000}"/>
    <cellStyle name="20% - Accent1 6 5 3 9" xfId="49431" xr:uid="{00000000-0005-0000-0000-000060C00000}"/>
    <cellStyle name="20% - Accent1 6 5 4" xfId="49432" xr:uid="{00000000-0005-0000-0000-000061C00000}"/>
    <cellStyle name="20% - Accent1 6 5 4 2" xfId="49433" xr:uid="{00000000-0005-0000-0000-000062C00000}"/>
    <cellStyle name="20% - Accent1 6 5 4 2 2" xfId="49434" xr:uid="{00000000-0005-0000-0000-000063C00000}"/>
    <cellStyle name="20% - Accent1 6 5 4 2 2 2" xfId="49435" xr:uid="{00000000-0005-0000-0000-000064C00000}"/>
    <cellStyle name="20% - Accent1 6 5 4 2 3" xfId="49436" xr:uid="{00000000-0005-0000-0000-000065C00000}"/>
    <cellStyle name="20% - Accent1 6 5 4 3" xfId="49437" xr:uid="{00000000-0005-0000-0000-000066C00000}"/>
    <cellStyle name="20% - Accent1 6 5 4 3 2" xfId="49438" xr:uid="{00000000-0005-0000-0000-000067C00000}"/>
    <cellStyle name="20% - Accent1 6 5 4 4" xfId="49439" xr:uid="{00000000-0005-0000-0000-000068C00000}"/>
    <cellStyle name="20% - Accent1 6 5 5" xfId="49440" xr:uid="{00000000-0005-0000-0000-000069C00000}"/>
    <cellStyle name="20% - Accent1 6 5 5 2" xfId="49441" xr:uid="{00000000-0005-0000-0000-00006AC00000}"/>
    <cellStyle name="20% - Accent1 6 5 5 2 2" xfId="49442" xr:uid="{00000000-0005-0000-0000-00006BC00000}"/>
    <cellStyle name="20% - Accent1 6 5 5 2 2 2" xfId="49443" xr:uid="{00000000-0005-0000-0000-00006CC00000}"/>
    <cellStyle name="20% - Accent1 6 5 5 2 3" xfId="49444" xr:uid="{00000000-0005-0000-0000-00006DC00000}"/>
    <cellStyle name="20% - Accent1 6 5 5 3" xfId="49445" xr:uid="{00000000-0005-0000-0000-00006EC00000}"/>
    <cellStyle name="20% - Accent1 6 5 5 3 2" xfId="49446" xr:uid="{00000000-0005-0000-0000-00006FC00000}"/>
    <cellStyle name="20% - Accent1 6 5 5 4" xfId="49447" xr:uid="{00000000-0005-0000-0000-000070C00000}"/>
    <cellStyle name="20% - Accent1 6 5 6" xfId="49448" xr:uid="{00000000-0005-0000-0000-000071C00000}"/>
    <cellStyle name="20% - Accent1 6 5 6 2" xfId="49449" xr:uid="{00000000-0005-0000-0000-000072C00000}"/>
    <cellStyle name="20% - Accent1 6 5 6 2 2" xfId="49450" xr:uid="{00000000-0005-0000-0000-000073C00000}"/>
    <cellStyle name="20% - Accent1 6 5 6 2 2 2" xfId="49451" xr:uid="{00000000-0005-0000-0000-000074C00000}"/>
    <cellStyle name="20% - Accent1 6 5 6 2 3" xfId="49452" xr:uid="{00000000-0005-0000-0000-000075C00000}"/>
    <cellStyle name="20% - Accent1 6 5 6 3" xfId="49453" xr:uid="{00000000-0005-0000-0000-000076C00000}"/>
    <cellStyle name="20% - Accent1 6 5 6 3 2" xfId="49454" xr:uid="{00000000-0005-0000-0000-000077C00000}"/>
    <cellStyle name="20% - Accent1 6 5 6 4" xfId="49455" xr:uid="{00000000-0005-0000-0000-000078C00000}"/>
    <cellStyle name="20% - Accent1 6 5 7" xfId="49456" xr:uid="{00000000-0005-0000-0000-000079C00000}"/>
    <cellStyle name="20% - Accent1 6 5 7 2" xfId="49457" xr:uid="{00000000-0005-0000-0000-00007AC00000}"/>
    <cellStyle name="20% - Accent1 6 5 7 2 2" xfId="49458" xr:uid="{00000000-0005-0000-0000-00007BC00000}"/>
    <cellStyle name="20% - Accent1 6 5 7 3" xfId="49459" xr:uid="{00000000-0005-0000-0000-00007CC00000}"/>
    <cellStyle name="20% - Accent1 6 5 8" xfId="49460" xr:uid="{00000000-0005-0000-0000-00007DC00000}"/>
    <cellStyle name="20% - Accent1 6 5 8 2" xfId="49461" xr:uid="{00000000-0005-0000-0000-00007EC00000}"/>
    <cellStyle name="20% - Accent1 6 5 8 2 2" xfId="49462" xr:uid="{00000000-0005-0000-0000-00007FC00000}"/>
    <cellStyle name="20% - Accent1 6 5 8 3" xfId="49463" xr:uid="{00000000-0005-0000-0000-000080C00000}"/>
    <cellStyle name="20% - Accent1 6 5 9" xfId="49464" xr:uid="{00000000-0005-0000-0000-000081C00000}"/>
    <cellStyle name="20% - Accent1 6 5 9 2" xfId="49465" xr:uid="{00000000-0005-0000-0000-000082C00000}"/>
    <cellStyle name="20% - Accent1 6 6" xfId="49466" xr:uid="{00000000-0005-0000-0000-000083C00000}"/>
    <cellStyle name="20% - Accent1 6 6 10" xfId="49467" xr:uid="{00000000-0005-0000-0000-000084C00000}"/>
    <cellStyle name="20% - Accent1 6 6 10 2" xfId="49468" xr:uid="{00000000-0005-0000-0000-000085C00000}"/>
    <cellStyle name="20% - Accent1 6 6 11" xfId="49469" xr:uid="{00000000-0005-0000-0000-000086C00000}"/>
    <cellStyle name="20% - Accent1 6 6 2" xfId="49470" xr:uid="{00000000-0005-0000-0000-000087C00000}"/>
    <cellStyle name="20% - Accent1 6 6 2 2" xfId="49471" xr:uid="{00000000-0005-0000-0000-000088C00000}"/>
    <cellStyle name="20% - Accent1 6 6 2 2 2" xfId="49472" xr:uid="{00000000-0005-0000-0000-000089C00000}"/>
    <cellStyle name="20% - Accent1 6 6 2 2 2 2" xfId="49473" xr:uid="{00000000-0005-0000-0000-00008AC00000}"/>
    <cellStyle name="20% - Accent1 6 6 2 2 2 2 2" xfId="49474" xr:uid="{00000000-0005-0000-0000-00008BC00000}"/>
    <cellStyle name="20% - Accent1 6 6 2 2 2 3" xfId="49475" xr:uid="{00000000-0005-0000-0000-00008CC00000}"/>
    <cellStyle name="20% - Accent1 6 6 2 2 3" xfId="49476" xr:uid="{00000000-0005-0000-0000-00008DC00000}"/>
    <cellStyle name="20% - Accent1 6 6 2 2 3 2" xfId="49477" xr:uid="{00000000-0005-0000-0000-00008EC00000}"/>
    <cellStyle name="20% - Accent1 6 6 2 2 4" xfId="49478" xr:uid="{00000000-0005-0000-0000-00008FC00000}"/>
    <cellStyle name="20% - Accent1 6 6 2 3" xfId="49479" xr:uid="{00000000-0005-0000-0000-000090C00000}"/>
    <cellStyle name="20% - Accent1 6 6 2 3 2" xfId="49480" xr:uid="{00000000-0005-0000-0000-000091C00000}"/>
    <cellStyle name="20% - Accent1 6 6 2 3 2 2" xfId="49481" xr:uid="{00000000-0005-0000-0000-000092C00000}"/>
    <cellStyle name="20% - Accent1 6 6 2 3 2 2 2" xfId="49482" xr:uid="{00000000-0005-0000-0000-000093C00000}"/>
    <cellStyle name="20% - Accent1 6 6 2 3 2 3" xfId="49483" xr:uid="{00000000-0005-0000-0000-000094C00000}"/>
    <cellStyle name="20% - Accent1 6 6 2 3 3" xfId="49484" xr:uid="{00000000-0005-0000-0000-000095C00000}"/>
    <cellStyle name="20% - Accent1 6 6 2 3 3 2" xfId="49485" xr:uid="{00000000-0005-0000-0000-000096C00000}"/>
    <cellStyle name="20% - Accent1 6 6 2 3 4" xfId="49486" xr:uid="{00000000-0005-0000-0000-000097C00000}"/>
    <cellStyle name="20% - Accent1 6 6 2 4" xfId="49487" xr:uid="{00000000-0005-0000-0000-000098C00000}"/>
    <cellStyle name="20% - Accent1 6 6 2 4 2" xfId="49488" xr:uid="{00000000-0005-0000-0000-000099C00000}"/>
    <cellStyle name="20% - Accent1 6 6 2 4 2 2" xfId="49489" xr:uid="{00000000-0005-0000-0000-00009AC00000}"/>
    <cellStyle name="20% - Accent1 6 6 2 4 2 2 2" xfId="49490" xr:uid="{00000000-0005-0000-0000-00009BC00000}"/>
    <cellStyle name="20% - Accent1 6 6 2 4 2 3" xfId="49491" xr:uid="{00000000-0005-0000-0000-00009CC00000}"/>
    <cellStyle name="20% - Accent1 6 6 2 4 3" xfId="49492" xr:uid="{00000000-0005-0000-0000-00009DC00000}"/>
    <cellStyle name="20% - Accent1 6 6 2 4 3 2" xfId="49493" xr:uid="{00000000-0005-0000-0000-00009EC00000}"/>
    <cellStyle name="20% - Accent1 6 6 2 4 4" xfId="49494" xr:uid="{00000000-0005-0000-0000-00009FC00000}"/>
    <cellStyle name="20% - Accent1 6 6 2 5" xfId="49495" xr:uid="{00000000-0005-0000-0000-0000A0C00000}"/>
    <cellStyle name="20% - Accent1 6 6 2 5 2" xfId="49496" xr:uid="{00000000-0005-0000-0000-0000A1C00000}"/>
    <cellStyle name="20% - Accent1 6 6 2 5 2 2" xfId="49497" xr:uid="{00000000-0005-0000-0000-0000A2C00000}"/>
    <cellStyle name="20% - Accent1 6 6 2 5 3" xfId="49498" xr:uid="{00000000-0005-0000-0000-0000A3C00000}"/>
    <cellStyle name="20% - Accent1 6 6 2 6" xfId="49499" xr:uid="{00000000-0005-0000-0000-0000A4C00000}"/>
    <cellStyle name="20% - Accent1 6 6 2 6 2" xfId="49500" xr:uid="{00000000-0005-0000-0000-0000A5C00000}"/>
    <cellStyle name="20% - Accent1 6 6 2 6 2 2" xfId="49501" xr:uid="{00000000-0005-0000-0000-0000A6C00000}"/>
    <cellStyle name="20% - Accent1 6 6 2 6 3" xfId="49502" xr:uid="{00000000-0005-0000-0000-0000A7C00000}"/>
    <cellStyle name="20% - Accent1 6 6 2 7" xfId="49503" xr:uid="{00000000-0005-0000-0000-0000A8C00000}"/>
    <cellStyle name="20% - Accent1 6 6 2 7 2" xfId="49504" xr:uid="{00000000-0005-0000-0000-0000A9C00000}"/>
    <cellStyle name="20% - Accent1 6 6 2 8" xfId="49505" xr:uid="{00000000-0005-0000-0000-0000AAC00000}"/>
    <cellStyle name="20% - Accent1 6 6 2 8 2" xfId="49506" xr:uid="{00000000-0005-0000-0000-0000ABC00000}"/>
    <cellStyle name="20% - Accent1 6 6 2 9" xfId="49507" xr:uid="{00000000-0005-0000-0000-0000ACC00000}"/>
    <cellStyle name="20% - Accent1 6 6 3" xfId="49508" xr:uid="{00000000-0005-0000-0000-0000ADC00000}"/>
    <cellStyle name="20% - Accent1 6 6 3 2" xfId="49509" xr:uid="{00000000-0005-0000-0000-0000AEC00000}"/>
    <cellStyle name="20% - Accent1 6 6 3 2 2" xfId="49510" xr:uid="{00000000-0005-0000-0000-0000AFC00000}"/>
    <cellStyle name="20% - Accent1 6 6 3 2 2 2" xfId="49511" xr:uid="{00000000-0005-0000-0000-0000B0C00000}"/>
    <cellStyle name="20% - Accent1 6 6 3 2 2 2 2" xfId="49512" xr:uid="{00000000-0005-0000-0000-0000B1C00000}"/>
    <cellStyle name="20% - Accent1 6 6 3 2 2 3" xfId="49513" xr:uid="{00000000-0005-0000-0000-0000B2C00000}"/>
    <cellStyle name="20% - Accent1 6 6 3 2 3" xfId="49514" xr:uid="{00000000-0005-0000-0000-0000B3C00000}"/>
    <cellStyle name="20% - Accent1 6 6 3 2 3 2" xfId="49515" xr:uid="{00000000-0005-0000-0000-0000B4C00000}"/>
    <cellStyle name="20% - Accent1 6 6 3 2 4" xfId="49516" xr:uid="{00000000-0005-0000-0000-0000B5C00000}"/>
    <cellStyle name="20% - Accent1 6 6 3 3" xfId="49517" xr:uid="{00000000-0005-0000-0000-0000B6C00000}"/>
    <cellStyle name="20% - Accent1 6 6 3 3 2" xfId="49518" xr:uid="{00000000-0005-0000-0000-0000B7C00000}"/>
    <cellStyle name="20% - Accent1 6 6 3 3 2 2" xfId="49519" xr:uid="{00000000-0005-0000-0000-0000B8C00000}"/>
    <cellStyle name="20% - Accent1 6 6 3 3 2 2 2" xfId="49520" xr:uid="{00000000-0005-0000-0000-0000B9C00000}"/>
    <cellStyle name="20% - Accent1 6 6 3 3 2 3" xfId="49521" xr:uid="{00000000-0005-0000-0000-0000BAC00000}"/>
    <cellStyle name="20% - Accent1 6 6 3 3 3" xfId="49522" xr:uid="{00000000-0005-0000-0000-0000BBC00000}"/>
    <cellStyle name="20% - Accent1 6 6 3 3 3 2" xfId="49523" xr:uid="{00000000-0005-0000-0000-0000BCC00000}"/>
    <cellStyle name="20% - Accent1 6 6 3 3 4" xfId="49524" xr:uid="{00000000-0005-0000-0000-0000BDC00000}"/>
    <cellStyle name="20% - Accent1 6 6 3 4" xfId="49525" xr:uid="{00000000-0005-0000-0000-0000BEC00000}"/>
    <cellStyle name="20% - Accent1 6 6 3 4 2" xfId="49526" xr:uid="{00000000-0005-0000-0000-0000BFC00000}"/>
    <cellStyle name="20% - Accent1 6 6 3 4 2 2" xfId="49527" xr:uid="{00000000-0005-0000-0000-0000C0C00000}"/>
    <cellStyle name="20% - Accent1 6 6 3 4 2 2 2" xfId="49528" xr:uid="{00000000-0005-0000-0000-0000C1C00000}"/>
    <cellStyle name="20% - Accent1 6 6 3 4 2 3" xfId="49529" xr:uid="{00000000-0005-0000-0000-0000C2C00000}"/>
    <cellStyle name="20% - Accent1 6 6 3 4 3" xfId="49530" xr:uid="{00000000-0005-0000-0000-0000C3C00000}"/>
    <cellStyle name="20% - Accent1 6 6 3 4 3 2" xfId="49531" xr:uid="{00000000-0005-0000-0000-0000C4C00000}"/>
    <cellStyle name="20% - Accent1 6 6 3 4 4" xfId="49532" xr:uid="{00000000-0005-0000-0000-0000C5C00000}"/>
    <cellStyle name="20% - Accent1 6 6 3 5" xfId="49533" xr:uid="{00000000-0005-0000-0000-0000C6C00000}"/>
    <cellStyle name="20% - Accent1 6 6 3 5 2" xfId="49534" xr:uid="{00000000-0005-0000-0000-0000C7C00000}"/>
    <cellStyle name="20% - Accent1 6 6 3 5 2 2" xfId="49535" xr:uid="{00000000-0005-0000-0000-0000C8C00000}"/>
    <cellStyle name="20% - Accent1 6 6 3 5 3" xfId="49536" xr:uid="{00000000-0005-0000-0000-0000C9C00000}"/>
    <cellStyle name="20% - Accent1 6 6 3 6" xfId="49537" xr:uid="{00000000-0005-0000-0000-0000CAC00000}"/>
    <cellStyle name="20% - Accent1 6 6 3 6 2" xfId="49538" xr:uid="{00000000-0005-0000-0000-0000CBC00000}"/>
    <cellStyle name="20% - Accent1 6 6 3 6 2 2" xfId="49539" xr:uid="{00000000-0005-0000-0000-0000CCC00000}"/>
    <cellStyle name="20% - Accent1 6 6 3 6 3" xfId="49540" xr:uid="{00000000-0005-0000-0000-0000CDC00000}"/>
    <cellStyle name="20% - Accent1 6 6 3 7" xfId="49541" xr:uid="{00000000-0005-0000-0000-0000CEC00000}"/>
    <cellStyle name="20% - Accent1 6 6 3 7 2" xfId="49542" xr:uid="{00000000-0005-0000-0000-0000CFC00000}"/>
    <cellStyle name="20% - Accent1 6 6 3 8" xfId="49543" xr:uid="{00000000-0005-0000-0000-0000D0C00000}"/>
    <cellStyle name="20% - Accent1 6 6 3 8 2" xfId="49544" xr:uid="{00000000-0005-0000-0000-0000D1C00000}"/>
    <cellStyle name="20% - Accent1 6 6 3 9" xfId="49545" xr:uid="{00000000-0005-0000-0000-0000D2C00000}"/>
    <cellStyle name="20% - Accent1 6 6 4" xfId="49546" xr:uid="{00000000-0005-0000-0000-0000D3C00000}"/>
    <cellStyle name="20% - Accent1 6 6 4 2" xfId="49547" xr:uid="{00000000-0005-0000-0000-0000D4C00000}"/>
    <cellStyle name="20% - Accent1 6 6 4 2 2" xfId="49548" xr:uid="{00000000-0005-0000-0000-0000D5C00000}"/>
    <cellStyle name="20% - Accent1 6 6 4 2 2 2" xfId="49549" xr:uid="{00000000-0005-0000-0000-0000D6C00000}"/>
    <cellStyle name="20% - Accent1 6 6 4 2 3" xfId="49550" xr:uid="{00000000-0005-0000-0000-0000D7C00000}"/>
    <cellStyle name="20% - Accent1 6 6 4 3" xfId="49551" xr:uid="{00000000-0005-0000-0000-0000D8C00000}"/>
    <cellStyle name="20% - Accent1 6 6 4 3 2" xfId="49552" xr:uid="{00000000-0005-0000-0000-0000D9C00000}"/>
    <cellStyle name="20% - Accent1 6 6 4 4" xfId="49553" xr:uid="{00000000-0005-0000-0000-0000DAC00000}"/>
    <cellStyle name="20% - Accent1 6 6 5" xfId="49554" xr:uid="{00000000-0005-0000-0000-0000DBC00000}"/>
    <cellStyle name="20% - Accent1 6 6 5 2" xfId="49555" xr:uid="{00000000-0005-0000-0000-0000DCC00000}"/>
    <cellStyle name="20% - Accent1 6 6 5 2 2" xfId="49556" xr:uid="{00000000-0005-0000-0000-0000DDC00000}"/>
    <cellStyle name="20% - Accent1 6 6 5 2 2 2" xfId="49557" xr:uid="{00000000-0005-0000-0000-0000DEC00000}"/>
    <cellStyle name="20% - Accent1 6 6 5 2 3" xfId="49558" xr:uid="{00000000-0005-0000-0000-0000DFC00000}"/>
    <cellStyle name="20% - Accent1 6 6 5 3" xfId="49559" xr:uid="{00000000-0005-0000-0000-0000E0C00000}"/>
    <cellStyle name="20% - Accent1 6 6 5 3 2" xfId="49560" xr:uid="{00000000-0005-0000-0000-0000E1C00000}"/>
    <cellStyle name="20% - Accent1 6 6 5 4" xfId="49561" xr:uid="{00000000-0005-0000-0000-0000E2C00000}"/>
    <cellStyle name="20% - Accent1 6 6 6" xfId="49562" xr:uid="{00000000-0005-0000-0000-0000E3C00000}"/>
    <cellStyle name="20% - Accent1 6 6 6 2" xfId="49563" xr:uid="{00000000-0005-0000-0000-0000E4C00000}"/>
    <cellStyle name="20% - Accent1 6 6 6 2 2" xfId="49564" xr:uid="{00000000-0005-0000-0000-0000E5C00000}"/>
    <cellStyle name="20% - Accent1 6 6 6 2 2 2" xfId="49565" xr:uid="{00000000-0005-0000-0000-0000E6C00000}"/>
    <cellStyle name="20% - Accent1 6 6 6 2 3" xfId="49566" xr:uid="{00000000-0005-0000-0000-0000E7C00000}"/>
    <cellStyle name="20% - Accent1 6 6 6 3" xfId="49567" xr:uid="{00000000-0005-0000-0000-0000E8C00000}"/>
    <cellStyle name="20% - Accent1 6 6 6 3 2" xfId="49568" xr:uid="{00000000-0005-0000-0000-0000E9C00000}"/>
    <cellStyle name="20% - Accent1 6 6 6 4" xfId="49569" xr:uid="{00000000-0005-0000-0000-0000EAC00000}"/>
    <cellStyle name="20% - Accent1 6 6 7" xfId="49570" xr:uid="{00000000-0005-0000-0000-0000EBC00000}"/>
    <cellStyle name="20% - Accent1 6 6 7 2" xfId="49571" xr:uid="{00000000-0005-0000-0000-0000ECC00000}"/>
    <cellStyle name="20% - Accent1 6 6 7 2 2" xfId="49572" xr:uid="{00000000-0005-0000-0000-0000EDC00000}"/>
    <cellStyle name="20% - Accent1 6 6 7 3" xfId="49573" xr:uid="{00000000-0005-0000-0000-0000EEC00000}"/>
    <cellStyle name="20% - Accent1 6 6 8" xfId="49574" xr:uid="{00000000-0005-0000-0000-0000EFC00000}"/>
    <cellStyle name="20% - Accent1 6 6 8 2" xfId="49575" xr:uid="{00000000-0005-0000-0000-0000F0C00000}"/>
    <cellStyle name="20% - Accent1 6 6 8 2 2" xfId="49576" xr:uid="{00000000-0005-0000-0000-0000F1C00000}"/>
    <cellStyle name="20% - Accent1 6 6 8 3" xfId="49577" xr:uid="{00000000-0005-0000-0000-0000F2C00000}"/>
    <cellStyle name="20% - Accent1 6 6 9" xfId="49578" xr:uid="{00000000-0005-0000-0000-0000F3C00000}"/>
    <cellStyle name="20% - Accent1 6 6 9 2" xfId="49579" xr:uid="{00000000-0005-0000-0000-0000F4C00000}"/>
    <cellStyle name="20% - Accent1 6 7" xfId="49580" xr:uid="{00000000-0005-0000-0000-0000F5C00000}"/>
    <cellStyle name="20% - Accent1 6 7 2" xfId="49581" xr:uid="{00000000-0005-0000-0000-0000F6C00000}"/>
    <cellStyle name="20% - Accent1 6 7 2 2" xfId="49582" xr:uid="{00000000-0005-0000-0000-0000F7C00000}"/>
    <cellStyle name="20% - Accent1 6 7 2 2 2" xfId="49583" xr:uid="{00000000-0005-0000-0000-0000F8C00000}"/>
    <cellStyle name="20% - Accent1 6 7 2 2 2 2" xfId="49584" xr:uid="{00000000-0005-0000-0000-0000F9C00000}"/>
    <cellStyle name="20% - Accent1 6 7 2 2 3" xfId="49585" xr:uid="{00000000-0005-0000-0000-0000FAC00000}"/>
    <cellStyle name="20% - Accent1 6 7 2 3" xfId="49586" xr:uid="{00000000-0005-0000-0000-0000FBC00000}"/>
    <cellStyle name="20% - Accent1 6 7 2 3 2" xfId="49587" xr:uid="{00000000-0005-0000-0000-0000FCC00000}"/>
    <cellStyle name="20% - Accent1 6 7 2 4" xfId="49588" xr:uid="{00000000-0005-0000-0000-0000FDC00000}"/>
    <cellStyle name="20% - Accent1 6 7 3" xfId="49589" xr:uid="{00000000-0005-0000-0000-0000FEC00000}"/>
    <cellStyle name="20% - Accent1 6 7 3 2" xfId="49590" xr:uid="{00000000-0005-0000-0000-0000FFC00000}"/>
    <cellStyle name="20% - Accent1 6 7 3 2 2" xfId="49591" xr:uid="{00000000-0005-0000-0000-000000C10000}"/>
    <cellStyle name="20% - Accent1 6 7 3 2 2 2" xfId="49592" xr:uid="{00000000-0005-0000-0000-000001C10000}"/>
    <cellStyle name="20% - Accent1 6 7 3 2 3" xfId="49593" xr:uid="{00000000-0005-0000-0000-000002C10000}"/>
    <cellStyle name="20% - Accent1 6 7 3 3" xfId="49594" xr:uid="{00000000-0005-0000-0000-000003C10000}"/>
    <cellStyle name="20% - Accent1 6 7 3 3 2" xfId="49595" xr:uid="{00000000-0005-0000-0000-000004C10000}"/>
    <cellStyle name="20% - Accent1 6 7 3 4" xfId="49596" xr:uid="{00000000-0005-0000-0000-000005C10000}"/>
    <cellStyle name="20% - Accent1 6 7 4" xfId="49597" xr:uid="{00000000-0005-0000-0000-000006C10000}"/>
    <cellStyle name="20% - Accent1 6 7 4 2" xfId="49598" xr:uid="{00000000-0005-0000-0000-000007C10000}"/>
    <cellStyle name="20% - Accent1 6 7 4 2 2" xfId="49599" xr:uid="{00000000-0005-0000-0000-000008C10000}"/>
    <cellStyle name="20% - Accent1 6 7 4 2 2 2" xfId="49600" xr:uid="{00000000-0005-0000-0000-000009C10000}"/>
    <cellStyle name="20% - Accent1 6 7 4 2 3" xfId="49601" xr:uid="{00000000-0005-0000-0000-00000AC10000}"/>
    <cellStyle name="20% - Accent1 6 7 4 3" xfId="49602" xr:uid="{00000000-0005-0000-0000-00000BC10000}"/>
    <cellStyle name="20% - Accent1 6 7 4 3 2" xfId="49603" xr:uid="{00000000-0005-0000-0000-00000CC10000}"/>
    <cellStyle name="20% - Accent1 6 7 4 4" xfId="49604" xr:uid="{00000000-0005-0000-0000-00000DC10000}"/>
    <cellStyle name="20% - Accent1 6 7 5" xfId="49605" xr:uid="{00000000-0005-0000-0000-00000EC10000}"/>
    <cellStyle name="20% - Accent1 6 7 5 2" xfId="49606" xr:uid="{00000000-0005-0000-0000-00000FC10000}"/>
    <cellStyle name="20% - Accent1 6 7 5 2 2" xfId="49607" xr:uid="{00000000-0005-0000-0000-000010C10000}"/>
    <cellStyle name="20% - Accent1 6 7 5 3" xfId="49608" xr:uid="{00000000-0005-0000-0000-000011C10000}"/>
    <cellStyle name="20% - Accent1 6 7 6" xfId="49609" xr:uid="{00000000-0005-0000-0000-000012C10000}"/>
    <cellStyle name="20% - Accent1 6 7 6 2" xfId="49610" xr:uid="{00000000-0005-0000-0000-000013C10000}"/>
    <cellStyle name="20% - Accent1 6 7 6 2 2" xfId="49611" xr:uid="{00000000-0005-0000-0000-000014C10000}"/>
    <cellStyle name="20% - Accent1 6 7 6 3" xfId="49612" xr:uid="{00000000-0005-0000-0000-000015C10000}"/>
    <cellStyle name="20% - Accent1 6 7 7" xfId="49613" xr:uid="{00000000-0005-0000-0000-000016C10000}"/>
    <cellStyle name="20% - Accent1 6 7 7 2" xfId="49614" xr:uid="{00000000-0005-0000-0000-000017C10000}"/>
    <cellStyle name="20% - Accent1 6 7 8" xfId="49615" xr:uid="{00000000-0005-0000-0000-000018C10000}"/>
    <cellStyle name="20% - Accent1 6 7 8 2" xfId="49616" xr:uid="{00000000-0005-0000-0000-000019C10000}"/>
    <cellStyle name="20% - Accent1 6 7 9" xfId="49617" xr:uid="{00000000-0005-0000-0000-00001AC10000}"/>
    <cellStyle name="20% - Accent1 6 8" xfId="49618" xr:uid="{00000000-0005-0000-0000-00001BC10000}"/>
    <cellStyle name="20% - Accent1 6 8 2" xfId="49619" xr:uid="{00000000-0005-0000-0000-00001CC10000}"/>
    <cellStyle name="20% - Accent1 6 8 2 2" xfId="49620" xr:uid="{00000000-0005-0000-0000-00001DC10000}"/>
    <cellStyle name="20% - Accent1 6 8 2 2 2" xfId="49621" xr:uid="{00000000-0005-0000-0000-00001EC10000}"/>
    <cellStyle name="20% - Accent1 6 8 2 2 2 2" xfId="49622" xr:uid="{00000000-0005-0000-0000-00001FC10000}"/>
    <cellStyle name="20% - Accent1 6 8 2 2 3" xfId="49623" xr:uid="{00000000-0005-0000-0000-000020C10000}"/>
    <cellStyle name="20% - Accent1 6 8 2 3" xfId="49624" xr:uid="{00000000-0005-0000-0000-000021C10000}"/>
    <cellStyle name="20% - Accent1 6 8 2 3 2" xfId="49625" xr:uid="{00000000-0005-0000-0000-000022C10000}"/>
    <cellStyle name="20% - Accent1 6 8 2 4" xfId="49626" xr:uid="{00000000-0005-0000-0000-000023C10000}"/>
    <cellStyle name="20% - Accent1 6 8 3" xfId="49627" xr:uid="{00000000-0005-0000-0000-000024C10000}"/>
    <cellStyle name="20% - Accent1 6 8 3 2" xfId="49628" xr:uid="{00000000-0005-0000-0000-000025C10000}"/>
    <cellStyle name="20% - Accent1 6 8 3 2 2" xfId="49629" xr:uid="{00000000-0005-0000-0000-000026C10000}"/>
    <cellStyle name="20% - Accent1 6 8 3 2 2 2" xfId="49630" xr:uid="{00000000-0005-0000-0000-000027C10000}"/>
    <cellStyle name="20% - Accent1 6 8 3 2 3" xfId="49631" xr:uid="{00000000-0005-0000-0000-000028C10000}"/>
    <cellStyle name="20% - Accent1 6 8 3 3" xfId="49632" xr:uid="{00000000-0005-0000-0000-000029C10000}"/>
    <cellStyle name="20% - Accent1 6 8 3 3 2" xfId="49633" xr:uid="{00000000-0005-0000-0000-00002AC10000}"/>
    <cellStyle name="20% - Accent1 6 8 3 4" xfId="49634" xr:uid="{00000000-0005-0000-0000-00002BC10000}"/>
    <cellStyle name="20% - Accent1 6 8 4" xfId="49635" xr:uid="{00000000-0005-0000-0000-00002CC10000}"/>
    <cellStyle name="20% - Accent1 6 8 4 2" xfId="49636" xr:uid="{00000000-0005-0000-0000-00002DC10000}"/>
    <cellStyle name="20% - Accent1 6 8 4 2 2" xfId="49637" xr:uid="{00000000-0005-0000-0000-00002EC10000}"/>
    <cellStyle name="20% - Accent1 6 8 4 2 2 2" xfId="49638" xr:uid="{00000000-0005-0000-0000-00002FC10000}"/>
    <cellStyle name="20% - Accent1 6 8 4 2 3" xfId="49639" xr:uid="{00000000-0005-0000-0000-000030C10000}"/>
    <cellStyle name="20% - Accent1 6 8 4 3" xfId="49640" xr:uid="{00000000-0005-0000-0000-000031C10000}"/>
    <cellStyle name="20% - Accent1 6 8 4 3 2" xfId="49641" xr:uid="{00000000-0005-0000-0000-000032C10000}"/>
    <cellStyle name="20% - Accent1 6 8 4 4" xfId="49642" xr:uid="{00000000-0005-0000-0000-000033C10000}"/>
    <cellStyle name="20% - Accent1 6 8 5" xfId="49643" xr:uid="{00000000-0005-0000-0000-000034C10000}"/>
    <cellStyle name="20% - Accent1 6 8 5 2" xfId="49644" xr:uid="{00000000-0005-0000-0000-000035C10000}"/>
    <cellStyle name="20% - Accent1 6 8 5 2 2" xfId="49645" xr:uid="{00000000-0005-0000-0000-000036C10000}"/>
    <cellStyle name="20% - Accent1 6 8 5 3" xfId="49646" xr:uid="{00000000-0005-0000-0000-000037C10000}"/>
    <cellStyle name="20% - Accent1 6 8 6" xfId="49647" xr:uid="{00000000-0005-0000-0000-000038C10000}"/>
    <cellStyle name="20% - Accent1 6 8 6 2" xfId="49648" xr:uid="{00000000-0005-0000-0000-000039C10000}"/>
    <cellStyle name="20% - Accent1 6 8 6 2 2" xfId="49649" xr:uid="{00000000-0005-0000-0000-00003AC10000}"/>
    <cellStyle name="20% - Accent1 6 8 6 3" xfId="49650" xr:uid="{00000000-0005-0000-0000-00003BC10000}"/>
    <cellStyle name="20% - Accent1 6 8 7" xfId="49651" xr:uid="{00000000-0005-0000-0000-00003CC10000}"/>
    <cellStyle name="20% - Accent1 6 8 7 2" xfId="49652" xr:uid="{00000000-0005-0000-0000-00003DC10000}"/>
    <cellStyle name="20% - Accent1 6 8 8" xfId="49653" xr:uid="{00000000-0005-0000-0000-00003EC10000}"/>
    <cellStyle name="20% - Accent1 6 8 8 2" xfId="49654" xr:uid="{00000000-0005-0000-0000-00003FC10000}"/>
    <cellStyle name="20% - Accent1 6 8 9" xfId="49655" xr:uid="{00000000-0005-0000-0000-000040C10000}"/>
    <cellStyle name="20% - Accent1 6 9" xfId="49656" xr:uid="{00000000-0005-0000-0000-000041C10000}"/>
    <cellStyle name="20% - Accent1 6 9 2" xfId="49657" xr:uid="{00000000-0005-0000-0000-000042C10000}"/>
    <cellStyle name="20% - Accent1 6 9 2 2" xfId="49658" xr:uid="{00000000-0005-0000-0000-000043C10000}"/>
    <cellStyle name="20% - Accent1 6 9 2 2 2" xfId="49659" xr:uid="{00000000-0005-0000-0000-000044C10000}"/>
    <cellStyle name="20% - Accent1 6 9 2 3" xfId="49660" xr:uid="{00000000-0005-0000-0000-000045C10000}"/>
    <cellStyle name="20% - Accent1 6 9 3" xfId="49661" xr:uid="{00000000-0005-0000-0000-000046C10000}"/>
    <cellStyle name="20% - Accent1 6 9 3 2" xfId="49662" xr:uid="{00000000-0005-0000-0000-000047C10000}"/>
    <cellStyle name="20% - Accent1 6 9 4" xfId="49663" xr:uid="{00000000-0005-0000-0000-000048C10000}"/>
    <cellStyle name="20% - Accent1 7" xfId="49664" xr:uid="{00000000-0005-0000-0000-000049C10000}"/>
    <cellStyle name="20% - Accent1 7 10" xfId="49665" xr:uid="{00000000-0005-0000-0000-00004AC10000}"/>
    <cellStyle name="20% - Accent1 7 10 2" xfId="49666" xr:uid="{00000000-0005-0000-0000-00004BC10000}"/>
    <cellStyle name="20% - Accent1 7 10 2 2" xfId="49667" xr:uid="{00000000-0005-0000-0000-00004CC10000}"/>
    <cellStyle name="20% - Accent1 7 10 2 2 2" xfId="49668" xr:uid="{00000000-0005-0000-0000-00004DC10000}"/>
    <cellStyle name="20% - Accent1 7 10 2 3" xfId="49669" xr:uid="{00000000-0005-0000-0000-00004EC10000}"/>
    <cellStyle name="20% - Accent1 7 10 3" xfId="49670" xr:uid="{00000000-0005-0000-0000-00004FC10000}"/>
    <cellStyle name="20% - Accent1 7 10 3 2" xfId="49671" xr:uid="{00000000-0005-0000-0000-000050C10000}"/>
    <cellStyle name="20% - Accent1 7 10 4" xfId="49672" xr:uid="{00000000-0005-0000-0000-000051C10000}"/>
    <cellStyle name="20% - Accent1 7 11" xfId="49673" xr:uid="{00000000-0005-0000-0000-000052C10000}"/>
    <cellStyle name="20% - Accent1 7 11 2" xfId="49674" xr:uid="{00000000-0005-0000-0000-000053C10000}"/>
    <cellStyle name="20% - Accent1 7 11 2 2" xfId="49675" xr:uid="{00000000-0005-0000-0000-000054C10000}"/>
    <cellStyle name="20% - Accent1 7 11 2 2 2" xfId="49676" xr:uid="{00000000-0005-0000-0000-000055C10000}"/>
    <cellStyle name="20% - Accent1 7 11 2 3" xfId="49677" xr:uid="{00000000-0005-0000-0000-000056C10000}"/>
    <cellStyle name="20% - Accent1 7 11 3" xfId="49678" xr:uid="{00000000-0005-0000-0000-000057C10000}"/>
    <cellStyle name="20% - Accent1 7 11 3 2" xfId="49679" xr:uid="{00000000-0005-0000-0000-000058C10000}"/>
    <cellStyle name="20% - Accent1 7 11 4" xfId="49680" xr:uid="{00000000-0005-0000-0000-000059C10000}"/>
    <cellStyle name="20% - Accent1 7 12" xfId="49681" xr:uid="{00000000-0005-0000-0000-00005AC10000}"/>
    <cellStyle name="20% - Accent1 7 12 2" xfId="49682" xr:uid="{00000000-0005-0000-0000-00005BC10000}"/>
    <cellStyle name="20% - Accent1 7 12 2 2" xfId="49683" xr:uid="{00000000-0005-0000-0000-00005CC10000}"/>
    <cellStyle name="20% - Accent1 7 12 3" xfId="49684" xr:uid="{00000000-0005-0000-0000-00005DC10000}"/>
    <cellStyle name="20% - Accent1 7 13" xfId="49685" xr:uid="{00000000-0005-0000-0000-00005EC10000}"/>
    <cellStyle name="20% - Accent1 7 13 2" xfId="49686" xr:uid="{00000000-0005-0000-0000-00005FC10000}"/>
    <cellStyle name="20% - Accent1 7 13 2 2" xfId="49687" xr:uid="{00000000-0005-0000-0000-000060C10000}"/>
    <cellStyle name="20% - Accent1 7 13 3" xfId="49688" xr:uid="{00000000-0005-0000-0000-000061C10000}"/>
    <cellStyle name="20% - Accent1 7 14" xfId="49689" xr:uid="{00000000-0005-0000-0000-000062C10000}"/>
    <cellStyle name="20% - Accent1 7 14 2" xfId="49690" xr:uid="{00000000-0005-0000-0000-000063C10000}"/>
    <cellStyle name="20% - Accent1 7 15" xfId="49691" xr:uid="{00000000-0005-0000-0000-000064C10000}"/>
    <cellStyle name="20% - Accent1 7 15 2" xfId="49692" xr:uid="{00000000-0005-0000-0000-000065C10000}"/>
    <cellStyle name="20% - Accent1 7 16" xfId="49693" xr:uid="{00000000-0005-0000-0000-000066C10000}"/>
    <cellStyle name="20% - Accent1 7 2" xfId="49694" xr:uid="{00000000-0005-0000-0000-000067C10000}"/>
    <cellStyle name="20% - Accent1 7 2 10" xfId="49695" xr:uid="{00000000-0005-0000-0000-000068C10000}"/>
    <cellStyle name="20% - Accent1 7 2 10 2" xfId="49696" xr:uid="{00000000-0005-0000-0000-000069C10000}"/>
    <cellStyle name="20% - Accent1 7 2 10 2 2" xfId="49697" xr:uid="{00000000-0005-0000-0000-00006AC10000}"/>
    <cellStyle name="20% - Accent1 7 2 10 2 2 2" xfId="49698" xr:uid="{00000000-0005-0000-0000-00006BC10000}"/>
    <cellStyle name="20% - Accent1 7 2 10 2 3" xfId="49699" xr:uid="{00000000-0005-0000-0000-00006CC10000}"/>
    <cellStyle name="20% - Accent1 7 2 10 3" xfId="49700" xr:uid="{00000000-0005-0000-0000-00006DC10000}"/>
    <cellStyle name="20% - Accent1 7 2 10 3 2" xfId="49701" xr:uid="{00000000-0005-0000-0000-00006EC10000}"/>
    <cellStyle name="20% - Accent1 7 2 10 4" xfId="49702" xr:uid="{00000000-0005-0000-0000-00006FC10000}"/>
    <cellStyle name="20% - Accent1 7 2 11" xfId="49703" xr:uid="{00000000-0005-0000-0000-000070C10000}"/>
    <cellStyle name="20% - Accent1 7 2 11 2" xfId="49704" xr:uid="{00000000-0005-0000-0000-000071C10000}"/>
    <cellStyle name="20% - Accent1 7 2 11 2 2" xfId="49705" xr:uid="{00000000-0005-0000-0000-000072C10000}"/>
    <cellStyle name="20% - Accent1 7 2 11 3" xfId="49706" xr:uid="{00000000-0005-0000-0000-000073C10000}"/>
    <cellStyle name="20% - Accent1 7 2 12" xfId="49707" xr:uid="{00000000-0005-0000-0000-000074C10000}"/>
    <cellStyle name="20% - Accent1 7 2 12 2" xfId="49708" xr:uid="{00000000-0005-0000-0000-000075C10000}"/>
    <cellStyle name="20% - Accent1 7 2 12 2 2" xfId="49709" xr:uid="{00000000-0005-0000-0000-000076C10000}"/>
    <cellStyle name="20% - Accent1 7 2 12 3" xfId="49710" xr:uid="{00000000-0005-0000-0000-000077C10000}"/>
    <cellStyle name="20% - Accent1 7 2 13" xfId="49711" xr:uid="{00000000-0005-0000-0000-000078C10000}"/>
    <cellStyle name="20% - Accent1 7 2 13 2" xfId="49712" xr:uid="{00000000-0005-0000-0000-000079C10000}"/>
    <cellStyle name="20% - Accent1 7 2 14" xfId="49713" xr:uid="{00000000-0005-0000-0000-00007AC10000}"/>
    <cellStyle name="20% - Accent1 7 2 14 2" xfId="49714" xr:uid="{00000000-0005-0000-0000-00007BC10000}"/>
    <cellStyle name="20% - Accent1 7 2 15" xfId="49715" xr:uid="{00000000-0005-0000-0000-00007CC10000}"/>
    <cellStyle name="20% - Accent1 7 2 2" xfId="49716" xr:uid="{00000000-0005-0000-0000-00007DC10000}"/>
    <cellStyle name="20% - Accent1 7 2 2 10" xfId="49717" xr:uid="{00000000-0005-0000-0000-00007EC10000}"/>
    <cellStyle name="20% - Accent1 7 2 2 10 2" xfId="49718" xr:uid="{00000000-0005-0000-0000-00007FC10000}"/>
    <cellStyle name="20% - Accent1 7 2 2 10 2 2" xfId="49719" xr:uid="{00000000-0005-0000-0000-000080C10000}"/>
    <cellStyle name="20% - Accent1 7 2 2 10 3" xfId="49720" xr:uid="{00000000-0005-0000-0000-000081C10000}"/>
    <cellStyle name="20% - Accent1 7 2 2 11" xfId="49721" xr:uid="{00000000-0005-0000-0000-000082C10000}"/>
    <cellStyle name="20% - Accent1 7 2 2 11 2" xfId="49722" xr:uid="{00000000-0005-0000-0000-000083C10000}"/>
    <cellStyle name="20% - Accent1 7 2 2 11 2 2" xfId="49723" xr:uid="{00000000-0005-0000-0000-000084C10000}"/>
    <cellStyle name="20% - Accent1 7 2 2 11 3" xfId="49724" xr:uid="{00000000-0005-0000-0000-000085C10000}"/>
    <cellStyle name="20% - Accent1 7 2 2 12" xfId="49725" xr:uid="{00000000-0005-0000-0000-000086C10000}"/>
    <cellStyle name="20% - Accent1 7 2 2 12 2" xfId="49726" xr:uid="{00000000-0005-0000-0000-000087C10000}"/>
    <cellStyle name="20% - Accent1 7 2 2 13" xfId="49727" xr:uid="{00000000-0005-0000-0000-000088C10000}"/>
    <cellStyle name="20% - Accent1 7 2 2 13 2" xfId="49728" xr:uid="{00000000-0005-0000-0000-000089C10000}"/>
    <cellStyle name="20% - Accent1 7 2 2 14" xfId="49729" xr:uid="{00000000-0005-0000-0000-00008AC10000}"/>
    <cellStyle name="20% - Accent1 7 2 2 2" xfId="49730" xr:uid="{00000000-0005-0000-0000-00008BC10000}"/>
    <cellStyle name="20% - Accent1 7 2 2 2 10" xfId="49731" xr:uid="{00000000-0005-0000-0000-00008CC10000}"/>
    <cellStyle name="20% - Accent1 7 2 2 2 10 2" xfId="49732" xr:uid="{00000000-0005-0000-0000-00008DC10000}"/>
    <cellStyle name="20% - Accent1 7 2 2 2 11" xfId="49733" xr:uid="{00000000-0005-0000-0000-00008EC10000}"/>
    <cellStyle name="20% - Accent1 7 2 2 2 2" xfId="49734" xr:uid="{00000000-0005-0000-0000-00008FC10000}"/>
    <cellStyle name="20% - Accent1 7 2 2 2 2 2" xfId="49735" xr:uid="{00000000-0005-0000-0000-000090C10000}"/>
    <cellStyle name="20% - Accent1 7 2 2 2 2 2 2" xfId="49736" xr:uid="{00000000-0005-0000-0000-000091C10000}"/>
    <cellStyle name="20% - Accent1 7 2 2 2 2 2 2 2" xfId="49737" xr:uid="{00000000-0005-0000-0000-000092C10000}"/>
    <cellStyle name="20% - Accent1 7 2 2 2 2 2 2 2 2" xfId="49738" xr:uid="{00000000-0005-0000-0000-000093C10000}"/>
    <cellStyle name="20% - Accent1 7 2 2 2 2 2 2 3" xfId="49739" xr:uid="{00000000-0005-0000-0000-000094C10000}"/>
    <cellStyle name="20% - Accent1 7 2 2 2 2 2 3" xfId="49740" xr:uid="{00000000-0005-0000-0000-000095C10000}"/>
    <cellStyle name="20% - Accent1 7 2 2 2 2 2 3 2" xfId="49741" xr:uid="{00000000-0005-0000-0000-000096C10000}"/>
    <cellStyle name="20% - Accent1 7 2 2 2 2 2 4" xfId="49742" xr:uid="{00000000-0005-0000-0000-000097C10000}"/>
    <cellStyle name="20% - Accent1 7 2 2 2 2 3" xfId="49743" xr:uid="{00000000-0005-0000-0000-000098C10000}"/>
    <cellStyle name="20% - Accent1 7 2 2 2 2 3 2" xfId="49744" xr:uid="{00000000-0005-0000-0000-000099C10000}"/>
    <cellStyle name="20% - Accent1 7 2 2 2 2 3 2 2" xfId="49745" xr:uid="{00000000-0005-0000-0000-00009AC10000}"/>
    <cellStyle name="20% - Accent1 7 2 2 2 2 3 2 2 2" xfId="49746" xr:uid="{00000000-0005-0000-0000-00009BC10000}"/>
    <cellStyle name="20% - Accent1 7 2 2 2 2 3 2 3" xfId="49747" xr:uid="{00000000-0005-0000-0000-00009CC10000}"/>
    <cellStyle name="20% - Accent1 7 2 2 2 2 3 3" xfId="49748" xr:uid="{00000000-0005-0000-0000-00009DC10000}"/>
    <cellStyle name="20% - Accent1 7 2 2 2 2 3 3 2" xfId="49749" xr:uid="{00000000-0005-0000-0000-00009EC10000}"/>
    <cellStyle name="20% - Accent1 7 2 2 2 2 3 4" xfId="49750" xr:uid="{00000000-0005-0000-0000-00009FC10000}"/>
    <cellStyle name="20% - Accent1 7 2 2 2 2 4" xfId="49751" xr:uid="{00000000-0005-0000-0000-0000A0C10000}"/>
    <cellStyle name="20% - Accent1 7 2 2 2 2 4 2" xfId="49752" xr:uid="{00000000-0005-0000-0000-0000A1C10000}"/>
    <cellStyle name="20% - Accent1 7 2 2 2 2 4 2 2" xfId="49753" xr:uid="{00000000-0005-0000-0000-0000A2C10000}"/>
    <cellStyle name="20% - Accent1 7 2 2 2 2 4 2 2 2" xfId="49754" xr:uid="{00000000-0005-0000-0000-0000A3C10000}"/>
    <cellStyle name="20% - Accent1 7 2 2 2 2 4 2 3" xfId="49755" xr:uid="{00000000-0005-0000-0000-0000A4C10000}"/>
    <cellStyle name="20% - Accent1 7 2 2 2 2 4 3" xfId="49756" xr:uid="{00000000-0005-0000-0000-0000A5C10000}"/>
    <cellStyle name="20% - Accent1 7 2 2 2 2 4 3 2" xfId="49757" xr:uid="{00000000-0005-0000-0000-0000A6C10000}"/>
    <cellStyle name="20% - Accent1 7 2 2 2 2 4 4" xfId="49758" xr:uid="{00000000-0005-0000-0000-0000A7C10000}"/>
    <cellStyle name="20% - Accent1 7 2 2 2 2 5" xfId="49759" xr:uid="{00000000-0005-0000-0000-0000A8C10000}"/>
    <cellStyle name="20% - Accent1 7 2 2 2 2 5 2" xfId="49760" xr:uid="{00000000-0005-0000-0000-0000A9C10000}"/>
    <cellStyle name="20% - Accent1 7 2 2 2 2 5 2 2" xfId="49761" xr:uid="{00000000-0005-0000-0000-0000AAC10000}"/>
    <cellStyle name="20% - Accent1 7 2 2 2 2 5 3" xfId="49762" xr:uid="{00000000-0005-0000-0000-0000ABC10000}"/>
    <cellStyle name="20% - Accent1 7 2 2 2 2 6" xfId="49763" xr:uid="{00000000-0005-0000-0000-0000ACC10000}"/>
    <cellStyle name="20% - Accent1 7 2 2 2 2 6 2" xfId="49764" xr:uid="{00000000-0005-0000-0000-0000ADC10000}"/>
    <cellStyle name="20% - Accent1 7 2 2 2 2 6 2 2" xfId="49765" xr:uid="{00000000-0005-0000-0000-0000AEC10000}"/>
    <cellStyle name="20% - Accent1 7 2 2 2 2 6 3" xfId="49766" xr:uid="{00000000-0005-0000-0000-0000AFC10000}"/>
    <cellStyle name="20% - Accent1 7 2 2 2 2 7" xfId="49767" xr:uid="{00000000-0005-0000-0000-0000B0C10000}"/>
    <cellStyle name="20% - Accent1 7 2 2 2 2 7 2" xfId="49768" xr:uid="{00000000-0005-0000-0000-0000B1C10000}"/>
    <cellStyle name="20% - Accent1 7 2 2 2 2 8" xfId="49769" xr:uid="{00000000-0005-0000-0000-0000B2C10000}"/>
    <cellStyle name="20% - Accent1 7 2 2 2 2 8 2" xfId="49770" xr:uid="{00000000-0005-0000-0000-0000B3C10000}"/>
    <cellStyle name="20% - Accent1 7 2 2 2 2 9" xfId="49771" xr:uid="{00000000-0005-0000-0000-0000B4C10000}"/>
    <cellStyle name="20% - Accent1 7 2 2 2 3" xfId="49772" xr:uid="{00000000-0005-0000-0000-0000B5C10000}"/>
    <cellStyle name="20% - Accent1 7 2 2 2 3 2" xfId="49773" xr:uid="{00000000-0005-0000-0000-0000B6C10000}"/>
    <cellStyle name="20% - Accent1 7 2 2 2 3 2 2" xfId="49774" xr:uid="{00000000-0005-0000-0000-0000B7C10000}"/>
    <cellStyle name="20% - Accent1 7 2 2 2 3 2 2 2" xfId="49775" xr:uid="{00000000-0005-0000-0000-0000B8C10000}"/>
    <cellStyle name="20% - Accent1 7 2 2 2 3 2 2 2 2" xfId="49776" xr:uid="{00000000-0005-0000-0000-0000B9C10000}"/>
    <cellStyle name="20% - Accent1 7 2 2 2 3 2 2 3" xfId="49777" xr:uid="{00000000-0005-0000-0000-0000BAC10000}"/>
    <cellStyle name="20% - Accent1 7 2 2 2 3 2 3" xfId="49778" xr:uid="{00000000-0005-0000-0000-0000BBC10000}"/>
    <cellStyle name="20% - Accent1 7 2 2 2 3 2 3 2" xfId="49779" xr:uid="{00000000-0005-0000-0000-0000BCC10000}"/>
    <cellStyle name="20% - Accent1 7 2 2 2 3 2 4" xfId="49780" xr:uid="{00000000-0005-0000-0000-0000BDC10000}"/>
    <cellStyle name="20% - Accent1 7 2 2 2 3 3" xfId="49781" xr:uid="{00000000-0005-0000-0000-0000BEC10000}"/>
    <cellStyle name="20% - Accent1 7 2 2 2 3 3 2" xfId="49782" xr:uid="{00000000-0005-0000-0000-0000BFC10000}"/>
    <cellStyle name="20% - Accent1 7 2 2 2 3 3 2 2" xfId="49783" xr:uid="{00000000-0005-0000-0000-0000C0C10000}"/>
    <cellStyle name="20% - Accent1 7 2 2 2 3 3 2 2 2" xfId="49784" xr:uid="{00000000-0005-0000-0000-0000C1C10000}"/>
    <cellStyle name="20% - Accent1 7 2 2 2 3 3 2 3" xfId="49785" xr:uid="{00000000-0005-0000-0000-0000C2C10000}"/>
    <cellStyle name="20% - Accent1 7 2 2 2 3 3 3" xfId="49786" xr:uid="{00000000-0005-0000-0000-0000C3C10000}"/>
    <cellStyle name="20% - Accent1 7 2 2 2 3 3 3 2" xfId="49787" xr:uid="{00000000-0005-0000-0000-0000C4C10000}"/>
    <cellStyle name="20% - Accent1 7 2 2 2 3 3 4" xfId="49788" xr:uid="{00000000-0005-0000-0000-0000C5C10000}"/>
    <cellStyle name="20% - Accent1 7 2 2 2 3 4" xfId="49789" xr:uid="{00000000-0005-0000-0000-0000C6C10000}"/>
    <cellStyle name="20% - Accent1 7 2 2 2 3 4 2" xfId="49790" xr:uid="{00000000-0005-0000-0000-0000C7C10000}"/>
    <cellStyle name="20% - Accent1 7 2 2 2 3 4 2 2" xfId="49791" xr:uid="{00000000-0005-0000-0000-0000C8C10000}"/>
    <cellStyle name="20% - Accent1 7 2 2 2 3 4 2 2 2" xfId="49792" xr:uid="{00000000-0005-0000-0000-0000C9C10000}"/>
    <cellStyle name="20% - Accent1 7 2 2 2 3 4 2 3" xfId="49793" xr:uid="{00000000-0005-0000-0000-0000CAC10000}"/>
    <cellStyle name="20% - Accent1 7 2 2 2 3 4 3" xfId="49794" xr:uid="{00000000-0005-0000-0000-0000CBC10000}"/>
    <cellStyle name="20% - Accent1 7 2 2 2 3 4 3 2" xfId="49795" xr:uid="{00000000-0005-0000-0000-0000CCC10000}"/>
    <cellStyle name="20% - Accent1 7 2 2 2 3 4 4" xfId="49796" xr:uid="{00000000-0005-0000-0000-0000CDC10000}"/>
    <cellStyle name="20% - Accent1 7 2 2 2 3 5" xfId="49797" xr:uid="{00000000-0005-0000-0000-0000CEC10000}"/>
    <cellStyle name="20% - Accent1 7 2 2 2 3 5 2" xfId="49798" xr:uid="{00000000-0005-0000-0000-0000CFC10000}"/>
    <cellStyle name="20% - Accent1 7 2 2 2 3 5 2 2" xfId="49799" xr:uid="{00000000-0005-0000-0000-0000D0C10000}"/>
    <cellStyle name="20% - Accent1 7 2 2 2 3 5 3" xfId="49800" xr:uid="{00000000-0005-0000-0000-0000D1C10000}"/>
    <cellStyle name="20% - Accent1 7 2 2 2 3 6" xfId="49801" xr:uid="{00000000-0005-0000-0000-0000D2C10000}"/>
    <cellStyle name="20% - Accent1 7 2 2 2 3 6 2" xfId="49802" xr:uid="{00000000-0005-0000-0000-0000D3C10000}"/>
    <cellStyle name="20% - Accent1 7 2 2 2 3 6 2 2" xfId="49803" xr:uid="{00000000-0005-0000-0000-0000D4C10000}"/>
    <cellStyle name="20% - Accent1 7 2 2 2 3 6 3" xfId="49804" xr:uid="{00000000-0005-0000-0000-0000D5C10000}"/>
    <cellStyle name="20% - Accent1 7 2 2 2 3 7" xfId="49805" xr:uid="{00000000-0005-0000-0000-0000D6C10000}"/>
    <cellStyle name="20% - Accent1 7 2 2 2 3 7 2" xfId="49806" xr:uid="{00000000-0005-0000-0000-0000D7C10000}"/>
    <cellStyle name="20% - Accent1 7 2 2 2 3 8" xfId="49807" xr:uid="{00000000-0005-0000-0000-0000D8C10000}"/>
    <cellStyle name="20% - Accent1 7 2 2 2 3 8 2" xfId="49808" xr:uid="{00000000-0005-0000-0000-0000D9C10000}"/>
    <cellStyle name="20% - Accent1 7 2 2 2 3 9" xfId="49809" xr:uid="{00000000-0005-0000-0000-0000DAC10000}"/>
    <cellStyle name="20% - Accent1 7 2 2 2 4" xfId="49810" xr:uid="{00000000-0005-0000-0000-0000DBC10000}"/>
    <cellStyle name="20% - Accent1 7 2 2 2 4 2" xfId="49811" xr:uid="{00000000-0005-0000-0000-0000DCC10000}"/>
    <cellStyle name="20% - Accent1 7 2 2 2 4 2 2" xfId="49812" xr:uid="{00000000-0005-0000-0000-0000DDC10000}"/>
    <cellStyle name="20% - Accent1 7 2 2 2 4 2 2 2" xfId="49813" xr:uid="{00000000-0005-0000-0000-0000DEC10000}"/>
    <cellStyle name="20% - Accent1 7 2 2 2 4 2 3" xfId="49814" xr:uid="{00000000-0005-0000-0000-0000DFC10000}"/>
    <cellStyle name="20% - Accent1 7 2 2 2 4 3" xfId="49815" xr:uid="{00000000-0005-0000-0000-0000E0C10000}"/>
    <cellStyle name="20% - Accent1 7 2 2 2 4 3 2" xfId="49816" xr:uid="{00000000-0005-0000-0000-0000E1C10000}"/>
    <cellStyle name="20% - Accent1 7 2 2 2 4 4" xfId="49817" xr:uid="{00000000-0005-0000-0000-0000E2C10000}"/>
    <cellStyle name="20% - Accent1 7 2 2 2 5" xfId="49818" xr:uid="{00000000-0005-0000-0000-0000E3C10000}"/>
    <cellStyle name="20% - Accent1 7 2 2 2 5 2" xfId="49819" xr:uid="{00000000-0005-0000-0000-0000E4C10000}"/>
    <cellStyle name="20% - Accent1 7 2 2 2 5 2 2" xfId="49820" xr:uid="{00000000-0005-0000-0000-0000E5C10000}"/>
    <cellStyle name="20% - Accent1 7 2 2 2 5 2 2 2" xfId="49821" xr:uid="{00000000-0005-0000-0000-0000E6C10000}"/>
    <cellStyle name="20% - Accent1 7 2 2 2 5 2 3" xfId="49822" xr:uid="{00000000-0005-0000-0000-0000E7C10000}"/>
    <cellStyle name="20% - Accent1 7 2 2 2 5 3" xfId="49823" xr:uid="{00000000-0005-0000-0000-0000E8C10000}"/>
    <cellStyle name="20% - Accent1 7 2 2 2 5 3 2" xfId="49824" xr:uid="{00000000-0005-0000-0000-0000E9C10000}"/>
    <cellStyle name="20% - Accent1 7 2 2 2 5 4" xfId="49825" xr:uid="{00000000-0005-0000-0000-0000EAC10000}"/>
    <cellStyle name="20% - Accent1 7 2 2 2 6" xfId="49826" xr:uid="{00000000-0005-0000-0000-0000EBC10000}"/>
    <cellStyle name="20% - Accent1 7 2 2 2 6 2" xfId="49827" xr:uid="{00000000-0005-0000-0000-0000ECC10000}"/>
    <cellStyle name="20% - Accent1 7 2 2 2 6 2 2" xfId="49828" xr:uid="{00000000-0005-0000-0000-0000EDC10000}"/>
    <cellStyle name="20% - Accent1 7 2 2 2 6 2 2 2" xfId="49829" xr:uid="{00000000-0005-0000-0000-0000EEC10000}"/>
    <cellStyle name="20% - Accent1 7 2 2 2 6 2 3" xfId="49830" xr:uid="{00000000-0005-0000-0000-0000EFC10000}"/>
    <cellStyle name="20% - Accent1 7 2 2 2 6 3" xfId="49831" xr:uid="{00000000-0005-0000-0000-0000F0C10000}"/>
    <cellStyle name="20% - Accent1 7 2 2 2 6 3 2" xfId="49832" xr:uid="{00000000-0005-0000-0000-0000F1C10000}"/>
    <cellStyle name="20% - Accent1 7 2 2 2 6 4" xfId="49833" xr:uid="{00000000-0005-0000-0000-0000F2C10000}"/>
    <cellStyle name="20% - Accent1 7 2 2 2 7" xfId="49834" xr:uid="{00000000-0005-0000-0000-0000F3C10000}"/>
    <cellStyle name="20% - Accent1 7 2 2 2 7 2" xfId="49835" xr:uid="{00000000-0005-0000-0000-0000F4C10000}"/>
    <cellStyle name="20% - Accent1 7 2 2 2 7 2 2" xfId="49836" xr:uid="{00000000-0005-0000-0000-0000F5C10000}"/>
    <cellStyle name="20% - Accent1 7 2 2 2 7 3" xfId="49837" xr:uid="{00000000-0005-0000-0000-0000F6C10000}"/>
    <cellStyle name="20% - Accent1 7 2 2 2 8" xfId="49838" xr:uid="{00000000-0005-0000-0000-0000F7C10000}"/>
    <cellStyle name="20% - Accent1 7 2 2 2 8 2" xfId="49839" xr:uid="{00000000-0005-0000-0000-0000F8C10000}"/>
    <cellStyle name="20% - Accent1 7 2 2 2 8 2 2" xfId="49840" xr:uid="{00000000-0005-0000-0000-0000F9C10000}"/>
    <cellStyle name="20% - Accent1 7 2 2 2 8 3" xfId="49841" xr:uid="{00000000-0005-0000-0000-0000FAC10000}"/>
    <cellStyle name="20% - Accent1 7 2 2 2 9" xfId="49842" xr:uid="{00000000-0005-0000-0000-0000FBC10000}"/>
    <cellStyle name="20% - Accent1 7 2 2 2 9 2" xfId="49843" xr:uid="{00000000-0005-0000-0000-0000FCC10000}"/>
    <cellStyle name="20% - Accent1 7 2 2 3" xfId="49844" xr:uid="{00000000-0005-0000-0000-0000FDC10000}"/>
    <cellStyle name="20% - Accent1 7 2 2 3 10" xfId="49845" xr:uid="{00000000-0005-0000-0000-0000FEC10000}"/>
    <cellStyle name="20% - Accent1 7 2 2 3 10 2" xfId="49846" xr:uid="{00000000-0005-0000-0000-0000FFC10000}"/>
    <cellStyle name="20% - Accent1 7 2 2 3 11" xfId="49847" xr:uid="{00000000-0005-0000-0000-000000C20000}"/>
    <cellStyle name="20% - Accent1 7 2 2 3 2" xfId="49848" xr:uid="{00000000-0005-0000-0000-000001C20000}"/>
    <cellStyle name="20% - Accent1 7 2 2 3 2 2" xfId="49849" xr:uid="{00000000-0005-0000-0000-000002C20000}"/>
    <cellStyle name="20% - Accent1 7 2 2 3 2 2 2" xfId="49850" xr:uid="{00000000-0005-0000-0000-000003C20000}"/>
    <cellStyle name="20% - Accent1 7 2 2 3 2 2 2 2" xfId="49851" xr:uid="{00000000-0005-0000-0000-000004C20000}"/>
    <cellStyle name="20% - Accent1 7 2 2 3 2 2 2 2 2" xfId="49852" xr:uid="{00000000-0005-0000-0000-000005C20000}"/>
    <cellStyle name="20% - Accent1 7 2 2 3 2 2 2 3" xfId="49853" xr:uid="{00000000-0005-0000-0000-000006C20000}"/>
    <cellStyle name="20% - Accent1 7 2 2 3 2 2 3" xfId="49854" xr:uid="{00000000-0005-0000-0000-000007C20000}"/>
    <cellStyle name="20% - Accent1 7 2 2 3 2 2 3 2" xfId="49855" xr:uid="{00000000-0005-0000-0000-000008C20000}"/>
    <cellStyle name="20% - Accent1 7 2 2 3 2 2 4" xfId="49856" xr:uid="{00000000-0005-0000-0000-000009C20000}"/>
    <cellStyle name="20% - Accent1 7 2 2 3 2 3" xfId="49857" xr:uid="{00000000-0005-0000-0000-00000AC20000}"/>
    <cellStyle name="20% - Accent1 7 2 2 3 2 3 2" xfId="49858" xr:uid="{00000000-0005-0000-0000-00000BC20000}"/>
    <cellStyle name="20% - Accent1 7 2 2 3 2 3 2 2" xfId="49859" xr:uid="{00000000-0005-0000-0000-00000CC20000}"/>
    <cellStyle name="20% - Accent1 7 2 2 3 2 3 2 2 2" xfId="49860" xr:uid="{00000000-0005-0000-0000-00000DC20000}"/>
    <cellStyle name="20% - Accent1 7 2 2 3 2 3 2 3" xfId="49861" xr:uid="{00000000-0005-0000-0000-00000EC20000}"/>
    <cellStyle name="20% - Accent1 7 2 2 3 2 3 3" xfId="49862" xr:uid="{00000000-0005-0000-0000-00000FC20000}"/>
    <cellStyle name="20% - Accent1 7 2 2 3 2 3 3 2" xfId="49863" xr:uid="{00000000-0005-0000-0000-000010C20000}"/>
    <cellStyle name="20% - Accent1 7 2 2 3 2 3 4" xfId="49864" xr:uid="{00000000-0005-0000-0000-000011C20000}"/>
    <cellStyle name="20% - Accent1 7 2 2 3 2 4" xfId="49865" xr:uid="{00000000-0005-0000-0000-000012C20000}"/>
    <cellStyle name="20% - Accent1 7 2 2 3 2 4 2" xfId="49866" xr:uid="{00000000-0005-0000-0000-000013C20000}"/>
    <cellStyle name="20% - Accent1 7 2 2 3 2 4 2 2" xfId="49867" xr:uid="{00000000-0005-0000-0000-000014C20000}"/>
    <cellStyle name="20% - Accent1 7 2 2 3 2 4 2 2 2" xfId="49868" xr:uid="{00000000-0005-0000-0000-000015C20000}"/>
    <cellStyle name="20% - Accent1 7 2 2 3 2 4 2 3" xfId="49869" xr:uid="{00000000-0005-0000-0000-000016C20000}"/>
    <cellStyle name="20% - Accent1 7 2 2 3 2 4 3" xfId="49870" xr:uid="{00000000-0005-0000-0000-000017C20000}"/>
    <cellStyle name="20% - Accent1 7 2 2 3 2 4 3 2" xfId="49871" xr:uid="{00000000-0005-0000-0000-000018C20000}"/>
    <cellStyle name="20% - Accent1 7 2 2 3 2 4 4" xfId="49872" xr:uid="{00000000-0005-0000-0000-000019C20000}"/>
    <cellStyle name="20% - Accent1 7 2 2 3 2 5" xfId="49873" xr:uid="{00000000-0005-0000-0000-00001AC20000}"/>
    <cellStyle name="20% - Accent1 7 2 2 3 2 5 2" xfId="49874" xr:uid="{00000000-0005-0000-0000-00001BC20000}"/>
    <cellStyle name="20% - Accent1 7 2 2 3 2 5 2 2" xfId="49875" xr:uid="{00000000-0005-0000-0000-00001CC20000}"/>
    <cellStyle name="20% - Accent1 7 2 2 3 2 5 3" xfId="49876" xr:uid="{00000000-0005-0000-0000-00001DC20000}"/>
    <cellStyle name="20% - Accent1 7 2 2 3 2 6" xfId="49877" xr:uid="{00000000-0005-0000-0000-00001EC20000}"/>
    <cellStyle name="20% - Accent1 7 2 2 3 2 6 2" xfId="49878" xr:uid="{00000000-0005-0000-0000-00001FC20000}"/>
    <cellStyle name="20% - Accent1 7 2 2 3 2 6 2 2" xfId="49879" xr:uid="{00000000-0005-0000-0000-000020C20000}"/>
    <cellStyle name="20% - Accent1 7 2 2 3 2 6 3" xfId="49880" xr:uid="{00000000-0005-0000-0000-000021C20000}"/>
    <cellStyle name="20% - Accent1 7 2 2 3 2 7" xfId="49881" xr:uid="{00000000-0005-0000-0000-000022C20000}"/>
    <cellStyle name="20% - Accent1 7 2 2 3 2 7 2" xfId="49882" xr:uid="{00000000-0005-0000-0000-000023C20000}"/>
    <cellStyle name="20% - Accent1 7 2 2 3 2 8" xfId="49883" xr:uid="{00000000-0005-0000-0000-000024C20000}"/>
    <cellStyle name="20% - Accent1 7 2 2 3 2 8 2" xfId="49884" xr:uid="{00000000-0005-0000-0000-000025C20000}"/>
    <cellStyle name="20% - Accent1 7 2 2 3 2 9" xfId="49885" xr:uid="{00000000-0005-0000-0000-000026C20000}"/>
    <cellStyle name="20% - Accent1 7 2 2 3 3" xfId="49886" xr:uid="{00000000-0005-0000-0000-000027C20000}"/>
    <cellStyle name="20% - Accent1 7 2 2 3 3 2" xfId="49887" xr:uid="{00000000-0005-0000-0000-000028C20000}"/>
    <cellStyle name="20% - Accent1 7 2 2 3 3 2 2" xfId="49888" xr:uid="{00000000-0005-0000-0000-000029C20000}"/>
    <cellStyle name="20% - Accent1 7 2 2 3 3 2 2 2" xfId="49889" xr:uid="{00000000-0005-0000-0000-00002AC20000}"/>
    <cellStyle name="20% - Accent1 7 2 2 3 3 2 2 2 2" xfId="49890" xr:uid="{00000000-0005-0000-0000-00002BC20000}"/>
    <cellStyle name="20% - Accent1 7 2 2 3 3 2 2 3" xfId="49891" xr:uid="{00000000-0005-0000-0000-00002CC20000}"/>
    <cellStyle name="20% - Accent1 7 2 2 3 3 2 3" xfId="49892" xr:uid="{00000000-0005-0000-0000-00002DC20000}"/>
    <cellStyle name="20% - Accent1 7 2 2 3 3 2 3 2" xfId="49893" xr:uid="{00000000-0005-0000-0000-00002EC20000}"/>
    <cellStyle name="20% - Accent1 7 2 2 3 3 2 4" xfId="49894" xr:uid="{00000000-0005-0000-0000-00002FC20000}"/>
    <cellStyle name="20% - Accent1 7 2 2 3 3 3" xfId="49895" xr:uid="{00000000-0005-0000-0000-000030C20000}"/>
    <cellStyle name="20% - Accent1 7 2 2 3 3 3 2" xfId="49896" xr:uid="{00000000-0005-0000-0000-000031C20000}"/>
    <cellStyle name="20% - Accent1 7 2 2 3 3 3 2 2" xfId="49897" xr:uid="{00000000-0005-0000-0000-000032C20000}"/>
    <cellStyle name="20% - Accent1 7 2 2 3 3 3 2 2 2" xfId="49898" xr:uid="{00000000-0005-0000-0000-000033C20000}"/>
    <cellStyle name="20% - Accent1 7 2 2 3 3 3 2 3" xfId="49899" xr:uid="{00000000-0005-0000-0000-000034C20000}"/>
    <cellStyle name="20% - Accent1 7 2 2 3 3 3 3" xfId="49900" xr:uid="{00000000-0005-0000-0000-000035C20000}"/>
    <cellStyle name="20% - Accent1 7 2 2 3 3 3 3 2" xfId="49901" xr:uid="{00000000-0005-0000-0000-000036C20000}"/>
    <cellStyle name="20% - Accent1 7 2 2 3 3 3 4" xfId="49902" xr:uid="{00000000-0005-0000-0000-000037C20000}"/>
    <cellStyle name="20% - Accent1 7 2 2 3 3 4" xfId="49903" xr:uid="{00000000-0005-0000-0000-000038C20000}"/>
    <cellStyle name="20% - Accent1 7 2 2 3 3 4 2" xfId="49904" xr:uid="{00000000-0005-0000-0000-000039C20000}"/>
    <cellStyle name="20% - Accent1 7 2 2 3 3 4 2 2" xfId="49905" xr:uid="{00000000-0005-0000-0000-00003AC20000}"/>
    <cellStyle name="20% - Accent1 7 2 2 3 3 4 2 2 2" xfId="49906" xr:uid="{00000000-0005-0000-0000-00003BC20000}"/>
    <cellStyle name="20% - Accent1 7 2 2 3 3 4 2 3" xfId="49907" xr:uid="{00000000-0005-0000-0000-00003CC20000}"/>
    <cellStyle name="20% - Accent1 7 2 2 3 3 4 3" xfId="49908" xr:uid="{00000000-0005-0000-0000-00003DC20000}"/>
    <cellStyle name="20% - Accent1 7 2 2 3 3 4 3 2" xfId="49909" xr:uid="{00000000-0005-0000-0000-00003EC20000}"/>
    <cellStyle name="20% - Accent1 7 2 2 3 3 4 4" xfId="49910" xr:uid="{00000000-0005-0000-0000-00003FC20000}"/>
    <cellStyle name="20% - Accent1 7 2 2 3 3 5" xfId="49911" xr:uid="{00000000-0005-0000-0000-000040C20000}"/>
    <cellStyle name="20% - Accent1 7 2 2 3 3 5 2" xfId="49912" xr:uid="{00000000-0005-0000-0000-000041C20000}"/>
    <cellStyle name="20% - Accent1 7 2 2 3 3 5 2 2" xfId="49913" xr:uid="{00000000-0005-0000-0000-000042C20000}"/>
    <cellStyle name="20% - Accent1 7 2 2 3 3 5 3" xfId="49914" xr:uid="{00000000-0005-0000-0000-000043C20000}"/>
    <cellStyle name="20% - Accent1 7 2 2 3 3 6" xfId="49915" xr:uid="{00000000-0005-0000-0000-000044C20000}"/>
    <cellStyle name="20% - Accent1 7 2 2 3 3 6 2" xfId="49916" xr:uid="{00000000-0005-0000-0000-000045C20000}"/>
    <cellStyle name="20% - Accent1 7 2 2 3 3 6 2 2" xfId="49917" xr:uid="{00000000-0005-0000-0000-000046C20000}"/>
    <cellStyle name="20% - Accent1 7 2 2 3 3 6 3" xfId="49918" xr:uid="{00000000-0005-0000-0000-000047C20000}"/>
    <cellStyle name="20% - Accent1 7 2 2 3 3 7" xfId="49919" xr:uid="{00000000-0005-0000-0000-000048C20000}"/>
    <cellStyle name="20% - Accent1 7 2 2 3 3 7 2" xfId="49920" xr:uid="{00000000-0005-0000-0000-000049C20000}"/>
    <cellStyle name="20% - Accent1 7 2 2 3 3 8" xfId="49921" xr:uid="{00000000-0005-0000-0000-00004AC20000}"/>
    <cellStyle name="20% - Accent1 7 2 2 3 3 8 2" xfId="49922" xr:uid="{00000000-0005-0000-0000-00004BC20000}"/>
    <cellStyle name="20% - Accent1 7 2 2 3 3 9" xfId="49923" xr:uid="{00000000-0005-0000-0000-00004CC20000}"/>
    <cellStyle name="20% - Accent1 7 2 2 3 4" xfId="49924" xr:uid="{00000000-0005-0000-0000-00004DC20000}"/>
    <cellStyle name="20% - Accent1 7 2 2 3 4 2" xfId="49925" xr:uid="{00000000-0005-0000-0000-00004EC20000}"/>
    <cellStyle name="20% - Accent1 7 2 2 3 4 2 2" xfId="49926" xr:uid="{00000000-0005-0000-0000-00004FC20000}"/>
    <cellStyle name="20% - Accent1 7 2 2 3 4 2 2 2" xfId="49927" xr:uid="{00000000-0005-0000-0000-000050C20000}"/>
    <cellStyle name="20% - Accent1 7 2 2 3 4 2 3" xfId="49928" xr:uid="{00000000-0005-0000-0000-000051C20000}"/>
    <cellStyle name="20% - Accent1 7 2 2 3 4 3" xfId="49929" xr:uid="{00000000-0005-0000-0000-000052C20000}"/>
    <cellStyle name="20% - Accent1 7 2 2 3 4 3 2" xfId="49930" xr:uid="{00000000-0005-0000-0000-000053C20000}"/>
    <cellStyle name="20% - Accent1 7 2 2 3 4 4" xfId="49931" xr:uid="{00000000-0005-0000-0000-000054C20000}"/>
    <cellStyle name="20% - Accent1 7 2 2 3 5" xfId="49932" xr:uid="{00000000-0005-0000-0000-000055C20000}"/>
    <cellStyle name="20% - Accent1 7 2 2 3 5 2" xfId="49933" xr:uid="{00000000-0005-0000-0000-000056C20000}"/>
    <cellStyle name="20% - Accent1 7 2 2 3 5 2 2" xfId="49934" xr:uid="{00000000-0005-0000-0000-000057C20000}"/>
    <cellStyle name="20% - Accent1 7 2 2 3 5 2 2 2" xfId="49935" xr:uid="{00000000-0005-0000-0000-000058C20000}"/>
    <cellStyle name="20% - Accent1 7 2 2 3 5 2 3" xfId="49936" xr:uid="{00000000-0005-0000-0000-000059C20000}"/>
    <cellStyle name="20% - Accent1 7 2 2 3 5 3" xfId="49937" xr:uid="{00000000-0005-0000-0000-00005AC20000}"/>
    <cellStyle name="20% - Accent1 7 2 2 3 5 3 2" xfId="49938" xr:uid="{00000000-0005-0000-0000-00005BC20000}"/>
    <cellStyle name="20% - Accent1 7 2 2 3 5 4" xfId="49939" xr:uid="{00000000-0005-0000-0000-00005CC20000}"/>
    <cellStyle name="20% - Accent1 7 2 2 3 6" xfId="49940" xr:uid="{00000000-0005-0000-0000-00005DC20000}"/>
    <cellStyle name="20% - Accent1 7 2 2 3 6 2" xfId="49941" xr:uid="{00000000-0005-0000-0000-00005EC20000}"/>
    <cellStyle name="20% - Accent1 7 2 2 3 6 2 2" xfId="49942" xr:uid="{00000000-0005-0000-0000-00005FC20000}"/>
    <cellStyle name="20% - Accent1 7 2 2 3 6 2 2 2" xfId="49943" xr:uid="{00000000-0005-0000-0000-000060C20000}"/>
    <cellStyle name="20% - Accent1 7 2 2 3 6 2 3" xfId="49944" xr:uid="{00000000-0005-0000-0000-000061C20000}"/>
    <cellStyle name="20% - Accent1 7 2 2 3 6 3" xfId="49945" xr:uid="{00000000-0005-0000-0000-000062C20000}"/>
    <cellStyle name="20% - Accent1 7 2 2 3 6 3 2" xfId="49946" xr:uid="{00000000-0005-0000-0000-000063C20000}"/>
    <cellStyle name="20% - Accent1 7 2 2 3 6 4" xfId="49947" xr:uid="{00000000-0005-0000-0000-000064C20000}"/>
    <cellStyle name="20% - Accent1 7 2 2 3 7" xfId="49948" xr:uid="{00000000-0005-0000-0000-000065C20000}"/>
    <cellStyle name="20% - Accent1 7 2 2 3 7 2" xfId="49949" xr:uid="{00000000-0005-0000-0000-000066C20000}"/>
    <cellStyle name="20% - Accent1 7 2 2 3 7 2 2" xfId="49950" xr:uid="{00000000-0005-0000-0000-000067C20000}"/>
    <cellStyle name="20% - Accent1 7 2 2 3 7 3" xfId="49951" xr:uid="{00000000-0005-0000-0000-000068C20000}"/>
    <cellStyle name="20% - Accent1 7 2 2 3 8" xfId="49952" xr:uid="{00000000-0005-0000-0000-000069C20000}"/>
    <cellStyle name="20% - Accent1 7 2 2 3 8 2" xfId="49953" xr:uid="{00000000-0005-0000-0000-00006AC20000}"/>
    <cellStyle name="20% - Accent1 7 2 2 3 8 2 2" xfId="49954" xr:uid="{00000000-0005-0000-0000-00006BC20000}"/>
    <cellStyle name="20% - Accent1 7 2 2 3 8 3" xfId="49955" xr:uid="{00000000-0005-0000-0000-00006CC20000}"/>
    <cellStyle name="20% - Accent1 7 2 2 3 9" xfId="49956" xr:uid="{00000000-0005-0000-0000-00006DC20000}"/>
    <cellStyle name="20% - Accent1 7 2 2 3 9 2" xfId="49957" xr:uid="{00000000-0005-0000-0000-00006EC20000}"/>
    <cellStyle name="20% - Accent1 7 2 2 4" xfId="49958" xr:uid="{00000000-0005-0000-0000-00006FC20000}"/>
    <cellStyle name="20% - Accent1 7 2 2 4 10" xfId="49959" xr:uid="{00000000-0005-0000-0000-000070C20000}"/>
    <cellStyle name="20% - Accent1 7 2 2 4 10 2" xfId="49960" xr:uid="{00000000-0005-0000-0000-000071C20000}"/>
    <cellStyle name="20% - Accent1 7 2 2 4 11" xfId="49961" xr:uid="{00000000-0005-0000-0000-000072C20000}"/>
    <cellStyle name="20% - Accent1 7 2 2 4 2" xfId="49962" xr:uid="{00000000-0005-0000-0000-000073C20000}"/>
    <cellStyle name="20% - Accent1 7 2 2 4 2 2" xfId="49963" xr:uid="{00000000-0005-0000-0000-000074C20000}"/>
    <cellStyle name="20% - Accent1 7 2 2 4 2 2 2" xfId="49964" xr:uid="{00000000-0005-0000-0000-000075C20000}"/>
    <cellStyle name="20% - Accent1 7 2 2 4 2 2 2 2" xfId="49965" xr:uid="{00000000-0005-0000-0000-000076C20000}"/>
    <cellStyle name="20% - Accent1 7 2 2 4 2 2 2 2 2" xfId="49966" xr:uid="{00000000-0005-0000-0000-000077C20000}"/>
    <cellStyle name="20% - Accent1 7 2 2 4 2 2 2 3" xfId="49967" xr:uid="{00000000-0005-0000-0000-000078C20000}"/>
    <cellStyle name="20% - Accent1 7 2 2 4 2 2 3" xfId="49968" xr:uid="{00000000-0005-0000-0000-000079C20000}"/>
    <cellStyle name="20% - Accent1 7 2 2 4 2 2 3 2" xfId="49969" xr:uid="{00000000-0005-0000-0000-00007AC20000}"/>
    <cellStyle name="20% - Accent1 7 2 2 4 2 2 4" xfId="49970" xr:uid="{00000000-0005-0000-0000-00007BC20000}"/>
    <cellStyle name="20% - Accent1 7 2 2 4 2 3" xfId="49971" xr:uid="{00000000-0005-0000-0000-00007CC20000}"/>
    <cellStyle name="20% - Accent1 7 2 2 4 2 3 2" xfId="49972" xr:uid="{00000000-0005-0000-0000-00007DC20000}"/>
    <cellStyle name="20% - Accent1 7 2 2 4 2 3 2 2" xfId="49973" xr:uid="{00000000-0005-0000-0000-00007EC20000}"/>
    <cellStyle name="20% - Accent1 7 2 2 4 2 3 2 2 2" xfId="49974" xr:uid="{00000000-0005-0000-0000-00007FC20000}"/>
    <cellStyle name="20% - Accent1 7 2 2 4 2 3 2 3" xfId="49975" xr:uid="{00000000-0005-0000-0000-000080C20000}"/>
    <cellStyle name="20% - Accent1 7 2 2 4 2 3 3" xfId="49976" xr:uid="{00000000-0005-0000-0000-000081C20000}"/>
    <cellStyle name="20% - Accent1 7 2 2 4 2 3 3 2" xfId="49977" xr:uid="{00000000-0005-0000-0000-000082C20000}"/>
    <cellStyle name="20% - Accent1 7 2 2 4 2 3 4" xfId="49978" xr:uid="{00000000-0005-0000-0000-000083C20000}"/>
    <cellStyle name="20% - Accent1 7 2 2 4 2 4" xfId="49979" xr:uid="{00000000-0005-0000-0000-000084C20000}"/>
    <cellStyle name="20% - Accent1 7 2 2 4 2 4 2" xfId="49980" xr:uid="{00000000-0005-0000-0000-000085C20000}"/>
    <cellStyle name="20% - Accent1 7 2 2 4 2 4 2 2" xfId="49981" xr:uid="{00000000-0005-0000-0000-000086C20000}"/>
    <cellStyle name="20% - Accent1 7 2 2 4 2 4 2 2 2" xfId="49982" xr:uid="{00000000-0005-0000-0000-000087C20000}"/>
    <cellStyle name="20% - Accent1 7 2 2 4 2 4 2 3" xfId="49983" xr:uid="{00000000-0005-0000-0000-000088C20000}"/>
    <cellStyle name="20% - Accent1 7 2 2 4 2 4 3" xfId="49984" xr:uid="{00000000-0005-0000-0000-000089C20000}"/>
    <cellStyle name="20% - Accent1 7 2 2 4 2 4 3 2" xfId="49985" xr:uid="{00000000-0005-0000-0000-00008AC20000}"/>
    <cellStyle name="20% - Accent1 7 2 2 4 2 4 4" xfId="49986" xr:uid="{00000000-0005-0000-0000-00008BC20000}"/>
    <cellStyle name="20% - Accent1 7 2 2 4 2 5" xfId="49987" xr:uid="{00000000-0005-0000-0000-00008CC20000}"/>
    <cellStyle name="20% - Accent1 7 2 2 4 2 5 2" xfId="49988" xr:uid="{00000000-0005-0000-0000-00008DC20000}"/>
    <cellStyle name="20% - Accent1 7 2 2 4 2 5 2 2" xfId="49989" xr:uid="{00000000-0005-0000-0000-00008EC20000}"/>
    <cellStyle name="20% - Accent1 7 2 2 4 2 5 3" xfId="49990" xr:uid="{00000000-0005-0000-0000-00008FC20000}"/>
    <cellStyle name="20% - Accent1 7 2 2 4 2 6" xfId="49991" xr:uid="{00000000-0005-0000-0000-000090C20000}"/>
    <cellStyle name="20% - Accent1 7 2 2 4 2 6 2" xfId="49992" xr:uid="{00000000-0005-0000-0000-000091C20000}"/>
    <cellStyle name="20% - Accent1 7 2 2 4 2 6 2 2" xfId="49993" xr:uid="{00000000-0005-0000-0000-000092C20000}"/>
    <cellStyle name="20% - Accent1 7 2 2 4 2 6 3" xfId="49994" xr:uid="{00000000-0005-0000-0000-000093C20000}"/>
    <cellStyle name="20% - Accent1 7 2 2 4 2 7" xfId="49995" xr:uid="{00000000-0005-0000-0000-000094C20000}"/>
    <cellStyle name="20% - Accent1 7 2 2 4 2 7 2" xfId="49996" xr:uid="{00000000-0005-0000-0000-000095C20000}"/>
    <cellStyle name="20% - Accent1 7 2 2 4 2 8" xfId="49997" xr:uid="{00000000-0005-0000-0000-000096C20000}"/>
    <cellStyle name="20% - Accent1 7 2 2 4 2 8 2" xfId="49998" xr:uid="{00000000-0005-0000-0000-000097C20000}"/>
    <cellStyle name="20% - Accent1 7 2 2 4 2 9" xfId="49999" xr:uid="{00000000-0005-0000-0000-000098C20000}"/>
    <cellStyle name="20% - Accent1 7 2 2 4 3" xfId="50000" xr:uid="{00000000-0005-0000-0000-000099C20000}"/>
    <cellStyle name="20% - Accent1 7 2 2 4 3 2" xfId="50001" xr:uid="{00000000-0005-0000-0000-00009AC20000}"/>
    <cellStyle name="20% - Accent1 7 2 2 4 3 2 2" xfId="50002" xr:uid="{00000000-0005-0000-0000-00009BC20000}"/>
    <cellStyle name="20% - Accent1 7 2 2 4 3 2 2 2" xfId="50003" xr:uid="{00000000-0005-0000-0000-00009CC20000}"/>
    <cellStyle name="20% - Accent1 7 2 2 4 3 2 2 2 2" xfId="50004" xr:uid="{00000000-0005-0000-0000-00009DC20000}"/>
    <cellStyle name="20% - Accent1 7 2 2 4 3 2 2 3" xfId="50005" xr:uid="{00000000-0005-0000-0000-00009EC20000}"/>
    <cellStyle name="20% - Accent1 7 2 2 4 3 2 3" xfId="50006" xr:uid="{00000000-0005-0000-0000-00009FC20000}"/>
    <cellStyle name="20% - Accent1 7 2 2 4 3 2 3 2" xfId="50007" xr:uid="{00000000-0005-0000-0000-0000A0C20000}"/>
    <cellStyle name="20% - Accent1 7 2 2 4 3 2 4" xfId="50008" xr:uid="{00000000-0005-0000-0000-0000A1C20000}"/>
    <cellStyle name="20% - Accent1 7 2 2 4 3 3" xfId="50009" xr:uid="{00000000-0005-0000-0000-0000A2C20000}"/>
    <cellStyle name="20% - Accent1 7 2 2 4 3 3 2" xfId="50010" xr:uid="{00000000-0005-0000-0000-0000A3C20000}"/>
    <cellStyle name="20% - Accent1 7 2 2 4 3 3 2 2" xfId="50011" xr:uid="{00000000-0005-0000-0000-0000A4C20000}"/>
    <cellStyle name="20% - Accent1 7 2 2 4 3 3 2 2 2" xfId="50012" xr:uid="{00000000-0005-0000-0000-0000A5C20000}"/>
    <cellStyle name="20% - Accent1 7 2 2 4 3 3 2 3" xfId="50013" xr:uid="{00000000-0005-0000-0000-0000A6C20000}"/>
    <cellStyle name="20% - Accent1 7 2 2 4 3 3 3" xfId="50014" xr:uid="{00000000-0005-0000-0000-0000A7C20000}"/>
    <cellStyle name="20% - Accent1 7 2 2 4 3 3 3 2" xfId="50015" xr:uid="{00000000-0005-0000-0000-0000A8C20000}"/>
    <cellStyle name="20% - Accent1 7 2 2 4 3 3 4" xfId="50016" xr:uid="{00000000-0005-0000-0000-0000A9C20000}"/>
    <cellStyle name="20% - Accent1 7 2 2 4 3 4" xfId="50017" xr:uid="{00000000-0005-0000-0000-0000AAC20000}"/>
    <cellStyle name="20% - Accent1 7 2 2 4 3 4 2" xfId="50018" xr:uid="{00000000-0005-0000-0000-0000ABC20000}"/>
    <cellStyle name="20% - Accent1 7 2 2 4 3 4 2 2" xfId="50019" xr:uid="{00000000-0005-0000-0000-0000ACC20000}"/>
    <cellStyle name="20% - Accent1 7 2 2 4 3 4 2 2 2" xfId="50020" xr:uid="{00000000-0005-0000-0000-0000ADC20000}"/>
    <cellStyle name="20% - Accent1 7 2 2 4 3 4 2 3" xfId="50021" xr:uid="{00000000-0005-0000-0000-0000AEC20000}"/>
    <cellStyle name="20% - Accent1 7 2 2 4 3 4 3" xfId="50022" xr:uid="{00000000-0005-0000-0000-0000AFC20000}"/>
    <cellStyle name="20% - Accent1 7 2 2 4 3 4 3 2" xfId="50023" xr:uid="{00000000-0005-0000-0000-0000B0C20000}"/>
    <cellStyle name="20% - Accent1 7 2 2 4 3 4 4" xfId="50024" xr:uid="{00000000-0005-0000-0000-0000B1C20000}"/>
    <cellStyle name="20% - Accent1 7 2 2 4 3 5" xfId="50025" xr:uid="{00000000-0005-0000-0000-0000B2C20000}"/>
    <cellStyle name="20% - Accent1 7 2 2 4 3 5 2" xfId="50026" xr:uid="{00000000-0005-0000-0000-0000B3C20000}"/>
    <cellStyle name="20% - Accent1 7 2 2 4 3 5 2 2" xfId="50027" xr:uid="{00000000-0005-0000-0000-0000B4C20000}"/>
    <cellStyle name="20% - Accent1 7 2 2 4 3 5 3" xfId="50028" xr:uid="{00000000-0005-0000-0000-0000B5C20000}"/>
    <cellStyle name="20% - Accent1 7 2 2 4 3 6" xfId="50029" xr:uid="{00000000-0005-0000-0000-0000B6C20000}"/>
    <cellStyle name="20% - Accent1 7 2 2 4 3 6 2" xfId="50030" xr:uid="{00000000-0005-0000-0000-0000B7C20000}"/>
    <cellStyle name="20% - Accent1 7 2 2 4 3 6 2 2" xfId="50031" xr:uid="{00000000-0005-0000-0000-0000B8C20000}"/>
    <cellStyle name="20% - Accent1 7 2 2 4 3 6 3" xfId="50032" xr:uid="{00000000-0005-0000-0000-0000B9C20000}"/>
    <cellStyle name="20% - Accent1 7 2 2 4 3 7" xfId="50033" xr:uid="{00000000-0005-0000-0000-0000BAC20000}"/>
    <cellStyle name="20% - Accent1 7 2 2 4 3 7 2" xfId="50034" xr:uid="{00000000-0005-0000-0000-0000BBC20000}"/>
    <cellStyle name="20% - Accent1 7 2 2 4 3 8" xfId="50035" xr:uid="{00000000-0005-0000-0000-0000BCC20000}"/>
    <cellStyle name="20% - Accent1 7 2 2 4 3 8 2" xfId="50036" xr:uid="{00000000-0005-0000-0000-0000BDC20000}"/>
    <cellStyle name="20% - Accent1 7 2 2 4 3 9" xfId="50037" xr:uid="{00000000-0005-0000-0000-0000BEC20000}"/>
    <cellStyle name="20% - Accent1 7 2 2 4 4" xfId="50038" xr:uid="{00000000-0005-0000-0000-0000BFC20000}"/>
    <cellStyle name="20% - Accent1 7 2 2 4 4 2" xfId="50039" xr:uid="{00000000-0005-0000-0000-0000C0C20000}"/>
    <cellStyle name="20% - Accent1 7 2 2 4 4 2 2" xfId="50040" xr:uid="{00000000-0005-0000-0000-0000C1C20000}"/>
    <cellStyle name="20% - Accent1 7 2 2 4 4 2 2 2" xfId="50041" xr:uid="{00000000-0005-0000-0000-0000C2C20000}"/>
    <cellStyle name="20% - Accent1 7 2 2 4 4 2 3" xfId="50042" xr:uid="{00000000-0005-0000-0000-0000C3C20000}"/>
    <cellStyle name="20% - Accent1 7 2 2 4 4 3" xfId="50043" xr:uid="{00000000-0005-0000-0000-0000C4C20000}"/>
    <cellStyle name="20% - Accent1 7 2 2 4 4 3 2" xfId="50044" xr:uid="{00000000-0005-0000-0000-0000C5C20000}"/>
    <cellStyle name="20% - Accent1 7 2 2 4 4 4" xfId="50045" xr:uid="{00000000-0005-0000-0000-0000C6C20000}"/>
    <cellStyle name="20% - Accent1 7 2 2 4 5" xfId="50046" xr:uid="{00000000-0005-0000-0000-0000C7C20000}"/>
    <cellStyle name="20% - Accent1 7 2 2 4 5 2" xfId="50047" xr:uid="{00000000-0005-0000-0000-0000C8C20000}"/>
    <cellStyle name="20% - Accent1 7 2 2 4 5 2 2" xfId="50048" xr:uid="{00000000-0005-0000-0000-0000C9C20000}"/>
    <cellStyle name="20% - Accent1 7 2 2 4 5 2 2 2" xfId="50049" xr:uid="{00000000-0005-0000-0000-0000CAC20000}"/>
    <cellStyle name="20% - Accent1 7 2 2 4 5 2 3" xfId="50050" xr:uid="{00000000-0005-0000-0000-0000CBC20000}"/>
    <cellStyle name="20% - Accent1 7 2 2 4 5 3" xfId="50051" xr:uid="{00000000-0005-0000-0000-0000CCC20000}"/>
    <cellStyle name="20% - Accent1 7 2 2 4 5 3 2" xfId="50052" xr:uid="{00000000-0005-0000-0000-0000CDC20000}"/>
    <cellStyle name="20% - Accent1 7 2 2 4 5 4" xfId="50053" xr:uid="{00000000-0005-0000-0000-0000CEC20000}"/>
    <cellStyle name="20% - Accent1 7 2 2 4 6" xfId="50054" xr:uid="{00000000-0005-0000-0000-0000CFC20000}"/>
    <cellStyle name="20% - Accent1 7 2 2 4 6 2" xfId="50055" xr:uid="{00000000-0005-0000-0000-0000D0C20000}"/>
    <cellStyle name="20% - Accent1 7 2 2 4 6 2 2" xfId="50056" xr:uid="{00000000-0005-0000-0000-0000D1C20000}"/>
    <cellStyle name="20% - Accent1 7 2 2 4 6 2 2 2" xfId="50057" xr:uid="{00000000-0005-0000-0000-0000D2C20000}"/>
    <cellStyle name="20% - Accent1 7 2 2 4 6 2 3" xfId="50058" xr:uid="{00000000-0005-0000-0000-0000D3C20000}"/>
    <cellStyle name="20% - Accent1 7 2 2 4 6 3" xfId="50059" xr:uid="{00000000-0005-0000-0000-0000D4C20000}"/>
    <cellStyle name="20% - Accent1 7 2 2 4 6 3 2" xfId="50060" xr:uid="{00000000-0005-0000-0000-0000D5C20000}"/>
    <cellStyle name="20% - Accent1 7 2 2 4 6 4" xfId="50061" xr:uid="{00000000-0005-0000-0000-0000D6C20000}"/>
    <cellStyle name="20% - Accent1 7 2 2 4 7" xfId="50062" xr:uid="{00000000-0005-0000-0000-0000D7C20000}"/>
    <cellStyle name="20% - Accent1 7 2 2 4 7 2" xfId="50063" xr:uid="{00000000-0005-0000-0000-0000D8C20000}"/>
    <cellStyle name="20% - Accent1 7 2 2 4 7 2 2" xfId="50064" xr:uid="{00000000-0005-0000-0000-0000D9C20000}"/>
    <cellStyle name="20% - Accent1 7 2 2 4 7 3" xfId="50065" xr:uid="{00000000-0005-0000-0000-0000DAC20000}"/>
    <cellStyle name="20% - Accent1 7 2 2 4 8" xfId="50066" xr:uid="{00000000-0005-0000-0000-0000DBC20000}"/>
    <cellStyle name="20% - Accent1 7 2 2 4 8 2" xfId="50067" xr:uid="{00000000-0005-0000-0000-0000DCC20000}"/>
    <cellStyle name="20% - Accent1 7 2 2 4 8 2 2" xfId="50068" xr:uid="{00000000-0005-0000-0000-0000DDC20000}"/>
    <cellStyle name="20% - Accent1 7 2 2 4 8 3" xfId="50069" xr:uid="{00000000-0005-0000-0000-0000DEC20000}"/>
    <cellStyle name="20% - Accent1 7 2 2 4 9" xfId="50070" xr:uid="{00000000-0005-0000-0000-0000DFC20000}"/>
    <cellStyle name="20% - Accent1 7 2 2 4 9 2" xfId="50071" xr:uid="{00000000-0005-0000-0000-0000E0C20000}"/>
    <cellStyle name="20% - Accent1 7 2 2 5" xfId="50072" xr:uid="{00000000-0005-0000-0000-0000E1C20000}"/>
    <cellStyle name="20% - Accent1 7 2 2 5 2" xfId="50073" xr:uid="{00000000-0005-0000-0000-0000E2C20000}"/>
    <cellStyle name="20% - Accent1 7 2 2 5 2 2" xfId="50074" xr:uid="{00000000-0005-0000-0000-0000E3C20000}"/>
    <cellStyle name="20% - Accent1 7 2 2 5 2 2 2" xfId="50075" xr:uid="{00000000-0005-0000-0000-0000E4C20000}"/>
    <cellStyle name="20% - Accent1 7 2 2 5 2 2 2 2" xfId="50076" xr:uid="{00000000-0005-0000-0000-0000E5C20000}"/>
    <cellStyle name="20% - Accent1 7 2 2 5 2 2 3" xfId="50077" xr:uid="{00000000-0005-0000-0000-0000E6C20000}"/>
    <cellStyle name="20% - Accent1 7 2 2 5 2 3" xfId="50078" xr:uid="{00000000-0005-0000-0000-0000E7C20000}"/>
    <cellStyle name="20% - Accent1 7 2 2 5 2 3 2" xfId="50079" xr:uid="{00000000-0005-0000-0000-0000E8C20000}"/>
    <cellStyle name="20% - Accent1 7 2 2 5 2 4" xfId="50080" xr:uid="{00000000-0005-0000-0000-0000E9C20000}"/>
    <cellStyle name="20% - Accent1 7 2 2 5 3" xfId="50081" xr:uid="{00000000-0005-0000-0000-0000EAC20000}"/>
    <cellStyle name="20% - Accent1 7 2 2 5 3 2" xfId="50082" xr:uid="{00000000-0005-0000-0000-0000EBC20000}"/>
    <cellStyle name="20% - Accent1 7 2 2 5 3 2 2" xfId="50083" xr:uid="{00000000-0005-0000-0000-0000ECC20000}"/>
    <cellStyle name="20% - Accent1 7 2 2 5 3 2 2 2" xfId="50084" xr:uid="{00000000-0005-0000-0000-0000EDC20000}"/>
    <cellStyle name="20% - Accent1 7 2 2 5 3 2 3" xfId="50085" xr:uid="{00000000-0005-0000-0000-0000EEC20000}"/>
    <cellStyle name="20% - Accent1 7 2 2 5 3 3" xfId="50086" xr:uid="{00000000-0005-0000-0000-0000EFC20000}"/>
    <cellStyle name="20% - Accent1 7 2 2 5 3 3 2" xfId="50087" xr:uid="{00000000-0005-0000-0000-0000F0C20000}"/>
    <cellStyle name="20% - Accent1 7 2 2 5 3 4" xfId="50088" xr:uid="{00000000-0005-0000-0000-0000F1C20000}"/>
    <cellStyle name="20% - Accent1 7 2 2 5 4" xfId="50089" xr:uid="{00000000-0005-0000-0000-0000F2C20000}"/>
    <cellStyle name="20% - Accent1 7 2 2 5 4 2" xfId="50090" xr:uid="{00000000-0005-0000-0000-0000F3C20000}"/>
    <cellStyle name="20% - Accent1 7 2 2 5 4 2 2" xfId="50091" xr:uid="{00000000-0005-0000-0000-0000F4C20000}"/>
    <cellStyle name="20% - Accent1 7 2 2 5 4 2 2 2" xfId="50092" xr:uid="{00000000-0005-0000-0000-0000F5C20000}"/>
    <cellStyle name="20% - Accent1 7 2 2 5 4 2 3" xfId="50093" xr:uid="{00000000-0005-0000-0000-0000F6C20000}"/>
    <cellStyle name="20% - Accent1 7 2 2 5 4 3" xfId="50094" xr:uid="{00000000-0005-0000-0000-0000F7C20000}"/>
    <cellStyle name="20% - Accent1 7 2 2 5 4 3 2" xfId="50095" xr:uid="{00000000-0005-0000-0000-0000F8C20000}"/>
    <cellStyle name="20% - Accent1 7 2 2 5 4 4" xfId="50096" xr:uid="{00000000-0005-0000-0000-0000F9C20000}"/>
    <cellStyle name="20% - Accent1 7 2 2 5 5" xfId="50097" xr:uid="{00000000-0005-0000-0000-0000FAC20000}"/>
    <cellStyle name="20% - Accent1 7 2 2 5 5 2" xfId="50098" xr:uid="{00000000-0005-0000-0000-0000FBC20000}"/>
    <cellStyle name="20% - Accent1 7 2 2 5 5 2 2" xfId="50099" xr:uid="{00000000-0005-0000-0000-0000FCC20000}"/>
    <cellStyle name="20% - Accent1 7 2 2 5 5 3" xfId="50100" xr:uid="{00000000-0005-0000-0000-0000FDC20000}"/>
    <cellStyle name="20% - Accent1 7 2 2 5 6" xfId="50101" xr:uid="{00000000-0005-0000-0000-0000FEC20000}"/>
    <cellStyle name="20% - Accent1 7 2 2 5 6 2" xfId="50102" xr:uid="{00000000-0005-0000-0000-0000FFC20000}"/>
    <cellStyle name="20% - Accent1 7 2 2 5 6 2 2" xfId="50103" xr:uid="{00000000-0005-0000-0000-000000C30000}"/>
    <cellStyle name="20% - Accent1 7 2 2 5 6 3" xfId="50104" xr:uid="{00000000-0005-0000-0000-000001C30000}"/>
    <cellStyle name="20% - Accent1 7 2 2 5 7" xfId="50105" xr:uid="{00000000-0005-0000-0000-000002C30000}"/>
    <cellStyle name="20% - Accent1 7 2 2 5 7 2" xfId="50106" xr:uid="{00000000-0005-0000-0000-000003C30000}"/>
    <cellStyle name="20% - Accent1 7 2 2 5 8" xfId="50107" xr:uid="{00000000-0005-0000-0000-000004C30000}"/>
    <cellStyle name="20% - Accent1 7 2 2 5 8 2" xfId="50108" xr:uid="{00000000-0005-0000-0000-000005C30000}"/>
    <cellStyle name="20% - Accent1 7 2 2 5 9" xfId="50109" xr:uid="{00000000-0005-0000-0000-000006C30000}"/>
    <cellStyle name="20% - Accent1 7 2 2 6" xfId="50110" xr:uid="{00000000-0005-0000-0000-000007C30000}"/>
    <cellStyle name="20% - Accent1 7 2 2 6 2" xfId="50111" xr:uid="{00000000-0005-0000-0000-000008C30000}"/>
    <cellStyle name="20% - Accent1 7 2 2 6 2 2" xfId="50112" xr:uid="{00000000-0005-0000-0000-000009C30000}"/>
    <cellStyle name="20% - Accent1 7 2 2 6 2 2 2" xfId="50113" xr:uid="{00000000-0005-0000-0000-00000AC30000}"/>
    <cellStyle name="20% - Accent1 7 2 2 6 2 2 2 2" xfId="50114" xr:uid="{00000000-0005-0000-0000-00000BC30000}"/>
    <cellStyle name="20% - Accent1 7 2 2 6 2 2 3" xfId="50115" xr:uid="{00000000-0005-0000-0000-00000CC30000}"/>
    <cellStyle name="20% - Accent1 7 2 2 6 2 3" xfId="50116" xr:uid="{00000000-0005-0000-0000-00000DC30000}"/>
    <cellStyle name="20% - Accent1 7 2 2 6 2 3 2" xfId="50117" xr:uid="{00000000-0005-0000-0000-00000EC30000}"/>
    <cellStyle name="20% - Accent1 7 2 2 6 2 4" xfId="50118" xr:uid="{00000000-0005-0000-0000-00000FC30000}"/>
    <cellStyle name="20% - Accent1 7 2 2 6 3" xfId="50119" xr:uid="{00000000-0005-0000-0000-000010C30000}"/>
    <cellStyle name="20% - Accent1 7 2 2 6 3 2" xfId="50120" xr:uid="{00000000-0005-0000-0000-000011C30000}"/>
    <cellStyle name="20% - Accent1 7 2 2 6 3 2 2" xfId="50121" xr:uid="{00000000-0005-0000-0000-000012C30000}"/>
    <cellStyle name="20% - Accent1 7 2 2 6 3 2 2 2" xfId="50122" xr:uid="{00000000-0005-0000-0000-000013C30000}"/>
    <cellStyle name="20% - Accent1 7 2 2 6 3 2 3" xfId="50123" xr:uid="{00000000-0005-0000-0000-000014C30000}"/>
    <cellStyle name="20% - Accent1 7 2 2 6 3 3" xfId="50124" xr:uid="{00000000-0005-0000-0000-000015C30000}"/>
    <cellStyle name="20% - Accent1 7 2 2 6 3 3 2" xfId="50125" xr:uid="{00000000-0005-0000-0000-000016C30000}"/>
    <cellStyle name="20% - Accent1 7 2 2 6 3 4" xfId="50126" xr:uid="{00000000-0005-0000-0000-000017C30000}"/>
    <cellStyle name="20% - Accent1 7 2 2 6 4" xfId="50127" xr:uid="{00000000-0005-0000-0000-000018C30000}"/>
    <cellStyle name="20% - Accent1 7 2 2 6 4 2" xfId="50128" xr:uid="{00000000-0005-0000-0000-000019C30000}"/>
    <cellStyle name="20% - Accent1 7 2 2 6 4 2 2" xfId="50129" xr:uid="{00000000-0005-0000-0000-00001AC30000}"/>
    <cellStyle name="20% - Accent1 7 2 2 6 4 2 2 2" xfId="50130" xr:uid="{00000000-0005-0000-0000-00001BC30000}"/>
    <cellStyle name="20% - Accent1 7 2 2 6 4 2 3" xfId="50131" xr:uid="{00000000-0005-0000-0000-00001CC30000}"/>
    <cellStyle name="20% - Accent1 7 2 2 6 4 3" xfId="50132" xr:uid="{00000000-0005-0000-0000-00001DC30000}"/>
    <cellStyle name="20% - Accent1 7 2 2 6 4 3 2" xfId="50133" xr:uid="{00000000-0005-0000-0000-00001EC30000}"/>
    <cellStyle name="20% - Accent1 7 2 2 6 4 4" xfId="50134" xr:uid="{00000000-0005-0000-0000-00001FC30000}"/>
    <cellStyle name="20% - Accent1 7 2 2 6 5" xfId="50135" xr:uid="{00000000-0005-0000-0000-000020C30000}"/>
    <cellStyle name="20% - Accent1 7 2 2 6 5 2" xfId="50136" xr:uid="{00000000-0005-0000-0000-000021C30000}"/>
    <cellStyle name="20% - Accent1 7 2 2 6 5 2 2" xfId="50137" xr:uid="{00000000-0005-0000-0000-000022C30000}"/>
    <cellStyle name="20% - Accent1 7 2 2 6 5 3" xfId="50138" xr:uid="{00000000-0005-0000-0000-000023C30000}"/>
    <cellStyle name="20% - Accent1 7 2 2 6 6" xfId="50139" xr:uid="{00000000-0005-0000-0000-000024C30000}"/>
    <cellStyle name="20% - Accent1 7 2 2 6 6 2" xfId="50140" xr:uid="{00000000-0005-0000-0000-000025C30000}"/>
    <cellStyle name="20% - Accent1 7 2 2 6 6 2 2" xfId="50141" xr:uid="{00000000-0005-0000-0000-000026C30000}"/>
    <cellStyle name="20% - Accent1 7 2 2 6 6 3" xfId="50142" xr:uid="{00000000-0005-0000-0000-000027C30000}"/>
    <cellStyle name="20% - Accent1 7 2 2 6 7" xfId="50143" xr:uid="{00000000-0005-0000-0000-000028C30000}"/>
    <cellStyle name="20% - Accent1 7 2 2 6 7 2" xfId="50144" xr:uid="{00000000-0005-0000-0000-000029C30000}"/>
    <cellStyle name="20% - Accent1 7 2 2 6 8" xfId="50145" xr:uid="{00000000-0005-0000-0000-00002AC30000}"/>
    <cellStyle name="20% - Accent1 7 2 2 6 8 2" xfId="50146" xr:uid="{00000000-0005-0000-0000-00002BC30000}"/>
    <cellStyle name="20% - Accent1 7 2 2 6 9" xfId="50147" xr:uid="{00000000-0005-0000-0000-00002CC30000}"/>
    <cellStyle name="20% - Accent1 7 2 2 7" xfId="50148" xr:uid="{00000000-0005-0000-0000-00002DC30000}"/>
    <cellStyle name="20% - Accent1 7 2 2 7 2" xfId="50149" xr:uid="{00000000-0005-0000-0000-00002EC30000}"/>
    <cellStyle name="20% - Accent1 7 2 2 7 2 2" xfId="50150" xr:uid="{00000000-0005-0000-0000-00002FC30000}"/>
    <cellStyle name="20% - Accent1 7 2 2 7 2 2 2" xfId="50151" xr:uid="{00000000-0005-0000-0000-000030C30000}"/>
    <cellStyle name="20% - Accent1 7 2 2 7 2 3" xfId="50152" xr:uid="{00000000-0005-0000-0000-000031C30000}"/>
    <cellStyle name="20% - Accent1 7 2 2 7 3" xfId="50153" xr:uid="{00000000-0005-0000-0000-000032C30000}"/>
    <cellStyle name="20% - Accent1 7 2 2 7 3 2" xfId="50154" xr:uid="{00000000-0005-0000-0000-000033C30000}"/>
    <cellStyle name="20% - Accent1 7 2 2 7 4" xfId="50155" xr:uid="{00000000-0005-0000-0000-000034C30000}"/>
    <cellStyle name="20% - Accent1 7 2 2 8" xfId="50156" xr:uid="{00000000-0005-0000-0000-000035C30000}"/>
    <cellStyle name="20% - Accent1 7 2 2 8 2" xfId="50157" xr:uid="{00000000-0005-0000-0000-000036C30000}"/>
    <cellStyle name="20% - Accent1 7 2 2 8 2 2" xfId="50158" xr:uid="{00000000-0005-0000-0000-000037C30000}"/>
    <cellStyle name="20% - Accent1 7 2 2 8 2 2 2" xfId="50159" xr:uid="{00000000-0005-0000-0000-000038C30000}"/>
    <cellStyle name="20% - Accent1 7 2 2 8 2 3" xfId="50160" xr:uid="{00000000-0005-0000-0000-000039C30000}"/>
    <cellStyle name="20% - Accent1 7 2 2 8 3" xfId="50161" xr:uid="{00000000-0005-0000-0000-00003AC30000}"/>
    <cellStyle name="20% - Accent1 7 2 2 8 3 2" xfId="50162" xr:uid="{00000000-0005-0000-0000-00003BC30000}"/>
    <cellStyle name="20% - Accent1 7 2 2 8 4" xfId="50163" xr:uid="{00000000-0005-0000-0000-00003CC30000}"/>
    <cellStyle name="20% - Accent1 7 2 2 9" xfId="50164" xr:uid="{00000000-0005-0000-0000-00003DC30000}"/>
    <cellStyle name="20% - Accent1 7 2 2 9 2" xfId="50165" xr:uid="{00000000-0005-0000-0000-00003EC30000}"/>
    <cellStyle name="20% - Accent1 7 2 2 9 2 2" xfId="50166" xr:uid="{00000000-0005-0000-0000-00003FC30000}"/>
    <cellStyle name="20% - Accent1 7 2 2 9 2 2 2" xfId="50167" xr:uid="{00000000-0005-0000-0000-000040C30000}"/>
    <cellStyle name="20% - Accent1 7 2 2 9 2 3" xfId="50168" xr:uid="{00000000-0005-0000-0000-000041C30000}"/>
    <cellStyle name="20% - Accent1 7 2 2 9 3" xfId="50169" xr:uid="{00000000-0005-0000-0000-000042C30000}"/>
    <cellStyle name="20% - Accent1 7 2 2 9 3 2" xfId="50170" xr:uid="{00000000-0005-0000-0000-000043C30000}"/>
    <cellStyle name="20% - Accent1 7 2 2 9 4" xfId="50171" xr:uid="{00000000-0005-0000-0000-000044C30000}"/>
    <cellStyle name="20% - Accent1 7 2 3" xfId="50172" xr:uid="{00000000-0005-0000-0000-000045C30000}"/>
    <cellStyle name="20% - Accent1 7 2 3 10" xfId="50173" xr:uid="{00000000-0005-0000-0000-000046C30000}"/>
    <cellStyle name="20% - Accent1 7 2 3 10 2" xfId="50174" xr:uid="{00000000-0005-0000-0000-000047C30000}"/>
    <cellStyle name="20% - Accent1 7 2 3 11" xfId="50175" xr:uid="{00000000-0005-0000-0000-000048C30000}"/>
    <cellStyle name="20% - Accent1 7 2 3 2" xfId="50176" xr:uid="{00000000-0005-0000-0000-000049C30000}"/>
    <cellStyle name="20% - Accent1 7 2 3 2 2" xfId="50177" xr:uid="{00000000-0005-0000-0000-00004AC30000}"/>
    <cellStyle name="20% - Accent1 7 2 3 2 2 2" xfId="50178" xr:uid="{00000000-0005-0000-0000-00004BC30000}"/>
    <cellStyle name="20% - Accent1 7 2 3 2 2 2 2" xfId="50179" xr:uid="{00000000-0005-0000-0000-00004CC30000}"/>
    <cellStyle name="20% - Accent1 7 2 3 2 2 2 2 2" xfId="50180" xr:uid="{00000000-0005-0000-0000-00004DC30000}"/>
    <cellStyle name="20% - Accent1 7 2 3 2 2 2 3" xfId="50181" xr:uid="{00000000-0005-0000-0000-00004EC30000}"/>
    <cellStyle name="20% - Accent1 7 2 3 2 2 3" xfId="50182" xr:uid="{00000000-0005-0000-0000-00004FC30000}"/>
    <cellStyle name="20% - Accent1 7 2 3 2 2 3 2" xfId="50183" xr:uid="{00000000-0005-0000-0000-000050C30000}"/>
    <cellStyle name="20% - Accent1 7 2 3 2 2 4" xfId="50184" xr:uid="{00000000-0005-0000-0000-000051C30000}"/>
    <cellStyle name="20% - Accent1 7 2 3 2 3" xfId="50185" xr:uid="{00000000-0005-0000-0000-000052C30000}"/>
    <cellStyle name="20% - Accent1 7 2 3 2 3 2" xfId="50186" xr:uid="{00000000-0005-0000-0000-000053C30000}"/>
    <cellStyle name="20% - Accent1 7 2 3 2 3 2 2" xfId="50187" xr:uid="{00000000-0005-0000-0000-000054C30000}"/>
    <cellStyle name="20% - Accent1 7 2 3 2 3 2 2 2" xfId="50188" xr:uid="{00000000-0005-0000-0000-000055C30000}"/>
    <cellStyle name="20% - Accent1 7 2 3 2 3 2 3" xfId="50189" xr:uid="{00000000-0005-0000-0000-000056C30000}"/>
    <cellStyle name="20% - Accent1 7 2 3 2 3 3" xfId="50190" xr:uid="{00000000-0005-0000-0000-000057C30000}"/>
    <cellStyle name="20% - Accent1 7 2 3 2 3 3 2" xfId="50191" xr:uid="{00000000-0005-0000-0000-000058C30000}"/>
    <cellStyle name="20% - Accent1 7 2 3 2 3 4" xfId="50192" xr:uid="{00000000-0005-0000-0000-000059C30000}"/>
    <cellStyle name="20% - Accent1 7 2 3 2 4" xfId="50193" xr:uid="{00000000-0005-0000-0000-00005AC30000}"/>
    <cellStyle name="20% - Accent1 7 2 3 2 4 2" xfId="50194" xr:uid="{00000000-0005-0000-0000-00005BC30000}"/>
    <cellStyle name="20% - Accent1 7 2 3 2 4 2 2" xfId="50195" xr:uid="{00000000-0005-0000-0000-00005CC30000}"/>
    <cellStyle name="20% - Accent1 7 2 3 2 4 2 2 2" xfId="50196" xr:uid="{00000000-0005-0000-0000-00005DC30000}"/>
    <cellStyle name="20% - Accent1 7 2 3 2 4 2 3" xfId="50197" xr:uid="{00000000-0005-0000-0000-00005EC30000}"/>
    <cellStyle name="20% - Accent1 7 2 3 2 4 3" xfId="50198" xr:uid="{00000000-0005-0000-0000-00005FC30000}"/>
    <cellStyle name="20% - Accent1 7 2 3 2 4 3 2" xfId="50199" xr:uid="{00000000-0005-0000-0000-000060C30000}"/>
    <cellStyle name="20% - Accent1 7 2 3 2 4 4" xfId="50200" xr:uid="{00000000-0005-0000-0000-000061C30000}"/>
    <cellStyle name="20% - Accent1 7 2 3 2 5" xfId="50201" xr:uid="{00000000-0005-0000-0000-000062C30000}"/>
    <cellStyle name="20% - Accent1 7 2 3 2 5 2" xfId="50202" xr:uid="{00000000-0005-0000-0000-000063C30000}"/>
    <cellStyle name="20% - Accent1 7 2 3 2 5 2 2" xfId="50203" xr:uid="{00000000-0005-0000-0000-000064C30000}"/>
    <cellStyle name="20% - Accent1 7 2 3 2 5 3" xfId="50204" xr:uid="{00000000-0005-0000-0000-000065C30000}"/>
    <cellStyle name="20% - Accent1 7 2 3 2 6" xfId="50205" xr:uid="{00000000-0005-0000-0000-000066C30000}"/>
    <cellStyle name="20% - Accent1 7 2 3 2 6 2" xfId="50206" xr:uid="{00000000-0005-0000-0000-000067C30000}"/>
    <cellStyle name="20% - Accent1 7 2 3 2 6 2 2" xfId="50207" xr:uid="{00000000-0005-0000-0000-000068C30000}"/>
    <cellStyle name="20% - Accent1 7 2 3 2 6 3" xfId="50208" xr:uid="{00000000-0005-0000-0000-000069C30000}"/>
    <cellStyle name="20% - Accent1 7 2 3 2 7" xfId="50209" xr:uid="{00000000-0005-0000-0000-00006AC30000}"/>
    <cellStyle name="20% - Accent1 7 2 3 2 7 2" xfId="50210" xr:uid="{00000000-0005-0000-0000-00006BC30000}"/>
    <cellStyle name="20% - Accent1 7 2 3 2 8" xfId="50211" xr:uid="{00000000-0005-0000-0000-00006CC30000}"/>
    <cellStyle name="20% - Accent1 7 2 3 2 8 2" xfId="50212" xr:uid="{00000000-0005-0000-0000-00006DC30000}"/>
    <cellStyle name="20% - Accent1 7 2 3 2 9" xfId="50213" xr:uid="{00000000-0005-0000-0000-00006EC30000}"/>
    <cellStyle name="20% - Accent1 7 2 3 3" xfId="50214" xr:uid="{00000000-0005-0000-0000-00006FC30000}"/>
    <cellStyle name="20% - Accent1 7 2 3 3 2" xfId="50215" xr:uid="{00000000-0005-0000-0000-000070C30000}"/>
    <cellStyle name="20% - Accent1 7 2 3 3 2 2" xfId="50216" xr:uid="{00000000-0005-0000-0000-000071C30000}"/>
    <cellStyle name="20% - Accent1 7 2 3 3 2 2 2" xfId="50217" xr:uid="{00000000-0005-0000-0000-000072C30000}"/>
    <cellStyle name="20% - Accent1 7 2 3 3 2 2 2 2" xfId="50218" xr:uid="{00000000-0005-0000-0000-000073C30000}"/>
    <cellStyle name="20% - Accent1 7 2 3 3 2 2 3" xfId="50219" xr:uid="{00000000-0005-0000-0000-000074C30000}"/>
    <cellStyle name="20% - Accent1 7 2 3 3 2 3" xfId="50220" xr:uid="{00000000-0005-0000-0000-000075C30000}"/>
    <cellStyle name="20% - Accent1 7 2 3 3 2 3 2" xfId="50221" xr:uid="{00000000-0005-0000-0000-000076C30000}"/>
    <cellStyle name="20% - Accent1 7 2 3 3 2 4" xfId="50222" xr:uid="{00000000-0005-0000-0000-000077C30000}"/>
    <cellStyle name="20% - Accent1 7 2 3 3 3" xfId="50223" xr:uid="{00000000-0005-0000-0000-000078C30000}"/>
    <cellStyle name="20% - Accent1 7 2 3 3 3 2" xfId="50224" xr:uid="{00000000-0005-0000-0000-000079C30000}"/>
    <cellStyle name="20% - Accent1 7 2 3 3 3 2 2" xfId="50225" xr:uid="{00000000-0005-0000-0000-00007AC30000}"/>
    <cellStyle name="20% - Accent1 7 2 3 3 3 2 2 2" xfId="50226" xr:uid="{00000000-0005-0000-0000-00007BC30000}"/>
    <cellStyle name="20% - Accent1 7 2 3 3 3 2 3" xfId="50227" xr:uid="{00000000-0005-0000-0000-00007CC30000}"/>
    <cellStyle name="20% - Accent1 7 2 3 3 3 3" xfId="50228" xr:uid="{00000000-0005-0000-0000-00007DC30000}"/>
    <cellStyle name="20% - Accent1 7 2 3 3 3 3 2" xfId="50229" xr:uid="{00000000-0005-0000-0000-00007EC30000}"/>
    <cellStyle name="20% - Accent1 7 2 3 3 3 4" xfId="50230" xr:uid="{00000000-0005-0000-0000-00007FC30000}"/>
    <cellStyle name="20% - Accent1 7 2 3 3 4" xfId="50231" xr:uid="{00000000-0005-0000-0000-000080C30000}"/>
    <cellStyle name="20% - Accent1 7 2 3 3 4 2" xfId="50232" xr:uid="{00000000-0005-0000-0000-000081C30000}"/>
    <cellStyle name="20% - Accent1 7 2 3 3 4 2 2" xfId="50233" xr:uid="{00000000-0005-0000-0000-000082C30000}"/>
    <cellStyle name="20% - Accent1 7 2 3 3 4 2 2 2" xfId="50234" xr:uid="{00000000-0005-0000-0000-000083C30000}"/>
    <cellStyle name="20% - Accent1 7 2 3 3 4 2 3" xfId="50235" xr:uid="{00000000-0005-0000-0000-000084C30000}"/>
    <cellStyle name="20% - Accent1 7 2 3 3 4 3" xfId="50236" xr:uid="{00000000-0005-0000-0000-000085C30000}"/>
    <cellStyle name="20% - Accent1 7 2 3 3 4 3 2" xfId="50237" xr:uid="{00000000-0005-0000-0000-000086C30000}"/>
    <cellStyle name="20% - Accent1 7 2 3 3 4 4" xfId="50238" xr:uid="{00000000-0005-0000-0000-000087C30000}"/>
    <cellStyle name="20% - Accent1 7 2 3 3 5" xfId="50239" xr:uid="{00000000-0005-0000-0000-000088C30000}"/>
    <cellStyle name="20% - Accent1 7 2 3 3 5 2" xfId="50240" xr:uid="{00000000-0005-0000-0000-000089C30000}"/>
    <cellStyle name="20% - Accent1 7 2 3 3 5 2 2" xfId="50241" xr:uid="{00000000-0005-0000-0000-00008AC30000}"/>
    <cellStyle name="20% - Accent1 7 2 3 3 5 3" xfId="50242" xr:uid="{00000000-0005-0000-0000-00008BC30000}"/>
    <cellStyle name="20% - Accent1 7 2 3 3 6" xfId="50243" xr:uid="{00000000-0005-0000-0000-00008CC30000}"/>
    <cellStyle name="20% - Accent1 7 2 3 3 6 2" xfId="50244" xr:uid="{00000000-0005-0000-0000-00008DC30000}"/>
    <cellStyle name="20% - Accent1 7 2 3 3 6 2 2" xfId="50245" xr:uid="{00000000-0005-0000-0000-00008EC30000}"/>
    <cellStyle name="20% - Accent1 7 2 3 3 6 3" xfId="50246" xr:uid="{00000000-0005-0000-0000-00008FC30000}"/>
    <cellStyle name="20% - Accent1 7 2 3 3 7" xfId="50247" xr:uid="{00000000-0005-0000-0000-000090C30000}"/>
    <cellStyle name="20% - Accent1 7 2 3 3 7 2" xfId="50248" xr:uid="{00000000-0005-0000-0000-000091C30000}"/>
    <cellStyle name="20% - Accent1 7 2 3 3 8" xfId="50249" xr:uid="{00000000-0005-0000-0000-000092C30000}"/>
    <cellStyle name="20% - Accent1 7 2 3 3 8 2" xfId="50250" xr:uid="{00000000-0005-0000-0000-000093C30000}"/>
    <cellStyle name="20% - Accent1 7 2 3 3 9" xfId="50251" xr:uid="{00000000-0005-0000-0000-000094C30000}"/>
    <cellStyle name="20% - Accent1 7 2 3 4" xfId="50252" xr:uid="{00000000-0005-0000-0000-000095C30000}"/>
    <cellStyle name="20% - Accent1 7 2 3 4 2" xfId="50253" xr:uid="{00000000-0005-0000-0000-000096C30000}"/>
    <cellStyle name="20% - Accent1 7 2 3 4 2 2" xfId="50254" xr:uid="{00000000-0005-0000-0000-000097C30000}"/>
    <cellStyle name="20% - Accent1 7 2 3 4 2 2 2" xfId="50255" xr:uid="{00000000-0005-0000-0000-000098C30000}"/>
    <cellStyle name="20% - Accent1 7 2 3 4 2 3" xfId="50256" xr:uid="{00000000-0005-0000-0000-000099C30000}"/>
    <cellStyle name="20% - Accent1 7 2 3 4 3" xfId="50257" xr:uid="{00000000-0005-0000-0000-00009AC30000}"/>
    <cellStyle name="20% - Accent1 7 2 3 4 3 2" xfId="50258" xr:uid="{00000000-0005-0000-0000-00009BC30000}"/>
    <cellStyle name="20% - Accent1 7 2 3 4 4" xfId="50259" xr:uid="{00000000-0005-0000-0000-00009CC30000}"/>
    <cellStyle name="20% - Accent1 7 2 3 5" xfId="50260" xr:uid="{00000000-0005-0000-0000-00009DC30000}"/>
    <cellStyle name="20% - Accent1 7 2 3 5 2" xfId="50261" xr:uid="{00000000-0005-0000-0000-00009EC30000}"/>
    <cellStyle name="20% - Accent1 7 2 3 5 2 2" xfId="50262" xr:uid="{00000000-0005-0000-0000-00009FC30000}"/>
    <cellStyle name="20% - Accent1 7 2 3 5 2 2 2" xfId="50263" xr:uid="{00000000-0005-0000-0000-0000A0C30000}"/>
    <cellStyle name="20% - Accent1 7 2 3 5 2 3" xfId="50264" xr:uid="{00000000-0005-0000-0000-0000A1C30000}"/>
    <cellStyle name="20% - Accent1 7 2 3 5 3" xfId="50265" xr:uid="{00000000-0005-0000-0000-0000A2C30000}"/>
    <cellStyle name="20% - Accent1 7 2 3 5 3 2" xfId="50266" xr:uid="{00000000-0005-0000-0000-0000A3C30000}"/>
    <cellStyle name="20% - Accent1 7 2 3 5 4" xfId="50267" xr:uid="{00000000-0005-0000-0000-0000A4C30000}"/>
    <cellStyle name="20% - Accent1 7 2 3 6" xfId="50268" xr:uid="{00000000-0005-0000-0000-0000A5C30000}"/>
    <cellStyle name="20% - Accent1 7 2 3 6 2" xfId="50269" xr:uid="{00000000-0005-0000-0000-0000A6C30000}"/>
    <cellStyle name="20% - Accent1 7 2 3 6 2 2" xfId="50270" xr:uid="{00000000-0005-0000-0000-0000A7C30000}"/>
    <cellStyle name="20% - Accent1 7 2 3 6 2 2 2" xfId="50271" xr:uid="{00000000-0005-0000-0000-0000A8C30000}"/>
    <cellStyle name="20% - Accent1 7 2 3 6 2 3" xfId="50272" xr:uid="{00000000-0005-0000-0000-0000A9C30000}"/>
    <cellStyle name="20% - Accent1 7 2 3 6 3" xfId="50273" xr:uid="{00000000-0005-0000-0000-0000AAC30000}"/>
    <cellStyle name="20% - Accent1 7 2 3 6 3 2" xfId="50274" xr:uid="{00000000-0005-0000-0000-0000ABC30000}"/>
    <cellStyle name="20% - Accent1 7 2 3 6 4" xfId="50275" xr:uid="{00000000-0005-0000-0000-0000ACC30000}"/>
    <cellStyle name="20% - Accent1 7 2 3 7" xfId="50276" xr:uid="{00000000-0005-0000-0000-0000ADC30000}"/>
    <cellStyle name="20% - Accent1 7 2 3 7 2" xfId="50277" xr:uid="{00000000-0005-0000-0000-0000AEC30000}"/>
    <cellStyle name="20% - Accent1 7 2 3 7 2 2" xfId="50278" xr:uid="{00000000-0005-0000-0000-0000AFC30000}"/>
    <cellStyle name="20% - Accent1 7 2 3 7 3" xfId="50279" xr:uid="{00000000-0005-0000-0000-0000B0C30000}"/>
    <cellStyle name="20% - Accent1 7 2 3 8" xfId="50280" xr:uid="{00000000-0005-0000-0000-0000B1C30000}"/>
    <cellStyle name="20% - Accent1 7 2 3 8 2" xfId="50281" xr:uid="{00000000-0005-0000-0000-0000B2C30000}"/>
    <cellStyle name="20% - Accent1 7 2 3 8 2 2" xfId="50282" xr:uid="{00000000-0005-0000-0000-0000B3C30000}"/>
    <cellStyle name="20% - Accent1 7 2 3 8 3" xfId="50283" xr:uid="{00000000-0005-0000-0000-0000B4C30000}"/>
    <cellStyle name="20% - Accent1 7 2 3 9" xfId="50284" xr:uid="{00000000-0005-0000-0000-0000B5C30000}"/>
    <cellStyle name="20% - Accent1 7 2 3 9 2" xfId="50285" xr:uid="{00000000-0005-0000-0000-0000B6C30000}"/>
    <cellStyle name="20% - Accent1 7 2 4" xfId="50286" xr:uid="{00000000-0005-0000-0000-0000B7C30000}"/>
    <cellStyle name="20% - Accent1 7 2 4 10" xfId="50287" xr:uid="{00000000-0005-0000-0000-0000B8C30000}"/>
    <cellStyle name="20% - Accent1 7 2 4 10 2" xfId="50288" xr:uid="{00000000-0005-0000-0000-0000B9C30000}"/>
    <cellStyle name="20% - Accent1 7 2 4 11" xfId="50289" xr:uid="{00000000-0005-0000-0000-0000BAC30000}"/>
    <cellStyle name="20% - Accent1 7 2 4 2" xfId="50290" xr:uid="{00000000-0005-0000-0000-0000BBC30000}"/>
    <cellStyle name="20% - Accent1 7 2 4 2 2" xfId="50291" xr:uid="{00000000-0005-0000-0000-0000BCC30000}"/>
    <cellStyle name="20% - Accent1 7 2 4 2 2 2" xfId="50292" xr:uid="{00000000-0005-0000-0000-0000BDC30000}"/>
    <cellStyle name="20% - Accent1 7 2 4 2 2 2 2" xfId="50293" xr:uid="{00000000-0005-0000-0000-0000BEC30000}"/>
    <cellStyle name="20% - Accent1 7 2 4 2 2 2 2 2" xfId="50294" xr:uid="{00000000-0005-0000-0000-0000BFC30000}"/>
    <cellStyle name="20% - Accent1 7 2 4 2 2 2 3" xfId="50295" xr:uid="{00000000-0005-0000-0000-0000C0C30000}"/>
    <cellStyle name="20% - Accent1 7 2 4 2 2 3" xfId="50296" xr:uid="{00000000-0005-0000-0000-0000C1C30000}"/>
    <cellStyle name="20% - Accent1 7 2 4 2 2 3 2" xfId="50297" xr:uid="{00000000-0005-0000-0000-0000C2C30000}"/>
    <cellStyle name="20% - Accent1 7 2 4 2 2 4" xfId="50298" xr:uid="{00000000-0005-0000-0000-0000C3C30000}"/>
    <cellStyle name="20% - Accent1 7 2 4 2 3" xfId="50299" xr:uid="{00000000-0005-0000-0000-0000C4C30000}"/>
    <cellStyle name="20% - Accent1 7 2 4 2 3 2" xfId="50300" xr:uid="{00000000-0005-0000-0000-0000C5C30000}"/>
    <cellStyle name="20% - Accent1 7 2 4 2 3 2 2" xfId="50301" xr:uid="{00000000-0005-0000-0000-0000C6C30000}"/>
    <cellStyle name="20% - Accent1 7 2 4 2 3 2 2 2" xfId="50302" xr:uid="{00000000-0005-0000-0000-0000C7C30000}"/>
    <cellStyle name="20% - Accent1 7 2 4 2 3 2 3" xfId="50303" xr:uid="{00000000-0005-0000-0000-0000C8C30000}"/>
    <cellStyle name="20% - Accent1 7 2 4 2 3 3" xfId="50304" xr:uid="{00000000-0005-0000-0000-0000C9C30000}"/>
    <cellStyle name="20% - Accent1 7 2 4 2 3 3 2" xfId="50305" xr:uid="{00000000-0005-0000-0000-0000CAC30000}"/>
    <cellStyle name="20% - Accent1 7 2 4 2 3 4" xfId="50306" xr:uid="{00000000-0005-0000-0000-0000CBC30000}"/>
    <cellStyle name="20% - Accent1 7 2 4 2 4" xfId="50307" xr:uid="{00000000-0005-0000-0000-0000CCC30000}"/>
    <cellStyle name="20% - Accent1 7 2 4 2 4 2" xfId="50308" xr:uid="{00000000-0005-0000-0000-0000CDC30000}"/>
    <cellStyle name="20% - Accent1 7 2 4 2 4 2 2" xfId="50309" xr:uid="{00000000-0005-0000-0000-0000CEC30000}"/>
    <cellStyle name="20% - Accent1 7 2 4 2 4 2 2 2" xfId="50310" xr:uid="{00000000-0005-0000-0000-0000CFC30000}"/>
    <cellStyle name="20% - Accent1 7 2 4 2 4 2 3" xfId="50311" xr:uid="{00000000-0005-0000-0000-0000D0C30000}"/>
    <cellStyle name="20% - Accent1 7 2 4 2 4 3" xfId="50312" xr:uid="{00000000-0005-0000-0000-0000D1C30000}"/>
    <cellStyle name="20% - Accent1 7 2 4 2 4 3 2" xfId="50313" xr:uid="{00000000-0005-0000-0000-0000D2C30000}"/>
    <cellStyle name="20% - Accent1 7 2 4 2 4 4" xfId="50314" xr:uid="{00000000-0005-0000-0000-0000D3C30000}"/>
    <cellStyle name="20% - Accent1 7 2 4 2 5" xfId="50315" xr:uid="{00000000-0005-0000-0000-0000D4C30000}"/>
    <cellStyle name="20% - Accent1 7 2 4 2 5 2" xfId="50316" xr:uid="{00000000-0005-0000-0000-0000D5C30000}"/>
    <cellStyle name="20% - Accent1 7 2 4 2 5 2 2" xfId="50317" xr:uid="{00000000-0005-0000-0000-0000D6C30000}"/>
    <cellStyle name="20% - Accent1 7 2 4 2 5 3" xfId="50318" xr:uid="{00000000-0005-0000-0000-0000D7C30000}"/>
    <cellStyle name="20% - Accent1 7 2 4 2 6" xfId="50319" xr:uid="{00000000-0005-0000-0000-0000D8C30000}"/>
    <cellStyle name="20% - Accent1 7 2 4 2 6 2" xfId="50320" xr:uid="{00000000-0005-0000-0000-0000D9C30000}"/>
    <cellStyle name="20% - Accent1 7 2 4 2 6 2 2" xfId="50321" xr:uid="{00000000-0005-0000-0000-0000DAC30000}"/>
    <cellStyle name="20% - Accent1 7 2 4 2 6 3" xfId="50322" xr:uid="{00000000-0005-0000-0000-0000DBC30000}"/>
    <cellStyle name="20% - Accent1 7 2 4 2 7" xfId="50323" xr:uid="{00000000-0005-0000-0000-0000DCC30000}"/>
    <cellStyle name="20% - Accent1 7 2 4 2 7 2" xfId="50324" xr:uid="{00000000-0005-0000-0000-0000DDC30000}"/>
    <cellStyle name="20% - Accent1 7 2 4 2 8" xfId="50325" xr:uid="{00000000-0005-0000-0000-0000DEC30000}"/>
    <cellStyle name="20% - Accent1 7 2 4 2 8 2" xfId="50326" xr:uid="{00000000-0005-0000-0000-0000DFC30000}"/>
    <cellStyle name="20% - Accent1 7 2 4 2 9" xfId="50327" xr:uid="{00000000-0005-0000-0000-0000E0C30000}"/>
    <cellStyle name="20% - Accent1 7 2 4 3" xfId="50328" xr:uid="{00000000-0005-0000-0000-0000E1C30000}"/>
    <cellStyle name="20% - Accent1 7 2 4 3 2" xfId="50329" xr:uid="{00000000-0005-0000-0000-0000E2C30000}"/>
    <cellStyle name="20% - Accent1 7 2 4 3 2 2" xfId="50330" xr:uid="{00000000-0005-0000-0000-0000E3C30000}"/>
    <cellStyle name="20% - Accent1 7 2 4 3 2 2 2" xfId="50331" xr:uid="{00000000-0005-0000-0000-0000E4C30000}"/>
    <cellStyle name="20% - Accent1 7 2 4 3 2 2 2 2" xfId="50332" xr:uid="{00000000-0005-0000-0000-0000E5C30000}"/>
    <cellStyle name="20% - Accent1 7 2 4 3 2 2 3" xfId="50333" xr:uid="{00000000-0005-0000-0000-0000E6C30000}"/>
    <cellStyle name="20% - Accent1 7 2 4 3 2 3" xfId="50334" xr:uid="{00000000-0005-0000-0000-0000E7C30000}"/>
    <cellStyle name="20% - Accent1 7 2 4 3 2 3 2" xfId="50335" xr:uid="{00000000-0005-0000-0000-0000E8C30000}"/>
    <cellStyle name="20% - Accent1 7 2 4 3 2 4" xfId="50336" xr:uid="{00000000-0005-0000-0000-0000E9C30000}"/>
    <cellStyle name="20% - Accent1 7 2 4 3 3" xfId="50337" xr:uid="{00000000-0005-0000-0000-0000EAC30000}"/>
    <cellStyle name="20% - Accent1 7 2 4 3 3 2" xfId="50338" xr:uid="{00000000-0005-0000-0000-0000EBC30000}"/>
    <cellStyle name="20% - Accent1 7 2 4 3 3 2 2" xfId="50339" xr:uid="{00000000-0005-0000-0000-0000ECC30000}"/>
    <cellStyle name="20% - Accent1 7 2 4 3 3 2 2 2" xfId="50340" xr:uid="{00000000-0005-0000-0000-0000EDC30000}"/>
    <cellStyle name="20% - Accent1 7 2 4 3 3 2 3" xfId="50341" xr:uid="{00000000-0005-0000-0000-0000EEC30000}"/>
    <cellStyle name="20% - Accent1 7 2 4 3 3 3" xfId="50342" xr:uid="{00000000-0005-0000-0000-0000EFC30000}"/>
    <cellStyle name="20% - Accent1 7 2 4 3 3 3 2" xfId="50343" xr:uid="{00000000-0005-0000-0000-0000F0C30000}"/>
    <cellStyle name="20% - Accent1 7 2 4 3 3 4" xfId="50344" xr:uid="{00000000-0005-0000-0000-0000F1C30000}"/>
    <cellStyle name="20% - Accent1 7 2 4 3 4" xfId="50345" xr:uid="{00000000-0005-0000-0000-0000F2C30000}"/>
    <cellStyle name="20% - Accent1 7 2 4 3 4 2" xfId="50346" xr:uid="{00000000-0005-0000-0000-0000F3C30000}"/>
    <cellStyle name="20% - Accent1 7 2 4 3 4 2 2" xfId="50347" xr:uid="{00000000-0005-0000-0000-0000F4C30000}"/>
    <cellStyle name="20% - Accent1 7 2 4 3 4 2 2 2" xfId="50348" xr:uid="{00000000-0005-0000-0000-0000F5C30000}"/>
    <cellStyle name="20% - Accent1 7 2 4 3 4 2 3" xfId="50349" xr:uid="{00000000-0005-0000-0000-0000F6C30000}"/>
    <cellStyle name="20% - Accent1 7 2 4 3 4 3" xfId="50350" xr:uid="{00000000-0005-0000-0000-0000F7C30000}"/>
    <cellStyle name="20% - Accent1 7 2 4 3 4 3 2" xfId="50351" xr:uid="{00000000-0005-0000-0000-0000F8C30000}"/>
    <cellStyle name="20% - Accent1 7 2 4 3 4 4" xfId="50352" xr:uid="{00000000-0005-0000-0000-0000F9C30000}"/>
    <cellStyle name="20% - Accent1 7 2 4 3 5" xfId="50353" xr:uid="{00000000-0005-0000-0000-0000FAC30000}"/>
    <cellStyle name="20% - Accent1 7 2 4 3 5 2" xfId="50354" xr:uid="{00000000-0005-0000-0000-0000FBC30000}"/>
    <cellStyle name="20% - Accent1 7 2 4 3 5 2 2" xfId="50355" xr:uid="{00000000-0005-0000-0000-0000FCC30000}"/>
    <cellStyle name="20% - Accent1 7 2 4 3 5 3" xfId="50356" xr:uid="{00000000-0005-0000-0000-0000FDC30000}"/>
    <cellStyle name="20% - Accent1 7 2 4 3 6" xfId="50357" xr:uid="{00000000-0005-0000-0000-0000FEC30000}"/>
    <cellStyle name="20% - Accent1 7 2 4 3 6 2" xfId="50358" xr:uid="{00000000-0005-0000-0000-0000FFC30000}"/>
    <cellStyle name="20% - Accent1 7 2 4 3 6 2 2" xfId="50359" xr:uid="{00000000-0005-0000-0000-000000C40000}"/>
    <cellStyle name="20% - Accent1 7 2 4 3 6 3" xfId="50360" xr:uid="{00000000-0005-0000-0000-000001C40000}"/>
    <cellStyle name="20% - Accent1 7 2 4 3 7" xfId="50361" xr:uid="{00000000-0005-0000-0000-000002C40000}"/>
    <cellStyle name="20% - Accent1 7 2 4 3 7 2" xfId="50362" xr:uid="{00000000-0005-0000-0000-000003C40000}"/>
    <cellStyle name="20% - Accent1 7 2 4 3 8" xfId="50363" xr:uid="{00000000-0005-0000-0000-000004C40000}"/>
    <cellStyle name="20% - Accent1 7 2 4 3 8 2" xfId="50364" xr:uid="{00000000-0005-0000-0000-000005C40000}"/>
    <cellStyle name="20% - Accent1 7 2 4 3 9" xfId="50365" xr:uid="{00000000-0005-0000-0000-000006C40000}"/>
    <cellStyle name="20% - Accent1 7 2 4 4" xfId="50366" xr:uid="{00000000-0005-0000-0000-000007C40000}"/>
    <cellStyle name="20% - Accent1 7 2 4 4 2" xfId="50367" xr:uid="{00000000-0005-0000-0000-000008C40000}"/>
    <cellStyle name="20% - Accent1 7 2 4 4 2 2" xfId="50368" xr:uid="{00000000-0005-0000-0000-000009C40000}"/>
    <cellStyle name="20% - Accent1 7 2 4 4 2 2 2" xfId="50369" xr:uid="{00000000-0005-0000-0000-00000AC40000}"/>
    <cellStyle name="20% - Accent1 7 2 4 4 2 3" xfId="50370" xr:uid="{00000000-0005-0000-0000-00000BC40000}"/>
    <cellStyle name="20% - Accent1 7 2 4 4 3" xfId="50371" xr:uid="{00000000-0005-0000-0000-00000CC40000}"/>
    <cellStyle name="20% - Accent1 7 2 4 4 3 2" xfId="50372" xr:uid="{00000000-0005-0000-0000-00000DC40000}"/>
    <cellStyle name="20% - Accent1 7 2 4 4 4" xfId="50373" xr:uid="{00000000-0005-0000-0000-00000EC40000}"/>
    <cellStyle name="20% - Accent1 7 2 4 5" xfId="50374" xr:uid="{00000000-0005-0000-0000-00000FC40000}"/>
    <cellStyle name="20% - Accent1 7 2 4 5 2" xfId="50375" xr:uid="{00000000-0005-0000-0000-000010C40000}"/>
    <cellStyle name="20% - Accent1 7 2 4 5 2 2" xfId="50376" xr:uid="{00000000-0005-0000-0000-000011C40000}"/>
    <cellStyle name="20% - Accent1 7 2 4 5 2 2 2" xfId="50377" xr:uid="{00000000-0005-0000-0000-000012C40000}"/>
    <cellStyle name="20% - Accent1 7 2 4 5 2 3" xfId="50378" xr:uid="{00000000-0005-0000-0000-000013C40000}"/>
    <cellStyle name="20% - Accent1 7 2 4 5 3" xfId="50379" xr:uid="{00000000-0005-0000-0000-000014C40000}"/>
    <cellStyle name="20% - Accent1 7 2 4 5 3 2" xfId="50380" xr:uid="{00000000-0005-0000-0000-000015C40000}"/>
    <cellStyle name="20% - Accent1 7 2 4 5 4" xfId="50381" xr:uid="{00000000-0005-0000-0000-000016C40000}"/>
    <cellStyle name="20% - Accent1 7 2 4 6" xfId="50382" xr:uid="{00000000-0005-0000-0000-000017C40000}"/>
    <cellStyle name="20% - Accent1 7 2 4 6 2" xfId="50383" xr:uid="{00000000-0005-0000-0000-000018C40000}"/>
    <cellStyle name="20% - Accent1 7 2 4 6 2 2" xfId="50384" xr:uid="{00000000-0005-0000-0000-000019C40000}"/>
    <cellStyle name="20% - Accent1 7 2 4 6 2 2 2" xfId="50385" xr:uid="{00000000-0005-0000-0000-00001AC40000}"/>
    <cellStyle name="20% - Accent1 7 2 4 6 2 3" xfId="50386" xr:uid="{00000000-0005-0000-0000-00001BC40000}"/>
    <cellStyle name="20% - Accent1 7 2 4 6 3" xfId="50387" xr:uid="{00000000-0005-0000-0000-00001CC40000}"/>
    <cellStyle name="20% - Accent1 7 2 4 6 3 2" xfId="50388" xr:uid="{00000000-0005-0000-0000-00001DC40000}"/>
    <cellStyle name="20% - Accent1 7 2 4 6 4" xfId="50389" xr:uid="{00000000-0005-0000-0000-00001EC40000}"/>
    <cellStyle name="20% - Accent1 7 2 4 7" xfId="50390" xr:uid="{00000000-0005-0000-0000-00001FC40000}"/>
    <cellStyle name="20% - Accent1 7 2 4 7 2" xfId="50391" xr:uid="{00000000-0005-0000-0000-000020C40000}"/>
    <cellStyle name="20% - Accent1 7 2 4 7 2 2" xfId="50392" xr:uid="{00000000-0005-0000-0000-000021C40000}"/>
    <cellStyle name="20% - Accent1 7 2 4 7 3" xfId="50393" xr:uid="{00000000-0005-0000-0000-000022C40000}"/>
    <cellStyle name="20% - Accent1 7 2 4 8" xfId="50394" xr:uid="{00000000-0005-0000-0000-000023C40000}"/>
    <cellStyle name="20% - Accent1 7 2 4 8 2" xfId="50395" xr:uid="{00000000-0005-0000-0000-000024C40000}"/>
    <cellStyle name="20% - Accent1 7 2 4 8 2 2" xfId="50396" xr:uid="{00000000-0005-0000-0000-000025C40000}"/>
    <cellStyle name="20% - Accent1 7 2 4 8 3" xfId="50397" xr:uid="{00000000-0005-0000-0000-000026C40000}"/>
    <cellStyle name="20% - Accent1 7 2 4 9" xfId="50398" xr:uid="{00000000-0005-0000-0000-000027C40000}"/>
    <cellStyle name="20% - Accent1 7 2 4 9 2" xfId="50399" xr:uid="{00000000-0005-0000-0000-000028C40000}"/>
    <cellStyle name="20% - Accent1 7 2 5" xfId="50400" xr:uid="{00000000-0005-0000-0000-000029C40000}"/>
    <cellStyle name="20% - Accent1 7 2 5 10" xfId="50401" xr:uid="{00000000-0005-0000-0000-00002AC40000}"/>
    <cellStyle name="20% - Accent1 7 2 5 10 2" xfId="50402" xr:uid="{00000000-0005-0000-0000-00002BC40000}"/>
    <cellStyle name="20% - Accent1 7 2 5 11" xfId="50403" xr:uid="{00000000-0005-0000-0000-00002CC40000}"/>
    <cellStyle name="20% - Accent1 7 2 5 2" xfId="50404" xr:uid="{00000000-0005-0000-0000-00002DC40000}"/>
    <cellStyle name="20% - Accent1 7 2 5 2 2" xfId="50405" xr:uid="{00000000-0005-0000-0000-00002EC40000}"/>
    <cellStyle name="20% - Accent1 7 2 5 2 2 2" xfId="50406" xr:uid="{00000000-0005-0000-0000-00002FC40000}"/>
    <cellStyle name="20% - Accent1 7 2 5 2 2 2 2" xfId="50407" xr:uid="{00000000-0005-0000-0000-000030C40000}"/>
    <cellStyle name="20% - Accent1 7 2 5 2 2 2 2 2" xfId="50408" xr:uid="{00000000-0005-0000-0000-000031C40000}"/>
    <cellStyle name="20% - Accent1 7 2 5 2 2 2 3" xfId="50409" xr:uid="{00000000-0005-0000-0000-000032C40000}"/>
    <cellStyle name="20% - Accent1 7 2 5 2 2 3" xfId="50410" xr:uid="{00000000-0005-0000-0000-000033C40000}"/>
    <cellStyle name="20% - Accent1 7 2 5 2 2 3 2" xfId="50411" xr:uid="{00000000-0005-0000-0000-000034C40000}"/>
    <cellStyle name="20% - Accent1 7 2 5 2 2 4" xfId="50412" xr:uid="{00000000-0005-0000-0000-000035C40000}"/>
    <cellStyle name="20% - Accent1 7 2 5 2 3" xfId="50413" xr:uid="{00000000-0005-0000-0000-000036C40000}"/>
    <cellStyle name="20% - Accent1 7 2 5 2 3 2" xfId="50414" xr:uid="{00000000-0005-0000-0000-000037C40000}"/>
    <cellStyle name="20% - Accent1 7 2 5 2 3 2 2" xfId="50415" xr:uid="{00000000-0005-0000-0000-000038C40000}"/>
    <cellStyle name="20% - Accent1 7 2 5 2 3 2 2 2" xfId="50416" xr:uid="{00000000-0005-0000-0000-000039C40000}"/>
    <cellStyle name="20% - Accent1 7 2 5 2 3 2 3" xfId="50417" xr:uid="{00000000-0005-0000-0000-00003AC40000}"/>
    <cellStyle name="20% - Accent1 7 2 5 2 3 3" xfId="50418" xr:uid="{00000000-0005-0000-0000-00003BC40000}"/>
    <cellStyle name="20% - Accent1 7 2 5 2 3 3 2" xfId="50419" xr:uid="{00000000-0005-0000-0000-00003CC40000}"/>
    <cellStyle name="20% - Accent1 7 2 5 2 3 4" xfId="50420" xr:uid="{00000000-0005-0000-0000-00003DC40000}"/>
    <cellStyle name="20% - Accent1 7 2 5 2 4" xfId="50421" xr:uid="{00000000-0005-0000-0000-00003EC40000}"/>
    <cellStyle name="20% - Accent1 7 2 5 2 4 2" xfId="50422" xr:uid="{00000000-0005-0000-0000-00003FC40000}"/>
    <cellStyle name="20% - Accent1 7 2 5 2 4 2 2" xfId="50423" xr:uid="{00000000-0005-0000-0000-000040C40000}"/>
    <cellStyle name="20% - Accent1 7 2 5 2 4 2 2 2" xfId="50424" xr:uid="{00000000-0005-0000-0000-000041C40000}"/>
    <cellStyle name="20% - Accent1 7 2 5 2 4 2 3" xfId="50425" xr:uid="{00000000-0005-0000-0000-000042C40000}"/>
    <cellStyle name="20% - Accent1 7 2 5 2 4 3" xfId="50426" xr:uid="{00000000-0005-0000-0000-000043C40000}"/>
    <cellStyle name="20% - Accent1 7 2 5 2 4 3 2" xfId="50427" xr:uid="{00000000-0005-0000-0000-000044C40000}"/>
    <cellStyle name="20% - Accent1 7 2 5 2 4 4" xfId="50428" xr:uid="{00000000-0005-0000-0000-000045C40000}"/>
    <cellStyle name="20% - Accent1 7 2 5 2 5" xfId="50429" xr:uid="{00000000-0005-0000-0000-000046C40000}"/>
    <cellStyle name="20% - Accent1 7 2 5 2 5 2" xfId="50430" xr:uid="{00000000-0005-0000-0000-000047C40000}"/>
    <cellStyle name="20% - Accent1 7 2 5 2 5 2 2" xfId="50431" xr:uid="{00000000-0005-0000-0000-000048C40000}"/>
    <cellStyle name="20% - Accent1 7 2 5 2 5 3" xfId="50432" xr:uid="{00000000-0005-0000-0000-000049C40000}"/>
    <cellStyle name="20% - Accent1 7 2 5 2 6" xfId="50433" xr:uid="{00000000-0005-0000-0000-00004AC40000}"/>
    <cellStyle name="20% - Accent1 7 2 5 2 6 2" xfId="50434" xr:uid="{00000000-0005-0000-0000-00004BC40000}"/>
    <cellStyle name="20% - Accent1 7 2 5 2 6 2 2" xfId="50435" xr:uid="{00000000-0005-0000-0000-00004CC40000}"/>
    <cellStyle name="20% - Accent1 7 2 5 2 6 3" xfId="50436" xr:uid="{00000000-0005-0000-0000-00004DC40000}"/>
    <cellStyle name="20% - Accent1 7 2 5 2 7" xfId="50437" xr:uid="{00000000-0005-0000-0000-00004EC40000}"/>
    <cellStyle name="20% - Accent1 7 2 5 2 7 2" xfId="50438" xr:uid="{00000000-0005-0000-0000-00004FC40000}"/>
    <cellStyle name="20% - Accent1 7 2 5 2 8" xfId="50439" xr:uid="{00000000-0005-0000-0000-000050C40000}"/>
    <cellStyle name="20% - Accent1 7 2 5 2 8 2" xfId="50440" xr:uid="{00000000-0005-0000-0000-000051C40000}"/>
    <cellStyle name="20% - Accent1 7 2 5 2 9" xfId="50441" xr:uid="{00000000-0005-0000-0000-000052C40000}"/>
    <cellStyle name="20% - Accent1 7 2 5 3" xfId="50442" xr:uid="{00000000-0005-0000-0000-000053C40000}"/>
    <cellStyle name="20% - Accent1 7 2 5 3 2" xfId="50443" xr:uid="{00000000-0005-0000-0000-000054C40000}"/>
    <cellStyle name="20% - Accent1 7 2 5 3 2 2" xfId="50444" xr:uid="{00000000-0005-0000-0000-000055C40000}"/>
    <cellStyle name="20% - Accent1 7 2 5 3 2 2 2" xfId="50445" xr:uid="{00000000-0005-0000-0000-000056C40000}"/>
    <cellStyle name="20% - Accent1 7 2 5 3 2 2 2 2" xfId="50446" xr:uid="{00000000-0005-0000-0000-000057C40000}"/>
    <cellStyle name="20% - Accent1 7 2 5 3 2 2 3" xfId="50447" xr:uid="{00000000-0005-0000-0000-000058C40000}"/>
    <cellStyle name="20% - Accent1 7 2 5 3 2 3" xfId="50448" xr:uid="{00000000-0005-0000-0000-000059C40000}"/>
    <cellStyle name="20% - Accent1 7 2 5 3 2 3 2" xfId="50449" xr:uid="{00000000-0005-0000-0000-00005AC40000}"/>
    <cellStyle name="20% - Accent1 7 2 5 3 2 4" xfId="50450" xr:uid="{00000000-0005-0000-0000-00005BC40000}"/>
    <cellStyle name="20% - Accent1 7 2 5 3 3" xfId="50451" xr:uid="{00000000-0005-0000-0000-00005CC40000}"/>
    <cellStyle name="20% - Accent1 7 2 5 3 3 2" xfId="50452" xr:uid="{00000000-0005-0000-0000-00005DC40000}"/>
    <cellStyle name="20% - Accent1 7 2 5 3 3 2 2" xfId="50453" xr:uid="{00000000-0005-0000-0000-00005EC40000}"/>
    <cellStyle name="20% - Accent1 7 2 5 3 3 2 2 2" xfId="50454" xr:uid="{00000000-0005-0000-0000-00005FC40000}"/>
    <cellStyle name="20% - Accent1 7 2 5 3 3 2 3" xfId="50455" xr:uid="{00000000-0005-0000-0000-000060C40000}"/>
    <cellStyle name="20% - Accent1 7 2 5 3 3 3" xfId="50456" xr:uid="{00000000-0005-0000-0000-000061C40000}"/>
    <cellStyle name="20% - Accent1 7 2 5 3 3 3 2" xfId="50457" xr:uid="{00000000-0005-0000-0000-000062C40000}"/>
    <cellStyle name="20% - Accent1 7 2 5 3 3 4" xfId="50458" xr:uid="{00000000-0005-0000-0000-000063C40000}"/>
    <cellStyle name="20% - Accent1 7 2 5 3 4" xfId="50459" xr:uid="{00000000-0005-0000-0000-000064C40000}"/>
    <cellStyle name="20% - Accent1 7 2 5 3 4 2" xfId="50460" xr:uid="{00000000-0005-0000-0000-000065C40000}"/>
    <cellStyle name="20% - Accent1 7 2 5 3 4 2 2" xfId="50461" xr:uid="{00000000-0005-0000-0000-000066C40000}"/>
    <cellStyle name="20% - Accent1 7 2 5 3 4 2 2 2" xfId="50462" xr:uid="{00000000-0005-0000-0000-000067C40000}"/>
    <cellStyle name="20% - Accent1 7 2 5 3 4 2 3" xfId="50463" xr:uid="{00000000-0005-0000-0000-000068C40000}"/>
    <cellStyle name="20% - Accent1 7 2 5 3 4 3" xfId="50464" xr:uid="{00000000-0005-0000-0000-000069C40000}"/>
    <cellStyle name="20% - Accent1 7 2 5 3 4 3 2" xfId="50465" xr:uid="{00000000-0005-0000-0000-00006AC40000}"/>
    <cellStyle name="20% - Accent1 7 2 5 3 4 4" xfId="50466" xr:uid="{00000000-0005-0000-0000-00006BC40000}"/>
    <cellStyle name="20% - Accent1 7 2 5 3 5" xfId="50467" xr:uid="{00000000-0005-0000-0000-00006CC40000}"/>
    <cellStyle name="20% - Accent1 7 2 5 3 5 2" xfId="50468" xr:uid="{00000000-0005-0000-0000-00006DC40000}"/>
    <cellStyle name="20% - Accent1 7 2 5 3 5 2 2" xfId="50469" xr:uid="{00000000-0005-0000-0000-00006EC40000}"/>
    <cellStyle name="20% - Accent1 7 2 5 3 5 3" xfId="50470" xr:uid="{00000000-0005-0000-0000-00006FC40000}"/>
    <cellStyle name="20% - Accent1 7 2 5 3 6" xfId="50471" xr:uid="{00000000-0005-0000-0000-000070C40000}"/>
    <cellStyle name="20% - Accent1 7 2 5 3 6 2" xfId="50472" xr:uid="{00000000-0005-0000-0000-000071C40000}"/>
    <cellStyle name="20% - Accent1 7 2 5 3 6 2 2" xfId="50473" xr:uid="{00000000-0005-0000-0000-000072C40000}"/>
    <cellStyle name="20% - Accent1 7 2 5 3 6 3" xfId="50474" xr:uid="{00000000-0005-0000-0000-000073C40000}"/>
    <cellStyle name="20% - Accent1 7 2 5 3 7" xfId="50475" xr:uid="{00000000-0005-0000-0000-000074C40000}"/>
    <cellStyle name="20% - Accent1 7 2 5 3 7 2" xfId="50476" xr:uid="{00000000-0005-0000-0000-000075C40000}"/>
    <cellStyle name="20% - Accent1 7 2 5 3 8" xfId="50477" xr:uid="{00000000-0005-0000-0000-000076C40000}"/>
    <cellStyle name="20% - Accent1 7 2 5 3 8 2" xfId="50478" xr:uid="{00000000-0005-0000-0000-000077C40000}"/>
    <cellStyle name="20% - Accent1 7 2 5 3 9" xfId="50479" xr:uid="{00000000-0005-0000-0000-000078C40000}"/>
    <cellStyle name="20% - Accent1 7 2 5 4" xfId="50480" xr:uid="{00000000-0005-0000-0000-000079C40000}"/>
    <cellStyle name="20% - Accent1 7 2 5 4 2" xfId="50481" xr:uid="{00000000-0005-0000-0000-00007AC40000}"/>
    <cellStyle name="20% - Accent1 7 2 5 4 2 2" xfId="50482" xr:uid="{00000000-0005-0000-0000-00007BC40000}"/>
    <cellStyle name="20% - Accent1 7 2 5 4 2 2 2" xfId="50483" xr:uid="{00000000-0005-0000-0000-00007CC40000}"/>
    <cellStyle name="20% - Accent1 7 2 5 4 2 3" xfId="50484" xr:uid="{00000000-0005-0000-0000-00007DC40000}"/>
    <cellStyle name="20% - Accent1 7 2 5 4 3" xfId="50485" xr:uid="{00000000-0005-0000-0000-00007EC40000}"/>
    <cellStyle name="20% - Accent1 7 2 5 4 3 2" xfId="50486" xr:uid="{00000000-0005-0000-0000-00007FC40000}"/>
    <cellStyle name="20% - Accent1 7 2 5 4 4" xfId="50487" xr:uid="{00000000-0005-0000-0000-000080C40000}"/>
    <cellStyle name="20% - Accent1 7 2 5 5" xfId="50488" xr:uid="{00000000-0005-0000-0000-000081C40000}"/>
    <cellStyle name="20% - Accent1 7 2 5 5 2" xfId="50489" xr:uid="{00000000-0005-0000-0000-000082C40000}"/>
    <cellStyle name="20% - Accent1 7 2 5 5 2 2" xfId="50490" xr:uid="{00000000-0005-0000-0000-000083C40000}"/>
    <cellStyle name="20% - Accent1 7 2 5 5 2 2 2" xfId="50491" xr:uid="{00000000-0005-0000-0000-000084C40000}"/>
    <cellStyle name="20% - Accent1 7 2 5 5 2 3" xfId="50492" xr:uid="{00000000-0005-0000-0000-000085C40000}"/>
    <cellStyle name="20% - Accent1 7 2 5 5 3" xfId="50493" xr:uid="{00000000-0005-0000-0000-000086C40000}"/>
    <cellStyle name="20% - Accent1 7 2 5 5 3 2" xfId="50494" xr:uid="{00000000-0005-0000-0000-000087C40000}"/>
    <cellStyle name="20% - Accent1 7 2 5 5 4" xfId="50495" xr:uid="{00000000-0005-0000-0000-000088C40000}"/>
    <cellStyle name="20% - Accent1 7 2 5 6" xfId="50496" xr:uid="{00000000-0005-0000-0000-000089C40000}"/>
    <cellStyle name="20% - Accent1 7 2 5 6 2" xfId="50497" xr:uid="{00000000-0005-0000-0000-00008AC40000}"/>
    <cellStyle name="20% - Accent1 7 2 5 6 2 2" xfId="50498" xr:uid="{00000000-0005-0000-0000-00008BC40000}"/>
    <cellStyle name="20% - Accent1 7 2 5 6 2 2 2" xfId="50499" xr:uid="{00000000-0005-0000-0000-00008CC40000}"/>
    <cellStyle name="20% - Accent1 7 2 5 6 2 3" xfId="50500" xr:uid="{00000000-0005-0000-0000-00008DC40000}"/>
    <cellStyle name="20% - Accent1 7 2 5 6 3" xfId="50501" xr:uid="{00000000-0005-0000-0000-00008EC40000}"/>
    <cellStyle name="20% - Accent1 7 2 5 6 3 2" xfId="50502" xr:uid="{00000000-0005-0000-0000-00008FC40000}"/>
    <cellStyle name="20% - Accent1 7 2 5 6 4" xfId="50503" xr:uid="{00000000-0005-0000-0000-000090C40000}"/>
    <cellStyle name="20% - Accent1 7 2 5 7" xfId="50504" xr:uid="{00000000-0005-0000-0000-000091C40000}"/>
    <cellStyle name="20% - Accent1 7 2 5 7 2" xfId="50505" xr:uid="{00000000-0005-0000-0000-000092C40000}"/>
    <cellStyle name="20% - Accent1 7 2 5 7 2 2" xfId="50506" xr:uid="{00000000-0005-0000-0000-000093C40000}"/>
    <cellStyle name="20% - Accent1 7 2 5 7 3" xfId="50507" xr:uid="{00000000-0005-0000-0000-000094C40000}"/>
    <cellStyle name="20% - Accent1 7 2 5 8" xfId="50508" xr:uid="{00000000-0005-0000-0000-000095C40000}"/>
    <cellStyle name="20% - Accent1 7 2 5 8 2" xfId="50509" xr:uid="{00000000-0005-0000-0000-000096C40000}"/>
    <cellStyle name="20% - Accent1 7 2 5 8 2 2" xfId="50510" xr:uid="{00000000-0005-0000-0000-000097C40000}"/>
    <cellStyle name="20% - Accent1 7 2 5 8 3" xfId="50511" xr:uid="{00000000-0005-0000-0000-000098C40000}"/>
    <cellStyle name="20% - Accent1 7 2 5 9" xfId="50512" xr:uid="{00000000-0005-0000-0000-000099C40000}"/>
    <cellStyle name="20% - Accent1 7 2 5 9 2" xfId="50513" xr:uid="{00000000-0005-0000-0000-00009AC40000}"/>
    <cellStyle name="20% - Accent1 7 2 6" xfId="50514" xr:uid="{00000000-0005-0000-0000-00009BC40000}"/>
    <cellStyle name="20% - Accent1 7 2 6 2" xfId="50515" xr:uid="{00000000-0005-0000-0000-00009CC40000}"/>
    <cellStyle name="20% - Accent1 7 2 6 2 2" xfId="50516" xr:uid="{00000000-0005-0000-0000-00009DC40000}"/>
    <cellStyle name="20% - Accent1 7 2 6 2 2 2" xfId="50517" xr:uid="{00000000-0005-0000-0000-00009EC40000}"/>
    <cellStyle name="20% - Accent1 7 2 6 2 2 2 2" xfId="50518" xr:uid="{00000000-0005-0000-0000-00009FC40000}"/>
    <cellStyle name="20% - Accent1 7 2 6 2 2 3" xfId="50519" xr:uid="{00000000-0005-0000-0000-0000A0C40000}"/>
    <cellStyle name="20% - Accent1 7 2 6 2 3" xfId="50520" xr:uid="{00000000-0005-0000-0000-0000A1C40000}"/>
    <cellStyle name="20% - Accent1 7 2 6 2 3 2" xfId="50521" xr:uid="{00000000-0005-0000-0000-0000A2C40000}"/>
    <cellStyle name="20% - Accent1 7 2 6 2 4" xfId="50522" xr:uid="{00000000-0005-0000-0000-0000A3C40000}"/>
    <cellStyle name="20% - Accent1 7 2 6 3" xfId="50523" xr:uid="{00000000-0005-0000-0000-0000A4C40000}"/>
    <cellStyle name="20% - Accent1 7 2 6 3 2" xfId="50524" xr:uid="{00000000-0005-0000-0000-0000A5C40000}"/>
    <cellStyle name="20% - Accent1 7 2 6 3 2 2" xfId="50525" xr:uid="{00000000-0005-0000-0000-0000A6C40000}"/>
    <cellStyle name="20% - Accent1 7 2 6 3 2 2 2" xfId="50526" xr:uid="{00000000-0005-0000-0000-0000A7C40000}"/>
    <cellStyle name="20% - Accent1 7 2 6 3 2 3" xfId="50527" xr:uid="{00000000-0005-0000-0000-0000A8C40000}"/>
    <cellStyle name="20% - Accent1 7 2 6 3 3" xfId="50528" xr:uid="{00000000-0005-0000-0000-0000A9C40000}"/>
    <cellStyle name="20% - Accent1 7 2 6 3 3 2" xfId="50529" xr:uid="{00000000-0005-0000-0000-0000AAC40000}"/>
    <cellStyle name="20% - Accent1 7 2 6 3 4" xfId="50530" xr:uid="{00000000-0005-0000-0000-0000ABC40000}"/>
    <cellStyle name="20% - Accent1 7 2 6 4" xfId="50531" xr:uid="{00000000-0005-0000-0000-0000ACC40000}"/>
    <cellStyle name="20% - Accent1 7 2 6 4 2" xfId="50532" xr:uid="{00000000-0005-0000-0000-0000ADC40000}"/>
    <cellStyle name="20% - Accent1 7 2 6 4 2 2" xfId="50533" xr:uid="{00000000-0005-0000-0000-0000AEC40000}"/>
    <cellStyle name="20% - Accent1 7 2 6 4 2 2 2" xfId="50534" xr:uid="{00000000-0005-0000-0000-0000AFC40000}"/>
    <cellStyle name="20% - Accent1 7 2 6 4 2 3" xfId="50535" xr:uid="{00000000-0005-0000-0000-0000B0C40000}"/>
    <cellStyle name="20% - Accent1 7 2 6 4 3" xfId="50536" xr:uid="{00000000-0005-0000-0000-0000B1C40000}"/>
    <cellStyle name="20% - Accent1 7 2 6 4 3 2" xfId="50537" xr:uid="{00000000-0005-0000-0000-0000B2C40000}"/>
    <cellStyle name="20% - Accent1 7 2 6 4 4" xfId="50538" xr:uid="{00000000-0005-0000-0000-0000B3C40000}"/>
    <cellStyle name="20% - Accent1 7 2 6 5" xfId="50539" xr:uid="{00000000-0005-0000-0000-0000B4C40000}"/>
    <cellStyle name="20% - Accent1 7 2 6 5 2" xfId="50540" xr:uid="{00000000-0005-0000-0000-0000B5C40000}"/>
    <cellStyle name="20% - Accent1 7 2 6 5 2 2" xfId="50541" xr:uid="{00000000-0005-0000-0000-0000B6C40000}"/>
    <cellStyle name="20% - Accent1 7 2 6 5 3" xfId="50542" xr:uid="{00000000-0005-0000-0000-0000B7C40000}"/>
    <cellStyle name="20% - Accent1 7 2 6 6" xfId="50543" xr:uid="{00000000-0005-0000-0000-0000B8C40000}"/>
    <cellStyle name="20% - Accent1 7 2 6 6 2" xfId="50544" xr:uid="{00000000-0005-0000-0000-0000B9C40000}"/>
    <cellStyle name="20% - Accent1 7 2 6 6 2 2" xfId="50545" xr:uid="{00000000-0005-0000-0000-0000BAC40000}"/>
    <cellStyle name="20% - Accent1 7 2 6 6 3" xfId="50546" xr:uid="{00000000-0005-0000-0000-0000BBC40000}"/>
    <cellStyle name="20% - Accent1 7 2 6 7" xfId="50547" xr:uid="{00000000-0005-0000-0000-0000BCC40000}"/>
    <cellStyle name="20% - Accent1 7 2 6 7 2" xfId="50548" xr:uid="{00000000-0005-0000-0000-0000BDC40000}"/>
    <cellStyle name="20% - Accent1 7 2 6 8" xfId="50549" xr:uid="{00000000-0005-0000-0000-0000BEC40000}"/>
    <cellStyle name="20% - Accent1 7 2 6 8 2" xfId="50550" xr:uid="{00000000-0005-0000-0000-0000BFC40000}"/>
    <cellStyle name="20% - Accent1 7 2 6 9" xfId="50551" xr:uid="{00000000-0005-0000-0000-0000C0C40000}"/>
    <cellStyle name="20% - Accent1 7 2 7" xfId="50552" xr:uid="{00000000-0005-0000-0000-0000C1C40000}"/>
    <cellStyle name="20% - Accent1 7 2 7 2" xfId="50553" xr:uid="{00000000-0005-0000-0000-0000C2C40000}"/>
    <cellStyle name="20% - Accent1 7 2 7 2 2" xfId="50554" xr:uid="{00000000-0005-0000-0000-0000C3C40000}"/>
    <cellStyle name="20% - Accent1 7 2 7 2 2 2" xfId="50555" xr:uid="{00000000-0005-0000-0000-0000C4C40000}"/>
    <cellStyle name="20% - Accent1 7 2 7 2 2 2 2" xfId="50556" xr:uid="{00000000-0005-0000-0000-0000C5C40000}"/>
    <cellStyle name="20% - Accent1 7 2 7 2 2 3" xfId="50557" xr:uid="{00000000-0005-0000-0000-0000C6C40000}"/>
    <cellStyle name="20% - Accent1 7 2 7 2 3" xfId="50558" xr:uid="{00000000-0005-0000-0000-0000C7C40000}"/>
    <cellStyle name="20% - Accent1 7 2 7 2 3 2" xfId="50559" xr:uid="{00000000-0005-0000-0000-0000C8C40000}"/>
    <cellStyle name="20% - Accent1 7 2 7 2 4" xfId="50560" xr:uid="{00000000-0005-0000-0000-0000C9C40000}"/>
    <cellStyle name="20% - Accent1 7 2 7 3" xfId="50561" xr:uid="{00000000-0005-0000-0000-0000CAC40000}"/>
    <cellStyle name="20% - Accent1 7 2 7 3 2" xfId="50562" xr:uid="{00000000-0005-0000-0000-0000CBC40000}"/>
    <cellStyle name="20% - Accent1 7 2 7 3 2 2" xfId="50563" xr:uid="{00000000-0005-0000-0000-0000CCC40000}"/>
    <cellStyle name="20% - Accent1 7 2 7 3 2 2 2" xfId="50564" xr:uid="{00000000-0005-0000-0000-0000CDC40000}"/>
    <cellStyle name="20% - Accent1 7 2 7 3 2 3" xfId="50565" xr:uid="{00000000-0005-0000-0000-0000CEC40000}"/>
    <cellStyle name="20% - Accent1 7 2 7 3 3" xfId="50566" xr:uid="{00000000-0005-0000-0000-0000CFC40000}"/>
    <cellStyle name="20% - Accent1 7 2 7 3 3 2" xfId="50567" xr:uid="{00000000-0005-0000-0000-0000D0C40000}"/>
    <cellStyle name="20% - Accent1 7 2 7 3 4" xfId="50568" xr:uid="{00000000-0005-0000-0000-0000D1C40000}"/>
    <cellStyle name="20% - Accent1 7 2 7 4" xfId="50569" xr:uid="{00000000-0005-0000-0000-0000D2C40000}"/>
    <cellStyle name="20% - Accent1 7 2 7 4 2" xfId="50570" xr:uid="{00000000-0005-0000-0000-0000D3C40000}"/>
    <cellStyle name="20% - Accent1 7 2 7 4 2 2" xfId="50571" xr:uid="{00000000-0005-0000-0000-0000D4C40000}"/>
    <cellStyle name="20% - Accent1 7 2 7 4 2 2 2" xfId="50572" xr:uid="{00000000-0005-0000-0000-0000D5C40000}"/>
    <cellStyle name="20% - Accent1 7 2 7 4 2 3" xfId="50573" xr:uid="{00000000-0005-0000-0000-0000D6C40000}"/>
    <cellStyle name="20% - Accent1 7 2 7 4 3" xfId="50574" xr:uid="{00000000-0005-0000-0000-0000D7C40000}"/>
    <cellStyle name="20% - Accent1 7 2 7 4 3 2" xfId="50575" xr:uid="{00000000-0005-0000-0000-0000D8C40000}"/>
    <cellStyle name="20% - Accent1 7 2 7 4 4" xfId="50576" xr:uid="{00000000-0005-0000-0000-0000D9C40000}"/>
    <cellStyle name="20% - Accent1 7 2 7 5" xfId="50577" xr:uid="{00000000-0005-0000-0000-0000DAC40000}"/>
    <cellStyle name="20% - Accent1 7 2 7 5 2" xfId="50578" xr:uid="{00000000-0005-0000-0000-0000DBC40000}"/>
    <cellStyle name="20% - Accent1 7 2 7 5 2 2" xfId="50579" xr:uid="{00000000-0005-0000-0000-0000DCC40000}"/>
    <cellStyle name="20% - Accent1 7 2 7 5 3" xfId="50580" xr:uid="{00000000-0005-0000-0000-0000DDC40000}"/>
    <cellStyle name="20% - Accent1 7 2 7 6" xfId="50581" xr:uid="{00000000-0005-0000-0000-0000DEC40000}"/>
    <cellStyle name="20% - Accent1 7 2 7 6 2" xfId="50582" xr:uid="{00000000-0005-0000-0000-0000DFC40000}"/>
    <cellStyle name="20% - Accent1 7 2 7 6 2 2" xfId="50583" xr:uid="{00000000-0005-0000-0000-0000E0C40000}"/>
    <cellStyle name="20% - Accent1 7 2 7 6 3" xfId="50584" xr:uid="{00000000-0005-0000-0000-0000E1C40000}"/>
    <cellStyle name="20% - Accent1 7 2 7 7" xfId="50585" xr:uid="{00000000-0005-0000-0000-0000E2C40000}"/>
    <cellStyle name="20% - Accent1 7 2 7 7 2" xfId="50586" xr:uid="{00000000-0005-0000-0000-0000E3C40000}"/>
    <cellStyle name="20% - Accent1 7 2 7 8" xfId="50587" xr:uid="{00000000-0005-0000-0000-0000E4C40000}"/>
    <cellStyle name="20% - Accent1 7 2 7 8 2" xfId="50588" xr:uid="{00000000-0005-0000-0000-0000E5C40000}"/>
    <cellStyle name="20% - Accent1 7 2 7 9" xfId="50589" xr:uid="{00000000-0005-0000-0000-0000E6C40000}"/>
    <cellStyle name="20% - Accent1 7 2 8" xfId="50590" xr:uid="{00000000-0005-0000-0000-0000E7C40000}"/>
    <cellStyle name="20% - Accent1 7 2 8 2" xfId="50591" xr:uid="{00000000-0005-0000-0000-0000E8C40000}"/>
    <cellStyle name="20% - Accent1 7 2 8 2 2" xfId="50592" xr:uid="{00000000-0005-0000-0000-0000E9C40000}"/>
    <cellStyle name="20% - Accent1 7 2 8 2 2 2" xfId="50593" xr:uid="{00000000-0005-0000-0000-0000EAC40000}"/>
    <cellStyle name="20% - Accent1 7 2 8 2 3" xfId="50594" xr:uid="{00000000-0005-0000-0000-0000EBC40000}"/>
    <cellStyle name="20% - Accent1 7 2 8 3" xfId="50595" xr:uid="{00000000-0005-0000-0000-0000ECC40000}"/>
    <cellStyle name="20% - Accent1 7 2 8 3 2" xfId="50596" xr:uid="{00000000-0005-0000-0000-0000EDC40000}"/>
    <cellStyle name="20% - Accent1 7 2 8 4" xfId="50597" xr:uid="{00000000-0005-0000-0000-0000EEC40000}"/>
    <cellStyle name="20% - Accent1 7 2 9" xfId="50598" xr:uid="{00000000-0005-0000-0000-0000EFC40000}"/>
    <cellStyle name="20% - Accent1 7 2 9 2" xfId="50599" xr:uid="{00000000-0005-0000-0000-0000F0C40000}"/>
    <cellStyle name="20% - Accent1 7 2 9 2 2" xfId="50600" xr:uid="{00000000-0005-0000-0000-0000F1C40000}"/>
    <cellStyle name="20% - Accent1 7 2 9 2 2 2" xfId="50601" xr:uid="{00000000-0005-0000-0000-0000F2C40000}"/>
    <cellStyle name="20% - Accent1 7 2 9 2 3" xfId="50602" xr:uid="{00000000-0005-0000-0000-0000F3C40000}"/>
    <cellStyle name="20% - Accent1 7 2 9 3" xfId="50603" xr:uid="{00000000-0005-0000-0000-0000F4C40000}"/>
    <cellStyle name="20% - Accent1 7 2 9 3 2" xfId="50604" xr:uid="{00000000-0005-0000-0000-0000F5C40000}"/>
    <cellStyle name="20% - Accent1 7 2 9 4" xfId="50605" xr:uid="{00000000-0005-0000-0000-0000F6C40000}"/>
    <cellStyle name="20% - Accent1 7 3" xfId="50606" xr:uid="{00000000-0005-0000-0000-0000F7C40000}"/>
    <cellStyle name="20% - Accent1 7 3 10" xfId="50607" xr:uid="{00000000-0005-0000-0000-0000F8C40000}"/>
    <cellStyle name="20% - Accent1 7 3 10 2" xfId="50608" xr:uid="{00000000-0005-0000-0000-0000F9C40000}"/>
    <cellStyle name="20% - Accent1 7 3 10 2 2" xfId="50609" xr:uid="{00000000-0005-0000-0000-0000FAC40000}"/>
    <cellStyle name="20% - Accent1 7 3 10 3" xfId="50610" xr:uid="{00000000-0005-0000-0000-0000FBC40000}"/>
    <cellStyle name="20% - Accent1 7 3 11" xfId="50611" xr:uid="{00000000-0005-0000-0000-0000FCC40000}"/>
    <cellStyle name="20% - Accent1 7 3 11 2" xfId="50612" xr:uid="{00000000-0005-0000-0000-0000FDC40000}"/>
    <cellStyle name="20% - Accent1 7 3 11 2 2" xfId="50613" xr:uid="{00000000-0005-0000-0000-0000FEC40000}"/>
    <cellStyle name="20% - Accent1 7 3 11 3" xfId="50614" xr:uid="{00000000-0005-0000-0000-0000FFC40000}"/>
    <cellStyle name="20% - Accent1 7 3 12" xfId="50615" xr:uid="{00000000-0005-0000-0000-000000C50000}"/>
    <cellStyle name="20% - Accent1 7 3 12 2" xfId="50616" xr:uid="{00000000-0005-0000-0000-000001C50000}"/>
    <cellStyle name="20% - Accent1 7 3 13" xfId="50617" xr:uid="{00000000-0005-0000-0000-000002C50000}"/>
    <cellStyle name="20% - Accent1 7 3 13 2" xfId="50618" xr:uid="{00000000-0005-0000-0000-000003C50000}"/>
    <cellStyle name="20% - Accent1 7 3 14" xfId="50619" xr:uid="{00000000-0005-0000-0000-000004C50000}"/>
    <cellStyle name="20% - Accent1 7 3 2" xfId="50620" xr:uid="{00000000-0005-0000-0000-000005C50000}"/>
    <cellStyle name="20% - Accent1 7 3 2 10" xfId="50621" xr:uid="{00000000-0005-0000-0000-000006C50000}"/>
    <cellStyle name="20% - Accent1 7 3 2 10 2" xfId="50622" xr:uid="{00000000-0005-0000-0000-000007C50000}"/>
    <cellStyle name="20% - Accent1 7 3 2 11" xfId="50623" xr:uid="{00000000-0005-0000-0000-000008C50000}"/>
    <cellStyle name="20% - Accent1 7 3 2 2" xfId="50624" xr:uid="{00000000-0005-0000-0000-000009C50000}"/>
    <cellStyle name="20% - Accent1 7 3 2 2 2" xfId="50625" xr:uid="{00000000-0005-0000-0000-00000AC50000}"/>
    <cellStyle name="20% - Accent1 7 3 2 2 2 2" xfId="50626" xr:uid="{00000000-0005-0000-0000-00000BC50000}"/>
    <cellStyle name="20% - Accent1 7 3 2 2 2 2 2" xfId="50627" xr:uid="{00000000-0005-0000-0000-00000CC50000}"/>
    <cellStyle name="20% - Accent1 7 3 2 2 2 2 2 2" xfId="50628" xr:uid="{00000000-0005-0000-0000-00000DC50000}"/>
    <cellStyle name="20% - Accent1 7 3 2 2 2 2 3" xfId="50629" xr:uid="{00000000-0005-0000-0000-00000EC50000}"/>
    <cellStyle name="20% - Accent1 7 3 2 2 2 3" xfId="50630" xr:uid="{00000000-0005-0000-0000-00000FC50000}"/>
    <cellStyle name="20% - Accent1 7 3 2 2 2 3 2" xfId="50631" xr:uid="{00000000-0005-0000-0000-000010C50000}"/>
    <cellStyle name="20% - Accent1 7 3 2 2 2 4" xfId="50632" xr:uid="{00000000-0005-0000-0000-000011C50000}"/>
    <cellStyle name="20% - Accent1 7 3 2 2 3" xfId="50633" xr:uid="{00000000-0005-0000-0000-000012C50000}"/>
    <cellStyle name="20% - Accent1 7 3 2 2 3 2" xfId="50634" xr:uid="{00000000-0005-0000-0000-000013C50000}"/>
    <cellStyle name="20% - Accent1 7 3 2 2 3 2 2" xfId="50635" xr:uid="{00000000-0005-0000-0000-000014C50000}"/>
    <cellStyle name="20% - Accent1 7 3 2 2 3 2 2 2" xfId="50636" xr:uid="{00000000-0005-0000-0000-000015C50000}"/>
    <cellStyle name="20% - Accent1 7 3 2 2 3 2 3" xfId="50637" xr:uid="{00000000-0005-0000-0000-000016C50000}"/>
    <cellStyle name="20% - Accent1 7 3 2 2 3 3" xfId="50638" xr:uid="{00000000-0005-0000-0000-000017C50000}"/>
    <cellStyle name="20% - Accent1 7 3 2 2 3 3 2" xfId="50639" xr:uid="{00000000-0005-0000-0000-000018C50000}"/>
    <cellStyle name="20% - Accent1 7 3 2 2 3 4" xfId="50640" xr:uid="{00000000-0005-0000-0000-000019C50000}"/>
    <cellStyle name="20% - Accent1 7 3 2 2 4" xfId="50641" xr:uid="{00000000-0005-0000-0000-00001AC50000}"/>
    <cellStyle name="20% - Accent1 7 3 2 2 4 2" xfId="50642" xr:uid="{00000000-0005-0000-0000-00001BC50000}"/>
    <cellStyle name="20% - Accent1 7 3 2 2 4 2 2" xfId="50643" xr:uid="{00000000-0005-0000-0000-00001CC50000}"/>
    <cellStyle name="20% - Accent1 7 3 2 2 4 2 2 2" xfId="50644" xr:uid="{00000000-0005-0000-0000-00001DC50000}"/>
    <cellStyle name="20% - Accent1 7 3 2 2 4 2 3" xfId="50645" xr:uid="{00000000-0005-0000-0000-00001EC50000}"/>
    <cellStyle name="20% - Accent1 7 3 2 2 4 3" xfId="50646" xr:uid="{00000000-0005-0000-0000-00001FC50000}"/>
    <cellStyle name="20% - Accent1 7 3 2 2 4 3 2" xfId="50647" xr:uid="{00000000-0005-0000-0000-000020C50000}"/>
    <cellStyle name="20% - Accent1 7 3 2 2 4 4" xfId="50648" xr:uid="{00000000-0005-0000-0000-000021C50000}"/>
    <cellStyle name="20% - Accent1 7 3 2 2 5" xfId="50649" xr:uid="{00000000-0005-0000-0000-000022C50000}"/>
    <cellStyle name="20% - Accent1 7 3 2 2 5 2" xfId="50650" xr:uid="{00000000-0005-0000-0000-000023C50000}"/>
    <cellStyle name="20% - Accent1 7 3 2 2 5 2 2" xfId="50651" xr:uid="{00000000-0005-0000-0000-000024C50000}"/>
    <cellStyle name="20% - Accent1 7 3 2 2 5 3" xfId="50652" xr:uid="{00000000-0005-0000-0000-000025C50000}"/>
    <cellStyle name="20% - Accent1 7 3 2 2 6" xfId="50653" xr:uid="{00000000-0005-0000-0000-000026C50000}"/>
    <cellStyle name="20% - Accent1 7 3 2 2 6 2" xfId="50654" xr:uid="{00000000-0005-0000-0000-000027C50000}"/>
    <cellStyle name="20% - Accent1 7 3 2 2 6 2 2" xfId="50655" xr:uid="{00000000-0005-0000-0000-000028C50000}"/>
    <cellStyle name="20% - Accent1 7 3 2 2 6 3" xfId="50656" xr:uid="{00000000-0005-0000-0000-000029C50000}"/>
    <cellStyle name="20% - Accent1 7 3 2 2 7" xfId="50657" xr:uid="{00000000-0005-0000-0000-00002AC50000}"/>
    <cellStyle name="20% - Accent1 7 3 2 2 7 2" xfId="50658" xr:uid="{00000000-0005-0000-0000-00002BC50000}"/>
    <cellStyle name="20% - Accent1 7 3 2 2 8" xfId="50659" xr:uid="{00000000-0005-0000-0000-00002CC50000}"/>
    <cellStyle name="20% - Accent1 7 3 2 2 8 2" xfId="50660" xr:uid="{00000000-0005-0000-0000-00002DC50000}"/>
    <cellStyle name="20% - Accent1 7 3 2 2 9" xfId="50661" xr:uid="{00000000-0005-0000-0000-00002EC50000}"/>
    <cellStyle name="20% - Accent1 7 3 2 3" xfId="50662" xr:uid="{00000000-0005-0000-0000-00002FC50000}"/>
    <cellStyle name="20% - Accent1 7 3 2 3 2" xfId="50663" xr:uid="{00000000-0005-0000-0000-000030C50000}"/>
    <cellStyle name="20% - Accent1 7 3 2 3 2 2" xfId="50664" xr:uid="{00000000-0005-0000-0000-000031C50000}"/>
    <cellStyle name="20% - Accent1 7 3 2 3 2 2 2" xfId="50665" xr:uid="{00000000-0005-0000-0000-000032C50000}"/>
    <cellStyle name="20% - Accent1 7 3 2 3 2 2 2 2" xfId="50666" xr:uid="{00000000-0005-0000-0000-000033C50000}"/>
    <cellStyle name="20% - Accent1 7 3 2 3 2 2 3" xfId="50667" xr:uid="{00000000-0005-0000-0000-000034C50000}"/>
    <cellStyle name="20% - Accent1 7 3 2 3 2 3" xfId="50668" xr:uid="{00000000-0005-0000-0000-000035C50000}"/>
    <cellStyle name="20% - Accent1 7 3 2 3 2 3 2" xfId="50669" xr:uid="{00000000-0005-0000-0000-000036C50000}"/>
    <cellStyle name="20% - Accent1 7 3 2 3 2 4" xfId="50670" xr:uid="{00000000-0005-0000-0000-000037C50000}"/>
    <cellStyle name="20% - Accent1 7 3 2 3 3" xfId="50671" xr:uid="{00000000-0005-0000-0000-000038C50000}"/>
    <cellStyle name="20% - Accent1 7 3 2 3 3 2" xfId="50672" xr:uid="{00000000-0005-0000-0000-000039C50000}"/>
    <cellStyle name="20% - Accent1 7 3 2 3 3 2 2" xfId="50673" xr:uid="{00000000-0005-0000-0000-00003AC50000}"/>
    <cellStyle name="20% - Accent1 7 3 2 3 3 2 2 2" xfId="50674" xr:uid="{00000000-0005-0000-0000-00003BC50000}"/>
    <cellStyle name="20% - Accent1 7 3 2 3 3 2 3" xfId="50675" xr:uid="{00000000-0005-0000-0000-00003CC50000}"/>
    <cellStyle name="20% - Accent1 7 3 2 3 3 3" xfId="50676" xr:uid="{00000000-0005-0000-0000-00003DC50000}"/>
    <cellStyle name="20% - Accent1 7 3 2 3 3 3 2" xfId="50677" xr:uid="{00000000-0005-0000-0000-00003EC50000}"/>
    <cellStyle name="20% - Accent1 7 3 2 3 3 4" xfId="50678" xr:uid="{00000000-0005-0000-0000-00003FC50000}"/>
    <cellStyle name="20% - Accent1 7 3 2 3 4" xfId="50679" xr:uid="{00000000-0005-0000-0000-000040C50000}"/>
    <cellStyle name="20% - Accent1 7 3 2 3 4 2" xfId="50680" xr:uid="{00000000-0005-0000-0000-000041C50000}"/>
    <cellStyle name="20% - Accent1 7 3 2 3 4 2 2" xfId="50681" xr:uid="{00000000-0005-0000-0000-000042C50000}"/>
    <cellStyle name="20% - Accent1 7 3 2 3 4 2 2 2" xfId="50682" xr:uid="{00000000-0005-0000-0000-000043C50000}"/>
    <cellStyle name="20% - Accent1 7 3 2 3 4 2 3" xfId="50683" xr:uid="{00000000-0005-0000-0000-000044C50000}"/>
    <cellStyle name="20% - Accent1 7 3 2 3 4 3" xfId="50684" xr:uid="{00000000-0005-0000-0000-000045C50000}"/>
    <cellStyle name="20% - Accent1 7 3 2 3 4 3 2" xfId="50685" xr:uid="{00000000-0005-0000-0000-000046C50000}"/>
    <cellStyle name="20% - Accent1 7 3 2 3 4 4" xfId="50686" xr:uid="{00000000-0005-0000-0000-000047C50000}"/>
    <cellStyle name="20% - Accent1 7 3 2 3 5" xfId="50687" xr:uid="{00000000-0005-0000-0000-000048C50000}"/>
    <cellStyle name="20% - Accent1 7 3 2 3 5 2" xfId="50688" xr:uid="{00000000-0005-0000-0000-000049C50000}"/>
    <cellStyle name="20% - Accent1 7 3 2 3 5 2 2" xfId="50689" xr:uid="{00000000-0005-0000-0000-00004AC50000}"/>
    <cellStyle name="20% - Accent1 7 3 2 3 5 3" xfId="50690" xr:uid="{00000000-0005-0000-0000-00004BC50000}"/>
    <cellStyle name="20% - Accent1 7 3 2 3 6" xfId="50691" xr:uid="{00000000-0005-0000-0000-00004CC50000}"/>
    <cellStyle name="20% - Accent1 7 3 2 3 6 2" xfId="50692" xr:uid="{00000000-0005-0000-0000-00004DC50000}"/>
    <cellStyle name="20% - Accent1 7 3 2 3 6 2 2" xfId="50693" xr:uid="{00000000-0005-0000-0000-00004EC50000}"/>
    <cellStyle name="20% - Accent1 7 3 2 3 6 3" xfId="50694" xr:uid="{00000000-0005-0000-0000-00004FC50000}"/>
    <cellStyle name="20% - Accent1 7 3 2 3 7" xfId="50695" xr:uid="{00000000-0005-0000-0000-000050C50000}"/>
    <cellStyle name="20% - Accent1 7 3 2 3 7 2" xfId="50696" xr:uid="{00000000-0005-0000-0000-000051C50000}"/>
    <cellStyle name="20% - Accent1 7 3 2 3 8" xfId="50697" xr:uid="{00000000-0005-0000-0000-000052C50000}"/>
    <cellStyle name="20% - Accent1 7 3 2 3 8 2" xfId="50698" xr:uid="{00000000-0005-0000-0000-000053C50000}"/>
    <cellStyle name="20% - Accent1 7 3 2 3 9" xfId="50699" xr:uid="{00000000-0005-0000-0000-000054C50000}"/>
    <cellStyle name="20% - Accent1 7 3 2 4" xfId="50700" xr:uid="{00000000-0005-0000-0000-000055C50000}"/>
    <cellStyle name="20% - Accent1 7 3 2 4 2" xfId="50701" xr:uid="{00000000-0005-0000-0000-000056C50000}"/>
    <cellStyle name="20% - Accent1 7 3 2 4 2 2" xfId="50702" xr:uid="{00000000-0005-0000-0000-000057C50000}"/>
    <cellStyle name="20% - Accent1 7 3 2 4 2 2 2" xfId="50703" xr:uid="{00000000-0005-0000-0000-000058C50000}"/>
    <cellStyle name="20% - Accent1 7 3 2 4 2 3" xfId="50704" xr:uid="{00000000-0005-0000-0000-000059C50000}"/>
    <cellStyle name="20% - Accent1 7 3 2 4 3" xfId="50705" xr:uid="{00000000-0005-0000-0000-00005AC50000}"/>
    <cellStyle name="20% - Accent1 7 3 2 4 3 2" xfId="50706" xr:uid="{00000000-0005-0000-0000-00005BC50000}"/>
    <cellStyle name="20% - Accent1 7 3 2 4 4" xfId="50707" xr:uid="{00000000-0005-0000-0000-00005CC50000}"/>
    <cellStyle name="20% - Accent1 7 3 2 5" xfId="50708" xr:uid="{00000000-0005-0000-0000-00005DC50000}"/>
    <cellStyle name="20% - Accent1 7 3 2 5 2" xfId="50709" xr:uid="{00000000-0005-0000-0000-00005EC50000}"/>
    <cellStyle name="20% - Accent1 7 3 2 5 2 2" xfId="50710" xr:uid="{00000000-0005-0000-0000-00005FC50000}"/>
    <cellStyle name="20% - Accent1 7 3 2 5 2 2 2" xfId="50711" xr:uid="{00000000-0005-0000-0000-000060C50000}"/>
    <cellStyle name="20% - Accent1 7 3 2 5 2 3" xfId="50712" xr:uid="{00000000-0005-0000-0000-000061C50000}"/>
    <cellStyle name="20% - Accent1 7 3 2 5 3" xfId="50713" xr:uid="{00000000-0005-0000-0000-000062C50000}"/>
    <cellStyle name="20% - Accent1 7 3 2 5 3 2" xfId="50714" xr:uid="{00000000-0005-0000-0000-000063C50000}"/>
    <cellStyle name="20% - Accent1 7 3 2 5 4" xfId="50715" xr:uid="{00000000-0005-0000-0000-000064C50000}"/>
    <cellStyle name="20% - Accent1 7 3 2 6" xfId="50716" xr:uid="{00000000-0005-0000-0000-000065C50000}"/>
    <cellStyle name="20% - Accent1 7 3 2 6 2" xfId="50717" xr:uid="{00000000-0005-0000-0000-000066C50000}"/>
    <cellStyle name="20% - Accent1 7 3 2 6 2 2" xfId="50718" xr:uid="{00000000-0005-0000-0000-000067C50000}"/>
    <cellStyle name="20% - Accent1 7 3 2 6 2 2 2" xfId="50719" xr:uid="{00000000-0005-0000-0000-000068C50000}"/>
    <cellStyle name="20% - Accent1 7 3 2 6 2 3" xfId="50720" xr:uid="{00000000-0005-0000-0000-000069C50000}"/>
    <cellStyle name="20% - Accent1 7 3 2 6 3" xfId="50721" xr:uid="{00000000-0005-0000-0000-00006AC50000}"/>
    <cellStyle name="20% - Accent1 7 3 2 6 3 2" xfId="50722" xr:uid="{00000000-0005-0000-0000-00006BC50000}"/>
    <cellStyle name="20% - Accent1 7 3 2 6 4" xfId="50723" xr:uid="{00000000-0005-0000-0000-00006CC50000}"/>
    <cellStyle name="20% - Accent1 7 3 2 7" xfId="50724" xr:uid="{00000000-0005-0000-0000-00006DC50000}"/>
    <cellStyle name="20% - Accent1 7 3 2 7 2" xfId="50725" xr:uid="{00000000-0005-0000-0000-00006EC50000}"/>
    <cellStyle name="20% - Accent1 7 3 2 7 2 2" xfId="50726" xr:uid="{00000000-0005-0000-0000-00006FC50000}"/>
    <cellStyle name="20% - Accent1 7 3 2 7 3" xfId="50727" xr:uid="{00000000-0005-0000-0000-000070C50000}"/>
    <cellStyle name="20% - Accent1 7 3 2 8" xfId="50728" xr:uid="{00000000-0005-0000-0000-000071C50000}"/>
    <cellStyle name="20% - Accent1 7 3 2 8 2" xfId="50729" xr:uid="{00000000-0005-0000-0000-000072C50000}"/>
    <cellStyle name="20% - Accent1 7 3 2 8 2 2" xfId="50730" xr:uid="{00000000-0005-0000-0000-000073C50000}"/>
    <cellStyle name="20% - Accent1 7 3 2 8 3" xfId="50731" xr:uid="{00000000-0005-0000-0000-000074C50000}"/>
    <cellStyle name="20% - Accent1 7 3 2 9" xfId="50732" xr:uid="{00000000-0005-0000-0000-000075C50000}"/>
    <cellStyle name="20% - Accent1 7 3 2 9 2" xfId="50733" xr:uid="{00000000-0005-0000-0000-000076C50000}"/>
    <cellStyle name="20% - Accent1 7 3 3" xfId="50734" xr:uid="{00000000-0005-0000-0000-000077C50000}"/>
    <cellStyle name="20% - Accent1 7 3 3 10" xfId="50735" xr:uid="{00000000-0005-0000-0000-000078C50000}"/>
    <cellStyle name="20% - Accent1 7 3 3 10 2" xfId="50736" xr:uid="{00000000-0005-0000-0000-000079C50000}"/>
    <cellStyle name="20% - Accent1 7 3 3 11" xfId="50737" xr:uid="{00000000-0005-0000-0000-00007AC50000}"/>
    <cellStyle name="20% - Accent1 7 3 3 2" xfId="50738" xr:uid="{00000000-0005-0000-0000-00007BC50000}"/>
    <cellStyle name="20% - Accent1 7 3 3 2 2" xfId="50739" xr:uid="{00000000-0005-0000-0000-00007CC50000}"/>
    <cellStyle name="20% - Accent1 7 3 3 2 2 2" xfId="50740" xr:uid="{00000000-0005-0000-0000-00007DC50000}"/>
    <cellStyle name="20% - Accent1 7 3 3 2 2 2 2" xfId="50741" xr:uid="{00000000-0005-0000-0000-00007EC50000}"/>
    <cellStyle name="20% - Accent1 7 3 3 2 2 2 2 2" xfId="50742" xr:uid="{00000000-0005-0000-0000-00007FC50000}"/>
    <cellStyle name="20% - Accent1 7 3 3 2 2 2 3" xfId="50743" xr:uid="{00000000-0005-0000-0000-000080C50000}"/>
    <cellStyle name="20% - Accent1 7 3 3 2 2 3" xfId="50744" xr:uid="{00000000-0005-0000-0000-000081C50000}"/>
    <cellStyle name="20% - Accent1 7 3 3 2 2 3 2" xfId="50745" xr:uid="{00000000-0005-0000-0000-000082C50000}"/>
    <cellStyle name="20% - Accent1 7 3 3 2 2 4" xfId="50746" xr:uid="{00000000-0005-0000-0000-000083C50000}"/>
    <cellStyle name="20% - Accent1 7 3 3 2 3" xfId="50747" xr:uid="{00000000-0005-0000-0000-000084C50000}"/>
    <cellStyle name="20% - Accent1 7 3 3 2 3 2" xfId="50748" xr:uid="{00000000-0005-0000-0000-000085C50000}"/>
    <cellStyle name="20% - Accent1 7 3 3 2 3 2 2" xfId="50749" xr:uid="{00000000-0005-0000-0000-000086C50000}"/>
    <cellStyle name="20% - Accent1 7 3 3 2 3 2 2 2" xfId="50750" xr:uid="{00000000-0005-0000-0000-000087C50000}"/>
    <cellStyle name="20% - Accent1 7 3 3 2 3 2 3" xfId="50751" xr:uid="{00000000-0005-0000-0000-000088C50000}"/>
    <cellStyle name="20% - Accent1 7 3 3 2 3 3" xfId="50752" xr:uid="{00000000-0005-0000-0000-000089C50000}"/>
    <cellStyle name="20% - Accent1 7 3 3 2 3 3 2" xfId="50753" xr:uid="{00000000-0005-0000-0000-00008AC50000}"/>
    <cellStyle name="20% - Accent1 7 3 3 2 3 4" xfId="50754" xr:uid="{00000000-0005-0000-0000-00008BC50000}"/>
    <cellStyle name="20% - Accent1 7 3 3 2 4" xfId="50755" xr:uid="{00000000-0005-0000-0000-00008CC50000}"/>
    <cellStyle name="20% - Accent1 7 3 3 2 4 2" xfId="50756" xr:uid="{00000000-0005-0000-0000-00008DC50000}"/>
    <cellStyle name="20% - Accent1 7 3 3 2 4 2 2" xfId="50757" xr:uid="{00000000-0005-0000-0000-00008EC50000}"/>
    <cellStyle name="20% - Accent1 7 3 3 2 4 2 2 2" xfId="50758" xr:uid="{00000000-0005-0000-0000-00008FC50000}"/>
    <cellStyle name="20% - Accent1 7 3 3 2 4 2 3" xfId="50759" xr:uid="{00000000-0005-0000-0000-000090C50000}"/>
    <cellStyle name="20% - Accent1 7 3 3 2 4 3" xfId="50760" xr:uid="{00000000-0005-0000-0000-000091C50000}"/>
    <cellStyle name="20% - Accent1 7 3 3 2 4 3 2" xfId="50761" xr:uid="{00000000-0005-0000-0000-000092C50000}"/>
    <cellStyle name="20% - Accent1 7 3 3 2 4 4" xfId="50762" xr:uid="{00000000-0005-0000-0000-000093C50000}"/>
    <cellStyle name="20% - Accent1 7 3 3 2 5" xfId="50763" xr:uid="{00000000-0005-0000-0000-000094C50000}"/>
    <cellStyle name="20% - Accent1 7 3 3 2 5 2" xfId="50764" xr:uid="{00000000-0005-0000-0000-000095C50000}"/>
    <cellStyle name="20% - Accent1 7 3 3 2 5 2 2" xfId="50765" xr:uid="{00000000-0005-0000-0000-000096C50000}"/>
    <cellStyle name="20% - Accent1 7 3 3 2 5 3" xfId="50766" xr:uid="{00000000-0005-0000-0000-000097C50000}"/>
    <cellStyle name="20% - Accent1 7 3 3 2 6" xfId="50767" xr:uid="{00000000-0005-0000-0000-000098C50000}"/>
    <cellStyle name="20% - Accent1 7 3 3 2 6 2" xfId="50768" xr:uid="{00000000-0005-0000-0000-000099C50000}"/>
    <cellStyle name="20% - Accent1 7 3 3 2 6 2 2" xfId="50769" xr:uid="{00000000-0005-0000-0000-00009AC50000}"/>
    <cellStyle name="20% - Accent1 7 3 3 2 6 3" xfId="50770" xr:uid="{00000000-0005-0000-0000-00009BC50000}"/>
    <cellStyle name="20% - Accent1 7 3 3 2 7" xfId="50771" xr:uid="{00000000-0005-0000-0000-00009CC50000}"/>
    <cellStyle name="20% - Accent1 7 3 3 2 7 2" xfId="50772" xr:uid="{00000000-0005-0000-0000-00009DC50000}"/>
    <cellStyle name="20% - Accent1 7 3 3 2 8" xfId="50773" xr:uid="{00000000-0005-0000-0000-00009EC50000}"/>
    <cellStyle name="20% - Accent1 7 3 3 2 8 2" xfId="50774" xr:uid="{00000000-0005-0000-0000-00009FC50000}"/>
    <cellStyle name="20% - Accent1 7 3 3 2 9" xfId="50775" xr:uid="{00000000-0005-0000-0000-0000A0C50000}"/>
    <cellStyle name="20% - Accent1 7 3 3 3" xfId="50776" xr:uid="{00000000-0005-0000-0000-0000A1C50000}"/>
    <cellStyle name="20% - Accent1 7 3 3 3 2" xfId="50777" xr:uid="{00000000-0005-0000-0000-0000A2C50000}"/>
    <cellStyle name="20% - Accent1 7 3 3 3 2 2" xfId="50778" xr:uid="{00000000-0005-0000-0000-0000A3C50000}"/>
    <cellStyle name="20% - Accent1 7 3 3 3 2 2 2" xfId="50779" xr:uid="{00000000-0005-0000-0000-0000A4C50000}"/>
    <cellStyle name="20% - Accent1 7 3 3 3 2 2 2 2" xfId="50780" xr:uid="{00000000-0005-0000-0000-0000A5C50000}"/>
    <cellStyle name="20% - Accent1 7 3 3 3 2 2 3" xfId="50781" xr:uid="{00000000-0005-0000-0000-0000A6C50000}"/>
    <cellStyle name="20% - Accent1 7 3 3 3 2 3" xfId="50782" xr:uid="{00000000-0005-0000-0000-0000A7C50000}"/>
    <cellStyle name="20% - Accent1 7 3 3 3 2 3 2" xfId="50783" xr:uid="{00000000-0005-0000-0000-0000A8C50000}"/>
    <cellStyle name="20% - Accent1 7 3 3 3 2 4" xfId="50784" xr:uid="{00000000-0005-0000-0000-0000A9C50000}"/>
    <cellStyle name="20% - Accent1 7 3 3 3 3" xfId="50785" xr:uid="{00000000-0005-0000-0000-0000AAC50000}"/>
    <cellStyle name="20% - Accent1 7 3 3 3 3 2" xfId="50786" xr:uid="{00000000-0005-0000-0000-0000ABC50000}"/>
    <cellStyle name="20% - Accent1 7 3 3 3 3 2 2" xfId="50787" xr:uid="{00000000-0005-0000-0000-0000ACC50000}"/>
    <cellStyle name="20% - Accent1 7 3 3 3 3 2 2 2" xfId="50788" xr:uid="{00000000-0005-0000-0000-0000ADC50000}"/>
    <cellStyle name="20% - Accent1 7 3 3 3 3 2 3" xfId="50789" xr:uid="{00000000-0005-0000-0000-0000AEC50000}"/>
    <cellStyle name="20% - Accent1 7 3 3 3 3 3" xfId="50790" xr:uid="{00000000-0005-0000-0000-0000AFC50000}"/>
    <cellStyle name="20% - Accent1 7 3 3 3 3 3 2" xfId="50791" xr:uid="{00000000-0005-0000-0000-0000B0C50000}"/>
    <cellStyle name="20% - Accent1 7 3 3 3 3 4" xfId="50792" xr:uid="{00000000-0005-0000-0000-0000B1C50000}"/>
    <cellStyle name="20% - Accent1 7 3 3 3 4" xfId="50793" xr:uid="{00000000-0005-0000-0000-0000B2C50000}"/>
    <cellStyle name="20% - Accent1 7 3 3 3 4 2" xfId="50794" xr:uid="{00000000-0005-0000-0000-0000B3C50000}"/>
    <cellStyle name="20% - Accent1 7 3 3 3 4 2 2" xfId="50795" xr:uid="{00000000-0005-0000-0000-0000B4C50000}"/>
    <cellStyle name="20% - Accent1 7 3 3 3 4 2 2 2" xfId="50796" xr:uid="{00000000-0005-0000-0000-0000B5C50000}"/>
    <cellStyle name="20% - Accent1 7 3 3 3 4 2 3" xfId="50797" xr:uid="{00000000-0005-0000-0000-0000B6C50000}"/>
    <cellStyle name="20% - Accent1 7 3 3 3 4 3" xfId="50798" xr:uid="{00000000-0005-0000-0000-0000B7C50000}"/>
    <cellStyle name="20% - Accent1 7 3 3 3 4 3 2" xfId="50799" xr:uid="{00000000-0005-0000-0000-0000B8C50000}"/>
    <cellStyle name="20% - Accent1 7 3 3 3 4 4" xfId="50800" xr:uid="{00000000-0005-0000-0000-0000B9C50000}"/>
    <cellStyle name="20% - Accent1 7 3 3 3 5" xfId="50801" xr:uid="{00000000-0005-0000-0000-0000BAC50000}"/>
    <cellStyle name="20% - Accent1 7 3 3 3 5 2" xfId="50802" xr:uid="{00000000-0005-0000-0000-0000BBC50000}"/>
    <cellStyle name="20% - Accent1 7 3 3 3 5 2 2" xfId="50803" xr:uid="{00000000-0005-0000-0000-0000BCC50000}"/>
    <cellStyle name="20% - Accent1 7 3 3 3 5 3" xfId="50804" xr:uid="{00000000-0005-0000-0000-0000BDC50000}"/>
    <cellStyle name="20% - Accent1 7 3 3 3 6" xfId="50805" xr:uid="{00000000-0005-0000-0000-0000BEC50000}"/>
    <cellStyle name="20% - Accent1 7 3 3 3 6 2" xfId="50806" xr:uid="{00000000-0005-0000-0000-0000BFC50000}"/>
    <cellStyle name="20% - Accent1 7 3 3 3 6 2 2" xfId="50807" xr:uid="{00000000-0005-0000-0000-0000C0C50000}"/>
    <cellStyle name="20% - Accent1 7 3 3 3 6 3" xfId="50808" xr:uid="{00000000-0005-0000-0000-0000C1C50000}"/>
    <cellStyle name="20% - Accent1 7 3 3 3 7" xfId="50809" xr:uid="{00000000-0005-0000-0000-0000C2C50000}"/>
    <cellStyle name="20% - Accent1 7 3 3 3 7 2" xfId="50810" xr:uid="{00000000-0005-0000-0000-0000C3C50000}"/>
    <cellStyle name="20% - Accent1 7 3 3 3 8" xfId="50811" xr:uid="{00000000-0005-0000-0000-0000C4C50000}"/>
    <cellStyle name="20% - Accent1 7 3 3 3 8 2" xfId="50812" xr:uid="{00000000-0005-0000-0000-0000C5C50000}"/>
    <cellStyle name="20% - Accent1 7 3 3 3 9" xfId="50813" xr:uid="{00000000-0005-0000-0000-0000C6C50000}"/>
    <cellStyle name="20% - Accent1 7 3 3 4" xfId="50814" xr:uid="{00000000-0005-0000-0000-0000C7C50000}"/>
    <cellStyle name="20% - Accent1 7 3 3 4 2" xfId="50815" xr:uid="{00000000-0005-0000-0000-0000C8C50000}"/>
    <cellStyle name="20% - Accent1 7 3 3 4 2 2" xfId="50816" xr:uid="{00000000-0005-0000-0000-0000C9C50000}"/>
    <cellStyle name="20% - Accent1 7 3 3 4 2 2 2" xfId="50817" xr:uid="{00000000-0005-0000-0000-0000CAC50000}"/>
    <cellStyle name="20% - Accent1 7 3 3 4 2 3" xfId="50818" xr:uid="{00000000-0005-0000-0000-0000CBC50000}"/>
    <cellStyle name="20% - Accent1 7 3 3 4 3" xfId="50819" xr:uid="{00000000-0005-0000-0000-0000CCC50000}"/>
    <cellStyle name="20% - Accent1 7 3 3 4 3 2" xfId="50820" xr:uid="{00000000-0005-0000-0000-0000CDC50000}"/>
    <cellStyle name="20% - Accent1 7 3 3 4 4" xfId="50821" xr:uid="{00000000-0005-0000-0000-0000CEC50000}"/>
    <cellStyle name="20% - Accent1 7 3 3 5" xfId="50822" xr:uid="{00000000-0005-0000-0000-0000CFC50000}"/>
    <cellStyle name="20% - Accent1 7 3 3 5 2" xfId="50823" xr:uid="{00000000-0005-0000-0000-0000D0C50000}"/>
    <cellStyle name="20% - Accent1 7 3 3 5 2 2" xfId="50824" xr:uid="{00000000-0005-0000-0000-0000D1C50000}"/>
    <cellStyle name="20% - Accent1 7 3 3 5 2 2 2" xfId="50825" xr:uid="{00000000-0005-0000-0000-0000D2C50000}"/>
    <cellStyle name="20% - Accent1 7 3 3 5 2 3" xfId="50826" xr:uid="{00000000-0005-0000-0000-0000D3C50000}"/>
    <cellStyle name="20% - Accent1 7 3 3 5 3" xfId="50827" xr:uid="{00000000-0005-0000-0000-0000D4C50000}"/>
    <cellStyle name="20% - Accent1 7 3 3 5 3 2" xfId="50828" xr:uid="{00000000-0005-0000-0000-0000D5C50000}"/>
    <cellStyle name="20% - Accent1 7 3 3 5 4" xfId="50829" xr:uid="{00000000-0005-0000-0000-0000D6C50000}"/>
    <cellStyle name="20% - Accent1 7 3 3 6" xfId="50830" xr:uid="{00000000-0005-0000-0000-0000D7C50000}"/>
    <cellStyle name="20% - Accent1 7 3 3 6 2" xfId="50831" xr:uid="{00000000-0005-0000-0000-0000D8C50000}"/>
    <cellStyle name="20% - Accent1 7 3 3 6 2 2" xfId="50832" xr:uid="{00000000-0005-0000-0000-0000D9C50000}"/>
    <cellStyle name="20% - Accent1 7 3 3 6 2 2 2" xfId="50833" xr:uid="{00000000-0005-0000-0000-0000DAC50000}"/>
    <cellStyle name="20% - Accent1 7 3 3 6 2 3" xfId="50834" xr:uid="{00000000-0005-0000-0000-0000DBC50000}"/>
    <cellStyle name="20% - Accent1 7 3 3 6 3" xfId="50835" xr:uid="{00000000-0005-0000-0000-0000DCC50000}"/>
    <cellStyle name="20% - Accent1 7 3 3 6 3 2" xfId="50836" xr:uid="{00000000-0005-0000-0000-0000DDC50000}"/>
    <cellStyle name="20% - Accent1 7 3 3 6 4" xfId="50837" xr:uid="{00000000-0005-0000-0000-0000DEC50000}"/>
    <cellStyle name="20% - Accent1 7 3 3 7" xfId="50838" xr:uid="{00000000-0005-0000-0000-0000DFC50000}"/>
    <cellStyle name="20% - Accent1 7 3 3 7 2" xfId="50839" xr:uid="{00000000-0005-0000-0000-0000E0C50000}"/>
    <cellStyle name="20% - Accent1 7 3 3 7 2 2" xfId="50840" xr:uid="{00000000-0005-0000-0000-0000E1C50000}"/>
    <cellStyle name="20% - Accent1 7 3 3 7 3" xfId="50841" xr:uid="{00000000-0005-0000-0000-0000E2C50000}"/>
    <cellStyle name="20% - Accent1 7 3 3 8" xfId="50842" xr:uid="{00000000-0005-0000-0000-0000E3C50000}"/>
    <cellStyle name="20% - Accent1 7 3 3 8 2" xfId="50843" xr:uid="{00000000-0005-0000-0000-0000E4C50000}"/>
    <cellStyle name="20% - Accent1 7 3 3 8 2 2" xfId="50844" xr:uid="{00000000-0005-0000-0000-0000E5C50000}"/>
    <cellStyle name="20% - Accent1 7 3 3 8 3" xfId="50845" xr:uid="{00000000-0005-0000-0000-0000E6C50000}"/>
    <cellStyle name="20% - Accent1 7 3 3 9" xfId="50846" xr:uid="{00000000-0005-0000-0000-0000E7C50000}"/>
    <cellStyle name="20% - Accent1 7 3 3 9 2" xfId="50847" xr:uid="{00000000-0005-0000-0000-0000E8C50000}"/>
    <cellStyle name="20% - Accent1 7 3 4" xfId="50848" xr:uid="{00000000-0005-0000-0000-0000E9C50000}"/>
    <cellStyle name="20% - Accent1 7 3 4 10" xfId="50849" xr:uid="{00000000-0005-0000-0000-0000EAC50000}"/>
    <cellStyle name="20% - Accent1 7 3 4 10 2" xfId="50850" xr:uid="{00000000-0005-0000-0000-0000EBC50000}"/>
    <cellStyle name="20% - Accent1 7 3 4 11" xfId="50851" xr:uid="{00000000-0005-0000-0000-0000ECC50000}"/>
    <cellStyle name="20% - Accent1 7 3 4 2" xfId="50852" xr:uid="{00000000-0005-0000-0000-0000EDC50000}"/>
    <cellStyle name="20% - Accent1 7 3 4 2 2" xfId="50853" xr:uid="{00000000-0005-0000-0000-0000EEC50000}"/>
    <cellStyle name="20% - Accent1 7 3 4 2 2 2" xfId="50854" xr:uid="{00000000-0005-0000-0000-0000EFC50000}"/>
    <cellStyle name="20% - Accent1 7 3 4 2 2 2 2" xfId="50855" xr:uid="{00000000-0005-0000-0000-0000F0C50000}"/>
    <cellStyle name="20% - Accent1 7 3 4 2 2 2 2 2" xfId="50856" xr:uid="{00000000-0005-0000-0000-0000F1C50000}"/>
    <cellStyle name="20% - Accent1 7 3 4 2 2 2 3" xfId="50857" xr:uid="{00000000-0005-0000-0000-0000F2C50000}"/>
    <cellStyle name="20% - Accent1 7 3 4 2 2 3" xfId="50858" xr:uid="{00000000-0005-0000-0000-0000F3C50000}"/>
    <cellStyle name="20% - Accent1 7 3 4 2 2 3 2" xfId="50859" xr:uid="{00000000-0005-0000-0000-0000F4C50000}"/>
    <cellStyle name="20% - Accent1 7 3 4 2 2 4" xfId="50860" xr:uid="{00000000-0005-0000-0000-0000F5C50000}"/>
    <cellStyle name="20% - Accent1 7 3 4 2 3" xfId="50861" xr:uid="{00000000-0005-0000-0000-0000F6C50000}"/>
    <cellStyle name="20% - Accent1 7 3 4 2 3 2" xfId="50862" xr:uid="{00000000-0005-0000-0000-0000F7C50000}"/>
    <cellStyle name="20% - Accent1 7 3 4 2 3 2 2" xfId="50863" xr:uid="{00000000-0005-0000-0000-0000F8C50000}"/>
    <cellStyle name="20% - Accent1 7 3 4 2 3 2 2 2" xfId="50864" xr:uid="{00000000-0005-0000-0000-0000F9C50000}"/>
    <cellStyle name="20% - Accent1 7 3 4 2 3 2 3" xfId="50865" xr:uid="{00000000-0005-0000-0000-0000FAC50000}"/>
    <cellStyle name="20% - Accent1 7 3 4 2 3 3" xfId="50866" xr:uid="{00000000-0005-0000-0000-0000FBC50000}"/>
    <cellStyle name="20% - Accent1 7 3 4 2 3 3 2" xfId="50867" xr:uid="{00000000-0005-0000-0000-0000FCC50000}"/>
    <cellStyle name="20% - Accent1 7 3 4 2 3 4" xfId="50868" xr:uid="{00000000-0005-0000-0000-0000FDC50000}"/>
    <cellStyle name="20% - Accent1 7 3 4 2 4" xfId="50869" xr:uid="{00000000-0005-0000-0000-0000FEC50000}"/>
    <cellStyle name="20% - Accent1 7 3 4 2 4 2" xfId="50870" xr:uid="{00000000-0005-0000-0000-0000FFC50000}"/>
    <cellStyle name="20% - Accent1 7 3 4 2 4 2 2" xfId="50871" xr:uid="{00000000-0005-0000-0000-000000C60000}"/>
    <cellStyle name="20% - Accent1 7 3 4 2 4 2 2 2" xfId="50872" xr:uid="{00000000-0005-0000-0000-000001C60000}"/>
    <cellStyle name="20% - Accent1 7 3 4 2 4 2 3" xfId="50873" xr:uid="{00000000-0005-0000-0000-000002C60000}"/>
    <cellStyle name="20% - Accent1 7 3 4 2 4 3" xfId="50874" xr:uid="{00000000-0005-0000-0000-000003C60000}"/>
    <cellStyle name="20% - Accent1 7 3 4 2 4 3 2" xfId="50875" xr:uid="{00000000-0005-0000-0000-000004C60000}"/>
    <cellStyle name="20% - Accent1 7 3 4 2 4 4" xfId="50876" xr:uid="{00000000-0005-0000-0000-000005C60000}"/>
    <cellStyle name="20% - Accent1 7 3 4 2 5" xfId="50877" xr:uid="{00000000-0005-0000-0000-000006C60000}"/>
    <cellStyle name="20% - Accent1 7 3 4 2 5 2" xfId="50878" xr:uid="{00000000-0005-0000-0000-000007C60000}"/>
    <cellStyle name="20% - Accent1 7 3 4 2 5 2 2" xfId="50879" xr:uid="{00000000-0005-0000-0000-000008C60000}"/>
    <cellStyle name="20% - Accent1 7 3 4 2 5 3" xfId="50880" xr:uid="{00000000-0005-0000-0000-000009C60000}"/>
    <cellStyle name="20% - Accent1 7 3 4 2 6" xfId="50881" xr:uid="{00000000-0005-0000-0000-00000AC60000}"/>
    <cellStyle name="20% - Accent1 7 3 4 2 6 2" xfId="50882" xr:uid="{00000000-0005-0000-0000-00000BC60000}"/>
    <cellStyle name="20% - Accent1 7 3 4 2 6 2 2" xfId="50883" xr:uid="{00000000-0005-0000-0000-00000CC60000}"/>
    <cellStyle name="20% - Accent1 7 3 4 2 6 3" xfId="50884" xr:uid="{00000000-0005-0000-0000-00000DC60000}"/>
    <cellStyle name="20% - Accent1 7 3 4 2 7" xfId="50885" xr:uid="{00000000-0005-0000-0000-00000EC60000}"/>
    <cellStyle name="20% - Accent1 7 3 4 2 7 2" xfId="50886" xr:uid="{00000000-0005-0000-0000-00000FC60000}"/>
    <cellStyle name="20% - Accent1 7 3 4 2 8" xfId="50887" xr:uid="{00000000-0005-0000-0000-000010C60000}"/>
    <cellStyle name="20% - Accent1 7 3 4 2 8 2" xfId="50888" xr:uid="{00000000-0005-0000-0000-000011C60000}"/>
    <cellStyle name="20% - Accent1 7 3 4 2 9" xfId="50889" xr:uid="{00000000-0005-0000-0000-000012C60000}"/>
    <cellStyle name="20% - Accent1 7 3 4 3" xfId="50890" xr:uid="{00000000-0005-0000-0000-000013C60000}"/>
    <cellStyle name="20% - Accent1 7 3 4 3 2" xfId="50891" xr:uid="{00000000-0005-0000-0000-000014C60000}"/>
    <cellStyle name="20% - Accent1 7 3 4 3 2 2" xfId="50892" xr:uid="{00000000-0005-0000-0000-000015C60000}"/>
    <cellStyle name="20% - Accent1 7 3 4 3 2 2 2" xfId="50893" xr:uid="{00000000-0005-0000-0000-000016C60000}"/>
    <cellStyle name="20% - Accent1 7 3 4 3 2 2 2 2" xfId="50894" xr:uid="{00000000-0005-0000-0000-000017C60000}"/>
    <cellStyle name="20% - Accent1 7 3 4 3 2 2 3" xfId="50895" xr:uid="{00000000-0005-0000-0000-000018C60000}"/>
    <cellStyle name="20% - Accent1 7 3 4 3 2 3" xfId="50896" xr:uid="{00000000-0005-0000-0000-000019C60000}"/>
    <cellStyle name="20% - Accent1 7 3 4 3 2 3 2" xfId="50897" xr:uid="{00000000-0005-0000-0000-00001AC60000}"/>
    <cellStyle name="20% - Accent1 7 3 4 3 2 4" xfId="50898" xr:uid="{00000000-0005-0000-0000-00001BC60000}"/>
    <cellStyle name="20% - Accent1 7 3 4 3 3" xfId="50899" xr:uid="{00000000-0005-0000-0000-00001CC60000}"/>
    <cellStyle name="20% - Accent1 7 3 4 3 3 2" xfId="50900" xr:uid="{00000000-0005-0000-0000-00001DC60000}"/>
    <cellStyle name="20% - Accent1 7 3 4 3 3 2 2" xfId="50901" xr:uid="{00000000-0005-0000-0000-00001EC60000}"/>
    <cellStyle name="20% - Accent1 7 3 4 3 3 2 2 2" xfId="50902" xr:uid="{00000000-0005-0000-0000-00001FC60000}"/>
    <cellStyle name="20% - Accent1 7 3 4 3 3 2 3" xfId="50903" xr:uid="{00000000-0005-0000-0000-000020C60000}"/>
    <cellStyle name="20% - Accent1 7 3 4 3 3 3" xfId="50904" xr:uid="{00000000-0005-0000-0000-000021C60000}"/>
    <cellStyle name="20% - Accent1 7 3 4 3 3 3 2" xfId="50905" xr:uid="{00000000-0005-0000-0000-000022C60000}"/>
    <cellStyle name="20% - Accent1 7 3 4 3 3 4" xfId="50906" xr:uid="{00000000-0005-0000-0000-000023C60000}"/>
    <cellStyle name="20% - Accent1 7 3 4 3 4" xfId="50907" xr:uid="{00000000-0005-0000-0000-000024C60000}"/>
    <cellStyle name="20% - Accent1 7 3 4 3 4 2" xfId="50908" xr:uid="{00000000-0005-0000-0000-000025C60000}"/>
    <cellStyle name="20% - Accent1 7 3 4 3 4 2 2" xfId="50909" xr:uid="{00000000-0005-0000-0000-000026C60000}"/>
    <cellStyle name="20% - Accent1 7 3 4 3 4 2 2 2" xfId="50910" xr:uid="{00000000-0005-0000-0000-000027C60000}"/>
    <cellStyle name="20% - Accent1 7 3 4 3 4 2 3" xfId="50911" xr:uid="{00000000-0005-0000-0000-000028C60000}"/>
    <cellStyle name="20% - Accent1 7 3 4 3 4 3" xfId="50912" xr:uid="{00000000-0005-0000-0000-000029C60000}"/>
    <cellStyle name="20% - Accent1 7 3 4 3 4 3 2" xfId="50913" xr:uid="{00000000-0005-0000-0000-00002AC60000}"/>
    <cellStyle name="20% - Accent1 7 3 4 3 4 4" xfId="50914" xr:uid="{00000000-0005-0000-0000-00002BC60000}"/>
    <cellStyle name="20% - Accent1 7 3 4 3 5" xfId="50915" xr:uid="{00000000-0005-0000-0000-00002CC60000}"/>
    <cellStyle name="20% - Accent1 7 3 4 3 5 2" xfId="50916" xr:uid="{00000000-0005-0000-0000-00002DC60000}"/>
    <cellStyle name="20% - Accent1 7 3 4 3 5 2 2" xfId="50917" xr:uid="{00000000-0005-0000-0000-00002EC60000}"/>
    <cellStyle name="20% - Accent1 7 3 4 3 5 3" xfId="50918" xr:uid="{00000000-0005-0000-0000-00002FC60000}"/>
    <cellStyle name="20% - Accent1 7 3 4 3 6" xfId="50919" xr:uid="{00000000-0005-0000-0000-000030C60000}"/>
    <cellStyle name="20% - Accent1 7 3 4 3 6 2" xfId="50920" xr:uid="{00000000-0005-0000-0000-000031C60000}"/>
    <cellStyle name="20% - Accent1 7 3 4 3 6 2 2" xfId="50921" xr:uid="{00000000-0005-0000-0000-000032C60000}"/>
    <cellStyle name="20% - Accent1 7 3 4 3 6 3" xfId="50922" xr:uid="{00000000-0005-0000-0000-000033C60000}"/>
    <cellStyle name="20% - Accent1 7 3 4 3 7" xfId="50923" xr:uid="{00000000-0005-0000-0000-000034C60000}"/>
    <cellStyle name="20% - Accent1 7 3 4 3 7 2" xfId="50924" xr:uid="{00000000-0005-0000-0000-000035C60000}"/>
    <cellStyle name="20% - Accent1 7 3 4 3 8" xfId="50925" xr:uid="{00000000-0005-0000-0000-000036C60000}"/>
    <cellStyle name="20% - Accent1 7 3 4 3 8 2" xfId="50926" xr:uid="{00000000-0005-0000-0000-000037C60000}"/>
    <cellStyle name="20% - Accent1 7 3 4 3 9" xfId="50927" xr:uid="{00000000-0005-0000-0000-000038C60000}"/>
    <cellStyle name="20% - Accent1 7 3 4 4" xfId="50928" xr:uid="{00000000-0005-0000-0000-000039C60000}"/>
    <cellStyle name="20% - Accent1 7 3 4 4 2" xfId="50929" xr:uid="{00000000-0005-0000-0000-00003AC60000}"/>
    <cellStyle name="20% - Accent1 7 3 4 4 2 2" xfId="50930" xr:uid="{00000000-0005-0000-0000-00003BC60000}"/>
    <cellStyle name="20% - Accent1 7 3 4 4 2 2 2" xfId="50931" xr:uid="{00000000-0005-0000-0000-00003CC60000}"/>
    <cellStyle name="20% - Accent1 7 3 4 4 2 3" xfId="50932" xr:uid="{00000000-0005-0000-0000-00003DC60000}"/>
    <cellStyle name="20% - Accent1 7 3 4 4 3" xfId="50933" xr:uid="{00000000-0005-0000-0000-00003EC60000}"/>
    <cellStyle name="20% - Accent1 7 3 4 4 3 2" xfId="50934" xr:uid="{00000000-0005-0000-0000-00003FC60000}"/>
    <cellStyle name="20% - Accent1 7 3 4 4 4" xfId="50935" xr:uid="{00000000-0005-0000-0000-000040C60000}"/>
    <cellStyle name="20% - Accent1 7 3 4 5" xfId="50936" xr:uid="{00000000-0005-0000-0000-000041C60000}"/>
    <cellStyle name="20% - Accent1 7 3 4 5 2" xfId="50937" xr:uid="{00000000-0005-0000-0000-000042C60000}"/>
    <cellStyle name="20% - Accent1 7 3 4 5 2 2" xfId="50938" xr:uid="{00000000-0005-0000-0000-000043C60000}"/>
    <cellStyle name="20% - Accent1 7 3 4 5 2 2 2" xfId="50939" xr:uid="{00000000-0005-0000-0000-000044C60000}"/>
    <cellStyle name="20% - Accent1 7 3 4 5 2 3" xfId="50940" xr:uid="{00000000-0005-0000-0000-000045C60000}"/>
    <cellStyle name="20% - Accent1 7 3 4 5 3" xfId="50941" xr:uid="{00000000-0005-0000-0000-000046C60000}"/>
    <cellStyle name="20% - Accent1 7 3 4 5 3 2" xfId="50942" xr:uid="{00000000-0005-0000-0000-000047C60000}"/>
    <cellStyle name="20% - Accent1 7 3 4 5 4" xfId="50943" xr:uid="{00000000-0005-0000-0000-000048C60000}"/>
    <cellStyle name="20% - Accent1 7 3 4 6" xfId="50944" xr:uid="{00000000-0005-0000-0000-000049C60000}"/>
    <cellStyle name="20% - Accent1 7 3 4 6 2" xfId="50945" xr:uid="{00000000-0005-0000-0000-00004AC60000}"/>
    <cellStyle name="20% - Accent1 7 3 4 6 2 2" xfId="50946" xr:uid="{00000000-0005-0000-0000-00004BC60000}"/>
    <cellStyle name="20% - Accent1 7 3 4 6 2 2 2" xfId="50947" xr:uid="{00000000-0005-0000-0000-00004CC60000}"/>
    <cellStyle name="20% - Accent1 7 3 4 6 2 3" xfId="50948" xr:uid="{00000000-0005-0000-0000-00004DC60000}"/>
    <cellStyle name="20% - Accent1 7 3 4 6 3" xfId="50949" xr:uid="{00000000-0005-0000-0000-00004EC60000}"/>
    <cellStyle name="20% - Accent1 7 3 4 6 3 2" xfId="50950" xr:uid="{00000000-0005-0000-0000-00004FC60000}"/>
    <cellStyle name="20% - Accent1 7 3 4 6 4" xfId="50951" xr:uid="{00000000-0005-0000-0000-000050C60000}"/>
    <cellStyle name="20% - Accent1 7 3 4 7" xfId="50952" xr:uid="{00000000-0005-0000-0000-000051C60000}"/>
    <cellStyle name="20% - Accent1 7 3 4 7 2" xfId="50953" xr:uid="{00000000-0005-0000-0000-000052C60000}"/>
    <cellStyle name="20% - Accent1 7 3 4 7 2 2" xfId="50954" xr:uid="{00000000-0005-0000-0000-000053C60000}"/>
    <cellStyle name="20% - Accent1 7 3 4 7 3" xfId="50955" xr:uid="{00000000-0005-0000-0000-000054C60000}"/>
    <cellStyle name="20% - Accent1 7 3 4 8" xfId="50956" xr:uid="{00000000-0005-0000-0000-000055C60000}"/>
    <cellStyle name="20% - Accent1 7 3 4 8 2" xfId="50957" xr:uid="{00000000-0005-0000-0000-000056C60000}"/>
    <cellStyle name="20% - Accent1 7 3 4 8 2 2" xfId="50958" xr:uid="{00000000-0005-0000-0000-000057C60000}"/>
    <cellStyle name="20% - Accent1 7 3 4 8 3" xfId="50959" xr:uid="{00000000-0005-0000-0000-000058C60000}"/>
    <cellStyle name="20% - Accent1 7 3 4 9" xfId="50960" xr:uid="{00000000-0005-0000-0000-000059C60000}"/>
    <cellStyle name="20% - Accent1 7 3 4 9 2" xfId="50961" xr:uid="{00000000-0005-0000-0000-00005AC60000}"/>
    <cellStyle name="20% - Accent1 7 3 5" xfId="50962" xr:uid="{00000000-0005-0000-0000-00005BC60000}"/>
    <cellStyle name="20% - Accent1 7 3 5 2" xfId="50963" xr:uid="{00000000-0005-0000-0000-00005CC60000}"/>
    <cellStyle name="20% - Accent1 7 3 5 2 2" xfId="50964" xr:uid="{00000000-0005-0000-0000-00005DC60000}"/>
    <cellStyle name="20% - Accent1 7 3 5 2 2 2" xfId="50965" xr:uid="{00000000-0005-0000-0000-00005EC60000}"/>
    <cellStyle name="20% - Accent1 7 3 5 2 2 2 2" xfId="50966" xr:uid="{00000000-0005-0000-0000-00005FC60000}"/>
    <cellStyle name="20% - Accent1 7 3 5 2 2 3" xfId="50967" xr:uid="{00000000-0005-0000-0000-000060C60000}"/>
    <cellStyle name="20% - Accent1 7 3 5 2 3" xfId="50968" xr:uid="{00000000-0005-0000-0000-000061C60000}"/>
    <cellStyle name="20% - Accent1 7 3 5 2 3 2" xfId="50969" xr:uid="{00000000-0005-0000-0000-000062C60000}"/>
    <cellStyle name="20% - Accent1 7 3 5 2 4" xfId="50970" xr:uid="{00000000-0005-0000-0000-000063C60000}"/>
    <cellStyle name="20% - Accent1 7 3 5 3" xfId="50971" xr:uid="{00000000-0005-0000-0000-000064C60000}"/>
    <cellStyle name="20% - Accent1 7 3 5 3 2" xfId="50972" xr:uid="{00000000-0005-0000-0000-000065C60000}"/>
    <cellStyle name="20% - Accent1 7 3 5 3 2 2" xfId="50973" xr:uid="{00000000-0005-0000-0000-000066C60000}"/>
    <cellStyle name="20% - Accent1 7 3 5 3 2 2 2" xfId="50974" xr:uid="{00000000-0005-0000-0000-000067C60000}"/>
    <cellStyle name="20% - Accent1 7 3 5 3 2 3" xfId="50975" xr:uid="{00000000-0005-0000-0000-000068C60000}"/>
    <cellStyle name="20% - Accent1 7 3 5 3 3" xfId="50976" xr:uid="{00000000-0005-0000-0000-000069C60000}"/>
    <cellStyle name="20% - Accent1 7 3 5 3 3 2" xfId="50977" xr:uid="{00000000-0005-0000-0000-00006AC60000}"/>
    <cellStyle name="20% - Accent1 7 3 5 3 4" xfId="50978" xr:uid="{00000000-0005-0000-0000-00006BC60000}"/>
    <cellStyle name="20% - Accent1 7 3 5 4" xfId="50979" xr:uid="{00000000-0005-0000-0000-00006CC60000}"/>
    <cellStyle name="20% - Accent1 7 3 5 4 2" xfId="50980" xr:uid="{00000000-0005-0000-0000-00006DC60000}"/>
    <cellStyle name="20% - Accent1 7 3 5 4 2 2" xfId="50981" xr:uid="{00000000-0005-0000-0000-00006EC60000}"/>
    <cellStyle name="20% - Accent1 7 3 5 4 2 2 2" xfId="50982" xr:uid="{00000000-0005-0000-0000-00006FC60000}"/>
    <cellStyle name="20% - Accent1 7 3 5 4 2 3" xfId="50983" xr:uid="{00000000-0005-0000-0000-000070C60000}"/>
    <cellStyle name="20% - Accent1 7 3 5 4 3" xfId="50984" xr:uid="{00000000-0005-0000-0000-000071C60000}"/>
    <cellStyle name="20% - Accent1 7 3 5 4 3 2" xfId="50985" xr:uid="{00000000-0005-0000-0000-000072C60000}"/>
    <cellStyle name="20% - Accent1 7 3 5 4 4" xfId="50986" xr:uid="{00000000-0005-0000-0000-000073C60000}"/>
    <cellStyle name="20% - Accent1 7 3 5 5" xfId="50987" xr:uid="{00000000-0005-0000-0000-000074C60000}"/>
    <cellStyle name="20% - Accent1 7 3 5 5 2" xfId="50988" xr:uid="{00000000-0005-0000-0000-000075C60000}"/>
    <cellStyle name="20% - Accent1 7 3 5 5 2 2" xfId="50989" xr:uid="{00000000-0005-0000-0000-000076C60000}"/>
    <cellStyle name="20% - Accent1 7 3 5 5 3" xfId="50990" xr:uid="{00000000-0005-0000-0000-000077C60000}"/>
    <cellStyle name="20% - Accent1 7 3 5 6" xfId="50991" xr:uid="{00000000-0005-0000-0000-000078C60000}"/>
    <cellStyle name="20% - Accent1 7 3 5 6 2" xfId="50992" xr:uid="{00000000-0005-0000-0000-000079C60000}"/>
    <cellStyle name="20% - Accent1 7 3 5 6 2 2" xfId="50993" xr:uid="{00000000-0005-0000-0000-00007AC60000}"/>
    <cellStyle name="20% - Accent1 7 3 5 6 3" xfId="50994" xr:uid="{00000000-0005-0000-0000-00007BC60000}"/>
    <cellStyle name="20% - Accent1 7 3 5 7" xfId="50995" xr:uid="{00000000-0005-0000-0000-00007CC60000}"/>
    <cellStyle name="20% - Accent1 7 3 5 7 2" xfId="50996" xr:uid="{00000000-0005-0000-0000-00007DC60000}"/>
    <cellStyle name="20% - Accent1 7 3 5 8" xfId="50997" xr:uid="{00000000-0005-0000-0000-00007EC60000}"/>
    <cellStyle name="20% - Accent1 7 3 5 8 2" xfId="50998" xr:uid="{00000000-0005-0000-0000-00007FC60000}"/>
    <cellStyle name="20% - Accent1 7 3 5 9" xfId="50999" xr:uid="{00000000-0005-0000-0000-000080C60000}"/>
    <cellStyle name="20% - Accent1 7 3 6" xfId="51000" xr:uid="{00000000-0005-0000-0000-000081C60000}"/>
    <cellStyle name="20% - Accent1 7 3 6 2" xfId="51001" xr:uid="{00000000-0005-0000-0000-000082C60000}"/>
    <cellStyle name="20% - Accent1 7 3 6 2 2" xfId="51002" xr:uid="{00000000-0005-0000-0000-000083C60000}"/>
    <cellStyle name="20% - Accent1 7 3 6 2 2 2" xfId="51003" xr:uid="{00000000-0005-0000-0000-000084C60000}"/>
    <cellStyle name="20% - Accent1 7 3 6 2 2 2 2" xfId="51004" xr:uid="{00000000-0005-0000-0000-000085C60000}"/>
    <cellStyle name="20% - Accent1 7 3 6 2 2 3" xfId="51005" xr:uid="{00000000-0005-0000-0000-000086C60000}"/>
    <cellStyle name="20% - Accent1 7 3 6 2 3" xfId="51006" xr:uid="{00000000-0005-0000-0000-000087C60000}"/>
    <cellStyle name="20% - Accent1 7 3 6 2 3 2" xfId="51007" xr:uid="{00000000-0005-0000-0000-000088C60000}"/>
    <cellStyle name="20% - Accent1 7 3 6 2 4" xfId="51008" xr:uid="{00000000-0005-0000-0000-000089C60000}"/>
    <cellStyle name="20% - Accent1 7 3 6 3" xfId="51009" xr:uid="{00000000-0005-0000-0000-00008AC60000}"/>
    <cellStyle name="20% - Accent1 7 3 6 3 2" xfId="51010" xr:uid="{00000000-0005-0000-0000-00008BC60000}"/>
    <cellStyle name="20% - Accent1 7 3 6 3 2 2" xfId="51011" xr:uid="{00000000-0005-0000-0000-00008CC60000}"/>
    <cellStyle name="20% - Accent1 7 3 6 3 2 2 2" xfId="51012" xr:uid="{00000000-0005-0000-0000-00008DC60000}"/>
    <cellStyle name="20% - Accent1 7 3 6 3 2 3" xfId="51013" xr:uid="{00000000-0005-0000-0000-00008EC60000}"/>
    <cellStyle name="20% - Accent1 7 3 6 3 3" xfId="51014" xr:uid="{00000000-0005-0000-0000-00008FC60000}"/>
    <cellStyle name="20% - Accent1 7 3 6 3 3 2" xfId="51015" xr:uid="{00000000-0005-0000-0000-000090C60000}"/>
    <cellStyle name="20% - Accent1 7 3 6 3 4" xfId="51016" xr:uid="{00000000-0005-0000-0000-000091C60000}"/>
    <cellStyle name="20% - Accent1 7 3 6 4" xfId="51017" xr:uid="{00000000-0005-0000-0000-000092C60000}"/>
    <cellStyle name="20% - Accent1 7 3 6 4 2" xfId="51018" xr:uid="{00000000-0005-0000-0000-000093C60000}"/>
    <cellStyle name="20% - Accent1 7 3 6 4 2 2" xfId="51019" xr:uid="{00000000-0005-0000-0000-000094C60000}"/>
    <cellStyle name="20% - Accent1 7 3 6 4 2 2 2" xfId="51020" xr:uid="{00000000-0005-0000-0000-000095C60000}"/>
    <cellStyle name="20% - Accent1 7 3 6 4 2 3" xfId="51021" xr:uid="{00000000-0005-0000-0000-000096C60000}"/>
    <cellStyle name="20% - Accent1 7 3 6 4 3" xfId="51022" xr:uid="{00000000-0005-0000-0000-000097C60000}"/>
    <cellStyle name="20% - Accent1 7 3 6 4 3 2" xfId="51023" xr:uid="{00000000-0005-0000-0000-000098C60000}"/>
    <cellStyle name="20% - Accent1 7 3 6 4 4" xfId="51024" xr:uid="{00000000-0005-0000-0000-000099C60000}"/>
    <cellStyle name="20% - Accent1 7 3 6 5" xfId="51025" xr:uid="{00000000-0005-0000-0000-00009AC60000}"/>
    <cellStyle name="20% - Accent1 7 3 6 5 2" xfId="51026" xr:uid="{00000000-0005-0000-0000-00009BC60000}"/>
    <cellStyle name="20% - Accent1 7 3 6 5 2 2" xfId="51027" xr:uid="{00000000-0005-0000-0000-00009CC60000}"/>
    <cellStyle name="20% - Accent1 7 3 6 5 3" xfId="51028" xr:uid="{00000000-0005-0000-0000-00009DC60000}"/>
    <cellStyle name="20% - Accent1 7 3 6 6" xfId="51029" xr:uid="{00000000-0005-0000-0000-00009EC60000}"/>
    <cellStyle name="20% - Accent1 7 3 6 6 2" xfId="51030" xr:uid="{00000000-0005-0000-0000-00009FC60000}"/>
    <cellStyle name="20% - Accent1 7 3 6 6 2 2" xfId="51031" xr:uid="{00000000-0005-0000-0000-0000A0C60000}"/>
    <cellStyle name="20% - Accent1 7 3 6 6 3" xfId="51032" xr:uid="{00000000-0005-0000-0000-0000A1C60000}"/>
    <cellStyle name="20% - Accent1 7 3 6 7" xfId="51033" xr:uid="{00000000-0005-0000-0000-0000A2C60000}"/>
    <cellStyle name="20% - Accent1 7 3 6 7 2" xfId="51034" xr:uid="{00000000-0005-0000-0000-0000A3C60000}"/>
    <cellStyle name="20% - Accent1 7 3 6 8" xfId="51035" xr:uid="{00000000-0005-0000-0000-0000A4C60000}"/>
    <cellStyle name="20% - Accent1 7 3 6 8 2" xfId="51036" xr:uid="{00000000-0005-0000-0000-0000A5C60000}"/>
    <cellStyle name="20% - Accent1 7 3 6 9" xfId="51037" xr:uid="{00000000-0005-0000-0000-0000A6C60000}"/>
    <cellStyle name="20% - Accent1 7 3 7" xfId="51038" xr:uid="{00000000-0005-0000-0000-0000A7C60000}"/>
    <cellStyle name="20% - Accent1 7 3 7 2" xfId="51039" xr:uid="{00000000-0005-0000-0000-0000A8C60000}"/>
    <cellStyle name="20% - Accent1 7 3 7 2 2" xfId="51040" xr:uid="{00000000-0005-0000-0000-0000A9C60000}"/>
    <cellStyle name="20% - Accent1 7 3 7 2 2 2" xfId="51041" xr:uid="{00000000-0005-0000-0000-0000AAC60000}"/>
    <cellStyle name="20% - Accent1 7 3 7 2 3" xfId="51042" xr:uid="{00000000-0005-0000-0000-0000ABC60000}"/>
    <cellStyle name="20% - Accent1 7 3 7 3" xfId="51043" xr:uid="{00000000-0005-0000-0000-0000ACC60000}"/>
    <cellStyle name="20% - Accent1 7 3 7 3 2" xfId="51044" xr:uid="{00000000-0005-0000-0000-0000ADC60000}"/>
    <cellStyle name="20% - Accent1 7 3 7 4" xfId="51045" xr:uid="{00000000-0005-0000-0000-0000AEC60000}"/>
    <cellStyle name="20% - Accent1 7 3 8" xfId="51046" xr:uid="{00000000-0005-0000-0000-0000AFC60000}"/>
    <cellStyle name="20% - Accent1 7 3 8 2" xfId="51047" xr:uid="{00000000-0005-0000-0000-0000B0C60000}"/>
    <cellStyle name="20% - Accent1 7 3 8 2 2" xfId="51048" xr:uid="{00000000-0005-0000-0000-0000B1C60000}"/>
    <cellStyle name="20% - Accent1 7 3 8 2 2 2" xfId="51049" xr:uid="{00000000-0005-0000-0000-0000B2C60000}"/>
    <cellStyle name="20% - Accent1 7 3 8 2 3" xfId="51050" xr:uid="{00000000-0005-0000-0000-0000B3C60000}"/>
    <cellStyle name="20% - Accent1 7 3 8 3" xfId="51051" xr:uid="{00000000-0005-0000-0000-0000B4C60000}"/>
    <cellStyle name="20% - Accent1 7 3 8 3 2" xfId="51052" xr:uid="{00000000-0005-0000-0000-0000B5C60000}"/>
    <cellStyle name="20% - Accent1 7 3 8 4" xfId="51053" xr:uid="{00000000-0005-0000-0000-0000B6C60000}"/>
    <cellStyle name="20% - Accent1 7 3 9" xfId="51054" xr:uid="{00000000-0005-0000-0000-0000B7C60000}"/>
    <cellStyle name="20% - Accent1 7 3 9 2" xfId="51055" xr:uid="{00000000-0005-0000-0000-0000B8C60000}"/>
    <cellStyle name="20% - Accent1 7 3 9 2 2" xfId="51056" xr:uid="{00000000-0005-0000-0000-0000B9C60000}"/>
    <cellStyle name="20% - Accent1 7 3 9 2 2 2" xfId="51057" xr:uid="{00000000-0005-0000-0000-0000BAC60000}"/>
    <cellStyle name="20% - Accent1 7 3 9 2 3" xfId="51058" xr:uid="{00000000-0005-0000-0000-0000BBC60000}"/>
    <cellStyle name="20% - Accent1 7 3 9 3" xfId="51059" xr:uid="{00000000-0005-0000-0000-0000BCC60000}"/>
    <cellStyle name="20% - Accent1 7 3 9 3 2" xfId="51060" xr:uid="{00000000-0005-0000-0000-0000BDC60000}"/>
    <cellStyle name="20% - Accent1 7 3 9 4" xfId="51061" xr:uid="{00000000-0005-0000-0000-0000BEC60000}"/>
    <cellStyle name="20% - Accent1 7 4" xfId="51062" xr:uid="{00000000-0005-0000-0000-0000BFC60000}"/>
    <cellStyle name="20% - Accent1 7 4 10" xfId="51063" xr:uid="{00000000-0005-0000-0000-0000C0C60000}"/>
    <cellStyle name="20% - Accent1 7 4 10 2" xfId="51064" xr:uid="{00000000-0005-0000-0000-0000C1C60000}"/>
    <cellStyle name="20% - Accent1 7 4 11" xfId="51065" xr:uid="{00000000-0005-0000-0000-0000C2C60000}"/>
    <cellStyle name="20% - Accent1 7 4 2" xfId="51066" xr:uid="{00000000-0005-0000-0000-0000C3C60000}"/>
    <cellStyle name="20% - Accent1 7 4 2 2" xfId="51067" xr:uid="{00000000-0005-0000-0000-0000C4C60000}"/>
    <cellStyle name="20% - Accent1 7 4 2 2 2" xfId="51068" xr:uid="{00000000-0005-0000-0000-0000C5C60000}"/>
    <cellStyle name="20% - Accent1 7 4 2 2 2 2" xfId="51069" xr:uid="{00000000-0005-0000-0000-0000C6C60000}"/>
    <cellStyle name="20% - Accent1 7 4 2 2 2 2 2" xfId="51070" xr:uid="{00000000-0005-0000-0000-0000C7C60000}"/>
    <cellStyle name="20% - Accent1 7 4 2 2 2 3" xfId="51071" xr:uid="{00000000-0005-0000-0000-0000C8C60000}"/>
    <cellStyle name="20% - Accent1 7 4 2 2 3" xfId="51072" xr:uid="{00000000-0005-0000-0000-0000C9C60000}"/>
    <cellStyle name="20% - Accent1 7 4 2 2 3 2" xfId="51073" xr:uid="{00000000-0005-0000-0000-0000CAC60000}"/>
    <cellStyle name="20% - Accent1 7 4 2 2 4" xfId="51074" xr:uid="{00000000-0005-0000-0000-0000CBC60000}"/>
    <cellStyle name="20% - Accent1 7 4 2 3" xfId="51075" xr:uid="{00000000-0005-0000-0000-0000CCC60000}"/>
    <cellStyle name="20% - Accent1 7 4 2 3 2" xfId="51076" xr:uid="{00000000-0005-0000-0000-0000CDC60000}"/>
    <cellStyle name="20% - Accent1 7 4 2 3 2 2" xfId="51077" xr:uid="{00000000-0005-0000-0000-0000CEC60000}"/>
    <cellStyle name="20% - Accent1 7 4 2 3 2 2 2" xfId="51078" xr:uid="{00000000-0005-0000-0000-0000CFC60000}"/>
    <cellStyle name="20% - Accent1 7 4 2 3 2 3" xfId="51079" xr:uid="{00000000-0005-0000-0000-0000D0C60000}"/>
    <cellStyle name="20% - Accent1 7 4 2 3 3" xfId="51080" xr:uid="{00000000-0005-0000-0000-0000D1C60000}"/>
    <cellStyle name="20% - Accent1 7 4 2 3 3 2" xfId="51081" xr:uid="{00000000-0005-0000-0000-0000D2C60000}"/>
    <cellStyle name="20% - Accent1 7 4 2 3 4" xfId="51082" xr:uid="{00000000-0005-0000-0000-0000D3C60000}"/>
    <cellStyle name="20% - Accent1 7 4 2 4" xfId="51083" xr:uid="{00000000-0005-0000-0000-0000D4C60000}"/>
    <cellStyle name="20% - Accent1 7 4 2 4 2" xfId="51084" xr:uid="{00000000-0005-0000-0000-0000D5C60000}"/>
    <cellStyle name="20% - Accent1 7 4 2 4 2 2" xfId="51085" xr:uid="{00000000-0005-0000-0000-0000D6C60000}"/>
    <cellStyle name="20% - Accent1 7 4 2 4 2 2 2" xfId="51086" xr:uid="{00000000-0005-0000-0000-0000D7C60000}"/>
    <cellStyle name="20% - Accent1 7 4 2 4 2 3" xfId="51087" xr:uid="{00000000-0005-0000-0000-0000D8C60000}"/>
    <cellStyle name="20% - Accent1 7 4 2 4 3" xfId="51088" xr:uid="{00000000-0005-0000-0000-0000D9C60000}"/>
    <cellStyle name="20% - Accent1 7 4 2 4 3 2" xfId="51089" xr:uid="{00000000-0005-0000-0000-0000DAC60000}"/>
    <cellStyle name="20% - Accent1 7 4 2 4 4" xfId="51090" xr:uid="{00000000-0005-0000-0000-0000DBC60000}"/>
    <cellStyle name="20% - Accent1 7 4 2 5" xfId="51091" xr:uid="{00000000-0005-0000-0000-0000DCC60000}"/>
    <cellStyle name="20% - Accent1 7 4 2 5 2" xfId="51092" xr:uid="{00000000-0005-0000-0000-0000DDC60000}"/>
    <cellStyle name="20% - Accent1 7 4 2 5 2 2" xfId="51093" xr:uid="{00000000-0005-0000-0000-0000DEC60000}"/>
    <cellStyle name="20% - Accent1 7 4 2 5 3" xfId="51094" xr:uid="{00000000-0005-0000-0000-0000DFC60000}"/>
    <cellStyle name="20% - Accent1 7 4 2 6" xfId="51095" xr:uid="{00000000-0005-0000-0000-0000E0C60000}"/>
    <cellStyle name="20% - Accent1 7 4 2 6 2" xfId="51096" xr:uid="{00000000-0005-0000-0000-0000E1C60000}"/>
    <cellStyle name="20% - Accent1 7 4 2 6 2 2" xfId="51097" xr:uid="{00000000-0005-0000-0000-0000E2C60000}"/>
    <cellStyle name="20% - Accent1 7 4 2 6 3" xfId="51098" xr:uid="{00000000-0005-0000-0000-0000E3C60000}"/>
    <cellStyle name="20% - Accent1 7 4 2 7" xfId="51099" xr:uid="{00000000-0005-0000-0000-0000E4C60000}"/>
    <cellStyle name="20% - Accent1 7 4 2 7 2" xfId="51100" xr:uid="{00000000-0005-0000-0000-0000E5C60000}"/>
    <cellStyle name="20% - Accent1 7 4 2 8" xfId="51101" xr:uid="{00000000-0005-0000-0000-0000E6C60000}"/>
    <cellStyle name="20% - Accent1 7 4 2 8 2" xfId="51102" xr:uid="{00000000-0005-0000-0000-0000E7C60000}"/>
    <cellStyle name="20% - Accent1 7 4 2 9" xfId="51103" xr:uid="{00000000-0005-0000-0000-0000E8C60000}"/>
    <cellStyle name="20% - Accent1 7 4 3" xfId="51104" xr:uid="{00000000-0005-0000-0000-0000E9C60000}"/>
    <cellStyle name="20% - Accent1 7 4 3 2" xfId="51105" xr:uid="{00000000-0005-0000-0000-0000EAC60000}"/>
    <cellStyle name="20% - Accent1 7 4 3 2 2" xfId="51106" xr:uid="{00000000-0005-0000-0000-0000EBC60000}"/>
    <cellStyle name="20% - Accent1 7 4 3 2 2 2" xfId="51107" xr:uid="{00000000-0005-0000-0000-0000ECC60000}"/>
    <cellStyle name="20% - Accent1 7 4 3 2 2 2 2" xfId="51108" xr:uid="{00000000-0005-0000-0000-0000EDC60000}"/>
    <cellStyle name="20% - Accent1 7 4 3 2 2 3" xfId="51109" xr:uid="{00000000-0005-0000-0000-0000EEC60000}"/>
    <cellStyle name="20% - Accent1 7 4 3 2 3" xfId="51110" xr:uid="{00000000-0005-0000-0000-0000EFC60000}"/>
    <cellStyle name="20% - Accent1 7 4 3 2 3 2" xfId="51111" xr:uid="{00000000-0005-0000-0000-0000F0C60000}"/>
    <cellStyle name="20% - Accent1 7 4 3 2 4" xfId="51112" xr:uid="{00000000-0005-0000-0000-0000F1C60000}"/>
    <cellStyle name="20% - Accent1 7 4 3 3" xfId="51113" xr:uid="{00000000-0005-0000-0000-0000F2C60000}"/>
    <cellStyle name="20% - Accent1 7 4 3 3 2" xfId="51114" xr:uid="{00000000-0005-0000-0000-0000F3C60000}"/>
    <cellStyle name="20% - Accent1 7 4 3 3 2 2" xfId="51115" xr:uid="{00000000-0005-0000-0000-0000F4C60000}"/>
    <cellStyle name="20% - Accent1 7 4 3 3 2 2 2" xfId="51116" xr:uid="{00000000-0005-0000-0000-0000F5C60000}"/>
    <cellStyle name="20% - Accent1 7 4 3 3 2 3" xfId="51117" xr:uid="{00000000-0005-0000-0000-0000F6C60000}"/>
    <cellStyle name="20% - Accent1 7 4 3 3 3" xfId="51118" xr:uid="{00000000-0005-0000-0000-0000F7C60000}"/>
    <cellStyle name="20% - Accent1 7 4 3 3 3 2" xfId="51119" xr:uid="{00000000-0005-0000-0000-0000F8C60000}"/>
    <cellStyle name="20% - Accent1 7 4 3 3 4" xfId="51120" xr:uid="{00000000-0005-0000-0000-0000F9C60000}"/>
    <cellStyle name="20% - Accent1 7 4 3 4" xfId="51121" xr:uid="{00000000-0005-0000-0000-0000FAC60000}"/>
    <cellStyle name="20% - Accent1 7 4 3 4 2" xfId="51122" xr:uid="{00000000-0005-0000-0000-0000FBC60000}"/>
    <cellStyle name="20% - Accent1 7 4 3 4 2 2" xfId="51123" xr:uid="{00000000-0005-0000-0000-0000FCC60000}"/>
    <cellStyle name="20% - Accent1 7 4 3 4 2 2 2" xfId="51124" xr:uid="{00000000-0005-0000-0000-0000FDC60000}"/>
    <cellStyle name="20% - Accent1 7 4 3 4 2 3" xfId="51125" xr:uid="{00000000-0005-0000-0000-0000FEC60000}"/>
    <cellStyle name="20% - Accent1 7 4 3 4 3" xfId="51126" xr:uid="{00000000-0005-0000-0000-0000FFC60000}"/>
    <cellStyle name="20% - Accent1 7 4 3 4 3 2" xfId="51127" xr:uid="{00000000-0005-0000-0000-000000C70000}"/>
    <cellStyle name="20% - Accent1 7 4 3 4 4" xfId="51128" xr:uid="{00000000-0005-0000-0000-000001C70000}"/>
    <cellStyle name="20% - Accent1 7 4 3 5" xfId="51129" xr:uid="{00000000-0005-0000-0000-000002C70000}"/>
    <cellStyle name="20% - Accent1 7 4 3 5 2" xfId="51130" xr:uid="{00000000-0005-0000-0000-000003C70000}"/>
    <cellStyle name="20% - Accent1 7 4 3 5 2 2" xfId="51131" xr:uid="{00000000-0005-0000-0000-000004C70000}"/>
    <cellStyle name="20% - Accent1 7 4 3 5 3" xfId="51132" xr:uid="{00000000-0005-0000-0000-000005C70000}"/>
    <cellStyle name="20% - Accent1 7 4 3 6" xfId="51133" xr:uid="{00000000-0005-0000-0000-000006C70000}"/>
    <cellStyle name="20% - Accent1 7 4 3 6 2" xfId="51134" xr:uid="{00000000-0005-0000-0000-000007C70000}"/>
    <cellStyle name="20% - Accent1 7 4 3 6 2 2" xfId="51135" xr:uid="{00000000-0005-0000-0000-000008C70000}"/>
    <cellStyle name="20% - Accent1 7 4 3 6 3" xfId="51136" xr:uid="{00000000-0005-0000-0000-000009C70000}"/>
    <cellStyle name="20% - Accent1 7 4 3 7" xfId="51137" xr:uid="{00000000-0005-0000-0000-00000AC70000}"/>
    <cellStyle name="20% - Accent1 7 4 3 7 2" xfId="51138" xr:uid="{00000000-0005-0000-0000-00000BC70000}"/>
    <cellStyle name="20% - Accent1 7 4 3 8" xfId="51139" xr:uid="{00000000-0005-0000-0000-00000CC70000}"/>
    <cellStyle name="20% - Accent1 7 4 3 8 2" xfId="51140" xr:uid="{00000000-0005-0000-0000-00000DC70000}"/>
    <cellStyle name="20% - Accent1 7 4 3 9" xfId="51141" xr:uid="{00000000-0005-0000-0000-00000EC70000}"/>
    <cellStyle name="20% - Accent1 7 4 4" xfId="51142" xr:uid="{00000000-0005-0000-0000-00000FC70000}"/>
    <cellStyle name="20% - Accent1 7 4 4 2" xfId="51143" xr:uid="{00000000-0005-0000-0000-000010C70000}"/>
    <cellStyle name="20% - Accent1 7 4 4 2 2" xfId="51144" xr:uid="{00000000-0005-0000-0000-000011C70000}"/>
    <cellStyle name="20% - Accent1 7 4 4 2 2 2" xfId="51145" xr:uid="{00000000-0005-0000-0000-000012C70000}"/>
    <cellStyle name="20% - Accent1 7 4 4 2 3" xfId="51146" xr:uid="{00000000-0005-0000-0000-000013C70000}"/>
    <cellStyle name="20% - Accent1 7 4 4 3" xfId="51147" xr:uid="{00000000-0005-0000-0000-000014C70000}"/>
    <cellStyle name="20% - Accent1 7 4 4 3 2" xfId="51148" xr:uid="{00000000-0005-0000-0000-000015C70000}"/>
    <cellStyle name="20% - Accent1 7 4 4 4" xfId="51149" xr:uid="{00000000-0005-0000-0000-000016C70000}"/>
    <cellStyle name="20% - Accent1 7 4 5" xfId="51150" xr:uid="{00000000-0005-0000-0000-000017C70000}"/>
    <cellStyle name="20% - Accent1 7 4 5 2" xfId="51151" xr:uid="{00000000-0005-0000-0000-000018C70000}"/>
    <cellStyle name="20% - Accent1 7 4 5 2 2" xfId="51152" xr:uid="{00000000-0005-0000-0000-000019C70000}"/>
    <cellStyle name="20% - Accent1 7 4 5 2 2 2" xfId="51153" xr:uid="{00000000-0005-0000-0000-00001AC70000}"/>
    <cellStyle name="20% - Accent1 7 4 5 2 3" xfId="51154" xr:uid="{00000000-0005-0000-0000-00001BC70000}"/>
    <cellStyle name="20% - Accent1 7 4 5 3" xfId="51155" xr:uid="{00000000-0005-0000-0000-00001CC70000}"/>
    <cellStyle name="20% - Accent1 7 4 5 3 2" xfId="51156" xr:uid="{00000000-0005-0000-0000-00001DC70000}"/>
    <cellStyle name="20% - Accent1 7 4 5 4" xfId="51157" xr:uid="{00000000-0005-0000-0000-00001EC70000}"/>
    <cellStyle name="20% - Accent1 7 4 6" xfId="51158" xr:uid="{00000000-0005-0000-0000-00001FC70000}"/>
    <cellStyle name="20% - Accent1 7 4 6 2" xfId="51159" xr:uid="{00000000-0005-0000-0000-000020C70000}"/>
    <cellStyle name="20% - Accent1 7 4 6 2 2" xfId="51160" xr:uid="{00000000-0005-0000-0000-000021C70000}"/>
    <cellStyle name="20% - Accent1 7 4 6 2 2 2" xfId="51161" xr:uid="{00000000-0005-0000-0000-000022C70000}"/>
    <cellStyle name="20% - Accent1 7 4 6 2 3" xfId="51162" xr:uid="{00000000-0005-0000-0000-000023C70000}"/>
    <cellStyle name="20% - Accent1 7 4 6 3" xfId="51163" xr:uid="{00000000-0005-0000-0000-000024C70000}"/>
    <cellStyle name="20% - Accent1 7 4 6 3 2" xfId="51164" xr:uid="{00000000-0005-0000-0000-000025C70000}"/>
    <cellStyle name="20% - Accent1 7 4 6 4" xfId="51165" xr:uid="{00000000-0005-0000-0000-000026C70000}"/>
    <cellStyle name="20% - Accent1 7 4 7" xfId="51166" xr:uid="{00000000-0005-0000-0000-000027C70000}"/>
    <cellStyle name="20% - Accent1 7 4 7 2" xfId="51167" xr:uid="{00000000-0005-0000-0000-000028C70000}"/>
    <cellStyle name="20% - Accent1 7 4 7 2 2" xfId="51168" xr:uid="{00000000-0005-0000-0000-000029C70000}"/>
    <cellStyle name="20% - Accent1 7 4 7 3" xfId="51169" xr:uid="{00000000-0005-0000-0000-00002AC70000}"/>
    <cellStyle name="20% - Accent1 7 4 8" xfId="51170" xr:uid="{00000000-0005-0000-0000-00002BC70000}"/>
    <cellStyle name="20% - Accent1 7 4 8 2" xfId="51171" xr:uid="{00000000-0005-0000-0000-00002CC70000}"/>
    <cellStyle name="20% - Accent1 7 4 8 2 2" xfId="51172" xr:uid="{00000000-0005-0000-0000-00002DC70000}"/>
    <cellStyle name="20% - Accent1 7 4 8 3" xfId="51173" xr:uid="{00000000-0005-0000-0000-00002EC70000}"/>
    <cellStyle name="20% - Accent1 7 4 9" xfId="51174" xr:uid="{00000000-0005-0000-0000-00002FC70000}"/>
    <cellStyle name="20% - Accent1 7 4 9 2" xfId="51175" xr:uid="{00000000-0005-0000-0000-000030C70000}"/>
    <cellStyle name="20% - Accent1 7 5" xfId="51176" xr:uid="{00000000-0005-0000-0000-000031C70000}"/>
    <cellStyle name="20% - Accent1 7 5 10" xfId="51177" xr:uid="{00000000-0005-0000-0000-000032C70000}"/>
    <cellStyle name="20% - Accent1 7 5 10 2" xfId="51178" xr:uid="{00000000-0005-0000-0000-000033C70000}"/>
    <cellStyle name="20% - Accent1 7 5 11" xfId="51179" xr:uid="{00000000-0005-0000-0000-000034C70000}"/>
    <cellStyle name="20% - Accent1 7 5 2" xfId="51180" xr:uid="{00000000-0005-0000-0000-000035C70000}"/>
    <cellStyle name="20% - Accent1 7 5 2 2" xfId="51181" xr:uid="{00000000-0005-0000-0000-000036C70000}"/>
    <cellStyle name="20% - Accent1 7 5 2 2 2" xfId="51182" xr:uid="{00000000-0005-0000-0000-000037C70000}"/>
    <cellStyle name="20% - Accent1 7 5 2 2 2 2" xfId="51183" xr:uid="{00000000-0005-0000-0000-000038C70000}"/>
    <cellStyle name="20% - Accent1 7 5 2 2 2 2 2" xfId="51184" xr:uid="{00000000-0005-0000-0000-000039C70000}"/>
    <cellStyle name="20% - Accent1 7 5 2 2 2 3" xfId="51185" xr:uid="{00000000-0005-0000-0000-00003AC70000}"/>
    <cellStyle name="20% - Accent1 7 5 2 2 3" xfId="51186" xr:uid="{00000000-0005-0000-0000-00003BC70000}"/>
    <cellStyle name="20% - Accent1 7 5 2 2 3 2" xfId="51187" xr:uid="{00000000-0005-0000-0000-00003CC70000}"/>
    <cellStyle name="20% - Accent1 7 5 2 2 4" xfId="51188" xr:uid="{00000000-0005-0000-0000-00003DC70000}"/>
    <cellStyle name="20% - Accent1 7 5 2 3" xfId="51189" xr:uid="{00000000-0005-0000-0000-00003EC70000}"/>
    <cellStyle name="20% - Accent1 7 5 2 3 2" xfId="51190" xr:uid="{00000000-0005-0000-0000-00003FC70000}"/>
    <cellStyle name="20% - Accent1 7 5 2 3 2 2" xfId="51191" xr:uid="{00000000-0005-0000-0000-000040C70000}"/>
    <cellStyle name="20% - Accent1 7 5 2 3 2 2 2" xfId="51192" xr:uid="{00000000-0005-0000-0000-000041C70000}"/>
    <cellStyle name="20% - Accent1 7 5 2 3 2 3" xfId="51193" xr:uid="{00000000-0005-0000-0000-000042C70000}"/>
    <cellStyle name="20% - Accent1 7 5 2 3 3" xfId="51194" xr:uid="{00000000-0005-0000-0000-000043C70000}"/>
    <cellStyle name="20% - Accent1 7 5 2 3 3 2" xfId="51195" xr:uid="{00000000-0005-0000-0000-000044C70000}"/>
    <cellStyle name="20% - Accent1 7 5 2 3 4" xfId="51196" xr:uid="{00000000-0005-0000-0000-000045C70000}"/>
    <cellStyle name="20% - Accent1 7 5 2 4" xfId="51197" xr:uid="{00000000-0005-0000-0000-000046C70000}"/>
    <cellStyle name="20% - Accent1 7 5 2 4 2" xfId="51198" xr:uid="{00000000-0005-0000-0000-000047C70000}"/>
    <cellStyle name="20% - Accent1 7 5 2 4 2 2" xfId="51199" xr:uid="{00000000-0005-0000-0000-000048C70000}"/>
    <cellStyle name="20% - Accent1 7 5 2 4 2 2 2" xfId="51200" xr:uid="{00000000-0005-0000-0000-000049C70000}"/>
    <cellStyle name="20% - Accent1 7 5 2 4 2 3" xfId="51201" xr:uid="{00000000-0005-0000-0000-00004AC70000}"/>
    <cellStyle name="20% - Accent1 7 5 2 4 3" xfId="51202" xr:uid="{00000000-0005-0000-0000-00004BC70000}"/>
    <cellStyle name="20% - Accent1 7 5 2 4 3 2" xfId="51203" xr:uid="{00000000-0005-0000-0000-00004CC70000}"/>
    <cellStyle name="20% - Accent1 7 5 2 4 4" xfId="51204" xr:uid="{00000000-0005-0000-0000-00004DC70000}"/>
    <cellStyle name="20% - Accent1 7 5 2 5" xfId="51205" xr:uid="{00000000-0005-0000-0000-00004EC70000}"/>
    <cellStyle name="20% - Accent1 7 5 2 5 2" xfId="51206" xr:uid="{00000000-0005-0000-0000-00004FC70000}"/>
    <cellStyle name="20% - Accent1 7 5 2 5 2 2" xfId="51207" xr:uid="{00000000-0005-0000-0000-000050C70000}"/>
    <cellStyle name="20% - Accent1 7 5 2 5 3" xfId="51208" xr:uid="{00000000-0005-0000-0000-000051C70000}"/>
    <cellStyle name="20% - Accent1 7 5 2 6" xfId="51209" xr:uid="{00000000-0005-0000-0000-000052C70000}"/>
    <cellStyle name="20% - Accent1 7 5 2 6 2" xfId="51210" xr:uid="{00000000-0005-0000-0000-000053C70000}"/>
    <cellStyle name="20% - Accent1 7 5 2 6 2 2" xfId="51211" xr:uid="{00000000-0005-0000-0000-000054C70000}"/>
    <cellStyle name="20% - Accent1 7 5 2 6 3" xfId="51212" xr:uid="{00000000-0005-0000-0000-000055C70000}"/>
    <cellStyle name="20% - Accent1 7 5 2 7" xfId="51213" xr:uid="{00000000-0005-0000-0000-000056C70000}"/>
    <cellStyle name="20% - Accent1 7 5 2 7 2" xfId="51214" xr:uid="{00000000-0005-0000-0000-000057C70000}"/>
    <cellStyle name="20% - Accent1 7 5 2 8" xfId="51215" xr:uid="{00000000-0005-0000-0000-000058C70000}"/>
    <cellStyle name="20% - Accent1 7 5 2 8 2" xfId="51216" xr:uid="{00000000-0005-0000-0000-000059C70000}"/>
    <cellStyle name="20% - Accent1 7 5 2 9" xfId="51217" xr:uid="{00000000-0005-0000-0000-00005AC70000}"/>
    <cellStyle name="20% - Accent1 7 5 3" xfId="51218" xr:uid="{00000000-0005-0000-0000-00005BC70000}"/>
    <cellStyle name="20% - Accent1 7 5 3 2" xfId="51219" xr:uid="{00000000-0005-0000-0000-00005CC70000}"/>
    <cellStyle name="20% - Accent1 7 5 3 2 2" xfId="51220" xr:uid="{00000000-0005-0000-0000-00005DC70000}"/>
    <cellStyle name="20% - Accent1 7 5 3 2 2 2" xfId="51221" xr:uid="{00000000-0005-0000-0000-00005EC70000}"/>
    <cellStyle name="20% - Accent1 7 5 3 2 2 2 2" xfId="51222" xr:uid="{00000000-0005-0000-0000-00005FC70000}"/>
    <cellStyle name="20% - Accent1 7 5 3 2 2 3" xfId="51223" xr:uid="{00000000-0005-0000-0000-000060C70000}"/>
    <cellStyle name="20% - Accent1 7 5 3 2 3" xfId="51224" xr:uid="{00000000-0005-0000-0000-000061C70000}"/>
    <cellStyle name="20% - Accent1 7 5 3 2 3 2" xfId="51225" xr:uid="{00000000-0005-0000-0000-000062C70000}"/>
    <cellStyle name="20% - Accent1 7 5 3 2 4" xfId="51226" xr:uid="{00000000-0005-0000-0000-000063C70000}"/>
    <cellStyle name="20% - Accent1 7 5 3 3" xfId="51227" xr:uid="{00000000-0005-0000-0000-000064C70000}"/>
    <cellStyle name="20% - Accent1 7 5 3 3 2" xfId="51228" xr:uid="{00000000-0005-0000-0000-000065C70000}"/>
    <cellStyle name="20% - Accent1 7 5 3 3 2 2" xfId="51229" xr:uid="{00000000-0005-0000-0000-000066C70000}"/>
    <cellStyle name="20% - Accent1 7 5 3 3 2 2 2" xfId="51230" xr:uid="{00000000-0005-0000-0000-000067C70000}"/>
    <cellStyle name="20% - Accent1 7 5 3 3 2 3" xfId="51231" xr:uid="{00000000-0005-0000-0000-000068C70000}"/>
    <cellStyle name="20% - Accent1 7 5 3 3 3" xfId="51232" xr:uid="{00000000-0005-0000-0000-000069C70000}"/>
    <cellStyle name="20% - Accent1 7 5 3 3 3 2" xfId="51233" xr:uid="{00000000-0005-0000-0000-00006AC70000}"/>
    <cellStyle name="20% - Accent1 7 5 3 3 4" xfId="51234" xr:uid="{00000000-0005-0000-0000-00006BC70000}"/>
    <cellStyle name="20% - Accent1 7 5 3 4" xfId="51235" xr:uid="{00000000-0005-0000-0000-00006CC70000}"/>
    <cellStyle name="20% - Accent1 7 5 3 4 2" xfId="51236" xr:uid="{00000000-0005-0000-0000-00006DC70000}"/>
    <cellStyle name="20% - Accent1 7 5 3 4 2 2" xfId="51237" xr:uid="{00000000-0005-0000-0000-00006EC70000}"/>
    <cellStyle name="20% - Accent1 7 5 3 4 2 2 2" xfId="51238" xr:uid="{00000000-0005-0000-0000-00006FC70000}"/>
    <cellStyle name="20% - Accent1 7 5 3 4 2 3" xfId="51239" xr:uid="{00000000-0005-0000-0000-000070C70000}"/>
    <cellStyle name="20% - Accent1 7 5 3 4 3" xfId="51240" xr:uid="{00000000-0005-0000-0000-000071C70000}"/>
    <cellStyle name="20% - Accent1 7 5 3 4 3 2" xfId="51241" xr:uid="{00000000-0005-0000-0000-000072C70000}"/>
    <cellStyle name="20% - Accent1 7 5 3 4 4" xfId="51242" xr:uid="{00000000-0005-0000-0000-000073C70000}"/>
    <cellStyle name="20% - Accent1 7 5 3 5" xfId="51243" xr:uid="{00000000-0005-0000-0000-000074C70000}"/>
    <cellStyle name="20% - Accent1 7 5 3 5 2" xfId="51244" xr:uid="{00000000-0005-0000-0000-000075C70000}"/>
    <cellStyle name="20% - Accent1 7 5 3 5 2 2" xfId="51245" xr:uid="{00000000-0005-0000-0000-000076C70000}"/>
    <cellStyle name="20% - Accent1 7 5 3 5 3" xfId="51246" xr:uid="{00000000-0005-0000-0000-000077C70000}"/>
    <cellStyle name="20% - Accent1 7 5 3 6" xfId="51247" xr:uid="{00000000-0005-0000-0000-000078C70000}"/>
    <cellStyle name="20% - Accent1 7 5 3 6 2" xfId="51248" xr:uid="{00000000-0005-0000-0000-000079C70000}"/>
    <cellStyle name="20% - Accent1 7 5 3 6 2 2" xfId="51249" xr:uid="{00000000-0005-0000-0000-00007AC70000}"/>
    <cellStyle name="20% - Accent1 7 5 3 6 3" xfId="51250" xr:uid="{00000000-0005-0000-0000-00007BC70000}"/>
    <cellStyle name="20% - Accent1 7 5 3 7" xfId="51251" xr:uid="{00000000-0005-0000-0000-00007CC70000}"/>
    <cellStyle name="20% - Accent1 7 5 3 7 2" xfId="51252" xr:uid="{00000000-0005-0000-0000-00007DC70000}"/>
    <cellStyle name="20% - Accent1 7 5 3 8" xfId="51253" xr:uid="{00000000-0005-0000-0000-00007EC70000}"/>
    <cellStyle name="20% - Accent1 7 5 3 8 2" xfId="51254" xr:uid="{00000000-0005-0000-0000-00007FC70000}"/>
    <cellStyle name="20% - Accent1 7 5 3 9" xfId="51255" xr:uid="{00000000-0005-0000-0000-000080C70000}"/>
    <cellStyle name="20% - Accent1 7 5 4" xfId="51256" xr:uid="{00000000-0005-0000-0000-000081C70000}"/>
    <cellStyle name="20% - Accent1 7 5 4 2" xfId="51257" xr:uid="{00000000-0005-0000-0000-000082C70000}"/>
    <cellStyle name="20% - Accent1 7 5 4 2 2" xfId="51258" xr:uid="{00000000-0005-0000-0000-000083C70000}"/>
    <cellStyle name="20% - Accent1 7 5 4 2 2 2" xfId="51259" xr:uid="{00000000-0005-0000-0000-000084C70000}"/>
    <cellStyle name="20% - Accent1 7 5 4 2 3" xfId="51260" xr:uid="{00000000-0005-0000-0000-000085C70000}"/>
    <cellStyle name="20% - Accent1 7 5 4 3" xfId="51261" xr:uid="{00000000-0005-0000-0000-000086C70000}"/>
    <cellStyle name="20% - Accent1 7 5 4 3 2" xfId="51262" xr:uid="{00000000-0005-0000-0000-000087C70000}"/>
    <cellStyle name="20% - Accent1 7 5 4 4" xfId="51263" xr:uid="{00000000-0005-0000-0000-000088C70000}"/>
    <cellStyle name="20% - Accent1 7 5 5" xfId="51264" xr:uid="{00000000-0005-0000-0000-000089C70000}"/>
    <cellStyle name="20% - Accent1 7 5 5 2" xfId="51265" xr:uid="{00000000-0005-0000-0000-00008AC70000}"/>
    <cellStyle name="20% - Accent1 7 5 5 2 2" xfId="51266" xr:uid="{00000000-0005-0000-0000-00008BC70000}"/>
    <cellStyle name="20% - Accent1 7 5 5 2 2 2" xfId="51267" xr:uid="{00000000-0005-0000-0000-00008CC70000}"/>
    <cellStyle name="20% - Accent1 7 5 5 2 3" xfId="51268" xr:uid="{00000000-0005-0000-0000-00008DC70000}"/>
    <cellStyle name="20% - Accent1 7 5 5 3" xfId="51269" xr:uid="{00000000-0005-0000-0000-00008EC70000}"/>
    <cellStyle name="20% - Accent1 7 5 5 3 2" xfId="51270" xr:uid="{00000000-0005-0000-0000-00008FC70000}"/>
    <cellStyle name="20% - Accent1 7 5 5 4" xfId="51271" xr:uid="{00000000-0005-0000-0000-000090C70000}"/>
    <cellStyle name="20% - Accent1 7 5 6" xfId="51272" xr:uid="{00000000-0005-0000-0000-000091C70000}"/>
    <cellStyle name="20% - Accent1 7 5 6 2" xfId="51273" xr:uid="{00000000-0005-0000-0000-000092C70000}"/>
    <cellStyle name="20% - Accent1 7 5 6 2 2" xfId="51274" xr:uid="{00000000-0005-0000-0000-000093C70000}"/>
    <cellStyle name="20% - Accent1 7 5 6 2 2 2" xfId="51275" xr:uid="{00000000-0005-0000-0000-000094C70000}"/>
    <cellStyle name="20% - Accent1 7 5 6 2 3" xfId="51276" xr:uid="{00000000-0005-0000-0000-000095C70000}"/>
    <cellStyle name="20% - Accent1 7 5 6 3" xfId="51277" xr:uid="{00000000-0005-0000-0000-000096C70000}"/>
    <cellStyle name="20% - Accent1 7 5 6 3 2" xfId="51278" xr:uid="{00000000-0005-0000-0000-000097C70000}"/>
    <cellStyle name="20% - Accent1 7 5 6 4" xfId="51279" xr:uid="{00000000-0005-0000-0000-000098C70000}"/>
    <cellStyle name="20% - Accent1 7 5 7" xfId="51280" xr:uid="{00000000-0005-0000-0000-000099C70000}"/>
    <cellStyle name="20% - Accent1 7 5 7 2" xfId="51281" xr:uid="{00000000-0005-0000-0000-00009AC70000}"/>
    <cellStyle name="20% - Accent1 7 5 7 2 2" xfId="51282" xr:uid="{00000000-0005-0000-0000-00009BC70000}"/>
    <cellStyle name="20% - Accent1 7 5 7 3" xfId="51283" xr:uid="{00000000-0005-0000-0000-00009CC70000}"/>
    <cellStyle name="20% - Accent1 7 5 8" xfId="51284" xr:uid="{00000000-0005-0000-0000-00009DC70000}"/>
    <cellStyle name="20% - Accent1 7 5 8 2" xfId="51285" xr:uid="{00000000-0005-0000-0000-00009EC70000}"/>
    <cellStyle name="20% - Accent1 7 5 8 2 2" xfId="51286" xr:uid="{00000000-0005-0000-0000-00009FC70000}"/>
    <cellStyle name="20% - Accent1 7 5 8 3" xfId="51287" xr:uid="{00000000-0005-0000-0000-0000A0C70000}"/>
    <cellStyle name="20% - Accent1 7 5 9" xfId="51288" xr:uid="{00000000-0005-0000-0000-0000A1C70000}"/>
    <cellStyle name="20% - Accent1 7 5 9 2" xfId="51289" xr:uid="{00000000-0005-0000-0000-0000A2C70000}"/>
    <cellStyle name="20% - Accent1 7 6" xfId="51290" xr:uid="{00000000-0005-0000-0000-0000A3C70000}"/>
    <cellStyle name="20% - Accent1 7 6 10" xfId="51291" xr:uid="{00000000-0005-0000-0000-0000A4C70000}"/>
    <cellStyle name="20% - Accent1 7 6 10 2" xfId="51292" xr:uid="{00000000-0005-0000-0000-0000A5C70000}"/>
    <cellStyle name="20% - Accent1 7 6 11" xfId="51293" xr:uid="{00000000-0005-0000-0000-0000A6C70000}"/>
    <cellStyle name="20% - Accent1 7 6 2" xfId="51294" xr:uid="{00000000-0005-0000-0000-0000A7C70000}"/>
    <cellStyle name="20% - Accent1 7 6 2 2" xfId="51295" xr:uid="{00000000-0005-0000-0000-0000A8C70000}"/>
    <cellStyle name="20% - Accent1 7 6 2 2 2" xfId="51296" xr:uid="{00000000-0005-0000-0000-0000A9C70000}"/>
    <cellStyle name="20% - Accent1 7 6 2 2 2 2" xfId="51297" xr:uid="{00000000-0005-0000-0000-0000AAC70000}"/>
    <cellStyle name="20% - Accent1 7 6 2 2 2 2 2" xfId="51298" xr:uid="{00000000-0005-0000-0000-0000ABC70000}"/>
    <cellStyle name="20% - Accent1 7 6 2 2 2 3" xfId="51299" xr:uid="{00000000-0005-0000-0000-0000ACC70000}"/>
    <cellStyle name="20% - Accent1 7 6 2 2 3" xfId="51300" xr:uid="{00000000-0005-0000-0000-0000ADC70000}"/>
    <cellStyle name="20% - Accent1 7 6 2 2 3 2" xfId="51301" xr:uid="{00000000-0005-0000-0000-0000AEC70000}"/>
    <cellStyle name="20% - Accent1 7 6 2 2 4" xfId="51302" xr:uid="{00000000-0005-0000-0000-0000AFC70000}"/>
    <cellStyle name="20% - Accent1 7 6 2 3" xfId="51303" xr:uid="{00000000-0005-0000-0000-0000B0C70000}"/>
    <cellStyle name="20% - Accent1 7 6 2 3 2" xfId="51304" xr:uid="{00000000-0005-0000-0000-0000B1C70000}"/>
    <cellStyle name="20% - Accent1 7 6 2 3 2 2" xfId="51305" xr:uid="{00000000-0005-0000-0000-0000B2C70000}"/>
    <cellStyle name="20% - Accent1 7 6 2 3 2 2 2" xfId="51306" xr:uid="{00000000-0005-0000-0000-0000B3C70000}"/>
    <cellStyle name="20% - Accent1 7 6 2 3 2 3" xfId="51307" xr:uid="{00000000-0005-0000-0000-0000B4C70000}"/>
    <cellStyle name="20% - Accent1 7 6 2 3 3" xfId="51308" xr:uid="{00000000-0005-0000-0000-0000B5C70000}"/>
    <cellStyle name="20% - Accent1 7 6 2 3 3 2" xfId="51309" xr:uid="{00000000-0005-0000-0000-0000B6C70000}"/>
    <cellStyle name="20% - Accent1 7 6 2 3 4" xfId="51310" xr:uid="{00000000-0005-0000-0000-0000B7C70000}"/>
    <cellStyle name="20% - Accent1 7 6 2 4" xfId="51311" xr:uid="{00000000-0005-0000-0000-0000B8C70000}"/>
    <cellStyle name="20% - Accent1 7 6 2 4 2" xfId="51312" xr:uid="{00000000-0005-0000-0000-0000B9C70000}"/>
    <cellStyle name="20% - Accent1 7 6 2 4 2 2" xfId="51313" xr:uid="{00000000-0005-0000-0000-0000BAC70000}"/>
    <cellStyle name="20% - Accent1 7 6 2 4 2 2 2" xfId="51314" xr:uid="{00000000-0005-0000-0000-0000BBC70000}"/>
    <cellStyle name="20% - Accent1 7 6 2 4 2 3" xfId="51315" xr:uid="{00000000-0005-0000-0000-0000BCC70000}"/>
    <cellStyle name="20% - Accent1 7 6 2 4 3" xfId="51316" xr:uid="{00000000-0005-0000-0000-0000BDC70000}"/>
    <cellStyle name="20% - Accent1 7 6 2 4 3 2" xfId="51317" xr:uid="{00000000-0005-0000-0000-0000BEC70000}"/>
    <cellStyle name="20% - Accent1 7 6 2 4 4" xfId="51318" xr:uid="{00000000-0005-0000-0000-0000BFC70000}"/>
    <cellStyle name="20% - Accent1 7 6 2 5" xfId="51319" xr:uid="{00000000-0005-0000-0000-0000C0C70000}"/>
    <cellStyle name="20% - Accent1 7 6 2 5 2" xfId="51320" xr:uid="{00000000-0005-0000-0000-0000C1C70000}"/>
    <cellStyle name="20% - Accent1 7 6 2 5 2 2" xfId="51321" xr:uid="{00000000-0005-0000-0000-0000C2C70000}"/>
    <cellStyle name="20% - Accent1 7 6 2 5 3" xfId="51322" xr:uid="{00000000-0005-0000-0000-0000C3C70000}"/>
    <cellStyle name="20% - Accent1 7 6 2 6" xfId="51323" xr:uid="{00000000-0005-0000-0000-0000C4C70000}"/>
    <cellStyle name="20% - Accent1 7 6 2 6 2" xfId="51324" xr:uid="{00000000-0005-0000-0000-0000C5C70000}"/>
    <cellStyle name="20% - Accent1 7 6 2 6 2 2" xfId="51325" xr:uid="{00000000-0005-0000-0000-0000C6C70000}"/>
    <cellStyle name="20% - Accent1 7 6 2 6 3" xfId="51326" xr:uid="{00000000-0005-0000-0000-0000C7C70000}"/>
    <cellStyle name="20% - Accent1 7 6 2 7" xfId="51327" xr:uid="{00000000-0005-0000-0000-0000C8C70000}"/>
    <cellStyle name="20% - Accent1 7 6 2 7 2" xfId="51328" xr:uid="{00000000-0005-0000-0000-0000C9C70000}"/>
    <cellStyle name="20% - Accent1 7 6 2 8" xfId="51329" xr:uid="{00000000-0005-0000-0000-0000CAC70000}"/>
    <cellStyle name="20% - Accent1 7 6 2 8 2" xfId="51330" xr:uid="{00000000-0005-0000-0000-0000CBC70000}"/>
    <cellStyle name="20% - Accent1 7 6 2 9" xfId="51331" xr:uid="{00000000-0005-0000-0000-0000CCC70000}"/>
    <cellStyle name="20% - Accent1 7 6 3" xfId="51332" xr:uid="{00000000-0005-0000-0000-0000CDC70000}"/>
    <cellStyle name="20% - Accent1 7 6 3 2" xfId="51333" xr:uid="{00000000-0005-0000-0000-0000CEC70000}"/>
    <cellStyle name="20% - Accent1 7 6 3 2 2" xfId="51334" xr:uid="{00000000-0005-0000-0000-0000CFC70000}"/>
    <cellStyle name="20% - Accent1 7 6 3 2 2 2" xfId="51335" xr:uid="{00000000-0005-0000-0000-0000D0C70000}"/>
    <cellStyle name="20% - Accent1 7 6 3 2 2 2 2" xfId="51336" xr:uid="{00000000-0005-0000-0000-0000D1C70000}"/>
    <cellStyle name="20% - Accent1 7 6 3 2 2 3" xfId="51337" xr:uid="{00000000-0005-0000-0000-0000D2C70000}"/>
    <cellStyle name="20% - Accent1 7 6 3 2 3" xfId="51338" xr:uid="{00000000-0005-0000-0000-0000D3C70000}"/>
    <cellStyle name="20% - Accent1 7 6 3 2 3 2" xfId="51339" xr:uid="{00000000-0005-0000-0000-0000D4C70000}"/>
    <cellStyle name="20% - Accent1 7 6 3 2 4" xfId="51340" xr:uid="{00000000-0005-0000-0000-0000D5C70000}"/>
    <cellStyle name="20% - Accent1 7 6 3 3" xfId="51341" xr:uid="{00000000-0005-0000-0000-0000D6C70000}"/>
    <cellStyle name="20% - Accent1 7 6 3 3 2" xfId="51342" xr:uid="{00000000-0005-0000-0000-0000D7C70000}"/>
    <cellStyle name="20% - Accent1 7 6 3 3 2 2" xfId="51343" xr:uid="{00000000-0005-0000-0000-0000D8C70000}"/>
    <cellStyle name="20% - Accent1 7 6 3 3 2 2 2" xfId="51344" xr:uid="{00000000-0005-0000-0000-0000D9C70000}"/>
    <cellStyle name="20% - Accent1 7 6 3 3 2 3" xfId="51345" xr:uid="{00000000-0005-0000-0000-0000DAC70000}"/>
    <cellStyle name="20% - Accent1 7 6 3 3 3" xfId="51346" xr:uid="{00000000-0005-0000-0000-0000DBC70000}"/>
    <cellStyle name="20% - Accent1 7 6 3 3 3 2" xfId="51347" xr:uid="{00000000-0005-0000-0000-0000DCC70000}"/>
    <cellStyle name="20% - Accent1 7 6 3 3 4" xfId="51348" xr:uid="{00000000-0005-0000-0000-0000DDC70000}"/>
    <cellStyle name="20% - Accent1 7 6 3 4" xfId="51349" xr:uid="{00000000-0005-0000-0000-0000DEC70000}"/>
    <cellStyle name="20% - Accent1 7 6 3 4 2" xfId="51350" xr:uid="{00000000-0005-0000-0000-0000DFC70000}"/>
    <cellStyle name="20% - Accent1 7 6 3 4 2 2" xfId="51351" xr:uid="{00000000-0005-0000-0000-0000E0C70000}"/>
    <cellStyle name="20% - Accent1 7 6 3 4 2 2 2" xfId="51352" xr:uid="{00000000-0005-0000-0000-0000E1C70000}"/>
    <cellStyle name="20% - Accent1 7 6 3 4 2 3" xfId="51353" xr:uid="{00000000-0005-0000-0000-0000E2C70000}"/>
    <cellStyle name="20% - Accent1 7 6 3 4 3" xfId="51354" xr:uid="{00000000-0005-0000-0000-0000E3C70000}"/>
    <cellStyle name="20% - Accent1 7 6 3 4 3 2" xfId="51355" xr:uid="{00000000-0005-0000-0000-0000E4C70000}"/>
    <cellStyle name="20% - Accent1 7 6 3 4 4" xfId="51356" xr:uid="{00000000-0005-0000-0000-0000E5C70000}"/>
    <cellStyle name="20% - Accent1 7 6 3 5" xfId="51357" xr:uid="{00000000-0005-0000-0000-0000E6C70000}"/>
    <cellStyle name="20% - Accent1 7 6 3 5 2" xfId="51358" xr:uid="{00000000-0005-0000-0000-0000E7C70000}"/>
    <cellStyle name="20% - Accent1 7 6 3 5 2 2" xfId="51359" xr:uid="{00000000-0005-0000-0000-0000E8C70000}"/>
    <cellStyle name="20% - Accent1 7 6 3 5 3" xfId="51360" xr:uid="{00000000-0005-0000-0000-0000E9C70000}"/>
    <cellStyle name="20% - Accent1 7 6 3 6" xfId="51361" xr:uid="{00000000-0005-0000-0000-0000EAC70000}"/>
    <cellStyle name="20% - Accent1 7 6 3 6 2" xfId="51362" xr:uid="{00000000-0005-0000-0000-0000EBC70000}"/>
    <cellStyle name="20% - Accent1 7 6 3 6 2 2" xfId="51363" xr:uid="{00000000-0005-0000-0000-0000ECC70000}"/>
    <cellStyle name="20% - Accent1 7 6 3 6 3" xfId="51364" xr:uid="{00000000-0005-0000-0000-0000EDC70000}"/>
    <cellStyle name="20% - Accent1 7 6 3 7" xfId="51365" xr:uid="{00000000-0005-0000-0000-0000EEC70000}"/>
    <cellStyle name="20% - Accent1 7 6 3 7 2" xfId="51366" xr:uid="{00000000-0005-0000-0000-0000EFC70000}"/>
    <cellStyle name="20% - Accent1 7 6 3 8" xfId="51367" xr:uid="{00000000-0005-0000-0000-0000F0C70000}"/>
    <cellStyle name="20% - Accent1 7 6 3 8 2" xfId="51368" xr:uid="{00000000-0005-0000-0000-0000F1C70000}"/>
    <cellStyle name="20% - Accent1 7 6 3 9" xfId="51369" xr:uid="{00000000-0005-0000-0000-0000F2C70000}"/>
    <cellStyle name="20% - Accent1 7 6 4" xfId="51370" xr:uid="{00000000-0005-0000-0000-0000F3C70000}"/>
    <cellStyle name="20% - Accent1 7 6 4 2" xfId="51371" xr:uid="{00000000-0005-0000-0000-0000F4C70000}"/>
    <cellStyle name="20% - Accent1 7 6 4 2 2" xfId="51372" xr:uid="{00000000-0005-0000-0000-0000F5C70000}"/>
    <cellStyle name="20% - Accent1 7 6 4 2 2 2" xfId="51373" xr:uid="{00000000-0005-0000-0000-0000F6C70000}"/>
    <cellStyle name="20% - Accent1 7 6 4 2 3" xfId="51374" xr:uid="{00000000-0005-0000-0000-0000F7C70000}"/>
    <cellStyle name="20% - Accent1 7 6 4 3" xfId="51375" xr:uid="{00000000-0005-0000-0000-0000F8C70000}"/>
    <cellStyle name="20% - Accent1 7 6 4 3 2" xfId="51376" xr:uid="{00000000-0005-0000-0000-0000F9C70000}"/>
    <cellStyle name="20% - Accent1 7 6 4 4" xfId="51377" xr:uid="{00000000-0005-0000-0000-0000FAC70000}"/>
    <cellStyle name="20% - Accent1 7 6 5" xfId="51378" xr:uid="{00000000-0005-0000-0000-0000FBC70000}"/>
    <cellStyle name="20% - Accent1 7 6 5 2" xfId="51379" xr:uid="{00000000-0005-0000-0000-0000FCC70000}"/>
    <cellStyle name="20% - Accent1 7 6 5 2 2" xfId="51380" xr:uid="{00000000-0005-0000-0000-0000FDC70000}"/>
    <cellStyle name="20% - Accent1 7 6 5 2 2 2" xfId="51381" xr:uid="{00000000-0005-0000-0000-0000FEC70000}"/>
    <cellStyle name="20% - Accent1 7 6 5 2 3" xfId="51382" xr:uid="{00000000-0005-0000-0000-0000FFC70000}"/>
    <cellStyle name="20% - Accent1 7 6 5 3" xfId="51383" xr:uid="{00000000-0005-0000-0000-000000C80000}"/>
    <cellStyle name="20% - Accent1 7 6 5 3 2" xfId="51384" xr:uid="{00000000-0005-0000-0000-000001C80000}"/>
    <cellStyle name="20% - Accent1 7 6 5 4" xfId="51385" xr:uid="{00000000-0005-0000-0000-000002C80000}"/>
    <cellStyle name="20% - Accent1 7 6 6" xfId="51386" xr:uid="{00000000-0005-0000-0000-000003C80000}"/>
    <cellStyle name="20% - Accent1 7 6 6 2" xfId="51387" xr:uid="{00000000-0005-0000-0000-000004C80000}"/>
    <cellStyle name="20% - Accent1 7 6 6 2 2" xfId="51388" xr:uid="{00000000-0005-0000-0000-000005C80000}"/>
    <cellStyle name="20% - Accent1 7 6 6 2 2 2" xfId="51389" xr:uid="{00000000-0005-0000-0000-000006C80000}"/>
    <cellStyle name="20% - Accent1 7 6 6 2 3" xfId="51390" xr:uid="{00000000-0005-0000-0000-000007C80000}"/>
    <cellStyle name="20% - Accent1 7 6 6 3" xfId="51391" xr:uid="{00000000-0005-0000-0000-000008C80000}"/>
    <cellStyle name="20% - Accent1 7 6 6 3 2" xfId="51392" xr:uid="{00000000-0005-0000-0000-000009C80000}"/>
    <cellStyle name="20% - Accent1 7 6 6 4" xfId="51393" xr:uid="{00000000-0005-0000-0000-00000AC80000}"/>
    <cellStyle name="20% - Accent1 7 6 7" xfId="51394" xr:uid="{00000000-0005-0000-0000-00000BC80000}"/>
    <cellStyle name="20% - Accent1 7 6 7 2" xfId="51395" xr:uid="{00000000-0005-0000-0000-00000CC80000}"/>
    <cellStyle name="20% - Accent1 7 6 7 2 2" xfId="51396" xr:uid="{00000000-0005-0000-0000-00000DC80000}"/>
    <cellStyle name="20% - Accent1 7 6 7 3" xfId="51397" xr:uid="{00000000-0005-0000-0000-00000EC80000}"/>
    <cellStyle name="20% - Accent1 7 6 8" xfId="51398" xr:uid="{00000000-0005-0000-0000-00000FC80000}"/>
    <cellStyle name="20% - Accent1 7 6 8 2" xfId="51399" xr:uid="{00000000-0005-0000-0000-000010C80000}"/>
    <cellStyle name="20% - Accent1 7 6 8 2 2" xfId="51400" xr:uid="{00000000-0005-0000-0000-000011C80000}"/>
    <cellStyle name="20% - Accent1 7 6 8 3" xfId="51401" xr:uid="{00000000-0005-0000-0000-000012C80000}"/>
    <cellStyle name="20% - Accent1 7 6 9" xfId="51402" xr:uid="{00000000-0005-0000-0000-000013C80000}"/>
    <cellStyle name="20% - Accent1 7 6 9 2" xfId="51403" xr:uid="{00000000-0005-0000-0000-000014C80000}"/>
    <cellStyle name="20% - Accent1 7 7" xfId="51404" xr:uid="{00000000-0005-0000-0000-000015C80000}"/>
    <cellStyle name="20% - Accent1 7 7 2" xfId="51405" xr:uid="{00000000-0005-0000-0000-000016C80000}"/>
    <cellStyle name="20% - Accent1 7 7 2 2" xfId="51406" xr:uid="{00000000-0005-0000-0000-000017C80000}"/>
    <cellStyle name="20% - Accent1 7 7 2 2 2" xfId="51407" xr:uid="{00000000-0005-0000-0000-000018C80000}"/>
    <cellStyle name="20% - Accent1 7 7 2 2 2 2" xfId="51408" xr:uid="{00000000-0005-0000-0000-000019C80000}"/>
    <cellStyle name="20% - Accent1 7 7 2 2 3" xfId="51409" xr:uid="{00000000-0005-0000-0000-00001AC80000}"/>
    <cellStyle name="20% - Accent1 7 7 2 3" xfId="51410" xr:uid="{00000000-0005-0000-0000-00001BC80000}"/>
    <cellStyle name="20% - Accent1 7 7 2 3 2" xfId="51411" xr:uid="{00000000-0005-0000-0000-00001CC80000}"/>
    <cellStyle name="20% - Accent1 7 7 2 4" xfId="51412" xr:uid="{00000000-0005-0000-0000-00001DC80000}"/>
    <cellStyle name="20% - Accent1 7 7 3" xfId="51413" xr:uid="{00000000-0005-0000-0000-00001EC80000}"/>
    <cellStyle name="20% - Accent1 7 7 3 2" xfId="51414" xr:uid="{00000000-0005-0000-0000-00001FC80000}"/>
    <cellStyle name="20% - Accent1 7 7 3 2 2" xfId="51415" xr:uid="{00000000-0005-0000-0000-000020C80000}"/>
    <cellStyle name="20% - Accent1 7 7 3 2 2 2" xfId="51416" xr:uid="{00000000-0005-0000-0000-000021C80000}"/>
    <cellStyle name="20% - Accent1 7 7 3 2 3" xfId="51417" xr:uid="{00000000-0005-0000-0000-000022C80000}"/>
    <cellStyle name="20% - Accent1 7 7 3 3" xfId="51418" xr:uid="{00000000-0005-0000-0000-000023C80000}"/>
    <cellStyle name="20% - Accent1 7 7 3 3 2" xfId="51419" xr:uid="{00000000-0005-0000-0000-000024C80000}"/>
    <cellStyle name="20% - Accent1 7 7 3 4" xfId="51420" xr:uid="{00000000-0005-0000-0000-000025C80000}"/>
    <cellStyle name="20% - Accent1 7 7 4" xfId="51421" xr:uid="{00000000-0005-0000-0000-000026C80000}"/>
    <cellStyle name="20% - Accent1 7 7 4 2" xfId="51422" xr:uid="{00000000-0005-0000-0000-000027C80000}"/>
    <cellStyle name="20% - Accent1 7 7 4 2 2" xfId="51423" xr:uid="{00000000-0005-0000-0000-000028C80000}"/>
    <cellStyle name="20% - Accent1 7 7 4 2 2 2" xfId="51424" xr:uid="{00000000-0005-0000-0000-000029C80000}"/>
    <cellStyle name="20% - Accent1 7 7 4 2 3" xfId="51425" xr:uid="{00000000-0005-0000-0000-00002AC80000}"/>
    <cellStyle name="20% - Accent1 7 7 4 3" xfId="51426" xr:uid="{00000000-0005-0000-0000-00002BC80000}"/>
    <cellStyle name="20% - Accent1 7 7 4 3 2" xfId="51427" xr:uid="{00000000-0005-0000-0000-00002CC80000}"/>
    <cellStyle name="20% - Accent1 7 7 4 4" xfId="51428" xr:uid="{00000000-0005-0000-0000-00002DC80000}"/>
    <cellStyle name="20% - Accent1 7 7 5" xfId="51429" xr:uid="{00000000-0005-0000-0000-00002EC80000}"/>
    <cellStyle name="20% - Accent1 7 7 5 2" xfId="51430" xr:uid="{00000000-0005-0000-0000-00002FC80000}"/>
    <cellStyle name="20% - Accent1 7 7 5 2 2" xfId="51431" xr:uid="{00000000-0005-0000-0000-000030C80000}"/>
    <cellStyle name="20% - Accent1 7 7 5 3" xfId="51432" xr:uid="{00000000-0005-0000-0000-000031C80000}"/>
    <cellStyle name="20% - Accent1 7 7 6" xfId="51433" xr:uid="{00000000-0005-0000-0000-000032C80000}"/>
    <cellStyle name="20% - Accent1 7 7 6 2" xfId="51434" xr:uid="{00000000-0005-0000-0000-000033C80000}"/>
    <cellStyle name="20% - Accent1 7 7 6 2 2" xfId="51435" xr:uid="{00000000-0005-0000-0000-000034C80000}"/>
    <cellStyle name="20% - Accent1 7 7 6 3" xfId="51436" xr:uid="{00000000-0005-0000-0000-000035C80000}"/>
    <cellStyle name="20% - Accent1 7 7 7" xfId="51437" xr:uid="{00000000-0005-0000-0000-000036C80000}"/>
    <cellStyle name="20% - Accent1 7 7 7 2" xfId="51438" xr:uid="{00000000-0005-0000-0000-000037C80000}"/>
    <cellStyle name="20% - Accent1 7 7 8" xfId="51439" xr:uid="{00000000-0005-0000-0000-000038C80000}"/>
    <cellStyle name="20% - Accent1 7 7 8 2" xfId="51440" xr:uid="{00000000-0005-0000-0000-000039C80000}"/>
    <cellStyle name="20% - Accent1 7 7 9" xfId="51441" xr:uid="{00000000-0005-0000-0000-00003AC80000}"/>
    <cellStyle name="20% - Accent1 7 8" xfId="51442" xr:uid="{00000000-0005-0000-0000-00003BC80000}"/>
    <cellStyle name="20% - Accent1 7 8 2" xfId="51443" xr:uid="{00000000-0005-0000-0000-00003CC80000}"/>
    <cellStyle name="20% - Accent1 7 8 2 2" xfId="51444" xr:uid="{00000000-0005-0000-0000-00003DC80000}"/>
    <cellStyle name="20% - Accent1 7 8 2 2 2" xfId="51445" xr:uid="{00000000-0005-0000-0000-00003EC80000}"/>
    <cellStyle name="20% - Accent1 7 8 2 2 2 2" xfId="51446" xr:uid="{00000000-0005-0000-0000-00003FC80000}"/>
    <cellStyle name="20% - Accent1 7 8 2 2 3" xfId="51447" xr:uid="{00000000-0005-0000-0000-000040C80000}"/>
    <cellStyle name="20% - Accent1 7 8 2 3" xfId="51448" xr:uid="{00000000-0005-0000-0000-000041C80000}"/>
    <cellStyle name="20% - Accent1 7 8 2 3 2" xfId="51449" xr:uid="{00000000-0005-0000-0000-000042C80000}"/>
    <cellStyle name="20% - Accent1 7 8 2 4" xfId="51450" xr:uid="{00000000-0005-0000-0000-000043C80000}"/>
    <cellStyle name="20% - Accent1 7 8 3" xfId="51451" xr:uid="{00000000-0005-0000-0000-000044C80000}"/>
    <cellStyle name="20% - Accent1 7 8 3 2" xfId="51452" xr:uid="{00000000-0005-0000-0000-000045C80000}"/>
    <cellStyle name="20% - Accent1 7 8 3 2 2" xfId="51453" xr:uid="{00000000-0005-0000-0000-000046C80000}"/>
    <cellStyle name="20% - Accent1 7 8 3 2 2 2" xfId="51454" xr:uid="{00000000-0005-0000-0000-000047C80000}"/>
    <cellStyle name="20% - Accent1 7 8 3 2 3" xfId="51455" xr:uid="{00000000-0005-0000-0000-000048C80000}"/>
    <cellStyle name="20% - Accent1 7 8 3 3" xfId="51456" xr:uid="{00000000-0005-0000-0000-000049C80000}"/>
    <cellStyle name="20% - Accent1 7 8 3 3 2" xfId="51457" xr:uid="{00000000-0005-0000-0000-00004AC80000}"/>
    <cellStyle name="20% - Accent1 7 8 3 4" xfId="51458" xr:uid="{00000000-0005-0000-0000-00004BC80000}"/>
    <cellStyle name="20% - Accent1 7 8 4" xfId="51459" xr:uid="{00000000-0005-0000-0000-00004CC80000}"/>
    <cellStyle name="20% - Accent1 7 8 4 2" xfId="51460" xr:uid="{00000000-0005-0000-0000-00004DC80000}"/>
    <cellStyle name="20% - Accent1 7 8 4 2 2" xfId="51461" xr:uid="{00000000-0005-0000-0000-00004EC80000}"/>
    <cellStyle name="20% - Accent1 7 8 4 2 2 2" xfId="51462" xr:uid="{00000000-0005-0000-0000-00004FC80000}"/>
    <cellStyle name="20% - Accent1 7 8 4 2 3" xfId="51463" xr:uid="{00000000-0005-0000-0000-000050C80000}"/>
    <cellStyle name="20% - Accent1 7 8 4 3" xfId="51464" xr:uid="{00000000-0005-0000-0000-000051C80000}"/>
    <cellStyle name="20% - Accent1 7 8 4 3 2" xfId="51465" xr:uid="{00000000-0005-0000-0000-000052C80000}"/>
    <cellStyle name="20% - Accent1 7 8 4 4" xfId="51466" xr:uid="{00000000-0005-0000-0000-000053C80000}"/>
    <cellStyle name="20% - Accent1 7 8 5" xfId="51467" xr:uid="{00000000-0005-0000-0000-000054C80000}"/>
    <cellStyle name="20% - Accent1 7 8 5 2" xfId="51468" xr:uid="{00000000-0005-0000-0000-000055C80000}"/>
    <cellStyle name="20% - Accent1 7 8 5 2 2" xfId="51469" xr:uid="{00000000-0005-0000-0000-000056C80000}"/>
    <cellStyle name="20% - Accent1 7 8 5 3" xfId="51470" xr:uid="{00000000-0005-0000-0000-000057C80000}"/>
    <cellStyle name="20% - Accent1 7 8 6" xfId="51471" xr:uid="{00000000-0005-0000-0000-000058C80000}"/>
    <cellStyle name="20% - Accent1 7 8 6 2" xfId="51472" xr:uid="{00000000-0005-0000-0000-000059C80000}"/>
    <cellStyle name="20% - Accent1 7 8 6 2 2" xfId="51473" xr:uid="{00000000-0005-0000-0000-00005AC80000}"/>
    <cellStyle name="20% - Accent1 7 8 6 3" xfId="51474" xr:uid="{00000000-0005-0000-0000-00005BC80000}"/>
    <cellStyle name="20% - Accent1 7 8 7" xfId="51475" xr:uid="{00000000-0005-0000-0000-00005CC80000}"/>
    <cellStyle name="20% - Accent1 7 8 7 2" xfId="51476" xr:uid="{00000000-0005-0000-0000-00005DC80000}"/>
    <cellStyle name="20% - Accent1 7 8 8" xfId="51477" xr:uid="{00000000-0005-0000-0000-00005EC80000}"/>
    <cellStyle name="20% - Accent1 7 8 8 2" xfId="51478" xr:uid="{00000000-0005-0000-0000-00005FC80000}"/>
    <cellStyle name="20% - Accent1 7 8 9" xfId="51479" xr:uid="{00000000-0005-0000-0000-000060C80000}"/>
    <cellStyle name="20% - Accent1 7 9" xfId="51480" xr:uid="{00000000-0005-0000-0000-000061C80000}"/>
    <cellStyle name="20% - Accent1 7 9 2" xfId="51481" xr:uid="{00000000-0005-0000-0000-000062C80000}"/>
    <cellStyle name="20% - Accent1 7 9 2 2" xfId="51482" xr:uid="{00000000-0005-0000-0000-000063C80000}"/>
    <cellStyle name="20% - Accent1 7 9 2 2 2" xfId="51483" xr:uid="{00000000-0005-0000-0000-000064C80000}"/>
    <cellStyle name="20% - Accent1 7 9 2 3" xfId="51484" xr:uid="{00000000-0005-0000-0000-000065C80000}"/>
    <cellStyle name="20% - Accent1 7 9 3" xfId="51485" xr:uid="{00000000-0005-0000-0000-000066C80000}"/>
    <cellStyle name="20% - Accent1 7 9 3 2" xfId="51486" xr:uid="{00000000-0005-0000-0000-000067C80000}"/>
    <cellStyle name="20% - Accent1 7 9 4" xfId="51487" xr:uid="{00000000-0005-0000-0000-000068C80000}"/>
    <cellStyle name="20% - Accent1 8" xfId="51488" xr:uid="{00000000-0005-0000-0000-000069C80000}"/>
    <cellStyle name="20% - Accent1 8 10" xfId="51489" xr:uid="{00000000-0005-0000-0000-00006AC80000}"/>
    <cellStyle name="20% - Accent1 8 10 2" xfId="51490" xr:uid="{00000000-0005-0000-0000-00006BC80000}"/>
    <cellStyle name="20% - Accent1 8 10 2 2" xfId="51491" xr:uid="{00000000-0005-0000-0000-00006CC80000}"/>
    <cellStyle name="20% - Accent1 8 10 2 2 2" xfId="51492" xr:uid="{00000000-0005-0000-0000-00006DC80000}"/>
    <cellStyle name="20% - Accent1 8 10 2 3" xfId="51493" xr:uid="{00000000-0005-0000-0000-00006EC80000}"/>
    <cellStyle name="20% - Accent1 8 10 3" xfId="51494" xr:uid="{00000000-0005-0000-0000-00006FC80000}"/>
    <cellStyle name="20% - Accent1 8 10 3 2" xfId="51495" xr:uid="{00000000-0005-0000-0000-000070C80000}"/>
    <cellStyle name="20% - Accent1 8 10 4" xfId="51496" xr:uid="{00000000-0005-0000-0000-000071C80000}"/>
    <cellStyle name="20% - Accent1 8 11" xfId="51497" xr:uid="{00000000-0005-0000-0000-000072C80000}"/>
    <cellStyle name="20% - Accent1 8 11 2" xfId="51498" xr:uid="{00000000-0005-0000-0000-000073C80000}"/>
    <cellStyle name="20% - Accent1 8 11 2 2" xfId="51499" xr:uid="{00000000-0005-0000-0000-000074C80000}"/>
    <cellStyle name="20% - Accent1 8 11 3" xfId="51500" xr:uid="{00000000-0005-0000-0000-000075C80000}"/>
    <cellStyle name="20% - Accent1 8 12" xfId="51501" xr:uid="{00000000-0005-0000-0000-000076C80000}"/>
    <cellStyle name="20% - Accent1 8 12 2" xfId="51502" xr:uid="{00000000-0005-0000-0000-000077C80000}"/>
    <cellStyle name="20% - Accent1 8 12 2 2" xfId="51503" xr:uid="{00000000-0005-0000-0000-000078C80000}"/>
    <cellStyle name="20% - Accent1 8 12 3" xfId="51504" xr:uid="{00000000-0005-0000-0000-000079C80000}"/>
    <cellStyle name="20% - Accent1 8 13" xfId="51505" xr:uid="{00000000-0005-0000-0000-00007AC80000}"/>
    <cellStyle name="20% - Accent1 8 13 2" xfId="51506" xr:uid="{00000000-0005-0000-0000-00007BC80000}"/>
    <cellStyle name="20% - Accent1 8 14" xfId="51507" xr:uid="{00000000-0005-0000-0000-00007CC80000}"/>
    <cellStyle name="20% - Accent1 8 14 2" xfId="51508" xr:uid="{00000000-0005-0000-0000-00007DC80000}"/>
    <cellStyle name="20% - Accent1 8 15" xfId="51509" xr:uid="{00000000-0005-0000-0000-00007EC80000}"/>
    <cellStyle name="20% - Accent1 8 2" xfId="51510" xr:uid="{00000000-0005-0000-0000-00007FC80000}"/>
    <cellStyle name="20% - Accent1 8 2 10" xfId="51511" xr:uid="{00000000-0005-0000-0000-000080C80000}"/>
    <cellStyle name="20% - Accent1 8 2 10 2" xfId="51512" xr:uid="{00000000-0005-0000-0000-000081C80000}"/>
    <cellStyle name="20% - Accent1 8 2 10 2 2" xfId="51513" xr:uid="{00000000-0005-0000-0000-000082C80000}"/>
    <cellStyle name="20% - Accent1 8 2 10 3" xfId="51514" xr:uid="{00000000-0005-0000-0000-000083C80000}"/>
    <cellStyle name="20% - Accent1 8 2 11" xfId="51515" xr:uid="{00000000-0005-0000-0000-000084C80000}"/>
    <cellStyle name="20% - Accent1 8 2 11 2" xfId="51516" xr:uid="{00000000-0005-0000-0000-000085C80000}"/>
    <cellStyle name="20% - Accent1 8 2 11 2 2" xfId="51517" xr:uid="{00000000-0005-0000-0000-000086C80000}"/>
    <cellStyle name="20% - Accent1 8 2 11 3" xfId="51518" xr:uid="{00000000-0005-0000-0000-000087C80000}"/>
    <cellStyle name="20% - Accent1 8 2 12" xfId="51519" xr:uid="{00000000-0005-0000-0000-000088C80000}"/>
    <cellStyle name="20% - Accent1 8 2 12 2" xfId="51520" xr:uid="{00000000-0005-0000-0000-000089C80000}"/>
    <cellStyle name="20% - Accent1 8 2 13" xfId="51521" xr:uid="{00000000-0005-0000-0000-00008AC80000}"/>
    <cellStyle name="20% - Accent1 8 2 13 2" xfId="51522" xr:uid="{00000000-0005-0000-0000-00008BC80000}"/>
    <cellStyle name="20% - Accent1 8 2 14" xfId="51523" xr:uid="{00000000-0005-0000-0000-00008CC80000}"/>
    <cellStyle name="20% - Accent1 8 2 2" xfId="51524" xr:uid="{00000000-0005-0000-0000-00008DC80000}"/>
    <cellStyle name="20% - Accent1 8 2 2 10" xfId="51525" xr:uid="{00000000-0005-0000-0000-00008EC80000}"/>
    <cellStyle name="20% - Accent1 8 2 2 10 2" xfId="51526" xr:uid="{00000000-0005-0000-0000-00008FC80000}"/>
    <cellStyle name="20% - Accent1 8 2 2 11" xfId="51527" xr:uid="{00000000-0005-0000-0000-000090C80000}"/>
    <cellStyle name="20% - Accent1 8 2 2 2" xfId="51528" xr:uid="{00000000-0005-0000-0000-000091C80000}"/>
    <cellStyle name="20% - Accent1 8 2 2 2 2" xfId="51529" xr:uid="{00000000-0005-0000-0000-000092C80000}"/>
    <cellStyle name="20% - Accent1 8 2 2 2 2 2" xfId="51530" xr:uid="{00000000-0005-0000-0000-000093C80000}"/>
    <cellStyle name="20% - Accent1 8 2 2 2 2 2 2" xfId="51531" xr:uid="{00000000-0005-0000-0000-000094C80000}"/>
    <cellStyle name="20% - Accent1 8 2 2 2 2 2 2 2" xfId="51532" xr:uid="{00000000-0005-0000-0000-000095C80000}"/>
    <cellStyle name="20% - Accent1 8 2 2 2 2 2 3" xfId="51533" xr:uid="{00000000-0005-0000-0000-000096C80000}"/>
    <cellStyle name="20% - Accent1 8 2 2 2 2 3" xfId="51534" xr:uid="{00000000-0005-0000-0000-000097C80000}"/>
    <cellStyle name="20% - Accent1 8 2 2 2 2 3 2" xfId="51535" xr:uid="{00000000-0005-0000-0000-000098C80000}"/>
    <cellStyle name="20% - Accent1 8 2 2 2 2 4" xfId="51536" xr:uid="{00000000-0005-0000-0000-000099C80000}"/>
    <cellStyle name="20% - Accent1 8 2 2 2 3" xfId="51537" xr:uid="{00000000-0005-0000-0000-00009AC80000}"/>
    <cellStyle name="20% - Accent1 8 2 2 2 3 2" xfId="51538" xr:uid="{00000000-0005-0000-0000-00009BC80000}"/>
    <cellStyle name="20% - Accent1 8 2 2 2 3 2 2" xfId="51539" xr:uid="{00000000-0005-0000-0000-00009CC80000}"/>
    <cellStyle name="20% - Accent1 8 2 2 2 3 2 2 2" xfId="51540" xr:uid="{00000000-0005-0000-0000-00009DC80000}"/>
    <cellStyle name="20% - Accent1 8 2 2 2 3 2 3" xfId="51541" xr:uid="{00000000-0005-0000-0000-00009EC80000}"/>
    <cellStyle name="20% - Accent1 8 2 2 2 3 3" xfId="51542" xr:uid="{00000000-0005-0000-0000-00009FC80000}"/>
    <cellStyle name="20% - Accent1 8 2 2 2 3 3 2" xfId="51543" xr:uid="{00000000-0005-0000-0000-0000A0C80000}"/>
    <cellStyle name="20% - Accent1 8 2 2 2 3 4" xfId="51544" xr:uid="{00000000-0005-0000-0000-0000A1C80000}"/>
    <cellStyle name="20% - Accent1 8 2 2 2 4" xfId="51545" xr:uid="{00000000-0005-0000-0000-0000A2C80000}"/>
    <cellStyle name="20% - Accent1 8 2 2 2 4 2" xfId="51546" xr:uid="{00000000-0005-0000-0000-0000A3C80000}"/>
    <cellStyle name="20% - Accent1 8 2 2 2 4 2 2" xfId="51547" xr:uid="{00000000-0005-0000-0000-0000A4C80000}"/>
    <cellStyle name="20% - Accent1 8 2 2 2 4 2 2 2" xfId="51548" xr:uid="{00000000-0005-0000-0000-0000A5C80000}"/>
    <cellStyle name="20% - Accent1 8 2 2 2 4 2 3" xfId="51549" xr:uid="{00000000-0005-0000-0000-0000A6C80000}"/>
    <cellStyle name="20% - Accent1 8 2 2 2 4 3" xfId="51550" xr:uid="{00000000-0005-0000-0000-0000A7C80000}"/>
    <cellStyle name="20% - Accent1 8 2 2 2 4 3 2" xfId="51551" xr:uid="{00000000-0005-0000-0000-0000A8C80000}"/>
    <cellStyle name="20% - Accent1 8 2 2 2 4 4" xfId="51552" xr:uid="{00000000-0005-0000-0000-0000A9C80000}"/>
    <cellStyle name="20% - Accent1 8 2 2 2 5" xfId="51553" xr:uid="{00000000-0005-0000-0000-0000AAC80000}"/>
    <cellStyle name="20% - Accent1 8 2 2 2 5 2" xfId="51554" xr:uid="{00000000-0005-0000-0000-0000ABC80000}"/>
    <cellStyle name="20% - Accent1 8 2 2 2 5 2 2" xfId="51555" xr:uid="{00000000-0005-0000-0000-0000ACC80000}"/>
    <cellStyle name="20% - Accent1 8 2 2 2 5 3" xfId="51556" xr:uid="{00000000-0005-0000-0000-0000ADC80000}"/>
    <cellStyle name="20% - Accent1 8 2 2 2 6" xfId="51557" xr:uid="{00000000-0005-0000-0000-0000AEC80000}"/>
    <cellStyle name="20% - Accent1 8 2 2 2 6 2" xfId="51558" xr:uid="{00000000-0005-0000-0000-0000AFC80000}"/>
    <cellStyle name="20% - Accent1 8 2 2 2 6 2 2" xfId="51559" xr:uid="{00000000-0005-0000-0000-0000B0C80000}"/>
    <cellStyle name="20% - Accent1 8 2 2 2 6 3" xfId="51560" xr:uid="{00000000-0005-0000-0000-0000B1C80000}"/>
    <cellStyle name="20% - Accent1 8 2 2 2 7" xfId="51561" xr:uid="{00000000-0005-0000-0000-0000B2C80000}"/>
    <cellStyle name="20% - Accent1 8 2 2 2 7 2" xfId="51562" xr:uid="{00000000-0005-0000-0000-0000B3C80000}"/>
    <cellStyle name="20% - Accent1 8 2 2 2 8" xfId="51563" xr:uid="{00000000-0005-0000-0000-0000B4C80000}"/>
    <cellStyle name="20% - Accent1 8 2 2 2 8 2" xfId="51564" xr:uid="{00000000-0005-0000-0000-0000B5C80000}"/>
    <cellStyle name="20% - Accent1 8 2 2 2 9" xfId="51565" xr:uid="{00000000-0005-0000-0000-0000B6C80000}"/>
    <cellStyle name="20% - Accent1 8 2 2 3" xfId="51566" xr:uid="{00000000-0005-0000-0000-0000B7C80000}"/>
    <cellStyle name="20% - Accent1 8 2 2 3 2" xfId="51567" xr:uid="{00000000-0005-0000-0000-0000B8C80000}"/>
    <cellStyle name="20% - Accent1 8 2 2 3 2 2" xfId="51568" xr:uid="{00000000-0005-0000-0000-0000B9C80000}"/>
    <cellStyle name="20% - Accent1 8 2 2 3 2 2 2" xfId="51569" xr:uid="{00000000-0005-0000-0000-0000BAC80000}"/>
    <cellStyle name="20% - Accent1 8 2 2 3 2 2 2 2" xfId="51570" xr:uid="{00000000-0005-0000-0000-0000BBC80000}"/>
    <cellStyle name="20% - Accent1 8 2 2 3 2 2 3" xfId="51571" xr:uid="{00000000-0005-0000-0000-0000BCC80000}"/>
    <cellStyle name="20% - Accent1 8 2 2 3 2 3" xfId="51572" xr:uid="{00000000-0005-0000-0000-0000BDC80000}"/>
    <cellStyle name="20% - Accent1 8 2 2 3 2 3 2" xfId="51573" xr:uid="{00000000-0005-0000-0000-0000BEC80000}"/>
    <cellStyle name="20% - Accent1 8 2 2 3 2 4" xfId="51574" xr:uid="{00000000-0005-0000-0000-0000BFC80000}"/>
    <cellStyle name="20% - Accent1 8 2 2 3 3" xfId="51575" xr:uid="{00000000-0005-0000-0000-0000C0C80000}"/>
    <cellStyle name="20% - Accent1 8 2 2 3 3 2" xfId="51576" xr:uid="{00000000-0005-0000-0000-0000C1C80000}"/>
    <cellStyle name="20% - Accent1 8 2 2 3 3 2 2" xfId="51577" xr:uid="{00000000-0005-0000-0000-0000C2C80000}"/>
    <cellStyle name="20% - Accent1 8 2 2 3 3 2 2 2" xfId="51578" xr:uid="{00000000-0005-0000-0000-0000C3C80000}"/>
    <cellStyle name="20% - Accent1 8 2 2 3 3 2 3" xfId="51579" xr:uid="{00000000-0005-0000-0000-0000C4C80000}"/>
    <cellStyle name="20% - Accent1 8 2 2 3 3 3" xfId="51580" xr:uid="{00000000-0005-0000-0000-0000C5C80000}"/>
    <cellStyle name="20% - Accent1 8 2 2 3 3 3 2" xfId="51581" xr:uid="{00000000-0005-0000-0000-0000C6C80000}"/>
    <cellStyle name="20% - Accent1 8 2 2 3 3 4" xfId="51582" xr:uid="{00000000-0005-0000-0000-0000C7C80000}"/>
    <cellStyle name="20% - Accent1 8 2 2 3 4" xfId="51583" xr:uid="{00000000-0005-0000-0000-0000C8C80000}"/>
    <cellStyle name="20% - Accent1 8 2 2 3 4 2" xfId="51584" xr:uid="{00000000-0005-0000-0000-0000C9C80000}"/>
    <cellStyle name="20% - Accent1 8 2 2 3 4 2 2" xfId="51585" xr:uid="{00000000-0005-0000-0000-0000CAC80000}"/>
    <cellStyle name="20% - Accent1 8 2 2 3 4 2 2 2" xfId="51586" xr:uid="{00000000-0005-0000-0000-0000CBC80000}"/>
    <cellStyle name="20% - Accent1 8 2 2 3 4 2 3" xfId="51587" xr:uid="{00000000-0005-0000-0000-0000CCC80000}"/>
    <cellStyle name="20% - Accent1 8 2 2 3 4 3" xfId="51588" xr:uid="{00000000-0005-0000-0000-0000CDC80000}"/>
    <cellStyle name="20% - Accent1 8 2 2 3 4 3 2" xfId="51589" xr:uid="{00000000-0005-0000-0000-0000CEC80000}"/>
    <cellStyle name="20% - Accent1 8 2 2 3 4 4" xfId="51590" xr:uid="{00000000-0005-0000-0000-0000CFC80000}"/>
    <cellStyle name="20% - Accent1 8 2 2 3 5" xfId="51591" xr:uid="{00000000-0005-0000-0000-0000D0C80000}"/>
    <cellStyle name="20% - Accent1 8 2 2 3 5 2" xfId="51592" xr:uid="{00000000-0005-0000-0000-0000D1C80000}"/>
    <cellStyle name="20% - Accent1 8 2 2 3 5 2 2" xfId="51593" xr:uid="{00000000-0005-0000-0000-0000D2C80000}"/>
    <cellStyle name="20% - Accent1 8 2 2 3 5 3" xfId="51594" xr:uid="{00000000-0005-0000-0000-0000D3C80000}"/>
    <cellStyle name="20% - Accent1 8 2 2 3 6" xfId="51595" xr:uid="{00000000-0005-0000-0000-0000D4C80000}"/>
    <cellStyle name="20% - Accent1 8 2 2 3 6 2" xfId="51596" xr:uid="{00000000-0005-0000-0000-0000D5C80000}"/>
    <cellStyle name="20% - Accent1 8 2 2 3 6 2 2" xfId="51597" xr:uid="{00000000-0005-0000-0000-0000D6C80000}"/>
    <cellStyle name="20% - Accent1 8 2 2 3 6 3" xfId="51598" xr:uid="{00000000-0005-0000-0000-0000D7C80000}"/>
    <cellStyle name="20% - Accent1 8 2 2 3 7" xfId="51599" xr:uid="{00000000-0005-0000-0000-0000D8C80000}"/>
    <cellStyle name="20% - Accent1 8 2 2 3 7 2" xfId="51600" xr:uid="{00000000-0005-0000-0000-0000D9C80000}"/>
    <cellStyle name="20% - Accent1 8 2 2 3 8" xfId="51601" xr:uid="{00000000-0005-0000-0000-0000DAC80000}"/>
    <cellStyle name="20% - Accent1 8 2 2 3 8 2" xfId="51602" xr:uid="{00000000-0005-0000-0000-0000DBC80000}"/>
    <cellStyle name="20% - Accent1 8 2 2 3 9" xfId="51603" xr:uid="{00000000-0005-0000-0000-0000DCC80000}"/>
    <cellStyle name="20% - Accent1 8 2 2 4" xfId="51604" xr:uid="{00000000-0005-0000-0000-0000DDC80000}"/>
    <cellStyle name="20% - Accent1 8 2 2 4 2" xfId="51605" xr:uid="{00000000-0005-0000-0000-0000DEC80000}"/>
    <cellStyle name="20% - Accent1 8 2 2 4 2 2" xfId="51606" xr:uid="{00000000-0005-0000-0000-0000DFC80000}"/>
    <cellStyle name="20% - Accent1 8 2 2 4 2 2 2" xfId="51607" xr:uid="{00000000-0005-0000-0000-0000E0C80000}"/>
    <cellStyle name="20% - Accent1 8 2 2 4 2 3" xfId="51608" xr:uid="{00000000-0005-0000-0000-0000E1C80000}"/>
    <cellStyle name="20% - Accent1 8 2 2 4 3" xfId="51609" xr:uid="{00000000-0005-0000-0000-0000E2C80000}"/>
    <cellStyle name="20% - Accent1 8 2 2 4 3 2" xfId="51610" xr:uid="{00000000-0005-0000-0000-0000E3C80000}"/>
    <cellStyle name="20% - Accent1 8 2 2 4 4" xfId="51611" xr:uid="{00000000-0005-0000-0000-0000E4C80000}"/>
    <cellStyle name="20% - Accent1 8 2 2 5" xfId="51612" xr:uid="{00000000-0005-0000-0000-0000E5C80000}"/>
    <cellStyle name="20% - Accent1 8 2 2 5 2" xfId="51613" xr:uid="{00000000-0005-0000-0000-0000E6C80000}"/>
    <cellStyle name="20% - Accent1 8 2 2 5 2 2" xfId="51614" xr:uid="{00000000-0005-0000-0000-0000E7C80000}"/>
    <cellStyle name="20% - Accent1 8 2 2 5 2 2 2" xfId="51615" xr:uid="{00000000-0005-0000-0000-0000E8C80000}"/>
    <cellStyle name="20% - Accent1 8 2 2 5 2 3" xfId="51616" xr:uid="{00000000-0005-0000-0000-0000E9C80000}"/>
    <cellStyle name="20% - Accent1 8 2 2 5 3" xfId="51617" xr:uid="{00000000-0005-0000-0000-0000EAC80000}"/>
    <cellStyle name="20% - Accent1 8 2 2 5 3 2" xfId="51618" xr:uid="{00000000-0005-0000-0000-0000EBC80000}"/>
    <cellStyle name="20% - Accent1 8 2 2 5 4" xfId="51619" xr:uid="{00000000-0005-0000-0000-0000ECC80000}"/>
    <cellStyle name="20% - Accent1 8 2 2 6" xfId="51620" xr:uid="{00000000-0005-0000-0000-0000EDC80000}"/>
    <cellStyle name="20% - Accent1 8 2 2 6 2" xfId="51621" xr:uid="{00000000-0005-0000-0000-0000EEC80000}"/>
    <cellStyle name="20% - Accent1 8 2 2 6 2 2" xfId="51622" xr:uid="{00000000-0005-0000-0000-0000EFC80000}"/>
    <cellStyle name="20% - Accent1 8 2 2 6 2 2 2" xfId="51623" xr:uid="{00000000-0005-0000-0000-0000F0C80000}"/>
    <cellStyle name="20% - Accent1 8 2 2 6 2 3" xfId="51624" xr:uid="{00000000-0005-0000-0000-0000F1C80000}"/>
    <cellStyle name="20% - Accent1 8 2 2 6 3" xfId="51625" xr:uid="{00000000-0005-0000-0000-0000F2C80000}"/>
    <cellStyle name="20% - Accent1 8 2 2 6 3 2" xfId="51626" xr:uid="{00000000-0005-0000-0000-0000F3C80000}"/>
    <cellStyle name="20% - Accent1 8 2 2 6 4" xfId="51627" xr:uid="{00000000-0005-0000-0000-0000F4C80000}"/>
    <cellStyle name="20% - Accent1 8 2 2 7" xfId="51628" xr:uid="{00000000-0005-0000-0000-0000F5C80000}"/>
    <cellStyle name="20% - Accent1 8 2 2 7 2" xfId="51629" xr:uid="{00000000-0005-0000-0000-0000F6C80000}"/>
    <cellStyle name="20% - Accent1 8 2 2 7 2 2" xfId="51630" xr:uid="{00000000-0005-0000-0000-0000F7C80000}"/>
    <cellStyle name="20% - Accent1 8 2 2 7 3" xfId="51631" xr:uid="{00000000-0005-0000-0000-0000F8C80000}"/>
    <cellStyle name="20% - Accent1 8 2 2 8" xfId="51632" xr:uid="{00000000-0005-0000-0000-0000F9C80000}"/>
    <cellStyle name="20% - Accent1 8 2 2 8 2" xfId="51633" xr:uid="{00000000-0005-0000-0000-0000FAC80000}"/>
    <cellStyle name="20% - Accent1 8 2 2 8 2 2" xfId="51634" xr:uid="{00000000-0005-0000-0000-0000FBC80000}"/>
    <cellStyle name="20% - Accent1 8 2 2 8 3" xfId="51635" xr:uid="{00000000-0005-0000-0000-0000FCC80000}"/>
    <cellStyle name="20% - Accent1 8 2 2 9" xfId="51636" xr:uid="{00000000-0005-0000-0000-0000FDC80000}"/>
    <cellStyle name="20% - Accent1 8 2 2 9 2" xfId="51637" xr:uid="{00000000-0005-0000-0000-0000FEC80000}"/>
    <cellStyle name="20% - Accent1 8 2 3" xfId="51638" xr:uid="{00000000-0005-0000-0000-0000FFC80000}"/>
    <cellStyle name="20% - Accent1 8 2 3 10" xfId="51639" xr:uid="{00000000-0005-0000-0000-000000C90000}"/>
    <cellStyle name="20% - Accent1 8 2 3 10 2" xfId="51640" xr:uid="{00000000-0005-0000-0000-000001C90000}"/>
    <cellStyle name="20% - Accent1 8 2 3 11" xfId="51641" xr:uid="{00000000-0005-0000-0000-000002C90000}"/>
    <cellStyle name="20% - Accent1 8 2 3 2" xfId="51642" xr:uid="{00000000-0005-0000-0000-000003C90000}"/>
    <cellStyle name="20% - Accent1 8 2 3 2 2" xfId="51643" xr:uid="{00000000-0005-0000-0000-000004C90000}"/>
    <cellStyle name="20% - Accent1 8 2 3 2 2 2" xfId="51644" xr:uid="{00000000-0005-0000-0000-000005C90000}"/>
    <cellStyle name="20% - Accent1 8 2 3 2 2 2 2" xfId="51645" xr:uid="{00000000-0005-0000-0000-000006C90000}"/>
    <cellStyle name="20% - Accent1 8 2 3 2 2 2 2 2" xfId="51646" xr:uid="{00000000-0005-0000-0000-000007C90000}"/>
    <cellStyle name="20% - Accent1 8 2 3 2 2 2 3" xfId="51647" xr:uid="{00000000-0005-0000-0000-000008C90000}"/>
    <cellStyle name="20% - Accent1 8 2 3 2 2 3" xfId="51648" xr:uid="{00000000-0005-0000-0000-000009C90000}"/>
    <cellStyle name="20% - Accent1 8 2 3 2 2 3 2" xfId="51649" xr:uid="{00000000-0005-0000-0000-00000AC90000}"/>
    <cellStyle name="20% - Accent1 8 2 3 2 2 4" xfId="51650" xr:uid="{00000000-0005-0000-0000-00000BC90000}"/>
    <cellStyle name="20% - Accent1 8 2 3 2 3" xfId="51651" xr:uid="{00000000-0005-0000-0000-00000CC90000}"/>
    <cellStyle name="20% - Accent1 8 2 3 2 3 2" xfId="51652" xr:uid="{00000000-0005-0000-0000-00000DC90000}"/>
    <cellStyle name="20% - Accent1 8 2 3 2 3 2 2" xfId="51653" xr:uid="{00000000-0005-0000-0000-00000EC90000}"/>
    <cellStyle name="20% - Accent1 8 2 3 2 3 2 2 2" xfId="51654" xr:uid="{00000000-0005-0000-0000-00000FC90000}"/>
    <cellStyle name="20% - Accent1 8 2 3 2 3 2 3" xfId="51655" xr:uid="{00000000-0005-0000-0000-000010C90000}"/>
    <cellStyle name="20% - Accent1 8 2 3 2 3 3" xfId="51656" xr:uid="{00000000-0005-0000-0000-000011C90000}"/>
    <cellStyle name="20% - Accent1 8 2 3 2 3 3 2" xfId="51657" xr:uid="{00000000-0005-0000-0000-000012C90000}"/>
    <cellStyle name="20% - Accent1 8 2 3 2 3 4" xfId="51658" xr:uid="{00000000-0005-0000-0000-000013C90000}"/>
    <cellStyle name="20% - Accent1 8 2 3 2 4" xfId="51659" xr:uid="{00000000-0005-0000-0000-000014C90000}"/>
    <cellStyle name="20% - Accent1 8 2 3 2 4 2" xfId="51660" xr:uid="{00000000-0005-0000-0000-000015C90000}"/>
    <cellStyle name="20% - Accent1 8 2 3 2 4 2 2" xfId="51661" xr:uid="{00000000-0005-0000-0000-000016C90000}"/>
    <cellStyle name="20% - Accent1 8 2 3 2 4 2 2 2" xfId="51662" xr:uid="{00000000-0005-0000-0000-000017C90000}"/>
    <cellStyle name="20% - Accent1 8 2 3 2 4 2 3" xfId="51663" xr:uid="{00000000-0005-0000-0000-000018C90000}"/>
    <cellStyle name="20% - Accent1 8 2 3 2 4 3" xfId="51664" xr:uid="{00000000-0005-0000-0000-000019C90000}"/>
    <cellStyle name="20% - Accent1 8 2 3 2 4 3 2" xfId="51665" xr:uid="{00000000-0005-0000-0000-00001AC90000}"/>
    <cellStyle name="20% - Accent1 8 2 3 2 4 4" xfId="51666" xr:uid="{00000000-0005-0000-0000-00001BC90000}"/>
    <cellStyle name="20% - Accent1 8 2 3 2 5" xfId="51667" xr:uid="{00000000-0005-0000-0000-00001CC90000}"/>
    <cellStyle name="20% - Accent1 8 2 3 2 5 2" xfId="51668" xr:uid="{00000000-0005-0000-0000-00001DC90000}"/>
    <cellStyle name="20% - Accent1 8 2 3 2 5 2 2" xfId="51669" xr:uid="{00000000-0005-0000-0000-00001EC90000}"/>
    <cellStyle name="20% - Accent1 8 2 3 2 5 3" xfId="51670" xr:uid="{00000000-0005-0000-0000-00001FC90000}"/>
    <cellStyle name="20% - Accent1 8 2 3 2 6" xfId="51671" xr:uid="{00000000-0005-0000-0000-000020C90000}"/>
    <cellStyle name="20% - Accent1 8 2 3 2 6 2" xfId="51672" xr:uid="{00000000-0005-0000-0000-000021C90000}"/>
    <cellStyle name="20% - Accent1 8 2 3 2 6 2 2" xfId="51673" xr:uid="{00000000-0005-0000-0000-000022C90000}"/>
    <cellStyle name="20% - Accent1 8 2 3 2 6 3" xfId="51674" xr:uid="{00000000-0005-0000-0000-000023C90000}"/>
    <cellStyle name="20% - Accent1 8 2 3 2 7" xfId="51675" xr:uid="{00000000-0005-0000-0000-000024C90000}"/>
    <cellStyle name="20% - Accent1 8 2 3 2 7 2" xfId="51676" xr:uid="{00000000-0005-0000-0000-000025C90000}"/>
    <cellStyle name="20% - Accent1 8 2 3 2 8" xfId="51677" xr:uid="{00000000-0005-0000-0000-000026C90000}"/>
    <cellStyle name="20% - Accent1 8 2 3 2 8 2" xfId="51678" xr:uid="{00000000-0005-0000-0000-000027C90000}"/>
    <cellStyle name="20% - Accent1 8 2 3 2 9" xfId="51679" xr:uid="{00000000-0005-0000-0000-000028C90000}"/>
    <cellStyle name="20% - Accent1 8 2 3 3" xfId="51680" xr:uid="{00000000-0005-0000-0000-000029C90000}"/>
    <cellStyle name="20% - Accent1 8 2 3 3 2" xfId="51681" xr:uid="{00000000-0005-0000-0000-00002AC90000}"/>
    <cellStyle name="20% - Accent1 8 2 3 3 2 2" xfId="51682" xr:uid="{00000000-0005-0000-0000-00002BC90000}"/>
    <cellStyle name="20% - Accent1 8 2 3 3 2 2 2" xfId="51683" xr:uid="{00000000-0005-0000-0000-00002CC90000}"/>
    <cellStyle name="20% - Accent1 8 2 3 3 2 2 2 2" xfId="51684" xr:uid="{00000000-0005-0000-0000-00002DC90000}"/>
    <cellStyle name="20% - Accent1 8 2 3 3 2 2 3" xfId="51685" xr:uid="{00000000-0005-0000-0000-00002EC90000}"/>
    <cellStyle name="20% - Accent1 8 2 3 3 2 3" xfId="51686" xr:uid="{00000000-0005-0000-0000-00002FC90000}"/>
    <cellStyle name="20% - Accent1 8 2 3 3 2 3 2" xfId="51687" xr:uid="{00000000-0005-0000-0000-000030C90000}"/>
    <cellStyle name="20% - Accent1 8 2 3 3 2 4" xfId="51688" xr:uid="{00000000-0005-0000-0000-000031C90000}"/>
    <cellStyle name="20% - Accent1 8 2 3 3 3" xfId="51689" xr:uid="{00000000-0005-0000-0000-000032C90000}"/>
    <cellStyle name="20% - Accent1 8 2 3 3 3 2" xfId="51690" xr:uid="{00000000-0005-0000-0000-000033C90000}"/>
    <cellStyle name="20% - Accent1 8 2 3 3 3 2 2" xfId="51691" xr:uid="{00000000-0005-0000-0000-000034C90000}"/>
    <cellStyle name="20% - Accent1 8 2 3 3 3 2 2 2" xfId="51692" xr:uid="{00000000-0005-0000-0000-000035C90000}"/>
    <cellStyle name="20% - Accent1 8 2 3 3 3 2 3" xfId="51693" xr:uid="{00000000-0005-0000-0000-000036C90000}"/>
    <cellStyle name="20% - Accent1 8 2 3 3 3 3" xfId="51694" xr:uid="{00000000-0005-0000-0000-000037C90000}"/>
    <cellStyle name="20% - Accent1 8 2 3 3 3 3 2" xfId="51695" xr:uid="{00000000-0005-0000-0000-000038C90000}"/>
    <cellStyle name="20% - Accent1 8 2 3 3 3 4" xfId="51696" xr:uid="{00000000-0005-0000-0000-000039C90000}"/>
    <cellStyle name="20% - Accent1 8 2 3 3 4" xfId="51697" xr:uid="{00000000-0005-0000-0000-00003AC90000}"/>
    <cellStyle name="20% - Accent1 8 2 3 3 4 2" xfId="51698" xr:uid="{00000000-0005-0000-0000-00003BC90000}"/>
    <cellStyle name="20% - Accent1 8 2 3 3 4 2 2" xfId="51699" xr:uid="{00000000-0005-0000-0000-00003CC90000}"/>
    <cellStyle name="20% - Accent1 8 2 3 3 4 2 2 2" xfId="51700" xr:uid="{00000000-0005-0000-0000-00003DC90000}"/>
    <cellStyle name="20% - Accent1 8 2 3 3 4 2 3" xfId="51701" xr:uid="{00000000-0005-0000-0000-00003EC90000}"/>
    <cellStyle name="20% - Accent1 8 2 3 3 4 3" xfId="51702" xr:uid="{00000000-0005-0000-0000-00003FC90000}"/>
    <cellStyle name="20% - Accent1 8 2 3 3 4 3 2" xfId="51703" xr:uid="{00000000-0005-0000-0000-000040C90000}"/>
    <cellStyle name="20% - Accent1 8 2 3 3 4 4" xfId="51704" xr:uid="{00000000-0005-0000-0000-000041C90000}"/>
    <cellStyle name="20% - Accent1 8 2 3 3 5" xfId="51705" xr:uid="{00000000-0005-0000-0000-000042C90000}"/>
    <cellStyle name="20% - Accent1 8 2 3 3 5 2" xfId="51706" xr:uid="{00000000-0005-0000-0000-000043C90000}"/>
    <cellStyle name="20% - Accent1 8 2 3 3 5 2 2" xfId="51707" xr:uid="{00000000-0005-0000-0000-000044C90000}"/>
    <cellStyle name="20% - Accent1 8 2 3 3 5 3" xfId="51708" xr:uid="{00000000-0005-0000-0000-000045C90000}"/>
    <cellStyle name="20% - Accent1 8 2 3 3 6" xfId="51709" xr:uid="{00000000-0005-0000-0000-000046C90000}"/>
    <cellStyle name="20% - Accent1 8 2 3 3 6 2" xfId="51710" xr:uid="{00000000-0005-0000-0000-000047C90000}"/>
    <cellStyle name="20% - Accent1 8 2 3 3 6 2 2" xfId="51711" xr:uid="{00000000-0005-0000-0000-000048C90000}"/>
    <cellStyle name="20% - Accent1 8 2 3 3 6 3" xfId="51712" xr:uid="{00000000-0005-0000-0000-000049C90000}"/>
    <cellStyle name="20% - Accent1 8 2 3 3 7" xfId="51713" xr:uid="{00000000-0005-0000-0000-00004AC90000}"/>
    <cellStyle name="20% - Accent1 8 2 3 3 7 2" xfId="51714" xr:uid="{00000000-0005-0000-0000-00004BC90000}"/>
    <cellStyle name="20% - Accent1 8 2 3 3 8" xfId="51715" xr:uid="{00000000-0005-0000-0000-00004CC90000}"/>
    <cellStyle name="20% - Accent1 8 2 3 3 8 2" xfId="51716" xr:uid="{00000000-0005-0000-0000-00004DC90000}"/>
    <cellStyle name="20% - Accent1 8 2 3 3 9" xfId="51717" xr:uid="{00000000-0005-0000-0000-00004EC90000}"/>
    <cellStyle name="20% - Accent1 8 2 3 4" xfId="51718" xr:uid="{00000000-0005-0000-0000-00004FC90000}"/>
    <cellStyle name="20% - Accent1 8 2 3 4 2" xfId="51719" xr:uid="{00000000-0005-0000-0000-000050C90000}"/>
    <cellStyle name="20% - Accent1 8 2 3 4 2 2" xfId="51720" xr:uid="{00000000-0005-0000-0000-000051C90000}"/>
    <cellStyle name="20% - Accent1 8 2 3 4 2 2 2" xfId="51721" xr:uid="{00000000-0005-0000-0000-000052C90000}"/>
    <cellStyle name="20% - Accent1 8 2 3 4 2 3" xfId="51722" xr:uid="{00000000-0005-0000-0000-000053C90000}"/>
    <cellStyle name="20% - Accent1 8 2 3 4 3" xfId="51723" xr:uid="{00000000-0005-0000-0000-000054C90000}"/>
    <cellStyle name="20% - Accent1 8 2 3 4 3 2" xfId="51724" xr:uid="{00000000-0005-0000-0000-000055C90000}"/>
    <cellStyle name="20% - Accent1 8 2 3 4 4" xfId="51725" xr:uid="{00000000-0005-0000-0000-000056C90000}"/>
    <cellStyle name="20% - Accent1 8 2 3 5" xfId="51726" xr:uid="{00000000-0005-0000-0000-000057C90000}"/>
    <cellStyle name="20% - Accent1 8 2 3 5 2" xfId="51727" xr:uid="{00000000-0005-0000-0000-000058C90000}"/>
    <cellStyle name="20% - Accent1 8 2 3 5 2 2" xfId="51728" xr:uid="{00000000-0005-0000-0000-000059C90000}"/>
    <cellStyle name="20% - Accent1 8 2 3 5 2 2 2" xfId="51729" xr:uid="{00000000-0005-0000-0000-00005AC90000}"/>
    <cellStyle name="20% - Accent1 8 2 3 5 2 3" xfId="51730" xr:uid="{00000000-0005-0000-0000-00005BC90000}"/>
    <cellStyle name="20% - Accent1 8 2 3 5 3" xfId="51731" xr:uid="{00000000-0005-0000-0000-00005CC90000}"/>
    <cellStyle name="20% - Accent1 8 2 3 5 3 2" xfId="51732" xr:uid="{00000000-0005-0000-0000-00005DC90000}"/>
    <cellStyle name="20% - Accent1 8 2 3 5 4" xfId="51733" xr:uid="{00000000-0005-0000-0000-00005EC90000}"/>
    <cellStyle name="20% - Accent1 8 2 3 6" xfId="51734" xr:uid="{00000000-0005-0000-0000-00005FC90000}"/>
    <cellStyle name="20% - Accent1 8 2 3 6 2" xfId="51735" xr:uid="{00000000-0005-0000-0000-000060C90000}"/>
    <cellStyle name="20% - Accent1 8 2 3 6 2 2" xfId="51736" xr:uid="{00000000-0005-0000-0000-000061C90000}"/>
    <cellStyle name="20% - Accent1 8 2 3 6 2 2 2" xfId="51737" xr:uid="{00000000-0005-0000-0000-000062C90000}"/>
    <cellStyle name="20% - Accent1 8 2 3 6 2 3" xfId="51738" xr:uid="{00000000-0005-0000-0000-000063C90000}"/>
    <cellStyle name="20% - Accent1 8 2 3 6 3" xfId="51739" xr:uid="{00000000-0005-0000-0000-000064C90000}"/>
    <cellStyle name="20% - Accent1 8 2 3 6 3 2" xfId="51740" xr:uid="{00000000-0005-0000-0000-000065C90000}"/>
    <cellStyle name="20% - Accent1 8 2 3 6 4" xfId="51741" xr:uid="{00000000-0005-0000-0000-000066C90000}"/>
    <cellStyle name="20% - Accent1 8 2 3 7" xfId="51742" xr:uid="{00000000-0005-0000-0000-000067C90000}"/>
    <cellStyle name="20% - Accent1 8 2 3 7 2" xfId="51743" xr:uid="{00000000-0005-0000-0000-000068C90000}"/>
    <cellStyle name="20% - Accent1 8 2 3 7 2 2" xfId="51744" xr:uid="{00000000-0005-0000-0000-000069C90000}"/>
    <cellStyle name="20% - Accent1 8 2 3 7 3" xfId="51745" xr:uid="{00000000-0005-0000-0000-00006AC90000}"/>
    <cellStyle name="20% - Accent1 8 2 3 8" xfId="51746" xr:uid="{00000000-0005-0000-0000-00006BC90000}"/>
    <cellStyle name="20% - Accent1 8 2 3 8 2" xfId="51747" xr:uid="{00000000-0005-0000-0000-00006CC90000}"/>
    <cellStyle name="20% - Accent1 8 2 3 8 2 2" xfId="51748" xr:uid="{00000000-0005-0000-0000-00006DC90000}"/>
    <cellStyle name="20% - Accent1 8 2 3 8 3" xfId="51749" xr:uid="{00000000-0005-0000-0000-00006EC90000}"/>
    <cellStyle name="20% - Accent1 8 2 3 9" xfId="51750" xr:uid="{00000000-0005-0000-0000-00006FC90000}"/>
    <cellStyle name="20% - Accent1 8 2 3 9 2" xfId="51751" xr:uid="{00000000-0005-0000-0000-000070C90000}"/>
    <cellStyle name="20% - Accent1 8 2 4" xfId="51752" xr:uid="{00000000-0005-0000-0000-000071C90000}"/>
    <cellStyle name="20% - Accent1 8 2 4 10" xfId="51753" xr:uid="{00000000-0005-0000-0000-000072C90000}"/>
    <cellStyle name="20% - Accent1 8 2 4 10 2" xfId="51754" xr:uid="{00000000-0005-0000-0000-000073C90000}"/>
    <cellStyle name="20% - Accent1 8 2 4 11" xfId="51755" xr:uid="{00000000-0005-0000-0000-000074C90000}"/>
    <cellStyle name="20% - Accent1 8 2 4 2" xfId="51756" xr:uid="{00000000-0005-0000-0000-000075C90000}"/>
    <cellStyle name="20% - Accent1 8 2 4 2 2" xfId="51757" xr:uid="{00000000-0005-0000-0000-000076C90000}"/>
    <cellStyle name="20% - Accent1 8 2 4 2 2 2" xfId="51758" xr:uid="{00000000-0005-0000-0000-000077C90000}"/>
    <cellStyle name="20% - Accent1 8 2 4 2 2 2 2" xfId="51759" xr:uid="{00000000-0005-0000-0000-000078C90000}"/>
    <cellStyle name="20% - Accent1 8 2 4 2 2 2 2 2" xfId="51760" xr:uid="{00000000-0005-0000-0000-000079C90000}"/>
    <cellStyle name="20% - Accent1 8 2 4 2 2 2 3" xfId="51761" xr:uid="{00000000-0005-0000-0000-00007AC90000}"/>
    <cellStyle name="20% - Accent1 8 2 4 2 2 3" xfId="51762" xr:uid="{00000000-0005-0000-0000-00007BC90000}"/>
    <cellStyle name="20% - Accent1 8 2 4 2 2 3 2" xfId="51763" xr:uid="{00000000-0005-0000-0000-00007CC90000}"/>
    <cellStyle name="20% - Accent1 8 2 4 2 2 4" xfId="51764" xr:uid="{00000000-0005-0000-0000-00007DC90000}"/>
    <cellStyle name="20% - Accent1 8 2 4 2 3" xfId="51765" xr:uid="{00000000-0005-0000-0000-00007EC90000}"/>
    <cellStyle name="20% - Accent1 8 2 4 2 3 2" xfId="51766" xr:uid="{00000000-0005-0000-0000-00007FC90000}"/>
    <cellStyle name="20% - Accent1 8 2 4 2 3 2 2" xfId="51767" xr:uid="{00000000-0005-0000-0000-000080C90000}"/>
    <cellStyle name="20% - Accent1 8 2 4 2 3 2 2 2" xfId="51768" xr:uid="{00000000-0005-0000-0000-000081C90000}"/>
    <cellStyle name="20% - Accent1 8 2 4 2 3 2 3" xfId="51769" xr:uid="{00000000-0005-0000-0000-000082C90000}"/>
    <cellStyle name="20% - Accent1 8 2 4 2 3 3" xfId="51770" xr:uid="{00000000-0005-0000-0000-000083C90000}"/>
    <cellStyle name="20% - Accent1 8 2 4 2 3 3 2" xfId="51771" xr:uid="{00000000-0005-0000-0000-000084C90000}"/>
    <cellStyle name="20% - Accent1 8 2 4 2 3 4" xfId="51772" xr:uid="{00000000-0005-0000-0000-000085C90000}"/>
    <cellStyle name="20% - Accent1 8 2 4 2 4" xfId="51773" xr:uid="{00000000-0005-0000-0000-000086C90000}"/>
    <cellStyle name="20% - Accent1 8 2 4 2 4 2" xfId="51774" xr:uid="{00000000-0005-0000-0000-000087C90000}"/>
    <cellStyle name="20% - Accent1 8 2 4 2 4 2 2" xfId="51775" xr:uid="{00000000-0005-0000-0000-000088C90000}"/>
    <cellStyle name="20% - Accent1 8 2 4 2 4 2 2 2" xfId="51776" xr:uid="{00000000-0005-0000-0000-000089C90000}"/>
    <cellStyle name="20% - Accent1 8 2 4 2 4 2 3" xfId="51777" xr:uid="{00000000-0005-0000-0000-00008AC90000}"/>
    <cellStyle name="20% - Accent1 8 2 4 2 4 3" xfId="51778" xr:uid="{00000000-0005-0000-0000-00008BC90000}"/>
    <cellStyle name="20% - Accent1 8 2 4 2 4 3 2" xfId="51779" xr:uid="{00000000-0005-0000-0000-00008CC90000}"/>
    <cellStyle name="20% - Accent1 8 2 4 2 4 4" xfId="51780" xr:uid="{00000000-0005-0000-0000-00008DC90000}"/>
    <cellStyle name="20% - Accent1 8 2 4 2 5" xfId="51781" xr:uid="{00000000-0005-0000-0000-00008EC90000}"/>
    <cellStyle name="20% - Accent1 8 2 4 2 5 2" xfId="51782" xr:uid="{00000000-0005-0000-0000-00008FC90000}"/>
    <cellStyle name="20% - Accent1 8 2 4 2 5 2 2" xfId="51783" xr:uid="{00000000-0005-0000-0000-000090C90000}"/>
    <cellStyle name="20% - Accent1 8 2 4 2 5 3" xfId="51784" xr:uid="{00000000-0005-0000-0000-000091C90000}"/>
    <cellStyle name="20% - Accent1 8 2 4 2 6" xfId="51785" xr:uid="{00000000-0005-0000-0000-000092C90000}"/>
    <cellStyle name="20% - Accent1 8 2 4 2 6 2" xfId="51786" xr:uid="{00000000-0005-0000-0000-000093C90000}"/>
    <cellStyle name="20% - Accent1 8 2 4 2 6 2 2" xfId="51787" xr:uid="{00000000-0005-0000-0000-000094C90000}"/>
    <cellStyle name="20% - Accent1 8 2 4 2 6 3" xfId="51788" xr:uid="{00000000-0005-0000-0000-000095C90000}"/>
    <cellStyle name="20% - Accent1 8 2 4 2 7" xfId="51789" xr:uid="{00000000-0005-0000-0000-000096C90000}"/>
    <cellStyle name="20% - Accent1 8 2 4 2 7 2" xfId="51790" xr:uid="{00000000-0005-0000-0000-000097C90000}"/>
    <cellStyle name="20% - Accent1 8 2 4 2 8" xfId="51791" xr:uid="{00000000-0005-0000-0000-000098C90000}"/>
    <cellStyle name="20% - Accent1 8 2 4 2 8 2" xfId="51792" xr:uid="{00000000-0005-0000-0000-000099C90000}"/>
    <cellStyle name="20% - Accent1 8 2 4 2 9" xfId="51793" xr:uid="{00000000-0005-0000-0000-00009AC90000}"/>
    <cellStyle name="20% - Accent1 8 2 4 3" xfId="51794" xr:uid="{00000000-0005-0000-0000-00009BC90000}"/>
    <cellStyle name="20% - Accent1 8 2 4 3 2" xfId="51795" xr:uid="{00000000-0005-0000-0000-00009CC90000}"/>
    <cellStyle name="20% - Accent1 8 2 4 3 2 2" xfId="51796" xr:uid="{00000000-0005-0000-0000-00009DC90000}"/>
    <cellStyle name="20% - Accent1 8 2 4 3 2 2 2" xfId="51797" xr:uid="{00000000-0005-0000-0000-00009EC90000}"/>
    <cellStyle name="20% - Accent1 8 2 4 3 2 2 2 2" xfId="51798" xr:uid="{00000000-0005-0000-0000-00009FC90000}"/>
    <cellStyle name="20% - Accent1 8 2 4 3 2 2 3" xfId="51799" xr:uid="{00000000-0005-0000-0000-0000A0C90000}"/>
    <cellStyle name="20% - Accent1 8 2 4 3 2 3" xfId="51800" xr:uid="{00000000-0005-0000-0000-0000A1C90000}"/>
    <cellStyle name="20% - Accent1 8 2 4 3 2 3 2" xfId="51801" xr:uid="{00000000-0005-0000-0000-0000A2C90000}"/>
    <cellStyle name="20% - Accent1 8 2 4 3 2 4" xfId="51802" xr:uid="{00000000-0005-0000-0000-0000A3C90000}"/>
    <cellStyle name="20% - Accent1 8 2 4 3 3" xfId="51803" xr:uid="{00000000-0005-0000-0000-0000A4C90000}"/>
    <cellStyle name="20% - Accent1 8 2 4 3 3 2" xfId="51804" xr:uid="{00000000-0005-0000-0000-0000A5C90000}"/>
    <cellStyle name="20% - Accent1 8 2 4 3 3 2 2" xfId="51805" xr:uid="{00000000-0005-0000-0000-0000A6C90000}"/>
    <cellStyle name="20% - Accent1 8 2 4 3 3 2 2 2" xfId="51806" xr:uid="{00000000-0005-0000-0000-0000A7C90000}"/>
    <cellStyle name="20% - Accent1 8 2 4 3 3 2 3" xfId="51807" xr:uid="{00000000-0005-0000-0000-0000A8C90000}"/>
    <cellStyle name="20% - Accent1 8 2 4 3 3 3" xfId="51808" xr:uid="{00000000-0005-0000-0000-0000A9C90000}"/>
    <cellStyle name="20% - Accent1 8 2 4 3 3 3 2" xfId="51809" xr:uid="{00000000-0005-0000-0000-0000AAC90000}"/>
    <cellStyle name="20% - Accent1 8 2 4 3 3 4" xfId="51810" xr:uid="{00000000-0005-0000-0000-0000ABC90000}"/>
    <cellStyle name="20% - Accent1 8 2 4 3 4" xfId="51811" xr:uid="{00000000-0005-0000-0000-0000ACC90000}"/>
    <cellStyle name="20% - Accent1 8 2 4 3 4 2" xfId="51812" xr:uid="{00000000-0005-0000-0000-0000ADC90000}"/>
    <cellStyle name="20% - Accent1 8 2 4 3 4 2 2" xfId="51813" xr:uid="{00000000-0005-0000-0000-0000AEC90000}"/>
    <cellStyle name="20% - Accent1 8 2 4 3 4 2 2 2" xfId="51814" xr:uid="{00000000-0005-0000-0000-0000AFC90000}"/>
    <cellStyle name="20% - Accent1 8 2 4 3 4 2 3" xfId="51815" xr:uid="{00000000-0005-0000-0000-0000B0C90000}"/>
    <cellStyle name="20% - Accent1 8 2 4 3 4 3" xfId="51816" xr:uid="{00000000-0005-0000-0000-0000B1C90000}"/>
    <cellStyle name="20% - Accent1 8 2 4 3 4 3 2" xfId="51817" xr:uid="{00000000-0005-0000-0000-0000B2C90000}"/>
    <cellStyle name="20% - Accent1 8 2 4 3 4 4" xfId="51818" xr:uid="{00000000-0005-0000-0000-0000B3C90000}"/>
    <cellStyle name="20% - Accent1 8 2 4 3 5" xfId="51819" xr:uid="{00000000-0005-0000-0000-0000B4C90000}"/>
    <cellStyle name="20% - Accent1 8 2 4 3 5 2" xfId="51820" xr:uid="{00000000-0005-0000-0000-0000B5C90000}"/>
    <cellStyle name="20% - Accent1 8 2 4 3 5 2 2" xfId="51821" xr:uid="{00000000-0005-0000-0000-0000B6C90000}"/>
    <cellStyle name="20% - Accent1 8 2 4 3 5 3" xfId="51822" xr:uid="{00000000-0005-0000-0000-0000B7C90000}"/>
    <cellStyle name="20% - Accent1 8 2 4 3 6" xfId="51823" xr:uid="{00000000-0005-0000-0000-0000B8C90000}"/>
    <cellStyle name="20% - Accent1 8 2 4 3 6 2" xfId="51824" xr:uid="{00000000-0005-0000-0000-0000B9C90000}"/>
    <cellStyle name="20% - Accent1 8 2 4 3 6 2 2" xfId="51825" xr:uid="{00000000-0005-0000-0000-0000BAC90000}"/>
    <cellStyle name="20% - Accent1 8 2 4 3 6 3" xfId="51826" xr:uid="{00000000-0005-0000-0000-0000BBC90000}"/>
    <cellStyle name="20% - Accent1 8 2 4 3 7" xfId="51827" xr:uid="{00000000-0005-0000-0000-0000BCC90000}"/>
    <cellStyle name="20% - Accent1 8 2 4 3 7 2" xfId="51828" xr:uid="{00000000-0005-0000-0000-0000BDC90000}"/>
    <cellStyle name="20% - Accent1 8 2 4 3 8" xfId="51829" xr:uid="{00000000-0005-0000-0000-0000BEC90000}"/>
    <cellStyle name="20% - Accent1 8 2 4 3 8 2" xfId="51830" xr:uid="{00000000-0005-0000-0000-0000BFC90000}"/>
    <cellStyle name="20% - Accent1 8 2 4 3 9" xfId="51831" xr:uid="{00000000-0005-0000-0000-0000C0C90000}"/>
    <cellStyle name="20% - Accent1 8 2 4 4" xfId="51832" xr:uid="{00000000-0005-0000-0000-0000C1C90000}"/>
    <cellStyle name="20% - Accent1 8 2 4 4 2" xfId="51833" xr:uid="{00000000-0005-0000-0000-0000C2C90000}"/>
    <cellStyle name="20% - Accent1 8 2 4 4 2 2" xfId="51834" xr:uid="{00000000-0005-0000-0000-0000C3C90000}"/>
    <cellStyle name="20% - Accent1 8 2 4 4 2 2 2" xfId="51835" xr:uid="{00000000-0005-0000-0000-0000C4C90000}"/>
    <cellStyle name="20% - Accent1 8 2 4 4 2 3" xfId="51836" xr:uid="{00000000-0005-0000-0000-0000C5C90000}"/>
    <cellStyle name="20% - Accent1 8 2 4 4 3" xfId="51837" xr:uid="{00000000-0005-0000-0000-0000C6C90000}"/>
    <cellStyle name="20% - Accent1 8 2 4 4 3 2" xfId="51838" xr:uid="{00000000-0005-0000-0000-0000C7C90000}"/>
    <cellStyle name="20% - Accent1 8 2 4 4 4" xfId="51839" xr:uid="{00000000-0005-0000-0000-0000C8C90000}"/>
    <cellStyle name="20% - Accent1 8 2 4 5" xfId="51840" xr:uid="{00000000-0005-0000-0000-0000C9C90000}"/>
    <cellStyle name="20% - Accent1 8 2 4 5 2" xfId="51841" xr:uid="{00000000-0005-0000-0000-0000CAC90000}"/>
    <cellStyle name="20% - Accent1 8 2 4 5 2 2" xfId="51842" xr:uid="{00000000-0005-0000-0000-0000CBC90000}"/>
    <cellStyle name="20% - Accent1 8 2 4 5 2 2 2" xfId="51843" xr:uid="{00000000-0005-0000-0000-0000CCC90000}"/>
    <cellStyle name="20% - Accent1 8 2 4 5 2 3" xfId="51844" xr:uid="{00000000-0005-0000-0000-0000CDC90000}"/>
    <cellStyle name="20% - Accent1 8 2 4 5 3" xfId="51845" xr:uid="{00000000-0005-0000-0000-0000CEC90000}"/>
    <cellStyle name="20% - Accent1 8 2 4 5 3 2" xfId="51846" xr:uid="{00000000-0005-0000-0000-0000CFC90000}"/>
    <cellStyle name="20% - Accent1 8 2 4 5 4" xfId="51847" xr:uid="{00000000-0005-0000-0000-0000D0C90000}"/>
    <cellStyle name="20% - Accent1 8 2 4 6" xfId="51848" xr:uid="{00000000-0005-0000-0000-0000D1C90000}"/>
    <cellStyle name="20% - Accent1 8 2 4 6 2" xfId="51849" xr:uid="{00000000-0005-0000-0000-0000D2C90000}"/>
    <cellStyle name="20% - Accent1 8 2 4 6 2 2" xfId="51850" xr:uid="{00000000-0005-0000-0000-0000D3C90000}"/>
    <cellStyle name="20% - Accent1 8 2 4 6 2 2 2" xfId="51851" xr:uid="{00000000-0005-0000-0000-0000D4C90000}"/>
    <cellStyle name="20% - Accent1 8 2 4 6 2 3" xfId="51852" xr:uid="{00000000-0005-0000-0000-0000D5C90000}"/>
    <cellStyle name="20% - Accent1 8 2 4 6 3" xfId="51853" xr:uid="{00000000-0005-0000-0000-0000D6C90000}"/>
    <cellStyle name="20% - Accent1 8 2 4 6 3 2" xfId="51854" xr:uid="{00000000-0005-0000-0000-0000D7C90000}"/>
    <cellStyle name="20% - Accent1 8 2 4 6 4" xfId="51855" xr:uid="{00000000-0005-0000-0000-0000D8C90000}"/>
    <cellStyle name="20% - Accent1 8 2 4 7" xfId="51856" xr:uid="{00000000-0005-0000-0000-0000D9C90000}"/>
    <cellStyle name="20% - Accent1 8 2 4 7 2" xfId="51857" xr:uid="{00000000-0005-0000-0000-0000DAC90000}"/>
    <cellStyle name="20% - Accent1 8 2 4 7 2 2" xfId="51858" xr:uid="{00000000-0005-0000-0000-0000DBC90000}"/>
    <cellStyle name="20% - Accent1 8 2 4 7 3" xfId="51859" xr:uid="{00000000-0005-0000-0000-0000DCC90000}"/>
    <cellStyle name="20% - Accent1 8 2 4 8" xfId="51860" xr:uid="{00000000-0005-0000-0000-0000DDC90000}"/>
    <cellStyle name="20% - Accent1 8 2 4 8 2" xfId="51861" xr:uid="{00000000-0005-0000-0000-0000DEC90000}"/>
    <cellStyle name="20% - Accent1 8 2 4 8 2 2" xfId="51862" xr:uid="{00000000-0005-0000-0000-0000DFC90000}"/>
    <cellStyle name="20% - Accent1 8 2 4 8 3" xfId="51863" xr:uid="{00000000-0005-0000-0000-0000E0C90000}"/>
    <cellStyle name="20% - Accent1 8 2 4 9" xfId="51864" xr:uid="{00000000-0005-0000-0000-0000E1C90000}"/>
    <cellStyle name="20% - Accent1 8 2 4 9 2" xfId="51865" xr:uid="{00000000-0005-0000-0000-0000E2C90000}"/>
    <cellStyle name="20% - Accent1 8 2 5" xfId="51866" xr:uid="{00000000-0005-0000-0000-0000E3C90000}"/>
    <cellStyle name="20% - Accent1 8 2 5 2" xfId="51867" xr:uid="{00000000-0005-0000-0000-0000E4C90000}"/>
    <cellStyle name="20% - Accent1 8 2 5 2 2" xfId="51868" xr:uid="{00000000-0005-0000-0000-0000E5C90000}"/>
    <cellStyle name="20% - Accent1 8 2 5 2 2 2" xfId="51869" xr:uid="{00000000-0005-0000-0000-0000E6C90000}"/>
    <cellStyle name="20% - Accent1 8 2 5 2 2 2 2" xfId="51870" xr:uid="{00000000-0005-0000-0000-0000E7C90000}"/>
    <cellStyle name="20% - Accent1 8 2 5 2 2 3" xfId="51871" xr:uid="{00000000-0005-0000-0000-0000E8C90000}"/>
    <cellStyle name="20% - Accent1 8 2 5 2 3" xfId="51872" xr:uid="{00000000-0005-0000-0000-0000E9C90000}"/>
    <cellStyle name="20% - Accent1 8 2 5 2 3 2" xfId="51873" xr:uid="{00000000-0005-0000-0000-0000EAC90000}"/>
    <cellStyle name="20% - Accent1 8 2 5 2 4" xfId="51874" xr:uid="{00000000-0005-0000-0000-0000EBC90000}"/>
    <cellStyle name="20% - Accent1 8 2 5 3" xfId="51875" xr:uid="{00000000-0005-0000-0000-0000ECC90000}"/>
    <cellStyle name="20% - Accent1 8 2 5 3 2" xfId="51876" xr:uid="{00000000-0005-0000-0000-0000EDC90000}"/>
    <cellStyle name="20% - Accent1 8 2 5 3 2 2" xfId="51877" xr:uid="{00000000-0005-0000-0000-0000EEC90000}"/>
    <cellStyle name="20% - Accent1 8 2 5 3 2 2 2" xfId="51878" xr:uid="{00000000-0005-0000-0000-0000EFC90000}"/>
    <cellStyle name="20% - Accent1 8 2 5 3 2 3" xfId="51879" xr:uid="{00000000-0005-0000-0000-0000F0C90000}"/>
    <cellStyle name="20% - Accent1 8 2 5 3 3" xfId="51880" xr:uid="{00000000-0005-0000-0000-0000F1C90000}"/>
    <cellStyle name="20% - Accent1 8 2 5 3 3 2" xfId="51881" xr:uid="{00000000-0005-0000-0000-0000F2C90000}"/>
    <cellStyle name="20% - Accent1 8 2 5 3 4" xfId="51882" xr:uid="{00000000-0005-0000-0000-0000F3C90000}"/>
    <cellStyle name="20% - Accent1 8 2 5 4" xfId="51883" xr:uid="{00000000-0005-0000-0000-0000F4C90000}"/>
    <cellStyle name="20% - Accent1 8 2 5 4 2" xfId="51884" xr:uid="{00000000-0005-0000-0000-0000F5C90000}"/>
    <cellStyle name="20% - Accent1 8 2 5 4 2 2" xfId="51885" xr:uid="{00000000-0005-0000-0000-0000F6C90000}"/>
    <cellStyle name="20% - Accent1 8 2 5 4 2 2 2" xfId="51886" xr:uid="{00000000-0005-0000-0000-0000F7C90000}"/>
    <cellStyle name="20% - Accent1 8 2 5 4 2 3" xfId="51887" xr:uid="{00000000-0005-0000-0000-0000F8C90000}"/>
    <cellStyle name="20% - Accent1 8 2 5 4 3" xfId="51888" xr:uid="{00000000-0005-0000-0000-0000F9C90000}"/>
    <cellStyle name="20% - Accent1 8 2 5 4 3 2" xfId="51889" xr:uid="{00000000-0005-0000-0000-0000FAC90000}"/>
    <cellStyle name="20% - Accent1 8 2 5 4 4" xfId="51890" xr:uid="{00000000-0005-0000-0000-0000FBC90000}"/>
    <cellStyle name="20% - Accent1 8 2 5 5" xfId="51891" xr:uid="{00000000-0005-0000-0000-0000FCC90000}"/>
    <cellStyle name="20% - Accent1 8 2 5 5 2" xfId="51892" xr:uid="{00000000-0005-0000-0000-0000FDC90000}"/>
    <cellStyle name="20% - Accent1 8 2 5 5 2 2" xfId="51893" xr:uid="{00000000-0005-0000-0000-0000FEC90000}"/>
    <cellStyle name="20% - Accent1 8 2 5 5 3" xfId="51894" xr:uid="{00000000-0005-0000-0000-0000FFC90000}"/>
    <cellStyle name="20% - Accent1 8 2 5 6" xfId="51895" xr:uid="{00000000-0005-0000-0000-000000CA0000}"/>
    <cellStyle name="20% - Accent1 8 2 5 6 2" xfId="51896" xr:uid="{00000000-0005-0000-0000-000001CA0000}"/>
    <cellStyle name="20% - Accent1 8 2 5 6 2 2" xfId="51897" xr:uid="{00000000-0005-0000-0000-000002CA0000}"/>
    <cellStyle name="20% - Accent1 8 2 5 6 3" xfId="51898" xr:uid="{00000000-0005-0000-0000-000003CA0000}"/>
    <cellStyle name="20% - Accent1 8 2 5 7" xfId="51899" xr:uid="{00000000-0005-0000-0000-000004CA0000}"/>
    <cellStyle name="20% - Accent1 8 2 5 7 2" xfId="51900" xr:uid="{00000000-0005-0000-0000-000005CA0000}"/>
    <cellStyle name="20% - Accent1 8 2 5 8" xfId="51901" xr:uid="{00000000-0005-0000-0000-000006CA0000}"/>
    <cellStyle name="20% - Accent1 8 2 5 8 2" xfId="51902" xr:uid="{00000000-0005-0000-0000-000007CA0000}"/>
    <cellStyle name="20% - Accent1 8 2 5 9" xfId="51903" xr:uid="{00000000-0005-0000-0000-000008CA0000}"/>
    <cellStyle name="20% - Accent1 8 2 6" xfId="51904" xr:uid="{00000000-0005-0000-0000-000009CA0000}"/>
    <cellStyle name="20% - Accent1 8 2 6 2" xfId="51905" xr:uid="{00000000-0005-0000-0000-00000ACA0000}"/>
    <cellStyle name="20% - Accent1 8 2 6 2 2" xfId="51906" xr:uid="{00000000-0005-0000-0000-00000BCA0000}"/>
    <cellStyle name="20% - Accent1 8 2 6 2 2 2" xfId="51907" xr:uid="{00000000-0005-0000-0000-00000CCA0000}"/>
    <cellStyle name="20% - Accent1 8 2 6 2 2 2 2" xfId="51908" xr:uid="{00000000-0005-0000-0000-00000DCA0000}"/>
    <cellStyle name="20% - Accent1 8 2 6 2 2 3" xfId="51909" xr:uid="{00000000-0005-0000-0000-00000ECA0000}"/>
    <cellStyle name="20% - Accent1 8 2 6 2 3" xfId="51910" xr:uid="{00000000-0005-0000-0000-00000FCA0000}"/>
    <cellStyle name="20% - Accent1 8 2 6 2 3 2" xfId="51911" xr:uid="{00000000-0005-0000-0000-000010CA0000}"/>
    <cellStyle name="20% - Accent1 8 2 6 2 4" xfId="51912" xr:uid="{00000000-0005-0000-0000-000011CA0000}"/>
    <cellStyle name="20% - Accent1 8 2 6 3" xfId="51913" xr:uid="{00000000-0005-0000-0000-000012CA0000}"/>
    <cellStyle name="20% - Accent1 8 2 6 3 2" xfId="51914" xr:uid="{00000000-0005-0000-0000-000013CA0000}"/>
    <cellStyle name="20% - Accent1 8 2 6 3 2 2" xfId="51915" xr:uid="{00000000-0005-0000-0000-000014CA0000}"/>
    <cellStyle name="20% - Accent1 8 2 6 3 2 2 2" xfId="51916" xr:uid="{00000000-0005-0000-0000-000015CA0000}"/>
    <cellStyle name="20% - Accent1 8 2 6 3 2 3" xfId="51917" xr:uid="{00000000-0005-0000-0000-000016CA0000}"/>
    <cellStyle name="20% - Accent1 8 2 6 3 3" xfId="51918" xr:uid="{00000000-0005-0000-0000-000017CA0000}"/>
    <cellStyle name="20% - Accent1 8 2 6 3 3 2" xfId="51919" xr:uid="{00000000-0005-0000-0000-000018CA0000}"/>
    <cellStyle name="20% - Accent1 8 2 6 3 4" xfId="51920" xr:uid="{00000000-0005-0000-0000-000019CA0000}"/>
    <cellStyle name="20% - Accent1 8 2 6 4" xfId="51921" xr:uid="{00000000-0005-0000-0000-00001ACA0000}"/>
    <cellStyle name="20% - Accent1 8 2 6 4 2" xfId="51922" xr:uid="{00000000-0005-0000-0000-00001BCA0000}"/>
    <cellStyle name="20% - Accent1 8 2 6 4 2 2" xfId="51923" xr:uid="{00000000-0005-0000-0000-00001CCA0000}"/>
    <cellStyle name="20% - Accent1 8 2 6 4 2 2 2" xfId="51924" xr:uid="{00000000-0005-0000-0000-00001DCA0000}"/>
    <cellStyle name="20% - Accent1 8 2 6 4 2 3" xfId="51925" xr:uid="{00000000-0005-0000-0000-00001ECA0000}"/>
    <cellStyle name="20% - Accent1 8 2 6 4 3" xfId="51926" xr:uid="{00000000-0005-0000-0000-00001FCA0000}"/>
    <cellStyle name="20% - Accent1 8 2 6 4 3 2" xfId="51927" xr:uid="{00000000-0005-0000-0000-000020CA0000}"/>
    <cellStyle name="20% - Accent1 8 2 6 4 4" xfId="51928" xr:uid="{00000000-0005-0000-0000-000021CA0000}"/>
    <cellStyle name="20% - Accent1 8 2 6 5" xfId="51929" xr:uid="{00000000-0005-0000-0000-000022CA0000}"/>
    <cellStyle name="20% - Accent1 8 2 6 5 2" xfId="51930" xr:uid="{00000000-0005-0000-0000-000023CA0000}"/>
    <cellStyle name="20% - Accent1 8 2 6 5 2 2" xfId="51931" xr:uid="{00000000-0005-0000-0000-000024CA0000}"/>
    <cellStyle name="20% - Accent1 8 2 6 5 3" xfId="51932" xr:uid="{00000000-0005-0000-0000-000025CA0000}"/>
    <cellStyle name="20% - Accent1 8 2 6 6" xfId="51933" xr:uid="{00000000-0005-0000-0000-000026CA0000}"/>
    <cellStyle name="20% - Accent1 8 2 6 6 2" xfId="51934" xr:uid="{00000000-0005-0000-0000-000027CA0000}"/>
    <cellStyle name="20% - Accent1 8 2 6 6 2 2" xfId="51935" xr:uid="{00000000-0005-0000-0000-000028CA0000}"/>
    <cellStyle name="20% - Accent1 8 2 6 6 3" xfId="51936" xr:uid="{00000000-0005-0000-0000-000029CA0000}"/>
    <cellStyle name="20% - Accent1 8 2 6 7" xfId="51937" xr:uid="{00000000-0005-0000-0000-00002ACA0000}"/>
    <cellStyle name="20% - Accent1 8 2 6 7 2" xfId="51938" xr:uid="{00000000-0005-0000-0000-00002BCA0000}"/>
    <cellStyle name="20% - Accent1 8 2 6 8" xfId="51939" xr:uid="{00000000-0005-0000-0000-00002CCA0000}"/>
    <cellStyle name="20% - Accent1 8 2 6 8 2" xfId="51940" xr:uid="{00000000-0005-0000-0000-00002DCA0000}"/>
    <cellStyle name="20% - Accent1 8 2 6 9" xfId="51941" xr:uid="{00000000-0005-0000-0000-00002ECA0000}"/>
    <cellStyle name="20% - Accent1 8 2 7" xfId="51942" xr:uid="{00000000-0005-0000-0000-00002FCA0000}"/>
    <cellStyle name="20% - Accent1 8 2 7 2" xfId="51943" xr:uid="{00000000-0005-0000-0000-000030CA0000}"/>
    <cellStyle name="20% - Accent1 8 2 7 2 2" xfId="51944" xr:uid="{00000000-0005-0000-0000-000031CA0000}"/>
    <cellStyle name="20% - Accent1 8 2 7 2 2 2" xfId="51945" xr:uid="{00000000-0005-0000-0000-000032CA0000}"/>
    <cellStyle name="20% - Accent1 8 2 7 2 3" xfId="51946" xr:uid="{00000000-0005-0000-0000-000033CA0000}"/>
    <cellStyle name="20% - Accent1 8 2 7 3" xfId="51947" xr:uid="{00000000-0005-0000-0000-000034CA0000}"/>
    <cellStyle name="20% - Accent1 8 2 7 3 2" xfId="51948" xr:uid="{00000000-0005-0000-0000-000035CA0000}"/>
    <cellStyle name="20% - Accent1 8 2 7 4" xfId="51949" xr:uid="{00000000-0005-0000-0000-000036CA0000}"/>
    <cellStyle name="20% - Accent1 8 2 8" xfId="51950" xr:uid="{00000000-0005-0000-0000-000037CA0000}"/>
    <cellStyle name="20% - Accent1 8 2 8 2" xfId="51951" xr:uid="{00000000-0005-0000-0000-000038CA0000}"/>
    <cellStyle name="20% - Accent1 8 2 8 2 2" xfId="51952" xr:uid="{00000000-0005-0000-0000-000039CA0000}"/>
    <cellStyle name="20% - Accent1 8 2 8 2 2 2" xfId="51953" xr:uid="{00000000-0005-0000-0000-00003ACA0000}"/>
    <cellStyle name="20% - Accent1 8 2 8 2 3" xfId="51954" xr:uid="{00000000-0005-0000-0000-00003BCA0000}"/>
    <cellStyle name="20% - Accent1 8 2 8 3" xfId="51955" xr:uid="{00000000-0005-0000-0000-00003CCA0000}"/>
    <cellStyle name="20% - Accent1 8 2 8 3 2" xfId="51956" xr:uid="{00000000-0005-0000-0000-00003DCA0000}"/>
    <cellStyle name="20% - Accent1 8 2 8 4" xfId="51957" xr:uid="{00000000-0005-0000-0000-00003ECA0000}"/>
    <cellStyle name="20% - Accent1 8 2 9" xfId="51958" xr:uid="{00000000-0005-0000-0000-00003FCA0000}"/>
    <cellStyle name="20% - Accent1 8 2 9 2" xfId="51959" xr:uid="{00000000-0005-0000-0000-000040CA0000}"/>
    <cellStyle name="20% - Accent1 8 2 9 2 2" xfId="51960" xr:uid="{00000000-0005-0000-0000-000041CA0000}"/>
    <cellStyle name="20% - Accent1 8 2 9 2 2 2" xfId="51961" xr:uid="{00000000-0005-0000-0000-000042CA0000}"/>
    <cellStyle name="20% - Accent1 8 2 9 2 3" xfId="51962" xr:uid="{00000000-0005-0000-0000-000043CA0000}"/>
    <cellStyle name="20% - Accent1 8 2 9 3" xfId="51963" xr:uid="{00000000-0005-0000-0000-000044CA0000}"/>
    <cellStyle name="20% - Accent1 8 2 9 3 2" xfId="51964" xr:uid="{00000000-0005-0000-0000-000045CA0000}"/>
    <cellStyle name="20% - Accent1 8 2 9 4" xfId="51965" xr:uid="{00000000-0005-0000-0000-000046CA0000}"/>
    <cellStyle name="20% - Accent1 8 3" xfId="51966" xr:uid="{00000000-0005-0000-0000-000047CA0000}"/>
    <cellStyle name="20% - Accent1 8 3 10" xfId="51967" xr:uid="{00000000-0005-0000-0000-000048CA0000}"/>
    <cellStyle name="20% - Accent1 8 3 10 2" xfId="51968" xr:uid="{00000000-0005-0000-0000-000049CA0000}"/>
    <cellStyle name="20% - Accent1 8 3 11" xfId="51969" xr:uid="{00000000-0005-0000-0000-00004ACA0000}"/>
    <cellStyle name="20% - Accent1 8 3 2" xfId="51970" xr:uid="{00000000-0005-0000-0000-00004BCA0000}"/>
    <cellStyle name="20% - Accent1 8 3 2 2" xfId="51971" xr:uid="{00000000-0005-0000-0000-00004CCA0000}"/>
    <cellStyle name="20% - Accent1 8 3 2 2 2" xfId="51972" xr:uid="{00000000-0005-0000-0000-00004DCA0000}"/>
    <cellStyle name="20% - Accent1 8 3 2 2 2 2" xfId="51973" xr:uid="{00000000-0005-0000-0000-00004ECA0000}"/>
    <cellStyle name="20% - Accent1 8 3 2 2 2 2 2" xfId="51974" xr:uid="{00000000-0005-0000-0000-00004FCA0000}"/>
    <cellStyle name="20% - Accent1 8 3 2 2 2 3" xfId="51975" xr:uid="{00000000-0005-0000-0000-000050CA0000}"/>
    <cellStyle name="20% - Accent1 8 3 2 2 3" xfId="51976" xr:uid="{00000000-0005-0000-0000-000051CA0000}"/>
    <cellStyle name="20% - Accent1 8 3 2 2 3 2" xfId="51977" xr:uid="{00000000-0005-0000-0000-000052CA0000}"/>
    <cellStyle name="20% - Accent1 8 3 2 2 4" xfId="51978" xr:uid="{00000000-0005-0000-0000-000053CA0000}"/>
    <cellStyle name="20% - Accent1 8 3 2 3" xfId="51979" xr:uid="{00000000-0005-0000-0000-000054CA0000}"/>
    <cellStyle name="20% - Accent1 8 3 2 3 2" xfId="51980" xr:uid="{00000000-0005-0000-0000-000055CA0000}"/>
    <cellStyle name="20% - Accent1 8 3 2 3 2 2" xfId="51981" xr:uid="{00000000-0005-0000-0000-000056CA0000}"/>
    <cellStyle name="20% - Accent1 8 3 2 3 2 2 2" xfId="51982" xr:uid="{00000000-0005-0000-0000-000057CA0000}"/>
    <cellStyle name="20% - Accent1 8 3 2 3 2 3" xfId="51983" xr:uid="{00000000-0005-0000-0000-000058CA0000}"/>
    <cellStyle name="20% - Accent1 8 3 2 3 3" xfId="51984" xr:uid="{00000000-0005-0000-0000-000059CA0000}"/>
    <cellStyle name="20% - Accent1 8 3 2 3 3 2" xfId="51985" xr:uid="{00000000-0005-0000-0000-00005ACA0000}"/>
    <cellStyle name="20% - Accent1 8 3 2 3 4" xfId="51986" xr:uid="{00000000-0005-0000-0000-00005BCA0000}"/>
    <cellStyle name="20% - Accent1 8 3 2 4" xfId="51987" xr:uid="{00000000-0005-0000-0000-00005CCA0000}"/>
    <cellStyle name="20% - Accent1 8 3 2 4 2" xfId="51988" xr:uid="{00000000-0005-0000-0000-00005DCA0000}"/>
    <cellStyle name="20% - Accent1 8 3 2 4 2 2" xfId="51989" xr:uid="{00000000-0005-0000-0000-00005ECA0000}"/>
    <cellStyle name="20% - Accent1 8 3 2 4 2 2 2" xfId="51990" xr:uid="{00000000-0005-0000-0000-00005FCA0000}"/>
    <cellStyle name="20% - Accent1 8 3 2 4 2 3" xfId="51991" xr:uid="{00000000-0005-0000-0000-000060CA0000}"/>
    <cellStyle name="20% - Accent1 8 3 2 4 3" xfId="51992" xr:uid="{00000000-0005-0000-0000-000061CA0000}"/>
    <cellStyle name="20% - Accent1 8 3 2 4 3 2" xfId="51993" xr:uid="{00000000-0005-0000-0000-000062CA0000}"/>
    <cellStyle name="20% - Accent1 8 3 2 4 4" xfId="51994" xr:uid="{00000000-0005-0000-0000-000063CA0000}"/>
    <cellStyle name="20% - Accent1 8 3 2 5" xfId="51995" xr:uid="{00000000-0005-0000-0000-000064CA0000}"/>
    <cellStyle name="20% - Accent1 8 3 2 5 2" xfId="51996" xr:uid="{00000000-0005-0000-0000-000065CA0000}"/>
    <cellStyle name="20% - Accent1 8 3 2 5 2 2" xfId="51997" xr:uid="{00000000-0005-0000-0000-000066CA0000}"/>
    <cellStyle name="20% - Accent1 8 3 2 5 3" xfId="51998" xr:uid="{00000000-0005-0000-0000-000067CA0000}"/>
    <cellStyle name="20% - Accent1 8 3 2 6" xfId="51999" xr:uid="{00000000-0005-0000-0000-000068CA0000}"/>
    <cellStyle name="20% - Accent1 8 3 2 6 2" xfId="52000" xr:uid="{00000000-0005-0000-0000-000069CA0000}"/>
    <cellStyle name="20% - Accent1 8 3 2 6 2 2" xfId="52001" xr:uid="{00000000-0005-0000-0000-00006ACA0000}"/>
    <cellStyle name="20% - Accent1 8 3 2 6 3" xfId="52002" xr:uid="{00000000-0005-0000-0000-00006BCA0000}"/>
    <cellStyle name="20% - Accent1 8 3 2 7" xfId="52003" xr:uid="{00000000-0005-0000-0000-00006CCA0000}"/>
    <cellStyle name="20% - Accent1 8 3 2 7 2" xfId="52004" xr:uid="{00000000-0005-0000-0000-00006DCA0000}"/>
    <cellStyle name="20% - Accent1 8 3 2 8" xfId="52005" xr:uid="{00000000-0005-0000-0000-00006ECA0000}"/>
    <cellStyle name="20% - Accent1 8 3 2 8 2" xfId="52006" xr:uid="{00000000-0005-0000-0000-00006FCA0000}"/>
    <cellStyle name="20% - Accent1 8 3 2 9" xfId="52007" xr:uid="{00000000-0005-0000-0000-000070CA0000}"/>
    <cellStyle name="20% - Accent1 8 3 3" xfId="52008" xr:uid="{00000000-0005-0000-0000-000071CA0000}"/>
    <cellStyle name="20% - Accent1 8 3 3 2" xfId="52009" xr:uid="{00000000-0005-0000-0000-000072CA0000}"/>
    <cellStyle name="20% - Accent1 8 3 3 2 2" xfId="52010" xr:uid="{00000000-0005-0000-0000-000073CA0000}"/>
    <cellStyle name="20% - Accent1 8 3 3 2 2 2" xfId="52011" xr:uid="{00000000-0005-0000-0000-000074CA0000}"/>
    <cellStyle name="20% - Accent1 8 3 3 2 2 2 2" xfId="52012" xr:uid="{00000000-0005-0000-0000-000075CA0000}"/>
    <cellStyle name="20% - Accent1 8 3 3 2 2 3" xfId="52013" xr:uid="{00000000-0005-0000-0000-000076CA0000}"/>
    <cellStyle name="20% - Accent1 8 3 3 2 3" xfId="52014" xr:uid="{00000000-0005-0000-0000-000077CA0000}"/>
    <cellStyle name="20% - Accent1 8 3 3 2 3 2" xfId="52015" xr:uid="{00000000-0005-0000-0000-000078CA0000}"/>
    <cellStyle name="20% - Accent1 8 3 3 2 4" xfId="52016" xr:uid="{00000000-0005-0000-0000-000079CA0000}"/>
    <cellStyle name="20% - Accent1 8 3 3 3" xfId="52017" xr:uid="{00000000-0005-0000-0000-00007ACA0000}"/>
    <cellStyle name="20% - Accent1 8 3 3 3 2" xfId="52018" xr:uid="{00000000-0005-0000-0000-00007BCA0000}"/>
    <cellStyle name="20% - Accent1 8 3 3 3 2 2" xfId="52019" xr:uid="{00000000-0005-0000-0000-00007CCA0000}"/>
    <cellStyle name="20% - Accent1 8 3 3 3 2 2 2" xfId="52020" xr:uid="{00000000-0005-0000-0000-00007DCA0000}"/>
    <cellStyle name="20% - Accent1 8 3 3 3 2 3" xfId="52021" xr:uid="{00000000-0005-0000-0000-00007ECA0000}"/>
    <cellStyle name="20% - Accent1 8 3 3 3 3" xfId="52022" xr:uid="{00000000-0005-0000-0000-00007FCA0000}"/>
    <cellStyle name="20% - Accent1 8 3 3 3 3 2" xfId="52023" xr:uid="{00000000-0005-0000-0000-000080CA0000}"/>
    <cellStyle name="20% - Accent1 8 3 3 3 4" xfId="52024" xr:uid="{00000000-0005-0000-0000-000081CA0000}"/>
    <cellStyle name="20% - Accent1 8 3 3 4" xfId="52025" xr:uid="{00000000-0005-0000-0000-000082CA0000}"/>
    <cellStyle name="20% - Accent1 8 3 3 4 2" xfId="52026" xr:uid="{00000000-0005-0000-0000-000083CA0000}"/>
    <cellStyle name="20% - Accent1 8 3 3 4 2 2" xfId="52027" xr:uid="{00000000-0005-0000-0000-000084CA0000}"/>
    <cellStyle name="20% - Accent1 8 3 3 4 2 2 2" xfId="52028" xr:uid="{00000000-0005-0000-0000-000085CA0000}"/>
    <cellStyle name="20% - Accent1 8 3 3 4 2 3" xfId="52029" xr:uid="{00000000-0005-0000-0000-000086CA0000}"/>
    <cellStyle name="20% - Accent1 8 3 3 4 3" xfId="52030" xr:uid="{00000000-0005-0000-0000-000087CA0000}"/>
    <cellStyle name="20% - Accent1 8 3 3 4 3 2" xfId="52031" xr:uid="{00000000-0005-0000-0000-000088CA0000}"/>
    <cellStyle name="20% - Accent1 8 3 3 4 4" xfId="52032" xr:uid="{00000000-0005-0000-0000-000089CA0000}"/>
    <cellStyle name="20% - Accent1 8 3 3 5" xfId="52033" xr:uid="{00000000-0005-0000-0000-00008ACA0000}"/>
    <cellStyle name="20% - Accent1 8 3 3 5 2" xfId="52034" xr:uid="{00000000-0005-0000-0000-00008BCA0000}"/>
    <cellStyle name="20% - Accent1 8 3 3 5 2 2" xfId="52035" xr:uid="{00000000-0005-0000-0000-00008CCA0000}"/>
    <cellStyle name="20% - Accent1 8 3 3 5 3" xfId="52036" xr:uid="{00000000-0005-0000-0000-00008DCA0000}"/>
    <cellStyle name="20% - Accent1 8 3 3 6" xfId="52037" xr:uid="{00000000-0005-0000-0000-00008ECA0000}"/>
    <cellStyle name="20% - Accent1 8 3 3 6 2" xfId="52038" xr:uid="{00000000-0005-0000-0000-00008FCA0000}"/>
    <cellStyle name="20% - Accent1 8 3 3 6 2 2" xfId="52039" xr:uid="{00000000-0005-0000-0000-000090CA0000}"/>
    <cellStyle name="20% - Accent1 8 3 3 6 3" xfId="52040" xr:uid="{00000000-0005-0000-0000-000091CA0000}"/>
    <cellStyle name="20% - Accent1 8 3 3 7" xfId="52041" xr:uid="{00000000-0005-0000-0000-000092CA0000}"/>
    <cellStyle name="20% - Accent1 8 3 3 7 2" xfId="52042" xr:uid="{00000000-0005-0000-0000-000093CA0000}"/>
    <cellStyle name="20% - Accent1 8 3 3 8" xfId="52043" xr:uid="{00000000-0005-0000-0000-000094CA0000}"/>
    <cellStyle name="20% - Accent1 8 3 3 8 2" xfId="52044" xr:uid="{00000000-0005-0000-0000-000095CA0000}"/>
    <cellStyle name="20% - Accent1 8 3 3 9" xfId="52045" xr:uid="{00000000-0005-0000-0000-000096CA0000}"/>
    <cellStyle name="20% - Accent1 8 3 4" xfId="52046" xr:uid="{00000000-0005-0000-0000-000097CA0000}"/>
    <cellStyle name="20% - Accent1 8 3 4 2" xfId="52047" xr:uid="{00000000-0005-0000-0000-000098CA0000}"/>
    <cellStyle name="20% - Accent1 8 3 4 2 2" xfId="52048" xr:uid="{00000000-0005-0000-0000-000099CA0000}"/>
    <cellStyle name="20% - Accent1 8 3 4 2 2 2" xfId="52049" xr:uid="{00000000-0005-0000-0000-00009ACA0000}"/>
    <cellStyle name="20% - Accent1 8 3 4 2 3" xfId="52050" xr:uid="{00000000-0005-0000-0000-00009BCA0000}"/>
    <cellStyle name="20% - Accent1 8 3 4 3" xfId="52051" xr:uid="{00000000-0005-0000-0000-00009CCA0000}"/>
    <cellStyle name="20% - Accent1 8 3 4 3 2" xfId="52052" xr:uid="{00000000-0005-0000-0000-00009DCA0000}"/>
    <cellStyle name="20% - Accent1 8 3 4 4" xfId="52053" xr:uid="{00000000-0005-0000-0000-00009ECA0000}"/>
    <cellStyle name="20% - Accent1 8 3 5" xfId="52054" xr:uid="{00000000-0005-0000-0000-00009FCA0000}"/>
    <cellStyle name="20% - Accent1 8 3 5 2" xfId="52055" xr:uid="{00000000-0005-0000-0000-0000A0CA0000}"/>
    <cellStyle name="20% - Accent1 8 3 5 2 2" xfId="52056" xr:uid="{00000000-0005-0000-0000-0000A1CA0000}"/>
    <cellStyle name="20% - Accent1 8 3 5 2 2 2" xfId="52057" xr:uid="{00000000-0005-0000-0000-0000A2CA0000}"/>
    <cellStyle name="20% - Accent1 8 3 5 2 3" xfId="52058" xr:uid="{00000000-0005-0000-0000-0000A3CA0000}"/>
    <cellStyle name="20% - Accent1 8 3 5 3" xfId="52059" xr:uid="{00000000-0005-0000-0000-0000A4CA0000}"/>
    <cellStyle name="20% - Accent1 8 3 5 3 2" xfId="52060" xr:uid="{00000000-0005-0000-0000-0000A5CA0000}"/>
    <cellStyle name="20% - Accent1 8 3 5 4" xfId="52061" xr:uid="{00000000-0005-0000-0000-0000A6CA0000}"/>
    <cellStyle name="20% - Accent1 8 3 6" xfId="52062" xr:uid="{00000000-0005-0000-0000-0000A7CA0000}"/>
    <cellStyle name="20% - Accent1 8 3 6 2" xfId="52063" xr:uid="{00000000-0005-0000-0000-0000A8CA0000}"/>
    <cellStyle name="20% - Accent1 8 3 6 2 2" xfId="52064" xr:uid="{00000000-0005-0000-0000-0000A9CA0000}"/>
    <cellStyle name="20% - Accent1 8 3 6 2 2 2" xfId="52065" xr:uid="{00000000-0005-0000-0000-0000AACA0000}"/>
    <cellStyle name="20% - Accent1 8 3 6 2 3" xfId="52066" xr:uid="{00000000-0005-0000-0000-0000ABCA0000}"/>
    <cellStyle name="20% - Accent1 8 3 6 3" xfId="52067" xr:uid="{00000000-0005-0000-0000-0000ACCA0000}"/>
    <cellStyle name="20% - Accent1 8 3 6 3 2" xfId="52068" xr:uid="{00000000-0005-0000-0000-0000ADCA0000}"/>
    <cellStyle name="20% - Accent1 8 3 6 4" xfId="52069" xr:uid="{00000000-0005-0000-0000-0000AECA0000}"/>
    <cellStyle name="20% - Accent1 8 3 7" xfId="52070" xr:uid="{00000000-0005-0000-0000-0000AFCA0000}"/>
    <cellStyle name="20% - Accent1 8 3 7 2" xfId="52071" xr:uid="{00000000-0005-0000-0000-0000B0CA0000}"/>
    <cellStyle name="20% - Accent1 8 3 7 2 2" xfId="52072" xr:uid="{00000000-0005-0000-0000-0000B1CA0000}"/>
    <cellStyle name="20% - Accent1 8 3 7 3" xfId="52073" xr:uid="{00000000-0005-0000-0000-0000B2CA0000}"/>
    <cellStyle name="20% - Accent1 8 3 8" xfId="52074" xr:uid="{00000000-0005-0000-0000-0000B3CA0000}"/>
    <cellStyle name="20% - Accent1 8 3 8 2" xfId="52075" xr:uid="{00000000-0005-0000-0000-0000B4CA0000}"/>
    <cellStyle name="20% - Accent1 8 3 8 2 2" xfId="52076" xr:uid="{00000000-0005-0000-0000-0000B5CA0000}"/>
    <cellStyle name="20% - Accent1 8 3 8 3" xfId="52077" xr:uid="{00000000-0005-0000-0000-0000B6CA0000}"/>
    <cellStyle name="20% - Accent1 8 3 9" xfId="52078" xr:uid="{00000000-0005-0000-0000-0000B7CA0000}"/>
    <cellStyle name="20% - Accent1 8 3 9 2" xfId="52079" xr:uid="{00000000-0005-0000-0000-0000B8CA0000}"/>
    <cellStyle name="20% - Accent1 8 4" xfId="52080" xr:uid="{00000000-0005-0000-0000-0000B9CA0000}"/>
    <cellStyle name="20% - Accent1 8 4 10" xfId="52081" xr:uid="{00000000-0005-0000-0000-0000BACA0000}"/>
    <cellStyle name="20% - Accent1 8 4 10 2" xfId="52082" xr:uid="{00000000-0005-0000-0000-0000BBCA0000}"/>
    <cellStyle name="20% - Accent1 8 4 11" xfId="52083" xr:uid="{00000000-0005-0000-0000-0000BCCA0000}"/>
    <cellStyle name="20% - Accent1 8 4 2" xfId="52084" xr:uid="{00000000-0005-0000-0000-0000BDCA0000}"/>
    <cellStyle name="20% - Accent1 8 4 2 2" xfId="52085" xr:uid="{00000000-0005-0000-0000-0000BECA0000}"/>
    <cellStyle name="20% - Accent1 8 4 2 2 2" xfId="52086" xr:uid="{00000000-0005-0000-0000-0000BFCA0000}"/>
    <cellStyle name="20% - Accent1 8 4 2 2 2 2" xfId="52087" xr:uid="{00000000-0005-0000-0000-0000C0CA0000}"/>
    <cellStyle name="20% - Accent1 8 4 2 2 2 2 2" xfId="52088" xr:uid="{00000000-0005-0000-0000-0000C1CA0000}"/>
    <cellStyle name="20% - Accent1 8 4 2 2 2 3" xfId="52089" xr:uid="{00000000-0005-0000-0000-0000C2CA0000}"/>
    <cellStyle name="20% - Accent1 8 4 2 2 3" xfId="52090" xr:uid="{00000000-0005-0000-0000-0000C3CA0000}"/>
    <cellStyle name="20% - Accent1 8 4 2 2 3 2" xfId="52091" xr:uid="{00000000-0005-0000-0000-0000C4CA0000}"/>
    <cellStyle name="20% - Accent1 8 4 2 2 4" xfId="52092" xr:uid="{00000000-0005-0000-0000-0000C5CA0000}"/>
    <cellStyle name="20% - Accent1 8 4 2 3" xfId="52093" xr:uid="{00000000-0005-0000-0000-0000C6CA0000}"/>
    <cellStyle name="20% - Accent1 8 4 2 3 2" xfId="52094" xr:uid="{00000000-0005-0000-0000-0000C7CA0000}"/>
    <cellStyle name="20% - Accent1 8 4 2 3 2 2" xfId="52095" xr:uid="{00000000-0005-0000-0000-0000C8CA0000}"/>
    <cellStyle name="20% - Accent1 8 4 2 3 2 2 2" xfId="52096" xr:uid="{00000000-0005-0000-0000-0000C9CA0000}"/>
    <cellStyle name="20% - Accent1 8 4 2 3 2 3" xfId="52097" xr:uid="{00000000-0005-0000-0000-0000CACA0000}"/>
    <cellStyle name="20% - Accent1 8 4 2 3 3" xfId="52098" xr:uid="{00000000-0005-0000-0000-0000CBCA0000}"/>
    <cellStyle name="20% - Accent1 8 4 2 3 3 2" xfId="52099" xr:uid="{00000000-0005-0000-0000-0000CCCA0000}"/>
    <cellStyle name="20% - Accent1 8 4 2 3 4" xfId="52100" xr:uid="{00000000-0005-0000-0000-0000CDCA0000}"/>
    <cellStyle name="20% - Accent1 8 4 2 4" xfId="52101" xr:uid="{00000000-0005-0000-0000-0000CECA0000}"/>
    <cellStyle name="20% - Accent1 8 4 2 4 2" xfId="52102" xr:uid="{00000000-0005-0000-0000-0000CFCA0000}"/>
    <cellStyle name="20% - Accent1 8 4 2 4 2 2" xfId="52103" xr:uid="{00000000-0005-0000-0000-0000D0CA0000}"/>
    <cellStyle name="20% - Accent1 8 4 2 4 2 2 2" xfId="52104" xr:uid="{00000000-0005-0000-0000-0000D1CA0000}"/>
    <cellStyle name="20% - Accent1 8 4 2 4 2 3" xfId="52105" xr:uid="{00000000-0005-0000-0000-0000D2CA0000}"/>
    <cellStyle name="20% - Accent1 8 4 2 4 3" xfId="52106" xr:uid="{00000000-0005-0000-0000-0000D3CA0000}"/>
    <cellStyle name="20% - Accent1 8 4 2 4 3 2" xfId="52107" xr:uid="{00000000-0005-0000-0000-0000D4CA0000}"/>
    <cellStyle name="20% - Accent1 8 4 2 4 4" xfId="52108" xr:uid="{00000000-0005-0000-0000-0000D5CA0000}"/>
    <cellStyle name="20% - Accent1 8 4 2 5" xfId="52109" xr:uid="{00000000-0005-0000-0000-0000D6CA0000}"/>
    <cellStyle name="20% - Accent1 8 4 2 5 2" xfId="52110" xr:uid="{00000000-0005-0000-0000-0000D7CA0000}"/>
    <cellStyle name="20% - Accent1 8 4 2 5 2 2" xfId="52111" xr:uid="{00000000-0005-0000-0000-0000D8CA0000}"/>
    <cellStyle name="20% - Accent1 8 4 2 5 3" xfId="52112" xr:uid="{00000000-0005-0000-0000-0000D9CA0000}"/>
    <cellStyle name="20% - Accent1 8 4 2 6" xfId="52113" xr:uid="{00000000-0005-0000-0000-0000DACA0000}"/>
    <cellStyle name="20% - Accent1 8 4 2 6 2" xfId="52114" xr:uid="{00000000-0005-0000-0000-0000DBCA0000}"/>
    <cellStyle name="20% - Accent1 8 4 2 6 2 2" xfId="52115" xr:uid="{00000000-0005-0000-0000-0000DCCA0000}"/>
    <cellStyle name="20% - Accent1 8 4 2 6 3" xfId="52116" xr:uid="{00000000-0005-0000-0000-0000DDCA0000}"/>
    <cellStyle name="20% - Accent1 8 4 2 7" xfId="52117" xr:uid="{00000000-0005-0000-0000-0000DECA0000}"/>
    <cellStyle name="20% - Accent1 8 4 2 7 2" xfId="52118" xr:uid="{00000000-0005-0000-0000-0000DFCA0000}"/>
    <cellStyle name="20% - Accent1 8 4 2 8" xfId="52119" xr:uid="{00000000-0005-0000-0000-0000E0CA0000}"/>
    <cellStyle name="20% - Accent1 8 4 2 8 2" xfId="52120" xr:uid="{00000000-0005-0000-0000-0000E1CA0000}"/>
    <cellStyle name="20% - Accent1 8 4 2 9" xfId="52121" xr:uid="{00000000-0005-0000-0000-0000E2CA0000}"/>
    <cellStyle name="20% - Accent1 8 4 3" xfId="52122" xr:uid="{00000000-0005-0000-0000-0000E3CA0000}"/>
    <cellStyle name="20% - Accent1 8 4 3 2" xfId="52123" xr:uid="{00000000-0005-0000-0000-0000E4CA0000}"/>
    <cellStyle name="20% - Accent1 8 4 3 2 2" xfId="52124" xr:uid="{00000000-0005-0000-0000-0000E5CA0000}"/>
    <cellStyle name="20% - Accent1 8 4 3 2 2 2" xfId="52125" xr:uid="{00000000-0005-0000-0000-0000E6CA0000}"/>
    <cellStyle name="20% - Accent1 8 4 3 2 2 2 2" xfId="52126" xr:uid="{00000000-0005-0000-0000-0000E7CA0000}"/>
    <cellStyle name="20% - Accent1 8 4 3 2 2 3" xfId="52127" xr:uid="{00000000-0005-0000-0000-0000E8CA0000}"/>
    <cellStyle name="20% - Accent1 8 4 3 2 3" xfId="52128" xr:uid="{00000000-0005-0000-0000-0000E9CA0000}"/>
    <cellStyle name="20% - Accent1 8 4 3 2 3 2" xfId="52129" xr:uid="{00000000-0005-0000-0000-0000EACA0000}"/>
    <cellStyle name="20% - Accent1 8 4 3 2 4" xfId="52130" xr:uid="{00000000-0005-0000-0000-0000EBCA0000}"/>
    <cellStyle name="20% - Accent1 8 4 3 3" xfId="52131" xr:uid="{00000000-0005-0000-0000-0000ECCA0000}"/>
    <cellStyle name="20% - Accent1 8 4 3 3 2" xfId="52132" xr:uid="{00000000-0005-0000-0000-0000EDCA0000}"/>
    <cellStyle name="20% - Accent1 8 4 3 3 2 2" xfId="52133" xr:uid="{00000000-0005-0000-0000-0000EECA0000}"/>
    <cellStyle name="20% - Accent1 8 4 3 3 2 2 2" xfId="52134" xr:uid="{00000000-0005-0000-0000-0000EFCA0000}"/>
    <cellStyle name="20% - Accent1 8 4 3 3 2 3" xfId="52135" xr:uid="{00000000-0005-0000-0000-0000F0CA0000}"/>
    <cellStyle name="20% - Accent1 8 4 3 3 3" xfId="52136" xr:uid="{00000000-0005-0000-0000-0000F1CA0000}"/>
    <cellStyle name="20% - Accent1 8 4 3 3 3 2" xfId="52137" xr:uid="{00000000-0005-0000-0000-0000F2CA0000}"/>
    <cellStyle name="20% - Accent1 8 4 3 3 4" xfId="52138" xr:uid="{00000000-0005-0000-0000-0000F3CA0000}"/>
    <cellStyle name="20% - Accent1 8 4 3 4" xfId="52139" xr:uid="{00000000-0005-0000-0000-0000F4CA0000}"/>
    <cellStyle name="20% - Accent1 8 4 3 4 2" xfId="52140" xr:uid="{00000000-0005-0000-0000-0000F5CA0000}"/>
    <cellStyle name="20% - Accent1 8 4 3 4 2 2" xfId="52141" xr:uid="{00000000-0005-0000-0000-0000F6CA0000}"/>
    <cellStyle name="20% - Accent1 8 4 3 4 2 2 2" xfId="52142" xr:uid="{00000000-0005-0000-0000-0000F7CA0000}"/>
    <cellStyle name="20% - Accent1 8 4 3 4 2 3" xfId="52143" xr:uid="{00000000-0005-0000-0000-0000F8CA0000}"/>
    <cellStyle name="20% - Accent1 8 4 3 4 3" xfId="52144" xr:uid="{00000000-0005-0000-0000-0000F9CA0000}"/>
    <cellStyle name="20% - Accent1 8 4 3 4 3 2" xfId="52145" xr:uid="{00000000-0005-0000-0000-0000FACA0000}"/>
    <cellStyle name="20% - Accent1 8 4 3 4 4" xfId="52146" xr:uid="{00000000-0005-0000-0000-0000FBCA0000}"/>
    <cellStyle name="20% - Accent1 8 4 3 5" xfId="52147" xr:uid="{00000000-0005-0000-0000-0000FCCA0000}"/>
    <cellStyle name="20% - Accent1 8 4 3 5 2" xfId="52148" xr:uid="{00000000-0005-0000-0000-0000FDCA0000}"/>
    <cellStyle name="20% - Accent1 8 4 3 5 2 2" xfId="52149" xr:uid="{00000000-0005-0000-0000-0000FECA0000}"/>
    <cellStyle name="20% - Accent1 8 4 3 5 3" xfId="52150" xr:uid="{00000000-0005-0000-0000-0000FFCA0000}"/>
    <cellStyle name="20% - Accent1 8 4 3 6" xfId="52151" xr:uid="{00000000-0005-0000-0000-000000CB0000}"/>
    <cellStyle name="20% - Accent1 8 4 3 6 2" xfId="52152" xr:uid="{00000000-0005-0000-0000-000001CB0000}"/>
    <cellStyle name="20% - Accent1 8 4 3 6 2 2" xfId="52153" xr:uid="{00000000-0005-0000-0000-000002CB0000}"/>
    <cellStyle name="20% - Accent1 8 4 3 6 3" xfId="52154" xr:uid="{00000000-0005-0000-0000-000003CB0000}"/>
    <cellStyle name="20% - Accent1 8 4 3 7" xfId="52155" xr:uid="{00000000-0005-0000-0000-000004CB0000}"/>
    <cellStyle name="20% - Accent1 8 4 3 7 2" xfId="52156" xr:uid="{00000000-0005-0000-0000-000005CB0000}"/>
    <cellStyle name="20% - Accent1 8 4 3 8" xfId="52157" xr:uid="{00000000-0005-0000-0000-000006CB0000}"/>
    <cellStyle name="20% - Accent1 8 4 3 8 2" xfId="52158" xr:uid="{00000000-0005-0000-0000-000007CB0000}"/>
    <cellStyle name="20% - Accent1 8 4 3 9" xfId="52159" xr:uid="{00000000-0005-0000-0000-000008CB0000}"/>
    <cellStyle name="20% - Accent1 8 4 4" xfId="52160" xr:uid="{00000000-0005-0000-0000-000009CB0000}"/>
    <cellStyle name="20% - Accent1 8 4 4 2" xfId="52161" xr:uid="{00000000-0005-0000-0000-00000ACB0000}"/>
    <cellStyle name="20% - Accent1 8 4 4 2 2" xfId="52162" xr:uid="{00000000-0005-0000-0000-00000BCB0000}"/>
    <cellStyle name="20% - Accent1 8 4 4 2 2 2" xfId="52163" xr:uid="{00000000-0005-0000-0000-00000CCB0000}"/>
    <cellStyle name="20% - Accent1 8 4 4 2 3" xfId="52164" xr:uid="{00000000-0005-0000-0000-00000DCB0000}"/>
    <cellStyle name="20% - Accent1 8 4 4 3" xfId="52165" xr:uid="{00000000-0005-0000-0000-00000ECB0000}"/>
    <cellStyle name="20% - Accent1 8 4 4 3 2" xfId="52166" xr:uid="{00000000-0005-0000-0000-00000FCB0000}"/>
    <cellStyle name="20% - Accent1 8 4 4 4" xfId="52167" xr:uid="{00000000-0005-0000-0000-000010CB0000}"/>
    <cellStyle name="20% - Accent1 8 4 5" xfId="52168" xr:uid="{00000000-0005-0000-0000-000011CB0000}"/>
    <cellStyle name="20% - Accent1 8 4 5 2" xfId="52169" xr:uid="{00000000-0005-0000-0000-000012CB0000}"/>
    <cellStyle name="20% - Accent1 8 4 5 2 2" xfId="52170" xr:uid="{00000000-0005-0000-0000-000013CB0000}"/>
    <cellStyle name="20% - Accent1 8 4 5 2 2 2" xfId="52171" xr:uid="{00000000-0005-0000-0000-000014CB0000}"/>
    <cellStyle name="20% - Accent1 8 4 5 2 3" xfId="52172" xr:uid="{00000000-0005-0000-0000-000015CB0000}"/>
    <cellStyle name="20% - Accent1 8 4 5 3" xfId="52173" xr:uid="{00000000-0005-0000-0000-000016CB0000}"/>
    <cellStyle name="20% - Accent1 8 4 5 3 2" xfId="52174" xr:uid="{00000000-0005-0000-0000-000017CB0000}"/>
    <cellStyle name="20% - Accent1 8 4 5 4" xfId="52175" xr:uid="{00000000-0005-0000-0000-000018CB0000}"/>
    <cellStyle name="20% - Accent1 8 4 6" xfId="52176" xr:uid="{00000000-0005-0000-0000-000019CB0000}"/>
    <cellStyle name="20% - Accent1 8 4 6 2" xfId="52177" xr:uid="{00000000-0005-0000-0000-00001ACB0000}"/>
    <cellStyle name="20% - Accent1 8 4 6 2 2" xfId="52178" xr:uid="{00000000-0005-0000-0000-00001BCB0000}"/>
    <cellStyle name="20% - Accent1 8 4 6 2 2 2" xfId="52179" xr:uid="{00000000-0005-0000-0000-00001CCB0000}"/>
    <cellStyle name="20% - Accent1 8 4 6 2 3" xfId="52180" xr:uid="{00000000-0005-0000-0000-00001DCB0000}"/>
    <cellStyle name="20% - Accent1 8 4 6 3" xfId="52181" xr:uid="{00000000-0005-0000-0000-00001ECB0000}"/>
    <cellStyle name="20% - Accent1 8 4 6 3 2" xfId="52182" xr:uid="{00000000-0005-0000-0000-00001FCB0000}"/>
    <cellStyle name="20% - Accent1 8 4 6 4" xfId="52183" xr:uid="{00000000-0005-0000-0000-000020CB0000}"/>
    <cellStyle name="20% - Accent1 8 4 7" xfId="52184" xr:uid="{00000000-0005-0000-0000-000021CB0000}"/>
    <cellStyle name="20% - Accent1 8 4 7 2" xfId="52185" xr:uid="{00000000-0005-0000-0000-000022CB0000}"/>
    <cellStyle name="20% - Accent1 8 4 7 2 2" xfId="52186" xr:uid="{00000000-0005-0000-0000-000023CB0000}"/>
    <cellStyle name="20% - Accent1 8 4 7 3" xfId="52187" xr:uid="{00000000-0005-0000-0000-000024CB0000}"/>
    <cellStyle name="20% - Accent1 8 4 8" xfId="52188" xr:uid="{00000000-0005-0000-0000-000025CB0000}"/>
    <cellStyle name="20% - Accent1 8 4 8 2" xfId="52189" xr:uid="{00000000-0005-0000-0000-000026CB0000}"/>
    <cellStyle name="20% - Accent1 8 4 8 2 2" xfId="52190" xr:uid="{00000000-0005-0000-0000-000027CB0000}"/>
    <cellStyle name="20% - Accent1 8 4 8 3" xfId="52191" xr:uid="{00000000-0005-0000-0000-000028CB0000}"/>
    <cellStyle name="20% - Accent1 8 4 9" xfId="52192" xr:uid="{00000000-0005-0000-0000-000029CB0000}"/>
    <cellStyle name="20% - Accent1 8 4 9 2" xfId="52193" xr:uid="{00000000-0005-0000-0000-00002ACB0000}"/>
    <cellStyle name="20% - Accent1 8 5" xfId="52194" xr:uid="{00000000-0005-0000-0000-00002BCB0000}"/>
    <cellStyle name="20% - Accent1 8 5 10" xfId="52195" xr:uid="{00000000-0005-0000-0000-00002CCB0000}"/>
    <cellStyle name="20% - Accent1 8 5 10 2" xfId="52196" xr:uid="{00000000-0005-0000-0000-00002DCB0000}"/>
    <cellStyle name="20% - Accent1 8 5 11" xfId="52197" xr:uid="{00000000-0005-0000-0000-00002ECB0000}"/>
    <cellStyle name="20% - Accent1 8 5 2" xfId="52198" xr:uid="{00000000-0005-0000-0000-00002FCB0000}"/>
    <cellStyle name="20% - Accent1 8 5 2 2" xfId="52199" xr:uid="{00000000-0005-0000-0000-000030CB0000}"/>
    <cellStyle name="20% - Accent1 8 5 2 2 2" xfId="52200" xr:uid="{00000000-0005-0000-0000-000031CB0000}"/>
    <cellStyle name="20% - Accent1 8 5 2 2 2 2" xfId="52201" xr:uid="{00000000-0005-0000-0000-000032CB0000}"/>
    <cellStyle name="20% - Accent1 8 5 2 2 2 2 2" xfId="52202" xr:uid="{00000000-0005-0000-0000-000033CB0000}"/>
    <cellStyle name="20% - Accent1 8 5 2 2 2 3" xfId="52203" xr:uid="{00000000-0005-0000-0000-000034CB0000}"/>
    <cellStyle name="20% - Accent1 8 5 2 2 3" xfId="52204" xr:uid="{00000000-0005-0000-0000-000035CB0000}"/>
    <cellStyle name="20% - Accent1 8 5 2 2 3 2" xfId="52205" xr:uid="{00000000-0005-0000-0000-000036CB0000}"/>
    <cellStyle name="20% - Accent1 8 5 2 2 4" xfId="52206" xr:uid="{00000000-0005-0000-0000-000037CB0000}"/>
    <cellStyle name="20% - Accent1 8 5 2 3" xfId="52207" xr:uid="{00000000-0005-0000-0000-000038CB0000}"/>
    <cellStyle name="20% - Accent1 8 5 2 3 2" xfId="52208" xr:uid="{00000000-0005-0000-0000-000039CB0000}"/>
    <cellStyle name="20% - Accent1 8 5 2 3 2 2" xfId="52209" xr:uid="{00000000-0005-0000-0000-00003ACB0000}"/>
    <cellStyle name="20% - Accent1 8 5 2 3 2 2 2" xfId="52210" xr:uid="{00000000-0005-0000-0000-00003BCB0000}"/>
    <cellStyle name="20% - Accent1 8 5 2 3 2 3" xfId="52211" xr:uid="{00000000-0005-0000-0000-00003CCB0000}"/>
    <cellStyle name="20% - Accent1 8 5 2 3 3" xfId="52212" xr:uid="{00000000-0005-0000-0000-00003DCB0000}"/>
    <cellStyle name="20% - Accent1 8 5 2 3 3 2" xfId="52213" xr:uid="{00000000-0005-0000-0000-00003ECB0000}"/>
    <cellStyle name="20% - Accent1 8 5 2 3 4" xfId="52214" xr:uid="{00000000-0005-0000-0000-00003FCB0000}"/>
    <cellStyle name="20% - Accent1 8 5 2 4" xfId="52215" xr:uid="{00000000-0005-0000-0000-000040CB0000}"/>
    <cellStyle name="20% - Accent1 8 5 2 4 2" xfId="52216" xr:uid="{00000000-0005-0000-0000-000041CB0000}"/>
    <cellStyle name="20% - Accent1 8 5 2 4 2 2" xfId="52217" xr:uid="{00000000-0005-0000-0000-000042CB0000}"/>
    <cellStyle name="20% - Accent1 8 5 2 4 2 2 2" xfId="52218" xr:uid="{00000000-0005-0000-0000-000043CB0000}"/>
    <cellStyle name="20% - Accent1 8 5 2 4 2 3" xfId="52219" xr:uid="{00000000-0005-0000-0000-000044CB0000}"/>
    <cellStyle name="20% - Accent1 8 5 2 4 3" xfId="52220" xr:uid="{00000000-0005-0000-0000-000045CB0000}"/>
    <cellStyle name="20% - Accent1 8 5 2 4 3 2" xfId="52221" xr:uid="{00000000-0005-0000-0000-000046CB0000}"/>
    <cellStyle name="20% - Accent1 8 5 2 4 4" xfId="52222" xr:uid="{00000000-0005-0000-0000-000047CB0000}"/>
    <cellStyle name="20% - Accent1 8 5 2 5" xfId="52223" xr:uid="{00000000-0005-0000-0000-000048CB0000}"/>
    <cellStyle name="20% - Accent1 8 5 2 5 2" xfId="52224" xr:uid="{00000000-0005-0000-0000-000049CB0000}"/>
    <cellStyle name="20% - Accent1 8 5 2 5 2 2" xfId="52225" xr:uid="{00000000-0005-0000-0000-00004ACB0000}"/>
    <cellStyle name="20% - Accent1 8 5 2 5 3" xfId="52226" xr:uid="{00000000-0005-0000-0000-00004BCB0000}"/>
    <cellStyle name="20% - Accent1 8 5 2 6" xfId="52227" xr:uid="{00000000-0005-0000-0000-00004CCB0000}"/>
    <cellStyle name="20% - Accent1 8 5 2 6 2" xfId="52228" xr:uid="{00000000-0005-0000-0000-00004DCB0000}"/>
    <cellStyle name="20% - Accent1 8 5 2 6 2 2" xfId="52229" xr:uid="{00000000-0005-0000-0000-00004ECB0000}"/>
    <cellStyle name="20% - Accent1 8 5 2 6 3" xfId="52230" xr:uid="{00000000-0005-0000-0000-00004FCB0000}"/>
    <cellStyle name="20% - Accent1 8 5 2 7" xfId="52231" xr:uid="{00000000-0005-0000-0000-000050CB0000}"/>
    <cellStyle name="20% - Accent1 8 5 2 7 2" xfId="52232" xr:uid="{00000000-0005-0000-0000-000051CB0000}"/>
    <cellStyle name="20% - Accent1 8 5 2 8" xfId="52233" xr:uid="{00000000-0005-0000-0000-000052CB0000}"/>
    <cellStyle name="20% - Accent1 8 5 2 8 2" xfId="52234" xr:uid="{00000000-0005-0000-0000-000053CB0000}"/>
    <cellStyle name="20% - Accent1 8 5 2 9" xfId="52235" xr:uid="{00000000-0005-0000-0000-000054CB0000}"/>
    <cellStyle name="20% - Accent1 8 5 3" xfId="52236" xr:uid="{00000000-0005-0000-0000-000055CB0000}"/>
    <cellStyle name="20% - Accent1 8 5 3 2" xfId="52237" xr:uid="{00000000-0005-0000-0000-000056CB0000}"/>
    <cellStyle name="20% - Accent1 8 5 3 2 2" xfId="52238" xr:uid="{00000000-0005-0000-0000-000057CB0000}"/>
    <cellStyle name="20% - Accent1 8 5 3 2 2 2" xfId="52239" xr:uid="{00000000-0005-0000-0000-000058CB0000}"/>
    <cellStyle name="20% - Accent1 8 5 3 2 2 2 2" xfId="52240" xr:uid="{00000000-0005-0000-0000-000059CB0000}"/>
    <cellStyle name="20% - Accent1 8 5 3 2 2 3" xfId="52241" xr:uid="{00000000-0005-0000-0000-00005ACB0000}"/>
    <cellStyle name="20% - Accent1 8 5 3 2 3" xfId="52242" xr:uid="{00000000-0005-0000-0000-00005BCB0000}"/>
    <cellStyle name="20% - Accent1 8 5 3 2 3 2" xfId="52243" xr:uid="{00000000-0005-0000-0000-00005CCB0000}"/>
    <cellStyle name="20% - Accent1 8 5 3 2 4" xfId="52244" xr:uid="{00000000-0005-0000-0000-00005DCB0000}"/>
    <cellStyle name="20% - Accent1 8 5 3 3" xfId="52245" xr:uid="{00000000-0005-0000-0000-00005ECB0000}"/>
    <cellStyle name="20% - Accent1 8 5 3 3 2" xfId="52246" xr:uid="{00000000-0005-0000-0000-00005FCB0000}"/>
    <cellStyle name="20% - Accent1 8 5 3 3 2 2" xfId="52247" xr:uid="{00000000-0005-0000-0000-000060CB0000}"/>
    <cellStyle name="20% - Accent1 8 5 3 3 2 2 2" xfId="52248" xr:uid="{00000000-0005-0000-0000-000061CB0000}"/>
    <cellStyle name="20% - Accent1 8 5 3 3 2 3" xfId="52249" xr:uid="{00000000-0005-0000-0000-000062CB0000}"/>
    <cellStyle name="20% - Accent1 8 5 3 3 3" xfId="52250" xr:uid="{00000000-0005-0000-0000-000063CB0000}"/>
    <cellStyle name="20% - Accent1 8 5 3 3 3 2" xfId="52251" xr:uid="{00000000-0005-0000-0000-000064CB0000}"/>
    <cellStyle name="20% - Accent1 8 5 3 3 4" xfId="52252" xr:uid="{00000000-0005-0000-0000-000065CB0000}"/>
    <cellStyle name="20% - Accent1 8 5 3 4" xfId="52253" xr:uid="{00000000-0005-0000-0000-000066CB0000}"/>
    <cellStyle name="20% - Accent1 8 5 3 4 2" xfId="52254" xr:uid="{00000000-0005-0000-0000-000067CB0000}"/>
    <cellStyle name="20% - Accent1 8 5 3 4 2 2" xfId="52255" xr:uid="{00000000-0005-0000-0000-000068CB0000}"/>
    <cellStyle name="20% - Accent1 8 5 3 4 2 2 2" xfId="52256" xr:uid="{00000000-0005-0000-0000-000069CB0000}"/>
    <cellStyle name="20% - Accent1 8 5 3 4 2 3" xfId="52257" xr:uid="{00000000-0005-0000-0000-00006ACB0000}"/>
    <cellStyle name="20% - Accent1 8 5 3 4 3" xfId="52258" xr:uid="{00000000-0005-0000-0000-00006BCB0000}"/>
    <cellStyle name="20% - Accent1 8 5 3 4 3 2" xfId="52259" xr:uid="{00000000-0005-0000-0000-00006CCB0000}"/>
    <cellStyle name="20% - Accent1 8 5 3 4 4" xfId="52260" xr:uid="{00000000-0005-0000-0000-00006DCB0000}"/>
    <cellStyle name="20% - Accent1 8 5 3 5" xfId="52261" xr:uid="{00000000-0005-0000-0000-00006ECB0000}"/>
    <cellStyle name="20% - Accent1 8 5 3 5 2" xfId="52262" xr:uid="{00000000-0005-0000-0000-00006FCB0000}"/>
    <cellStyle name="20% - Accent1 8 5 3 5 2 2" xfId="52263" xr:uid="{00000000-0005-0000-0000-000070CB0000}"/>
    <cellStyle name="20% - Accent1 8 5 3 5 3" xfId="52264" xr:uid="{00000000-0005-0000-0000-000071CB0000}"/>
    <cellStyle name="20% - Accent1 8 5 3 6" xfId="52265" xr:uid="{00000000-0005-0000-0000-000072CB0000}"/>
    <cellStyle name="20% - Accent1 8 5 3 6 2" xfId="52266" xr:uid="{00000000-0005-0000-0000-000073CB0000}"/>
    <cellStyle name="20% - Accent1 8 5 3 6 2 2" xfId="52267" xr:uid="{00000000-0005-0000-0000-000074CB0000}"/>
    <cellStyle name="20% - Accent1 8 5 3 6 3" xfId="52268" xr:uid="{00000000-0005-0000-0000-000075CB0000}"/>
    <cellStyle name="20% - Accent1 8 5 3 7" xfId="52269" xr:uid="{00000000-0005-0000-0000-000076CB0000}"/>
    <cellStyle name="20% - Accent1 8 5 3 7 2" xfId="52270" xr:uid="{00000000-0005-0000-0000-000077CB0000}"/>
    <cellStyle name="20% - Accent1 8 5 3 8" xfId="52271" xr:uid="{00000000-0005-0000-0000-000078CB0000}"/>
    <cellStyle name="20% - Accent1 8 5 3 8 2" xfId="52272" xr:uid="{00000000-0005-0000-0000-000079CB0000}"/>
    <cellStyle name="20% - Accent1 8 5 3 9" xfId="52273" xr:uid="{00000000-0005-0000-0000-00007ACB0000}"/>
    <cellStyle name="20% - Accent1 8 5 4" xfId="52274" xr:uid="{00000000-0005-0000-0000-00007BCB0000}"/>
    <cellStyle name="20% - Accent1 8 5 4 2" xfId="52275" xr:uid="{00000000-0005-0000-0000-00007CCB0000}"/>
    <cellStyle name="20% - Accent1 8 5 4 2 2" xfId="52276" xr:uid="{00000000-0005-0000-0000-00007DCB0000}"/>
    <cellStyle name="20% - Accent1 8 5 4 2 2 2" xfId="52277" xr:uid="{00000000-0005-0000-0000-00007ECB0000}"/>
    <cellStyle name="20% - Accent1 8 5 4 2 3" xfId="52278" xr:uid="{00000000-0005-0000-0000-00007FCB0000}"/>
    <cellStyle name="20% - Accent1 8 5 4 3" xfId="52279" xr:uid="{00000000-0005-0000-0000-000080CB0000}"/>
    <cellStyle name="20% - Accent1 8 5 4 3 2" xfId="52280" xr:uid="{00000000-0005-0000-0000-000081CB0000}"/>
    <cellStyle name="20% - Accent1 8 5 4 4" xfId="52281" xr:uid="{00000000-0005-0000-0000-000082CB0000}"/>
    <cellStyle name="20% - Accent1 8 5 5" xfId="52282" xr:uid="{00000000-0005-0000-0000-000083CB0000}"/>
    <cellStyle name="20% - Accent1 8 5 5 2" xfId="52283" xr:uid="{00000000-0005-0000-0000-000084CB0000}"/>
    <cellStyle name="20% - Accent1 8 5 5 2 2" xfId="52284" xr:uid="{00000000-0005-0000-0000-000085CB0000}"/>
    <cellStyle name="20% - Accent1 8 5 5 2 2 2" xfId="52285" xr:uid="{00000000-0005-0000-0000-000086CB0000}"/>
    <cellStyle name="20% - Accent1 8 5 5 2 3" xfId="52286" xr:uid="{00000000-0005-0000-0000-000087CB0000}"/>
    <cellStyle name="20% - Accent1 8 5 5 3" xfId="52287" xr:uid="{00000000-0005-0000-0000-000088CB0000}"/>
    <cellStyle name="20% - Accent1 8 5 5 3 2" xfId="52288" xr:uid="{00000000-0005-0000-0000-000089CB0000}"/>
    <cellStyle name="20% - Accent1 8 5 5 4" xfId="52289" xr:uid="{00000000-0005-0000-0000-00008ACB0000}"/>
    <cellStyle name="20% - Accent1 8 5 6" xfId="52290" xr:uid="{00000000-0005-0000-0000-00008BCB0000}"/>
    <cellStyle name="20% - Accent1 8 5 6 2" xfId="52291" xr:uid="{00000000-0005-0000-0000-00008CCB0000}"/>
    <cellStyle name="20% - Accent1 8 5 6 2 2" xfId="52292" xr:uid="{00000000-0005-0000-0000-00008DCB0000}"/>
    <cellStyle name="20% - Accent1 8 5 6 2 2 2" xfId="52293" xr:uid="{00000000-0005-0000-0000-00008ECB0000}"/>
    <cellStyle name="20% - Accent1 8 5 6 2 3" xfId="52294" xr:uid="{00000000-0005-0000-0000-00008FCB0000}"/>
    <cellStyle name="20% - Accent1 8 5 6 3" xfId="52295" xr:uid="{00000000-0005-0000-0000-000090CB0000}"/>
    <cellStyle name="20% - Accent1 8 5 6 3 2" xfId="52296" xr:uid="{00000000-0005-0000-0000-000091CB0000}"/>
    <cellStyle name="20% - Accent1 8 5 6 4" xfId="52297" xr:uid="{00000000-0005-0000-0000-000092CB0000}"/>
    <cellStyle name="20% - Accent1 8 5 7" xfId="52298" xr:uid="{00000000-0005-0000-0000-000093CB0000}"/>
    <cellStyle name="20% - Accent1 8 5 7 2" xfId="52299" xr:uid="{00000000-0005-0000-0000-000094CB0000}"/>
    <cellStyle name="20% - Accent1 8 5 7 2 2" xfId="52300" xr:uid="{00000000-0005-0000-0000-000095CB0000}"/>
    <cellStyle name="20% - Accent1 8 5 7 3" xfId="52301" xr:uid="{00000000-0005-0000-0000-000096CB0000}"/>
    <cellStyle name="20% - Accent1 8 5 8" xfId="52302" xr:uid="{00000000-0005-0000-0000-000097CB0000}"/>
    <cellStyle name="20% - Accent1 8 5 8 2" xfId="52303" xr:uid="{00000000-0005-0000-0000-000098CB0000}"/>
    <cellStyle name="20% - Accent1 8 5 8 2 2" xfId="52304" xr:uid="{00000000-0005-0000-0000-000099CB0000}"/>
    <cellStyle name="20% - Accent1 8 5 8 3" xfId="52305" xr:uid="{00000000-0005-0000-0000-00009ACB0000}"/>
    <cellStyle name="20% - Accent1 8 5 9" xfId="52306" xr:uid="{00000000-0005-0000-0000-00009BCB0000}"/>
    <cellStyle name="20% - Accent1 8 5 9 2" xfId="52307" xr:uid="{00000000-0005-0000-0000-00009CCB0000}"/>
    <cellStyle name="20% - Accent1 8 6" xfId="52308" xr:uid="{00000000-0005-0000-0000-00009DCB0000}"/>
    <cellStyle name="20% - Accent1 8 6 2" xfId="52309" xr:uid="{00000000-0005-0000-0000-00009ECB0000}"/>
    <cellStyle name="20% - Accent1 8 6 2 2" xfId="52310" xr:uid="{00000000-0005-0000-0000-00009FCB0000}"/>
    <cellStyle name="20% - Accent1 8 6 2 2 2" xfId="52311" xr:uid="{00000000-0005-0000-0000-0000A0CB0000}"/>
    <cellStyle name="20% - Accent1 8 6 2 2 2 2" xfId="52312" xr:uid="{00000000-0005-0000-0000-0000A1CB0000}"/>
    <cellStyle name="20% - Accent1 8 6 2 2 3" xfId="52313" xr:uid="{00000000-0005-0000-0000-0000A2CB0000}"/>
    <cellStyle name="20% - Accent1 8 6 2 3" xfId="52314" xr:uid="{00000000-0005-0000-0000-0000A3CB0000}"/>
    <cellStyle name="20% - Accent1 8 6 2 3 2" xfId="52315" xr:uid="{00000000-0005-0000-0000-0000A4CB0000}"/>
    <cellStyle name="20% - Accent1 8 6 2 4" xfId="52316" xr:uid="{00000000-0005-0000-0000-0000A5CB0000}"/>
    <cellStyle name="20% - Accent1 8 6 3" xfId="52317" xr:uid="{00000000-0005-0000-0000-0000A6CB0000}"/>
    <cellStyle name="20% - Accent1 8 6 3 2" xfId="52318" xr:uid="{00000000-0005-0000-0000-0000A7CB0000}"/>
    <cellStyle name="20% - Accent1 8 6 3 2 2" xfId="52319" xr:uid="{00000000-0005-0000-0000-0000A8CB0000}"/>
    <cellStyle name="20% - Accent1 8 6 3 2 2 2" xfId="52320" xr:uid="{00000000-0005-0000-0000-0000A9CB0000}"/>
    <cellStyle name="20% - Accent1 8 6 3 2 3" xfId="52321" xr:uid="{00000000-0005-0000-0000-0000AACB0000}"/>
    <cellStyle name="20% - Accent1 8 6 3 3" xfId="52322" xr:uid="{00000000-0005-0000-0000-0000ABCB0000}"/>
    <cellStyle name="20% - Accent1 8 6 3 3 2" xfId="52323" xr:uid="{00000000-0005-0000-0000-0000ACCB0000}"/>
    <cellStyle name="20% - Accent1 8 6 3 4" xfId="52324" xr:uid="{00000000-0005-0000-0000-0000ADCB0000}"/>
    <cellStyle name="20% - Accent1 8 6 4" xfId="52325" xr:uid="{00000000-0005-0000-0000-0000AECB0000}"/>
    <cellStyle name="20% - Accent1 8 6 4 2" xfId="52326" xr:uid="{00000000-0005-0000-0000-0000AFCB0000}"/>
    <cellStyle name="20% - Accent1 8 6 4 2 2" xfId="52327" xr:uid="{00000000-0005-0000-0000-0000B0CB0000}"/>
    <cellStyle name="20% - Accent1 8 6 4 2 2 2" xfId="52328" xr:uid="{00000000-0005-0000-0000-0000B1CB0000}"/>
    <cellStyle name="20% - Accent1 8 6 4 2 3" xfId="52329" xr:uid="{00000000-0005-0000-0000-0000B2CB0000}"/>
    <cellStyle name="20% - Accent1 8 6 4 3" xfId="52330" xr:uid="{00000000-0005-0000-0000-0000B3CB0000}"/>
    <cellStyle name="20% - Accent1 8 6 4 3 2" xfId="52331" xr:uid="{00000000-0005-0000-0000-0000B4CB0000}"/>
    <cellStyle name="20% - Accent1 8 6 4 4" xfId="52332" xr:uid="{00000000-0005-0000-0000-0000B5CB0000}"/>
    <cellStyle name="20% - Accent1 8 6 5" xfId="52333" xr:uid="{00000000-0005-0000-0000-0000B6CB0000}"/>
    <cellStyle name="20% - Accent1 8 6 5 2" xfId="52334" xr:uid="{00000000-0005-0000-0000-0000B7CB0000}"/>
    <cellStyle name="20% - Accent1 8 6 5 2 2" xfId="52335" xr:uid="{00000000-0005-0000-0000-0000B8CB0000}"/>
    <cellStyle name="20% - Accent1 8 6 5 3" xfId="52336" xr:uid="{00000000-0005-0000-0000-0000B9CB0000}"/>
    <cellStyle name="20% - Accent1 8 6 6" xfId="52337" xr:uid="{00000000-0005-0000-0000-0000BACB0000}"/>
    <cellStyle name="20% - Accent1 8 6 6 2" xfId="52338" xr:uid="{00000000-0005-0000-0000-0000BBCB0000}"/>
    <cellStyle name="20% - Accent1 8 6 6 2 2" xfId="52339" xr:uid="{00000000-0005-0000-0000-0000BCCB0000}"/>
    <cellStyle name="20% - Accent1 8 6 6 3" xfId="52340" xr:uid="{00000000-0005-0000-0000-0000BDCB0000}"/>
    <cellStyle name="20% - Accent1 8 6 7" xfId="52341" xr:uid="{00000000-0005-0000-0000-0000BECB0000}"/>
    <cellStyle name="20% - Accent1 8 6 7 2" xfId="52342" xr:uid="{00000000-0005-0000-0000-0000BFCB0000}"/>
    <cellStyle name="20% - Accent1 8 6 8" xfId="52343" xr:uid="{00000000-0005-0000-0000-0000C0CB0000}"/>
    <cellStyle name="20% - Accent1 8 6 8 2" xfId="52344" xr:uid="{00000000-0005-0000-0000-0000C1CB0000}"/>
    <cellStyle name="20% - Accent1 8 6 9" xfId="52345" xr:uid="{00000000-0005-0000-0000-0000C2CB0000}"/>
    <cellStyle name="20% - Accent1 8 7" xfId="52346" xr:uid="{00000000-0005-0000-0000-0000C3CB0000}"/>
    <cellStyle name="20% - Accent1 8 7 2" xfId="52347" xr:uid="{00000000-0005-0000-0000-0000C4CB0000}"/>
    <cellStyle name="20% - Accent1 8 7 2 2" xfId="52348" xr:uid="{00000000-0005-0000-0000-0000C5CB0000}"/>
    <cellStyle name="20% - Accent1 8 7 2 2 2" xfId="52349" xr:uid="{00000000-0005-0000-0000-0000C6CB0000}"/>
    <cellStyle name="20% - Accent1 8 7 2 2 2 2" xfId="52350" xr:uid="{00000000-0005-0000-0000-0000C7CB0000}"/>
    <cellStyle name="20% - Accent1 8 7 2 2 3" xfId="52351" xr:uid="{00000000-0005-0000-0000-0000C8CB0000}"/>
    <cellStyle name="20% - Accent1 8 7 2 3" xfId="52352" xr:uid="{00000000-0005-0000-0000-0000C9CB0000}"/>
    <cellStyle name="20% - Accent1 8 7 2 3 2" xfId="52353" xr:uid="{00000000-0005-0000-0000-0000CACB0000}"/>
    <cellStyle name="20% - Accent1 8 7 2 4" xfId="52354" xr:uid="{00000000-0005-0000-0000-0000CBCB0000}"/>
    <cellStyle name="20% - Accent1 8 7 3" xfId="52355" xr:uid="{00000000-0005-0000-0000-0000CCCB0000}"/>
    <cellStyle name="20% - Accent1 8 7 3 2" xfId="52356" xr:uid="{00000000-0005-0000-0000-0000CDCB0000}"/>
    <cellStyle name="20% - Accent1 8 7 3 2 2" xfId="52357" xr:uid="{00000000-0005-0000-0000-0000CECB0000}"/>
    <cellStyle name="20% - Accent1 8 7 3 2 2 2" xfId="52358" xr:uid="{00000000-0005-0000-0000-0000CFCB0000}"/>
    <cellStyle name="20% - Accent1 8 7 3 2 3" xfId="52359" xr:uid="{00000000-0005-0000-0000-0000D0CB0000}"/>
    <cellStyle name="20% - Accent1 8 7 3 3" xfId="52360" xr:uid="{00000000-0005-0000-0000-0000D1CB0000}"/>
    <cellStyle name="20% - Accent1 8 7 3 3 2" xfId="52361" xr:uid="{00000000-0005-0000-0000-0000D2CB0000}"/>
    <cellStyle name="20% - Accent1 8 7 3 4" xfId="52362" xr:uid="{00000000-0005-0000-0000-0000D3CB0000}"/>
    <cellStyle name="20% - Accent1 8 7 4" xfId="52363" xr:uid="{00000000-0005-0000-0000-0000D4CB0000}"/>
    <cellStyle name="20% - Accent1 8 7 4 2" xfId="52364" xr:uid="{00000000-0005-0000-0000-0000D5CB0000}"/>
    <cellStyle name="20% - Accent1 8 7 4 2 2" xfId="52365" xr:uid="{00000000-0005-0000-0000-0000D6CB0000}"/>
    <cellStyle name="20% - Accent1 8 7 4 2 2 2" xfId="52366" xr:uid="{00000000-0005-0000-0000-0000D7CB0000}"/>
    <cellStyle name="20% - Accent1 8 7 4 2 3" xfId="52367" xr:uid="{00000000-0005-0000-0000-0000D8CB0000}"/>
    <cellStyle name="20% - Accent1 8 7 4 3" xfId="52368" xr:uid="{00000000-0005-0000-0000-0000D9CB0000}"/>
    <cellStyle name="20% - Accent1 8 7 4 3 2" xfId="52369" xr:uid="{00000000-0005-0000-0000-0000DACB0000}"/>
    <cellStyle name="20% - Accent1 8 7 4 4" xfId="52370" xr:uid="{00000000-0005-0000-0000-0000DBCB0000}"/>
    <cellStyle name="20% - Accent1 8 7 5" xfId="52371" xr:uid="{00000000-0005-0000-0000-0000DCCB0000}"/>
    <cellStyle name="20% - Accent1 8 7 5 2" xfId="52372" xr:uid="{00000000-0005-0000-0000-0000DDCB0000}"/>
    <cellStyle name="20% - Accent1 8 7 5 2 2" xfId="52373" xr:uid="{00000000-0005-0000-0000-0000DECB0000}"/>
    <cellStyle name="20% - Accent1 8 7 5 3" xfId="52374" xr:uid="{00000000-0005-0000-0000-0000DFCB0000}"/>
    <cellStyle name="20% - Accent1 8 7 6" xfId="52375" xr:uid="{00000000-0005-0000-0000-0000E0CB0000}"/>
    <cellStyle name="20% - Accent1 8 7 6 2" xfId="52376" xr:uid="{00000000-0005-0000-0000-0000E1CB0000}"/>
    <cellStyle name="20% - Accent1 8 7 6 2 2" xfId="52377" xr:uid="{00000000-0005-0000-0000-0000E2CB0000}"/>
    <cellStyle name="20% - Accent1 8 7 6 3" xfId="52378" xr:uid="{00000000-0005-0000-0000-0000E3CB0000}"/>
    <cellStyle name="20% - Accent1 8 7 7" xfId="52379" xr:uid="{00000000-0005-0000-0000-0000E4CB0000}"/>
    <cellStyle name="20% - Accent1 8 7 7 2" xfId="52380" xr:uid="{00000000-0005-0000-0000-0000E5CB0000}"/>
    <cellStyle name="20% - Accent1 8 7 8" xfId="52381" xr:uid="{00000000-0005-0000-0000-0000E6CB0000}"/>
    <cellStyle name="20% - Accent1 8 7 8 2" xfId="52382" xr:uid="{00000000-0005-0000-0000-0000E7CB0000}"/>
    <cellStyle name="20% - Accent1 8 7 9" xfId="52383" xr:uid="{00000000-0005-0000-0000-0000E8CB0000}"/>
    <cellStyle name="20% - Accent1 8 8" xfId="52384" xr:uid="{00000000-0005-0000-0000-0000E9CB0000}"/>
    <cellStyle name="20% - Accent1 8 8 2" xfId="52385" xr:uid="{00000000-0005-0000-0000-0000EACB0000}"/>
    <cellStyle name="20% - Accent1 8 8 2 2" xfId="52386" xr:uid="{00000000-0005-0000-0000-0000EBCB0000}"/>
    <cellStyle name="20% - Accent1 8 8 2 2 2" xfId="52387" xr:uid="{00000000-0005-0000-0000-0000ECCB0000}"/>
    <cellStyle name="20% - Accent1 8 8 2 3" xfId="52388" xr:uid="{00000000-0005-0000-0000-0000EDCB0000}"/>
    <cellStyle name="20% - Accent1 8 8 3" xfId="52389" xr:uid="{00000000-0005-0000-0000-0000EECB0000}"/>
    <cellStyle name="20% - Accent1 8 8 3 2" xfId="52390" xr:uid="{00000000-0005-0000-0000-0000EFCB0000}"/>
    <cellStyle name="20% - Accent1 8 8 4" xfId="52391" xr:uid="{00000000-0005-0000-0000-0000F0CB0000}"/>
    <cellStyle name="20% - Accent1 8 9" xfId="52392" xr:uid="{00000000-0005-0000-0000-0000F1CB0000}"/>
    <cellStyle name="20% - Accent1 8 9 2" xfId="52393" xr:uid="{00000000-0005-0000-0000-0000F2CB0000}"/>
    <cellStyle name="20% - Accent1 8 9 2 2" xfId="52394" xr:uid="{00000000-0005-0000-0000-0000F3CB0000}"/>
    <cellStyle name="20% - Accent1 8 9 2 2 2" xfId="52395" xr:uid="{00000000-0005-0000-0000-0000F4CB0000}"/>
    <cellStyle name="20% - Accent1 8 9 2 3" xfId="52396" xr:uid="{00000000-0005-0000-0000-0000F5CB0000}"/>
    <cellStyle name="20% - Accent1 8 9 3" xfId="52397" xr:uid="{00000000-0005-0000-0000-0000F6CB0000}"/>
    <cellStyle name="20% - Accent1 8 9 3 2" xfId="52398" xr:uid="{00000000-0005-0000-0000-0000F7CB0000}"/>
    <cellStyle name="20% - Accent1 8 9 4" xfId="52399" xr:uid="{00000000-0005-0000-0000-0000F8CB0000}"/>
    <cellStyle name="20% - Accent1 9" xfId="52400" xr:uid="{00000000-0005-0000-0000-0000F9CB0000}"/>
    <cellStyle name="20% - Accent1 9 10" xfId="52401" xr:uid="{00000000-0005-0000-0000-0000FACB0000}"/>
    <cellStyle name="20% - Accent1 9 10 2" xfId="52402" xr:uid="{00000000-0005-0000-0000-0000FBCB0000}"/>
    <cellStyle name="20% - Accent1 9 10 2 2" xfId="52403" xr:uid="{00000000-0005-0000-0000-0000FCCB0000}"/>
    <cellStyle name="20% - Accent1 9 10 3" xfId="52404" xr:uid="{00000000-0005-0000-0000-0000FDCB0000}"/>
    <cellStyle name="20% - Accent1 9 11" xfId="52405" xr:uid="{00000000-0005-0000-0000-0000FECB0000}"/>
    <cellStyle name="20% - Accent1 9 11 2" xfId="52406" xr:uid="{00000000-0005-0000-0000-0000FFCB0000}"/>
    <cellStyle name="20% - Accent1 9 11 2 2" xfId="52407" xr:uid="{00000000-0005-0000-0000-000000CC0000}"/>
    <cellStyle name="20% - Accent1 9 11 3" xfId="52408" xr:uid="{00000000-0005-0000-0000-000001CC0000}"/>
    <cellStyle name="20% - Accent1 9 12" xfId="52409" xr:uid="{00000000-0005-0000-0000-000002CC0000}"/>
    <cellStyle name="20% - Accent1 9 12 2" xfId="52410" xr:uid="{00000000-0005-0000-0000-000003CC0000}"/>
    <cellStyle name="20% - Accent1 9 13" xfId="52411" xr:uid="{00000000-0005-0000-0000-000004CC0000}"/>
    <cellStyle name="20% - Accent1 9 13 2" xfId="52412" xr:uid="{00000000-0005-0000-0000-000005CC0000}"/>
    <cellStyle name="20% - Accent1 9 14" xfId="52413" xr:uid="{00000000-0005-0000-0000-000006CC0000}"/>
    <cellStyle name="20% - Accent1 9 2" xfId="52414" xr:uid="{00000000-0005-0000-0000-000007CC0000}"/>
    <cellStyle name="20% - Accent1 9 2 10" xfId="52415" xr:uid="{00000000-0005-0000-0000-000008CC0000}"/>
    <cellStyle name="20% - Accent1 9 2 10 2" xfId="52416" xr:uid="{00000000-0005-0000-0000-000009CC0000}"/>
    <cellStyle name="20% - Accent1 9 2 11" xfId="52417" xr:uid="{00000000-0005-0000-0000-00000ACC0000}"/>
    <cellStyle name="20% - Accent1 9 2 2" xfId="52418" xr:uid="{00000000-0005-0000-0000-00000BCC0000}"/>
    <cellStyle name="20% - Accent1 9 2 2 2" xfId="52419" xr:uid="{00000000-0005-0000-0000-00000CCC0000}"/>
    <cellStyle name="20% - Accent1 9 2 2 2 2" xfId="52420" xr:uid="{00000000-0005-0000-0000-00000DCC0000}"/>
    <cellStyle name="20% - Accent1 9 2 2 2 2 2" xfId="52421" xr:uid="{00000000-0005-0000-0000-00000ECC0000}"/>
    <cellStyle name="20% - Accent1 9 2 2 2 2 2 2" xfId="52422" xr:uid="{00000000-0005-0000-0000-00000FCC0000}"/>
    <cellStyle name="20% - Accent1 9 2 2 2 2 3" xfId="52423" xr:uid="{00000000-0005-0000-0000-000010CC0000}"/>
    <cellStyle name="20% - Accent1 9 2 2 2 3" xfId="52424" xr:uid="{00000000-0005-0000-0000-000011CC0000}"/>
    <cellStyle name="20% - Accent1 9 2 2 2 3 2" xfId="52425" xr:uid="{00000000-0005-0000-0000-000012CC0000}"/>
    <cellStyle name="20% - Accent1 9 2 2 2 4" xfId="52426" xr:uid="{00000000-0005-0000-0000-000013CC0000}"/>
    <cellStyle name="20% - Accent1 9 2 2 3" xfId="52427" xr:uid="{00000000-0005-0000-0000-000014CC0000}"/>
    <cellStyle name="20% - Accent1 9 2 2 3 2" xfId="52428" xr:uid="{00000000-0005-0000-0000-000015CC0000}"/>
    <cellStyle name="20% - Accent1 9 2 2 3 2 2" xfId="52429" xr:uid="{00000000-0005-0000-0000-000016CC0000}"/>
    <cellStyle name="20% - Accent1 9 2 2 3 2 2 2" xfId="52430" xr:uid="{00000000-0005-0000-0000-000017CC0000}"/>
    <cellStyle name="20% - Accent1 9 2 2 3 2 3" xfId="52431" xr:uid="{00000000-0005-0000-0000-000018CC0000}"/>
    <cellStyle name="20% - Accent1 9 2 2 3 3" xfId="52432" xr:uid="{00000000-0005-0000-0000-000019CC0000}"/>
    <cellStyle name="20% - Accent1 9 2 2 3 3 2" xfId="52433" xr:uid="{00000000-0005-0000-0000-00001ACC0000}"/>
    <cellStyle name="20% - Accent1 9 2 2 3 4" xfId="52434" xr:uid="{00000000-0005-0000-0000-00001BCC0000}"/>
    <cellStyle name="20% - Accent1 9 2 2 4" xfId="52435" xr:uid="{00000000-0005-0000-0000-00001CCC0000}"/>
    <cellStyle name="20% - Accent1 9 2 2 4 2" xfId="52436" xr:uid="{00000000-0005-0000-0000-00001DCC0000}"/>
    <cellStyle name="20% - Accent1 9 2 2 4 2 2" xfId="52437" xr:uid="{00000000-0005-0000-0000-00001ECC0000}"/>
    <cellStyle name="20% - Accent1 9 2 2 4 2 2 2" xfId="52438" xr:uid="{00000000-0005-0000-0000-00001FCC0000}"/>
    <cellStyle name="20% - Accent1 9 2 2 4 2 3" xfId="52439" xr:uid="{00000000-0005-0000-0000-000020CC0000}"/>
    <cellStyle name="20% - Accent1 9 2 2 4 3" xfId="52440" xr:uid="{00000000-0005-0000-0000-000021CC0000}"/>
    <cellStyle name="20% - Accent1 9 2 2 4 3 2" xfId="52441" xr:uid="{00000000-0005-0000-0000-000022CC0000}"/>
    <cellStyle name="20% - Accent1 9 2 2 4 4" xfId="52442" xr:uid="{00000000-0005-0000-0000-000023CC0000}"/>
    <cellStyle name="20% - Accent1 9 2 2 5" xfId="52443" xr:uid="{00000000-0005-0000-0000-000024CC0000}"/>
    <cellStyle name="20% - Accent1 9 2 2 5 2" xfId="52444" xr:uid="{00000000-0005-0000-0000-000025CC0000}"/>
    <cellStyle name="20% - Accent1 9 2 2 5 2 2" xfId="52445" xr:uid="{00000000-0005-0000-0000-000026CC0000}"/>
    <cellStyle name="20% - Accent1 9 2 2 5 3" xfId="52446" xr:uid="{00000000-0005-0000-0000-000027CC0000}"/>
    <cellStyle name="20% - Accent1 9 2 2 6" xfId="52447" xr:uid="{00000000-0005-0000-0000-000028CC0000}"/>
    <cellStyle name="20% - Accent1 9 2 2 6 2" xfId="52448" xr:uid="{00000000-0005-0000-0000-000029CC0000}"/>
    <cellStyle name="20% - Accent1 9 2 2 6 2 2" xfId="52449" xr:uid="{00000000-0005-0000-0000-00002ACC0000}"/>
    <cellStyle name="20% - Accent1 9 2 2 6 3" xfId="52450" xr:uid="{00000000-0005-0000-0000-00002BCC0000}"/>
    <cellStyle name="20% - Accent1 9 2 2 7" xfId="52451" xr:uid="{00000000-0005-0000-0000-00002CCC0000}"/>
    <cellStyle name="20% - Accent1 9 2 2 7 2" xfId="52452" xr:uid="{00000000-0005-0000-0000-00002DCC0000}"/>
    <cellStyle name="20% - Accent1 9 2 2 8" xfId="52453" xr:uid="{00000000-0005-0000-0000-00002ECC0000}"/>
    <cellStyle name="20% - Accent1 9 2 2 8 2" xfId="52454" xr:uid="{00000000-0005-0000-0000-00002FCC0000}"/>
    <cellStyle name="20% - Accent1 9 2 2 9" xfId="52455" xr:uid="{00000000-0005-0000-0000-000030CC0000}"/>
    <cellStyle name="20% - Accent1 9 2 3" xfId="52456" xr:uid="{00000000-0005-0000-0000-000031CC0000}"/>
    <cellStyle name="20% - Accent1 9 2 3 2" xfId="52457" xr:uid="{00000000-0005-0000-0000-000032CC0000}"/>
    <cellStyle name="20% - Accent1 9 2 3 2 2" xfId="52458" xr:uid="{00000000-0005-0000-0000-000033CC0000}"/>
    <cellStyle name="20% - Accent1 9 2 3 2 2 2" xfId="52459" xr:uid="{00000000-0005-0000-0000-000034CC0000}"/>
    <cellStyle name="20% - Accent1 9 2 3 2 2 2 2" xfId="52460" xr:uid="{00000000-0005-0000-0000-000035CC0000}"/>
    <cellStyle name="20% - Accent1 9 2 3 2 2 3" xfId="52461" xr:uid="{00000000-0005-0000-0000-000036CC0000}"/>
    <cellStyle name="20% - Accent1 9 2 3 2 3" xfId="52462" xr:uid="{00000000-0005-0000-0000-000037CC0000}"/>
    <cellStyle name="20% - Accent1 9 2 3 2 3 2" xfId="52463" xr:uid="{00000000-0005-0000-0000-000038CC0000}"/>
    <cellStyle name="20% - Accent1 9 2 3 2 4" xfId="52464" xr:uid="{00000000-0005-0000-0000-000039CC0000}"/>
    <cellStyle name="20% - Accent1 9 2 3 3" xfId="52465" xr:uid="{00000000-0005-0000-0000-00003ACC0000}"/>
    <cellStyle name="20% - Accent1 9 2 3 3 2" xfId="52466" xr:uid="{00000000-0005-0000-0000-00003BCC0000}"/>
    <cellStyle name="20% - Accent1 9 2 3 3 2 2" xfId="52467" xr:uid="{00000000-0005-0000-0000-00003CCC0000}"/>
    <cellStyle name="20% - Accent1 9 2 3 3 2 2 2" xfId="52468" xr:uid="{00000000-0005-0000-0000-00003DCC0000}"/>
    <cellStyle name="20% - Accent1 9 2 3 3 2 3" xfId="52469" xr:uid="{00000000-0005-0000-0000-00003ECC0000}"/>
    <cellStyle name="20% - Accent1 9 2 3 3 3" xfId="52470" xr:uid="{00000000-0005-0000-0000-00003FCC0000}"/>
    <cellStyle name="20% - Accent1 9 2 3 3 3 2" xfId="52471" xr:uid="{00000000-0005-0000-0000-000040CC0000}"/>
    <cellStyle name="20% - Accent1 9 2 3 3 4" xfId="52472" xr:uid="{00000000-0005-0000-0000-000041CC0000}"/>
    <cellStyle name="20% - Accent1 9 2 3 4" xfId="52473" xr:uid="{00000000-0005-0000-0000-000042CC0000}"/>
    <cellStyle name="20% - Accent1 9 2 3 4 2" xfId="52474" xr:uid="{00000000-0005-0000-0000-000043CC0000}"/>
    <cellStyle name="20% - Accent1 9 2 3 4 2 2" xfId="52475" xr:uid="{00000000-0005-0000-0000-000044CC0000}"/>
    <cellStyle name="20% - Accent1 9 2 3 4 2 2 2" xfId="52476" xr:uid="{00000000-0005-0000-0000-000045CC0000}"/>
    <cellStyle name="20% - Accent1 9 2 3 4 2 3" xfId="52477" xr:uid="{00000000-0005-0000-0000-000046CC0000}"/>
    <cellStyle name="20% - Accent1 9 2 3 4 3" xfId="52478" xr:uid="{00000000-0005-0000-0000-000047CC0000}"/>
    <cellStyle name="20% - Accent1 9 2 3 4 3 2" xfId="52479" xr:uid="{00000000-0005-0000-0000-000048CC0000}"/>
    <cellStyle name="20% - Accent1 9 2 3 4 4" xfId="52480" xr:uid="{00000000-0005-0000-0000-000049CC0000}"/>
    <cellStyle name="20% - Accent1 9 2 3 5" xfId="52481" xr:uid="{00000000-0005-0000-0000-00004ACC0000}"/>
    <cellStyle name="20% - Accent1 9 2 3 5 2" xfId="52482" xr:uid="{00000000-0005-0000-0000-00004BCC0000}"/>
    <cellStyle name="20% - Accent1 9 2 3 5 2 2" xfId="52483" xr:uid="{00000000-0005-0000-0000-00004CCC0000}"/>
    <cellStyle name="20% - Accent1 9 2 3 5 3" xfId="52484" xr:uid="{00000000-0005-0000-0000-00004DCC0000}"/>
    <cellStyle name="20% - Accent1 9 2 3 6" xfId="52485" xr:uid="{00000000-0005-0000-0000-00004ECC0000}"/>
    <cellStyle name="20% - Accent1 9 2 3 6 2" xfId="52486" xr:uid="{00000000-0005-0000-0000-00004FCC0000}"/>
    <cellStyle name="20% - Accent1 9 2 3 6 2 2" xfId="52487" xr:uid="{00000000-0005-0000-0000-000050CC0000}"/>
    <cellStyle name="20% - Accent1 9 2 3 6 3" xfId="52488" xr:uid="{00000000-0005-0000-0000-000051CC0000}"/>
    <cellStyle name="20% - Accent1 9 2 3 7" xfId="52489" xr:uid="{00000000-0005-0000-0000-000052CC0000}"/>
    <cellStyle name="20% - Accent1 9 2 3 7 2" xfId="52490" xr:uid="{00000000-0005-0000-0000-000053CC0000}"/>
    <cellStyle name="20% - Accent1 9 2 3 8" xfId="52491" xr:uid="{00000000-0005-0000-0000-000054CC0000}"/>
    <cellStyle name="20% - Accent1 9 2 3 8 2" xfId="52492" xr:uid="{00000000-0005-0000-0000-000055CC0000}"/>
    <cellStyle name="20% - Accent1 9 2 3 9" xfId="52493" xr:uid="{00000000-0005-0000-0000-000056CC0000}"/>
    <cellStyle name="20% - Accent1 9 2 4" xfId="52494" xr:uid="{00000000-0005-0000-0000-000057CC0000}"/>
    <cellStyle name="20% - Accent1 9 2 4 2" xfId="52495" xr:uid="{00000000-0005-0000-0000-000058CC0000}"/>
    <cellStyle name="20% - Accent1 9 2 4 2 2" xfId="52496" xr:uid="{00000000-0005-0000-0000-000059CC0000}"/>
    <cellStyle name="20% - Accent1 9 2 4 2 2 2" xfId="52497" xr:uid="{00000000-0005-0000-0000-00005ACC0000}"/>
    <cellStyle name="20% - Accent1 9 2 4 2 3" xfId="52498" xr:uid="{00000000-0005-0000-0000-00005BCC0000}"/>
    <cellStyle name="20% - Accent1 9 2 4 3" xfId="52499" xr:uid="{00000000-0005-0000-0000-00005CCC0000}"/>
    <cellStyle name="20% - Accent1 9 2 4 3 2" xfId="52500" xr:uid="{00000000-0005-0000-0000-00005DCC0000}"/>
    <cellStyle name="20% - Accent1 9 2 4 4" xfId="52501" xr:uid="{00000000-0005-0000-0000-00005ECC0000}"/>
    <cellStyle name="20% - Accent1 9 2 5" xfId="52502" xr:uid="{00000000-0005-0000-0000-00005FCC0000}"/>
    <cellStyle name="20% - Accent1 9 2 5 2" xfId="52503" xr:uid="{00000000-0005-0000-0000-000060CC0000}"/>
    <cellStyle name="20% - Accent1 9 2 5 2 2" xfId="52504" xr:uid="{00000000-0005-0000-0000-000061CC0000}"/>
    <cellStyle name="20% - Accent1 9 2 5 2 2 2" xfId="52505" xr:uid="{00000000-0005-0000-0000-000062CC0000}"/>
    <cellStyle name="20% - Accent1 9 2 5 2 3" xfId="52506" xr:uid="{00000000-0005-0000-0000-000063CC0000}"/>
    <cellStyle name="20% - Accent1 9 2 5 3" xfId="52507" xr:uid="{00000000-0005-0000-0000-000064CC0000}"/>
    <cellStyle name="20% - Accent1 9 2 5 3 2" xfId="52508" xr:uid="{00000000-0005-0000-0000-000065CC0000}"/>
    <cellStyle name="20% - Accent1 9 2 5 4" xfId="52509" xr:uid="{00000000-0005-0000-0000-000066CC0000}"/>
    <cellStyle name="20% - Accent1 9 2 6" xfId="52510" xr:uid="{00000000-0005-0000-0000-000067CC0000}"/>
    <cellStyle name="20% - Accent1 9 2 6 2" xfId="52511" xr:uid="{00000000-0005-0000-0000-000068CC0000}"/>
    <cellStyle name="20% - Accent1 9 2 6 2 2" xfId="52512" xr:uid="{00000000-0005-0000-0000-000069CC0000}"/>
    <cellStyle name="20% - Accent1 9 2 6 2 2 2" xfId="52513" xr:uid="{00000000-0005-0000-0000-00006ACC0000}"/>
    <cellStyle name="20% - Accent1 9 2 6 2 3" xfId="52514" xr:uid="{00000000-0005-0000-0000-00006BCC0000}"/>
    <cellStyle name="20% - Accent1 9 2 6 3" xfId="52515" xr:uid="{00000000-0005-0000-0000-00006CCC0000}"/>
    <cellStyle name="20% - Accent1 9 2 6 3 2" xfId="52516" xr:uid="{00000000-0005-0000-0000-00006DCC0000}"/>
    <cellStyle name="20% - Accent1 9 2 6 4" xfId="52517" xr:uid="{00000000-0005-0000-0000-00006ECC0000}"/>
    <cellStyle name="20% - Accent1 9 2 7" xfId="52518" xr:uid="{00000000-0005-0000-0000-00006FCC0000}"/>
    <cellStyle name="20% - Accent1 9 2 7 2" xfId="52519" xr:uid="{00000000-0005-0000-0000-000070CC0000}"/>
    <cellStyle name="20% - Accent1 9 2 7 2 2" xfId="52520" xr:uid="{00000000-0005-0000-0000-000071CC0000}"/>
    <cellStyle name="20% - Accent1 9 2 7 3" xfId="52521" xr:uid="{00000000-0005-0000-0000-000072CC0000}"/>
    <cellStyle name="20% - Accent1 9 2 8" xfId="52522" xr:uid="{00000000-0005-0000-0000-000073CC0000}"/>
    <cellStyle name="20% - Accent1 9 2 8 2" xfId="52523" xr:uid="{00000000-0005-0000-0000-000074CC0000}"/>
    <cellStyle name="20% - Accent1 9 2 8 2 2" xfId="52524" xr:uid="{00000000-0005-0000-0000-000075CC0000}"/>
    <cellStyle name="20% - Accent1 9 2 8 3" xfId="52525" xr:uid="{00000000-0005-0000-0000-000076CC0000}"/>
    <cellStyle name="20% - Accent1 9 2 9" xfId="52526" xr:uid="{00000000-0005-0000-0000-000077CC0000}"/>
    <cellStyle name="20% - Accent1 9 2 9 2" xfId="52527" xr:uid="{00000000-0005-0000-0000-000078CC0000}"/>
    <cellStyle name="20% - Accent1 9 3" xfId="52528" xr:uid="{00000000-0005-0000-0000-000079CC0000}"/>
    <cellStyle name="20% - Accent1 9 3 10" xfId="52529" xr:uid="{00000000-0005-0000-0000-00007ACC0000}"/>
    <cellStyle name="20% - Accent1 9 3 10 2" xfId="52530" xr:uid="{00000000-0005-0000-0000-00007BCC0000}"/>
    <cellStyle name="20% - Accent1 9 3 11" xfId="52531" xr:uid="{00000000-0005-0000-0000-00007CCC0000}"/>
    <cellStyle name="20% - Accent1 9 3 2" xfId="52532" xr:uid="{00000000-0005-0000-0000-00007DCC0000}"/>
    <cellStyle name="20% - Accent1 9 3 2 2" xfId="52533" xr:uid="{00000000-0005-0000-0000-00007ECC0000}"/>
    <cellStyle name="20% - Accent1 9 3 2 2 2" xfId="52534" xr:uid="{00000000-0005-0000-0000-00007FCC0000}"/>
    <cellStyle name="20% - Accent1 9 3 2 2 2 2" xfId="52535" xr:uid="{00000000-0005-0000-0000-000080CC0000}"/>
    <cellStyle name="20% - Accent1 9 3 2 2 2 2 2" xfId="52536" xr:uid="{00000000-0005-0000-0000-000081CC0000}"/>
    <cellStyle name="20% - Accent1 9 3 2 2 2 3" xfId="52537" xr:uid="{00000000-0005-0000-0000-000082CC0000}"/>
    <cellStyle name="20% - Accent1 9 3 2 2 3" xfId="52538" xr:uid="{00000000-0005-0000-0000-000083CC0000}"/>
    <cellStyle name="20% - Accent1 9 3 2 2 3 2" xfId="52539" xr:uid="{00000000-0005-0000-0000-000084CC0000}"/>
    <cellStyle name="20% - Accent1 9 3 2 2 4" xfId="52540" xr:uid="{00000000-0005-0000-0000-000085CC0000}"/>
    <cellStyle name="20% - Accent1 9 3 2 3" xfId="52541" xr:uid="{00000000-0005-0000-0000-000086CC0000}"/>
    <cellStyle name="20% - Accent1 9 3 2 3 2" xfId="52542" xr:uid="{00000000-0005-0000-0000-000087CC0000}"/>
    <cellStyle name="20% - Accent1 9 3 2 3 2 2" xfId="52543" xr:uid="{00000000-0005-0000-0000-000088CC0000}"/>
    <cellStyle name="20% - Accent1 9 3 2 3 2 2 2" xfId="52544" xr:uid="{00000000-0005-0000-0000-000089CC0000}"/>
    <cellStyle name="20% - Accent1 9 3 2 3 2 3" xfId="52545" xr:uid="{00000000-0005-0000-0000-00008ACC0000}"/>
    <cellStyle name="20% - Accent1 9 3 2 3 3" xfId="52546" xr:uid="{00000000-0005-0000-0000-00008BCC0000}"/>
    <cellStyle name="20% - Accent1 9 3 2 3 3 2" xfId="52547" xr:uid="{00000000-0005-0000-0000-00008CCC0000}"/>
    <cellStyle name="20% - Accent1 9 3 2 3 4" xfId="52548" xr:uid="{00000000-0005-0000-0000-00008DCC0000}"/>
    <cellStyle name="20% - Accent1 9 3 2 4" xfId="52549" xr:uid="{00000000-0005-0000-0000-00008ECC0000}"/>
    <cellStyle name="20% - Accent1 9 3 2 4 2" xfId="52550" xr:uid="{00000000-0005-0000-0000-00008FCC0000}"/>
    <cellStyle name="20% - Accent1 9 3 2 4 2 2" xfId="52551" xr:uid="{00000000-0005-0000-0000-000090CC0000}"/>
    <cellStyle name="20% - Accent1 9 3 2 4 2 2 2" xfId="52552" xr:uid="{00000000-0005-0000-0000-000091CC0000}"/>
    <cellStyle name="20% - Accent1 9 3 2 4 2 3" xfId="52553" xr:uid="{00000000-0005-0000-0000-000092CC0000}"/>
    <cellStyle name="20% - Accent1 9 3 2 4 3" xfId="52554" xr:uid="{00000000-0005-0000-0000-000093CC0000}"/>
    <cellStyle name="20% - Accent1 9 3 2 4 3 2" xfId="52555" xr:uid="{00000000-0005-0000-0000-000094CC0000}"/>
    <cellStyle name="20% - Accent1 9 3 2 4 4" xfId="52556" xr:uid="{00000000-0005-0000-0000-000095CC0000}"/>
    <cellStyle name="20% - Accent1 9 3 2 5" xfId="52557" xr:uid="{00000000-0005-0000-0000-000096CC0000}"/>
    <cellStyle name="20% - Accent1 9 3 2 5 2" xfId="52558" xr:uid="{00000000-0005-0000-0000-000097CC0000}"/>
    <cellStyle name="20% - Accent1 9 3 2 5 2 2" xfId="52559" xr:uid="{00000000-0005-0000-0000-000098CC0000}"/>
    <cellStyle name="20% - Accent1 9 3 2 5 3" xfId="52560" xr:uid="{00000000-0005-0000-0000-000099CC0000}"/>
    <cellStyle name="20% - Accent1 9 3 2 6" xfId="52561" xr:uid="{00000000-0005-0000-0000-00009ACC0000}"/>
    <cellStyle name="20% - Accent1 9 3 2 6 2" xfId="52562" xr:uid="{00000000-0005-0000-0000-00009BCC0000}"/>
    <cellStyle name="20% - Accent1 9 3 2 6 2 2" xfId="52563" xr:uid="{00000000-0005-0000-0000-00009CCC0000}"/>
    <cellStyle name="20% - Accent1 9 3 2 6 3" xfId="52564" xr:uid="{00000000-0005-0000-0000-00009DCC0000}"/>
    <cellStyle name="20% - Accent1 9 3 2 7" xfId="52565" xr:uid="{00000000-0005-0000-0000-00009ECC0000}"/>
    <cellStyle name="20% - Accent1 9 3 2 7 2" xfId="52566" xr:uid="{00000000-0005-0000-0000-00009FCC0000}"/>
    <cellStyle name="20% - Accent1 9 3 2 8" xfId="52567" xr:uid="{00000000-0005-0000-0000-0000A0CC0000}"/>
    <cellStyle name="20% - Accent1 9 3 2 8 2" xfId="52568" xr:uid="{00000000-0005-0000-0000-0000A1CC0000}"/>
    <cellStyle name="20% - Accent1 9 3 2 9" xfId="52569" xr:uid="{00000000-0005-0000-0000-0000A2CC0000}"/>
    <cellStyle name="20% - Accent1 9 3 3" xfId="52570" xr:uid="{00000000-0005-0000-0000-0000A3CC0000}"/>
    <cellStyle name="20% - Accent1 9 3 3 2" xfId="52571" xr:uid="{00000000-0005-0000-0000-0000A4CC0000}"/>
    <cellStyle name="20% - Accent1 9 3 3 2 2" xfId="52572" xr:uid="{00000000-0005-0000-0000-0000A5CC0000}"/>
    <cellStyle name="20% - Accent1 9 3 3 2 2 2" xfId="52573" xr:uid="{00000000-0005-0000-0000-0000A6CC0000}"/>
    <cellStyle name="20% - Accent1 9 3 3 2 2 2 2" xfId="52574" xr:uid="{00000000-0005-0000-0000-0000A7CC0000}"/>
    <cellStyle name="20% - Accent1 9 3 3 2 2 3" xfId="52575" xr:uid="{00000000-0005-0000-0000-0000A8CC0000}"/>
    <cellStyle name="20% - Accent1 9 3 3 2 3" xfId="52576" xr:uid="{00000000-0005-0000-0000-0000A9CC0000}"/>
    <cellStyle name="20% - Accent1 9 3 3 2 3 2" xfId="52577" xr:uid="{00000000-0005-0000-0000-0000AACC0000}"/>
    <cellStyle name="20% - Accent1 9 3 3 2 4" xfId="52578" xr:uid="{00000000-0005-0000-0000-0000ABCC0000}"/>
    <cellStyle name="20% - Accent1 9 3 3 3" xfId="52579" xr:uid="{00000000-0005-0000-0000-0000ACCC0000}"/>
    <cellStyle name="20% - Accent1 9 3 3 3 2" xfId="52580" xr:uid="{00000000-0005-0000-0000-0000ADCC0000}"/>
    <cellStyle name="20% - Accent1 9 3 3 3 2 2" xfId="52581" xr:uid="{00000000-0005-0000-0000-0000AECC0000}"/>
    <cellStyle name="20% - Accent1 9 3 3 3 2 2 2" xfId="52582" xr:uid="{00000000-0005-0000-0000-0000AFCC0000}"/>
    <cellStyle name="20% - Accent1 9 3 3 3 2 3" xfId="52583" xr:uid="{00000000-0005-0000-0000-0000B0CC0000}"/>
    <cellStyle name="20% - Accent1 9 3 3 3 3" xfId="52584" xr:uid="{00000000-0005-0000-0000-0000B1CC0000}"/>
    <cellStyle name="20% - Accent1 9 3 3 3 3 2" xfId="52585" xr:uid="{00000000-0005-0000-0000-0000B2CC0000}"/>
    <cellStyle name="20% - Accent1 9 3 3 3 4" xfId="52586" xr:uid="{00000000-0005-0000-0000-0000B3CC0000}"/>
    <cellStyle name="20% - Accent1 9 3 3 4" xfId="52587" xr:uid="{00000000-0005-0000-0000-0000B4CC0000}"/>
    <cellStyle name="20% - Accent1 9 3 3 4 2" xfId="52588" xr:uid="{00000000-0005-0000-0000-0000B5CC0000}"/>
    <cellStyle name="20% - Accent1 9 3 3 4 2 2" xfId="52589" xr:uid="{00000000-0005-0000-0000-0000B6CC0000}"/>
    <cellStyle name="20% - Accent1 9 3 3 4 2 2 2" xfId="52590" xr:uid="{00000000-0005-0000-0000-0000B7CC0000}"/>
    <cellStyle name="20% - Accent1 9 3 3 4 2 3" xfId="52591" xr:uid="{00000000-0005-0000-0000-0000B8CC0000}"/>
    <cellStyle name="20% - Accent1 9 3 3 4 3" xfId="52592" xr:uid="{00000000-0005-0000-0000-0000B9CC0000}"/>
    <cellStyle name="20% - Accent1 9 3 3 4 3 2" xfId="52593" xr:uid="{00000000-0005-0000-0000-0000BACC0000}"/>
    <cellStyle name="20% - Accent1 9 3 3 4 4" xfId="52594" xr:uid="{00000000-0005-0000-0000-0000BBCC0000}"/>
    <cellStyle name="20% - Accent1 9 3 3 5" xfId="52595" xr:uid="{00000000-0005-0000-0000-0000BCCC0000}"/>
    <cellStyle name="20% - Accent1 9 3 3 5 2" xfId="52596" xr:uid="{00000000-0005-0000-0000-0000BDCC0000}"/>
    <cellStyle name="20% - Accent1 9 3 3 5 2 2" xfId="52597" xr:uid="{00000000-0005-0000-0000-0000BECC0000}"/>
    <cellStyle name="20% - Accent1 9 3 3 5 3" xfId="52598" xr:uid="{00000000-0005-0000-0000-0000BFCC0000}"/>
    <cellStyle name="20% - Accent1 9 3 3 6" xfId="52599" xr:uid="{00000000-0005-0000-0000-0000C0CC0000}"/>
    <cellStyle name="20% - Accent1 9 3 3 6 2" xfId="52600" xr:uid="{00000000-0005-0000-0000-0000C1CC0000}"/>
    <cellStyle name="20% - Accent1 9 3 3 6 2 2" xfId="52601" xr:uid="{00000000-0005-0000-0000-0000C2CC0000}"/>
    <cellStyle name="20% - Accent1 9 3 3 6 3" xfId="52602" xr:uid="{00000000-0005-0000-0000-0000C3CC0000}"/>
    <cellStyle name="20% - Accent1 9 3 3 7" xfId="52603" xr:uid="{00000000-0005-0000-0000-0000C4CC0000}"/>
    <cellStyle name="20% - Accent1 9 3 3 7 2" xfId="52604" xr:uid="{00000000-0005-0000-0000-0000C5CC0000}"/>
    <cellStyle name="20% - Accent1 9 3 3 8" xfId="52605" xr:uid="{00000000-0005-0000-0000-0000C6CC0000}"/>
    <cellStyle name="20% - Accent1 9 3 3 8 2" xfId="52606" xr:uid="{00000000-0005-0000-0000-0000C7CC0000}"/>
    <cellStyle name="20% - Accent1 9 3 3 9" xfId="52607" xr:uid="{00000000-0005-0000-0000-0000C8CC0000}"/>
    <cellStyle name="20% - Accent1 9 3 4" xfId="52608" xr:uid="{00000000-0005-0000-0000-0000C9CC0000}"/>
    <cellStyle name="20% - Accent1 9 3 4 2" xfId="52609" xr:uid="{00000000-0005-0000-0000-0000CACC0000}"/>
    <cellStyle name="20% - Accent1 9 3 4 2 2" xfId="52610" xr:uid="{00000000-0005-0000-0000-0000CBCC0000}"/>
    <cellStyle name="20% - Accent1 9 3 4 2 2 2" xfId="52611" xr:uid="{00000000-0005-0000-0000-0000CCCC0000}"/>
    <cellStyle name="20% - Accent1 9 3 4 2 3" xfId="52612" xr:uid="{00000000-0005-0000-0000-0000CDCC0000}"/>
    <cellStyle name="20% - Accent1 9 3 4 3" xfId="52613" xr:uid="{00000000-0005-0000-0000-0000CECC0000}"/>
    <cellStyle name="20% - Accent1 9 3 4 3 2" xfId="52614" xr:uid="{00000000-0005-0000-0000-0000CFCC0000}"/>
    <cellStyle name="20% - Accent1 9 3 4 4" xfId="52615" xr:uid="{00000000-0005-0000-0000-0000D0CC0000}"/>
    <cellStyle name="20% - Accent1 9 3 5" xfId="52616" xr:uid="{00000000-0005-0000-0000-0000D1CC0000}"/>
    <cellStyle name="20% - Accent1 9 3 5 2" xfId="52617" xr:uid="{00000000-0005-0000-0000-0000D2CC0000}"/>
    <cellStyle name="20% - Accent1 9 3 5 2 2" xfId="52618" xr:uid="{00000000-0005-0000-0000-0000D3CC0000}"/>
    <cellStyle name="20% - Accent1 9 3 5 2 2 2" xfId="52619" xr:uid="{00000000-0005-0000-0000-0000D4CC0000}"/>
    <cellStyle name="20% - Accent1 9 3 5 2 3" xfId="52620" xr:uid="{00000000-0005-0000-0000-0000D5CC0000}"/>
    <cellStyle name="20% - Accent1 9 3 5 3" xfId="52621" xr:uid="{00000000-0005-0000-0000-0000D6CC0000}"/>
    <cellStyle name="20% - Accent1 9 3 5 3 2" xfId="52622" xr:uid="{00000000-0005-0000-0000-0000D7CC0000}"/>
    <cellStyle name="20% - Accent1 9 3 5 4" xfId="52623" xr:uid="{00000000-0005-0000-0000-0000D8CC0000}"/>
    <cellStyle name="20% - Accent1 9 3 6" xfId="52624" xr:uid="{00000000-0005-0000-0000-0000D9CC0000}"/>
    <cellStyle name="20% - Accent1 9 3 6 2" xfId="52625" xr:uid="{00000000-0005-0000-0000-0000DACC0000}"/>
    <cellStyle name="20% - Accent1 9 3 6 2 2" xfId="52626" xr:uid="{00000000-0005-0000-0000-0000DBCC0000}"/>
    <cellStyle name="20% - Accent1 9 3 6 2 2 2" xfId="52627" xr:uid="{00000000-0005-0000-0000-0000DCCC0000}"/>
    <cellStyle name="20% - Accent1 9 3 6 2 3" xfId="52628" xr:uid="{00000000-0005-0000-0000-0000DDCC0000}"/>
    <cellStyle name="20% - Accent1 9 3 6 3" xfId="52629" xr:uid="{00000000-0005-0000-0000-0000DECC0000}"/>
    <cellStyle name="20% - Accent1 9 3 6 3 2" xfId="52630" xr:uid="{00000000-0005-0000-0000-0000DFCC0000}"/>
    <cellStyle name="20% - Accent1 9 3 6 4" xfId="52631" xr:uid="{00000000-0005-0000-0000-0000E0CC0000}"/>
    <cellStyle name="20% - Accent1 9 3 7" xfId="52632" xr:uid="{00000000-0005-0000-0000-0000E1CC0000}"/>
    <cellStyle name="20% - Accent1 9 3 7 2" xfId="52633" xr:uid="{00000000-0005-0000-0000-0000E2CC0000}"/>
    <cellStyle name="20% - Accent1 9 3 7 2 2" xfId="52634" xr:uid="{00000000-0005-0000-0000-0000E3CC0000}"/>
    <cellStyle name="20% - Accent1 9 3 7 3" xfId="52635" xr:uid="{00000000-0005-0000-0000-0000E4CC0000}"/>
    <cellStyle name="20% - Accent1 9 3 8" xfId="52636" xr:uid="{00000000-0005-0000-0000-0000E5CC0000}"/>
    <cellStyle name="20% - Accent1 9 3 8 2" xfId="52637" xr:uid="{00000000-0005-0000-0000-0000E6CC0000}"/>
    <cellStyle name="20% - Accent1 9 3 8 2 2" xfId="52638" xr:uid="{00000000-0005-0000-0000-0000E7CC0000}"/>
    <cellStyle name="20% - Accent1 9 3 8 3" xfId="52639" xr:uid="{00000000-0005-0000-0000-0000E8CC0000}"/>
    <cellStyle name="20% - Accent1 9 3 9" xfId="52640" xr:uid="{00000000-0005-0000-0000-0000E9CC0000}"/>
    <cellStyle name="20% - Accent1 9 3 9 2" xfId="52641" xr:uid="{00000000-0005-0000-0000-0000EACC0000}"/>
    <cellStyle name="20% - Accent1 9 4" xfId="52642" xr:uid="{00000000-0005-0000-0000-0000EBCC0000}"/>
    <cellStyle name="20% - Accent1 9 4 10" xfId="52643" xr:uid="{00000000-0005-0000-0000-0000ECCC0000}"/>
    <cellStyle name="20% - Accent1 9 4 10 2" xfId="52644" xr:uid="{00000000-0005-0000-0000-0000EDCC0000}"/>
    <cellStyle name="20% - Accent1 9 4 11" xfId="52645" xr:uid="{00000000-0005-0000-0000-0000EECC0000}"/>
    <cellStyle name="20% - Accent1 9 4 2" xfId="52646" xr:uid="{00000000-0005-0000-0000-0000EFCC0000}"/>
    <cellStyle name="20% - Accent1 9 4 2 2" xfId="52647" xr:uid="{00000000-0005-0000-0000-0000F0CC0000}"/>
    <cellStyle name="20% - Accent1 9 4 2 2 2" xfId="52648" xr:uid="{00000000-0005-0000-0000-0000F1CC0000}"/>
    <cellStyle name="20% - Accent1 9 4 2 2 2 2" xfId="52649" xr:uid="{00000000-0005-0000-0000-0000F2CC0000}"/>
    <cellStyle name="20% - Accent1 9 4 2 2 2 2 2" xfId="52650" xr:uid="{00000000-0005-0000-0000-0000F3CC0000}"/>
    <cellStyle name="20% - Accent1 9 4 2 2 2 3" xfId="52651" xr:uid="{00000000-0005-0000-0000-0000F4CC0000}"/>
    <cellStyle name="20% - Accent1 9 4 2 2 3" xfId="52652" xr:uid="{00000000-0005-0000-0000-0000F5CC0000}"/>
    <cellStyle name="20% - Accent1 9 4 2 2 3 2" xfId="52653" xr:uid="{00000000-0005-0000-0000-0000F6CC0000}"/>
    <cellStyle name="20% - Accent1 9 4 2 2 4" xfId="52654" xr:uid="{00000000-0005-0000-0000-0000F7CC0000}"/>
    <cellStyle name="20% - Accent1 9 4 2 3" xfId="52655" xr:uid="{00000000-0005-0000-0000-0000F8CC0000}"/>
    <cellStyle name="20% - Accent1 9 4 2 3 2" xfId="52656" xr:uid="{00000000-0005-0000-0000-0000F9CC0000}"/>
    <cellStyle name="20% - Accent1 9 4 2 3 2 2" xfId="52657" xr:uid="{00000000-0005-0000-0000-0000FACC0000}"/>
    <cellStyle name="20% - Accent1 9 4 2 3 2 2 2" xfId="52658" xr:uid="{00000000-0005-0000-0000-0000FBCC0000}"/>
    <cellStyle name="20% - Accent1 9 4 2 3 2 3" xfId="52659" xr:uid="{00000000-0005-0000-0000-0000FCCC0000}"/>
    <cellStyle name="20% - Accent1 9 4 2 3 3" xfId="52660" xr:uid="{00000000-0005-0000-0000-0000FDCC0000}"/>
    <cellStyle name="20% - Accent1 9 4 2 3 3 2" xfId="52661" xr:uid="{00000000-0005-0000-0000-0000FECC0000}"/>
    <cellStyle name="20% - Accent1 9 4 2 3 4" xfId="52662" xr:uid="{00000000-0005-0000-0000-0000FFCC0000}"/>
    <cellStyle name="20% - Accent1 9 4 2 4" xfId="52663" xr:uid="{00000000-0005-0000-0000-000000CD0000}"/>
    <cellStyle name="20% - Accent1 9 4 2 4 2" xfId="52664" xr:uid="{00000000-0005-0000-0000-000001CD0000}"/>
    <cellStyle name="20% - Accent1 9 4 2 4 2 2" xfId="52665" xr:uid="{00000000-0005-0000-0000-000002CD0000}"/>
    <cellStyle name="20% - Accent1 9 4 2 4 2 2 2" xfId="52666" xr:uid="{00000000-0005-0000-0000-000003CD0000}"/>
    <cellStyle name="20% - Accent1 9 4 2 4 2 3" xfId="52667" xr:uid="{00000000-0005-0000-0000-000004CD0000}"/>
    <cellStyle name="20% - Accent1 9 4 2 4 3" xfId="52668" xr:uid="{00000000-0005-0000-0000-000005CD0000}"/>
    <cellStyle name="20% - Accent1 9 4 2 4 3 2" xfId="52669" xr:uid="{00000000-0005-0000-0000-000006CD0000}"/>
    <cellStyle name="20% - Accent1 9 4 2 4 4" xfId="52670" xr:uid="{00000000-0005-0000-0000-000007CD0000}"/>
    <cellStyle name="20% - Accent1 9 4 2 5" xfId="52671" xr:uid="{00000000-0005-0000-0000-000008CD0000}"/>
    <cellStyle name="20% - Accent1 9 4 2 5 2" xfId="52672" xr:uid="{00000000-0005-0000-0000-000009CD0000}"/>
    <cellStyle name="20% - Accent1 9 4 2 5 2 2" xfId="52673" xr:uid="{00000000-0005-0000-0000-00000ACD0000}"/>
    <cellStyle name="20% - Accent1 9 4 2 5 3" xfId="52674" xr:uid="{00000000-0005-0000-0000-00000BCD0000}"/>
    <cellStyle name="20% - Accent1 9 4 2 6" xfId="52675" xr:uid="{00000000-0005-0000-0000-00000CCD0000}"/>
    <cellStyle name="20% - Accent1 9 4 2 6 2" xfId="52676" xr:uid="{00000000-0005-0000-0000-00000DCD0000}"/>
    <cellStyle name="20% - Accent1 9 4 2 6 2 2" xfId="52677" xr:uid="{00000000-0005-0000-0000-00000ECD0000}"/>
    <cellStyle name="20% - Accent1 9 4 2 6 3" xfId="52678" xr:uid="{00000000-0005-0000-0000-00000FCD0000}"/>
    <cellStyle name="20% - Accent1 9 4 2 7" xfId="52679" xr:uid="{00000000-0005-0000-0000-000010CD0000}"/>
    <cellStyle name="20% - Accent1 9 4 2 7 2" xfId="52680" xr:uid="{00000000-0005-0000-0000-000011CD0000}"/>
    <cellStyle name="20% - Accent1 9 4 2 8" xfId="52681" xr:uid="{00000000-0005-0000-0000-000012CD0000}"/>
    <cellStyle name="20% - Accent1 9 4 2 8 2" xfId="52682" xr:uid="{00000000-0005-0000-0000-000013CD0000}"/>
    <cellStyle name="20% - Accent1 9 4 2 9" xfId="52683" xr:uid="{00000000-0005-0000-0000-000014CD0000}"/>
    <cellStyle name="20% - Accent1 9 4 3" xfId="52684" xr:uid="{00000000-0005-0000-0000-000015CD0000}"/>
    <cellStyle name="20% - Accent1 9 4 3 2" xfId="52685" xr:uid="{00000000-0005-0000-0000-000016CD0000}"/>
    <cellStyle name="20% - Accent1 9 4 3 2 2" xfId="52686" xr:uid="{00000000-0005-0000-0000-000017CD0000}"/>
    <cellStyle name="20% - Accent1 9 4 3 2 2 2" xfId="52687" xr:uid="{00000000-0005-0000-0000-000018CD0000}"/>
    <cellStyle name="20% - Accent1 9 4 3 2 2 2 2" xfId="52688" xr:uid="{00000000-0005-0000-0000-000019CD0000}"/>
    <cellStyle name="20% - Accent1 9 4 3 2 2 3" xfId="52689" xr:uid="{00000000-0005-0000-0000-00001ACD0000}"/>
    <cellStyle name="20% - Accent1 9 4 3 2 3" xfId="52690" xr:uid="{00000000-0005-0000-0000-00001BCD0000}"/>
    <cellStyle name="20% - Accent1 9 4 3 2 3 2" xfId="52691" xr:uid="{00000000-0005-0000-0000-00001CCD0000}"/>
    <cellStyle name="20% - Accent1 9 4 3 2 4" xfId="52692" xr:uid="{00000000-0005-0000-0000-00001DCD0000}"/>
    <cellStyle name="20% - Accent1 9 4 3 3" xfId="52693" xr:uid="{00000000-0005-0000-0000-00001ECD0000}"/>
    <cellStyle name="20% - Accent1 9 4 3 3 2" xfId="52694" xr:uid="{00000000-0005-0000-0000-00001FCD0000}"/>
    <cellStyle name="20% - Accent1 9 4 3 3 2 2" xfId="52695" xr:uid="{00000000-0005-0000-0000-000020CD0000}"/>
    <cellStyle name="20% - Accent1 9 4 3 3 2 2 2" xfId="52696" xr:uid="{00000000-0005-0000-0000-000021CD0000}"/>
    <cellStyle name="20% - Accent1 9 4 3 3 2 3" xfId="52697" xr:uid="{00000000-0005-0000-0000-000022CD0000}"/>
    <cellStyle name="20% - Accent1 9 4 3 3 3" xfId="52698" xr:uid="{00000000-0005-0000-0000-000023CD0000}"/>
    <cellStyle name="20% - Accent1 9 4 3 3 3 2" xfId="52699" xr:uid="{00000000-0005-0000-0000-000024CD0000}"/>
    <cellStyle name="20% - Accent1 9 4 3 3 4" xfId="52700" xr:uid="{00000000-0005-0000-0000-000025CD0000}"/>
    <cellStyle name="20% - Accent1 9 4 3 4" xfId="52701" xr:uid="{00000000-0005-0000-0000-000026CD0000}"/>
    <cellStyle name="20% - Accent1 9 4 3 4 2" xfId="52702" xr:uid="{00000000-0005-0000-0000-000027CD0000}"/>
    <cellStyle name="20% - Accent1 9 4 3 4 2 2" xfId="52703" xr:uid="{00000000-0005-0000-0000-000028CD0000}"/>
    <cellStyle name="20% - Accent1 9 4 3 4 2 2 2" xfId="52704" xr:uid="{00000000-0005-0000-0000-000029CD0000}"/>
    <cellStyle name="20% - Accent1 9 4 3 4 2 3" xfId="52705" xr:uid="{00000000-0005-0000-0000-00002ACD0000}"/>
    <cellStyle name="20% - Accent1 9 4 3 4 3" xfId="52706" xr:uid="{00000000-0005-0000-0000-00002BCD0000}"/>
    <cellStyle name="20% - Accent1 9 4 3 4 3 2" xfId="52707" xr:uid="{00000000-0005-0000-0000-00002CCD0000}"/>
    <cellStyle name="20% - Accent1 9 4 3 4 4" xfId="52708" xr:uid="{00000000-0005-0000-0000-00002DCD0000}"/>
    <cellStyle name="20% - Accent1 9 4 3 5" xfId="52709" xr:uid="{00000000-0005-0000-0000-00002ECD0000}"/>
    <cellStyle name="20% - Accent1 9 4 3 5 2" xfId="52710" xr:uid="{00000000-0005-0000-0000-00002FCD0000}"/>
    <cellStyle name="20% - Accent1 9 4 3 5 2 2" xfId="52711" xr:uid="{00000000-0005-0000-0000-000030CD0000}"/>
    <cellStyle name="20% - Accent1 9 4 3 5 3" xfId="52712" xr:uid="{00000000-0005-0000-0000-000031CD0000}"/>
    <cellStyle name="20% - Accent1 9 4 3 6" xfId="52713" xr:uid="{00000000-0005-0000-0000-000032CD0000}"/>
    <cellStyle name="20% - Accent1 9 4 3 6 2" xfId="52714" xr:uid="{00000000-0005-0000-0000-000033CD0000}"/>
    <cellStyle name="20% - Accent1 9 4 3 6 2 2" xfId="52715" xr:uid="{00000000-0005-0000-0000-000034CD0000}"/>
    <cellStyle name="20% - Accent1 9 4 3 6 3" xfId="52716" xr:uid="{00000000-0005-0000-0000-000035CD0000}"/>
    <cellStyle name="20% - Accent1 9 4 3 7" xfId="52717" xr:uid="{00000000-0005-0000-0000-000036CD0000}"/>
    <cellStyle name="20% - Accent1 9 4 3 7 2" xfId="52718" xr:uid="{00000000-0005-0000-0000-000037CD0000}"/>
    <cellStyle name="20% - Accent1 9 4 3 8" xfId="52719" xr:uid="{00000000-0005-0000-0000-000038CD0000}"/>
    <cellStyle name="20% - Accent1 9 4 3 8 2" xfId="52720" xr:uid="{00000000-0005-0000-0000-000039CD0000}"/>
    <cellStyle name="20% - Accent1 9 4 3 9" xfId="52721" xr:uid="{00000000-0005-0000-0000-00003ACD0000}"/>
    <cellStyle name="20% - Accent1 9 4 4" xfId="52722" xr:uid="{00000000-0005-0000-0000-00003BCD0000}"/>
    <cellStyle name="20% - Accent1 9 4 4 2" xfId="52723" xr:uid="{00000000-0005-0000-0000-00003CCD0000}"/>
    <cellStyle name="20% - Accent1 9 4 4 2 2" xfId="52724" xr:uid="{00000000-0005-0000-0000-00003DCD0000}"/>
    <cellStyle name="20% - Accent1 9 4 4 2 2 2" xfId="52725" xr:uid="{00000000-0005-0000-0000-00003ECD0000}"/>
    <cellStyle name="20% - Accent1 9 4 4 2 3" xfId="52726" xr:uid="{00000000-0005-0000-0000-00003FCD0000}"/>
    <cellStyle name="20% - Accent1 9 4 4 3" xfId="52727" xr:uid="{00000000-0005-0000-0000-000040CD0000}"/>
    <cellStyle name="20% - Accent1 9 4 4 3 2" xfId="52728" xr:uid="{00000000-0005-0000-0000-000041CD0000}"/>
    <cellStyle name="20% - Accent1 9 4 4 4" xfId="52729" xr:uid="{00000000-0005-0000-0000-000042CD0000}"/>
    <cellStyle name="20% - Accent1 9 4 5" xfId="52730" xr:uid="{00000000-0005-0000-0000-000043CD0000}"/>
    <cellStyle name="20% - Accent1 9 4 5 2" xfId="52731" xr:uid="{00000000-0005-0000-0000-000044CD0000}"/>
    <cellStyle name="20% - Accent1 9 4 5 2 2" xfId="52732" xr:uid="{00000000-0005-0000-0000-000045CD0000}"/>
    <cellStyle name="20% - Accent1 9 4 5 2 2 2" xfId="52733" xr:uid="{00000000-0005-0000-0000-000046CD0000}"/>
    <cellStyle name="20% - Accent1 9 4 5 2 3" xfId="52734" xr:uid="{00000000-0005-0000-0000-000047CD0000}"/>
    <cellStyle name="20% - Accent1 9 4 5 3" xfId="52735" xr:uid="{00000000-0005-0000-0000-000048CD0000}"/>
    <cellStyle name="20% - Accent1 9 4 5 3 2" xfId="52736" xr:uid="{00000000-0005-0000-0000-000049CD0000}"/>
    <cellStyle name="20% - Accent1 9 4 5 4" xfId="52737" xr:uid="{00000000-0005-0000-0000-00004ACD0000}"/>
    <cellStyle name="20% - Accent1 9 4 6" xfId="52738" xr:uid="{00000000-0005-0000-0000-00004BCD0000}"/>
    <cellStyle name="20% - Accent1 9 4 6 2" xfId="52739" xr:uid="{00000000-0005-0000-0000-00004CCD0000}"/>
    <cellStyle name="20% - Accent1 9 4 6 2 2" xfId="52740" xr:uid="{00000000-0005-0000-0000-00004DCD0000}"/>
    <cellStyle name="20% - Accent1 9 4 6 2 2 2" xfId="52741" xr:uid="{00000000-0005-0000-0000-00004ECD0000}"/>
    <cellStyle name="20% - Accent1 9 4 6 2 3" xfId="52742" xr:uid="{00000000-0005-0000-0000-00004FCD0000}"/>
    <cellStyle name="20% - Accent1 9 4 6 3" xfId="52743" xr:uid="{00000000-0005-0000-0000-000050CD0000}"/>
    <cellStyle name="20% - Accent1 9 4 6 3 2" xfId="52744" xr:uid="{00000000-0005-0000-0000-000051CD0000}"/>
    <cellStyle name="20% - Accent1 9 4 6 4" xfId="52745" xr:uid="{00000000-0005-0000-0000-000052CD0000}"/>
    <cellStyle name="20% - Accent1 9 4 7" xfId="52746" xr:uid="{00000000-0005-0000-0000-000053CD0000}"/>
    <cellStyle name="20% - Accent1 9 4 7 2" xfId="52747" xr:uid="{00000000-0005-0000-0000-000054CD0000}"/>
    <cellStyle name="20% - Accent1 9 4 7 2 2" xfId="52748" xr:uid="{00000000-0005-0000-0000-000055CD0000}"/>
    <cellStyle name="20% - Accent1 9 4 7 3" xfId="52749" xr:uid="{00000000-0005-0000-0000-000056CD0000}"/>
    <cellStyle name="20% - Accent1 9 4 8" xfId="52750" xr:uid="{00000000-0005-0000-0000-000057CD0000}"/>
    <cellStyle name="20% - Accent1 9 4 8 2" xfId="52751" xr:uid="{00000000-0005-0000-0000-000058CD0000}"/>
    <cellStyle name="20% - Accent1 9 4 8 2 2" xfId="52752" xr:uid="{00000000-0005-0000-0000-000059CD0000}"/>
    <cellStyle name="20% - Accent1 9 4 8 3" xfId="52753" xr:uid="{00000000-0005-0000-0000-00005ACD0000}"/>
    <cellStyle name="20% - Accent1 9 4 9" xfId="52754" xr:uid="{00000000-0005-0000-0000-00005BCD0000}"/>
    <cellStyle name="20% - Accent1 9 4 9 2" xfId="52755" xr:uid="{00000000-0005-0000-0000-00005CCD0000}"/>
    <cellStyle name="20% - Accent1 9 5" xfId="52756" xr:uid="{00000000-0005-0000-0000-00005DCD0000}"/>
    <cellStyle name="20% - Accent1 9 5 2" xfId="52757" xr:uid="{00000000-0005-0000-0000-00005ECD0000}"/>
    <cellStyle name="20% - Accent1 9 5 2 2" xfId="52758" xr:uid="{00000000-0005-0000-0000-00005FCD0000}"/>
    <cellStyle name="20% - Accent1 9 5 2 2 2" xfId="52759" xr:uid="{00000000-0005-0000-0000-000060CD0000}"/>
    <cellStyle name="20% - Accent1 9 5 2 2 2 2" xfId="52760" xr:uid="{00000000-0005-0000-0000-000061CD0000}"/>
    <cellStyle name="20% - Accent1 9 5 2 2 3" xfId="52761" xr:uid="{00000000-0005-0000-0000-000062CD0000}"/>
    <cellStyle name="20% - Accent1 9 5 2 3" xfId="52762" xr:uid="{00000000-0005-0000-0000-000063CD0000}"/>
    <cellStyle name="20% - Accent1 9 5 2 3 2" xfId="52763" xr:uid="{00000000-0005-0000-0000-000064CD0000}"/>
    <cellStyle name="20% - Accent1 9 5 2 4" xfId="52764" xr:uid="{00000000-0005-0000-0000-000065CD0000}"/>
    <cellStyle name="20% - Accent1 9 5 3" xfId="52765" xr:uid="{00000000-0005-0000-0000-000066CD0000}"/>
    <cellStyle name="20% - Accent1 9 5 3 2" xfId="52766" xr:uid="{00000000-0005-0000-0000-000067CD0000}"/>
    <cellStyle name="20% - Accent1 9 5 3 2 2" xfId="52767" xr:uid="{00000000-0005-0000-0000-000068CD0000}"/>
    <cellStyle name="20% - Accent1 9 5 3 2 2 2" xfId="52768" xr:uid="{00000000-0005-0000-0000-000069CD0000}"/>
    <cellStyle name="20% - Accent1 9 5 3 2 3" xfId="52769" xr:uid="{00000000-0005-0000-0000-00006ACD0000}"/>
    <cellStyle name="20% - Accent1 9 5 3 3" xfId="52770" xr:uid="{00000000-0005-0000-0000-00006BCD0000}"/>
    <cellStyle name="20% - Accent1 9 5 3 3 2" xfId="52771" xr:uid="{00000000-0005-0000-0000-00006CCD0000}"/>
    <cellStyle name="20% - Accent1 9 5 3 4" xfId="52772" xr:uid="{00000000-0005-0000-0000-00006DCD0000}"/>
    <cellStyle name="20% - Accent1 9 5 4" xfId="52773" xr:uid="{00000000-0005-0000-0000-00006ECD0000}"/>
    <cellStyle name="20% - Accent1 9 5 4 2" xfId="52774" xr:uid="{00000000-0005-0000-0000-00006FCD0000}"/>
    <cellStyle name="20% - Accent1 9 5 4 2 2" xfId="52775" xr:uid="{00000000-0005-0000-0000-000070CD0000}"/>
    <cellStyle name="20% - Accent1 9 5 4 2 2 2" xfId="52776" xr:uid="{00000000-0005-0000-0000-000071CD0000}"/>
    <cellStyle name="20% - Accent1 9 5 4 2 3" xfId="52777" xr:uid="{00000000-0005-0000-0000-000072CD0000}"/>
    <cellStyle name="20% - Accent1 9 5 4 3" xfId="52778" xr:uid="{00000000-0005-0000-0000-000073CD0000}"/>
    <cellStyle name="20% - Accent1 9 5 4 3 2" xfId="52779" xr:uid="{00000000-0005-0000-0000-000074CD0000}"/>
    <cellStyle name="20% - Accent1 9 5 4 4" xfId="52780" xr:uid="{00000000-0005-0000-0000-000075CD0000}"/>
    <cellStyle name="20% - Accent1 9 5 5" xfId="52781" xr:uid="{00000000-0005-0000-0000-000076CD0000}"/>
    <cellStyle name="20% - Accent1 9 5 5 2" xfId="52782" xr:uid="{00000000-0005-0000-0000-000077CD0000}"/>
    <cellStyle name="20% - Accent1 9 5 5 2 2" xfId="52783" xr:uid="{00000000-0005-0000-0000-000078CD0000}"/>
    <cellStyle name="20% - Accent1 9 5 5 3" xfId="52784" xr:uid="{00000000-0005-0000-0000-000079CD0000}"/>
    <cellStyle name="20% - Accent1 9 5 6" xfId="52785" xr:uid="{00000000-0005-0000-0000-00007ACD0000}"/>
    <cellStyle name="20% - Accent1 9 5 6 2" xfId="52786" xr:uid="{00000000-0005-0000-0000-00007BCD0000}"/>
    <cellStyle name="20% - Accent1 9 5 6 2 2" xfId="52787" xr:uid="{00000000-0005-0000-0000-00007CCD0000}"/>
    <cellStyle name="20% - Accent1 9 5 6 3" xfId="52788" xr:uid="{00000000-0005-0000-0000-00007DCD0000}"/>
    <cellStyle name="20% - Accent1 9 5 7" xfId="52789" xr:uid="{00000000-0005-0000-0000-00007ECD0000}"/>
    <cellStyle name="20% - Accent1 9 5 7 2" xfId="52790" xr:uid="{00000000-0005-0000-0000-00007FCD0000}"/>
    <cellStyle name="20% - Accent1 9 5 8" xfId="52791" xr:uid="{00000000-0005-0000-0000-000080CD0000}"/>
    <cellStyle name="20% - Accent1 9 5 8 2" xfId="52792" xr:uid="{00000000-0005-0000-0000-000081CD0000}"/>
    <cellStyle name="20% - Accent1 9 5 9" xfId="52793" xr:uid="{00000000-0005-0000-0000-000082CD0000}"/>
    <cellStyle name="20% - Accent1 9 6" xfId="52794" xr:uid="{00000000-0005-0000-0000-000083CD0000}"/>
    <cellStyle name="20% - Accent1 9 6 2" xfId="52795" xr:uid="{00000000-0005-0000-0000-000084CD0000}"/>
    <cellStyle name="20% - Accent1 9 6 2 2" xfId="52796" xr:uid="{00000000-0005-0000-0000-000085CD0000}"/>
    <cellStyle name="20% - Accent1 9 6 2 2 2" xfId="52797" xr:uid="{00000000-0005-0000-0000-000086CD0000}"/>
    <cellStyle name="20% - Accent1 9 6 2 2 2 2" xfId="52798" xr:uid="{00000000-0005-0000-0000-000087CD0000}"/>
    <cellStyle name="20% - Accent1 9 6 2 2 3" xfId="52799" xr:uid="{00000000-0005-0000-0000-000088CD0000}"/>
    <cellStyle name="20% - Accent1 9 6 2 3" xfId="52800" xr:uid="{00000000-0005-0000-0000-000089CD0000}"/>
    <cellStyle name="20% - Accent1 9 6 2 3 2" xfId="52801" xr:uid="{00000000-0005-0000-0000-00008ACD0000}"/>
    <cellStyle name="20% - Accent1 9 6 2 4" xfId="52802" xr:uid="{00000000-0005-0000-0000-00008BCD0000}"/>
    <cellStyle name="20% - Accent1 9 6 3" xfId="52803" xr:uid="{00000000-0005-0000-0000-00008CCD0000}"/>
    <cellStyle name="20% - Accent1 9 6 3 2" xfId="52804" xr:uid="{00000000-0005-0000-0000-00008DCD0000}"/>
    <cellStyle name="20% - Accent1 9 6 3 2 2" xfId="52805" xr:uid="{00000000-0005-0000-0000-00008ECD0000}"/>
    <cellStyle name="20% - Accent1 9 6 3 2 2 2" xfId="52806" xr:uid="{00000000-0005-0000-0000-00008FCD0000}"/>
    <cellStyle name="20% - Accent1 9 6 3 2 3" xfId="52807" xr:uid="{00000000-0005-0000-0000-000090CD0000}"/>
    <cellStyle name="20% - Accent1 9 6 3 3" xfId="52808" xr:uid="{00000000-0005-0000-0000-000091CD0000}"/>
    <cellStyle name="20% - Accent1 9 6 3 3 2" xfId="52809" xr:uid="{00000000-0005-0000-0000-000092CD0000}"/>
    <cellStyle name="20% - Accent1 9 6 3 4" xfId="52810" xr:uid="{00000000-0005-0000-0000-000093CD0000}"/>
    <cellStyle name="20% - Accent1 9 6 4" xfId="52811" xr:uid="{00000000-0005-0000-0000-000094CD0000}"/>
    <cellStyle name="20% - Accent1 9 6 4 2" xfId="52812" xr:uid="{00000000-0005-0000-0000-000095CD0000}"/>
    <cellStyle name="20% - Accent1 9 6 4 2 2" xfId="52813" xr:uid="{00000000-0005-0000-0000-000096CD0000}"/>
    <cellStyle name="20% - Accent1 9 6 4 2 2 2" xfId="52814" xr:uid="{00000000-0005-0000-0000-000097CD0000}"/>
    <cellStyle name="20% - Accent1 9 6 4 2 3" xfId="52815" xr:uid="{00000000-0005-0000-0000-000098CD0000}"/>
    <cellStyle name="20% - Accent1 9 6 4 3" xfId="52816" xr:uid="{00000000-0005-0000-0000-000099CD0000}"/>
    <cellStyle name="20% - Accent1 9 6 4 3 2" xfId="52817" xr:uid="{00000000-0005-0000-0000-00009ACD0000}"/>
    <cellStyle name="20% - Accent1 9 6 4 4" xfId="52818" xr:uid="{00000000-0005-0000-0000-00009BCD0000}"/>
    <cellStyle name="20% - Accent1 9 6 5" xfId="52819" xr:uid="{00000000-0005-0000-0000-00009CCD0000}"/>
    <cellStyle name="20% - Accent1 9 6 5 2" xfId="52820" xr:uid="{00000000-0005-0000-0000-00009DCD0000}"/>
    <cellStyle name="20% - Accent1 9 6 5 2 2" xfId="52821" xr:uid="{00000000-0005-0000-0000-00009ECD0000}"/>
    <cellStyle name="20% - Accent1 9 6 5 3" xfId="52822" xr:uid="{00000000-0005-0000-0000-00009FCD0000}"/>
    <cellStyle name="20% - Accent1 9 6 6" xfId="52823" xr:uid="{00000000-0005-0000-0000-0000A0CD0000}"/>
    <cellStyle name="20% - Accent1 9 6 6 2" xfId="52824" xr:uid="{00000000-0005-0000-0000-0000A1CD0000}"/>
    <cellStyle name="20% - Accent1 9 6 6 2 2" xfId="52825" xr:uid="{00000000-0005-0000-0000-0000A2CD0000}"/>
    <cellStyle name="20% - Accent1 9 6 6 3" xfId="52826" xr:uid="{00000000-0005-0000-0000-0000A3CD0000}"/>
    <cellStyle name="20% - Accent1 9 6 7" xfId="52827" xr:uid="{00000000-0005-0000-0000-0000A4CD0000}"/>
    <cellStyle name="20% - Accent1 9 6 7 2" xfId="52828" xr:uid="{00000000-0005-0000-0000-0000A5CD0000}"/>
    <cellStyle name="20% - Accent1 9 6 8" xfId="52829" xr:uid="{00000000-0005-0000-0000-0000A6CD0000}"/>
    <cellStyle name="20% - Accent1 9 6 8 2" xfId="52830" xr:uid="{00000000-0005-0000-0000-0000A7CD0000}"/>
    <cellStyle name="20% - Accent1 9 6 9" xfId="52831" xr:uid="{00000000-0005-0000-0000-0000A8CD0000}"/>
    <cellStyle name="20% - Accent1 9 7" xfId="52832" xr:uid="{00000000-0005-0000-0000-0000A9CD0000}"/>
    <cellStyle name="20% - Accent1 9 7 2" xfId="52833" xr:uid="{00000000-0005-0000-0000-0000AACD0000}"/>
    <cellStyle name="20% - Accent1 9 7 2 2" xfId="52834" xr:uid="{00000000-0005-0000-0000-0000ABCD0000}"/>
    <cellStyle name="20% - Accent1 9 7 2 2 2" xfId="52835" xr:uid="{00000000-0005-0000-0000-0000ACCD0000}"/>
    <cellStyle name="20% - Accent1 9 7 2 3" xfId="52836" xr:uid="{00000000-0005-0000-0000-0000ADCD0000}"/>
    <cellStyle name="20% - Accent1 9 7 3" xfId="52837" xr:uid="{00000000-0005-0000-0000-0000AECD0000}"/>
    <cellStyle name="20% - Accent1 9 7 3 2" xfId="52838" xr:uid="{00000000-0005-0000-0000-0000AFCD0000}"/>
    <cellStyle name="20% - Accent1 9 7 4" xfId="52839" xr:uid="{00000000-0005-0000-0000-0000B0CD0000}"/>
    <cellStyle name="20% - Accent1 9 8" xfId="52840" xr:uid="{00000000-0005-0000-0000-0000B1CD0000}"/>
    <cellStyle name="20% - Accent1 9 8 2" xfId="52841" xr:uid="{00000000-0005-0000-0000-0000B2CD0000}"/>
    <cellStyle name="20% - Accent1 9 8 2 2" xfId="52842" xr:uid="{00000000-0005-0000-0000-0000B3CD0000}"/>
    <cellStyle name="20% - Accent1 9 8 2 2 2" xfId="52843" xr:uid="{00000000-0005-0000-0000-0000B4CD0000}"/>
    <cellStyle name="20% - Accent1 9 8 2 3" xfId="52844" xr:uid="{00000000-0005-0000-0000-0000B5CD0000}"/>
    <cellStyle name="20% - Accent1 9 8 3" xfId="52845" xr:uid="{00000000-0005-0000-0000-0000B6CD0000}"/>
    <cellStyle name="20% - Accent1 9 8 3 2" xfId="52846" xr:uid="{00000000-0005-0000-0000-0000B7CD0000}"/>
    <cellStyle name="20% - Accent1 9 8 4" xfId="52847" xr:uid="{00000000-0005-0000-0000-0000B8CD0000}"/>
    <cellStyle name="20% - Accent1 9 9" xfId="52848" xr:uid="{00000000-0005-0000-0000-0000B9CD0000}"/>
    <cellStyle name="20% - Accent1 9 9 2" xfId="52849" xr:uid="{00000000-0005-0000-0000-0000BACD0000}"/>
    <cellStyle name="20% - Accent1 9 9 2 2" xfId="52850" xr:uid="{00000000-0005-0000-0000-0000BBCD0000}"/>
    <cellStyle name="20% - Accent1 9 9 2 2 2" xfId="52851" xr:uid="{00000000-0005-0000-0000-0000BCCD0000}"/>
    <cellStyle name="20% - Accent1 9 9 2 3" xfId="52852" xr:uid="{00000000-0005-0000-0000-0000BDCD0000}"/>
    <cellStyle name="20% - Accent1 9 9 3" xfId="52853" xr:uid="{00000000-0005-0000-0000-0000BECD0000}"/>
    <cellStyle name="20% - Accent1 9 9 3 2" xfId="52854" xr:uid="{00000000-0005-0000-0000-0000BFCD0000}"/>
    <cellStyle name="20% - Accent1 9 9 4" xfId="52855" xr:uid="{00000000-0005-0000-0000-0000C0CD0000}"/>
    <cellStyle name="20% - Accent2" xfId="39" builtinId="34" customBuiltin="1"/>
    <cellStyle name="20% - Accent2 2" xfId="119" xr:uid="{00000000-0005-0000-0000-0000C2CD0000}"/>
    <cellStyle name="20% - Accent2 3" xfId="120" xr:uid="{00000000-0005-0000-0000-0000C3CD0000}"/>
    <cellStyle name="20% - Accent3" xfId="43" builtinId="38" customBuiltin="1"/>
    <cellStyle name="20% - Accent3 2" xfId="121" xr:uid="{00000000-0005-0000-0000-0000C5CD0000}"/>
    <cellStyle name="20% - Accent3 3" xfId="122" xr:uid="{00000000-0005-0000-0000-0000C6CD0000}"/>
    <cellStyle name="20% - Accent4" xfId="47" builtinId="42" customBuiltin="1"/>
    <cellStyle name="20% - Accent4 2" xfId="123" xr:uid="{00000000-0005-0000-0000-0000C8CD0000}"/>
    <cellStyle name="20% - Accent4 3" xfId="124" xr:uid="{00000000-0005-0000-0000-0000C9CD0000}"/>
    <cellStyle name="20% - Accent5" xfId="51" builtinId="46" customBuiltin="1"/>
    <cellStyle name="20% - Accent5 2" xfId="125" xr:uid="{00000000-0005-0000-0000-0000CBCD0000}"/>
    <cellStyle name="20% - Accent5 3" xfId="126" xr:uid="{00000000-0005-0000-0000-0000CCCD0000}"/>
    <cellStyle name="20% - Accent6" xfId="55" builtinId="50" customBuiltin="1"/>
    <cellStyle name="20% - Accent6 2" xfId="127" xr:uid="{00000000-0005-0000-0000-0000CECD0000}"/>
    <cellStyle name="20% - Accent6 3" xfId="128" xr:uid="{00000000-0005-0000-0000-0000CFCD0000}"/>
    <cellStyle name="40% - Accent1" xfId="36" builtinId="31" customBuiltin="1"/>
    <cellStyle name="40% - Accent1 2" xfId="129" xr:uid="{00000000-0005-0000-0000-0000D1CD0000}"/>
    <cellStyle name="40% - Accent1 3" xfId="130" xr:uid="{00000000-0005-0000-0000-0000D2CD0000}"/>
    <cellStyle name="40% - Accent2" xfId="40" builtinId="35" customBuiltin="1"/>
    <cellStyle name="40% - Accent2 2" xfId="131" xr:uid="{00000000-0005-0000-0000-0000D4CD0000}"/>
    <cellStyle name="40% - Accent2 3" xfId="132" xr:uid="{00000000-0005-0000-0000-0000D5CD0000}"/>
    <cellStyle name="40% - Accent3" xfId="44" builtinId="39" customBuiltin="1"/>
    <cellStyle name="40% - Accent3 2" xfId="133" xr:uid="{00000000-0005-0000-0000-0000D7CD0000}"/>
    <cellStyle name="40% - Accent3 3" xfId="134" xr:uid="{00000000-0005-0000-0000-0000D8CD0000}"/>
    <cellStyle name="40% - Accent4" xfId="48" builtinId="43" customBuiltin="1"/>
    <cellStyle name="40% - Accent4 2" xfId="135" xr:uid="{00000000-0005-0000-0000-0000DACD0000}"/>
    <cellStyle name="40% - Accent4 3" xfId="136" xr:uid="{00000000-0005-0000-0000-0000DBCD0000}"/>
    <cellStyle name="40% - Accent5" xfId="52" builtinId="47" customBuiltin="1"/>
    <cellStyle name="40% - Accent5 2" xfId="137" xr:uid="{00000000-0005-0000-0000-0000DDCD0000}"/>
    <cellStyle name="40% - Accent5 3" xfId="138" xr:uid="{00000000-0005-0000-0000-0000DECD0000}"/>
    <cellStyle name="40% - Accent6" xfId="56" builtinId="51" customBuiltin="1"/>
    <cellStyle name="40% - Accent6 2" xfId="139" xr:uid="{00000000-0005-0000-0000-0000E0CD0000}"/>
    <cellStyle name="40% - Accent6 3" xfId="140" xr:uid="{00000000-0005-0000-0000-0000E1CD0000}"/>
    <cellStyle name="60% - Accent1" xfId="37" builtinId="32" customBuiltin="1"/>
    <cellStyle name="60% - Accent1 2" xfId="141" xr:uid="{00000000-0005-0000-0000-0000E3CD0000}"/>
    <cellStyle name="60% - Accent2" xfId="41" builtinId="36" customBuiltin="1"/>
    <cellStyle name="60% - Accent2 2" xfId="142" xr:uid="{00000000-0005-0000-0000-0000E5CD0000}"/>
    <cellStyle name="60% - Accent3" xfId="45" builtinId="40" customBuiltin="1"/>
    <cellStyle name="60% - Accent3 2" xfId="143" xr:uid="{00000000-0005-0000-0000-0000E7CD0000}"/>
    <cellStyle name="60% - Accent4" xfId="49" builtinId="44" customBuiltin="1"/>
    <cellStyle name="60% - Accent4 2" xfId="144" xr:uid="{00000000-0005-0000-0000-0000E9CD0000}"/>
    <cellStyle name="60% - Accent5" xfId="53" builtinId="48" customBuiltin="1"/>
    <cellStyle name="60% - Accent5 2" xfId="145" xr:uid="{00000000-0005-0000-0000-0000EBCD0000}"/>
    <cellStyle name="60% - Accent6" xfId="57" builtinId="52" customBuiltin="1"/>
    <cellStyle name="60% - Accent6 2" xfId="146" xr:uid="{00000000-0005-0000-0000-0000EDCD0000}"/>
    <cellStyle name="Accent1" xfId="34" builtinId="29" customBuiltin="1"/>
    <cellStyle name="Accent1 2" xfId="147" xr:uid="{00000000-0005-0000-0000-0000EFCD0000}"/>
    <cellStyle name="Accent2" xfId="38" builtinId="33" customBuiltin="1"/>
    <cellStyle name="Accent2 2" xfId="148" xr:uid="{00000000-0005-0000-0000-0000F1CD0000}"/>
    <cellStyle name="Accent3" xfId="42" builtinId="37" customBuiltin="1"/>
    <cellStyle name="Accent3 2" xfId="149" xr:uid="{00000000-0005-0000-0000-0000F3CD0000}"/>
    <cellStyle name="Accent4" xfId="46" builtinId="41" customBuiltin="1"/>
    <cellStyle name="Accent4 2" xfId="150" xr:uid="{00000000-0005-0000-0000-0000F5CD0000}"/>
    <cellStyle name="Accent5" xfId="50" builtinId="45" customBuiltin="1"/>
    <cellStyle name="Accent5 2" xfId="151" xr:uid="{00000000-0005-0000-0000-0000F7CD0000}"/>
    <cellStyle name="Accent6" xfId="54" builtinId="49" customBuiltin="1"/>
    <cellStyle name="Accent6 2" xfId="152" xr:uid="{00000000-0005-0000-0000-0000F9CD0000}"/>
    <cellStyle name="Bad" xfId="153" xr:uid="{00000000-0005-0000-0000-0000FACD0000}"/>
    <cellStyle name="Bad 2" xfId="154" xr:uid="{00000000-0005-0000-0000-0000FBCD0000}"/>
    <cellStyle name="Berekening" xfId="28" builtinId="22" customBuiltin="1"/>
    <cellStyle name="Berekening 2" xfId="155" xr:uid="{00000000-0005-0000-0000-0000FDCD0000}"/>
    <cellStyle name="Bold text" xfId="156" xr:uid="{00000000-0005-0000-0000-0000FECD0000}"/>
    <cellStyle name="Calculation" xfId="157" xr:uid="{00000000-0005-0000-0000-0000FFCD0000}"/>
    <cellStyle name="Check Cell" xfId="158" xr:uid="{00000000-0005-0000-0000-000000CE0000}"/>
    <cellStyle name="Comma [0]" xfId="66" xr:uid="{00000000-0005-0000-0000-000001CE0000}"/>
    <cellStyle name="Comma [0] 2" xfId="52856" xr:uid="{00000000-0005-0000-0000-000002CE0000}"/>
    <cellStyle name="Comma [0]_AA BCR/ Basis ruimtestaat 13.0" xfId="1" xr:uid="{00000000-0005-0000-0000-000003CE0000}"/>
    <cellStyle name="Comma_AA BCR/ Basis ruimtestaat 13.0" xfId="2" xr:uid="{00000000-0005-0000-0000-000004CE0000}"/>
    <cellStyle name="Comma_Uurtarieven 2000 LEVERANCIER" xfId="3" xr:uid="{00000000-0005-0000-0000-000006CE0000}"/>
    <cellStyle name="Controlecel" xfId="30" builtinId="23" customBuiltin="1"/>
    <cellStyle name="Controlecel 2" xfId="159" xr:uid="{00000000-0005-0000-0000-000008CE0000}"/>
    <cellStyle name="Currency [0]" xfId="52857" xr:uid="{00000000-0005-0000-0000-000009CE0000}"/>
    <cellStyle name="Currency_AA BCR/ Basis ruimtestaat 13.0" xfId="4" xr:uid="{00000000-0005-0000-0000-00000ACE0000}"/>
    <cellStyle name="Currency_ATIR-Calc-Uurtarief 2001" xfId="5" xr:uid="{00000000-0005-0000-0000-00000BCE0000}"/>
    <cellStyle name="Currency_CALCULATIEBLAD.XLS" xfId="6" xr:uid="{00000000-0005-0000-0000-00000CCE0000}"/>
    <cellStyle name="Euro" xfId="67" xr:uid="{00000000-0005-0000-0000-00000DCE0000}"/>
    <cellStyle name="Euro 2" xfId="68" xr:uid="{00000000-0005-0000-0000-00000ECE0000}"/>
    <cellStyle name="Euro 2 2" xfId="52858" xr:uid="{00000000-0005-0000-0000-00000FCE0000}"/>
    <cellStyle name="Euro 3" xfId="69" xr:uid="{00000000-0005-0000-0000-000010CE0000}"/>
    <cellStyle name="Euro 3 2" xfId="52859" xr:uid="{00000000-0005-0000-0000-000011CE0000}"/>
    <cellStyle name="Euro 4" xfId="70" xr:uid="{00000000-0005-0000-0000-000012CE0000}"/>
    <cellStyle name="euro 5" xfId="52860" xr:uid="{00000000-0005-0000-0000-000013CE0000}"/>
    <cellStyle name="euro 6" xfId="52861" xr:uid="{00000000-0005-0000-0000-000014CE0000}"/>
    <cellStyle name="Euro_Roto Smeets Hilversum v-1" xfId="71" xr:uid="{00000000-0005-0000-0000-000015CE0000}"/>
    <cellStyle name="Explanatory Text" xfId="160" xr:uid="{00000000-0005-0000-0000-000016CE0000}"/>
    <cellStyle name="Followed Hyperlink_Aantal groepen per school.xls" xfId="7" xr:uid="{00000000-0005-0000-0000-000017CE0000}"/>
    <cellStyle name="Gekoppelde cel" xfId="29" builtinId="24" customBuiltin="1"/>
    <cellStyle name="Gekoppelde cel 2" xfId="161" xr:uid="{00000000-0005-0000-0000-000019CE0000}"/>
    <cellStyle name="Goed" xfId="23" builtinId="26" customBuiltin="1"/>
    <cellStyle name="Goed 2" xfId="162" xr:uid="{00000000-0005-0000-0000-00001BCE0000}"/>
    <cellStyle name="Goed 3" xfId="163" xr:uid="{00000000-0005-0000-0000-00001CCE0000}"/>
    <cellStyle name="Good" xfId="164" xr:uid="{00000000-0005-0000-0000-00001DCE0000}"/>
    <cellStyle name="Heading 1" xfId="165" xr:uid="{00000000-0005-0000-0000-00001ECE0000}"/>
    <cellStyle name="Heading 2" xfId="166" xr:uid="{00000000-0005-0000-0000-00001FCE0000}"/>
    <cellStyle name="Heading 3" xfId="167" xr:uid="{00000000-0005-0000-0000-000020CE0000}"/>
    <cellStyle name="Heading 4" xfId="168" xr:uid="{00000000-0005-0000-0000-000021CE0000}"/>
    <cellStyle name="Hyperlink 2" xfId="52862" xr:uid="{00000000-0005-0000-0000-000022CE0000}"/>
    <cellStyle name="Input" xfId="169" xr:uid="{00000000-0005-0000-0000-000023CE0000}"/>
    <cellStyle name="Invoer" xfId="26" builtinId="20" customBuiltin="1"/>
    <cellStyle name="invoer 2" xfId="170" xr:uid="{00000000-0005-0000-0000-000025CE0000}"/>
    <cellStyle name="Komma" xfId="8" builtinId="3"/>
    <cellStyle name="Komma [0] 2" xfId="72" xr:uid="{00000000-0005-0000-0000-000027CE0000}"/>
    <cellStyle name="Komma 2" xfId="73" xr:uid="{00000000-0005-0000-0000-000028CE0000}"/>
    <cellStyle name="Komma 2 2" xfId="52863" xr:uid="{00000000-0005-0000-0000-000029CE0000}"/>
    <cellStyle name="Komma 2 5" xfId="52886" xr:uid="{C3A1B516-959B-4E20-A129-BD77076BFD67}"/>
    <cellStyle name="Komma 3" xfId="74" xr:uid="{00000000-0005-0000-0000-00002ACE0000}"/>
    <cellStyle name="Komma 3 2" xfId="75" xr:uid="{00000000-0005-0000-0000-00002BCE0000}"/>
    <cellStyle name="Komma 3 3" xfId="104" xr:uid="{00000000-0005-0000-0000-00002CCE0000}"/>
    <cellStyle name="Komma 4" xfId="76" xr:uid="{00000000-0005-0000-0000-00002DCE0000}"/>
    <cellStyle name="Komma 4 2" xfId="52864" xr:uid="{00000000-0005-0000-0000-00002ECE0000}"/>
    <cellStyle name="Komma 5" xfId="52865" xr:uid="{00000000-0005-0000-0000-00002FCE0000}"/>
    <cellStyle name="Komma 6" xfId="52866" xr:uid="{00000000-0005-0000-0000-000030CE0000}"/>
    <cellStyle name="kop" xfId="77" xr:uid="{00000000-0005-0000-0000-000031CE0000}"/>
    <cellStyle name="Kop 1" xfId="19" builtinId="16" customBuiltin="1"/>
    <cellStyle name="Kop 1 2" xfId="171" xr:uid="{00000000-0005-0000-0000-000033CE0000}"/>
    <cellStyle name="Kop 2" xfId="20" builtinId="17" customBuiltin="1"/>
    <cellStyle name="Kop 2 2" xfId="172" xr:uid="{00000000-0005-0000-0000-000035CE0000}"/>
    <cellStyle name="Kop 3" xfId="21" builtinId="18" customBuiltin="1"/>
    <cellStyle name="Kop 3 2" xfId="173" xr:uid="{00000000-0005-0000-0000-000037CE0000}"/>
    <cellStyle name="Kop 4" xfId="22" builtinId="19" customBuiltin="1"/>
    <cellStyle name="Kop 4 2" xfId="174" xr:uid="{00000000-0005-0000-0000-000039CE0000}"/>
    <cellStyle name="Koppen_rekenblad" xfId="175" xr:uid="{00000000-0005-0000-0000-00003ACE0000}"/>
    <cellStyle name="koppenrekenblad2" xfId="176" xr:uid="{00000000-0005-0000-0000-00003BCE0000}"/>
    <cellStyle name="koppenrekenblad2 2" xfId="52867" xr:uid="{00000000-0005-0000-0000-00003CCE0000}"/>
    <cellStyle name="Linked Cell" xfId="177" xr:uid="{00000000-0005-0000-0000-00003DCE0000}"/>
    <cellStyle name="m2" xfId="178" xr:uid="{00000000-0005-0000-0000-00003ECE0000}"/>
    <cellStyle name="m2 2" xfId="52868" xr:uid="{00000000-0005-0000-0000-00003FCE0000}"/>
    <cellStyle name="Neutraal" xfId="25" builtinId="28" customBuiltin="1"/>
    <cellStyle name="Neutraal 2" xfId="179" xr:uid="{00000000-0005-0000-0000-000041CE0000}"/>
    <cellStyle name="Neutral" xfId="180" xr:uid="{00000000-0005-0000-0000-000042CE0000}"/>
    <cellStyle name="Normaal 2" xfId="78" xr:uid="{00000000-0005-0000-0000-000043CE0000}"/>
    <cellStyle name="Normaal_Basis Inventarisatielijst. xls.xls" xfId="79" xr:uid="{00000000-0005-0000-0000-000044CE0000}"/>
    <cellStyle name="Normal 2" xfId="181" xr:uid="{00000000-0005-0000-0000-000045CE0000}"/>
    <cellStyle name="Normal_ KLM-CTR(STA)-Recap.xls" xfId="9" xr:uid="{00000000-0005-0000-0000-000046CE0000}"/>
    <cellStyle name="Normal_ KLM-CTR(STA)-Recap.xls 2" xfId="61" xr:uid="{00000000-0005-0000-0000-000047CE0000}"/>
    <cellStyle name="Normal_AFRPPRIJS.xls" xfId="10" xr:uid="{00000000-0005-0000-0000-000048CE0000}"/>
    <cellStyle name="Normal_ATIR-Calc-Uurtarief 2001" xfId="11" xr:uid="{00000000-0005-0000-0000-000049CE0000}"/>
    <cellStyle name="Normal_CALCULATIEBLAD.XLS" xfId="12" xr:uid="{00000000-0005-0000-0000-00004ACE0000}"/>
    <cellStyle name="Normal_CALCULATIEBLAD.XLS 2" xfId="62" xr:uid="{00000000-0005-0000-0000-00004BCE0000}"/>
    <cellStyle name="Normal_Uurtarieven 2000 LEVERANCIER" xfId="13" xr:uid="{00000000-0005-0000-0000-00004CCE0000}"/>
    <cellStyle name="Note" xfId="182" xr:uid="{00000000-0005-0000-0000-00004ECE0000}"/>
    <cellStyle name="Notitie 2" xfId="59" xr:uid="{00000000-0005-0000-0000-00004FCE0000}"/>
    <cellStyle name="Notitie 3" xfId="183" xr:uid="{00000000-0005-0000-0000-000050CE0000}"/>
    <cellStyle name="Ongedefinieerd" xfId="14" xr:uid="{00000000-0005-0000-0000-000051CE0000}"/>
    <cellStyle name="Ongedefinieerd 2" xfId="80" xr:uid="{00000000-0005-0000-0000-000052CE0000}"/>
    <cellStyle name="Ongeldig" xfId="24" builtinId="27" customBuiltin="1"/>
    <cellStyle name="Ongeldig 2" xfId="184" xr:uid="{00000000-0005-0000-0000-000054CE0000}"/>
    <cellStyle name="Output" xfId="185" xr:uid="{00000000-0005-0000-0000-000055CE0000}"/>
    <cellStyle name="Procent" xfId="15" builtinId="5"/>
    <cellStyle name="Procent 2" xfId="64" xr:uid="{00000000-0005-0000-0000-000057CE0000}"/>
    <cellStyle name="Procent 2 2" xfId="81" xr:uid="{00000000-0005-0000-0000-000058CE0000}"/>
    <cellStyle name="Procent 2 3" xfId="52869" xr:uid="{00000000-0005-0000-0000-000059CE0000}"/>
    <cellStyle name="Procent 3" xfId="82" xr:uid="{00000000-0005-0000-0000-00005ACE0000}"/>
    <cellStyle name="Ruimtestaat_Koppen" xfId="186" xr:uid="{00000000-0005-0000-0000-00005BCE0000}"/>
    <cellStyle name="SAPMemberCell" xfId="52891" xr:uid="{63389C23-58E7-46C6-BD48-D4E9EF62CBDD}"/>
    <cellStyle name="Standaard" xfId="0" builtinId="0"/>
    <cellStyle name="Standaard 10" xfId="83" xr:uid="{00000000-0005-0000-0000-00005DCE0000}"/>
    <cellStyle name="Standaard 10 2" xfId="84" xr:uid="{00000000-0005-0000-0000-00005ECE0000}"/>
    <cellStyle name="Standaard 11" xfId="85" xr:uid="{00000000-0005-0000-0000-00005FCE0000}"/>
    <cellStyle name="Standaard 12" xfId="86" xr:uid="{00000000-0005-0000-0000-000060CE0000}"/>
    <cellStyle name="Standaard 13" xfId="87" xr:uid="{00000000-0005-0000-0000-000061CE0000}"/>
    <cellStyle name="Standaard 13 2" xfId="52870" xr:uid="{00000000-0005-0000-0000-000062CE0000}"/>
    <cellStyle name="Standaard 14" xfId="52871" xr:uid="{00000000-0005-0000-0000-000063CE0000}"/>
    <cellStyle name="Standaard 15" xfId="52885" xr:uid="{4F0EA59B-80A9-4923-BBD7-4995A581837A}"/>
    <cellStyle name="Standaard 16" xfId="52889" xr:uid="{E41AB82D-1EBF-45D2-B32E-2D84294B669E}"/>
    <cellStyle name="Standaard 2" xfId="58" xr:uid="{00000000-0005-0000-0000-000064CE0000}"/>
    <cellStyle name="Standaard 2 2" xfId="88" xr:uid="{00000000-0005-0000-0000-000065CE0000}"/>
    <cellStyle name="Standaard 2 2 2" xfId="89" xr:uid="{00000000-0005-0000-0000-000066CE0000}"/>
    <cellStyle name="Standaard 2 2 2 2" xfId="90" xr:uid="{00000000-0005-0000-0000-000067CE0000}"/>
    <cellStyle name="Standaard 2 2 3" xfId="52888" xr:uid="{2E7A29B3-F604-4B33-9E13-0F518580602D}"/>
    <cellStyle name="Standaard 2 3" xfId="91" xr:uid="{00000000-0005-0000-0000-000068CE0000}"/>
    <cellStyle name="Standaard 2 3 2" xfId="52872" xr:uid="{00000000-0005-0000-0000-000069CE0000}"/>
    <cellStyle name="Standaard 2 4" xfId="52873" xr:uid="{00000000-0005-0000-0000-00006ACE0000}"/>
    <cellStyle name="Standaard 2 4 2" xfId="52887" xr:uid="{9193E02C-DDCB-4151-940C-919CCB14BE42}"/>
    <cellStyle name="Standaard 3" xfId="63" xr:uid="{00000000-0005-0000-0000-00006BCE0000}"/>
    <cellStyle name="Standaard 3 2" xfId="52874" xr:uid="{00000000-0005-0000-0000-00006CCE0000}"/>
    <cellStyle name="Standaard 3 2 2" xfId="52875" xr:uid="{00000000-0005-0000-0000-00006DCE0000}"/>
    <cellStyle name="Standaard 3 3" xfId="52876" xr:uid="{00000000-0005-0000-0000-00006ECE0000}"/>
    <cellStyle name="Standaard 3 4" xfId="52877" xr:uid="{00000000-0005-0000-0000-00006FCE0000}"/>
    <cellStyle name="Standaard 3 5" xfId="52878" xr:uid="{00000000-0005-0000-0000-000070CE0000}"/>
    <cellStyle name="Standaard 4" xfId="92" xr:uid="{00000000-0005-0000-0000-000071CE0000}"/>
    <cellStyle name="Standaard 4 2" xfId="102" xr:uid="{00000000-0005-0000-0000-000072CE0000}"/>
    <cellStyle name="Standaard 4 3" xfId="52879" xr:uid="{00000000-0005-0000-0000-000073CE0000}"/>
    <cellStyle name="Standaard 5" xfId="93" xr:uid="{00000000-0005-0000-0000-000074CE0000}"/>
    <cellStyle name="Standaard 5 2" xfId="94" xr:uid="{00000000-0005-0000-0000-000075CE0000}"/>
    <cellStyle name="Standaard 6" xfId="95" xr:uid="{00000000-0005-0000-0000-000076CE0000}"/>
    <cellStyle name="Standaard 7" xfId="96" xr:uid="{00000000-0005-0000-0000-000077CE0000}"/>
    <cellStyle name="Standaard 7 2" xfId="52880" xr:uid="{00000000-0005-0000-0000-000078CE0000}"/>
    <cellStyle name="Standaard 8" xfId="97" xr:uid="{00000000-0005-0000-0000-000079CE0000}"/>
    <cellStyle name="Standaard 9" xfId="98" xr:uid="{00000000-0005-0000-0000-00007ACE0000}"/>
    <cellStyle name="Standaard_Bijlage 1+3" xfId="60" xr:uid="{00000000-0005-0000-0000-00007BCE0000}"/>
    <cellStyle name="Standaard_Blad1" xfId="16" xr:uid="{00000000-0005-0000-0000-00007CCE0000}"/>
    <cellStyle name="Titel" xfId="18" builtinId="15" customBuiltin="1"/>
    <cellStyle name="Titel 2" xfId="187" xr:uid="{00000000-0005-0000-0000-00007ECE0000}"/>
    <cellStyle name="Title" xfId="188" xr:uid="{00000000-0005-0000-0000-00007FCE0000}"/>
    <cellStyle name="Totaal" xfId="33" builtinId="25" customBuiltin="1"/>
    <cellStyle name="Totaal 2" xfId="189" xr:uid="{00000000-0005-0000-0000-000081CE0000}"/>
    <cellStyle name="Total" xfId="190" xr:uid="{00000000-0005-0000-0000-000082CE0000}"/>
    <cellStyle name="Uitvoer" xfId="27" builtinId="21" customBuiltin="1"/>
    <cellStyle name="Uitvoer 2" xfId="191" xr:uid="{00000000-0005-0000-0000-000084CE0000}"/>
    <cellStyle name="Valuta" xfId="17" builtinId="4"/>
    <cellStyle name="Valuta 2" xfId="65" xr:uid="{00000000-0005-0000-0000-000086CE0000}"/>
    <cellStyle name="Valuta 2 2" xfId="101" xr:uid="{00000000-0005-0000-0000-000087CE0000}"/>
    <cellStyle name="Valuta 2 3" xfId="52881" xr:uid="{00000000-0005-0000-0000-000088CE0000}"/>
    <cellStyle name="Valuta 3" xfId="99" xr:uid="{00000000-0005-0000-0000-000089CE0000}"/>
    <cellStyle name="Valuta 3 2" xfId="103" xr:uid="{00000000-0005-0000-0000-00008ACE0000}"/>
    <cellStyle name="Valuta 3 3" xfId="52882" xr:uid="{00000000-0005-0000-0000-00008BCE0000}"/>
    <cellStyle name="Valuta 4" xfId="100" xr:uid="{00000000-0005-0000-0000-00008CCE0000}"/>
    <cellStyle name="Valuta 4 2" xfId="52883" xr:uid="{00000000-0005-0000-0000-00008DCE0000}"/>
    <cellStyle name="Valuta 5" xfId="52884" xr:uid="{00000000-0005-0000-0000-00008ECE0000}"/>
    <cellStyle name="Valuta 6" xfId="52890" xr:uid="{1ADA9353-DEC9-4B9C-B5FD-A150706F4AE0}"/>
    <cellStyle name="Valuta euro rb" xfId="192" xr:uid="{00000000-0005-0000-0000-00008FCE0000}"/>
    <cellStyle name="Valuta F rb" xfId="193" xr:uid="{00000000-0005-0000-0000-000090CE0000}"/>
    <cellStyle name="Valuta gulden rb" xfId="194" xr:uid="{00000000-0005-0000-0000-000091CE0000}"/>
    <cellStyle name="Verklarende tekst" xfId="32" builtinId="53" customBuiltin="1"/>
    <cellStyle name="Verklarende tekst 2" xfId="195" xr:uid="{00000000-0005-0000-0000-000093CE0000}"/>
    <cellStyle name="Waarschuwingstekst" xfId="31" builtinId="11" customBuiltin="1"/>
    <cellStyle name="Waarschuwingstekst 2" xfId="196" xr:uid="{00000000-0005-0000-0000-000095CE0000}"/>
    <cellStyle name="Warning Text" xfId="197" xr:uid="{00000000-0005-0000-0000-000096CE0000}"/>
  </cellStyles>
  <dxfs count="8">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2D3"/>
      <color rgb="FF9FD2DF"/>
      <color rgb="FF324091"/>
      <color rgb="FF0A4983"/>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xdr:colOff>
      <xdr:row>5</xdr:row>
      <xdr:rowOff>28574</xdr:rowOff>
    </xdr:from>
    <xdr:to>
      <xdr:col>16</xdr:col>
      <xdr:colOff>131445</xdr:colOff>
      <xdr:row>39</xdr:row>
      <xdr:rowOff>19050</xdr:rowOff>
    </xdr:to>
    <xdr:sp macro="" textlink="">
      <xdr:nvSpPr>
        <xdr:cNvPr id="3" name="Tekstvak 2">
          <a:extLst>
            <a:ext uri="{FF2B5EF4-FFF2-40B4-BE49-F238E27FC236}">
              <a16:creationId xmlns:a16="http://schemas.microsoft.com/office/drawing/2014/main" id="{C7D6EBC4-151B-4F97-BAC9-683FC3F6FDC1}"/>
            </a:ext>
          </a:extLst>
        </xdr:cNvPr>
        <xdr:cNvSpPr txBox="1"/>
      </xdr:nvSpPr>
      <xdr:spPr>
        <a:xfrm>
          <a:off x="1905" y="942974"/>
          <a:ext cx="11121390" cy="5172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0" indent="0"/>
          <a:r>
            <a:rPr lang="nl-NL" sz="1200" b="1">
              <a:solidFill>
                <a:schemeClr val="dk1"/>
              </a:solidFill>
              <a:effectLst/>
              <a:latin typeface="Georgia" panose="02040502050405020303" pitchFamily="18" charset="0"/>
              <a:ea typeface="+mn-ea"/>
              <a:cs typeface="+mn-cs"/>
            </a:rPr>
            <a:t>Algemeen</a:t>
          </a:r>
        </a:p>
        <a:p>
          <a:pPr marL="0" lvl="0" indent="0"/>
          <a:r>
            <a:rPr lang="nl-NL" sz="1200" b="0">
              <a:solidFill>
                <a:schemeClr val="dk1"/>
              </a:solidFill>
              <a:effectLst/>
              <a:latin typeface="Georgia" panose="02040502050405020303" pitchFamily="18" charset="0"/>
              <a:ea typeface="+mn-ea"/>
              <a:cs typeface="+mn-cs"/>
            </a:rPr>
            <a:t>De inschrijver draagt er zorg voor dat de totstandkoming van het inschrijvingsbedrag overeenkomt met de onderliggende tabbladen. Indien dit niet het geval is wordt de inschrijving ongeldig verklaard.</a:t>
          </a:r>
        </a:p>
        <a:p>
          <a:pPr lvl="0"/>
          <a:endParaRPr lang="nl-NL" sz="1200" b="0">
            <a:solidFill>
              <a:schemeClr val="dk1"/>
            </a:solidFill>
            <a:effectLst/>
            <a:latin typeface="Georgia" panose="02040502050405020303" pitchFamily="18" charset="0"/>
            <a:ea typeface="+mn-ea"/>
            <a:cs typeface="+mn-cs"/>
          </a:endParaRPr>
        </a:p>
        <a:p>
          <a:pPr lvl="0"/>
          <a:r>
            <a:rPr lang="nl-NL" sz="1200" b="0">
              <a:solidFill>
                <a:schemeClr val="dk1"/>
              </a:solidFill>
              <a:effectLst/>
              <a:latin typeface="Georgia" panose="02040502050405020303" pitchFamily="18" charset="0"/>
              <a:ea typeface="+mn-ea"/>
              <a:cs typeface="+mn-cs"/>
            </a:rPr>
            <a:t>Het door de inschrijver ingediende inschrijfbedrag is de maximale vergoeding voor het gevraagde in de aanbestedingsdocumenten.</a:t>
          </a:r>
        </a:p>
        <a:p>
          <a:pPr lvl="0"/>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Prijsniveau</a:t>
          </a:r>
        </a:p>
        <a:p>
          <a:r>
            <a:rPr lang="nl-NL" sz="1200" b="0">
              <a:solidFill>
                <a:schemeClr val="dk1"/>
              </a:solidFill>
              <a:effectLst/>
              <a:latin typeface="Georgia" panose="02040502050405020303" pitchFamily="18" charset="0"/>
              <a:ea typeface="+mn-ea"/>
              <a:cs typeface="+mn-cs"/>
            </a:rPr>
            <a:t>Het loon- en </a:t>
          </a:r>
          <a:r>
            <a:rPr lang="nl-NL" sz="1200" b="0">
              <a:solidFill>
                <a:sysClr val="windowText" lastClr="000000"/>
              </a:solidFill>
              <a:effectLst/>
              <a:latin typeface="Georgia" panose="02040502050405020303" pitchFamily="18" charset="0"/>
              <a:ea typeface="+mn-ea"/>
              <a:cs typeface="+mn-cs"/>
            </a:rPr>
            <a:t>prijspeil van 1 januari 2026 is het uitgangspunt </a:t>
          </a:r>
          <a:r>
            <a:rPr lang="nl-NL" sz="1200" b="0">
              <a:solidFill>
                <a:schemeClr val="dk1"/>
              </a:solidFill>
              <a:effectLst/>
              <a:latin typeface="Georgia" panose="02040502050405020303" pitchFamily="18" charset="0"/>
              <a:ea typeface="+mn-ea"/>
              <a:cs typeface="+mn-cs"/>
            </a:rPr>
            <a:t>voor alle aan te bieden tarieven en prijzen. De prijzen worden weergegeven exclusief de verschuldigde B.T.W. Na vaststelling van de contractjaarprijs worden tussentijdse prijsverhogingen lopende een contractjaar niet geaccepteerd, met uitzondering van de bindende bepalingen van overheidswege. </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Ruimtestaat</a:t>
          </a:r>
        </a:p>
        <a:p>
          <a:r>
            <a:rPr lang="nl-NL" sz="1200" b="0">
              <a:solidFill>
                <a:schemeClr val="dk1"/>
              </a:solidFill>
              <a:effectLst/>
              <a:latin typeface="Georgia" panose="02040502050405020303" pitchFamily="18" charset="0"/>
              <a:ea typeface="+mn-ea"/>
              <a:cs typeface="+mn-cs"/>
            </a:rPr>
            <a:t>De ruimtestaat is met een zo groot mogelijke zorgvuldigheid samengesteld. Desondanks kunnen zich verschillen met de werkelijkheid voordoen door verbouwingen en verhuizingen in de gebouwen.  </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 </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De uitgangspunten in het calculatiemodel vormen de basis voor de calculatie van de dienstverlener. Indien noodzakelijk worden eventuele wijzigingen in de ruimtestaat na gunning in de calculatie doorgevoerd en verrekend met de in het calculatiemodel opgenomen normeringen en tarieven van de dienstverlener.</a:t>
          </a: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Contractjaarprijs</a:t>
          </a:r>
        </a:p>
        <a:p>
          <a:r>
            <a:rPr lang="nl-NL" sz="1200" b="0">
              <a:solidFill>
                <a:schemeClr val="dk1"/>
              </a:solidFill>
              <a:effectLst/>
              <a:latin typeface="Georgia" panose="02040502050405020303" pitchFamily="18" charset="0"/>
              <a:ea typeface="+mn-ea"/>
              <a:cs typeface="+mn-cs"/>
            </a:rPr>
            <a:t>De contractjaarprijs is opgebouwd uit alle componenten die zijn opgenomen in het </a:t>
          </a:r>
          <a:r>
            <a:rPr lang="nl-NL" sz="1200" b="0">
              <a:solidFill>
                <a:sysClr val="windowText" lastClr="000000"/>
              </a:solidFill>
              <a:effectLst/>
              <a:latin typeface="Georgia" panose="02040502050405020303" pitchFamily="18" charset="0"/>
              <a:ea typeface="+mn-ea"/>
              <a:cs typeface="+mn-cs"/>
            </a:rPr>
            <a:t>calculatiemodel met uitzondering van de afroepprijzen.</a:t>
          </a:r>
          <a:endParaRPr lang="nl-NL" sz="1200" b="1">
            <a:solidFill>
              <a:sysClr val="windowText" lastClr="000000"/>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 </a:t>
          </a:r>
          <a:endParaRPr lang="nl-NL" sz="1200" b="1">
            <a:solidFill>
              <a:schemeClr val="dk1"/>
            </a:solidFill>
            <a:effectLst/>
            <a:latin typeface="Georgia" panose="02040502050405020303" pitchFamily="18" charset="0"/>
            <a:ea typeface="+mn-ea"/>
            <a:cs typeface="+mn-cs"/>
          </a:endParaRPr>
        </a:p>
        <a:p>
          <a:r>
            <a:rPr lang="nl-NL" sz="1200" b="0">
              <a:solidFill>
                <a:schemeClr val="dk1"/>
              </a:solidFill>
              <a:effectLst/>
              <a:latin typeface="Georgia" panose="02040502050405020303" pitchFamily="18" charset="0"/>
              <a:ea typeface="+mn-ea"/>
              <a:cs typeface="+mn-cs"/>
            </a:rPr>
            <a:t>Bij vaststelling van de contractjaarprijs wordt rekening gehouden met de overname uren en kosten zoals gesteld in bijlage, overzicht overname personeel. Na gunning van de opdracht wordt op basis van de daadwerkelijke overnamekosten de definitieve contractjaarprijs vastgesteld.</a:t>
          </a:r>
          <a:endParaRPr lang="nl-NL" sz="1200">
            <a:effectLst/>
            <a:latin typeface="Georgia" panose="02040502050405020303" pitchFamily="18" charset="0"/>
          </a:endParaRPr>
        </a:p>
        <a:p>
          <a:endParaRPr lang="nl-NL" sz="1200" b="1">
            <a:solidFill>
              <a:schemeClr val="dk1"/>
            </a:solidFill>
            <a:effectLst/>
            <a:latin typeface="Georgia" panose="02040502050405020303" pitchFamily="18" charset="0"/>
            <a:ea typeface="+mn-ea"/>
            <a:cs typeface="+mn-cs"/>
          </a:endParaRPr>
        </a:p>
        <a:p>
          <a:pPr lvl="0"/>
          <a:r>
            <a:rPr lang="nl-NL" sz="1200" b="1">
              <a:solidFill>
                <a:schemeClr val="dk1"/>
              </a:solidFill>
              <a:effectLst/>
              <a:latin typeface="Georgia" panose="02040502050405020303" pitchFamily="18" charset="0"/>
              <a:ea typeface="+mn-ea"/>
              <a:cs typeface="+mn-cs"/>
            </a:rPr>
            <a:t>Uurtarieven</a:t>
          </a:r>
        </a:p>
        <a:p>
          <a:pPr marL="0" indent="0"/>
          <a:r>
            <a:rPr lang="nl-NL" sz="1200" b="0">
              <a:solidFill>
                <a:schemeClr val="dk1"/>
              </a:solidFill>
              <a:effectLst/>
              <a:latin typeface="Georgia" panose="02040502050405020303" pitchFamily="18" charset="0"/>
              <a:ea typeface="+mn-ea"/>
              <a:cs typeface="+mn-cs"/>
            </a:rPr>
            <a:t>De dienstverlener geeft op basis van het calculatiemodel een uurtariefopbouw op van de in te zetten categorieën medewerkers. De kosten voor werkkleding en uitrusting, materialen, middelen en machines inclusief de levering van afvalzakken), parkeerkosten en aanvraag VOG alsmede de overige indirecte kosten maken onderdeel uit van de uurtarieven.</a:t>
          </a:r>
        </a:p>
        <a:p>
          <a:pPr marL="0" indent="0"/>
          <a:r>
            <a:rPr lang="nl-NL" sz="1200" b="0">
              <a:solidFill>
                <a:schemeClr val="dk1"/>
              </a:solidFill>
              <a:effectLst/>
              <a:latin typeface="Georgia" panose="02040502050405020303" pitchFamily="18" charset="0"/>
              <a:ea typeface="+mn-ea"/>
              <a:cs typeface="+mn-cs"/>
            </a:rPr>
            <a:t> </a:t>
          </a:r>
        </a:p>
        <a:p>
          <a:pPr marL="0" indent="0"/>
          <a:r>
            <a:rPr lang="nl-NL" sz="1200" b="0">
              <a:solidFill>
                <a:schemeClr val="dk1"/>
              </a:solidFill>
              <a:effectLst/>
              <a:latin typeface="Georgia" panose="02040502050405020303" pitchFamily="18" charset="0"/>
              <a:ea typeface="+mn-ea"/>
              <a:cs typeface="+mn-cs"/>
            </a:rPr>
            <a:t>De opgegeven uurtarieven zijn, ten aanzien van de verdeling in loongroepen, gebaseerd op de gemiddelde eigenbedrijfssituatie.  </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219075</xdr:colOff>
      <xdr:row>36</xdr:row>
      <xdr:rowOff>11430</xdr:rowOff>
    </xdr:from>
    <xdr:to>
      <xdr:col>8</xdr:col>
      <xdr:colOff>112395</xdr:colOff>
      <xdr:row>43</xdr:row>
      <xdr:rowOff>44824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3513604" y="7373695"/>
          <a:ext cx="3591262" cy="121001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0">
              <a:solidFill>
                <a:srgbClr val="FF0000"/>
              </a:solidFill>
              <a:latin typeface="Georgia" panose="02040502050405020303" pitchFamily="18"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17356</xdr:colOff>
      <xdr:row>0</xdr:row>
      <xdr:rowOff>59691</xdr:rowOff>
    </xdr:from>
    <xdr:to>
      <xdr:col>14</xdr:col>
      <xdr:colOff>53763</xdr:colOff>
      <xdr:row>3</xdr:row>
      <xdr:rowOff>190500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669106" y="59691"/>
          <a:ext cx="6619240" cy="6282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Georgia" panose="02040502050405020303"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0</xdr:row>
      <xdr:rowOff>1</xdr:rowOff>
    </xdr:from>
    <xdr:to>
      <xdr:col>14</xdr:col>
      <xdr:colOff>15954</xdr:colOff>
      <xdr:row>4</xdr:row>
      <xdr:rowOff>1</xdr:rowOff>
    </xdr:to>
    <xdr:sp macro="" textlink="">
      <xdr:nvSpPr>
        <xdr:cNvPr id="3" name="Tekstvak 2">
          <a:extLst>
            <a:ext uri="{FF2B5EF4-FFF2-40B4-BE49-F238E27FC236}">
              <a16:creationId xmlns:a16="http://schemas.microsoft.com/office/drawing/2014/main" id="{2191C526-8844-459C-BA13-AA99709CBC92}"/>
            </a:ext>
          </a:extLst>
        </xdr:cNvPr>
        <xdr:cNvSpPr txBox="1"/>
      </xdr:nvSpPr>
      <xdr:spPr>
        <a:xfrm>
          <a:off x="7577191" y="1"/>
          <a:ext cx="6619241" cy="7063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effectLst/>
              <a:latin typeface="Georgia" panose="02040502050405020303" pitchFamily="18" charset="0"/>
              <a:ea typeface="+mn-ea"/>
              <a:cs typeface="+mn-cs"/>
            </a:rPr>
            <a:t>Onderstaand geeft de dienstverlener een opbouw van het gemiddelde uurloon voor reguliere werkzaamheden. Gedurende de contractperiode worden de opgegeven percentages per loongroep, waarop het opgegeven gemiddelde uurtarief is gebaseerd, NIET aangepast.</a:t>
          </a:r>
        </a:p>
        <a:p>
          <a:endParaRPr lang="nl-NL" sz="1000">
            <a:solidFill>
              <a:srgbClr val="FF0000"/>
            </a:solidFill>
            <a:effectLst/>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 val="atir_xls3"/>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atir_xls1"/>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2"/>
      <sheetName val="Info_blad"/>
      <sheetName val="1-Contract_tot__en_prijzenblad"/>
      <sheetName val="2-Basis_ruimtestaat"/>
      <sheetName val="3-Premies_en_opslagen"/>
      <sheetName val="4-Opbouw_uurtarief_productie"/>
      <sheetName val="5-Opbouw_uurtarief_toezicht"/>
      <sheetName val="9-Sanitaire_voorzieningen"/>
      <sheetName val="10-Menukaart_Meeting_&amp;_Events"/>
      <sheetName val="Dieptereiniging_Keuken"/>
      <sheetName val="Berekening_Resume"/>
      <sheetName val="Data"/>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row r="46">
          <cell r="K46">
            <v>0</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 val="atir.xls"/>
      <sheetName val="atir_xls"/>
      <sheetName val="3-Basis_ruimtestaat"/>
      <sheetName val="atir_xls1"/>
      <sheetName val="Omreken"/>
      <sheetName val="atir_xls2"/>
      <sheetName val="atir_xls3"/>
    </sheetNames>
    <sheetDataSet>
      <sheetData sheetId="0" refreshError="1"/>
      <sheetData sheetId="1" refreshError="1"/>
      <sheetData sheetId="2" refreshError="1"/>
      <sheetData sheetId="3" refreshError="1"/>
      <sheetData sheetId="4"/>
      <sheetData sheetId="5" refreshError="1"/>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3CB5-6693-41B8-AA03-F80BBA627937}">
  <dimension ref="A1:D38"/>
  <sheetViews>
    <sheetView showGridLines="0" tabSelected="1" workbookViewId="0">
      <selection activeCell="J16" sqref="J16"/>
    </sheetView>
  </sheetViews>
  <sheetFormatPr defaultRowHeight="12.4"/>
  <cols>
    <col min="1" max="1" width="38.140625" customWidth="1"/>
    <col min="2" max="2" width="41.42578125" customWidth="1"/>
    <col min="3" max="3" width="16.42578125" customWidth="1"/>
  </cols>
  <sheetData>
    <row r="1" spans="1:4" s="184" customFormat="1" ht="13.15">
      <c r="A1" s="549" t="s">
        <v>0</v>
      </c>
      <c r="B1" s="550"/>
    </row>
    <row r="2" spans="1:4" s="184" customFormat="1" ht="12.75">
      <c r="A2" s="550"/>
      <c r="B2" s="550"/>
    </row>
    <row r="3" spans="1:4" s="184" customFormat="1" ht="15">
      <c r="A3" s="551" t="s">
        <v>1</v>
      </c>
      <c r="B3" s="552" t="str">
        <f>'2-Kosten per locatie'!B3</f>
        <v>Veiligheidsregio Rotterdam-Rijnmond</v>
      </c>
    </row>
    <row r="4" spans="1:4" s="184" customFormat="1" ht="15">
      <c r="A4" s="551" t="s">
        <v>2</v>
      </c>
      <c r="B4" s="553" t="str">
        <f ca="1">MID(CELL("bestandsnaam",$B$11),SEARCH("]",CELL("bestandsnaam",$B$11),1)+1,256)</f>
        <v>0-prijsformulier</v>
      </c>
      <c r="C4" s="590" t="s">
        <v>1016</v>
      </c>
    </row>
    <row r="5" spans="1:4" s="184" customFormat="1" ht="15">
      <c r="A5" s="551" t="s">
        <v>3</v>
      </c>
      <c r="B5" s="552" t="str">
        <f>'2-Kosten per locatie'!B5</f>
        <v>Perceel 1 schoonmaak en glasbewassing</v>
      </c>
    </row>
    <row r="6" spans="1:4" s="184" customFormat="1" ht="15">
      <c r="A6" s="551" t="s">
        <v>4</v>
      </c>
      <c r="B6" s="568">
        <f>'2-Kosten per locatie'!B6</f>
        <v>522549</v>
      </c>
    </row>
    <row r="7" spans="1:4" s="184" customFormat="1" ht="15">
      <c r="A7" s="551" t="s">
        <v>5</v>
      </c>
      <c r="B7" s="554"/>
    </row>
    <row r="8" spans="1:4" s="184" customFormat="1" ht="15">
      <c r="A8" s="551" t="s">
        <v>6</v>
      </c>
      <c r="B8" s="555">
        <f>'2-Kosten per locatie'!B8</f>
        <v>46023</v>
      </c>
    </row>
    <row r="9" spans="1:4" s="184" customFormat="1" ht="15">
      <c r="A9" s="551" t="s">
        <v>7</v>
      </c>
      <c r="B9" s="556" t="s">
        <v>1017</v>
      </c>
    </row>
    <row r="10" spans="1:4" s="184" customFormat="1" ht="13.15" thickBot="1"/>
    <row r="11" spans="1:4" s="184" customFormat="1" ht="21" thickBot="1">
      <c r="A11" s="620" t="s">
        <v>8</v>
      </c>
      <c r="B11" s="621"/>
      <c r="C11" s="621"/>
      <c r="D11" s="622"/>
    </row>
    <row r="12" spans="1:4" s="184" customFormat="1" ht="13.5">
      <c r="A12" s="557"/>
      <c r="B12" s="558"/>
      <c r="C12" s="558"/>
      <c r="D12" s="559"/>
    </row>
    <row r="13" spans="1:4" s="184" customFormat="1" ht="15">
      <c r="A13" s="623" t="s">
        <v>9</v>
      </c>
      <c r="B13" s="624"/>
      <c r="C13" s="624"/>
      <c r="D13" s="625"/>
    </row>
    <row r="14" spans="1:4" s="184" customFormat="1" ht="15">
      <c r="A14" s="623" t="s">
        <v>10</v>
      </c>
      <c r="B14" s="624" t="s">
        <v>10</v>
      </c>
      <c r="C14" s="624"/>
      <c r="D14" s="625"/>
    </row>
    <row r="15" spans="1:4" s="184" customFormat="1" ht="13.9" thickBot="1">
      <c r="A15" s="560"/>
      <c r="B15" s="561"/>
      <c r="C15" s="561"/>
      <c r="D15" s="562"/>
    </row>
    <row r="16" spans="1:4" s="184" customFormat="1" ht="71.099999999999994" customHeight="1" thickBot="1">
      <c r="A16" s="626" t="s">
        <v>11</v>
      </c>
      <c r="B16" s="627"/>
      <c r="C16" s="627"/>
      <c r="D16" s="628"/>
    </row>
    <row r="17" spans="1:4" s="184" customFormat="1" ht="13.9" thickBot="1">
      <c r="A17" s="557"/>
      <c r="B17" s="558"/>
      <c r="C17" s="558"/>
      <c r="D17" s="559"/>
    </row>
    <row r="18" spans="1:4" s="184" customFormat="1" ht="26.25">
      <c r="A18" s="238"/>
      <c r="B18" s="239"/>
      <c r="C18" s="239" t="s">
        <v>12</v>
      </c>
      <c r="D18" s="240"/>
    </row>
    <row r="19" spans="1:4" s="184" customFormat="1" ht="13.9" thickBot="1">
      <c r="A19" s="563"/>
      <c r="B19" s="241"/>
      <c r="C19" s="242"/>
      <c r="D19" s="243"/>
    </row>
    <row r="20" spans="1:4" s="184" customFormat="1" ht="12.75">
      <c r="A20" s="244" t="s">
        <v>13</v>
      </c>
      <c r="B20" s="245"/>
      <c r="C20" s="564" t="e">
        <f>'2-Kosten per locatie'!P3</f>
        <v>#DIV/0!</v>
      </c>
      <c r="D20" s="246"/>
    </row>
    <row r="21" spans="1:4" s="184" customFormat="1" ht="13.15" thickBot="1">
      <c r="A21" s="244"/>
      <c r="B21" s="245"/>
      <c r="C21" s="247"/>
      <c r="D21" s="248"/>
    </row>
    <row r="22" spans="1:4" s="184" customFormat="1" ht="13.5" thickBot="1">
      <c r="A22" s="249" t="s">
        <v>14</v>
      </c>
      <c r="B22" s="629" t="e">
        <f>C20</f>
        <v>#DIV/0!</v>
      </c>
      <c r="C22" s="630"/>
      <c r="D22" s="250"/>
    </row>
    <row r="23" spans="1:4" s="184" customFormat="1" ht="13.5">
      <c r="A23" s="251" t="s">
        <v>15</v>
      </c>
      <c r="B23" s="252"/>
      <c r="C23" s="253"/>
      <c r="D23" s="254"/>
    </row>
    <row r="24" spans="1:4" s="184" customFormat="1" ht="13.5" thickBot="1">
      <c r="A24" s="549" t="s">
        <v>16</v>
      </c>
      <c r="B24" s="614"/>
      <c r="C24" s="615"/>
      <c r="D24" s="616"/>
    </row>
    <row r="25" spans="1:4" s="184" customFormat="1" ht="15.6" customHeight="1">
      <c r="A25" s="557"/>
      <c r="B25" s="558"/>
      <c r="C25" s="558"/>
      <c r="D25" s="559"/>
    </row>
    <row r="26" spans="1:4" s="184" customFormat="1" ht="27.75" customHeight="1" thickBot="1">
      <c r="A26" s="632" t="s">
        <v>17</v>
      </c>
      <c r="B26" s="633"/>
      <c r="C26" s="633"/>
      <c r="D26" s="634"/>
    </row>
    <row r="27" spans="1:4" s="184" customFormat="1" ht="13.5">
      <c r="A27" s="557"/>
      <c r="B27" s="565"/>
      <c r="C27" s="631"/>
      <c r="D27" s="631"/>
    </row>
    <row r="28" spans="1:4" s="184" customFormat="1" ht="13.15">
      <c r="A28" s="255" t="s">
        <v>18</v>
      </c>
      <c r="B28" s="608" t="s">
        <v>19</v>
      </c>
      <c r="C28" s="609"/>
      <c r="D28" s="610"/>
    </row>
    <row r="29" spans="1:4" s="184" customFormat="1" ht="13.5">
      <c r="A29" s="257"/>
      <c r="B29" s="256"/>
      <c r="C29" s="256"/>
      <c r="D29" s="258"/>
    </row>
    <row r="30" spans="1:4" s="184" customFormat="1" ht="27.6" customHeight="1">
      <c r="A30" s="260" t="s">
        <v>20</v>
      </c>
      <c r="B30" s="611" t="s">
        <v>19</v>
      </c>
      <c r="C30" s="612"/>
      <c r="D30" s="613"/>
    </row>
    <row r="31" spans="1:4" s="184" customFormat="1" ht="13.5">
      <c r="A31" s="257"/>
      <c r="B31" s="256"/>
      <c r="C31" s="256"/>
      <c r="D31" s="258"/>
    </row>
    <row r="32" spans="1:4" s="184" customFormat="1" ht="13.15">
      <c r="A32" s="255" t="s">
        <v>21</v>
      </c>
      <c r="B32" s="608" t="s">
        <v>22</v>
      </c>
      <c r="C32" s="609"/>
      <c r="D32" s="610"/>
    </row>
    <row r="33" spans="1:4" s="184" customFormat="1" ht="13.5">
      <c r="A33" s="259"/>
      <c r="B33" s="256"/>
      <c r="C33" s="256"/>
      <c r="D33" s="258"/>
    </row>
    <row r="34" spans="1:4" s="184" customFormat="1" ht="13.35" customHeight="1">
      <c r="A34" s="617" t="s">
        <v>23</v>
      </c>
      <c r="B34" s="618"/>
      <c r="C34" s="618"/>
      <c r="D34" s="619"/>
    </row>
    <row r="35" spans="1:4" s="184" customFormat="1" ht="13.35" customHeight="1">
      <c r="A35" s="602" t="s">
        <v>24</v>
      </c>
      <c r="B35" s="603"/>
      <c r="C35" s="603"/>
      <c r="D35" s="604"/>
    </row>
    <row r="36" spans="1:4" s="184" customFormat="1" ht="13.35" customHeight="1">
      <c r="A36" s="602"/>
      <c r="B36" s="603"/>
      <c r="C36" s="603"/>
      <c r="D36" s="604"/>
    </row>
    <row r="37" spans="1:4" s="184" customFormat="1" ht="13.35" customHeight="1">
      <c r="A37" s="602"/>
      <c r="B37" s="603"/>
      <c r="C37" s="603"/>
      <c r="D37" s="604"/>
    </row>
    <row r="38" spans="1:4" s="184" customFormat="1" ht="13.35" customHeight="1">
      <c r="A38" s="605"/>
      <c r="B38" s="606"/>
      <c r="C38" s="606"/>
      <c r="D38" s="607"/>
    </row>
  </sheetData>
  <mergeCells count="13">
    <mergeCell ref="A11:D11"/>
    <mergeCell ref="A13:D13"/>
    <mergeCell ref="A16:D16"/>
    <mergeCell ref="B22:C22"/>
    <mergeCell ref="C27:D27"/>
    <mergeCell ref="A14:D14"/>
    <mergeCell ref="A26:D26"/>
    <mergeCell ref="A35:D38"/>
    <mergeCell ref="B28:D28"/>
    <mergeCell ref="B30:D30"/>
    <mergeCell ref="B32:D32"/>
    <mergeCell ref="B24:D24"/>
    <mergeCell ref="A34:D3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D50C-F0B9-46A2-B512-17CCBE41C2D2}">
  <dimension ref="A1:W27"/>
  <sheetViews>
    <sheetView showGridLines="0" zoomScale="85" zoomScaleNormal="85" workbookViewId="0">
      <pane ySplit="4" topLeftCell="A5" activePane="bottomLeft" state="frozen"/>
      <selection activeCell="R27" sqref="R27"/>
      <selection pane="bottomLeft" activeCell="B4" sqref="B4"/>
    </sheetView>
  </sheetViews>
  <sheetFormatPr defaultRowHeight="12.4"/>
  <cols>
    <col min="1" max="1" width="27.5703125" customWidth="1"/>
    <col min="2" max="2" width="11" customWidth="1"/>
  </cols>
  <sheetData>
    <row r="1" spans="1:13" ht="15">
      <c r="A1" s="37" t="s">
        <v>1</v>
      </c>
      <c r="B1" s="38" t="str">
        <f>'2-Kosten per locatie'!B3</f>
        <v>Veiligheidsregio Rotterdam-Rijnmond</v>
      </c>
    </row>
    <row r="2" spans="1:13" ht="15">
      <c r="A2" s="37" t="s">
        <v>2</v>
      </c>
      <c r="B2" s="38" t="str">
        <f ca="1">MID(CELL("bestandsnaam",$B$11),SEARCH("]",CELL("bestandsnaam",$B$11),1)+1,256)</f>
        <v>1-Uitgangspunten</v>
      </c>
    </row>
    <row r="3" spans="1:13" ht="15">
      <c r="A3" s="37" t="s">
        <v>3</v>
      </c>
      <c r="B3" s="38" t="str">
        <f>'2-Kosten per locatie'!B5</f>
        <v>Perceel 1 schoonmaak en glasbewassing</v>
      </c>
    </row>
    <row r="4" spans="1:13" ht="15">
      <c r="A4" s="37" t="s">
        <v>4</v>
      </c>
      <c r="B4" s="566">
        <f>'2-Kosten per locatie'!B6</f>
        <v>522549</v>
      </c>
      <c r="G4" s="36"/>
      <c r="H4" s="36"/>
      <c r="I4" s="36"/>
      <c r="J4" s="36"/>
      <c r="K4" s="36"/>
      <c r="L4" s="36"/>
      <c r="M4" s="36"/>
    </row>
    <row r="26" spans="19:23">
      <c r="W26" s="237"/>
    </row>
    <row r="27" spans="19:23">
      <c r="S27" s="237"/>
      <c r="T27" s="237"/>
      <c r="U27" s="237"/>
      <c r="V27" s="237"/>
      <c r="W27" s="23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123"/>
  <sheetViews>
    <sheetView showGridLines="0" showZeros="0" zoomScale="75" zoomScaleNormal="75" workbookViewId="0">
      <selection activeCell="B9" sqref="B9"/>
    </sheetView>
  </sheetViews>
  <sheetFormatPr defaultColWidth="8.5703125" defaultRowHeight="14.1" customHeight="1"/>
  <cols>
    <col min="1" max="1" width="62.5703125" style="39" customWidth="1"/>
    <col min="2" max="2" width="19.35546875" style="39" customWidth="1"/>
    <col min="3" max="3" width="16" style="39" customWidth="1"/>
    <col min="4" max="7" width="13.5703125" style="40" customWidth="1"/>
    <col min="8" max="8" width="16.5703125" style="40" customWidth="1"/>
    <col min="9" max="9" width="15.42578125" style="40" customWidth="1"/>
    <col min="10" max="14" width="13.5703125" style="40" customWidth="1"/>
    <col min="15" max="15" width="19.140625" style="40" customWidth="1"/>
    <col min="16" max="16" width="17.35546875" style="40" customWidth="1"/>
    <col min="17" max="17" width="15.42578125" style="40" customWidth="1"/>
    <col min="18" max="18" width="16.5703125" style="40" customWidth="1"/>
    <col min="19" max="19" width="16.42578125" style="40" customWidth="1"/>
    <col min="20" max="20" width="16.85546875" style="40" customWidth="1"/>
    <col min="21" max="21" width="16.5703125" style="40" bestFit="1" customWidth="1"/>
    <col min="22" max="22" width="18" style="40" customWidth="1"/>
    <col min="23" max="23" width="15.42578125" style="40" bestFit="1" customWidth="1"/>
    <col min="24" max="24" width="15.35546875" style="40" customWidth="1"/>
    <col min="25" max="25" width="14.35546875" style="40" customWidth="1"/>
    <col min="26" max="26" width="13.85546875" style="40" bestFit="1" customWidth="1"/>
    <col min="27" max="28" width="13.35546875" style="40" customWidth="1"/>
    <col min="29" max="29" width="14.5703125" style="40" customWidth="1"/>
    <col min="30" max="33" width="13.35546875" style="40" customWidth="1"/>
    <col min="34" max="16384" width="8.5703125" style="39"/>
  </cols>
  <sheetData>
    <row r="1" spans="1:34" ht="14.1" customHeight="1">
      <c r="A1" s="261" t="s">
        <v>0</v>
      </c>
      <c r="E1" s="635" t="s">
        <v>25</v>
      </c>
      <c r="F1" s="636"/>
      <c r="G1" s="41"/>
      <c r="J1" s="262" t="s">
        <v>26</v>
      </c>
      <c r="K1" s="263"/>
      <c r="L1" s="263"/>
      <c r="M1" s="263"/>
      <c r="N1" s="263"/>
      <c r="O1" s="264"/>
      <c r="P1" s="265" t="e">
        <f>U117</f>
        <v>#DIV/0!</v>
      </c>
      <c r="Q1" s="201"/>
      <c r="R1" s="230"/>
      <c r="S1" s="230"/>
      <c r="T1" s="230"/>
      <c r="U1" s="230"/>
      <c r="V1" s="230"/>
      <c r="W1" s="230"/>
      <c r="X1" s="230"/>
      <c r="Y1" s="230"/>
      <c r="Z1" s="230"/>
      <c r="AA1" s="230"/>
    </row>
    <row r="2" spans="1:34" ht="14.1" customHeight="1">
      <c r="E2" s="266"/>
      <c r="F2" s="267" t="s">
        <v>27</v>
      </c>
      <c r="G2" s="41"/>
      <c r="J2" s="42" t="s">
        <v>28</v>
      </c>
      <c r="K2" s="43"/>
      <c r="L2" s="43"/>
      <c r="M2" s="43"/>
      <c r="N2" s="43"/>
      <c r="O2" s="44">
        <v>0.21</v>
      </c>
      <c r="P2" s="159" t="e">
        <f>O2*P1</f>
        <v>#DIV/0!</v>
      </c>
      <c r="Q2" s="201"/>
      <c r="R2" s="230"/>
      <c r="S2" s="230"/>
      <c r="T2" s="230"/>
      <c r="U2" s="231"/>
      <c r="V2" s="231"/>
      <c r="W2" s="230"/>
      <c r="X2" s="230"/>
      <c r="Y2" s="230"/>
      <c r="Z2" s="230"/>
      <c r="AA2" s="230"/>
    </row>
    <row r="3" spans="1:34" ht="14.1" customHeight="1">
      <c r="A3" s="37" t="s">
        <v>1</v>
      </c>
      <c r="B3" s="38" t="s">
        <v>29</v>
      </c>
      <c r="C3" s="194"/>
      <c r="D3" s="195"/>
      <c r="E3" s="41"/>
      <c r="G3" s="41"/>
      <c r="H3" s="41"/>
      <c r="I3" s="41"/>
      <c r="J3" s="42" t="s">
        <v>30</v>
      </c>
      <c r="K3" s="43"/>
      <c r="L3" s="43"/>
      <c r="M3" s="43"/>
      <c r="N3" s="43"/>
      <c r="O3" s="43"/>
      <c r="P3" s="160" t="e">
        <f>P1+P2</f>
        <v>#DIV/0!</v>
      </c>
      <c r="Q3" s="201"/>
      <c r="R3" s="230"/>
      <c r="S3" s="230"/>
      <c r="T3" s="230"/>
      <c r="U3" s="232"/>
      <c r="V3" s="232"/>
      <c r="W3" s="230"/>
      <c r="X3" s="230"/>
      <c r="Y3" s="230"/>
      <c r="Z3" s="230"/>
      <c r="AA3" s="230"/>
      <c r="AF3" s="41"/>
      <c r="AG3" s="41"/>
    </row>
    <row r="4" spans="1:34" ht="14.1" customHeight="1">
      <c r="A4" s="37" t="s">
        <v>2</v>
      </c>
      <c r="B4" s="45" t="str">
        <f ca="1">MID(CELL("bestandsnaam",$B$12),SEARCH("]",CELL("bestandsnaam",$B$12),1)+1,256)</f>
        <v>2-Kosten per locatie</v>
      </c>
      <c r="C4" s="45"/>
      <c r="D4" s="41"/>
      <c r="E4" s="635" t="s">
        <v>31</v>
      </c>
      <c r="F4" s="636"/>
      <c r="G4" s="41"/>
      <c r="H4" s="41"/>
      <c r="I4" s="41"/>
      <c r="J4" s="43"/>
      <c r="K4" s="43"/>
      <c r="L4" s="43"/>
      <c r="M4" s="43"/>
      <c r="N4" s="43"/>
      <c r="O4" s="43"/>
      <c r="P4" s="158"/>
      <c r="Q4" s="201"/>
      <c r="R4" s="230"/>
      <c r="S4" s="230"/>
      <c r="T4" s="230"/>
      <c r="U4" s="232"/>
      <c r="V4" s="232"/>
      <c r="W4" s="230"/>
      <c r="X4" s="230"/>
      <c r="Y4" s="230"/>
      <c r="Z4" s="230"/>
      <c r="AA4" s="230"/>
      <c r="AF4" s="41"/>
      <c r="AG4" s="41"/>
    </row>
    <row r="5" spans="1:34" ht="14.1" customHeight="1">
      <c r="A5" s="37" t="s">
        <v>3</v>
      </c>
      <c r="B5" s="38" t="s">
        <v>32</v>
      </c>
      <c r="C5" s="194"/>
      <c r="D5" s="41"/>
      <c r="E5" s="268"/>
      <c r="F5" s="267" t="s">
        <v>33</v>
      </c>
      <c r="G5" s="41"/>
      <c r="H5" s="41"/>
      <c r="I5" s="41"/>
      <c r="J5" s="635" t="s">
        <v>34</v>
      </c>
      <c r="K5" s="643"/>
      <c r="L5" s="643"/>
      <c r="M5" s="643"/>
      <c r="N5" s="643"/>
      <c r="O5" s="636"/>
      <c r="P5" s="269">
        <v>710000</v>
      </c>
      <c r="Q5" s="201"/>
      <c r="R5" s="230"/>
      <c r="S5" s="230"/>
      <c r="T5" s="230"/>
      <c r="U5" s="233"/>
      <c r="V5" s="233"/>
      <c r="W5" s="230"/>
      <c r="X5" s="230"/>
      <c r="Y5" s="230"/>
      <c r="Z5" s="230"/>
      <c r="AA5" s="230"/>
      <c r="AF5" s="41"/>
      <c r="AG5" s="41"/>
    </row>
    <row r="6" spans="1:34" ht="14.1" customHeight="1">
      <c r="A6" s="37" t="s">
        <v>4</v>
      </c>
      <c r="B6" s="567">
        <v>522549</v>
      </c>
      <c r="C6" s="37"/>
      <c r="D6" s="41"/>
      <c r="E6" s="41"/>
      <c r="F6" s="41"/>
      <c r="G6" s="41"/>
      <c r="H6" s="41"/>
      <c r="I6" s="41"/>
      <c r="J6" s="635" t="s">
        <v>35</v>
      </c>
      <c r="K6" s="643"/>
      <c r="L6" s="643"/>
      <c r="M6" s="643"/>
      <c r="N6" s="643"/>
      <c r="O6" s="636"/>
      <c r="P6" s="270">
        <v>650000</v>
      </c>
      <c r="Q6" s="201"/>
      <c r="R6" s="230"/>
      <c r="S6" s="230"/>
      <c r="T6" s="230"/>
      <c r="U6" s="230"/>
      <c r="V6" s="232"/>
      <c r="W6" s="230"/>
      <c r="X6" s="231"/>
      <c r="Y6" s="231"/>
      <c r="Z6" s="230"/>
      <c r="AA6" s="230"/>
      <c r="AF6" s="41"/>
      <c r="AG6" s="41"/>
    </row>
    <row r="7" spans="1:34" ht="14.1" customHeight="1">
      <c r="A7" s="37" t="s">
        <v>5</v>
      </c>
      <c r="B7" s="148"/>
      <c r="C7" s="149"/>
      <c r="D7" s="41"/>
      <c r="E7" s="41"/>
      <c r="F7" s="41"/>
      <c r="G7" s="41"/>
      <c r="H7" s="41"/>
      <c r="I7" s="41"/>
      <c r="J7" s="192"/>
      <c r="K7" s="192"/>
      <c r="L7" s="193"/>
      <c r="M7" s="193"/>
      <c r="N7" s="193"/>
      <c r="O7" s="193"/>
      <c r="P7" s="193"/>
      <c r="R7" s="230"/>
      <c r="S7" s="230"/>
      <c r="T7" s="230"/>
      <c r="U7" s="233"/>
      <c r="V7" s="233"/>
      <c r="W7" s="39"/>
      <c r="X7" s="39"/>
      <c r="Y7" s="39"/>
      <c r="Z7" s="39"/>
      <c r="AA7" s="230"/>
      <c r="AF7" s="41"/>
      <c r="AG7" s="41"/>
    </row>
    <row r="8" spans="1:34" ht="14.1" customHeight="1">
      <c r="A8" s="37" t="s">
        <v>6</v>
      </c>
      <c r="B8" s="46">
        <v>46023</v>
      </c>
      <c r="C8" s="37"/>
      <c r="D8" s="41"/>
      <c r="E8" s="41"/>
      <c r="F8" s="41"/>
      <c r="G8" s="41"/>
      <c r="H8" s="41"/>
      <c r="I8" s="41"/>
      <c r="J8" s="635" t="s">
        <v>36</v>
      </c>
      <c r="K8" s="643"/>
      <c r="L8" s="643"/>
      <c r="M8" s="643"/>
      <c r="N8" s="643"/>
      <c r="O8" s="636"/>
      <c r="P8" s="271"/>
      <c r="Q8" s="41"/>
      <c r="R8" s="230"/>
      <c r="S8" s="230"/>
      <c r="T8" s="230"/>
      <c r="U8" s="230"/>
      <c r="V8" s="230"/>
      <c r="W8" s="230"/>
      <c r="X8" s="230"/>
      <c r="Y8" s="222"/>
      <c r="Z8" s="222"/>
      <c r="AA8" s="47"/>
      <c r="AB8" s="47"/>
      <c r="AC8" s="47"/>
      <c r="AD8" s="47"/>
      <c r="AE8" s="47"/>
      <c r="AF8" s="41"/>
      <c r="AG8" s="41"/>
    </row>
    <row r="9" spans="1:34" ht="14.1" customHeight="1">
      <c r="A9" s="37" t="s">
        <v>7</v>
      </c>
      <c r="B9" s="48" t="s">
        <v>1017</v>
      </c>
      <c r="C9" s="37"/>
      <c r="D9" s="41"/>
      <c r="E9" s="41"/>
      <c r="F9" s="41"/>
      <c r="G9" s="41"/>
      <c r="H9" s="41"/>
      <c r="I9" s="41"/>
      <c r="J9" s="641" t="s">
        <v>37</v>
      </c>
      <c r="K9" s="641"/>
      <c r="L9" s="641"/>
      <c r="M9" s="641"/>
      <c r="N9" s="641"/>
      <c r="O9" s="641"/>
      <c r="P9" s="641"/>
      <c r="Q9" s="41"/>
      <c r="R9" s="222"/>
      <c r="S9" s="222"/>
      <c r="T9" s="222"/>
      <c r="U9" s="231"/>
      <c r="V9" s="222"/>
      <c r="W9" s="222"/>
      <c r="X9" s="222"/>
      <c r="Y9" s="39"/>
      <c r="Z9" s="39"/>
      <c r="AA9" s="39"/>
      <c r="AB9" s="39"/>
      <c r="AC9" s="39"/>
      <c r="AD9" s="39"/>
      <c r="AE9" s="39"/>
      <c r="AF9" s="41"/>
      <c r="AG9" s="41"/>
    </row>
    <row r="10" spans="1:34" ht="14.1" customHeight="1">
      <c r="A10" s="37"/>
      <c r="B10" s="37"/>
      <c r="C10" s="37"/>
      <c r="D10" s="41"/>
      <c r="E10" s="41"/>
      <c r="F10" s="41"/>
      <c r="G10" s="41"/>
      <c r="H10" s="41"/>
      <c r="I10" s="41"/>
      <c r="J10" s="642"/>
      <c r="K10" s="642"/>
      <c r="L10" s="642"/>
      <c r="M10" s="642"/>
      <c r="N10" s="642"/>
      <c r="O10" s="642"/>
      <c r="P10" s="642"/>
      <c r="Q10" s="41"/>
      <c r="R10" s="230"/>
      <c r="S10" s="230"/>
      <c r="T10" s="230"/>
      <c r="U10" s="232"/>
      <c r="V10" s="232"/>
      <c r="W10" s="232"/>
      <c r="X10" s="234"/>
      <c r="Y10" s="222"/>
      <c r="Z10" s="222"/>
      <c r="AA10" s="222"/>
      <c r="AB10" s="41"/>
      <c r="AC10" s="41"/>
      <c r="AD10" s="41"/>
      <c r="AE10" s="41"/>
      <c r="AF10" s="41"/>
      <c r="AG10" s="41"/>
    </row>
    <row r="11" spans="1:34" ht="15">
      <c r="C11" s="46"/>
      <c r="J11" s="49"/>
      <c r="R11" s="230"/>
      <c r="S11" s="230"/>
      <c r="T11" s="230"/>
      <c r="U11" s="230"/>
      <c r="V11" s="233"/>
      <c r="W11" s="230"/>
      <c r="X11" s="230"/>
      <c r="Y11" s="231"/>
      <c r="Z11" s="231"/>
      <c r="AA11" s="222"/>
      <c r="AB11" s="41"/>
      <c r="AC11" s="41"/>
      <c r="AD11" s="41"/>
      <c r="AE11" s="41"/>
      <c r="AF11" s="41"/>
      <c r="AG11" s="41"/>
    </row>
    <row r="12" spans="1:34" ht="18" customHeight="1">
      <c r="A12" s="50"/>
      <c r="B12" s="50"/>
      <c r="C12" s="50"/>
      <c r="D12" s="50"/>
      <c r="E12" s="50"/>
      <c r="F12" s="50"/>
      <c r="G12" s="50"/>
      <c r="H12" s="50"/>
      <c r="I12" s="50"/>
      <c r="J12" s="638" t="s">
        <v>38</v>
      </c>
      <c r="K12" s="639"/>
      <c r="L12" s="639"/>
      <c r="M12" s="639"/>
      <c r="N12" s="639"/>
      <c r="O12" s="640"/>
      <c r="P12" s="637" t="s">
        <v>39</v>
      </c>
      <c r="Q12" s="637"/>
      <c r="R12" s="637"/>
      <c r="S12" s="637"/>
      <c r="T12" s="637"/>
      <c r="U12" s="637"/>
      <c r="V12" s="637" t="s">
        <v>40</v>
      </c>
      <c r="W12" s="637"/>
      <c r="X12" s="637"/>
      <c r="Y12" s="637"/>
      <c r="Z12" s="637"/>
      <c r="AA12" s="637"/>
      <c r="AB12" s="41"/>
      <c r="AC12" s="41"/>
      <c r="AD12" s="41"/>
      <c r="AE12" s="41"/>
      <c r="AF12" s="41"/>
      <c r="AG12" s="41"/>
      <c r="AH12" s="41"/>
    </row>
    <row r="13" spans="1:34" ht="81.599999999999994" customHeight="1">
      <c r="A13" s="272" t="s">
        <v>41</v>
      </c>
      <c r="B13" s="272" t="s">
        <v>42</v>
      </c>
      <c r="C13" s="272" t="s">
        <v>43</v>
      </c>
      <c r="D13" s="272" t="s">
        <v>44</v>
      </c>
      <c r="E13" s="272" t="s">
        <v>45</v>
      </c>
      <c r="F13" s="272" t="s">
        <v>46</v>
      </c>
      <c r="G13" s="272" t="s">
        <v>47</v>
      </c>
      <c r="H13" s="272" t="s">
        <v>48</v>
      </c>
      <c r="I13" s="272" t="s">
        <v>49</v>
      </c>
      <c r="J13" s="272" t="s">
        <v>50</v>
      </c>
      <c r="K13" s="272" t="s">
        <v>51</v>
      </c>
      <c r="L13" s="272" t="s">
        <v>52</v>
      </c>
      <c r="M13" s="272" t="s">
        <v>53</v>
      </c>
      <c r="N13" s="272" t="s">
        <v>54</v>
      </c>
      <c r="O13" s="272" t="s">
        <v>55</v>
      </c>
      <c r="P13" s="272" t="s">
        <v>56</v>
      </c>
      <c r="Q13" s="272" t="s">
        <v>57</v>
      </c>
      <c r="R13" s="272" t="s">
        <v>58</v>
      </c>
      <c r="S13" s="272" t="s">
        <v>59</v>
      </c>
      <c r="T13" s="272" t="s">
        <v>60</v>
      </c>
      <c r="U13" s="272" t="s">
        <v>61</v>
      </c>
      <c r="V13" s="272" t="s">
        <v>62</v>
      </c>
      <c r="W13" s="272" t="s">
        <v>63</v>
      </c>
      <c r="X13" s="272" t="s">
        <v>64</v>
      </c>
      <c r="Y13" s="272" t="s">
        <v>65</v>
      </c>
      <c r="Z13" s="272" t="s">
        <v>66</v>
      </c>
      <c r="AA13" s="272" t="s">
        <v>67</v>
      </c>
      <c r="AB13" s="41"/>
      <c r="AC13" s="39"/>
      <c r="AD13" s="39"/>
      <c r="AE13" s="39"/>
      <c r="AF13" s="39"/>
      <c r="AG13" s="39"/>
    </row>
    <row r="14" spans="1:34" s="51" customFormat="1" ht="15" customHeight="1">
      <c r="A14" s="273" t="s">
        <v>68</v>
      </c>
      <c r="B14" s="274">
        <f>SUMIF('4-Basis ruimtestaat'!B:B,'2-Kosten per locatie'!A14,'4-Basis ruimtestaat'!H:H)</f>
        <v>1541</v>
      </c>
      <c r="C14" s="226"/>
      <c r="D14" s="275">
        <f>_xlfn.MAXIFS('4-Basis ruimtestaat'!K:K,'4-Basis ruimtestaat'!B:B,'2-Kosten per locatie'!A14)</f>
        <v>255</v>
      </c>
      <c r="E14" s="275">
        <f>_xlfn.MAXIFS('4-Basis ruimtestaat'!L:L,'4-Basis ruimtestaat'!B:B,'2-Kosten per locatie'!A14)</f>
        <v>0</v>
      </c>
      <c r="F14" s="275">
        <f>_xlfn.MAXIFS('4-Basis ruimtestaat'!M:M,'4-Basis ruimtestaat'!B:B,'2-Kosten per locatie'!A14)</f>
        <v>102</v>
      </c>
      <c r="G14" s="275">
        <f>_xlfn.MAXIFS('4-Basis ruimtestaat'!N:N,'4-Basis ruimtestaat'!B:B,'2-Kosten per locatie'!A14)</f>
        <v>0</v>
      </c>
      <c r="H14" s="275">
        <f>_xlfn.MAXIFS('4-Basis ruimtestaat'!O:O,'4-Basis ruimtestaat'!B:B,'2-Kosten per locatie'!A14)</f>
        <v>8</v>
      </c>
      <c r="I14" s="275">
        <f>_xlfn.MAXIFS('4-Basis ruimtestaat'!P:P,'4-Basis ruimtestaat'!B:B,'2-Kosten per locatie'!A14)</f>
        <v>0</v>
      </c>
      <c r="J14" s="276" t="e">
        <f>SUMIF('4-Basis ruimtestaat'!B:B,'2-Kosten per locatie'!A14,'4-Basis ruimtestaat'!Q:Q)</f>
        <v>#DIV/0!</v>
      </c>
      <c r="K14" s="276">
        <f>SUMIF('4-Basis ruimtestaat'!B:B,'2-Kosten per locatie'!A14,'4-Basis ruimtestaat'!R:R)</f>
        <v>0</v>
      </c>
      <c r="L14" s="276" t="e">
        <f>SUMIF('4-Basis ruimtestaat'!B:B,'2-Kosten per locatie'!A14,'4-Basis ruimtestaat'!S:S)</f>
        <v>#DIV/0!</v>
      </c>
      <c r="M14" s="276">
        <f>SUMIF('4-Basis ruimtestaat'!B:B,'2-Kosten per locatie'!A14,'4-Basis ruimtestaat'!T:T)</f>
        <v>0</v>
      </c>
      <c r="N14" s="276" t="e">
        <f>SUMIF('4-Basis ruimtestaat'!B:B,'2-Kosten per locatie'!A14,'4-Basis ruimtestaat'!U:U)</f>
        <v>#DIV/0!</v>
      </c>
      <c r="O14" s="276">
        <f>SUMIF('4-Basis ruimtestaat'!B:B,'2-Kosten per locatie'!A14,'4-Basis ruimtestaat'!V:V)</f>
        <v>0</v>
      </c>
      <c r="P14" s="276" t="e">
        <f t="shared" ref="P14:U14" si="0">IF(J14&lt;(D14*$E$2),D14*$E$2-J14,0)</f>
        <v>#DIV/0!</v>
      </c>
      <c r="Q14" s="276">
        <f t="shared" si="0"/>
        <v>0</v>
      </c>
      <c r="R14" s="276" t="e">
        <f t="shared" si="0"/>
        <v>#DIV/0!</v>
      </c>
      <c r="S14" s="276">
        <f t="shared" si="0"/>
        <v>0</v>
      </c>
      <c r="T14" s="276" t="e">
        <f t="shared" si="0"/>
        <v>#DIV/0!</v>
      </c>
      <c r="U14" s="276">
        <f t="shared" si="0"/>
        <v>0</v>
      </c>
      <c r="V14" s="276" t="e">
        <f t="shared" ref="V14:Y19" si="1">J14*$E$5</f>
        <v>#DIV/0!</v>
      </c>
      <c r="W14" s="276">
        <f t="shared" si="1"/>
        <v>0</v>
      </c>
      <c r="X14" s="276" t="e">
        <f t="shared" si="1"/>
        <v>#DIV/0!</v>
      </c>
      <c r="Y14" s="276">
        <f t="shared" si="1"/>
        <v>0</v>
      </c>
      <c r="Z14" s="276" t="e">
        <f t="shared" ref="Z14:AA16" si="2">N14*$E$5</f>
        <v>#DIV/0!</v>
      </c>
      <c r="AA14" s="276">
        <f t="shared" si="2"/>
        <v>0</v>
      </c>
      <c r="AB14" s="41"/>
    </row>
    <row r="15" spans="1:34" ht="15" customHeight="1">
      <c r="A15" s="273" t="s">
        <v>69</v>
      </c>
      <c r="B15" s="274">
        <f>SUMIF('4-Basis ruimtestaat'!B:B,'2-Kosten per locatie'!A15,'4-Basis ruimtestaat'!H:H)</f>
        <v>1432</v>
      </c>
      <c r="C15" s="226"/>
      <c r="D15" s="275">
        <f>_xlfn.MAXIFS('4-Basis ruimtestaat'!K:K,'4-Basis ruimtestaat'!B:B,'2-Kosten per locatie'!A15)</f>
        <v>156</v>
      </c>
      <c r="E15" s="275">
        <f>_xlfn.MAXIFS('4-Basis ruimtestaat'!L:L,'4-Basis ruimtestaat'!B:B,'2-Kosten per locatie'!A15)</f>
        <v>0</v>
      </c>
      <c r="F15" s="275">
        <f>_xlfn.MAXIFS('4-Basis ruimtestaat'!M:M,'4-Basis ruimtestaat'!B:B,'2-Kosten per locatie'!A15)</f>
        <v>0</v>
      </c>
      <c r="G15" s="275">
        <f>_xlfn.MAXIFS('4-Basis ruimtestaat'!N:N,'4-Basis ruimtestaat'!B:B,'2-Kosten per locatie'!A15)</f>
        <v>0</v>
      </c>
      <c r="H15" s="275">
        <f>_xlfn.MAXIFS('4-Basis ruimtestaat'!O:O,'4-Basis ruimtestaat'!B:B,'2-Kosten per locatie'!A15)</f>
        <v>0</v>
      </c>
      <c r="I15" s="275">
        <f>_xlfn.MAXIFS('4-Basis ruimtestaat'!P:P,'4-Basis ruimtestaat'!B:B,'2-Kosten per locatie'!A15)</f>
        <v>0</v>
      </c>
      <c r="J15" s="276" t="e">
        <f>SUMIF('4-Basis ruimtestaat'!B:B,'2-Kosten per locatie'!A15,'4-Basis ruimtestaat'!Q:Q)</f>
        <v>#DIV/0!</v>
      </c>
      <c r="K15" s="276">
        <f>SUMIF('4-Basis ruimtestaat'!B:B,'2-Kosten per locatie'!A15,'4-Basis ruimtestaat'!R:R)</f>
        <v>0</v>
      </c>
      <c r="L15" s="276">
        <f>SUMIF('4-Basis ruimtestaat'!B:B,'2-Kosten per locatie'!A15,'4-Basis ruimtestaat'!S:S)</f>
        <v>0</v>
      </c>
      <c r="M15" s="276">
        <f>SUMIF('4-Basis ruimtestaat'!B:B,'2-Kosten per locatie'!A15,'4-Basis ruimtestaat'!T:T)</f>
        <v>0</v>
      </c>
      <c r="N15" s="276">
        <f>SUMIF('4-Basis ruimtestaat'!B:B,'2-Kosten per locatie'!A15,'4-Basis ruimtestaat'!U:U)</f>
        <v>0</v>
      </c>
      <c r="O15" s="276">
        <f>SUMIF('4-Basis ruimtestaat'!B:B,'2-Kosten per locatie'!A15,'4-Basis ruimtestaat'!V:V)</f>
        <v>0</v>
      </c>
      <c r="P15" s="276" t="e">
        <f t="shared" ref="P15:U19" si="3">IF(J15&lt;(D15*$E$2),D15*$E$2-J15,0)</f>
        <v>#DIV/0!</v>
      </c>
      <c r="Q15" s="276">
        <f t="shared" si="3"/>
        <v>0</v>
      </c>
      <c r="R15" s="276">
        <f t="shared" si="3"/>
        <v>0</v>
      </c>
      <c r="S15" s="276">
        <f t="shared" si="3"/>
        <v>0</v>
      </c>
      <c r="T15" s="276">
        <f t="shared" si="3"/>
        <v>0</v>
      </c>
      <c r="U15" s="276">
        <f t="shared" si="3"/>
        <v>0</v>
      </c>
      <c r="V15" s="276" t="e">
        <f t="shared" si="1"/>
        <v>#DIV/0!</v>
      </c>
      <c r="W15" s="276">
        <f t="shared" si="1"/>
        <v>0</v>
      </c>
      <c r="X15" s="276">
        <f t="shared" si="1"/>
        <v>0</v>
      </c>
      <c r="Y15" s="276">
        <f t="shared" si="1"/>
        <v>0</v>
      </c>
      <c r="Z15" s="276">
        <f t="shared" si="2"/>
        <v>0</v>
      </c>
      <c r="AA15" s="276">
        <f t="shared" si="2"/>
        <v>0</v>
      </c>
      <c r="AB15" s="41"/>
      <c r="AC15" s="39"/>
      <c r="AD15" s="39"/>
      <c r="AE15" s="39"/>
      <c r="AF15" s="39"/>
      <c r="AG15" s="39"/>
    </row>
    <row r="16" spans="1:34" ht="15" customHeight="1">
      <c r="A16" s="273" t="s">
        <v>70</v>
      </c>
      <c r="B16" s="274">
        <f>SUMIF('4-Basis ruimtestaat'!B:B,'2-Kosten per locatie'!A16,'4-Basis ruimtestaat'!H:H)</f>
        <v>273.98</v>
      </c>
      <c r="C16" s="226"/>
      <c r="D16" s="275">
        <f>_xlfn.MAXIFS('4-Basis ruimtestaat'!K:K,'4-Basis ruimtestaat'!B:B,'2-Kosten per locatie'!A16)</f>
        <v>130</v>
      </c>
      <c r="E16" s="275">
        <f>_xlfn.MAXIFS('4-Basis ruimtestaat'!L:L,'4-Basis ruimtestaat'!B:B,'2-Kosten per locatie'!A16)</f>
        <v>0</v>
      </c>
      <c r="F16" s="275">
        <f>_xlfn.MAXIFS('4-Basis ruimtestaat'!M:M,'4-Basis ruimtestaat'!B:B,'2-Kosten per locatie'!A16)</f>
        <v>0</v>
      </c>
      <c r="G16" s="275">
        <f>_xlfn.MAXIFS('4-Basis ruimtestaat'!N:N,'4-Basis ruimtestaat'!B:B,'2-Kosten per locatie'!A16)</f>
        <v>0</v>
      </c>
      <c r="H16" s="275">
        <f>_xlfn.MAXIFS('4-Basis ruimtestaat'!O:O,'4-Basis ruimtestaat'!B:B,'2-Kosten per locatie'!A16)</f>
        <v>0</v>
      </c>
      <c r="I16" s="275">
        <f>_xlfn.MAXIFS('4-Basis ruimtestaat'!P:P,'4-Basis ruimtestaat'!B:B,'2-Kosten per locatie'!A16)</f>
        <v>0</v>
      </c>
      <c r="J16" s="276" t="e">
        <f>SUMIF('4-Basis ruimtestaat'!B:B,'2-Kosten per locatie'!A16,'4-Basis ruimtestaat'!Q:Q)</f>
        <v>#DIV/0!</v>
      </c>
      <c r="K16" s="276">
        <f>SUMIF('4-Basis ruimtestaat'!B:B,'2-Kosten per locatie'!A16,'4-Basis ruimtestaat'!R:R)</f>
        <v>0</v>
      </c>
      <c r="L16" s="276">
        <f>SUMIF('4-Basis ruimtestaat'!B:B,'2-Kosten per locatie'!A16,'4-Basis ruimtestaat'!S:S)</f>
        <v>0</v>
      </c>
      <c r="M16" s="276">
        <f>SUMIF('4-Basis ruimtestaat'!B:B,'2-Kosten per locatie'!A16,'4-Basis ruimtestaat'!T:T)</f>
        <v>0</v>
      </c>
      <c r="N16" s="276">
        <f>SUMIF('4-Basis ruimtestaat'!B:B,'2-Kosten per locatie'!A16,'4-Basis ruimtestaat'!U:U)</f>
        <v>0</v>
      </c>
      <c r="O16" s="276">
        <f>SUMIF('4-Basis ruimtestaat'!B:B,'2-Kosten per locatie'!A16,'4-Basis ruimtestaat'!V:V)</f>
        <v>0</v>
      </c>
      <c r="P16" s="276" t="e">
        <f t="shared" si="3"/>
        <v>#DIV/0!</v>
      </c>
      <c r="Q16" s="276">
        <f t="shared" si="3"/>
        <v>0</v>
      </c>
      <c r="R16" s="276">
        <f t="shared" si="3"/>
        <v>0</v>
      </c>
      <c r="S16" s="276">
        <f t="shared" si="3"/>
        <v>0</v>
      </c>
      <c r="T16" s="276">
        <f t="shared" si="3"/>
        <v>0</v>
      </c>
      <c r="U16" s="276">
        <f t="shared" si="3"/>
        <v>0</v>
      </c>
      <c r="V16" s="276" t="e">
        <f t="shared" si="1"/>
        <v>#DIV/0!</v>
      </c>
      <c r="W16" s="276">
        <f t="shared" si="1"/>
        <v>0</v>
      </c>
      <c r="X16" s="276">
        <f t="shared" si="1"/>
        <v>0</v>
      </c>
      <c r="Y16" s="276">
        <f t="shared" si="1"/>
        <v>0</v>
      </c>
      <c r="Z16" s="276">
        <f t="shared" si="2"/>
        <v>0</v>
      </c>
      <c r="AA16" s="276">
        <f t="shared" si="2"/>
        <v>0</v>
      </c>
      <c r="AB16" s="41"/>
      <c r="AC16" s="39"/>
      <c r="AD16" s="39"/>
      <c r="AE16" s="39"/>
      <c r="AF16" s="39"/>
      <c r="AG16" s="39"/>
    </row>
    <row r="17" spans="1:33" ht="15" customHeight="1">
      <c r="A17" s="277" t="s">
        <v>71</v>
      </c>
      <c r="B17" s="274">
        <f>SUMIF('4-Basis ruimtestaat'!B:B,'2-Kosten per locatie'!A17,'4-Basis ruimtestaat'!H:H)</f>
        <v>895.02000000000021</v>
      </c>
      <c r="C17" s="226"/>
      <c r="D17" s="275">
        <f>_xlfn.MAXIFS('4-Basis ruimtestaat'!K:K,'4-Basis ruimtestaat'!B:B,'2-Kosten per locatie'!A17)</f>
        <v>255</v>
      </c>
      <c r="E17" s="275">
        <f>_xlfn.MAXIFS('4-Basis ruimtestaat'!L:L,'4-Basis ruimtestaat'!B:B,'2-Kosten per locatie'!A17)</f>
        <v>0</v>
      </c>
      <c r="F17" s="275">
        <f>_xlfn.MAXIFS('4-Basis ruimtestaat'!M:M,'4-Basis ruimtestaat'!B:B,'2-Kosten per locatie'!A17)</f>
        <v>0</v>
      </c>
      <c r="G17" s="275">
        <f>_xlfn.MAXIFS('4-Basis ruimtestaat'!N:N,'4-Basis ruimtestaat'!B:B,'2-Kosten per locatie'!A17)</f>
        <v>0</v>
      </c>
      <c r="H17" s="275">
        <f>_xlfn.MAXIFS('4-Basis ruimtestaat'!O:O,'4-Basis ruimtestaat'!B:B,'2-Kosten per locatie'!A17)</f>
        <v>0</v>
      </c>
      <c r="I17" s="275">
        <f>_xlfn.MAXIFS('4-Basis ruimtestaat'!P:P,'4-Basis ruimtestaat'!B:B,'2-Kosten per locatie'!A17)</f>
        <v>0</v>
      </c>
      <c r="J17" s="276" t="e">
        <f>SUMIF('4-Basis ruimtestaat'!B:B,'2-Kosten per locatie'!A17,'4-Basis ruimtestaat'!Q:Q)</f>
        <v>#DIV/0!</v>
      </c>
      <c r="K17" s="276">
        <f>SUMIF('4-Basis ruimtestaat'!B:B,'2-Kosten per locatie'!A17,'4-Basis ruimtestaat'!R:R)</f>
        <v>0</v>
      </c>
      <c r="L17" s="276">
        <f>SUMIF('4-Basis ruimtestaat'!B:B,'2-Kosten per locatie'!A17,'4-Basis ruimtestaat'!S:S)</f>
        <v>0</v>
      </c>
      <c r="M17" s="276">
        <f>SUMIF('4-Basis ruimtestaat'!B:B,'2-Kosten per locatie'!A17,'4-Basis ruimtestaat'!T:T)</f>
        <v>0</v>
      </c>
      <c r="N17" s="276">
        <f>SUMIF('4-Basis ruimtestaat'!B:B,'2-Kosten per locatie'!A17,'4-Basis ruimtestaat'!U:U)</f>
        <v>0</v>
      </c>
      <c r="O17" s="276">
        <f>SUMIF('4-Basis ruimtestaat'!B:B,'2-Kosten per locatie'!A17,'4-Basis ruimtestaat'!V:V)</f>
        <v>0</v>
      </c>
      <c r="P17" s="276" t="e">
        <f t="shared" si="3"/>
        <v>#DIV/0!</v>
      </c>
      <c r="Q17" s="276">
        <f t="shared" si="3"/>
        <v>0</v>
      </c>
      <c r="R17" s="276">
        <f t="shared" si="3"/>
        <v>0</v>
      </c>
      <c r="S17" s="276">
        <f t="shared" si="3"/>
        <v>0</v>
      </c>
      <c r="T17" s="276">
        <f t="shared" si="3"/>
        <v>0</v>
      </c>
      <c r="U17" s="276">
        <f t="shared" si="3"/>
        <v>0</v>
      </c>
      <c r="V17" s="276" t="e">
        <f t="shared" si="1"/>
        <v>#DIV/0!</v>
      </c>
      <c r="W17" s="276">
        <f t="shared" si="1"/>
        <v>0</v>
      </c>
      <c r="X17" s="276">
        <f t="shared" si="1"/>
        <v>0</v>
      </c>
      <c r="Y17" s="276">
        <f t="shared" si="1"/>
        <v>0</v>
      </c>
      <c r="Z17" s="276">
        <f t="shared" ref="Z17:AA19" si="4">N17*$E$5</f>
        <v>0</v>
      </c>
      <c r="AA17" s="276">
        <f t="shared" si="4"/>
        <v>0</v>
      </c>
      <c r="AB17" s="41"/>
      <c r="AC17" s="39"/>
      <c r="AD17" s="39"/>
      <c r="AE17" s="39"/>
      <c r="AF17" s="39"/>
      <c r="AG17" s="39"/>
    </row>
    <row r="18" spans="1:33" ht="15" customHeight="1">
      <c r="A18" s="277" t="s">
        <v>72</v>
      </c>
      <c r="B18" s="274">
        <f>SUMIF('4-Basis ruimtestaat'!B:B,'2-Kosten per locatie'!A18,'4-Basis ruimtestaat'!H:H)</f>
        <v>166.00500000000002</v>
      </c>
      <c r="C18" s="226"/>
      <c r="D18" s="275">
        <f>_xlfn.MAXIFS('4-Basis ruimtestaat'!K:K,'4-Basis ruimtestaat'!B:B,'2-Kosten per locatie'!A18)</f>
        <v>52</v>
      </c>
      <c r="E18" s="275">
        <f>_xlfn.MAXIFS('4-Basis ruimtestaat'!L:L,'4-Basis ruimtestaat'!B:B,'2-Kosten per locatie'!A18)</f>
        <v>0</v>
      </c>
      <c r="F18" s="275">
        <f>_xlfn.MAXIFS('4-Basis ruimtestaat'!M:M,'4-Basis ruimtestaat'!B:B,'2-Kosten per locatie'!A18)</f>
        <v>0</v>
      </c>
      <c r="G18" s="275">
        <f>_xlfn.MAXIFS('4-Basis ruimtestaat'!N:N,'4-Basis ruimtestaat'!B:B,'2-Kosten per locatie'!A18)</f>
        <v>0</v>
      </c>
      <c r="H18" s="275">
        <f>_xlfn.MAXIFS('4-Basis ruimtestaat'!O:O,'4-Basis ruimtestaat'!B:B,'2-Kosten per locatie'!A18)</f>
        <v>0</v>
      </c>
      <c r="I18" s="275">
        <f>_xlfn.MAXIFS('4-Basis ruimtestaat'!P:P,'4-Basis ruimtestaat'!B:B,'2-Kosten per locatie'!A18)</f>
        <v>0</v>
      </c>
      <c r="J18" s="276" t="e">
        <f>SUMIF('4-Basis ruimtestaat'!B:B,'2-Kosten per locatie'!A18,'4-Basis ruimtestaat'!Q:Q)</f>
        <v>#DIV/0!</v>
      </c>
      <c r="K18" s="276">
        <f>SUMIF('4-Basis ruimtestaat'!B:B,'2-Kosten per locatie'!A18,'4-Basis ruimtestaat'!R:R)</f>
        <v>0</v>
      </c>
      <c r="L18" s="276">
        <f>SUMIF('4-Basis ruimtestaat'!B:B,'2-Kosten per locatie'!A18,'4-Basis ruimtestaat'!S:S)</f>
        <v>0</v>
      </c>
      <c r="M18" s="276">
        <f>SUMIF('4-Basis ruimtestaat'!B:B,'2-Kosten per locatie'!A18,'4-Basis ruimtestaat'!T:T)</f>
        <v>0</v>
      </c>
      <c r="N18" s="276">
        <f>SUMIF('4-Basis ruimtestaat'!B:B,'2-Kosten per locatie'!A18,'4-Basis ruimtestaat'!U:U)</f>
        <v>0</v>
      </c>
      <c r="O18" s="276">
        <f>SUMIF('4-Basis ruimtestaat'!B:B,'2-Kosten per locatie'!A18,'4-Basis ruimtestaat'!V:V)</f>
        <v>0</v>
      </c>
      <c r="P18" s="276" t="e">
        <f t="shared" si="3"/>
        <v>#DIV/0!</v>
      </c>
      <c r="Q18" s="276">
        <f t="shared" si="3"/>
        <v>0</v>
      </c>
      <c r="R18" s="276">
        <f t="shared" si="3"/>
        <v>0</v>
      </c>
      <c r="S18" s="276">
        <f t="shared" si="3"/>
        <v>0</v>
      </c>
      <c r="T18" s="276">
        <f t="shared" si="3"/>
        <v>0</v>
      </c>
      <c r="U18" s="276">
        <f t="shared" si="3"/>
        <v>0</v>
      </c>
      <c r="V18" s="276" t="e">
        <f t="shared" si="1"/>
        <v>#DIV/0!</v>
      </c>
      <c r="W18" s="276">
        <f t="shared" si="1"/>
        <v>0</v>
      </c>
      <c r="X18" s="276">
        <f t="shared" si="1"/>
        <v>0</v>
      </c>
      <c r="Y18" s="276">
        <f t="shared" si="1"/>
        <v>0</v>
      </c>
      <c r="Z18" s="276">
        <f t="shared" si="4"/>
        <v>0</v>
      </c>
      <c r="AA18" s="276">
        <f t="shared" si="4"/>
        <v>0</v>
      </c>
      <c r="AB18" s="41"/>
      <c r="AC18" s="39"/>
      <c r="AD18" s="39"/>
      <c r="AE18" s="39"/>
      <c r="AF18" s="39"/>
      <c r="AG18" s="39"/>
    </row>
    <row r="19" spans="1:33" ht="15" customHeight="1">
      <c r="A19" s="277" t="s">
        <v>73</v>
      </c>
      <c r="B19" s="274">
        <f>SUMIF('4-Basis ruimtestaat'!B:B,'2-Kosten per locatie'!A19,'4-Basis ruimtestaat'!H:H)</f>
        <v>114.75450000000001</v>
      </c>
      <c r="C19" s="226"/>
      <c r="D19" s="275">
        <f>_xlfn.MAXIFS('4-Basis ruimtestaat'!K:K,'4-Basis ruimtestaat'!B:B,'2-Kosten per locatie'!A19)</f>
        <v>255</v>
      </c>
      <c r="E19" s="275">
        <f>_xlfn.MAXIFS('4-Basis ruimtestaat'!L:L,'4-Basis ruimtestaat'!B:B,'2-Kosten per locatie'!A19)</f>
        <v>0</v>
      </c>
      <c r="F19" s="275">
        <f>_xlfn.MAXIFS('4-Basis ruimtestaat'!M:M,'4-Basis ruimtestaat'!B:B,'2-Kosten per locatie'!A19)</f>
        <v>52</v>
      </c>
      <c r="G19" s="275">
        <f>_xlfn.MAXIFS('4-Basis ruimtestaat'!N:N,'4-Basis ruimtestaat'!B:B,'2-Kosten per locatie'!A19)</f>
        <v>0</v>
      </c>
      <c r="H19" s="275">
        <f>_xlfn.MAXIFS('4-Basis ruimtestaat'!O:O,'4-Basis ruimtestaat'!B:B,'2-Kosten per locatie'!A19)</f>
        <v>6</v>
      </c>
      <c r="I19" s="275">
        <f>_xlfn.MAXIFS('4-Basis ruimtestaat'!P:P,'4-Basis ruimtestaat'!B:B,'2-Kosten per locatie'!A19)</f>
        <v>0</v>
      </c>
      <c r="J19" s="276" t="e">
        <f>SUMIF('4-Basis ruimtestaat'!B:B,'2-Kosten per locatie'!A19,'4-Basis ruimtestaat'!Q:Q)</f>
        <v>#DIV/0!</v>
      </c>
      <c r="K19" s="276">
        <f>SUMIF('4-Basis ruimtestaat'!B:B,'2-Kosten per locatie'!A19,'4-Basis ruimtestaat'!R:R)</f>
        <v>0</v>
      </c>
      <c r="L19" s="276" t="e">
        <f>SUMIF('4-Basis ruimtestaat'!B:B,'2-Kosten per locatie'!A19,'4-Basis ruimtestaat'!S:S)</f>
        <v>#DIV/0!</v>
      </c>
      <c r="M19" s="276">
        <f>SUMIF('4-Basis ruimtestaat'!B:B,'2-Kosten per locatie'!A19,'4-Basis ruimtestaat'!T:T)</f>
        <v>0</v>
      </c>
      <c r="N19" s="276" t="e">
        <f>SUMIF('4-Basis ruimtestaat'!B:B,'2-Kosten per locatie'!A19,'4-Basis ruimtestaat'!U:U)</f>
        <v>#DIV/0!</v>
      </c>
      <c r="O19" s="276">
        <f>SUMIF('4-Basis ruimtestaat'!B:B,'2-Kosten per locatie'!A19,'4-Basis ruimtestaat'!V:V)</f>
        <v>0</v>
      </c>
      <c r="P19" s="276" t="e">
        <f t="shared" si="3"/>
        <v>#DIV/0!</v>
      </c>
      <c r="Q19" s="276">
        <f t="shared" si="3"/>
        <v>0</v>
      </c>
      <c r="R19" s="276" t="e">
        <f t="shared" si="3"/>
        <v>#DIV/0!</v>
      </c>
      <c r="S19" s="276">
        <f t="shared" si="3"/>
        <v>0</v>
      </c>
      <c r="T19" s="276" t="e">
        <f t="shared" si="3"/>
        <v>#DIV/0!</v>
      </c>
      <c r="U19" s="276">
        <f t="shared" si="3"/>
        <v>0</v>
      </c>
      <c r="V19" s="276" t="e">
        <f t="shared" si="1"/>
        <v>#DIV/0!</v>
      </c>
      <c r="W19" s="276">
        <f t="shared" si="1"/>
        <v>0</v>
      </c>
      <c r="X19" s="276" t="e">
        <f t="shared" si="1"/>
        <v>#DIV/0!</v>
      </c>
      <c r="Y19" s="276">
        <f t="shared" si="1"/>
        <v>0</v>
      </c>
      <c r="Z19" s="276" t="e">
        <f t="shared" si="4"/>
        <v>#DIV/0!</v>
      </c>
      <c r="AA19" s="276">
        <f t="shared" si="4"/>
        <v>0</v>
      </c>
      <c r="AB19" s="41"/>
      <c r="AC19" s="39"/>
      <c r="AD19" s="39"/>
      <c r="AE19" s="39"/>
      <c r="AF19" s="39"/>
      <c r="AG19" s="39"/>
    </row>
    <row r="20" spans="1:33" ht="15" customHeight="1">
      <c r="A20" s="277" t="s">
        <v>74</v>
      </c>
      <c r="B20" s="274">
        <f>SUMIF('4-Basis ruimtestaat'!B:B,'2-Kosten per locatie'!A20,'4-Basis ruimtestaat'!H:H)</f>
        <v>0</v>
      </c>
      <c r="C20" s="226"/>
      <c r="D20" s="275">
        <f>_xlfn.MAXIFS('4-Basis ruimtestaat'!K:K,'4-Basis ruimtestaat'!B:B,'2-Kosten per locatie'!A20)</f>
        <v>0</v>
      </c>
      <c r="E20" s="275">
        <f>_xlfn.MAXIFS('4-Basis ruimtestaat'!L:L,'4-Basis ruimtestaat'!B:B,'2-Kosten per locatie'!A20)</f>
        <v>0</v>
      </c>
      <c r="F20" s="275">
        <f>_xlfn.MAXIFS('4-Basis ruimtestaat'!M:M,'4-Basis ruimtestaat'!B:B,'2-Kosten per locatie'!A20)</f>
        <v>0</v>
      </c>
      <c r="G20" s="275">
        <f>_xlfn.MAXIFS('4-Basis ruimtestaat'!N:N,'4-Basis ruimtestaat'!B:B,'2-Kosten per locatie'!A20)</f>
        <v>0</v>
      </c>
      <c r="H20" s="275">
        <f>_xlfn.MAXIFS('4-Basis ruimtestaat'!O:O,'4-Basis ruimtestaat'!B:B,'2-Kosten per locatie'!A20)</f>
        <v>0</v>
      </c>
      <c r="I20" s="275">
        <f>_xlfn.MAXIFS('4-Basis ruimtestaat'!P:P,'4-Basis ruimtestaat'!B:B,'2-Kosten per locatie'!A20)</f>
        <v>0</v>
      </c>
      <c r="J20" s="276">
        <f>SUMIF('4-Basis ruimtestaat'!B:B,'2-Kosten per locatie'!A20,'4-Basis ruimtestaat'!Q:Q)</f>
        <v>0</v>
      </c>
      <c r="K20" s="276">
        <f>SUMIF('4-Basis ruimtestaat'!B:B,'2-Kosten per locatie'!A20,'4-Basis ruimtestaat'!R:R)</f>
        <v>0</v>
      </c>
      <c r="L20" s="276">
        <f>SUMIF('4-Basis ruimtestaat'!B:B,'2-Kosten per locatie'!A20,'4-Basis ruimtestaat'!S:S)</f>
        <v>0</v>
      </c>
      <c r="M20" s="276">
        <f>SUMIF('4-Basis ruimtestaat'!B:B,'2-Kosten per locatie'!A20,'4-Basis ruimtestaat'!T:T)</f>
        <v>0</v>
      </c>
      <c r="N20" s="276">
        <f>SUMIF('4-Basis ruimtestaat'!B:B,'2-Kosten per locatie'!A20,'4-Basis ruimtestaat'!U:U)</f>
        <v>0</v>
      </c>
      <c r="O20" s="276">
        <f>SUMIF('4-Basis ruimtestaat'!B:B,'2-Kosten per locatie'!A20,'4-Basis ruimtestaat'!V:V)</f>
        <v>0</v>
      </c>
      <c r="P20" s="276">
        <f t="shared" ref="P20:P60" si="5">IF(J20&lt;(D20*$E$2),D20*$E$2-J20,0)</f>
        <v>0</v>
      </c>
      <c r="Q20" s="276">
        <f t="shared" ref="Q20:Q60" si="6">IF(K20&lt;(E20*$E$2),E20*$E$2-K20,0)</f>
        <v>0</v>
      </c>
      <c r="R20" s="276">
        <f t="shared" ref="R20:R60" si="7">IF(L20&lt;(F20*$E$2),F20*$E$2-L20,0)</f>
        <v>0</v>
      </c>
      <c r="S20" s="276">
        <f t="shared" ref="S20:S60" si="8">IF(M20&lt;(G20*$E$2),G20*$E$2-M20,0)</f>
        <v>0</v>
      </c>
      <c r="T20" s="276">
        <f t="shared" ref="T20:T60" si="9">IF(N20&lt;(H20*$E$2),H20*$E$2-N20,0)</f>
        <v>0</v>
      </c>
      <c r="U20" s="276">
        <f t="shared" ref="U20:U60" si="10">IF(O20&lt;(I20*$E$2),I20*$E$2-O20,0)</f>
        <v>0</v>
      </c>
      <c r="V20" s="276">
        <f t="shared" ref="V20:V60" si="11">J20*$E$5</f>
        <v>0</v>
      </c>
      <c r="W20" s="276">
        <f t="shared" ref="W20:W60" si="12">K20*$E$5</f>
        <v>0</v>
      </c>
      <c r="X20" s="276">
        <f t="shared" ref="X20:X60" si="13">L20*$E$5</f>
        <v>0</v>
      </c>
      <c r="Y20" s="276">
        <f t="shared" ref="Y20:Y60" si="14">M20*$E$5</f>
        <v>0</v>
      </c>
      <c r="Z20" s="276">
        <f t="shared" ref="Z20:Z60" si="15">N20*$E$5</f>
        <v>0</v>
      </c>
      <c r="AA20" s="276">
        <f t="shared" ref="AA20:AA60" si="16">O20*$E$5</f>
        <v>0</v>
      </c>
      <c r="AB20" s="41"/>
      <c r="AC20" s="39"/>
      <c r="AD20" s="39"/>
      <c r="AE20" s="39"/>
      <c r="AF20" s="39"/>
      <c r="AG20" s="39"/>
    </row>
    <row r="21" spans="1:33" ht="15" customHeight="1">
      <c r="A21" s="273" t="s">
        <v>75</v>
      </c>
      <c r="B21" s="274">
        <f>SUMIF('4-Basis ruimtestaat'!B:B,'2-Kosten per locatie'!A21,'4-Basis ruimtestaat'!H:H)</f>
        <v>1103.6599999999999</v>
      </c>
      <c r="C21" s="226"/>
      <c r="D21" s="275">
        <f>_xlfn.MAXIFS('4-Basis ruimtestaat'!K:K,'4-Basis ruimtestaat'!B:B,'2-Kosten per locatie'!A21)</f>
        <v>255</v>
      </c>
      <c r="E21" s="275">
        <f>_xlfn.MAXIFS('4-Basis ruimtestaat'!L:L,'4-Basis ruimtestaat'!B:B,'2-Kosten per locatie'!A21)</f>
        <v>0</v>
      </c>
      <c r="F21" s="275">
        <f>_xlfn.MAXIFS('4-Basis ruimtestaat'!M:M,'4-Basis ruimtestaat'!B:B,'2-Kosten per locatie'!A21)</f>
        <v>0</v>
      </c>
      <c r="G21" s="275">
        <f>_xlfn.MAXIFS('4-Basis ruimtestaat'!N:N,'4-Basis ruimtestaat'!B:B,'2-Kosten per locatie'!A21)</f>
        <v>0</v>
      </c>
      <c r="H21" s="275">
        <f>_xlfn.MAXIFS('4-Basis ruimtestaat'!O:O,'4-Basis ruimtestaat'!B:B,'2-Kosten per locatie'!A21)</f>
        <v>0</v>
      </c>
      <c r="I21" s="275">
        <f>_xlfn.MAXIFS('4-Basis ruimtestaat'!P:P,'4-Basis ruimtestaat'!B:B,'2-Kosten per locatie'!A21)</f>
        <v>0</v>
      </c>
      <c r="J21" s="276" t="e">
        <f>SUMIF('4-Basis ruimtestaat'!B:B,'2-Kosten per locatie'!A21,'4-Basis ruimtestaat'!Q:Q)</f>
        <v>#DIV/0!</v>
      </c>
      <c r="K21" s="276">
        <f>SUMIF('4-Basis ruimtestaat'!B:B,'2-Kosten per locatie'!A21,'4-Basis ruimtestaat'!R:R)</f>
        <v>0</v>
      </c>
      <c r="L21" s="276">
        <f>SUMIF('4-Basis ruimtestaat'!B:B,'2-Kosten per locatie'!A21,'4-Basis ruimtestaat'!S:S)</f>
        <v>0</v>
      </c>
      <c r="M21" s="276">
        <f>SUMIF('4-Basis ruimtestaat'!B:B,'2-Kosten per locatie'!A21,'4-Basis ruimtestaat'!T:T)</f>
        <v>0</v>
      </c>
      <c r="N21" s="276">
        <f>SUMIF('4-Basis ruimtestaat'!B:B,'2-Kosten per locatie'!A21,'4-Basis ruimtestaat'!U:U)</f>
        <v>0</v>
      </c>
      <c r="O21" s="276">
        <f>SUMIF('4-Basis ruimtestaat'!B:B,'2-Kosten per locatie'!A21,'4-Basis ruimtestaat'!V:V)</f>
        <v>0</v>
      </c>
      <c r="P21" s="276" t="e">
        <f t="shared" si="5"/>
        <v>#DIV/0!</v>
      </c>
      <c r="Q21" s="276">
        <f t="shared" si="6"/>
        <v>0</v>
      </c>
      <c r="R21" s="276">
        <f t="shared" si="7"/>
        <v>0</v>
      </c>
      <c r="S21" s="276">
        <f t="shared" si="8"/>
        <v>0</v>
      </c>
      <c r="T21" s="276">
        <f t="shared" si="9"/>
        <v>0</v>
      </c>
      <c r="U21" s="276">
        <f t="shared" si="10"/>
        <v>0</v>
      </c>
      <c r="V21" s="276" t="e">
        <f t="shared" si="11"/>
        <v>#DIV/0!</v>
      </c>
      <c r="W21" s="276">
        <f t="shared" si="12"/>
        <v>0</v>
      </c>
      <c r="X21" s="276">
        <f t="shared" si="13"/>
        <v>0</v>
      </c>
      <c r="Y21" s="276">
        <f t="shared" si="14"/>
        <v>0</v>
      </c>
      <c r="Z21" s="276">
        <f t="shared" si="15"/>
        <v>0</v>
      </c>
      <c r="AA21" s="276">
        <f t="shared" si="16"/>
        <v>0</v>
      </c>
      <c r="AB21" s="41"/>
      <c r="AC21" s="39"/>
      <c r="AD21" s="39"/>
      <c r="AE21" s="39"/>
      <c r="AF21" s="39"/>
      <c r="AG21" s="39"/>
    </row>
    <row r="22" spans="1:33" ht="15" customHeight="1">
      <c r="A22" s="277" t="s">
        <v>76</v>
      </c>
      <c r="B22" s="274">
        <f>SUMIF('4-Basis ruimtestaat'!B:B,'2-Kosten per locatie'!A22,'4-Basis ruimtestaat'!H:H)</f>
        <v>0</v>
      </c>
      <c r="C22" s="226"/>
      <c r="D22" s="275">
        <f>_xlfn.MAXIFS('4-Basis ruimtestaat'!K:K,'4-Basis ruimtestaat'!B:B,'2-Kosten per locatie'!A22)</f>
        <v>0</v>
      </c>
      <c r="E22" s="275">
        <f>_xlfn.MAXIFS('4-Basis ruimtestaat'!L:L,'4-Basis ruimtestaat'!B:B,'2-Kosten per locatie'!A22)</f>
        <v>0</v>
      </c>
      <c r="F22" s="275">
        <f>_xlfn.MAXIFS('4-Basis ruimtestaat'!M:M,'4-Basis ruimtestaat'!B:B,'2-Kosten per locatie'!A22)</f>
        <v>0</v>
      </c>
      <c r="G22" s="275">
        <f>_xlfn.MAXIFS('4-Basis ruimtestaat'!N:N,'4-Basis ruimtestaat'!B:B,'2-Kosten per locatie'!A22)</f>
        <v>0</v>
      </c>
      <c r="H22" s="275">
        <f>_xlfn.MAXIFS('4-Basis ruimtestaat'!O:O,'4-Basis ruimtestaat'!B:B,'2-Kosten per locatie'!A22)</f>
        <v>0</v>
      </c>
      <c r="I22" s="275">
        <f>_xlfn.MAXIFS('4-Basis ruimtestaat'!P:P,'4-Basis ruimtestaat'!B:B,'2-Kosten per locatie'!A22)</f>
        <v>0</v>
      </c>
      <c r="J22" s="276">
        <f>SUMIF('4-Basis ruimtestaat'!B:B,'2-Kosten per locatie'!A22,'4-Basis ruimtestaat'!Q:Q)</f>
        <v>0</v>
      </c>
      <c r="K22" s="276">
        <f>SUMIF('4-Basis ruimtestaat'!B:B,'2-Kosten per locatie'!A22,'4-Basis ruimtestaat'!R:R)</f>
        <v>0</v>
      </c>
      <c r="L22" s="276">
        <f>SUMIF('4-Basis ruimtestaat'!B:B,'2-Kosten per locatie'!A22,'4-Basis ruimtestaat'!S:S)</f>
        <v>0</v>
      </c>
      <c r="M22" s="276">
        <f>SUMIF('4-Basis ruimtestaat'!B:B,'2-Kosten per locatie'!A22,'4-Basis ruimtestaat'!T:T)</f>
        <v>0</v>
      </c>
      <c r="N22" s="276">
        <f>SUMIF('4-Basis ruimtestaat'!B:B,'2-Kosten per locatie'!A22,'4-Basis ruimtestaat'!U:U)</f>
        <v>0</v>
      </c>
      <c r="O22" s="276">
        <f>SUMIF('4-Basis ruimtestaat'!B:B,'2-Kosten per locatie'!A22,'4-Basis ruimtestaat'!V:V)</f>
        <v>0</v>
      </c>
      <c r="P22" s="276">
        <f t="shared" ref="P22:U22" si="17">IF(J22&lt;(D22*$E$2),D22*$E$2-J22,0)</f>
        <v>0</v>
      </c>
      <c r="Q22" s="276">
        <f t="shared" si="17"/>
        <v>0</v>
      </c>
      <c r="R22" s="276">
        <f t="shared" si="17"/>
        <v>0</v>
      </c>
      <c r="S22" s="276">
        <f t="shared" si="17"/>
        <v>0</v>
      </c>
      <c r="T22" s="276">
        <f t="shared" si="17"/>
        <v>0</v>
      </c>
      <c r="U22" s="276">
        <f t="shared" si="17"/>
        <v>0</v>
      </c>
      <c r="V22" s="276">
        <f t="shared" ref="V22:AA22" si="18">J22*$E$5</f>
        <v>0</v>
      </c>
      <c r="W22" s="276">
        <f t="shared" si="18"/>
        <v>0</v>
      </c>
      <c r="X22" s="276">
        <f t="shared" si="18"/>
        <v>0</v>
      </c>
      <c r="Y22" s="276">
        <f t="shared" si="18"/>
        <v>0</v>
      </c>
      <c r="Z22" s="276">
        <f t="shared" si="18"/>
        <v>0</v>
      </c>
      <c r="AA22" s="276">
        <f t="shared" si="18"/>
        <v>0</v>
      </c>
      <c r="AB22" s="41"/>
      <c r="AC22" s="39"/>
      <c r="AD22" s="39"/>
      <c r="AE22" s="39"/>
      <c r="AF22" s="39"/>
      <c r="AG22" s="39"/>
    </row>
    <row r="23" spans="1:33" ht="15" customHeight="1">
      <c r="A23" s="277" t="s">
        <v>77</v>
      </c>
      <c r="B23" s="274">
        <f>SUMIF('4-Basis ruimtestaat'!B:B,'2-Kosten per locatie'!A23,'4-Basis ruimtestaat'!H:H)</f>
        <v>114.03</v>
      </c>
      <c r="C23" s="226"/>
      <c r="D23" s="275">
        <f>_xlfn.MAXIFS('4-Basis ruimtestaat'!K:K,'4-Basis ruimtestaat'!B:B,'2-Kosten per locatie'!A23)</f>
        <v>156</v>
      </c>
      <c r="E23" s="275">
        <f>_xlfn.MAXIFS('4-Basis ruimtestaat'!L:L,'4-Basis ruimtestaat'!B:B,'2-Kosten per locatie'!A23)</f>
        <v>0</v>
      </c>
      <c r="F23" s="275">
        <f>_xlfn.MAXIFS('4-Basis ruimtestaat'!M:M,'4-Basis ruimtestaat'!B:B,'2-Kosten per locatie'!A23)</f>
        <v>0</v>
      </c>
      <c r="G23" s="275">
        <f>_xlfn.MAXIFS('4-Basis ruimtestaat'!N:N,'4-Basis ruimtestaat'!B:B,'2-Kosten per locatie'!A23)</f>
        <v>0</v>
      </c>
      <c r="H23" s="275">
        <f>_xlfn.MAXIFS('4-Basis ruimtestaat'!O:O,'4-Basis ruimtestaat'!B:B,'2-Kosten per locatie'!A23)</f>
        <v>0</v>
      </c>
      <c r="I23" s="275">
        <f>_xlfn.MAXIFS('4-Basis ruimtestaat'!P:P,'4-Basis ruimtestaat'!B:B,'2-Kosten per locatie'!A23)</f>
        <v>0</v>
      </c>
      <c r="J23" s="276" t="e">
        <f>SUMIF('4-Basis ruimtestaat'!B:B,'2-Kosten per locatie'!A23,'4-Basis ruimtestaat'!Q:Q)</f>
        <v>#DIV/0!</v>
      </c>
      <c r="K23" s="276">
        <f>SUMIF('4-Basis ruimtestaat'!B:B,'2-Kosten per locatie'!A23,'4-Basis ruimtestaat'!R:R)</f>
        <v>0</v>
      </c>
      <c r="L23" s="276">
        <f>SUMIF('4-Basis ruimtestaat'!B:B,'2-Kosten per locatie'!A23,'4-Basis ruimtestaat'!S:S)</f>
        <v>0</v>
      </c>
      <c r="M23" s="276">
        <f>SUMIF('4-Basis ruimtestaat'!B:B,'2-Kosten per locatie'!A23,'4-Basis ruimtestaat'!T:T)</f>
        <v>0</v>
      </c>
      <c r="N23" s="276">
        <f>SUMIF('4-Basis ruimtestaat'!B:B,'2-Kosten per locatie'!A23,'4-Basis ruimtestaat'!U:U)</f>
        <v>0</v>
      </c>
      <c r="O23" s="276">
        <f>SUMIF('4-Basis ruimtestaat'!B:B,'2-Kosten per locatie'!A23,'4-Basis ruimtestaat'!V:V)</f>
        <v>0</v>
      </c>
      <c r="P23" s="276" t="e">
        <f t="shared" si="5"/>
        <v>#DIV/0!</v>
      </c>
      <c r="Q23" s="276">
        <f t="shared" si="6"/>
        <v>0</v>
      </c>
      <c r="R23" s="276">
        <f t="shared" si="7"/>
        <v>0</v>
      </c>
      <c r="S23" s="276">
        <f t="shared" si="8"/>
        <v>0</v>
      </c>
      <c r="T23" s="276">
        <f t="shared" si="9"/>
        <v>0</v>
      </c>
      <c r="U23" s="276">
        <f t="shared" si="10"/>
        <v>0</v>
      </c>
      <c r="V23" s="276" t="e">
        <f t="shared" si="11"/>
        <v>#DIV/0!</v>
      </c>
      <c r="W23" s="276">
        <f t="shared" si="12"/>
        <v>0</v>
      </c>
      <c r="X23" s="276">
        <f t="shared" si="13"/>
        <v>0</v>
      </c>
      <c r="Y23" s="276">
        <f t="shared" si="14"/>
        <v>0</v>
      </c>
      <c r="Z23" s="276">
        <f t="shared" si="15"/>
        <v>0</v>
      </c>
      <c r="AA23" s="276">
        <f t="shared" si="16"/>
        <v>0</v>
      </c>
      <c r="AB23" s="41"/>
      <c r="AC23" s="39"/>
      <c r="AD23" s="39"/>
      <c r="AE23" s="39"/>
      <c r="AF23" s="39"/>
      <c r="AG23" s="39"/>
    </row>
    <row r="24" spans="1:33" ht="15" customHeight="1">
      <c r="A24" s="277" t="s">
        <v>78</v>
      </c>
      <c r="B24" s="274">
        <f>SUMIF('4-Basis ruimtestaat'!B:B,'2-Kosten per locatie'!A24,'4-Basis ruimtestaat'!H:H)</f>
        <v>262.02699999999999</v>
      </c>
      <c r="C24" s="226"/>
      <c r="D24" s="275">
        <f>_xlfn.MAXIFS('4-Basis ruimtestaat'!K:K,'4-Basis ruimtestaat'!B:B,'2-Kosten per locatie'!A24)</f>
        <v>156</v>
      </c>
      <c r="E24" s="275">
        <f>_xlfn.MAXIFS('4-Basis ruimtestaat'!L:L,'4-Basis ruimtestaat'!B:B,'2-Kosten per locatie'!A24)</f>
        <v>0</v>
      </c>
      <c r="F24" s="275">
        <f>_xlfn.MAXIFS('4-Basis ruimtestaat'!M:M,'4-Basis ruimtestaat'!B:B,'2-Kosten per locatie'!A24)</f>
        <v>0</v>
      </c>
      <c r="G24" s="275">
        <f>_xlfn.MAXIFS('4-Basis ruimtestaat'!N:N,'4-Basis ruimtestaat'!B:B,'2-Kosten per locatie'!A24)</f>
        <v>0</v>
      </c>
      <c r="H24" s="275">
        <f>_xlfn.MAXIFS('4-Basis ruimtestaat'!O:O,'4-Basis ruimtestaat'!B:B,'2-Kosten per locatie'!A24)</f>
        <v>0</v>
      </c>
      <c r="I24" s="275">
        <f>_xlfn.MAXIFS('4-Basis ruimtestaat'!P:P,'4-Basis ruimtestaat'!B:B,'2-Kosten per locatie'!A24)</f>
        <v>0</v>
      </c>
      <c r="J24" s="276" t="e">
        <f>SUMIF('4-Basis ruimtestaat'!B:B,'2-Kosten per locatie'!A24,'4-Basis ruimtestaat'!Q:Q)</f>
        <v>#DIV/0!</v>
      </c>
      <c r="K24" s="276">
        <f>SUMIF('4-Basis ruimtestaat'!B:B,'2-Kosten per locatie'!A24,'4-Basis ruimtestaat'!R:R)</f>
        <v>0</v>
      </c>
      <c r="L24" s="276">
        <f>SUMIF('4-Basis ruimtestaat'!B:B,'2-Kosten per locatie'!A24,'4-Basis ruimtestaat'!S:S)</f>
        <v>0</v>
      </c>
      <c r="M24" s="276">
        <f>SUMIF('4-Basis ruimtestaat'!B:B,'2-Kosten per locatie'!A24,'4-Basis ruimtestaat'!T:T)</f>
        <v>0</v>
      </c>
      <c r="N24" s="276">
        <f>SUMIF('4-Basis ruimtestaat'!B:B,'2-Kosten per locatie'!A24,'4-Basis ruimtestaat'!U:U)</f>
        <v>0</v>
      </c>
      <c r="O24" s="276">
        <f>SUMIF('4-Basis ruimtestaat'!B:B,'2-Kosten per locatie'!A24,'4-Basis ruimtestaat'!V:V)</f>
        <v>0</v>
      </c>
      <c r="P24" s="276" t="e">
        <f t="shared" si="5"/>
        <v>#DIV/0!</v>
      </c>
      <c r="Q24" s="276">
        <f t="shared" si="6"/>
        <v>0</v>
      </c>
      <c r="R24" s="276">
        <f t="shared" si="7"/>
        <v>0</v>
      </c>
      <c r="S24" s="276">
        <f t="shared" si="8"/>
        <v>0</v>
      </c>
      <c r="T24" s="276">
        <f t="shared" si="9"/>
        <v>0</v>
      </c>
      <c r="U24" s="276">
        <f t="shared" si="10"/>
        <v>0</v>
      </c>
      <c r="V24" s="276" t="e">
        <f t="shared" si="11"/>
        <v>#DIV/0!</v>
      </c>
      <c r="W24" s="276">
        <f t="shared" si="12"/>
        <v>0</v>
      </c>
      <c r="X24" s="276">
        <f t="shared" si="13"/>
        <v>0</v>
      </c>
      <c r="Y24" s="276">
        <f t="shared" si="14"/>
        <v>0</v>
      </c>
      <c r="Z24" s="276">
        <f t="shared" si="15"/>
        <v>0</v>
      </c>
      <c r="AA24" s="276">
        <f t="shared" si="16"/>
        <v>0</v>
      </c>
      <c r="AB24" s="41"/>
      <c r="AC24" s="39"/>
      <c r="AD24" s="39"/>
      <c r="AE24" s="39"/>
      <c r="AF24" s="39"/>
      <c r="AG24" s="39"/>
    </row>
    <row r="25" spans="1:33" ht="15" customHeight="1">
      <c r="A25" s="277" t="s">
        <v>79</v>
      </c>
      <c r="B25" s="274">
        <f>SUMIF('4-Basis ruimtestaat'!B:B,'2-Kosten per locatie'!A25,'4-Basis ruimtestaat'!H:H)</f>
        <v>319.01000000000005</v>
      </c>
      <c r="C25" s="226"/>
      <c r="D25" s="275">
        <f>_xlfn.MAXIFS('4-Basis ruimtestaat'!K:K,'4-Basis ruimtestaat'!B:B,'2-Kosten per locatie'!A25)</f>
        <v>130</v>
      </c>
      <c r="E25" s="275">
        <f>_xlfn.MAXIFS('4-Basis ruimtestaat'!L:L,'4-Basis ruimtestaat'!B:B,'2-Kosten per locatie'!A25)</f>
        <v>0</v>
      </c>
      <c r="F25" s="275">
        <f>_xlfn.MAXIFS('4-Basis ruimtestaat'!M:M,'4-Basis ruimtestaat'!B:B,'2-Kosten per locatie'!A25)</f>
        <v>0</v>
      </c>
      <c r="G25" s="275">
        <f>_xlfn.MAXIFS('4-Basis ruimtestaat'!N:N,'4-Basis ruimtestaat'!B:B,'2-Kosten per locatie'!A25)</f>
        <v>0</v>
      </c>
      <c r="H25" s="275">
        <f>_xlfn.MAXIFS('4-Basis ruimtestaat'!O:O,'4-Basis ruimtestaat'!B:B,'2-Kosten per locatie'!A25)</f>
        <v>0</v>
      </c>
      <c r="I25" s="275">
        <f>_xlfn.MAXIFS('4-Basis ruimtestaat'!P:P,'4-Basis ruimtestaat'!B:B,'2-Kosten per locatie'!A25)</f>
        <v>0</v>
      </c>
      <c r="J25" s="276" t="e">
        <f>SUMIF('4-Basis ruimtestaat'!B:B,'2-Kosten per locatie'!A25,'4-Basis ruimtestaat'!Q:Q)</f>
        <v>#DIV/0!</v>
      </c>
      <c r="K25" s="276">
        <f>SUMIF('4-Basis ruimtestaat'!B:B,'2-Kosten per locatie'!A25,'4-Basis ruimtestaat'!R:R)</f>
        <v>0</v>
      </c>
      <c r="L25" s="276">
        <f>SUMIF('4-Basis ruimtestaat'!B:B,'2-Kosten per locatie'!A25,'4-Basis ruimtestaat'!S:S)</f>
        <v>0</v>
      </c>
      <c r="M25" s="276">
        <f>SUMIF('4-Basis ruimtestaat'!B:B,'2-Kosten per locatie'!A25,'4-Basis ruimtestaat'!T:T)</f>
        <v>0</v>
      </c>
      <c r="N25" s="276">
        <f>SUMIF('4-Basis ruimtestaat'!B:B,'2-Kosten per locatie'!A25,'4-Basis ruimtestaat'!U:U)</f>
        <v>0</v>
      </c>
      <c r="O25" s="276">
        <f>SUMIF('4-Basis ruimtestaat'!B:B,'2-Kosten per locatie'!A25,'4-Basis ruimtestaat'!V:V)</f>
        <v>0</v>
      </c>
      <c r="P25" s="276" t="e">
        <f t="shared" si="5"/>
        <v>#DIV/0!</v>
      </c>
      <c r="Q25" s="276">
        <f t="shared" si="6"/>
        <v>0</v>
      </c>
      <c r="R25" s="276">
        <f t="shared" si="7"/>
        <v>0</v>
      </c>
      <c r="S25" s="276">
        <f t="shared" si="8"/>
        <v>0</v>
      </c>
      <c r="T25" s="276">
        <f t="shared" si="9"/>
        <v>0</v>
      </c>
      <c r="U25" s="276">
        <f t="shared" si="10"/>
        <v>0</v>
      </c>
      <c r="V25" s="276" t="e">
        <f t="shared" si="11"/>
        <v>#DIV/0!</v>
      </c>
      <c r="W25" s="276">
        <f t="shared" si="12"/>
        <v>0</v>
      </c>
      <c r="X25" s="276">
        <f t="shared" si="13"/>
        <v>0</v>
      </c>
      <c r="Y25" s="276">
        <f t="shared" si="14"/>
        <v>0</v>
      </c>
      <c r="Z25" s="276">
        <f t="shared" si="15"/>
        <v>0</v>
      </c>
      <c r="AA25" s="276">
        <f t="shared" si="16"/>
        <v>0</v>
      </c>
      <c r="AB25" s="41"/>
      <c r="AC25" s="39"/>
      <c r="AD25" s="39"/>
      <c r="AE25" s="39"/>
      <c r="AF25" s="39"/>
      <c r="AG25" s="39"/>
    </row>
    <row r="26" spans="1:33" ht="15" customHeight="1">
      <c r="A26" s="277" t="s">
        <v>80</v>
      </c>
      <c r="B26" s="274">
        <f>SUMIF('4-Basis ruimtestaat'!B:B,'2-Kosten per locatie'!A26,'4-Basis ruimtestaat'!H:H)</f>
        <v>41</v>
      </c>
      <c r="C26" s="226"/>
      <c r="D26" s="275">
        <f>_xlfn.MAXIFS('4-Basis ruimtestaat'!K:K,'4-Basis ruimtestaat'!B:B,'2-Kosten per locatie'!A26)</f>
        <v>255</v>
      </c>
      <c r="E26" s="275">
        <f>_xlfn.MAXIFS('4-Basis ruimtestaat'!L:L,'4-Basis ruimtestaat'!B:B,'2-Kosten per locatie'!A26)</f>
        <v>0</v>
      </c>
      <c r="F26" s="275">
        <f>_xlfn.MAXIFS('4-Basis ruimtestaat'!M:M,'4-Basis ruimtestaat'!B:B,'2-Kosten per locatie'!A26)</f>
        <v>0</v>
      </c>
      <c r="G26" s="275">
        <f>_xlfn.MAXIFS('4-Basis ruimtestaat'!N:N,'4-Basis ruimtestaat'!B:B,'2-Kosten per locatie'!A26)</f>
        <v>0</v>
      </c>
      <c r="H26" s="275">
        <f>_xlfn.MAXIFS('4-Basis ruimtestaat'!O:O,'4-Basis ruimtestaat'!B:B,'2-Kosten per locatie'!A26)</f>
        <v>0</v>
      </c>
      <c r="I26" s="275">
        <f>_xlfn.MAXIFS('4-Basis ruimtestaat'!P:P,'4-Basis ruimtestaat'!B:B,'2-Kosten per locatie'!A26)</f>
        <v>0</v>
      </c>
      <c r="J26" s="276" t="e">
        <f>SUMIF('4-Basis ruimtestaat'!B:B,'2-Kosten per locatie'!A26,'4-Basis ruimtestaat'!Q:Q)</f>
        <v>#DIV/0!</v>
      </c>
      <c r="K26" s="276">
        <f>SUMIF('4-Basis ruimtestaat'!B:B,'2-Kosten per locatie'!A26,'4-Basis ruimtestaat'!R:R)</f>
        <v>0</v>
      </c>
      <c r="L26" s="276">
        <f>SUMIF('4-Basis ruimtestaat'!B:B,'2-Kosten per locatie'!A26,'4-Basis ruimtestaat'!S:S)</f>
        <v>0</v>
      </c>
      <c r="M26" s="276">
        <f>SUMIF('4-Basis ruimtestaat'!B:B,'2-Kosten per locatie'!A26,'4-Basis ruimtestaat'!T:T)</f>
        <v>0</v>
      </c>
      <c r="N26" s="276">
        <f>SUMIF('4-Basis ruimtestaat'!B:B,'2-Kosten per locatie'!A26,'4-Basis ruimtestaat'!U:U)</f>
        <v>0</v>
      </c>
      <c r="O26" s="276">
        <f>SUMIF('4-Basis ruimtestaat'!B:B,'2-Kosten per locatie'!A26,'4-Basis ruimtestaat'!V:V)</f>
        <v>0</v>
      </c>
      <c r="P26" s="276" t="e">
        <f t="shared" si="5"/>
        <v>#DIV/0!</v>
      </c>
      <c r="Q26" s="276">
        <f t="shared" si="6"/>
        <v>0</v>
      </c>
      <c r="R26" s="276">
        <f t="shared" si="7"/>
        <v>0</v>
      </c>
      <c r="S26" s="276">
        <f t="shared" si="8"/>
        <v>0</v>
      </c>
      <c r="T26" s="276">
        <f t="shared" si="9"/>
        <v>0</v>
      </c>
      <c r="U26" s="276">
        <f t="shared" si="10"/>
        <v>0</v>
      </c>
      <c r="V26" s="276" t="e">
        <f t="shared" si="11"/>
        <v>#DIV/0!</v>
      </c>
      <c r="W26" s="276">
        <f t="shared" si="12"/>
        <v>0</v>
      </c>
      <c r="X26" s="276">
        <f t="shared" si="13"/>
        <v>0</v>
      </c>
      <c r="Y26" s="276">
        <f t="shared" si="14"/>
        <v>0</v>
      </c>
      <c r="Z26" s="276">
        <f t="shared" si="15"/>
        <v>0</v>
      </c>
      <c r="AA26" s="276">
        <f t="shared" si="16"/>
        <v>0</v>
      </c>
      <c r="AB26" s="41"/>
      <c r="AC26" s="39"/>
      <c r="AD26" s="39"/>
      <c r="AE26" s="39"/>
      <c r="AF26" s="39"/>
      <c r="AG26" s="39"/>
    </row>
    <row r="27" spans="1:33" ht="15" customHeight="1">
      <c r="A27" s="277" t="s">
        <v>81</v>
      </c>
      <c r="B27" s="274">
        <f>SUMIF('4-Basis ruimtestaat'!B:B,'2-Kosten per locatie'!A27,'4-Basis ruimtestaat'!H:H)</f>
        <v>145.53</v>
      </c>
      <c r="C27" s="226"/>
      <c r="D27" s="275">
        <f>_xlfn.MAXIFS('4-Basis ruimtestaat'!K:K,'4-Basis ruimtestaat'!B:B,'2-Kosten per locatie'!A27)</f>
        <v>52</v>
      </c>
      <c r="E27" s="275">
        <f>_xlfn.MAXIFS('4-Basis ruimtestaat'!L:L,'4-Basis ruimtestaat'!B:B,'2-Kosten per locatie'!A27)</f>
        <v>0</v>
      </c>
      <c r="F27" s="275">
        <f>_xlfn.MAXIFS('4-Basis ruimtestaat'!M:M,'4-Basis ruimtestaat'!B:B,'2-Kosten per locatie'!A27)</f>
        <v>0</v>
      </c>
      <c r="G27" s="275">
        <f>_xlfn.MAXIFS('4-Basis ruimtestaat'!N:N,'4-Basis ruimtestaat'!B:B,'2-Kosten per locatie'!A27)</f>
        <v>0</v>
      </c>
      <c r="H27" s="275">
        <f>_xlfn.MAXIFS('4-Basis ruimtestaat'!O:O,'4-Basis ruimtestaat'!B:B,'2-Kosten per locatie'!A27)</f>
        <v>0</v>
      </c>
      <c r="I27" s="275">
        <f>_xlfn.MAXIFS('4-Basis ruimtestaat'!P:P,'4-Basis ruimtestaat'!B:B,'2-Kosten per locatie'!A27)</f>
        <v>0</v>
      </c>
      <c r="J27" s="276" t="e">
        <f>SUMIF('4-Basis ruimtestaat'!B:B,'2-Kosten per locatie'!A27,'4-Basis ruimtestaat'!Q:Q)</f>
        <v>#DIV/0!</v>
      </c>
      <c r="K27" s="276">
        <f>SUMIF('4-Basis ruimtestaat'!B:B,'2-Kosten per locatie'!A27,'4-Basis ruimtestaat'!R:R)</f>
        <v>0</v>
      </c>
      <c r="L27" s="276">
        <f>SUMIF('4-Basis ruimtestaat'!B:B,'2-Kosten per locatie'!A27,'4-Basis ruimtestaat'!S:S)</f>
        <v>0</v>
      </c>
      <c r="M27" s="276">
        <f>SUMIF('4-Basis ruimtestaat'!B:B,'2-Kosten per locatie'!A27,'4-Basis ruimtestaat'!T:T)</f>
        <v>0</v>
      </c>
      <c r="N27" s="276">
        <f>SUMIF('4-Basis ruimtestaat'!B:B,'2-Kosten per locatie'!A27,'4-Basis ruimtestaat'!U:U)</f>
        <v>0</v>
      </c>
      <c r="O27" s="276">
        <f>SUMIF('4-Basis ruimtestaat'!B:B,'2-Kosten per locatie'!A27,'4-Basis ruimtestaat'!V:V)</f>
        <v>0</v>
      </c>
      <c r="P27" s="276" t="e">
        <f t="shared" si="5"/>
        <v>#DIV/0!</v>
      </c>
      <c r="Q27" s="276">
        <f t="shared" si="6"/>
        <v>0</v>
      </c>
      <c r="R27" s="276">
        <f t="shared" si="7"/>
        <v>0</v>
      </c>
      <c r="S27" s="276">
        <f t="shared" si="8"/>
        <v>0</v>
      </c>
      <c r="T27" s="276">
        <f t="shared" si="9"/>
        <v>0</v>
      </c>
      <c r="U27" s="276">
        <f t="shared" si="10"/>
        <v>0</v>
      </c>
      <c r="V27" s="276" t="e">
        <f t="shared" si="11"/>
        <v>#DIV/0!</v>
      </c>
      <c r="W27" s="276">
        <f t="shared" si="12"/>
        <v>0</v>
      </c>
      <c r="X27" s="276">
        <f t="shared" si="13"/>
        <v>0</v>
      </c>
      <c r="Y27" s="276">
        <f t="shared" si="14"/>
        <v>0</v>
      </c>
      <c r="Z27" s="276">
        <f t="shared" si="15"/>
        <v>0</v>
      </c>
      <c r="AA27" s="276">
        <f t="shared" si="16"/>
        <v>0</v>
      </c>
      <c r="AB27" s="41"/>
      <c r="AC27" s="39"/>
      <c r="AD27" s="39"/>
      <c r="AE27" s="39"/>
      <c r="AF27" s="39"/>
      <c r="AG27" s="39"/>
    </row>
    <row r="28" spans="1:33" ht="15" customHeight="1">
      <c r="A28" s="277" t="s">
        <v>82</v>
      </c>
      <c r="B28" s="274">
        <f>SUMIF('4-Basis ruimtestaat'!B:B,'2-Kosten per locatie'!A28,'4-Basis ruimtestaat'!H:H)</f>
        <v>296.27</v>
      </c>
      <c r="C28" s="226"/>
      <c r="D28" s="275">
        <f>_xlfn.MAXIFS('4-Basis ruimtestaat'!K:K,'4-Basis ruimtestaat'!B:B,'2-Kosten per locatie'!A28)</f>
        <v>52</v>
      </c>
      <c r="E28" s="275">
        <f>_xlfn.MAXIFS('4-Basis ruimtestaat'!L:L,'4-Basis ruimtestaat'!B:B,'2-Kosten per locatie'!A28)</f>
        <v>0</v>
      </c>
      <c r="F28" s="275">
        <f>_xlfn.MAXIFS('4-Basis ruimtestaat'!M:M,'4-Basis ruimtestaat'!B:B,'2-Kosten per locatie'!A28)</f>
        <v>0</v>
      </c>
      <c r="G28" s="275">
        <f>_xlfn.MAXIFS('4-Basis ruimtestaat'!N:N,'4-Basis ruimtestaat'!B:B,'2-Kosten per locatie'!A28)</f>
        <v>0</v>
      </c>
      <c r="H28" s="275">
        <f>_xlfn.MAXIFS('4-Basis ruimtestaat'!O:O,'4-Basis ruimtestaat'!B:B,'2-Kosten per locatie'!A28)</f>
        <v>0</v>
      </c>
      <c r="I28" s="275">
        <f>_xlfn.MAXIFS('4-Basis ruimtestaat'!P:P,'4-Basis ruimtestaat'!B:B,'2-Kosten per locatie'!A28)</f>
        <v>0</v>
      </c>
      <c r="J28" s="276" t="e">
        <f>SUMIF('4-Basis ruimtestaat'!B:B,'2-Kosten per locatie'!A28,'4-Basis ruimtestaat'!Q:Q)</f>
        <v>#DIV/0!</v>
      </c>
      <c r="K28" s="276">
        <f>SUMIF('4-Basis ruimtestaat'!B:B,'2-Kosten per locatie'!A28,'4-Basis ruimtestaat'!R:R)</f>
        <v>0</v>
      </c>
      <c r="L28" s="276">
        <f>SUMIF('4-Basis ruimtestaat'!B:B,'2-Kosten per locatie'!A28,'4-Basis ruimtestaat'!S:S)</f>
        <v>0</v>
      </c>
      <c r="M28" s="276">
        <f>SUMIF('4-Basis ruimtestaat'!B:B,'2-Kosten per locatie'!A28,'4-Basis ruimtestaat'!T:T)</f>
        <v>0</v>
      </c>
      <c r="N28" s="276">
        <f>SUMIF('4-Basis ruimtestaat'!B:B,'2-Kosten per locatie'!A28,'4-Basis ruimtestaat'!U:U)</f>
        <v>0</v>
      </c>
      <c r="O28" s="276">
        <f>SUMIF('4-Basis ruimtestaat'!B:B,'2-Kosten per locatie'!A28,'4-Basis ruimtestaat'!V:V)</f>
        <v>0</v>
      </c>
      <c r="P28" s="276" t="e">
        <f t="shared" si="5"/>
        <v>#DIV/0!</v>
      </c>
      <c r="Q28" s="276">
        <f t="shared" si="6"/>
        <v>0</v>
      </c>
      <c r="R28" s="276">
        <f t="shared" si="7"/>
        <v>0</v>
      </c>
      <c r="S28" s="276">
        <f t="shared" si="8"/>
        <v>0</v>
      </c>
      <c r="T28" s="276">
        <f t="shared" si="9"/>
        <v>0</v>
      </c>
      <c r="U28" s="276">
        <f t="shared" si="10"/>
        <v>0</v>
      </c>
      <c r="V28" s="276" t="e">
        <f t="shared" si="11"/>
        <v>#DIV/0!</v>
      </c>
      <c r="W28" s="276">
        <f t="shared" si="12"/>
        <v>0</v>
      </c>
      <c r="X28" s="276">
        <f t="shared" si="13"/>
        <v>0</v>
      </c>
      <c r="Y28" s="276">
        <f t="shared" si="14"/>
        <v>0</v>
      </c>
      <c r="Z28" s="276">
        <f t="shared" si="15"/>
        <v>0</v>
      </c>
      <c r="AA28" s="276">
        <f t="shared" si="16"/>
        <v>0</v>
      </c>
      <c r="AB28" s="41"/>
      <c r="AC28" s="39"/>
      <c r="AD28" s="39"/>
      <c r="AE28" s="39"/>
      <c r="AF28" s="39"/>
      <c r="AG28" s="39"/>
    </row>
    <row r="29" spans="1:33" ht="15" customHeight="1">
      <c r="A29" s="277" t="s">
        <v>83</v>
      </c>
      <c r="B29" s="274">
        <f>SUMIF('4-Basis ruimtestaat'!B:B,'2-Kosten per locatie'!A29,'4-Basis ruimtestaat'!H:H)</f>
        <v>904.25149999999985</v>
      </c>
      <c r="C29" s="226"/>
      <c r="D29" s="275">
        <f>_xlfn.MAXIFS('4-Basis ruimtestaat'!K:K,'4-Basis ruimtestaat'!B:B,'2-Kosten per locatie'!A29)</f>
        <v>104</v>
      </c>
      <c r="E29" s="275">
        <f>_xlfn.MAXIFS('4-Basis ruimtestaat'!L:L,'4-Basis ruimtestaat'!B:B,'2-Kosten per locatie'!A29)</f>
        <v>0</v>
      </c>
      <c r="F29" s="275">
        <f>_xlfn.MAXIFS('4-Basis ruimtestaat'!M:M,'4-Basis ruimtestaat'!B:B,'2-Kosten per locatie'!A29)</f>
        <v>0</v>
      </c>
      <c r="G29" s="275">
        <f>_xlfn.MAXIFS('4-Basis ruimtestaat'!N:N,'4-Basis ruimtestaat'!B:B,'2-Kosten per locatie'!A29)</f>
        <v>0</v>
      </c>
      <c r="H29" s="275">
        <f>_xlfn.MAXIFS('4-Basis ruimtestaat'!O:O,'4-Basis ruimtestaat'!B:B,'2-Kosten per locatie'!A29)</f>
        <v>0</v>
      </c>
      <c r="I29" s="275">
        <f>_xlfn.MAXIFS('4-Basis ruimtestaat'!P:P,'4-Basis ruimtestaat'!B:B,'2-Kosten per locatie'!A29)</f>
        <v>0</v>
      </c>
      <c r="J29" s="276" t="e">
        <f>SUMIF('4-Basis ruimtestaat'!B:B,'2-Kosten per locatie'!A29,'4-Basis ruimtestaat'!Q:Q)</f>
        <v>#DIV/0!</v>
      </c>
      <c r="K29" s="276">
        <f>SUMIF('4-Basis ruimtestaat'!B:B,'2-Kosten per locatie'!A29,'4-Basis ruimtestaat'!R:R)</f>
        <v>0</v>
      </c>
      <c r="L29" s="276">
        <f>SUMIF('4-Basis ruimtestaat'!B:B,'2-Kosten per locatie'!A29,'4-Basis ruimtestaat'!S:S)</f>
        <v>0</v>
      </c>
      <c r="M29" s="276">
        <f>SUMIF('4-Basis ruimtestaat'!B:B,'2-Kosten per locatie'!A29,'4-Basis ruimtestaat'!T:T)</f>
        <v>0</v>
      </c>
      <c r="N29" s="276">
        <f>SUMIF('4-Basis ruimtestaat'!B:B,'2-Kosten per locatie'!A29,'4-Basis ruimtestaat'!U:U)</f>
        <v>0</v>
      </c>
      <c r="O29" s="276">
        <f>SUMIF('4-Basis ruimtestaat'!B:B,'2-Kosten per locatie'!A29,'4-Basis ruimtestaat'!V:V)</f>
        <v>0</v>
      </c>
      <c r="P29" s="276" t="e">
        <f t="shared" si="5"/>
        <v>#DIV/0!</v>
      </c>
      <c r="Q29" s="276">
        <f t="shared" si="6"/>
        <v>0</v>
      </c>
      <c r="R29" s="276">
        <f t="shared" si="7"/>
        <v>0</v>
      </c>
      <c r="S29" s="276">
        <f t="shared" si="8"/>
        <v>0</v>
      </c>
      <c r="T29" s="276">
        <f t="shared" si="9"/>
        <v>0</v>
      </c>
      <c r="U29" s="276">
        <f t="shared" si="10"/>
        <v>0</v>
      </c>
      <c r="V29" s="276" t="e">
        <f t="shared" si="11"/>
        <v>#DIV/0!</v>
      </c>
      <c r="W29" s="276">
        <f t="shared" si="12"/>
        <v>0</v>
      </c>
      <c r="X29" s="276">
        <f t="shared" si="13"/>
        <v>0</v>
      </c>
      <c r="Y29" s="276">
        <f t="shared" si="14"/>
        <v>0</v>
      </c>
      <c r="Z29" s="276">
        <f t="shared" si="15"/>
        <v>0</v>
      </c>
      <c r="AA29" s="276">
        <f t="shared" si="16"/>
        <v>0</v>
      </c>
      <c r="AB29" s="41"/>
      <c r="AC29" s="39"/>
      <c r="AD29" s="39"/>
      <c r="AE29" s="39"/>
      <c r="AF29" s="39"/>
      <c r="AG29" s="39"/>
    </row>
    <row r="30" spans="1:33" ht="15" customHeight="1">
      <c r="A30" s="277" t="s">
        <v>84</v>
      </c>
      <c r="B30" s="274">
        <f>SUMIF('4-Basis ruimtestaat'!B:B,'2-Kosten per locatie'!A30,'4-Basis ruimtestaat'!H:H)</f>
        <v>403.78800000000001</v>
      </c>
      <c r="C30" s="226"/>
      <c r="D30" s="275">
        <f>_xlfn.MAXIFS('4-Basis ruimtestaat'!K:K,'4-Basis ruimtestaat'!B:B,'2-Kosten per locatie'!A30)</f>
        <v>255</v>
      </c>
      <c r="E30" s="275">
        <f>_xlfn.MAXIFS('4-Basis ruimtestaat'!L:L,'4-Basis ruimtestaat'!B:B,'2-Kosten per locatie'!A30)</f>
        <v>0</v>
      </c>
      <c r="F30" s="275">
        <f>_xlfn.MAXIFS('4-Basis ruimtestaat'!M:M,'4-Basis ruimtestaat'!B:B,'2-Kosten per locatie'!A30)</f>
        <v>0</v>
      </c>
      <c r="G30" s="275">
        <f>_xlfn.MAXIFS('4-Basis ruimtestaat'!N:N,'4-Basis ruimtestaat'!B:B,'2-Kosten per locatie'!A30)</f>
        <v>0</v>
      </c>
      <c r="H30" s="275">
        <f>_xlfn.MAXIFS('4-Basis ruimtestaat'!O:O,'4-Basis ruimtestaat'!B:B,'2-Kosten per locatie'!A30)</f>
        <v>0</v>
      </c>
      <c r="I30" s="275">
        <f>_xlfn.MAXIFS('4-Basis ruimtestaat'!P:P,'4-Basis ruimtestaat'!B:B,'2-Kosten per locatie'!A30)</f>
        <v>0</v>
      </c>
      <c r="J30" s="276" t="e">
        <f>SUMIF('4-Basis ruimtestaat'!B:B,'2-Kosten per locatie'!A30,'4-Basis ruimtestaat'!Q:Q)</f>
        <v>#DIV/0!</v>
      </c>
      <c r="K30" s="276">
        <f>SUMIF('4-Basis ruimtestaat'!B:B,'2-Kosten per locatie'!A30,'4-Basis ruimtestaat'!R:R)</f>
        <v>0</v>
      </c>
      <c r="L30" s="276">
        <f>SUMIF('4-Basis ruimtestaat'!B:B,'2-Kosten per locatie'!A30,'4-Basis ruimtestaat'!S:S)</f>
        <v>0</v>
      </c>
      <c r="M30" s="276">
        <f>SUMIF('4-Basis ruimtestaat'!B:B,'2-Kosten per locatie'!A30,'4-Basis ruimtestaat'!T:T)</f>
        <v>0</v>
      </c>
      <c r="N30" s="276">
        <f>SUMIF('4-Basis ruimtestaat'!B:B,'2-Kosten per locatie'!A30,'4-Basis ruimtestaat'!U:U)</f>
        <v>0</v>
      </c>
      <c r="O30" s="276">
        <f>SUMIF('4-Basis ruimtestaat'!B:B,'2-Kosten per locatie'!A30,'4-Basis ruimtestaat'!V:V)</f>
        <v>0</v>
      </c>
      <c r="P30" s="276" t="e">
        <f t="shared" si="5"/>
        <v>#DIV/0!</v>
      </c>
      <c r="Q30" s="276">
        <f t="shared" si="6"/>
        <v>0</v>
      </c>
      <c r="R30" s="276">
        <f t="shared" si="7"/>
        <v>0</v>
      </c>
      <c r="S30" s="276">
        <f t="shared" si="8"/>
        <v>0</v>
      </c>
      <c r="T30" s="276">
        <f t="shared" si="9"/>
        <v>0</v>
      </c>
      <c r="U30" s="276">
        <f t="shared" si="10"/>
        <v>0</v>
      </c>
      <c r="V30" s="276" t="e">
        <f t="shared" si="11"/>
        <v>#DIV/0!</v>
      </c>
      <c r="W30" s="276">
        <f t="shared" si="12"/>
        <v>0</v>
      </c>
      <c r="X30" s="276">
        <f t="shared" si="13"/>
        <v>0</v>
      </c>
      <c r="Y30" s="276">
        <f t="shared" si="14"/>
        <v>0</v>
      </c>
      <c r="Z30" s="276">
        <f t="shared" si="15"/>
        <v>0</v>
      </c>
      <c r="AA30" s="276">
        <f t="shared" si="16"/>
        <v>0</v>
      </c>
      <c r="AB30" s="41"/>
      <c r="AC30" s="39"/>
      <c r="AD30" s="39"/>
      <c r="AE30" s="39"/>
      <c r="AF30" s="39"/>
      <c r="AG30" s="39"/>
    </row>
    <row r="31" spans="1:33" ht="15" customHeight="1">
      <c r="A31" s="277" t="s">
        <v>85</v>
      </c>
      <c r="B31" s="274">
        <f>SUMIF('4-Basis ruimtestaat'!B:B,'2-Kosten per locatie'!A31,'4-Basis ruimtestaat'!H:H)</f>
        <v>372.74</v>
      </c>
      <c r="C31" s="226"/>
      <c r="D31" s="275">
        <f>_xlfn.MAXIFS('4-Basis ruimtestaat'!K:K,'4-Basis ruimtestaat'!B:B,'2-Kosten per locatie'!A31)</f>
        <v>104</v>
      </c>
      <c r="E31" s="275">
        <f>_xlfn.MAXIFS('4-Basis ruimtestaat'!L:L,'4-Basis ruimtestaat'!B:B,'2-Kosten per locatie'!A31)</f>
        <v>0</v>
      </c>
      <c r="F31" s="275">
        <f>_xlfn.MAXIFS('4-Basis ruimtestaat'!M:M,'4-Basis ruimtestaat'!B:B,'2-Kosten per locatie'!A31)</f>
        <v>0</v>
      </c>
      <c r="G31" s="275">
        <f>_xlfn.MAXIFS('4-Basis ruimtestaat'!N:N,'4-Basis ruimtestaat'!B:B,'2-Kosten per locatie'!A31)</f>
        <v>0</v>
      </c>
      <c r="H31" s="275">
        <f>_xlfn.MAXIFS('4-Basis ruimtestaat'!O:O,'4-Basis ruimtestaat'!B:B,'2-Kosten per locatie'!A31)</f>
        <v>0</v>
      </c>
      <c r="I31" s="275">
        <f>_xlfn.MAXIFS('4-Basis ruimtestaat'!P:P,'4-Basis ruimtestaat'!B:B,'2-Kosten per locatie'!A31)</f>
        <v>0</v>
      </c>
      <c r="J31" s="276" t="e">
        <f>SUMIF('4-Basis ruimtestaat'!B:B,'2-Kosten per locatie'!A31,'4-Basis ruimtestaat'!Q:Q)</f>
        <v>#DIV/0!</v>
      </c>
      <c r="K31" s="276">
        <f>SUMIF('4-Basis ruimtestaat'!B:B,'2-Kosten per locatie'!A31,'4-Basis ruimtestaat'!R:R)</f>
        <v>0</v>
      </c>
      <c r="L31" s="276">
        <f>SUMIF('4-Basis ruimtestaat'!B:B,'2-Kosten per locatie'!A31,'4-Basis ruimtestaat'!S:S)</f>
        <v>0</v>
      </c>
      <c r="M31" s="276">
        <f>SUMIF('4-Basis ruimtestaat'!B:B,'2-Kosten per locatie'!A31,'4-Basis ruimtestaat'!T:T)</f>
        <v>0</v>
      </c>
      <c r="N31" s="276">
        <f>SUMIF('4-Basis ruimtestaat'!B:B,'2-Kosten per locatie'!A31,'4-Basis ruimtestaat'!U:U)</f>
        <v>0</v>
      </c>
      <c r="O31" s="276">
        <f>SUMIF('4-Basis ruimtestaat'!B:B,'2-Kosten per locatie'!A31,'4-Basis ruimtestaat'!V:V)</f>
        <v>0</v>
      </c>
      <c r="P31" s="276" t="e">
        <f t="shared" si="5"/>
        <v>#DIV/0!</v>
      </c>
      <c r="Q31" s="276">
        <f t="shared" si="6"/>
        <v>0</v>
      </c>
      <c r="R31" s="276">
        <f t="shared" si="7"/>
        <v>0</v>
      </c>
      <c r="S31" s="276">
        <f t="shared" si="8"/>
        <v>0</v>
      </c>
      <c r="T31" s="276">
        <f t="shared" si="9"/>
        <v>0</v>
      </c>
      <c r="U31" s="276">
        <f t="shared" si="10"/>
        <v>0</v>
      </c>
      <c r="V31" s="276" t="e">
        <f t="shared" si="11"/>
        <v>#DIV/0!</v>
      </c>
      <c r="W31" s="276">
        <f t="shared" si="12"/>
        <v>0</v>
      </c>
      <c r="X31" s="276">
        <f t="shared" si="13"/>
        <v>0</v>
      </c>
      <c r="Y31" s="276">
        <f t="shared" si="14"/>
        <v>0</v>
      </c>
      <c r="Z31" s="276">
        <f t="shared" si="15"/>
        <v>0</v>
      </c>
      <c r="AA31" s="276">
        <f t="shared" si="16"/>
        <v>0</v>
      </c>
      <c r="AB31" s="41"/>
      <c r="AC31" s="39"/>
      <c r="AD31" s="39"/>
      <c r="AE31" s="39"/>
      <c r="AF31" s="39"/>
      <c r="AG31" s="39"/>
    </row>
    <row r="32" spans="1:33" ht="15" customHeight="1">
      <c r="A32" s="277" t="s">
        <v>86</v>
      </c>
      <c r="B32" s="274">
        <f>SUMIF('4-Basis ruimtestaat'!B:B,'2-Kosten per locatie'!A32,'4-Basis ruimtestaat'!H:H)</f>
        <v>79</v>
      </c>
      <c r="C32" s="226"/>
      <c r="D32" s="275">
        <f>_xlfn.MAXIFS('4-Basis ruimtestaat'!K:K,'4-Basis ruimtestaat'!B:B,'2-Kosten per locatie'!A32)</f>
        <v>104</v>
      </c>
      <c r="E32" s="275">
        <f>_xlfn.MAXIFS('4-Basis ruimtestaat'!L:L,'4-Basis ruimtestaat'!B:B,'2-Kosten per locatie'!A32)</f>
        <v>0</v>
      </c>
      <c r="F32" s="275">
        <f>_xlfn.MAXIFS('4-Basis ruimtestaat'!M:M,'4-Basis ruimtestaat'!B:B,'2-Kosten per locatie'!A32)</f>
        <v>0</v>
      </c>
      <c r="G32" s="275">
        <f>_xlfn.MAXIFS('4-Basis ruimtestaat'!N:N,'4-Basis ruimtestaat'!B:B,'2-Kosten per locatie'!A32)</f>
        <v>0</v>
      </c>
      <c r="H32" s="275">
        <f>_xlfn.MAXIFS('4-Basis ruimtestaat'!O:O,'4-Basis ruimtestaat'!B:B,'2-Kosten per locatie'!A32)</f>
        <v>0</v>
      </c>
      <c r="I32" s="275">
        <f>_xlfn.MAXIFS('4-Basis ruimtestaat'!P:P,'4-Basis ruimtestaat'!B:B,'2-Kosten per locatie'!A32)</f>
        <v>0</v>
      </c>
      <c r="J32" s="276" t="e">
        <f>SUMIF('4-Basis ruimtestaat'!B:B,'2-Kosten per locatie'!A32,'4-Basis ruimtestaat'!Q:Q)</f>
        <v>#DIV/0!</v>
      </c>
      <c r="K32" s="276">
        <f>SUMIF('4-Basis ruimtestaat'!B:B,'2-Kosten per locatie'!A32,'4-Basis ruimtestaat'!R:R)</f>
        <v>0</v>
      </c>
      <c r="L32" s="276">
        <f>SUMIF('4-Basis ruimtestaat'!B:B,'2-Kosten per locatie'!A32,'4-Basis ruimtestaat'!S:S)</f>
        <v>0</v>
      </c>
      <c r="M32" s="276">
        <f>SUMIF('4-Basis ruimtestaat'!B:B,'2-Kosten per locatie'!A32,'4-Basis ruimtestaat'!T:T)</f>
        <v>0</v>
      </c>
      <c r="N32" s="276">
        <f>SUMIF('4-Basis ruimtestaat'!B:B,'2-Kosten per locatie'!A32,'4-Basis ruimtestaat'!U:U)</f>
        <v>0</v>
      </c>
      <c r="O32" s="276">
        <f>SUMIF('4-Basis ruimtestaat'!B:B,'2-Kosten per locatie'!A32,'4-Basis ruimtestaat'!V:V)</f>
        <v>0</v>
      </c>
      <c r="P32" s="276" t="e">
        <f t="shared" si="5"/>
        <v>#DIV/0!</v>
      </c>
      <c r="Q32" s="276">
        <f t="shared" si="6"/>
        <v>0</v>
      </c>
      <c r="R32" s="276">
        <f t="shared" si="7"/>
        <v>0</v>
      </c>
      <c r="S32" s="276">
        <f t="shared" si="8"/>
        <v>0</v>
      </c>
      <c r="T32" s="276">
        <f t="shared" si="9"/>
        <v>0</v>
      </c>
      <c r="U32" s="276">
        <f t="shared" si="10"/>
        <v>0</v>
      </c>
      <c r="V32" s="276" t="e">
        <f t="shared" si="11"/>
        <v>#DIV/0!</v>
      </c>
      <c r="W32" s="276">
        <f t="shared" si="12"/>
        <v>0</v>
      </c>
      <c r="X32" s="276">
        <f t="shared" si="13"/>
        <v>0</v>
      </c>
      <c r="Y32" s="276">
        <f t="shared" si="14"/>
        <v>0</v>
      </c>
      <c r="Z32" s="276">
        <f t="shared" si="15"/>
        <v>0</v>
      </c>
      <c r="AA32" s="276">
        <f t="shared" si="16"/>
        <v>0</v>
      </c>
      <c r="AB32" s="41"/>
      <c r="AC32" s="39"/>
      <c r="AD32" s="39"/>
      <c r="AE32" s="39"/>
      <c r="AF32" s="39"/>
      <c r="AG32" s="39"/>
    </row>
    <row r="33" spans="1:33" ht="15" customHeight="1">
      <c r="A33" s="277" t="s">
        <v>87</v>
      </c>
      <c r="B33" s="274">
        <f>SUMIF('4-Basis ruimtestaat'!B:B,'2-Kosten per locatie'!A33,'4-Basis ruimtestaat'!H:H)</f>
        <v>126</v>
      </c>
      <c r="C33" s="226"/>
      <c r="D33" s="275">
        <f>_xlfn.MAXIFS('4-Basis ruimtestaat'!K:K,'4-Basis ruimtestaat'!B:B,'2-Kosten per locatie'!A33)</f>
        <v>156</v>
      </c>
      <c r="E33" s="275">
        <f>_xlfn.MAXIFS('4-Basis ruimtestaat'!L:L,'4-Basis ruimtestaat'!B:B,'2-Kosten per locatie'!A33)</f>
        <v>0</v>
      </c>
      <c r="F33" s="275">
        <f>_xlfn.MAXIFS('4-Basis ruimtestaat'!M:M,'4-Basis ruimtestaat'!B:B,'2-Kosten per locatie'!A33)</f>
        <v>0</v>
      </c>
      <c r="G33" s="275">
        <f>_xlfn.MAXIFS('4-Basis ruimtestaat'!N:N,'4-Basis ruimtestaat'!B:B,'2-Kosten per locatie'!A33)</f>
        <v>0</v>
      </c>
      <c r="H33" s="275">
        <f>_xlfn.MAXIFS('4-Basis ruimtestaat'!O:O,'4-Basis ruimtestaat'!B:B,'2-Kosten per locatie'!A33)</f>
        <v>0</v>
      </c>
      <c r="I33" s="275">
        <f>_xlfn.MAXIFS('4-Basis ruimtestaat'!P:P,'4-Basis ruimtestaat'!B:B,'2-Kosten per locatie'!A33)</f>
        <v>0</v>
      </c>
      <c r="J33" s="276" t="e">
        <f>SUMIF('4-Basis ruimtestaat'!B:B,'2-Kosten per locatie'!A33,'4-Basis ruimtestaat'!Q:Q)</f>
        <v>#DIV/0!</v>
      </c>
      <c r="K33" s="276">
        <f>SUMIF('4-Basis ruimtestaat'!B:B,'2-Kosten per locatie'!A33,'4-Basis ruimtestaat'!R:R)</f>
        <v>0</v>
      </c>
      <c r="L33" s="276">
        <f>SUMIF('4-Basis ruimtestaat'!B:B,'2-Kosten per locatie'!A33,'4-Basis ruimtestaat'!S:S)</f>
        <v>0</v>
      </c>
      <c r="M33" s="276">
        <f>SUMIF('4-Basis ruimtestaat'!B:B,'2-Kosten per locatie'!A33,'4-Basis ruimtestaat'!T:T)</f>
        <v>0</v>
      </c>
      <c r="N33" s="276">
        <f>SUMIF('4-Basis ruimtestaat'!B:B,'2-Kosten per locatie'!A33,'4-Basis ruimtestaat'!U:U)</f>
        <v>0</v>
      </c>
      <c r="O33" s="276">
        <f>SUMIF('4-Basis ruimtestaat'!B:B,'2-Kosten per locatie'!A33,'4-Basis ruimtestaat'!V:V)</f>
        <v>0</v>
      </c>
      <c r="P33" s="276" t="e">
        <f t="shared" si="5"/>
        <v>#DIV/0!</v>
      </c>
      <c r="Q33" s="276">
        <f t="shared" si="6"/>
        <v>0</v>
      </c>
      <c r="R33" s="276">
        <f t="shared" si="7"/>
        <v>0</v>
      </c>
      <c r="S33" s="276">
        <f t="shared" si="8"/>
        <v>0</v>
      </c>
      <c r="T33" s="276">
        <f t="shared" si="9"/>
        <v>0</v>
      </c>
      <c r="U33" s="276">
        <f t="shared" si="10"/>
        <v>0</v>
      </c>
      <c r="V33" s="276" t="e">
        <f t="shared" si="11"/>
        <v>#DIV/0!</v>
      </c>
      <c r="W33" s="276">
        <f t="shared" si="12"/>
        <v>0</v>
      </c>
      <c r="X33" s="276">
        <f t="shared" si="13"/>
        <v>0</v>
      </c>
      <c r="Y33" s="276">
        <f t="shared" si="14"/>
        <v>0</v>
      </c>
      <c r="Z33" s="276">
        <f t="shared" si="15"/>
        <v>0</v>
      </c>
      <c r="AA33" s="276">
        <f t="shared" si="16"/>
        <v>0</v>
      </c>
      <c r="AB33" s="41"/>
      <c r="AC33" s="39"/>
      <c r="AD33" s="39"/>
      <c r="AE33" s="39"/>
      <c r="AF33" s="39"/>
      <c r="AG33" s="39"/>
    </row>
    <row r="34" spans="1:33" ht="15" customHeight="1">
      <c r="A34" s="277" t="s">
        <v>88</v>
      </c>
      <c r="B34" s="274">
        <f>SUMIF('4-Basis ruimtestaat'!B:B,'2-Kosten per locatie'!A34,'4-Basis ruimtestaat'!H:H)</f>
        <v>0</v>
      </c>
      <c r="C34" s="226"/>
      <c r="D34" s="275">
        <f>_xlfn.MAXIFS('4-Basis ruimtestaat'!K:K,'4-Basis ruimtestaat'!B:B,'2-Kosten per locatie'!A34)</f>
        <v>0</v>
      </c>
      <c r="E34" s="275">
        <f>_xlfn.MAXIFS('4-Basis ruimtestaat'!L:L,'4-Basis ruimtestaat'!B:B,'2-Kosten per locatie'!A34)</f>
        <v>0</v>
      </c>
      <c r="F34" s="275">
        <f>_xlfn.MAXIFS('4-Basis ruimtestaat'!M:M,'4-Basis ruimtestaat'!B:B,'2-Kosten per locatie'!A34)</f>
        <v>0</v>
      </c>
      <c r="G34" s="275">
        <f>_xlfn.MAXIFS('4-Basis ruimtestaat'!N:N,'4-Basis ruimtestaat'!B:B,'2-Kosten per locatie'!A34)</f>
        <v>0</v>
      </c>
      <c r="H34" s="275">
        <f>_xlfn.MAXIFS('4-Basis ruimtestaat'!O:O,'4-Basis ruimtestaat'!B:B,'2-Kosten per locatie'!A34)</f>
        <v>0</v>
      </c>
      <c r="I34" s="275">
        <f>_xlfn.MAXIFS('4-Basis ruimtestaat'!P:P,'4-Basis ruimtestaat'!B:B,'2-Kosten per locatie'!A34)</f>
        <v>0</v>
      </c>
      <c r="J34" s="276">
        <f>SUMIF('4-Basis ruimtestaat'!B:B,'2-Kosten per locatie'!A34,'4-Basis ruimtestaat'!Q:Q)</f>
        <v>0</v>
      </c>
      <c r="K34" s="276">
        <f>SUMIF('4-Basis ruimtestaat'!B:B,'2-Kosten per locatie'!A34,'4-Basis ruimtestaat'!R:R)</f>
        <v>0</v>
      </c>
      <c r="L34" s="276">
        <f>SUMIF('4-Basis ruimtestaat'!B:B,'2-Kosten per locatie'!A34,'4-Basis ruimtestaat'!S:S)</f>
        <v>0</v>
      </c>
      <c r="M34" s="276">
        <f>SUMIF('4-Basis ruimtestaat'!B:B,'2-Kosten per locatie'!A34,'4-Basis ruimtestaat'!T:T)</f>
        <v>0</v>
      </c>
      <c r="N34" s="276">
        <f>SUMIF('4-Basis ruimtestaat'!B:B,'2-Kosten per locatie'!A34,'4-Basis ruimtestaat'!U:U)</f>
        <v>0</v>
      </c>
      <c r="O34" s="276">
        <f>SUMIF('4-Basis ruimtestaat'!B:B,'2-Kosten per locatie'!A34,'4-Basis ruimtestaat'!V:V)</f>
        <v>0</v>
      </c>
      <c r="P34" s="276">
        <f t="shared" ref="P34:U34" si="19">IF(J34&lt;(D34*$E$2),D34*$E$2-J34,0)</f>
        <v>0</v>
      </c>
      <c r="Q34" s="276">
        <f t="shared" si="19"/>
        <v>0</v>
      </c>
      <c r="R34" s="276">
        <f t="shared" si="19"/>
        <v>0</v>
      </c>
      <c r="S34" s="276">
        <f t="shared" si="19"/>
        <v>0</v>
      </c>
      <c r="T34" s="276">
        <f t="shared" si="19"/>
        <v>0</v>
      </c>
      <c r="U34" s="276">
        <f t="shared" si="19"/>
        <v>0</v>
      </c>
      <c r="V34" s="276">
        <f t="shared" ref="V34:AA34" si="20">J34*$E$5</f>
        <v>0</v>
      </c>
      <c r="W34" s="276">
        <f t="shared" si="20"/>
        <v>0</v>
      </c>
      <c r="X34" s="276">
        <f t="shared" si="20"/>
        <v>0</v>
      </c>
      <c r="Y34" s="276">
        <f t="shared" si="20"/>
        <v>0</v>
      </c>
      <c r="Z34" s="276">
        <f t="shared" si="20"/>
        <v>0</v>
      </c>
      <c r="AA34" s="276">
        <f t="shared" si="20"/>
        <v>0</v>
      </c>
      <c r="AB34" s="41"/>
      <c r="AC34" s="39"/>
      <c r="AD34" s="39"/>
      <c r="AE34" s="39"/>
      <c r="AF34" s="39"/>
      <c r="AG34" s="39"/>
    </row>
    <row r="35" spans="1:33" ht="15" customHeight="1">
      <c r="A35" s="277" t="s">
        <v>89</v>
      </c>
      <c r="B35" s="274">
        <f>SUMIF('4-Basis ruimtestaat'!B:B,'2-Kosten per locatie'!A35,'4-Basis ruimtestaat'!H:H)</f>
        <v>39.700000000000003</v>
      </c>
      <c r="C35" s="226"/>
      <c r="D35" s="275">
        <f>_xlfn.MAXIFS('4-Basis ruimtestaat'!K:K,'4-Basis ruimtestaat'!B:B,'2-Kosten per locatie'!A35)</f>
        <v>156</v>
      </c>
      <c r="E35" s="275">
        <f>_xlfn.MAXIFS('4-Basis ruimtestaat'!L:L,'4-Basis ruimtestaat'!B:B,'2-Kosten per locatie'!A35)</f>
        <v>0</v>
      </c>
      <c r="F35" s="275">
        <f>_xlfn.MAXIFS('4-Basis ruimtestaat'!M:M,'4-Basis ruimtestaat'!B:B,'2-Kosten per locatie'!A35)</f>
        <v>0</v>
      </c>
      <c r="G35" s="275">
        <f>_xlfn.MAXIFS('4-Basis ruimtestaat'!N:N,'4-Basis ruimtestaat'!B:B,'2-Kosten per locatie'!A35)</f>
        <v>0</v>
      </c>
      <c r="H35" s="275">
        <f>_xlfn.MAXIFS('4-Basis ruimtestaat'!O:O,'4-Basis ruimtestaat'!B:B,'2-Kosten per locatie'!A35)</f>
        <v>0</v>
      </c>
      <c r="I35" s="275">
        <f>_xlfn.MAXIFS('4-Basis ruimtestaat'!P:P,'4-Basis ruimtestaat'!B:B,'2-Kosten per locatie'!A35)</f>
        <v>0</v>
      </c>
      <c r="J35" s="276" t="e">
        <f>SUMIF('4-Basis ruimtestaat'!B:B,'2-Kosten per locatie'!A35,'4-Basis ruimtestaat'!Q:Q)</f>
        <v>#DIV/0!</v>
      </c>
      <c r="K35" s="276">
        <f>SUMIF('4-Basis ruimtestaat'!B:B,'2-Kosten per locatie'!A35,'4-Basis ruimtestaat'!R:R)</f>
        <v>0</v>
      </c>
      <c r="L35" s="276">
        <f>SUMIF('4-Basis ruimtestaat'!B:B,'2-Kosten per locatie'!A35,'4-Basis ruimtestaat'!S:S)</f>
        <v>0</v>
      </c>
      <c r="M35" s="276">
        <f>SUMIF('4-Basis ruimtestaat'!B:B,'2-Kosten per locatie'!A35,'4-Basis ruimtestaat'!T:T)</f>
        <v>0</v>
      </c>
      <c r="N35" s="276">
        <f>SUMIF('4-Basis ruimtestaat'!B:B,'2-Kosten per locatie'!A35,'4-Basis ruimtestaat'!U:U)</f>
        <v>0</v>
      </c>
      <c r="O35" s="276">
        <f>SUMIF('4-Basis ruimtestaat'!B:B,'2-Kosten per locatie'!A35,'4-Basis ruimtestaat'!V:V)</f>
        <v>0</v>
      </c>
      <c r="P35" s="276" t="e">
        <f t="shared" si="5"/>
        <v>#DIV/0!</v>
      </c>
      <c r="Q35" s="276">
        <f t="shared" si="6"/>
        <v>0</v>
      </c>
      <c r="R35" s="276">
        <f t="shared" si="7"/>
        <v>0</v>
      </c>
      <c r="S35" s="276">
        <f t="shared" si="8"/>
        <v>0</v>
      </c>
      <c r="T35" s="276">
        <f t="shared" si="9"/>
        <v>0</v>
      </c>
      <c r="U35" s="276">
        <f t="shared" si="10"/>
        <v>0</v>
      </c>
      <c r="V35" s="276" t="e">
        <f t="shared" si="11"/>
        <v>#DIV/0!</v>
      </c>
      <c r="W35" s="276">
        <f t="shared" si="12"/>
        <v>0</v>
      </c>
      <c r="X35" s="276">
        <f t="shared" si="13"/>
        <v>0</v>
      </c>
      <c r="Y35" s="276">
        <f t="shared" si="14"/>
        <v>0</v>
      </c>
      <c r="Z35" s="276">
        <f t="shared" si="15"/>
        <v>0</v>
      </c>
      <c r="AA35" s="276">
        <f t="shared" si="16"/>
        <v>0</v>
      </c>
      <c r="AB35" s="41"/>
      <c r="AC35" s="39"/>
      <c r="AD35" s="39"/>
      <c r="AE35" s="39"/>
      <c r="AF35" s="39"/>
      <c r="AG35" s="39"/>
    </row>
    <row r="36" spans="1:33" ht="15" customHeight="1">
      <c r="A36" s="277" t="s">
        <v>90</v>
      </c>
      <c r="B36" s="274">
        <f>SUMIF('4-Basis ruimtestaat'!B:B,'2-Kosten per locatie'!A36,'4-Basis ruimtestaat'!H:H)</f>
        <v>255.13</v>
      </c>
      <c r="C36" s="226"/>
      <c r="D36" s="275">
        <f>_xlfn.MAXIFS('4-Basis ruimtestaat'!K:K,'4-Basis ruimtestaat'!B:B,'2-Kosten per locatie'!A36)</f>
        <v>52</v>
      </c>
      <c r="E36" s="275">
        <f>_xlfn.MAXIFS('4-Basis ruimtestaat'!L:L,'4-Basis ruimtestaat'!B:B,'2-Kosten per locatie'!A36)</f>
        <v>0</v>
      </c>
      <c r="F36" s="275">
        <f>_xlfn.MAXIFS('4-Basis ruimtestaat'!M:M,'4-Basis ruimtestaat'!B:B,'2-Kosten per locatie'!A36)</f>
        <v>0</v>
      </c>
      <c r="G36" s="275">
        <f>_xlfn.MAXIFS('4-Basis ruimtestaat'!N:N,'4-Basis ruimtestaat'!B:B,'2-Kosten per locatie'!A36)</f>
        <v>0</v>
      </c>
      <c r="H36" s="275">
        <f>_xlfn.MAXIFS('4-Basis ruimtestaat'!O:O,'4-Basis ruimtestaat'!B:B,'2-Kosten per locatie'!A36)</f>
        <v>0</v>
      </c>
      <c r="I36" s="275">
        <f>_xlfn.MAXIFS('4-Basis ruimtestaat'!P:P,'4-Basis ruimtestaat'!B:B,'2-Kosten per locatie'!A36)</f>
        <v>0</v>
      </c>
      <c r="J36" s="276" t="e">
        <f>SUMIF('4-Basis ruimtestaat'!B:B,'2-Kosten per locatie'!A36,'4-Basis ruimtestaat'!Q:Q)</f>
        <v>#DIV/0!</v>
      </c>
      <c r="K36" s="276">
        <f>SUMIF('4-Basis ruimtestaat'!B:B,'2-Kosten per locatie'!A36,'4-Basis ruimtestaat'!R:R)</f>
        <v>0</v>
      </c>
      <c r="L36" s="276">
        <f>SUMIF('4-Basis ruimtestaat'!B:B,'2-Kosten per locatie'!A36,'4-Basis ruimtestaat'!S:S)</f>
        <v>0</v>
      </c>
      <c r="M36" s="276">
        <f>SUMIF('4-Basis ruimtestaat'!B:B,'2-Kosten per locatie'!A36,'4-Basis ruimtestaat'!T:T)</f>
        <v>0</v>
      </c>
      <c r="N36" s="276">
        <f>SUMIF('4-Basis ruimtestaat'!B:B,'2-Kosten per locatie'!A36,'4-Basis ruimtestaat'!U:U)</f>
        <v>0</v>
      </c>
      <c r="O36" s="276">
        <f>SUMIF('4-Basis ruimtestaat'!B:B,'2-Kosten per locatie'!A36,'4-Basis ruimtestaat'!V:V)</f>
        <v>0</v>
      </c>
      <c r="P36" s="276" t="e">
        <f t="shared" si="5"/>
        <v>#DIV/0!</v>
      </c>
      <c r="Q36" s="276">
        <f t="shared" si="6"/>
        <v>0</v>
      </c>
      <c r="R36" s="276">
        <f t="shared" si="7"/>
        <v>0</v>
      </c>
      <c r="S36" s="276">
        <f t="shared" si="8"/>
        <v>0</v>
      </c>
      <c r="T36" s="276">
        <f t="shared" si="9"/>
        <v>0</v>
      </c>
      <c r="U36" s="276">
        <f t="shared" si="10"/>
        <v>0</v>
      </c>
      <c r="V36" s="276" t="e">
        <f t="shared" si="11"/>
        <v>#DIV/0!</v>
      </c>
      <c r="W36" s="276">
        <f t="shared" si="12"/>
        <v>0</v>
      </c>
      <c r="X36" s="276">
        <f t="shared" si="13"/>
        <v>0</v>
      </c>
      <c r="Y36" s="276">
        <f t="shared" si="14"/>
        <v>0</v>
      </c>
      <c r="Z36" s="276">
        <f t="shared" si="15"/>
        <v>0</v>
      </c>
      <c r="AA36" s="276">
        <f t="shared" si="16"/>
        <v>0</v>
      </c>
      <c r="AB36" s="41"/>
      <c r="AC36" s="39"/>
      <c r="AD36" s="39"/>
      <c r="AE36" s="39"/>
      <c r="AF36" s="39"/>
      <c r="AG36" s="39"/>
    </row>
    <row r="37" spans="1:33" ht="15" customHeight="1">
      <c r="A37" s="277" t="s">
        <v>91</v>
      </c>
      <c r="B37" s="274">
        <f>SUMIF('4-Basis ruimtestaat'!B:B,'2-Kosten per locatie'!A37,'4-Basis ruimtestaat'!H:H)</f>
        <v>0</v>
      </c>
      <c r="C37" s="226"/>
      <c r="D37" s="275">
        <f>_xlfn.MAXIFS('4-Basis ruimtestaat'!K:K,'4-Basis ruimtestaat'!B:B,'2-Kosten per locatie'!A37)</f>
        <v>0</v>
      </c>
      <c r="E37" s="275">
        <f>_xlfn.MAXIFS('4-Basis ruimtestaat'!L:L,'4-Basis ruimtestaat'!B:B,'2-Kosten per locatie'!A37)</f>
        <v>0</v>
      </c>
      <c r="F37" s="275">
        <f>_xlfn.MAXIFS('4-Basis ruimtestaat'!M:M,'4-Basis ruimtestaat'!B:B,'2-Kosten per locatie'!A37)</f>
        <v>0</v>
      </c>
      <c r="G37" s="275">
        <f>_xlfn.MAXIFS('4-Basis ruimtestaat'!N:N,'4-Basis ruimtestaat'!B:B,'2-Kosten per locatie'!A37)</f>
        <v>0</v>
      </c>
      <c r="H37" s="275">
        <f>_xlfn.MAXIFS('4-Basis ruimtestaat'!O:O,'4-Basis ruimtestaat'!B:B,'2-Kosten per locatie'!A37)</f>
        <v>0</v>
      </c>
      <c r="I37" s="275">
        <f>_xlfn.MAXIFS('4-Basis ruimtestaat'!P:P,'4-Basis ruimtestaat'!B:B,'2-Kosten per locatie'!A37)</f>
        <v>0</v>
      </c>
      <c r="J37" s="276">
        <f>SUMIF('4-Basis ruimtestaat'!B:B,'2-Kosten per locatie'!A37,'4-Basis ruimtestaat'!Q:Q)</f>
        <v>0</v>
      </c>
      <c r="K37" s="276">
        <f>SUMIF('4-Basis ruimtestaat'!B:B,'2-Kosten per locatie'!A37,'4-Basis ruimtestaat'!R:R)</f>
        <v>0</v>
      </c>
      <c r="L37" s="276">
        <f>SUMIF('4-Basis ruimtestaat'!B:B,'2-Kosten per locatie'!A37,'4-Basis ruimtestaat'!S:S)</f>
        <v>0</v>
      </c>
      <c r="M37" s="276">
        <f>SUMIF('4-Basis ruimtestaat'!B:B,'2-Kosten per locatie'!A37,'4-Basis ruimtestaat'!T:T)</f>
        <v>0</v>
      </c>
      <c r="N37" s="276">
        <f>SUMIF('4-Basis ruimtestaat'!B:B,'2-Kosten per locatie'!A37,'4-Basis ruimtestaat'!U:U)</f>
        <v>0</v>
      </c>
      <c r="O37" s="276">
        <f>SUMIF('4-Basis ruimtestaat'!B:B,'2-Kosten per locatie'!A37,'4-Basis ruimtestaat'!V:V)</f>
        <v>0</v>
      </c>
      <c r="P37" s="276">
        <f t="shared" si="5"/>
        <v>0</v>
      </c>
      <c r="Q37" s="276">
        <f t="shared" si="6"/>
        <v>0</v>
      </c>
      <c r="R37" s="276">
        <f t="shared" si="7"/>
        <v>0</v>
      </c>
      <c r="S37" s="276">
        <f t="shared" si="8"/>
        <v>0</v>
      </c>
      <c r="T37" s="276">
        <f t="shared" si="9"/>
        <v>0</v>
      </c>
      <c r="U37" s="276">
        <f t="shared" si="10"/>
        <v>0</v>
      </c>
      <c r="V37" s="276">
        <f t="shared" si="11"/>
        <v>0</v>
      </c>
      <c r="W37" s="276">
        <f t="shared" si="12"/>
        <v>0</v>
      </c>
      <c r="X37" s="276">
        <f t="shared" si="13"/>
        <v>0</v>
      </c>
      <c r="Y37" s="276">
        <f t="shared" si="14"/>
        <v>0</v>
      </c>
      <c r="Z37" s="276">
        <f t="shared" si="15"/>
        <v>0</v>
      </c>
      <c r="AA37" s="276">
        <f t="shared" si="16"/>
        <v>0</v>
      </c>
      <c r="AB37" s="41"/>
      <c r="AC37" s="39"/>
      <c r="AD37" s="39"/>
      <c r="AE37" s="39"/>
      <c r="AF37" s="39"/>
      <c r="AG37" s="39"/>
    </row>
    <row r="38" spans="1:33" ht="15" customHeight="1">
      <c r="A38" s="277" t="s">
        <v>92</v>
      </c>
      <c r="B38" s="274">
        <f>SUMIF('4-Basis ruimtestaat'!B:B,'2-Kosten per locatie'!A38,'4-Basis ruimtestaat'!H:H)</f>
        <v>299.3</v>
      </c>
      <c r="C38" s="226"/>
      <c r="D38" s="275">
        <f>_xlfn.MAXIFS('4-Basis ruimtestaat'!K:K,'4-Basis ruimtestaat'!B:B,'2-Kosten per locatie'!A38)</f>
        <v>255</v>
      </c>
      <c r="E38" s="275">
        <f>_xlfn.MAXIFS('4-Basis ruimtestaat'!L:L,'4-Basis ruimtestaat'!B:B,'2-Kosten per locatie'!A38)</f>
        <v>0</v>
      </c>
      <c r="F38" s="275">
        <f>_xlfn.MAXIFS('4-Basis ruimtestaat'!M:M,'4-Basis ruimtestaat'!B:B,'2-Kosten per locatie'!A38)</f>
        <v>52</v>
      </c>
      <c r="G38" s="275">
        <f>_xlfn.MAXIFS('4-Basis ruimtestaat'!N:N,'4-Basis ruimtestaat'!B:B,'2-Kosten per locatie'!A38)</f>
        <v>0</v>
      </c>
      <c r="H38" s="275">
        <f>_xlfn.MAXIFS('4-Basis ruimtestaat'!O:O,'4-Basis ruimtestaat'!B:B,'2-Kosten per locatie'!A38)</f>
        <v>6</v>
      </c>
      <c r="I38" s="275">
        <f>_xlfn.MAXIFS('4-Basis ruimtestaat'!P:P,'4-Basis ruimtestaat'!B:B,'2-Kosten per locatie'!A38)</f>
        <v>0</v>
      </c>
      <c r="J38" s="276" t="e">
        <f>SUMIF('4-Basis ruimtestaat'!B:B,'2-Kosten per locatie'!A38,'4-Basis ruimtestaat'!Q:Q)</f>
        <v>#DIV/0!</v>
      </c>
      <c r="K38" s="276">
        <f>SUMIF('4-Basis ruimtestaat'!B:B,'2-Kosten per locatie'!A38,'4-Basis ruimtestaat'!R:R)</f>
        <v>0</v>
      </c>
      <c r="L38" s="276" t="e">
        <f>SUMIF('4-Basis ruimtestaat'!B:B,'2-Kosten per locatie'!A38,'4-Basis ruimtestaat'!S:S)</f>
        <v>#DIV/0!</v>
      </c>
      <c r="M38" s="276">
        <f>SUMIF('4-Basis ruimtestaat'!B:B,'2-Kosten per locatie'!A38,'4-Basis ruimtestaat'!T:T)</f>
        <v>0</v>
      </c>
      <c r="N38" s="276" t="e">
        <f>SUMIF('4-Basis ruimtestaat'!B:B,'2-Kosten per locatie'!A38,'4-Basis ruimtestaat'!U:U)</f>
        <v>#DIV/0!</v>
      </c>
      <c r="O38" s="276">
        <f>SUMIF('4-Basis ruimtestaat'!B:B,'2-Kosten per locatie'!A38,'4-Basis ruimtestaat'!V:V)</f>
        <v>0</v>
      </c>
      <c r="P38" s="276" t="e">
        <f t="shared" si="5"/>
        <v>#DIV/0!</v>
      </c>
      <c r="Q38" s="276">
        <f t="shared" si="6"/>
        <v>0</v>
      </c>
      <c r="R38" s="276" t="e">
        <f t="shared" si="7"/>
        <v>#DIV/0!</v>
      </c>
      <c r="S38" s="276">
        <f t="shared" si="8"/>
        <v>0</v>
      </c>
      <c r="T38" s="276" t="e">
        <f t="shared" si="9"/>
        <v>#DIV/0!</v>
      </c>
      <c r="U38" s="276">
        <f t="shared" si="10"/>
        <v>0</v>
      </c>
      <c r="V38" s="276" t="e">
        <f t="shared" si="11"/>
        <v>#DIV/0!</v>
      </c>
      <c r="W38" s="276">
        <f t="shared" si="12"/>
        <v>0</v>
      </c>
      <c r="X38" s="276" t="e">
        <f t="shared" si="13"/>
        <v>#DIV/0!</v>
      </c>
      <c r="Y38" s="276">
        <f t="shared" si="14"/>
        <v>0</v>
      </c>
      <c r="Z38" s="276" t="e">
        <f t="shared" si="15"/>
        <v>#DIV/0!</v>
      </c>
      <c r="AA38" s="276">
        <f t="shared" si="16"/>
        <v>0</v>
      </c>
      <c r="AB38" s="41"/>
      <c r="AC38" s="39"/>
      <c r="AD38" s="39"/>
      <c r="AE38" s="39"/>
      <c r="AF38" s="39"/>
      <c r="AG38" s="39"/>
    </row>
    <row r="39" spans="1:33" ht="15" customHeight="1">
      <c r="A39" s="277" t="s">
        <v>93</v>
      </c>
      <c r="B39" s="274">
        <f>SUMIF('4-Basis ruimtestaat'!B:B,'2-Kosten per locatie'!A39,'4-Basis ruimtestaat'!H:H)</f>
        <v>170.226</v>
      </c>
      <c r="C39" s="226"/>
      <c r="D39" s="275">
        <f>_xlfn.MAXIFS('4-Basis ruimtestaat'!K:K,'4-Basis ruimtestaat'!B:B,'2-Kosten per locatie'!A39)</f>
        <v>52</v>
      </c>
      <c r="E39" s="275">
        <f>_xlfn.MAXIFS('4-Basis ruimtestaat'!L:L,'4-Basis ruimtestaat'!B:B,'2-Kosten per locatie'!A39)</f>
        <v>0</v>
      </c>
      <c r="F39" s="275">
        <f>_xlfn.MAXIFS('4-Basis ruimtestaat'!M:M,'4-Basis ruimtestaat'!B:B,'2-Kosten per locatie'!A39)</f>
        <v>0</v>
      </c>
      <c r="G39" s="275">
        <f>_xlfn.MAXIFS('4-Basis ruimtestaat'!N:N,'4-Basis ruimtestaat'!B:B,'2-Kosten per locatie'!A39)</f>
        <v>0</v>
      </c>
      <c r="H39" s="275">
        <f>_xlfn.MAXIFS('4-Basis ruimtestaat'!O:O,'4-Basis ruimtestaat'!B:B,'2-Kosten per locatie'!A39)</f>
        <v>0</v>
      </c>
      <c r="I39" s="275">
        <f>_xlfn.MAXIFS('4-Basis ruimtestaat'!P:P,'4-Basis ruimtestaat'!B:B,'2-Kosten per locatie'!A39)</f>
        <v>0</v>
      </c>
      <c r="J39" s="276" t="e">
        <f>SUMIF('4-Basis ruimtestaat'!B:B,'2-Kosten per locatie'!A39,'4-Basis ruimtestaat'!Q:Q)</f>
        <v>#DIV/0!</v>
      </c>
      <c r="K39" s="276">
        <f>SUMIF('4-Basis ruimtestaat'!B:B,'2-Kosten per locatie'!A39,'4-Basis ruimtestaat'!R:R)</f>
        <v>0</v>
      </c>
      <c r="L39" s="276">
        <f>SUMIF('4-Basis ruimtestaat'!B:B,'2-Kosten per locatie'!A39,'4-Basis ruimtestaat'!S:S)</f>
        <v>0</v>
      </c>
      <c r="M39" s="276">
        <f>SUMIF('4-Basis ruimtestaat'!B:B,'2-Kosten per locatie'!A39,'4-Basis ruimtestaat'!T:T)</f>
        <v>0</v>
      </c>
      <c r="N39" s="276">
        <f>SUMIF('4-Basis ruimtestaat'!B:B,'2-Kosten per locatie'!A39,'4-Basis ruimtestaat'!U:U)</f>
        <v>0</v>
      </c>
      <c r="O39" s="276">
        <f>SUMIF('4-Basis ruimtestaat'!B:B,'2-Kosten per locatie'!A39,'4-Basis ruimtestaat'!V:V)</f>
        <v>0</v>
      </c>
      <c r="P39" s="276" t="e">
        <f t="shared" si="5"/>
        <v>#DIV/0!</v>
      </c>
      <c r="Q39" s="276">
        <f t="shared" si="6"/>
        <v>0</v>
      </c>
      <c r="R39" s="276">
        <f t="shared" si="7"/>
        <v>0</v>
      </c>
      <c r="S39" s="276">
        <f t="shared" si="8"/>
        <v>0</v>
      </c>
      <c r="T39" s="276">
        <f t="shared" si="9"/>
        <v>0</v>
      </c>
      <c r="U39" s="276">
        <f t="shared" si="10"/>
        <v>0</v>
      </c>
      <c r="V39" s="276" t="e">
        <f t="shared" si="11"/>
        <v>#DIV/0!</v>
      </c>
      <c r="W39" s="276">
        <f t="shared" si="12"/>
        <v>0</v>
      </c>
      <c r="X39" s="276">
        <f t="shared" si="13"/>
        <v>0</v>
      </c>
      <c r="Y39" s="276">
        <f t="shared" si="14"/>
        <v>0</v>
      </c>
      <c r="Z39" s="276">
        <f t="shared" si="15"/>
        <v>0</v>
      </c>
      <c r="AA39" s="276">
        <f t="shared" si="16"/>
        <v>0</v>
      </c>
      <c r="AB39" s="41"/>
      <c r="AC39" s="39"/>
      <c r="AD39" s="39"/>
      <c r="AE39" s="39"/>
      <c r="AF39" s="39"/>
      <c r="AG39" s="39"/>
    </row>
    <row r="40" spans="1:33" ht="15" customHeight="1">
      <c r="A40" s="277" t="s">
        <v>94</v>
      </c>
      <c r="B40" s="274">
        <f>SUMIF('4-Basis ruimtestaat'!B:B,'2-Kosten per locatie'!A40,'4-Basis ruimtestaat'!H:H)</f>
        <v>844.61349999999982</v>
      </c>
      <c r="C40" s="226"/>
      <c r="D40" s="275">
        <f>_xlfn.MAXIFS('4-Basis ruimtestaat'!K:K,'4-Basis ruimtestaat'!B:B,'2-Kosten per locatie'!A40)</f>
        <v>130</v>
      </c>
      <c r="E40" s="275">
        <f>_xlfn.MAXIFS('4-Basis ruimtestaat'!L:L,'4-Basis ruimtestaat'!B:B,'2-Kosten per locatie'!A40)</f>
        <v>0</v>
      </c>
      <c r="F40" s="275">
        <f>_xlfn.MAXIFS('4-Basis ruimtestaat'!M:M,'4-Basis ruimtestaat'!B:B,'2-Kosten per locatie'!A40)</f>
        <v>0</v>
      </c>
      <c r="G40" s="275">
        <f>_xlfn.MAXIFS('4-Basis ruimtestaat'!N:N,'4-Basis ruimtestaat'!B:B,'2-Kosten per locatie'!A40)</f>
        <v>0</v>
      </c>
      <c r="H40" s="275">
        <f>_xlfn.MAXIFS('4-Basis ruimtestaat'!O:O,'4-Basis ruimtestaat'!B:B,'2-Kosten per locatie'!A40)</f>
        <v>0</v>
      </c>
      <c r="I40" s="275">
        <f>_xlfn.MAXIFS('4-Basis ruimtestaat'!P:P,'4-Basis ruimtestaat'!B:B,'2-Kosten per locatie'!A40)</f>
        <v>0</v>
      </c>
      <c r="J40" s="276" t="e">
        <f>SUMIF('4-Basis ruimtestaat'!B:B,'2-Kosten per locatie'!A40,'4-Basis ruimtestaat'!Q:Q)</f>
        <v>#DIV/0!</v>
      </c>
      <c r="K40" s="276">
        <f>SUMIF('4-Basis ruimtestaat'!B:B,'2-Kosten per locatie'!A40,'4-Basis ruimtestaat'!R:R)</f>
        <v>0</v>
      </c>
      <c r="L40" s="276">
        <f>SUMIF('4-Basis ruimtestaat'!B:B,'2-Kosten per locatie'!A40,'4-Basis ruimtestaat'!S:S)</f>
        <v>0</v>
      </c>
      <c r="M40" s="276">
        <f>SUMIF('4-Basis ruimtestaat'!B:B,'2-Kosten per locatie'!A40,'4-Basis ruimtestaat'!T:T)</f>
        <v>0</v>
      </c>
      <c r="N40" s="276">
        <f>SUMIF('4-Basis ruimtestaat'!B:B,'2-Kosten per locatie'!A40,'4-Basis ruimtestaat'!U:U)</f>
        <v>0</v>
      </c>
      <c r="O40" s="276">
        <f>SUMIF('4-Basis ruimtestaat'!B:B,'2-Kosten per locatie'!A40,'4-Basis ruimtestaat'!V:V)</f>
        <v>0</v>
      </c>
      <c r="P40" s="276" t="e">
        <f t="shared" si="5"/>
        <v>#DIV/0!</v>
      </c>
      <c r="Q40" s="276">
        <f t="shared" si="6"/>
        <v>0</v>
      </c>
      <c r="R40" s="276">
        <f t="shared" si="7"/>
        <v>0</v>
      </c>
      <c r="S40" s="276">
        <f t="shared" si="8"/>
        <v>0</v>
      </c>
      <c r="T40" s="276">
        <f t="shared" si="9"/>
        <v>0</v>
      </c>
      <c r="U40" s="276">
        <f t="shared" si="10"/>
        <v>0</v>
      </c>
      <c r="V40" s="276" t="e">
        <f t="shared" si="11"/>
        <v>#DIV/0!</v>
      </c>
      <c r="W40" s="276">
        <f t="shared" si="12"/>
        <v>0</v>
      </c>
      <c r="X40" s="276">
        <f t="shared" si="13"/>
        <v>0</v>
      </c>
      <c r="Y40" s="276">
        <f t="shared" si="14"/>
        <v>0</v>
      </c>
      <c r="Z40" s="276">
        <f t="shared" si="15"/>
        <v>0</v>
      </c>
      <c r="AA40" s="276">
        <f t="shared" si="16"/>
        <v>0</v>
      </c>
      <c r="AB40" s="41"/>
      <c r="AC40" s="39"/>
      <c r="AD40" s="39"/>
      <c r="AE40" s="39"/>
      <c r="AF40" s="39"/>
      <c r="AG40" s="39"/>
    </row>
    <row r="41" spans="1:33" ht="15" customHeight="1">
      <c r="A41" s="278" t="s">
        <v>95</v>
      </c>
      <c r="B41" s="274">
        <f>SUMIF('4-Basis ruimtestaat'!B:B,'2-Kosten per locatie'!A41,'4-Basis ruimtestaat'!H:H)</f>
        <v>0</v>
      </c>
      <c r="C41" s="226"/>
      <c r="D41" s="275">
        <f>_xlfn.MAXIFS('4-Basis ruimtestaat'!K:K,'4-Basis ruimtestaat'!B:B,'2-Kosten per locatie'!A41)</f>
        <v>0</v>
      </c>
      <c r="E41" s="275">
        <f>_xlfn.MAXIFS('4-Basis ruimtestaat'!L:L,'4-Basis ruimtestaat'!B:B,'2-Kosten per locatie'!A41)</f>
        <v>0</v>
      </c>
      <c r="F41" s="275">
        <f>_xlfn.MAXIFS('4-Basis ruimtestaat'!M:M,'4-Basis ruimtestaat'!B:B,'2-Kosten per locatie'!A41)</f>
        <v>0</v>
      </c>
      <c r="G41" s="275">
        <f>_xlfn.MAXIFS('4-Basis ruimtestaat'!N:N,'4-Basis ruimtestaat'!B:B,'2-Kosten per locatie'!A41)</f>
        <v>0</v>
      </c>
      <c r="H41" s="275">
        <f>_xlfn.MAXIFS('4-Basis ruimtestaat'!O:O,'4-Basis ruimtestaat'!B:B,'2-Kosten per locatie'!A41)</f>
        <v>0</v>
      </c>
      <c r="I41" s="275">
        <f>_xlfn.MAXIFS('4-Basis ruimtestaat'!P:P,'4-Basis ruimtestaat'!B:B,'2-Kosten per locatie'!A41)</f>
        <v>0</v>
      </c>
      <c r="J41" s="276">
        <f>SUMIF('4-Basis ruimtestaat'!B:B,'2-Kosten per locatie'!A41,'4-Basis ruimtestaat'!Q:Q)</f>
        <v>0</v>
      </c>
      <c r="K41" s="276">
        <f>SUMIF('4-Basis ruimtestaat'!B:B,'2-Kosten per locatie'!A41,'4-Basis ruimtestaat'!R:R)</f>
        <v>0</v>
      </c>
      <c r="L41" s="276">
        <f>SUMIF('4-Basis ruimtestaat'!B:B,'2-Kosten per locatie'!A41,'4-Basis ruimtestaat'!S:S)</f>
        <v>0</v>
      </c>
      <c r="M41" s="276">
        <f>SUMIF('4-Basis ruimtestaat'!B:B,'2-Kosten per locatie'!A41,'4-Basis ruimtestaat'!T:T)</f>
        <v>0</v>
      </c>
      <c r="N41" s="276">
        <f>SUMIF('4-Basis ruimtestaat'!B:B,'2-Kosten per locatie'!A41,'4-Basis ruimtestaat'!U:U)</f>
        <v>0</v>
      </c>
      <c r="O41" s="276">
        <f>SUMIF('4-Basis ruimtestaat'!B:B,'2-Kosten per locatie'!A41,'4-Basis ruimtestaat'!V:V)</f>
        <v>0</v>
      </c>
      <c r="P41" s="276">
        <f t="shared" ref="P41:U41" si="21">IF(J41&lt;(D41*$E$2),D41*$E$2-J41,0)</f>
        <v>0</v>
      </c>
      <c r="Q41" s="276">
        <f t="shared" si="21"/>
        <v>0</v>
      </c>
      <c r="R41" s="276">
        <f t="shared" si="21"/>
        <v>0</v>
      </c>
      <c r="S41" s="276">
        <f t="shared" si="21"/>
        <v>0</v>
      </c>
      <c r="T41" s="276">
        <f t="shared" si="21"/>
        <v>0</v>
      </c>
      <c r="U41" s="276">
        <f t="shared" si="21"/>
        <v>0</v>
      </c>
      <c r="V41" s="276">
        <f t="shared" ref="V41:AA41" si="22">J41*$E$5</f>
        <v>0</v>
      </c>
      <c r="W41" s="276">
        <f t="shared" si="22"/>
        <v>0</v>
      </c>
      <c r="X41" s="276">
        <f t="shared" si="22"/>
        <v>0</v>
      </c>
      <c r="Y41" s="276">
        <f t="shared" si="22"/>
        <v>0</v>
      </c>
      <c r="Z41" s="276">
        <f t="shared" si="22"/>
        <v>0</v>
      </c>
      <c r="AA41" s="276">
        <f t="shared" si="22"/>
        <v>0</v>
      </c>
      <c r="AB41" s="41"/>
      <c r="AC41" s="39"/>
      <c r="AD41" s="39"/>
      <c r="AE41" s="39"/>
      <c r="AF41" s="39"/>
      <c r="AG41" s="39"/>
    </row>
    <row r="42" spans="1:33" ht="15" customHeight="1">
      <c r="A42" s="277" t="s">
        <v>96</v>
      </c>
      <c r="B42" s="274">
        <f>SUMIF('4-Basis ruimtestaat'!B:B,'2-Kosten per locatie'!A42,'4-Basis ruimtestaat'!H:H)</f>
        <v>0</v>
      </c>
      <c r="C42" s="226"/>
      <c r="D42" s="275">
        <f>_xlfn.MAXIFS('4-Basis ruimtestaat'!K:K,'4-Basis ruimtestaat'!B:B,'2-Kosten per locatie'!A42)</f>
        <v>0</v>
      </c>
      <c r="E42" s="275">
        <f>_xlfn.MAXIFS('4-Basis ruimtestaat'!L:L,'4-Basis ruimtestaat'!B:B,'2-Kosten per locatie'!A42)</f>
        <v>0</v>
      </c>
      <c r="F42" s="275">
        <f>_xlfn.MAXIFS('4-Basis ruimtestaat'!M:M,'4-Basis ruimtestaat'!B:B,'2-Kosten per locatie'!A42)</f>
        <v>0</v>
      </c>
      <c r="G42" s="275">
        <f>_xlfn.MAXIFS('4-Basis ruimtestaat'!N:N,'4-Basis ruimtestaat'!B:B,'2-Kosten per locatie'!A42)</f>
        <v>0</v>
      </c>
      <c r="H42" s="275">
        <f>_xlfn.MAXIFS('4-Basis ruimtestaat'!O:O,'4-Basis ruimtestaat'!B:B,'2-Kosten per locatie'!A42)</f>
        <v>0</v>
      </c>
      <c r="I42" s="275">
        <f>_xlfn.MAXIFS('4-Basis ruimtestaat'!P:P,'4-Basis ruimtestaat'!B:B,'2-Kosten per locatie'!A42)</f>
        <v>0</v>
      </c>
      <c r="J42" s="276">
        <f>SUMIF('4-Basis ruimtestaat'!B:B,'2-Kosten per locatie'!A42,'4-Basis ruimtestaat'!Q:Q)</f>
        <v>0</v>
      </c>
      <c r="K42" s="276">
        <f>SUMIF('4-Basis ruimtestaat'!B:B,'2-Kosten per locatie'!A42,'4-Basis ruimtestaat'!R:R)</f>
        <v>0</v>
      </c>
      <c r="L42" s="276">
        <f>SUMIF('4-Basis ruimtestaat'!B:B,'2-Kosten per locatie'!A42,'4-Basis ruimtestaat'!S:S)</f>
        <v>0</v>
      </c>
      <c r="M42" s="276">
        <f>SUMIF('4-Basis ruimtestaat'!B:B,'2-Kosten per locatie'!A42,'4-Basis ruimtestaat'!T:T)</f>
        <v>0</v>
      </c>
      <c r="N42" s="276">
        <f>SUMIF('4-Basis ruimtestaat'!B:B,'2-Kosten per locatie'!A42,'4-Basis ruimtestaat'!U:U)</f>
        <v>0</v>
      </c>
      <c r="O42" s="276">
        <f>SUMIF('4-Basis ruimtestaat'!B:B,'2-Kosten per locatie'!A42,'4-Basis ruimtestaat'!V:V)</f>
        <v>0</v>
      </c>
      <c r="P42" s="276">
        <f t="shared" si="5"/>
        <v>0</v>
      </c>
      <c r="Q42" s="276">
        <f t="shared" si="6"/>
        <v>0</v>
      </c>
      <c r="R42" s="276">
        <f t="shared" si="7"/>
        <v>0</v>
      </c>
      <c r="S42" s="276">
        <f t="shared" si="8"/>
        <v>0</v>
      </c>
      <c r="T42" s="276">
        <f t="shared" si="9"/>
        <v>0</v>
      </c>
      <c r="U42" s="276">
        <f t="shared" si="10"/>
        <v>0</v>
      </c>
      <c r="V42" s="276">
        <f t="shared" si="11"/>
        <v>0</v>
      </c>
      <c r="W42" s="276">
        <f t="shared" si="12"/>
        <v>0</v>
      </c>
      <c r="X42" s="276">
        <f t="shared" si="13"/>
        <v>0</v>
      </c>
      <c r="Y42" s="276">
        <f t="shared" si="14"/>
        <v>0</v>
      </c>
      <c r="Z42" s="276">
        <f t="shared" si="15"/>
        <v>0</v>
      </c>
      <c r="AA42" s="276">
        <f t="shared" si="16"/>
        <v>0</v>
      </c>
      <c r="AB42" s="41"/>
      <c r="AC42" s="39"/>
      <c r="AD42" s="39"/>
      <c r="AE42" s="39"/>
      <c r="AF42" s="39"/>
      <c r="AG42" s="39"/>
    </row>
    <row r="43" spans="1:33" ht="15" customHeight="1">
      <c r="A43" s="277" t="s">
        <v>97</v>
      </c>
      <c r="B43" s="274">
        <f>SUMIF('4-Basis ruimtestaat'!B:B,'2-Kosten per locatie'!A43,'4-Basis ruimtestaat'!H:H)</f>
        <v>0</v>
      </c>
      <c r="C43" s="226"/>
      <c r="D43" s="275">
        <f>_xlfn.MAXIFS('4-Basis ruimtestaat'!K:K,'4-Basis ruimtestaat'!B:B,'2-Kosten per locatie'!A43)</f>
        <v>0</v>
      </c>
      <c r="E43" s="275">
        <f>_xlfn.MAXIFS('4-Basis ruimtestaat'!L:L,'4-Basis ruimtestaat'!B:B,'2-Kosten per locatie'!A43)</f>
        <v>0</v>
      </c>
      <c r="F43" s="275">
        <f>_xlfn.MAXIFS('4-Basis ruimtestaat'!M:M,'4-Basis ruimtestaat'!B:B,'2-Kosten per locatie'!A43)</f>
        <v>0</v>
      </c>
      <c r="G43" s="275">
        <f>_xlfn.MAXIFS('4-Basis ruimtestaat'!N:N,'4-Basis ruimtestaat'!B:B,'2-Kosten per locatie'!A43)</f>
        <v>0</v>
      </c>
      <c r="H43" s="275">
        <f>_xlfn.MAXIFS('4-Basis ruimtestaat'!O:O,'4-Basis ruimtestaat'!B:B,'2-Kosten per locatie'!A43)</f>
        <v>0</v>
      </c>
      <c r="I43" s="275">
        <f>_xlfn.MAXIFS('4-Basis ruimtestaat'!P:P,'4-Basis ruimtestaat'!B:B,'2-Kosten per locatie'!A43)</f>
        <v>0</v>
      </c>
      <c r="J43" s="276">
        <f>SUMIF('4-Basis ruimtestaat'!B:B,'2-Kosten per locatie'!A43,'4-Basis ruimtestaat'!Q:Q)</f>
        <v>0</v>
      </c>
      <c r="K43" s="276">
        <f>SUMIF('4-Basis ruimtestaat'!B:B,'2-Kosten per locatie'!A43,'4-Basis ruimtestaat'!R:R)</f>
        <v>0</v>
      </c>
      <c r="L43" s="276">
        <f>SUMIF('4-Basis ruimtestaat'!B:B,'2-Kosten per locatie'!A43,'4-Basis ruimtestaat'!S:S)</f>
        <v>0</v>
      </c>
      <c r="M43" s="276">
        <f>SUMIF('4-Basis ruimtestaat'!B:B,'2-Kosten per locatie'!A43,'4-Basis ruimtestaat'!T:T)</f>
        <v>0</v>
      </c>
      <c r="N43" s="276">
        <f>SUMIF('4-Basis ruimtestaat'!B:B,'2-Kosten per locatie'!A43,'4-Basis ruimtestaat'!U:U)</f>
        <v>0</v>
      </c>
      <c r="O43" s="276">
        <f>SUMIF('4-Basis ruimtestaat'!B:B,'2-Kosten per locatie'!A43,'4-Basis ruimtestaat'!V:V)</f>
        <v>0</v>
      </c>
      <c r="P43" s="276">
        <f t="shared" ref="P43:U43" si="23">IF(J43&lt;(D43*$E$2),D43*$E$2-J43,0)</f>
        <v>0</v>
      </c>
      <c r="Q43" s="276">
        <f t="shared" si="23"/>
        <v>0</v>
      </c>
      <c r="R43" s="276">
        <f t="shared" si="23"/>
        <v>0</v>
      </c>
      <c r="S43" s="276">
        <f t="shared" si="23"/>
        <v>0</v>
      </c>
      <c r="T43" s="276">
        <f t="shared" si="23"/>
        <v>0</v>
      </c>
      <c r="U43" s="276">
        <f t="shared" si="23"/>
        <v>0</v>
      </c>
      <c r="V43" s="276">
        <f t="shared" ref="V43:AA43" si="24">J43*$E$5</f>
        <v>0</v>
      </c>
      <c r="W43" s="276">
        <f t="shared" si="24"/>
        <v>0</v>
      </c>
      <c r="X43" s="276">
        <f t="shared" si="24"/>
        <v>0</v>
      </c>
      <c r="Y43" s="276">
        <f t="shared" si="24"/>
        <v>0</v>
      </c>
      <c r="Z43" s="276">
        <f t="shared" si="24"/>
        <v>0</v>
      </c>
      <c r="AA43" s="276">
        <f t="shared" si="24"/>
        <v>0</v>
      </c>
      <c r="AB43" s="41"/>
      <c r="AC43" s="39"/>
      <c r="AD43" s="39"/>
      <c r="AE43" s="39"/>
      <c r="AF43" s="39"/>
      <c r="AG43" s="39"/>
    </row>
    <row r="44" spans="1:33" ht="15" customHeight="1">
      <c r="A44" s="277" t="s">
        <v>98</v>
      </c>
      <c r="B44" s="274">
        <f>SUMIF('4-Basis ruimtestaat'!B:B,'2-Kosten per locatie'!A44,'4-Basis ruimtestaat'!H:H)</f>
        <v>1433.75</v>
      </c>
      <c r="C44" s="226"/>
      <c r="D44" s="275">
        <f>_xlfn.MAXIFS('4-Basis ruimtestaat'!K:K,'4-Basis ruimtestaat'!B:B,'2-Kosten per locatie'!A44)</f>
        <v>255</v>
      </c>
      <c r="E44" s="275">
        <f>_xlfn.MAXIFS('4-Basis ruimtestaat'!L:L,'4-Basis ruimtestaat'!B:B,'2-Kosten per locatie'!A44)</f>
        <v>0</v>
      </c>
      <c r="F44" s="275">
        <f>_xlfn.MAXIFS('4-Basis ruimtestaat'!M:M,'4-Basis ruimtestaat'!B:B,'2-Kosten per locatie'!A44)</f>
        <v>0</v>
      </c>
      <c r="G44" s="275">
        <f>_xlfn.MAXIFS('4-Basis ruimtestaat'!N:N,'4-Basis ruimtestaat'!B:B,'2-Kosten per locatie'!A44)</f>
        <v>0</v>
      </c>
      <c r="H44" s="275">
        <f>_xlfn.MAXIFS('4-Basis ruimtestaat'!O:O,'4-Basis ruimtestaat'!B:B,'2-Kosten per locatie'!A44)</f>
        <v>0</v>
      </c>
      <c r="I44" s="275">
        <f>_xlfn.MAXIFS('4-Basis ruimtestaat'!P:P,'4-Basis ruimtestaat'!B:B,'2-Kosten per locatie'!A44)</f>
        <v>0</v>
      </c>
      <c r="J44" s="276" t="e">
        <f>SUMIF('4-Basis ruimtestaat'!B:B,'2-Kosten per locatie'!A44,'4-Basis ruimtestaat'!Q:Q)</f>
        <v>#DIV/0!</v>
      </c>
      <c r="K44" s="276">
        <f>SUMIF('4-Basis ruimtestaat'!B:B,'2-Kosten per locatie'!A44,'4-Basis ruimtestaat'!R:R)</f>
        <v>0</v>
      </c>
      <c r="L44" s="276">
        <f>SUMIF('4-Basis ruimtestaat'!B:B,'2-Kosten per locatie'!A44,'4-Basis ruimtestaat'!S:S)</f>
        <v>0</v>
      </c>
      <c r="M44" s="276">
        <f>SUMIF('4-Basis ruimtestaat'!B:B,'2-Kosten per locatie'!A44,'4-Basis ruimtestaat'!T:T)</f>
        <v>0</v>
      </c>
      <c r="N44" s="276">
        <f>SUMIF('4-Basis ruimtestaat'!B:B,'2-Kosten per locatie'!A44,'4-Basis ruimtestaat'!U:U)</f>
        <v>0</v>
      </c>
      <c r="O44" s="276">
        <f>SUMIF('4-Basis ruimtestaat'!B:B,'2-Kosten per locatie'!A44,'4-Basis ruimtestaat'!V:V)</f>
        <v>0</v>
      </c>
      <c r="P44" s="276" t="e">
        <f t="shared" si="5"/>
        <v>#DIV/0!</v>
      </c>
      <c r="Q44" s="276">
        <f t="shared" si="6"/>
        <v>0</v>
      </c>
      <c r="R44" s="276">
        <f t="shared" si="7"/>
        <v>0</v>
      </c>
      <c r="S44" s="276">
        <f t="shared" si="8"/>
        <v>0</v>
      </c>
      <c r="T44" s="276">
        <f t="shared" si="9"/>
        <v>0</v>
      </c>
      <c r="U44" s="276">
        <f t="shared" si="10"/>
        <v>0</v>
      </c>
      <c r="V44" s="276" t="e">
        <f t="shared" si="11"/>
        <v>#DIV/0!</v>
      </c>
      <c r="W44" s="276">
        <f t="shared" si="12"/>
        <v>0</v>
      </c>
      <c r="X44" s="276">
        <f t="shared" si="13"/>
        <v>0</v>
      </c>
      <c r="Y44" s="276">
        <f t="shared" si="14"/>
        <v>0</v>
      </c>
      <c r="Z44" s="276">
        <f t="shared" si="15"/>
        <v>0</v>
      </c>
      <c r="AA44" s="276">
        <f t="shared" si="16"/>
        <v>0</v>
      </c>
      <c r="AB44" s="41"/>
      <c r="AC44" s="39"/>
      <c r="AD44" s="39"/>
      <c r="AE44" s="39"/>
      <c r="AF44" s="39"/>
      <c r="AG44" s="39"/>
    </row>
    <row r="45" spans="1:33" ht="15" customHeight="1">
      <c r="A45" s="277" t="s">
        <v>99</v>
      </c>
      <c r="B45" s="274">
        <f>SUMIF('4-Basis ruimtestaat'!B:B,'2-Kosten per locatie'!A45,'4-Basis ruimtestaat'!H:H)</f>
        <v>987.69999999999982</v>
      </c>
      <c r="C45" s="226"/>
      <c r="D45" s="275">
        <f>_xlfn.MAXIFS('4-Basis ruimtestaat'!K:K,'4-Basis ruimtestaat'!B:B,'2-Kosten per locatie'!A45)</f>
        <v>255</v>
      </c>
      <c r="E45" s="275">
        <f>_xlfn.MAXIFS('4-Basis ruimtestaat'!L:L,'4-Basis ruimtestaat'!B:B,'2-Kosten per locatie'!A45)</f>
        <v>0</v>
      </c>
      <c r="F45" s="275">
        <f>_xlfn.MAXIFS('4-Basis ruimtestaat'!M:M,'4-Basis ruimtestaat'!B:B,'2-Kosten per locatie'!A45)</f>
        <v>102</v>
      </c>
      <c r="G45" s="275">
        <f>_xlfn.MAXIFS('4-Basis ruimtestaat'!N:N,'4-Basis ruimtestaat'!B:B,'2-Kosten per locatie'!A45)</f>
        <v>0</v>
      </c>
      <c r="H45" s="275">
        <f>_xlfn.MAXIFS('4-Basis ruimtestaat'!O:O,'4-Basis ruimtestaat'!B:B,'2-Kosten per locatie'!A45)</f>
        <v>8</v>
      </c>
      <c r="I45" s="275">
        <f>_xlfn.MAXIFS('4-Basis ruimtestaat'!P:P,'4-Basis ruimtestaat'!B:B,'2-Kosten per locatie'!A45)</f>
        <v>0</v>
      </c>
      <c r="J45" s="276" t="e">
        <f>SUMIF('4-Basis ruimtestaat'!B:B,'2-Kosten per locatie'!A45,'4-Basis ruimtestaat'!Q:Q)</f>
        <v>#DIV/0!</v>
      </c>
      <c r="K45" s="276">
        <f>SUMIF('4-Basis ruimtestaat'!B:B,'2-Kosten per locatie'!A45,'4-Basis ruimtestaat'!R:R)</f>
        <v>0</v>
      </c>
      <c r="L45" s="276" t="e">
        <f>SUMIF('4-Basis ruimtestaat'!B:B,'2-Kosten per locatie'!A45,'4-Basis ruimtestaat'!S:S)</f>
        <v>#DIV/0!</v>
      </c>
      <c r="M45" s="276">
        <f>SUMIF('4-Basis ruimtestaat'!B:B,'2-Kosten per locatie'!A45,'4-Basis ruimtestaat'!T:T)</f>
        <v>0</v>
      </c>
      <c r="N45" s="276" t="e">
        <f>SUMIF('4-Basis ruimtestaat'!B:B,'2-Kosten per locatie'!A45,'4-Basis ruimtestaat'!U:U)</f>
        <v>#DIV/0!</v>
      </c>
      <c r="O45" s="276">
        <f>SUMIF('4-Basis ruimtestaat'!B:B,'2-Kosten per locatie'!A45,'4-Basis ruimtestaat'!V:V)</f>
        <v>0</v>
      </c>
      <c r="P45" s="276" t="e">
        <f t="shared" si="5"/>
        <v>#DIV/0!</v>
      </c>
      <c r="Q45" s="276">
        <f t="shared" si="6"/>
        <v>0</v>
      </c>
      <c r="R45" s="276" t="e">
        <f t="shared" si="7"/>
        <v>#DIV/0!</v>
      </c>
      <c r="S45" s="276">
        <f t="shared" si="8"/>
        <v>0</v>
      </c>
      <c r="T45" s="276" t="e">
        <f t="shared" si="9"/>
        <v>#DIV/0!</v>
      </c>
      <c r="U45" s="276">
        <f t="shared" si="10"/>
        <v>0</v>
      </c>
      <c r="V45" s="276" t="e">
        <f t="shared" si="11"/>
        <v>#DIV/0!</v>
      </c>
      <c r="W45" s="276">
        <f t="shared" si="12"/>
        <v>0</v>
      </c>
      <c r="X45" s="276" t="e">
        <f t="shared" si="13"/>
        <v>#DIV/0!</v>
      </c>
      <c r="Y45" s="276">
        <f t="shared" si="14"/>
        <v>0</v>
      </c>
      <c r="Z45" s="276" t="e">
        <f t="shared" si="15"/>
        <v>#DIV/0!</v>
      </c>
      <c r="AA45" s="276">
        <f t="shared" si="16"/>
        <v>0</v>
      </c>
      <c r="AB45" s="41"/>
      <c r="AC45" s="39"/>
      <c r="AD45" s="39"/>
      <c r="AE45" s="39"/>
      <c r="AF45" s="39"/>
      <c r="AG45" s="39"/>
    </row>
    <row r="46" spans="1:33" ht="15" customHeight="1">
      <c r="A46" s="277" t="s">
        <v>100</v>
      </c>
      <c r="B46" s="274">
        <f>SUMIF('4-Basis ruimtestaat'!B:B,'2-Kosten per locatie'!A46,'4-Basis ruimtestaat'!H:H)</f>
        <v>575.09999999999991</v>
      </c>
      <c r="C46" s="226"/>
      <c r="D46" s="275">
        <f>_xlfn.MAXIFS('4-Basis ruimtestaat'!K:K,'4-Basis ruimtestaat'!B:B,'2-Kosten per locatie'!A46)</f>
        <v>255</v>
      </c>
      <c r="E46" s="275">
        <f>_xlfn.MAXIFS('4-Basis ruimtestaat'!L:L,'4-Basis ruimtestaat'!B:B,'2-Kosten per locatie'!A46)</f>
        <v>0</v>
      </c>
      <c r="F46" s="275">
        <f>_xlfn.MAXIFS('4-Basis ruimtestaat'!M:M,'4-Basis ruimtestaat'!B:B,'2-Kosten per locatie'!A46)</f>
        <v>0</v>
      </c>
      <c r="G46" s="275">
        <f>_xlfn.MAXIFS('4-Basis ruimtestaat'!N:N,'4-Basis ruimtestaat'!B:B,'2-Kosten per locatie'!A46)</f>
        <v>0</v>
      </c>
      <c r="H46" s="275">
        <f>_xlfn.MAXIFS('4-Basis ruimtestaat'!O:O,'4-Basis ruimtestaat'!B:B,'2-Kosten per locatie'!A46)</f>
        <v>0</v>
      </c>
      <c r="I46" s="275">
        <f>_xlfn.MAXIFS('4-Basis ruimtestaat'!P:P,'4-Basis ruimtestaat'!B:B,'2-Kosten per locatie'!A46)</f>
        <v>0</v>
      </c>
      <c r="J46" s="276" t="e">
        <f>SUMIF('4-Basis ruimtestaat'!B:B,'2-Kosten per locatie'!A46,'4-Basis ruimtestaat'!Q:Q)</f>
        <v>#DIV/0!</v>
      </c>
      <c r="K46" s="276">
        <f>SUMIF('4-Basis ruimtestaat'!B:B,'2-Kosten per locatie'!A46,'4-Basis ruimtestaat'!R:R)</f>
        <v>0</v>
      </c>
      <c r="L46" s="276">
        <f>SUMIF('4-Basis ruimtestaat'!B:B,'2-Kosten per locatie'!A46,'4-Basis ruimtestaat'!S:S)</f>
        <v>0</v>
      </c>
      <c r="M46" s="276">
        <f>SUMIF('4-Basis ruimtestaat'!B:B,'2-Kosten per locatie'!A46,'4-Basis ruimtestaat'!T:T)</f>
        <v>0</v>
      </c>
      <c r="N46" s="276">
        <f>SUMIF('4-Basis ruimtestaat'!B:B,'2-Kosten per locatie'!A46,'4-Basis ruimtestaat'!U:U)</f>
        <v>0</v>
      </c>
      <c r="O46" s="276">
        <f>SUMIF('4-Basis ruimtestaat'!B:B,'2-Kosten per locatie'!A46,'4-Basis ruimtestaat'!V:V)</f>
        <v>0</v>
      </c>
      <c r="P46" s="276" t="e">
        <f t="shared" si="5"/>
        <v>#DIV/0!</v>
      </c>
      <c r="Q46" s="276">
        <f t="shared" si="6"/>
        <v>0</v>
      </c>
      <c r="R46" s="276">
        <f t="shared" si="7"/>
        <v>0</v>
      </c>
      <c r="S46" s="276">
        <f t="shared" si="8"/>
        <v>0</v>
      </c>
      <c r="T46" s="276">
        <f t="shared" si="9"/>
        <v>0</v>
      </c>
      <c r="U46" s="276">
        <f t="shared" si="10"/>
        <v>0</v>
      </c>
      <c r="V46" s="276" t="e">
        <f t="shared" si="11"/>
        <v>#DIV/0!</v>
      </c>
      <c r="W46" s="276">
        <f t="shared" si="12"/>
        <v>0</v>
      </c>
      <c r="X46" s="276">
        <f t="shared" si="13"/>
        <v>0</v>
      </c>
      <c r="Y46" s="276">
        <f t="shared" si="14"/>
        <v>0</v>
      </c>
      <c r="Z46" s="276">
        <f t="shared" si="15"/>
        <v>0</v>
      </c>
      <c r="AA46" s="276">
        <f t="shared" si="16"/>
        <v>0</v>
      </c>
      <c r="AB46" s="41"/>
      <c r="AC46" s="39"/>
      <c r="AD46" s="39"/>
      <c r="AE46" s="39"/>
      <c r="AF46" s="39"/>
      <c r="AG46" s="39"/>
    </row>
    <row r="47" spans="1:33" ht="15" customHeight="1">
      <c r="A47" s="277" t="s">
        <v>101</v>
      </c>
      <c r="B47" s="274">
        <f>SUMIF('4-Basis ruimtestaat'!B:B,'2-Kosten per locatie'!A47,'4-Basis ruimtestaat'!H:H)</f>
        <v>1859.3200000000002</v>
      </c>
      <c r="C47" s="226"/>
      <c r="D47" s="275">
        <f>_xlfn.MAXIFS('4-Basis ruimtestaat'!K:K,'4-Basis ruimtestaat'!B:B,'2-Kosten per locatie'!A47)</f>
        <v>255</v>
      </c>
      <c r="E47" s="275">
        <f>_xlfn.MAXIFS('4-Basis ruimtestaat'!L:L,'4-Basis ruimtestaat'!B:B,'2-Kosten per locatie'!A47)</f>
        <v>0</v>
      </c>
      <c r="F47" s="275">
        <f>_xlfn.MAXIFS('4-Basis ruimtestaat'!M:M,'4-Basis ruimtestaat'!B:B,'2-Kosten per locatie'!A47)</f>
        <v>0</v>
      </c>
      <c r="G47" s="275">
        <f>_xlfn.MAXIFS('4-Basis ruimtestaat'!N:N,'4-Basis ruimtestaat'!B:B,'2-Kosten per locatie'!A47)</f>
        <v>0</v>
      </c>
      <c r="H47" s="275">
        <f>_xlfn.MAXIFS('4-Basis ruimtestaat'!O:O,'4-Basis ruimtestaat'!B:B,'2-Kosten per locatie'!A47)</f>
        <v>0</v>
      </c>
      <c r="I47" s="275">
        <f>_xlfn.MAXIFS('4-Basis ruimtestaat'!P:P,'4-Basis ruimtestaat'!B:B,'2-Kosten per locatie'!A47)</f>
        <v>0</v>
      </c>
      <c r="J47" s="276" t="e">
        <f>SUMIF('4-Basis ruimtestaat'!B:B,'2-Kosten per locatie'!A47,'4-Basis ruimtestaat'!Q:Q)</f>
        <v>#DIV/0!</v>
      </c>
      <c r="K47" s="276">
        <f>SUMIF('4-Basis ruimtestaat'!B:B,'2-Kosten per locatie'!A47,'4-Basis ruimtestaat'!R:R)</f>
        <v>0</v>
      </c>
      <c r="L47" s="276">
        <f>SUMIF('4-Basis ruimtestaat'!B:B,'2-Kosten per locatie'!A47,'4-Basis ruimtestaat'!S:S)</f>
        <v>0</v>
      </c>
      <c r="M47" s="276">
        <f>SUMIF('4-Basis ruimtestaat'!B:B,'2-Kosten per locatie'!A47,'4-Basis ruimtestaat'!T:T)</f>
        <v>0</v>
      </c>
      <c r="N47" s="276">
        <f>SUMIF('4-Basis ruimtestaat'!B:B,'2-Kosten per locatie'!A47,'4-Basis ruimtestaat'!U:U)</f>
        <v>0</v>
      </c>
      <c r="O47" s="276">
        <f>SUMIF('4-Basis ruimtestaat'!B:B,'2-Kosten per locatie'!A47,'4-Basis ruimtestaat'!V:V)</f>
        <v>0</v>
      </c>
      <c r="P47" s="276" t="e">
        <f t="shared" si="5"/>
        <v>#DIV/0!</v>
      </c>
      <c r="Q47" s="276">
        <f t="shared" si="6"/>
        <v>0</v>
      </c>
      <c r="R47" s="276">
        <f t="shared" si="7"/>
        <v>0</v>
      </c>
      <c r="S47" s="276">
        <f t="shared" si="8"/>
        <v>0</v>
      </c>
      <c r="T47" s="276">
        <f t="shared" si="9"/>
        <v>0</v>
      </c>
      <c r="U47" s="276">
        <f t="shared" si="10"/>
        <v>0</v>
      </c>
      <c r="V47" s="276" t="e">
        <f t="shared" si="11"/>
        <v>#DIV/0!</v>
      </c>
      <c r="W47" s="276">
        <f t="shared" si="12"/>
        <v>0</v>
      </c>
      <c r="X47" s="276">
        <f t="shared" si="13"/>
        <v>0</v>
      </c>
      <c r="Y47" s="276">
        <f t="shared" si="14"/>
        <v>0</v>
      </c>
      <c r="Z47" s="276">
        <f t="shared" si="15"/>
        <v>0</v>
      </c>
      <c r="AA47" s="276">
        <f t="shared" si="16"/>
        <v>0</v>
      </c>
      <c r="AB47" s="41"/>
      <c r="AC47" s="39"/>
      <c r="AD47" s="39"/>
      <c r="AE47" s="39"/>
      <c r="AF47" s="39"/>
      <c r="AG47" s="39"/>
    </row>
    <row r="48" spans="1:33" ht="15" customHeight="1">
      <c r="A48" s="277" t="s">
        <v>102</v>
      </c>
      <c r="B48" s="274">
        <f>SUMIF('4-Basis ruimtestaat'!B:B,'2-Kosten per locatie'!A48,'4-Basis ruimtestaat'!H:H)</f>
        <v>0</v>
      </c>
      <c r="C48" s="226"/>
      <c r="D48" s="275">
        <f>_xlfn.MAXIFS('4-Basis ruimtestaat'!K:K,'4-Basis ruimtestaat'!B:B,'2-Kosten per locatie'!A48)</f>
        <v>0</v>
      </c>
      <c r="E48" s="275">
        <f>_xlfn.MAXIFS('4-Basis ruimtestaat'!L:L,'4-Basis ruimtestaat'!B:B,'2-Kosten per locatie'!A48)</f>
        <v>0</v>
      </c>
      <c r="F48" s="275">
        <f>_xlfn.MAXIFS('4-Basis ruimtestaat'!M:M,'4-Basis ruimtestaat'!B:B,'2-Kosten per locatie'!A48)</f>
        <v>0</v>
      </c>
      <c r="G48" s="275">
        <f>_xlfn.MAXIFS('4-Basis ruimtestaat'!N:N,'4-Basis ruimtestaat'!B:B,'2-Kosten per locatie'!A48)</f>
        <v>0</v>
      </c>
      <c r="H48" s="275">
        <f>_xlfn.MAXIFS('4-Basis ruimtestaat'!O:O,'4-Basis ruimtestaat'!B:B,'2-Kosten per locatie'!A48)</f>
        <v>0</v>
      </c>
      <c r="I48" s="275">
        <f>_xlfn.MAXIFS('4-Basis ruimtestaat'!P:P,'4-Basis ruimtestaat'!B:B,'2-Kosten per locatie'!A48)</f>
        <v>0</v>
      </c>
      <c r="J48" s="276">
        <f>SUMIF('4-Basis ruimtestaat'!B:B,'2-Kosten per locatie'!A48,'4-Basis ruimtestaat'!Q:Q)</f>
        <v>0</v>
      </c>
      <c r="K48" s="276">
        <f>SUMIF('4-Basis ruimtestaat'!B:B,'2-Kosten per locatie'!A48,'4-Basis ruimtestaat'!R:R)</f>
        <v>0</v>
      </c>
      <c r="L48" s="276">
        <f>SUMIF('4-Basis ruimtestaat'!B:B,'2-Kosten per locatie'!A48,'4-Basis ruimtestaat'!S:S)</f>
        <v>0</v>
      </c>
      <c r="M48" s="276">
        <f>SUMIF('4-Basis ruimtestaat'!B:B,'2-Kosten per locatie'!A48,'4-Basis ruimtestaat'!T:T)</f>
        <v>0</v>
      </c>
      <c r="N48" s="276">
        <f>SUMIF('4-Basis ruimtestaat'!B:B,'2-Kosten per locatie'!A48,'4-Basis ruimtestaat'!U:U)</f>
        <v>0</v>
      </c>
      <c r="O48" s="276">
        <f>SUMIF('4-Basis ruimtestaat'!B:B,'2-Kosten per locatie'!A48,'4-Basis ruimtestaat'!V:V)</f>
        <v>0</v>
      </c>
      <c r="P48" s="276">
        <f t="shared" si="5"/>
        <v>0</v>
      </c>
      <c r="Q48" s="276">
        <f t="shared" si="6"/>
        <v>0</v>
      </c>
      <c r="R48" s="276">
        <f t="shared" si="7"/>
        <v>0</v>
      </c>
      <c r="S48" s="276">
        <f t="shared" si="8"/>
        <v>0</v>
      </c>
      <c r="T48" s="276">
        <f t="shared" si="9"/>
        <v>0</v>
      </c>
      <c r="U48" s="276">
        <f t="shared" si="10"/>
        <v>0</v>
      </c>
      <c r="V48" s="276">
        <f t="shared" si="11"/>
        <v>0</v>
      </c>
      <c r="W48" s="276">
        <f t="shared" si="12"/>
        <v>0</v>
      </c>
      <c r="X48" s="276">
        <f t="shared" si="13"/>
        <v>0</v>
      </c>
      <c r="Y48" s="276">
        <f t="shared" si="14"/>
        <v>0</v>
      </c>
      <c r="Z48" s="276">
        <f t="shared" si="15"/>
        <v>0</v>
      </c>
      <c r="AA48" s="276">
        <f t="shared" si="16"/>
        <v>0</v>
      </c>
      <c r="AB48" s="41"/>
      <c r="AC48" s="39"/>
      <c r="AD48" s="39"/>
      <c r="AE48" s="39"/>
      <c r="AF48" s="39"/>
      <c r="AG48" s="39"/>
    </row>
    <row r="49" spans="1:33" ht="15" customHeight="1">
      <c r="A49" s="277" t="s">
        <v>103</v>
      </c>
      <c r="B49" s="274">
        <f>SUMIF('4-Basis ruimtestaat'!B:B,'2-Kosten per locatie'!A49,'4-Basis ruimtestaat'!H:H)</f>
        <v>303.20849999999996</v>
      </c>
      <c r="C49" s="226"/>
      <c r="D49" s="275">
        <f>_xlfn.MAXIFS('4-Basis ruimtestaat'!K:K,'4-Basis ruimtestaat'!B:B,'2-Kosten per locatie'!A49)</f>
        <v>130</v>
      </c>
      <c r="E49" s="275">
        <f>_xlfn.MAXIFS('4-Basis ruimtestaat'!L:L,'4-Basis ruimtestaat'!B:B,'2-Kosten per locatie'!A49)</f>
        <v>0</v>
      </c>
      <c r="F49" s="275">
        <f>_xlfn.MAXIFS('4-Basis ruimtestaat'!M:M,'4-Basis ruimtestaat'!B:B,'2-Kosten per locatie'!A49)</f>
        <v>0</v>
      </c>
      <c r="G49" s="275">
        <f>_xlfn.MAXIFS('4-Basis ruimtestaat'!N:N,'4-Basis ruimtestaat'!B:B,'2-Kosten per locatie'!A49)</f>
        <v>0</v>
      </c>
      <c r="H49" s="275">
        <f>_xlfn.MAXIFS('4-Basis ruimtestaat'!O:O,'4-Basis ruimtestaat'!B:B,'2-Kosten per locatie'!A49)</f>
        <v>0</v>
      </c>
      <c r="I49" s="275">
        <f>_xlfn.MAXIFS('4-Basis ruimtestaat'!P:P,'4-Basis ruimtestaat'!B:B,'2-Kosten per locatie'!A49)</f>
        <v>0</v>
      </c>
      <c r="J49" s="276" t="e">
        <f>SUMIF('4-Basis ruimtestaat'!B:B,'2-Kosten per locatie'!A49,'4-Basis ruimtestaat'!Q:Q)</f>
        <v>#DIV/0!</v>
      </c>
      <c r="K49" s="276">
        <f>SUMIF('4-Basis ruimtestaat'!B:B,'2-Kosten per locatie'!A49,'4-Basis ruimtestaat'!R:R)</f>
        <v>0</v>
      </c>
      <c r="L49" s="276">
        <f>SUMIF('4-Basis ruimtestaat'!B:B,'2-Kosten per locatie'!A49,'4-Basis ruimtestaat'!S:S)</f>
        <v>0</v>
      </c>
      <c r="M49" s="276">
        <f>SUMIF('4-Basis ruimtestaat'!B:B,'2-Kosten per locatie'!A49,'4-Basis ruimtestaat'!T:T)</f>
        <v>0</v>
      </c>
      <c r="N49" s="276">
        <f>SUMIF('4-Basis ruimtestaat'!B:B,'2-Kosten per locatie'!A49,'4-Basis ruimtestaat'!U:U)</f>
        <v>0</v>
      </c>
      <c r="O49" s="276">
        <f>SUMIF('4-Basis ruimtestaat'!B:B,'2-Kosten per locatie'!A49,'4-Basis ruimtestaat'!V:V)</f>
        <v>0</v>
      </c>
      <c r="P49" s="276" t="e">
        <f t="shared" si="5"/>
        <v>#DIV/0!</v>
      </c>
      <c r="Q49" s="276">
        <f t="shared" si="6"/>
        <v>0</v>
      </c>
      <c r="R49" s="276">
        <f t="shared" si="7"/>
        <v>0</v>
      </c>
      <c r="S49" s="276">
        <f t="shared" si="8"/>
        <v>0</v>
      </c>
      <c r="T49" s="276">
        <f t="shared" si="9"/>
        <v>0</v>
      </c>
      <c r="U49" s="276">
        <f t="shared" si="10"/>
        <v>0</v>
      </c>
      <c r="V49" s="276" t="e">
        <f t="shared" si="11"/>
        <v>#DIV/0!</v>
      </c>
      <c r="W49" s="276">
        <f t="shared" si="12"/>
        <v>0</v>
      </c>
      <c r="X49" s="276">
        <f t="shared" si="13"/>
        <v>0</v>
      </c>
      <c r="Y49" s="276">
        <f t="shared" si="14"/>
        <v>0</v>
      </c>
      <c r="Z49" s="276">
        <f t="shared" si="15"/>
        <v>0</v>
      </c>
      <c r="AA49" s="276">
        <f t="shared" si="16"/>
        <v>0</v>
      </c>
      <c r="AB49" s="41"/>
      <c r="AC49" s="39"/>
      <c r="AD49" s="39"/>
      <c r="AE49" s="39"/>
      <c r="AF49" s="39"/>
      <c r="AG49" s="39"/>
    </row>
    <row r="50" spans="1:33" ht="15" customHeight="1">
      <c r="A50" s="277" t="s">
        <v>104</v>
      </c>
      <c r="B50" s="274">
        <f>SUMIF('4-Basis ruimtestaat'!B:B,'2-Kosten per locatie'!A50,'4-Basis ruimtestaat'!H:H)</f>
        <v>354.73500000000001</v>
      </c>
      <c r="C50" s="226"/>
      <c r="D50" s="275">
        <f>_xlfn.MAXIFS('4-Basis ruimtestaat'!K:K,'4-Basis ruimtestaat'!B:B,'2-Kosten per locatie'!A50)</f>
        <v>255</v>
      </c>
      <c r="E50" s="275">
        <f>_xlfn.MAXIFS('4-Basis ruimtestaat'!L:L,'4-Basis ruimtestaat'!B:B,'2-Kosten per locatie'!A50)</f>
        <v>0</v>
      </c>
      <c r="F50" s="275">
        <f>_xlfn.MAXIFS('4-Basis ruimtestaat'!M:M,'4-Basis ruimtestaat'!B:B,'2-Kosten per locatie'!A50)</f>
        <v>0</v>
      </c>
      <c r="G50" s="275">
        <f>_xlfn.MAXIFS('4-Basis ruimtestaat'!N:N,'4-Basis ruimtestaat'!B:B,'2-Kosten per locatie'!A50)</f>
        <v>0</v>
      </c>
      <c r="H50" s="275">
        <f>_xlfn.MAXIFS('4-Basis ruimtestaat'!O:O,'4-Basis ruimtestaat'!B:B,'2-Kosten per locatie'!A50)</f>
        <v>0</v>
      </c>
      <c r="I50" s="275">
        <f>_xlfn.MAXIFS('4-Basis ruimtestaat'!P:P,'4-Basis ruimtestaat'!B:B,'2-Kosten per locatie'!A50)</f>
        <v>0</v>
      </c>
      <c r="J50" s="276" t="e">
        <f>SUMIF('4-Basis ruimtestaat'!B:B,'2-Kosten per locatie'!A50,'4-Basis ruimtestaat'!Q:Q)</f>
        <v>#DIV/0!</v>
      </c>
      <c r="K50" s="276">
        <f>SUMIF('4-Basis ruimtestaat'!B:B,'2-Kosten per locatie'!A50,'4-Basis ruimtestaat'!R:R)</f>
        <v>0</v>
      </c>
      <c r="L50" s="276">
        <f>SUMIF('4-Basis ruimtestaat'!B:B,'2-Kosten per locatie'!A50,'4-Basis ruimtestaat'!S:S)</f>
        <v>0</v>
      </c>
      <c r="M50" s="276">
        <f>SUMIF('4-Basis ruimtestaat'!B:B,'2-Kosten per locatie'!A50,'4-Basis ruimtestaat'!T:T)</f>
        <v>0</v>
      </c>
      <c r="N50" s="276">
        <f>SUMIF('4-Basis ruimtestaat'!B:B,'2-Kosten per locatie'!A50,'4-Basis ruimtestaat'!U:U)</f>
        <v>0</v>
      </c>
      <c r="O50" s="276">
        <f>SUMIF('4-Basis ruimtestaat'!B:B,'2-Kosten per locatie'!A50,'4-Basis ruimtestaat'!V:V)</f>
        <v>0</v>
      </c>
      <c r="P50" s="276" t="e">
        <f t="shared" si="5"/>
        <v>#DIV/0!</v>
      </c>
      <c r="Q50" s="276">
        <f t="shared" si="6"/>
        <v>0</v>
      </c>
      <c r="R50" s="276">
        <f t="shared" si="7"/>
        <v>0</v>
      </c>
      <c r="S50" s="276">
        <f t="shared" si="8"/>
        <v>0</v>
      </c>
      <c r="T50" s="276">
        <f t="shared" si="9"/>
        <v>0</v>
      </c>
      <c r="U50" s="276">
        <f t="shared" si="10"/>
        <v>0</v>
      </c>
      <c r="V50" s="276" t="e">
        <f t="shared" si="11"/>
        <v>#DIV/0!</v>
      </c>
      <c r="W50" s="276">
        <f t="shared" si="12"/>
        <v>0</v>
      </c>
      <c r="X50" s="276">
        <f t="shared" si="13"/>
        <v>0</v>
      </c>
      <c r="Y50" s="276">
        <f t="shared" si="14"/>
        <v>0</v>
      </c>
      <c r="Z50" s="276">
        <f t="shared" si="15"/>
        <v>0</v>
      </c>
      <c r="AA50" s="276">
        <f t="shared" si="16"/>
        <v>0</v>
      </c>
      <c r="AB50" s="41"/>
      <c r="AC50" s="39"/>
      <c r="AD50" s="39"/>
      <c r="AE50" s="39"/>
      <c r="AF50" s="39"/>
      <c r="AG50" s="39"/>
    </row>
    <row r="51" spans="1:33" ht="15" customHeight="1">
      <c r="A51" s="277" t="s">
        <v>105</v>
      </c>
      <c r="B51" s="274">
        <f>SUMIF('4-Basis ruimtestaat'!B:B,'2-Kosten per locatie'!A51,'4-Basis ruimtestaat'!H:H)</f>
        <v>0</v>
      </c>
      <c r="C51" s="226"/>
      <c r="D51" s="275">
        <f>_xlfn.MAXIFS('4-Basis ruimtestaat'!K:K,'4-Basis ruimtestaat'!B:B,'2-Kosten per locatie'!A51)</f>
        <v>0</v>
      </c>
      <c r="E51" s="275">
        <f>_xlfn.MAXIFS('4-Basis ruimtestaat'!L:L,'4-Basis ruimtestaat'!B:B,'2-Kosten per locatie'!A51)</f>
        <v>0</v>
      </c>
      <c r="F51" s="275">
        <f>_xlfn.MAXIFS('4-Basis ruimtestaat'!M:M,'4-Basis ruimtestaat'!B:B,'2-Kosten per locatie'!A51)</f>
        <v>0</v>
      </c>
      <c r="G51" s="275">
        <f>_xlfn.MAXIFS('4-Basis ruimtestaat'!N:N,'4-Basis ruimtestaat'!B:B,'2-Kosten per locatie'!A51)</f>
        <v>0</v>
      </c>
      <c r="H51" s="275">
        <f>_xlfn.MAXIFS('4-Basis ruimtestaat'!O:O,'4-Basis ruimtestaat'!B:B,'2-Kosten per locatie'!A51)</f>
        <v>0</v>
      </c>
      <c r="I51" s="275">
        <f>_xlfn.MAXIFS('4-Basis ruimtestaat'!P:P,'4-Basis ruimtestaat'!B:B,'2-Kosten per locatie'!A51)</f>
        <v>0</v>
      </c>
      <c r="J51" s="276">
        <f>SUMIF('4-Basis ruimtestaat'!B:B,'2-Kosten per locatie'!A51,'4-Basis ruimtestaat'!Q:Q)</f>
        <v>0</v>
      </c>
      <c r="K51" s="276">
        <f>SUMIF('4-Basis ruimtestaat'!B:B,'2-Kosten per locatie'!A51,'4-Basis ruimtestaat'!R:R)</f>
        <v>0</v>
      </c>
      <c r="L51" s="276">
        <f>SUMIF('4-Basis ruimtestaat'!B:B,'2-Kosten per locatie'!A51,'4-Basis ruimtestaat'!S:S)</f>
        <v>0</v>
      </c>
      <c r="M51" s="276">
        <f>SUMIF('4-Basis ruimtestaat'!B:B,'2-Kosten per locatie'!A51,'4-Basis ruimtestaat'!T:T)</f>
        <v>0</v>
      </c>
      <c r="N51" s="276">
        <f>SUMIF('4-Basis ruimtestaat'!B:B,'2-Kosten per locatie'!A51,'4-Basis ruimtestaat'!U:U)</f>
        <v>0</v>
      </c>
      <c r="O51" s="276">
        <f>SUMIF('4-Basis ruimtestaat'!B:B,'2-Kosten per locatie'!A51,'4-Basis ruimtestaat'!V:V)</f>
        <v>0</v>
      </c>
      <c r="P51" s="276">
        <f t="shared" ref="P51:U51" si="25">IF(J51&lt;(D51*$E$2),D51*$E$2-J51,0)</f>
        <v>0</v>
      </c>
      <c r="Q51" s="276">
        <f t="shared" si="25"/>
        <v>0</v>
      </c>
      <c r="R51" s="276">
        <f t="shared" si="25"/>
        <v>0</v>
      </c>
      <c r="S51" s="276">
        <f t="shared" si="25"/>
        <v>0</v>
      </c>
      <c r="T51" s="276">
        <f t="shared" si="25"/>
        <v>0</v>
      </c>
      <c r="U51" s="276">
        <f t="shared" si="25"/>
        <v>0</v>
      </c>
      <c r="V51" s="276">
        <f t="shared" ref="V51:AA51" si="26">J51*$E$5</f>
        <v>0</v>
      </c>
      <c r="W51" s="276">
        <f t="shared" si="26"/>
        <v>0</v>
      </c>
      <c r="X51" s="276">
        <f t="shared" si="26"/>
        <v>0</v>
      </c>
      <c r="Y51" s="276">
        <f t="shared" si="26"/>
        <v>0</v>
      </c>
      <c r="Z51" s="276">
        <f t="shared" si="26"/>
        <v>0</v>
      </c>
      <c r="AA51" s="276">
        <f t="shared" si="26"/>
        <v>0</v>
      </c>
      <c r="AB51" s="41"/>
      <c r="AC51" s="39"/>
      <c r="AD51" s="39"/>
      <c r="AE51" s="39"/>
      <c r="AF51" s="39"/>
      <c r="AG51" s="39"/>
    </row>
    <row r="52" spans="1:33" ht="15" customHeight="1">
      <c r="A52" s="277" t="s">
        <v>106</v>
      </c>
      <c r="B52" s="274">
        <f>SUMIF('4-Basis ruimtestaat'!B:B,'2-Kosten per locatie'!A52,'4-Basis ruimtestaat'!H:H)</f>
        <v>312.09150000000005</v>
      </c>
      <c r="C52" s="226"/>
      <c r="D52" s="275">
        <f>_xlfn.MAXIFS('4-Basis ruimtestaat'!K:K,'4-Basis ruimtestaat'!B:B,'2-Kosten per locatie'!A52)</f>
        <v>130</v>
      </c>
      <c r="E52" s="275">
        <f>_xlfn.MAXIFS('4-Basis ruimtestaat'!L:L,'4-Basis ruimtestaat'!B:B,'2-Kosten per locatie'!A52)</f>
        <v>0</v>
      </c>
      <c r="F52" s="275">
        <f>_xlfn.MAXIFS('4-Basis ruimtestaat'!M:M,'4-Basis ruimtestaat'!B:B,'2-Kosten per locatie'!A52)</f>
        <v>0</v>
      </c>
      <c r="G52" s="275">
        <f>_xlfn.MAXIFS('4-Basis ruimtestaat'!N:N,'4-Basis ruimtestaat'!B:B,'2-Kosten per locatie'!A52)</f>
        <v>0</v>
      </c>
      <c r="H52" s="275">
        <f>_xlfn.MAXIFS('4-Basis ruimtestaat'!O:O,'4-Basis ruimtestaat'!B:B,'2-Kosten per locatie'!A52)</f>
        <v>0</v>
      </c>
      <c r="I52" s="275">
        <f>_xlfn.MAXIFS('4-Basis ruimtestaat'!P:P,'4-Basis ruimtestaat'!B:B,'2-Kosten per locatie'!A52)</f>
        <v>0</v>
      </c>
      <c r="J52" s="276" t="e">
        <f>SUMIF('4-Basis ruimtestaat'!B:B,'2-Kosten per locatie'!A52,'4-Basis ruimtestaat'!Q:Q)</f>
        <v>#DIV/0!</v>
      </c>
      <c r="K52" s="276">
        <f>SUMIF('4-Basis ruimtestaat'!B:B,'2-Kosten per locatie'!A52,'4-Basis ruimtestaat'!R:R)</f>
        <v>0</v>
      </c>
      <c r="L52" s="276">
        <f>SUMIF('4-Basis ruimtestaat'!B:B,'2-Kosten per locatie'!A52,'4-Basis ruimtestaat'!S:S)</f>
        <v>0</v>
      </c>
      <c r="M52" s="276">
        <f>SUMIF('4-Basis ruimtestaat'!B:B,'2-Kosten per locatie'!A52,'4-Basis ruimtestaat'!T:T)</f>
        <v>0</v>
      </c>
      <c r="N52" s="276">
        <f>SUMIF('4-Basis ruimtestaat'!B:B,'2-Kosten per locatie'!A52,'4-Basis ruimtestaat'!U:U)</f>
        <v>0</v>
      </c>
      <c r="O52" s="276">
        <f>SUMIF('4-Basis ruimtestaat'!B:B,'2-Kosten per locatie'!A52,'4-Basis ruimtestaat'!V:V)</f>
        <v>0</v>
      </c>
      <c r="P52" s="276" t="e">
        <f t="shared" si="5"/>
        <v>#DIV/0!</v>
      </c>
      <c r="Q52" s="276">
        <f t="shared" si="6"/>
        <v>0</v>
      </c>
      <c r="R52" s="276">
        <f t="shared" si="7"/>
        <v>0</v>
      </c>
      <c r="S52" s="276">
        <f t="shared" si="8"/>
        <v>0</v>
      </c>
      <c r="T52" s="276">
        <f t="shared" si="9"/>
        <v>0</v>
      </c>
      <c r="U52" s="276">
        <f t="shared" si="10"/>
        <v>0</v>
      </c>
      <c r="V52" s="276" t="e">
        <f t="shared" si="11"/>
        <v>#DIV/0!</v>
      </c>
      <c r="W52" s="276">
        <f t="shared" si="12"/>
        <v>0</v>
      </c>
      <c r="X52" s="276">
        <f t="shared" si="13"/>
        <v>0</v>
      </c>
      <c r="Y52" s="276">
        <f t="shared" si="14"/>
        <v>0</v>
      </c>
      <c r="Z52" s="276">
        <f t="shared" si="15"/>
        <v>0</v>
      </c>
      <c r="AA52" s="276">
        <f t="shared" si="16"/>
        <v>0</v>
      </c>
      <c r="AB52" s="41"/>
      <c r="AC52" s="39"/>
      <c r="AD52" s="39"/>
      <c r="AE52" s="39"/>
      <c r="AF52" s="39"/>
      <c r="AG52" s="39"/>
    </row>
    <row r="53" spans="1:33" ht="15" customHeight="1">
      <c r="A53" s="277" t="s">
        <v>107</v>
      </c>
      <c r="B53" s="274">
        <f>SUMIF('4-Basis ruimtestaat'!B:B,'2-Kosten per locatie'!A53,'4-Basis ruimtestaat'!H:H)</f>
        <v>0</v>
      </c>
      <c r="C53" s="226"/>
      <c r="D53" s="275">
        <f>_xlfn.MAXIFS('4-Basis ruimtestaat'!K:K,'4-Basis ruimtestaat'!B:B,'2-Kosten per locatie'!A53)</f>
        <v>0</v>
      </c>
      <c r="E53" s="275">
        <f>_xlfn.MAXIFS('4-Basis ruimtestaat'!L:L,'4-Basis ruimtestaat'!B:B,'2-Kosten per locatie'!A53)</f>
        <v>0</v>
      </c>
      <c r="F53" s="275">
        <f>_xlfn.MAXIFS('4-Basis ruimtestaat'!M:M,'4-Basis ruimtestaat'!B:B,'2-Kosten per locatie'!A53)</f>
        <v>0</v>
      </c>
      <c r="G53" s="275">
        <f>_xlfn.MAXIFS('4-Basis ruimtestaat'!N:N,'4-Basis ruimtestaat'!B:B,'2-Kosten per locatie'!A53)</f>
        <v>0</v>
      </c>
      <c r="H53" s="275">
        <f>_xlfn.MAXIFS('4-Basis ruimtestaat'!O:O,'4-Basis ruimtestaat'!B:B,'2-Kosten per locatie'!A53)</f>
        <v>0</v>
      </c>
      <c r="I53" s="275">
        <f>_xlfn.MAXIFS('4-Basis ruimtestaat'!P:P,'4-Basis ruimtestaat'!B:B,'2-Kosten per locatie'!A53)</f>
        <v>0</v>
      </c>
      <c r="J53" s="276">
        <f>SUMIF('4-Basis ruimtestaat'!B:B,'2-Kosten per locatie'!A53,'4-Basis ruimtestaat'!Q:Q)</f>
        <v>0</v>
      </c>
      <c r="K53" s="276">
        <f>SUMIF('4-Basis ruimtestaat'!B:B,'2-Kosten per locatie'!A53,'4-Basis ruimtestaat'!R:R)</f>
        <v>0</v>
      </c>
      <c r="L53" s="276">
        <f>SUMIF('4-Basis ruimtestaat'!B:B,'2-Kosten per locatie'!A53,'4-Basis ruimtestaat'!S:S)</f>
        <v>0</v>
      </c>
      <c r="M53" s="276">
        <f>SUMIF('4-Basis ruimtestaat'!B:B,'2-Kosten per locatie'!A53,'4-Basis ruimtestaat'!T:T)</f>
        <v>0</v>
      </c>
      <c r="N53" s="276">
        <f>SUMIF('4-Basis ruimtestaat'!B:B,'2-Kosten per locatie'!A53,'4-Basis ruimtestaat'!U:U)</f>
        <v>0</v>
      </c>
      <c r="O53" s="276">
        <f>SUMIF('4-Basis ruimtestaat'!B:B,'2-Kosten per locatie'!A53,'4-Basis ruimtestaat'!V:V)</f>
        <v>0</v>
      </c>
      <c r="P53" s="276">
        <f t="shared" ref="P53:U53" si="27">IF(J53&lt;(D53*$E$2),D53*$E$2-J53,0)</f>
        <v>0</v>
      </c>
      <c r="Q53" s="276">
        <f t="shared" si="27"/>
        <v>0</v>
      </c>
      <c r="R53" s="276">
        <f t="shared" si="27"/>
        <v>0</v>
      </c>
      <c r="S53" s="276">
        <f t="shared" si="27"/>
        <v>0</v>
      </c>
      <c r="T53" s="276">
        <f t="shared" si="27"/>
        <v>0</v>
      </c>
      <c r="U53" s="276">
        <f t="shared" si="27"/>
        <v>0</v>
      </c>
      <c r="V53" s="276">
        <f t="shared" ref="V53:AA53" si="28">J53*$E$5</f>
        <v>0</v>
      </c>
      <c r="W53" s="276">
        <f t="shared" si="28"/>
        <v>0</v>
      </c>
      <c r="X53" s="276">
        <f t="shared" si="28"/>
        <v>0</v>
      </c>
      <c r="Y53" s="276">
        <f t="shared" si="28"/>
        <v>0</v>
      </c>
      <c r="Z53" s="276">
        <f t="shared" si="28"/>
        <v>0</v>
      </c>
      <c r="AA53" s="276">
        <f t="shared" si="28"/>
        <v>0</v>
      </c>
      <c r="AB53" s="41"/>
      <c r="AC53" s="39"/>
      <c r="AD53" s="39"/>
      <c r="AE53" s="39"/>
      <c r="AF53" s="39"/>
      <c r="AG53" s="39"/>
    </row>
    <row r="54" spans="1:33" ht="15" customHeight="1">
      <c r="A54" s="277" t="s">
        <v>108</v>
      </c>
      <c r="B54" s="274">
        <f>SUMIF('4-Basis ruimtestaat'!B:B,'2-Kosten per locatie'!A54,'4-Basis ruimtestaat'!H:H)</f>
        <v>2604</v>
      </c>
      <c r="C54" s="226"/>
      <c r="D54" s="275">
        <f>_xlfn.MAXIFS('4-Basis ruimtestaat'!K:K,'4-Basis ruimtestaat'!B:B,'2-Kosten per locatie'!A54)</f>
        <v>255</v>
      </c>
      <c r="E54" s="275">
        <f>_xlfn.MAXIFS('4-Basis ruimtestaat'!L:L,'4-Basis ruimtestaat'!B:B,'2-Kosten per locatie'!A54)</f>
        <v>0</v>
      </c>
      <c r="F54" s="275">
        <f>_xlfn.MAXIFS('4-Basis ruimtestaat'!M:M,'4-Basis ruimtestaat'!B:B,'2-Kosten per locatie'!A54)</f>
        <v>0</v>
      </c>
      <c r="G54" s="275">
        <f>_xlfn.MAXIFS('4-Basis ruimtestaat'!N:N,'4-Basis ruimtestaat'!B:B,'2-Kosten per locatie'!A54)</f>
        <v>0</v>
      </c>
      <c r="H54" s="275">
        <f>_xlfn.MAXIFS('4-Basis ruimtestaat'!O:O,'4-Basis ruimtestaat'!B:B,'2-Kosten per locatie'!A54)</f>
        <v>0</v>
      </c>
      <c r="I54" s="275">
        <f>_xlfn.MAXIFS('4-Basis ruimtestaat'!P:P,'4-Basis ruimtestaat'!B:B,'2-Kosten per locatie'!A54)</f>
        <v>0</v>
      </c>
      <c r="J54" s="276" t="e">
        <f>SUMIF('4-Basis ruimtestaat'!B:B,'2-Kosten per locatie'!A54,'4-Basis ruimtestaat'!Q:Q)</f>
        <v>#DIV/0!</v>
      </c>
      <c r="K54" s="276">
        <f>SUMIF('4-Basis ruimtestaat'!B:B,'2-Kosten per locatie'!A54,'4-Basis ruimtestaat'!R:R)</f>
        <v>0</v>
      </c>
      <c r="L54" s="276">
        <f>SUMIF('4-Basis ruimtestaat'!B:B,'2-Kosten per locatie'!A54,'4-Basis ruimtestaat'!S:S)</f>
        <v>0</v>
      </c>
      <c r="M54" s="276">
        <f>SUMIF('4-Basis ruimtestaat'!B:B,'2-Kosten per locatie'!A54,'4-Basis ruimtestaat'!T:T)</f>
        <v>0</v>
      </c>
      <c r="N54" s="276">
        <f>SUMIF('4-Basis ruimtestaat'!B:B,'2-Kosten per locatie'!A54,'4-Basis ruimtestaat'!U:U)</f>
        <v>0</v>
      </c>
      <c r="O54" s="276">
        <f>SUMIF('4-Basis ruimtestaat'!B:B,'2-Kosten per locatie'!A54,'4-Basis ruimtestaat'!V:V)</f>
        <v>0</v>
      </c>
      <c r="P54" s="276" t="e">
        <f t="shared" si="5"/>
        <v>#DIV/0!</v>
      </c>
      <c r="Q54" s="276">
        <f t="shared" si="6"/>
        <v>0</v>
      </c>
      <c r="R54" s="276">
        <f t="shared" si="7"/>
        <v>0</v>
      </c>
      <c r="S54" s="276">
        <f t="shared" si="8"/>
        <v>0</v>
      </c>
      <c r="T54" s="276">
        <f t="shared" si="9"/>
        <v>0</v>
      </c>
      <c r="U54" s="276">
        <f t="shared" si="10"/>
        <v>0</v>
      </c>
      <c r="V54" s="276" t="e">
        <f t="shared" si="11"/>
        <v>#DIV/0!</v>
      </c>
      <c r="W54" s="276">
        <f t="shared" si="12"/>
        <v>0</v>
      </c>
      <c r="X54" s="276">
        <f t="shared" si="13"/>
        <v>0</v>
      </c>
      <c r="Y54" s="276">
        <f t="shared" si="14"/>
        <v>0</v>
      </c>
      <c r="Z54" s="276">
        <f t="shared" si="15"/>
        <v>0</v>
      </c>
      <c r="AA54" s="276">
        <f t="shared" si="16"/>
        <v>0</v>
      </c>
      <c r="AB54" s="41"/>
      <c r="AC54" s="39"/>
      <c r="AD54" s="39"/>
      <c r="AE54" s="39"/>
      <c r="AF54" s="39"/>
      <c r="AG54" s="39"/>
    </row>
    <row r="55" spans="1:33" ht="15" customHeight="1">
      <c r="A55" s="277" t="s">
        <v>109</v>
      </c>
      <c r="B55" s="274">
        <f>SUMIF('4-Basis ruimtestaat'!B:B,'2-Kosten per locatie'!A55,'4-Basis ruimtestaat'!H:H)</f>
        <v>0</v>
      </c>
      <c r="C55" s="226"/>
      <c r="D55" s="275">
        <f>_xlfn.MAXIFS('4-Basis ruimtestaat'!K:K,'4-Basis ruimtestaat'!B:B,'2-Kosten per locatie'!A55)</f>
        <v>0</v>
      </c>
      <c r="E55" s="275">
        <f>_xlfn.MAXIFS('4-Basis ruimtestaat'!L:L,'4-Basis ruimtestaat'!B:B,'2-Kosten per locatie'!A55)</f>
        <v>0</v>
      </c>
      <c r="F55" s="275">
        <f>_xlfn.MAXIFS('4-Basis ruimtestaat'!M:M,'4-Basis ruimtestaat'!B:B,'2-Kosten per locatie'!A55)</f>
        <v>0</v>
      </c>
      <c r="G55" s="275">
        <f>_xlfn.MAXIFS('4-Basis ruimtestaat'!N:N,'4-Basis ruimtestaat'!B:B,'2-Kosten per locatie'!A55)</f>
        <v>0</v>
      </c>
      <c r="H55" s="275">
        <f>_xlfn.MAXIFS('4-Basis ruimtestaat'!O:O,'4-Basis ruimtestaat'!B:B,'2-Kosten per locatie'!A55)</f>
        <v>0</v>
      </c>
      <c r="I55" s="275">
        <f>_xlfn.MAXIFS('4-Basis ruimtestaat'!P:P,'4-Basis ruimtestaat'!B:B,'2-Kosten per locatie'!A55)</f>
        <v>0</v>
      </c>
      <c r="J55" s="276">
        <f>SUMIF('4-Basis ruimtestaat'!B:B,'2-Kosten per locatie'!A55,'4-Basis ruimtestaat'!Q:Q)</f>
        <v>0</v>
      </c>
      <c r="K55" s="276">
        <f>SUMIF('4-Basis ruimtestaat'!B:B,'2-Kosten per locatie'!A55,'4-Basis ruimtestaat'!R:R)</f>
        <v>0</v>
      </c>
      <c r="L55" s="276">
        <f>SUMIF('4-Basis ruimtestaat'!B:B,'2-Kosten per locatie'!A55,'4-Basis ruimtestaat'!S:S)</f>
        <v>0</v>
      </c>
      <c r="M55" s="276">
        <f>SUMIF('4-Basis ruimtestaat'!B:B,'2-Kosten per locatie'!A55,'4-Basis ruimtestaat'!T:T)</f>
        <v>0</v>
      </c>
      <c r="N55" s="276">
        <f>SUMIF('4-Basis ruimtestaat'!B:B,'2-Kosten per locatie'!A55,'4-Basis ruimtestaat'!U:U)</f>
        <v>0</v>
      </c>
      <c r="O55" s="276">
        <f>SUMIF('4-Basis ruimtestaat'!B:B,'2-Kosten per locatie'!A55,'4-Basis ruimtestaat'!V:V)</f>
        <v>0</v>
      </c>
      <c r="P55" s="276">
        <f t="shared" si="5"/>
        <v>0</v>
      </c>
      <c r="Q55" s="276">
        <f t="shared" si="6"/>
        <v>0</v>
      </c>
      <c r="R55" s="276">
        <f t="shared" si="7"/>
        <v>0</v>
      </c>
      <c r="S55" s="276">
        <f t="shared" si="8"/>
        <v>0</v>
      </c>
      <c r="T55" s="276">
        <f t="shared" si="9"/>
        <v>0</v>
      </c>
      <c r="U55" s="276">
        <f t="shared" si="10"/>
        <v>0</v>
      </c>
      <c r="V55" s="276">
        <f t="shared" si="11"/>
        <v>0</v>
      </c>
      <c r="W55" s="276">
        <f t="shared" si="12"/>
        <v>0</v>
      </c>
      <c r="X55" s="276">
        <f t="shared" si="13"/>
        <v>0</v>
      </c>
      <c r="Y55" s="276">
        <f t="shared" si="14"/>
        <v>0</v>
      </c>
      <c r="Z55" s="276">
        <f t="shared" si="15"/>
        <v>0</v>
      </c>
      <c r="AA55" s="276">
        <f t="shared" si="16"/>
        <v>0</v>
      </c>
      <c r="AB55" s="41"/>
      <c r="AC55" s="39"/>
      <c r="AD55" s="39"/>
      <c r="AE55" s="39"/>
      <c r="AF55" s="39"/>
      <c r="AG55" s="39"/>
    </row>
    <row r="56" spans="1:33" ht="15" customHeight="1">
      <c r="A56" s="277" t="s">
        <v>110</v>
      </c>
      <c r="B56" s="274">
        <f>SUMIF('4-Basis ruimtestaat'!B:B,'2-Kosten per locatie'!A56,'4-Basis ruimtestaat'!H:H)</f>
        <v>476.25</v>
      </c>
      <c r="C56" s="226"/>
      <c r="D56" s="275">
        <f>_xlfn.MAXIFS('4-Basis ruimtestaat'!K:K,'4-Basis ruimtestaat'!B:B,'2-Kosten per locatie'!A56)</f>
        <v>130</v>
      </c>
      <c r="E56" s="275">
        <f>_xlfn.MAXIFS('4-Basis ruimtestaat'!L:L,'4-Basis ruimtestaat'!B:B,'2-Kosten per locatie'!A56)</f>
        <v>0</v>
      </c>
      <c r="F56" s="275">
        <f>_xlfn.MAXIFS('4-Basis ruimtestaat'!M:M,'4-Basis ruimtestaat'!B:B,'2-Kosten per locatie'!A56)</f>
        <v>0</v>
      </c>
      <c r="G56" s="275">
        <f>_xlfn.MAXIFS('4-Basis ruimtestaat'!N:N,'4-Basis ruimtestaat'!B:B,'2-Kosten per locatie'!A56)</f>
        <v>0</v>
      </c>
      <c r="H56" s="275">
        <f>_xlfn.MAXIFS('4-Basis ruimtestaat'!O:O,'4-Basis ruimtestaat'!B:B,'2-Kosten per locatie'!A56)</f>
        <v>0</v>
      </c>
      <c r="I56" s="275">
        <f>_xlfn.MAXIFS('4-Basis ruimtestaat'!P:P,'4-Basis ruimtestaat'!B:B,'2-Kosten per locatie'!A56)</f>
        <v>0</v>
      </c>
      <c r="J56" s="276" t="e">
        <f>SUMIF('4-Basis ruimtestaat'!B:B,'2-Kosten per locatie'!A56,'4-Basis ruimtestaat'!Q:Q)</f>
        <v>#DIV/0!</v>
      </c>
      <c r="K56" s="276">
        <f>SUMIF('4-Basis ruimtestaat'!B:B,'2-Kosten per locatie'!A56,'4-Basis ruimtestaat'!R:R)</f>
        <v>0</v>
      </c>
      <c r="L56" s="276">
        <f>SUMIF('4-Basis ruimtestaat'!B:B,'2-Kosten per locatie'!A56,'4-Basis ruimtestaat'!S:S)</f>
        <v>0</v>
      </c>
      <c r="M56" s="276">
        <f>SUMIF('4-Basis ruimtestaat'!B:B,'2-Kosten per locatie'!A56,'4-Basis ruimtestaat'!T:T)</f>
        <v>0</v>
      </c>
      <c r="N56" s="276">
        <f>SUMIF('4-Basis ruimtestaat'!B:B,'2-Kosten per locatie'!A56,'4-Basis ruimtestaat'!U:U)</f>
        <v>0</v>
      </c>
      <c r="O56" s="276">
        <f>SUMIF('4-Basis ruimtestaat'!B:B,'2-Kosten per locatie'!A56,'4-Basis ruimtestaat'!V:V)</f>
        <v>0</v>
      </c>
      <c r="P56" s="276" t="e">
        <f t="shared" si="5"/>
        <v>#DIV/0!</v>
      </c>
      <c r="Q56" s="276">
        <f t="shared" si="6"/>
        <v>0</v>
      </c>
      <c r="R56" s="276">
        <f t="shared" si="7"/>
        <v>0</v>
      </c>
      <c r="S56" s="276">
        <f t="shared" si="8"/>
        <v>0</v>
      </c>
      <c r="T56" s="276">
        <f t="shared" si="9"/>
        <v>0</v>
      </c>
      <c r="U56" s="276">
        <f t="shared" si="10"/>
        <v>0</v>
      </c>
      <c r="V56" s="276" t="e">
        <f t="shared" si="11"/>
        <v>#DIV/0!</v>
      </c>
      <c r="W56" s="276">
        <f t="shared" si="12"/>
        <v>0</v>
      </c>
      <c r="X56" s="276">
        <f t="shared" si="13"/>
        <v>0</v>
      </c>
      <c r="Y56" s="276">
        <f t="shared" si="14"/>
        <v>0</v>
      </c>
      <c r="Z56" s="276">
        <f t="shared" si="15"/>
        <v>0</v>
      </c>
      <c r="AA56" s="276">
        <f t="shared" si="16"/>
        <v>0</v>
      </c>
      <c r="AB56" s="41"/>
      <c r="AC56" s="39"/>
      <c r="AD56" s="39"/>
      <c r="AE56" s="39"/>
      <c r="AF56" s="39"/>
      <c r="AG56" s="39"/>
    </row>
    <row r="57" spans="1:33" ht="15" customHeight="1">
      <c r="A57" s="277" t="s">
        <v>111</v>
      </c>
      <c r="B57" s="274">
        <f>SUMIF('4-Basis ruimtestaat'!B:B,'2-Kosten per locatie'!A57,'4-Basis ruimtestaat'!H:H)</f>
        <v>139</v>
      </c>
      <c r="C57" s="226"/>
      <c r="D57" s="275">
        <f>_xlfn.MAXIFS('4-Basis ruimtestaat'!K:K,'4-Basis ruimtestaat'!B:B,'2-Kosten per locatie'!A57)</f>
        <v>255</v>
      </c>
      <c r="E57" s="275">
        <f>_xlfn.MAXIFS('4-Basis ruimtestaat'!L:L,'4-Basis ruimtestaat'!B:B,'2-Kosten per locatie'!A57)</f>
        <v>0</v>
      </c>
      <c r="F57" s="275">
        <f>_xlfn.MAXIFS('4-Basis ruimtestaat'!M:M,'4-Basis ruimtestaat'!B:B,'2-Kosten per locatie'!A57)</f>
        <v>52</v>
      </c>
      <c r="G57" s="275">
        <f>_xlfn.MAXIFS('4-Basis ruimtestaat'!N:N,'4-Basis ruimtestaat'!B:B,'2-Kosten per locatie'!A57)</f>
        <v>0</v>
      </c>
      <c r="H57" s="275">
        <f>_xlfn.MAXIFS('4-Basis ruimtestaat'!O:O,'4-Basis ruimtestaat'!B:B,'2-Kosten per locatie'!A57)</f>
        <v>6</v>
      </c>
      <c r="I57" s="275">
        <f>_xlfn.MAXIFS('4-Basis ruimtestaat'!P:P,'4-Basis ruimtestaat'!B:B,'2-Kosten per locatie'!A57)</f>
        <v>0</v>
      </c>
      <c r="J57" s="276" t="e">
        <f>SUMIF('4-Basis ruimtestaat'!B:B,'2-Kosten per locatie'!A57,'4-Basis ruimtestaat'!Q:Q)</f>
        <v>#DIV/0!</v>
      </c>
      <c r="K57" s="276">
        <f>SUMIF('4-Basis ruimtestaat'!B:B,'2-Kosten per locatie'!A57,'4-Basis ruimtestaat'!R:R)</f>
        <v>0</v>
      </c>
      <c r="L57" s="276" t="e">
        <f>SUMIF('4-Basis ruimtestaat'!B:B,'2-Kosten per locatie'!A57,'4-Basis ruimtestaat'!S:S)</f>
        <v>#DIV/0!</v>
      </c>
      <c r="M57" s="276">
        <f>SUMIF('4-Basis ruimtestaat'!B:B,'2-Kosten per locatie'!A57,'4-Basis ruimtestaat'!T:T)</f>
        <v>0</v>
      </c>
      <c r="N57" s="276" t="e">
        <f>SUMIF('4-Basis ruimtestaat'!B:B,'2-Kosten per locatie'!A57,'4-Basis ruimtestaat'!U:U)</f>
        <v>#DIV/0!</v>
      </c>
      <c r="O57" s="276">
        <f>SUMIF('4-Basis ruimtestaat'!B:B,'2-Kosten per locatie'!A57,'4-Basis ruimtestaat'!V:V)</f>
        <v>0</v>
      </c>
      <c r="P57" s="276" t="e">
        <f t="shared" si="5"/>
        <v>#DIV/0!</v>
      </c>
      <c r="Q57" s="276">
        <f t="shared" si="6"/>
        <v>0</v>
      </c>
      <c r="R57" s="276" t="e">
        <f t="shared" si="7"/>
        <v>#DIV/0!</v>
      </c>
      <c r="S57" s="276">
        <f t="shared" si="8"/>
        <v>0</v>
      </c>
      <c r="T57" s="276" t="e">
        <f t="shared" si="9"/>
        <v>#DIV/0!</v>
      </c>
      <c r="U57" s="276">
        <f t="shared" si="10"/>
        <v>0</v>
      </c>
      <c r="V57" s="276" t="e">
        <f t="shared" si="11"/>
        <v>#DIV/0!</v>
      </c>
      <c r="W57" s="276">
        <f t="shared" si="12"/>
        <v>0</v>
      </c>
      <c r="X57" s="276" t="e">
        <f t="shared" si="13"/>
        <v>#DIV/0!</v>
      </c>
      <c r="Y57" s="276">
        <f t="shared" si="14"/>
        <v>0</v>
      </c>
      <c r="Z57" s="276" t="e">
        <f t="shared" si="15"/>
        <v>#DIV/0!</v>
      </c>
      <c r="AA57" s="276">
        <f t="shared" si="16"/>
        <v>0</v>
      </c>
      <c r="AB57" s="41"/>
      <c r="AC57" s="39"/>
      <c r="AD57" s="39"/>
      <c r="AE57" s="39"/>
      <c r="AF57" s="39"/>
      <c r="AG57" s="39"/>
    </row>
    <row r="58" spans="1:33" ht="15" customHeight="1">
      <c r="A58" s="277" t="s">
        <v>112</v>
      </c>
      <c r="B58" s="274">
        <f>SUMIF('4-Basis ruimtestaat'!B:B,'2-Kosten per locatie'!A58,'4-Basis ruimtestaat'!H:H)</f>
        <v>522.29999999999995</v>
      </c>
      <c r="C58" s="226"/>
      <c r="D58" s="275">
        <f>_xlfn.MAXIFS('4-Basis ruimtestaat'!K:K,'4-Basis ruimtestaat'!B:B,'2-Kosten per locatie'!A58)</f>
        <v>130</v>
      </c>
      <c r="E58" s="275">
        <f>_xlfn.MAXIFS('4-Basis ruimtestaat'!L:L,'4-Basis ruimtestaat'!B:B,'2-Kosten per locatie'!A58)</f>
        <v>0</v>
      </c>
      <c r="F58" s="275">
        <f>_xlfn.MAXIFS('4-Basis ruimtestaat'!M:M,'4-Basis ruimtestaat'!B:B,'2-Kosten per locatie'!A58)</f>
        <v>0</v>
      </c>
      <c r="G58" s="275">
        <f>_xlfn.MAXIFS('4-Basis ruimtestaat'!N:N,'4-Basis ruimtestaat'!B:B,'2-Kosten per locatie'!A58)</f>
        <v>0</v>
      </c>
      <c r="H58" s="275">
        <f>_xlfn.MAXIFS('4-Basis ruimtestaat'!O:O,'4-Basis ruimtestaat'!B:B,'2-Kosten per locatie'!A58)</f>
        <v>0</v>
      </c>
      <c r="I58" s="275">
        <f>_xlfn.MAXIFS('4-Basis ruimtestaat'!P:P,'4-Basis ruimtestaat'!B:B,'2-Kosten per locatie'!A58)</f>
        <v>0</v>
      </c>
      <c r="J58" s="276" t="e">
        <f>SUMIF('4-Basis ruimtestaat'!B:B,'2-Kosten per locatie'!A58,'4-Basis ruimtestaat'!Q:Q)</f>
        <v>#DIV/0!</v>
      </c>
      <c r="K58" s="276">
        <f>SUMIF('4-Basis ruimtestaat'!B:B,'2-Kosten per locatie'!A58,'4-Basis ruimtestaat'!R:R)</f>
        <v>0</v>
      </c>
      <c r="L58" s="276">
        <f>SUMIF('4-Basis ruimtestaat'!B:B,'2-Kosten per locatie'!A58,'4-Basis ruimtestaat'!S:S)</f>
        <v>0</v>
      </c>
      <c r="M58" s="276">
        <f>SUMIF('4-Basis ruimtestaat'!B:B,'2-Kosten per locatie'!A58,'4-Basis ruimtestaat'!T:T)</f>
        <v>0</v>
      </c>
      <c r="N58" s="276">
        <f>SUMIF('4-Basis ruimtestaat'!B:B,'2-Kosten per locatie'!A58,'4-Basis ruimtestaat'!U:U)</f>
        <v>0</v>
      </c>
      <c r="O58" s="276">
        <f>SUMIF('4-Basis ruimtestaat'!B:B,'2-Kosten per locatie'!A58,'4-Basis ruimtestaat'!V:V)</f>
        <v>0</v>
      </c>
      <c r="P58" s="276" t="e">
        <f t="shared" si="5"/>
        <v>#DIV/0!</v>
      </c>
      <c r="Q58" s="276">
        <f t="shared" si="6"/>
        <v>0</v>
      </c>
      <c r="R58" s="276">
        <f t="shared" si="7"/>
        <v>0</v>
      </c>
      <c r="S58" s="276">
        <f t="shared" si="8"/>
        <v>0</v>
      </c>
      <c r="T58" s="276">
        <f t="shared" si="9"/>
        <v>0</v>
      </c>
      <c r="U58" s="276">
        <f t="shared" si="10"/>
        <v>0</v>
      </c>
      <c r="V58" s="276" t="e">
        <f t="shared" si="11"/>
        <v>#DIV/0!</v>
      </c>
      <c r="W58" s="276">
        <f t="shared" si="12"/>
        <v>0</v>
      </c>
      <c r="X58" s="276">
        <f t="shared" si="13"/>
        <v>0</v>
      </c>
      <c r="Y58" s="276">
        <f t="shared" si="14"/>
        <v>0</v>
      </c>
      <c r="Z58" s="276">
        <f t="shared" si="15"/>
        <v>0</v>
      </c>
      <c r="AA58" s="276">
        <f t="shared" si="16"/>
        <v>0</v>
      </c>
      <c r="AB58" s="41"/>
      <c r="AC58" s="39"/>
      <c r="AD58" s="39"/>
      <c r="AE58" s="39"/>
      <c r="AF58" s="39"/>
      <c r="AG58" s="39"/>
    </row>
    <row r="59" spans="1:33" ht="15" customHeight="1">
      <c r="A59" s="277" t="s">
        <v>113</v>
      </c>
      <c r="B59" s="274">
        <f>SUMIF('4-Basis ruimtestaat'!B:B,'2-Kosten per locatie'!A59,'4-Basis ruimtestaat'!H:H)</f>
        <v>2096.7299999999996</v>
      </c>
      <c r="C59" s="226"/>
      <c r="D59" s="275">
        <f>_xlfn.MAXIFS('4-Basis ruimtestaat'!K:K,'4-Basis ruimtestaat'!B:B,'2-Kosten per locatie'!A59)</f>
        <v>255</v>
      </c>
      <c r="E59" s="275">
        <f>_xlfn.MAXIFS('4-Basis ruimtestaat'!L:L,'4-Basis ruimtestaat'!B:B,'2-Kosten per locatie'!A59)</f>
        <v>0</v>
      </c>
      <c r="F59" s="275">
        <f>_xlfn.MAXIFS('4-Basis ruimtestaat'!M:M,'4-Basis ruimtestaat'!B:B,'2-Kosten per locatie'!A59)</f>
        <v>0</v>
      </c>
      <c r="G59" s="275">
        <f>_xlfn.MAXIFS('4-Basis ruimtestaat'!N:N,'4-Basis ruimtestaat'!B:B,'2-Kosten per locatie'!A59)</f>
        <v>0</v>
      </c>
      <c r="H59" s="275">
        <f>_xlfn.MAXIFS('4-Basis ruimtestaat'!O:O,'4-Basis ruimtestaat'!B:B,'2-Kosten per locatie'!A59)</f>
        <v>0</v>
      </c>
      <c r="I59" s="275">
        <f>_xlfn.MAXIFS('4-Basis ruimtestaat'!P:P,'4-Basis ruimtestaat'!B:B,'2-Kosten per locatie'!A59)</f>
        <v>0</v>
      </c>
      <c r="J59" s="276" t="e">
        <f>SUMIF('4-Basis ruimtestaat'!B:B,'2-Kosten per locatie'!A59,'4-Basis ruimtestaat'!Q:Q)</f>
        <v>#DIV/0!</v>
      </c>
      <c r="K59" s="276">
        <f>SUMIF('4-Basis ruimtestaat'!B:B,'2-Kosten per locatie'!A59,'4-Basis ruimtestaat'!R:R)</f>
        <v>0</v>
      </c>
      <c r="L59" s="276">
        <f>SUMIF('4-Basis ruimtestaat'!B:B,'2-Kosten per locatie'!A59,'4-Basis ruimtestaat'!S:S)</f>
        <v>0</v>
      </c>
      <c r="M59" s="276">
        <f>SUMIF('4-Basis ruimtestaat'!B:B,'2-Kosten per locatie'!A59,'4-Basis ruimtestaat'!T:T)</f>
        <v>0</v>
      </c>
      <c r="N59" s="276">
        <f>SUMIF('4-Basis ruimtestaat'!B:B,'2-Kosten per locatie'!A59,'4-Basis ruimtestaat'!U:U)</f>
        <v>0</v>
      </c>
      <c r="O59" s="276">
        <f>SUMIF('4-Basis ruimtestaat'!B:B,'2-Kosten per locatie'!A59,'4-Basis ruimtestaat'!V:V)</f>
        <v>0</v>
      </c>
      <c r="P59" s="276" t="e">
        <f t="shared" si="5"/>
        <v>#DIV/0!</v>
      </c>
      <c r="Q59" s="276">
        <f t="shared" si="6"/>
        <v>0</v>
      </c>
      <c r="R59" s="276">
        <f t="shared" si="7"/>
        <v>0</v>
      </c>
      <c r="S59" s="276">
        <f t="shared" si="8"/>
        <v>0</v>
      </c>
      <c r="T59" s="276">
        <f t="shared" si="9"/>
        <v>0</v>
      </c>
      <c r="U59" s="276">
        <f t="shared" si="10"/>
        <v>0</v>
      </c>
      <c r="V59" s="276" t="e">
        <f t="shared" si="11"/>
        <v>#DIV/0!</v>
      </c>
      <c r="W59" s="276">
        <f t="shared" si="12"/>
        <v>0</v>
      </c>
      <c r="X59" s="276">
        <f t="shared" si="13"/>
        <v>0</v>
      </c>
      <c r="Y59" s="276">
        <f t="shared" si="14"/>
        <v>0</v>
      </c>
      <c r="Z59" s="276">
        <f t="shared" si="15"/>
        <v>0</v>
      </c>
      <c r="AA59" s="276">
        <f t="shared" si="16"/>
        <v>0</v>
      </c>
      <c r="AB59" s="41"/>
      <c r="AC59" s="39"/>
      <c r="AD59" s="39"/>
      <c r="AE59" s="39"/>
      <c r="AF59" s="39"/>
      <c r="AG59" s="39"/>
    </row>
    <row r="60" spans="1:33" ht="15" customHeight="1">
      <c r="A60" s="277" t="s">
        <v>114</v>
      </c>
      <c r="B60" s="274">
        <f>SUMIF('4-Basis ruimtestaat'!B:B,'2-Kosten per locatie'!A60,'4-Basis ruimtestaat'!H:H)</f>
        <v>1338</v>
      </c>
      <c r="C60" s="226"/>
      <c r="D60" s="275">
        <f>_xlfn.MAXIFS('4-Basis ruimtestaat'!K:K,'4-Basis ruimtestaat'!B:B,'2-Kosten per locatie'!A60)</f>
        <v>255</v>
      </c>
      <c r="E60" s="275">
        <f>_xlfn.MAXIFS('4-Basis ruimtestaat'!L:L,'4-Basis ruimtestaat'!B:B,'2-Kosten per locatie'!A60)</f>
        <v>0</v>
      </c>
      <c r="F60" s="275">
        <f>_xlfn.MAXIFS('4-Basis ruimtestaat'!M:M,'4-Basis ruimtestaat'!B:B,'2-Kosten per locatie'!A60)</f>
        <v>0</v>
      </c>
      <c r="G60" s="275">
        <f>_xlfn.MAXIFS('4-Basis ruimtestaat'!N:N,'4-Basis ruimtestaat'!B:B,'2-Kosten per locatie'!A60)</f>
        <v>0</v>
      </c>
      <c r="H60" s="275">
        <f>_xlfn.MAXIFS('4-Basis ruimtestaat'!O:O,'4-Basis ruimtestaat'!B:B,'2-Kosten per locatie'!A60)</f>
        <v>0</v>
      </c>
      <c r="I60" s="275">
        <f>_xlfn.MAXIFS('4-Basis ruimtestaat'!P:P,'4-Basis ruimtestaat'!B:B,'2-Kosten per locatie'!A60)</f>
        <v>0</v>
      </c>
      <c r="J60" s="276" t="e">
        <f>SUMIF('4-Basis ruimtestaat'!B:B,'2-Kosten per locatie'!A60,'4-Basis ruimtestaat'!Q:Q)</f>
        <v>#DIV/0!</v>
      </c>
      <c r="K60" s="276">
        <f>SUMIF('4-Basis ruimtestaat'!B:B,'2-Kosten per locatie'!A60,'4-Basis ruimtestaat'!R:R)</f>
        <v>0</v>
      </c>
      <c r="L60" s="276">
        <f>SUMIF('4-Basis ruimtestaat'!B:B,'2-Kosten per locatie'!A60,'4-Basis ruimtestaat'!S:S)</f>
        <v>0</v>
      </c>
      <c r="M60" s="276">
        <f>SUMIF('4-Basis ruimtestaat'!B:B,'2-Kosten per locatie'!A60,'4-Basis ruimtestaat'!T:T)</f>
        <v>0</v>
      </c>
      <c r="N60" s="276">
        <f>SUMIF('4-Basis ruimtestaat'!B:B,'2-Kosten per locatie'!A60,'4-Basis ruimtestaat'!U:U)</f>
        <v>0</v>
      </c>
      <c r="O60" s="276">
        <f>SUMIF('4-Basis ruimtestaat'!B:B,'2-Kosten per locatie'!A60,'4-Basis ruimtestaat'!V:V)</f>
        <v>0</v>
      </c>
      <c r="P60" s="276" t="e">
        <f t="shared" si="5"/>
        <v>#DIV/0!</v>
      </c>
      <c r="Q60" s="276">
        <f t="shared" si="6"/>
        <v>0</v>
      </c>
      <c r="R60" s="276">
        <f t="shared" si="7"/>
        <v>0</v>
      </c>
      <c r="S60" s="276">
        <f t="shared" si="8"/>
        <v>0</v>
      </c>
      <c r="T60" s="276">
        <f t="shared" si="9"/>
        <v>0</v>
      </c>
      <c r="U60" s="276">
        <f t="shared" si="10"/>
        <v>0</v>
      </c>
      <c r="V60" s="276" t="e">
        <f t="shared" si="11"/>
        <v>#DIV/0!</v>
      </c>
      <c r="W60" s="276">
        <f t="shared" si="12"/>
        <v>0</v>
      </c>
      <c r="X60" s="276">
        <f t="shared" si="13"/>
        <v>0</v>
      </c>
      <c r="Y60" s="276">
        <f t="shared" si="14"/>
        <v>0</v>
      </c>
      <c r="Z60" s="276">
        <f t="shared" si="15"/>
        <v>0</v>
      </c>
      <c r="AA60" s="276">
        <f t="shared" si="16"/>
        <v>0</v>
      </c>
      <c r="AB60" s="41"/>
      <c r="AC60" s="39"/>
      <c r="AD60" s="39"/>
      <c r="AE60" s="39"/>
      <c r="AF60" s="39"/>
      <c r="AG60" s="39"/>
    </row>
    <row r="61" spans="1:33" ht="15" customHeight="1">
      <c r="A61" s="224" t="s">
        <v>115</v>
      </c>
      <c r="B61" s="274">
        <f>SUMIF('4-Basis ruimtestaat'!B:B,'2-Kosten per locatie'!A61,'4-Basis ruimtestaat'!H:H)</f>
        <v>0</v>
      </c>
      <c r="C61" s="226"/>
      <c r="D61" s="275">
        <f>_xlfn.MAXIFS('4-Basis ruimtestaat'!K:K,'4-Basis ruimtestaat'!B:B,'2-Kosten per locatie'!A61)</f>
        <v>0</v>
      </c>
      <c r="E61" s="275">
        <f>_xlfn.MAXIFS('4-Basis ruimtestaat'!L:L,'4-Basis ruimtestaat'!B:B,'2-Kosten per locatie'!A61)</f>
        <v>0</v>
      </c>
      <c r="F61" s="275">
        <f>_xlfn.MAXIFS('4-Basis ruimtestaat'!M:M,'4-Basis ruimtestaat'!B:B,'2-Kosten per locatie'!A61)</f>
        <v>0</v>
      </c>
      <c r="G61" s="275">
        <f>_xlfn.MAXIFS('4-Basis ruimtestaat'!N:N,'4-Basis ruimtestaat'!B:B,'2-Kosten per locatie'!A61)</f>
        <v>0</v>
      </c>
      <c r="H61" s="275">
        <f>_xlfn.MAXIFS('4-Basis ruimtestaat'!O:O,'4-Basis ruimtestaat'!B:B,'2-Kosten per locatie'!A61)</f>
        <v>0</v>
      </c>
      <c r="I61" s="275">
        <f>_xlfn.MAXIFS('4-Basis ruimtestaat'!P:P,'4-Basis ruimtestaat'!B:B,'2-Kosten per locatie'!A61)</f>
        <v>0</v>
      </c>
      <c r="J61" s="276">
        <f>SUMIF('4-Basis ruimtestaat'!B:B,'2-Kosten per locatie'!A61,'4-Basis ruimtestaat'!Q:Q)</f>
        <v>0</v>
      </c>
      <c r="K61" s="276">
        <f>SUMIF('4-Basis ruimtestaat'!B:B,'2-Kosten per locatie'!A61,'4-Basis ruimtestaat'!R:R)</f>
        <v>0</v>
      </c>
      <c r="L61" s="276">
        <f>SUMIF('4-Basis ruimtestaat'!B:B,'2-Kosten per locatie'!A61,'4-Basis ruimtestaat'!S:S)</f>
        <v>0</v>
      </c>
      <c r="M61" s="276">
        <f>SUMIF('4-Basis ruimtestaat'!B:B,'2-Kosten per locatie'!A61,'4-Basis ruimtestaat'!T:T)</f>
        <v>0</v>
      </c>
      <c r="N61" s="276">
        <f>SUMIF('4-Basis ruimtestaat'!B:B,'2-Kosten per locatie'!A61,'4-Basis ruimtestaat'!U:U)</f>
        <v>0</v>
      </c>
      <c r="O61" s="276">
        <f>SUMIF('4-Basis ruimtestaat'!B:B,'2-Kosten per locatie'!A61,'4-Basis ruimtestaat'!V:V)</f>
        <v>0</v>
      </c>
      <c r="P61" s="276">
        <f t="shared" ref="P61:P62" si="29">IF(J61&lt;(D61*$E$2),D61*$E$2-J61,0)</f>
        <v>0</v>
      </c>
      <c r="Q61" s="276">
        <f t="shared" ref="Q61:Q62" si="30">IF(K61&lt;(E61*$E$2),E61*$E$2-K61,0)</f>
        <v>0</v>
      </c>
      <c r="R61" s="276">
        <f t="shared" ref="R61:R62" si="31">IF(L61&lt;(F61*$E$2),F61*$E$2-L61,0)</f>
        <v>0</v>
      </c>
      <c r="S61" s="276">
        <f t="shared" ref="S61:S62" si="32">IF(M61&lt;(G61*$E$2),G61*$E$2-M61,0)</f>
        <v>0</v>
      </c>
      <c r="T61" s="276">
        <f t="shared" ref="T61:T62" si="33">IF(N61&lt;(H61*$E$2),H61*$E$2-N61,0)</f>
        <v>0</v>
      </c>
      <c r="U61" s="276">
        <f t="shared" ref="U61:U62" si="34">IF(O61&lt;(I61*$E$2),I61*$E$2-O61,0)</f>
        <v>0</v>
      </c>
      <c r="V61" s="276">
        <f t="shared" ref="V61:V62" si="35">J61*$E$5</f>
        <v>0</v>
      </c>
      <c r="W61" s="276">
        <f t="shared" ref="W61:W62" si="36">K61*$E$5</f>
        <v>0</v>
      </c>
      <c r="X61" s="276">
        <f t="shared" ref="X61:X62" si="37">L61*$E$5</f>
        <v>0</v>
      </c>
      <c r="Y61" s="276">
        <f t="shared" ref="Y61:Y62" si="38">M61*$E$5</f>
        <v>0</v>
      </c>
      <c r="Z61" s="276">
        <f t="shared" ref="Z61:Z62" si="39">N61*$E$5</f>
        <v>0</v>
      </c>
      <c r="AA61" s="276">
        <f t="shared" ref="AA61:AA62" si="40">O61*$E$5</f>
        <v>0</v>
      </c>
      <c r="AB61" s="41"/>
      <c r="AC61" s="39"/>
      <c r="AD61" s="39"/>
      <c r="AE61" s="39"/>
      <c r="AF61" s="39"/>
      <c r="AG61" s="39"/>
    </row>
    <row r="62" spans="1:33" ht="15" customHeight="1">
      <c r="A62" s="224" t="s">
        <v>116</v>
      </c>
      <c r="B62" s="274">
        <f>SUMIF('4-Basis ruimtestaat'!B:B,'2-Kosten per locatie'!A62,'4-Basis ruimtestaat'!H:H)</f>
        <v>0</v>
      </c>
      <c r="C62" s="226"/>
      <c r="D62" s="275">
        <f>_xlfn.MAXIFS('4-Basis ruimtestaat'!K:K,'4-Basis ruimtestaat'!B:B,'2-Kosten per locatie'!A62)</f>
        <v>0</v>
      </c>
      <c r="E62" s="275">
        <f>_xlfn.MAXIFS('4-Basis ruimtestaat'!L:L,'4-Basis ruimtestaat'!B:B,'2-Kosten per locatie'!A62)</f>
        <v>0</v>
      </c>
      <c r="F62" s="275">
        <f>_xlfn.MAXIFS('4-Basis ruimtestaat'!M:M,'4-Basis ruimtestaat'!B:B,'2-Kosten per locatie'!A62)</f>
        <v>0</v>
      </c>
      <c r="G62" s="275">
        <f>_xlfn.MAXIFS('4-Basis ruimtestaat'!N:N,'4-Basis ruimtestaat'!B:B,'2-Kosten per locatie'!A62)</f>
        <v>0</v>
      </c>
      <c r="H62" s="275">
        <f>_xlfn.MAXIFS('4-Basis ruimtestaat'!O:O,'4-Basis ruimtestaat'!B:B,'2-Kosten per locatie'!A62)</f>
        <v>0</v>
      </c>
      <c r="I62" s="275">
        <f>_xlfn.MAXIFS('4-Basis ruimtestaat'!P:P,'4-Basis ruimtestaat'!B:B,'2-Kosten per locatie'!A62)</f>
        <v>0</v>
      </c>
      <c r="J62" s="276">
        <f>SUMIF('4-Basis ruimtestaat'!B:B,'2-Kosten per locatie'!A62,'4-Basis ruimtestaat'!Q:Q)</f>
        <v>0</v>
      </c>
      <c r="K62" s="276">
        <f>SUMIF('4-Basis ruimtestaat'!B:B,'2-Kosten per locatie'!A62,'4-Basis ruimtestaat'!R:R)</f>
        <v>0</v>
      </c>
      <c r="L62" s="276">
        <f>SUMIF('4-Basis ruimtestaat'!B:B,'2-Kosten per locatie'!A62,'4-Basis ruimtestaat'!S:S)</f>
        <v>0</v>
      </c>
      <c r="M62" s="276">
        <f>SUMIF('4-Basis ruimtestaat'!B:B,'2-Kosten per locatie'!A62,'4-Basis ruimtestaat'!T:T)</f>
        <v>0</v>
      </c>
      <c r="N62" s="276">
        <f>SUMIF('4-Basis ruimtestaat'!B:B,'2-Kosten per locatie'!A62,'4-Basis ruimtestaat'!U:U)</f>
        <v>0</v>
      </c>
      <c r="O62" s="276">
        <f>SUMIF('4-Basis ruimtestaat'!B:B,'2-Kosten per locatie'!A62,'4-Basis ruimtestaat'!V:V)</f>
        <v>0</v>
      </c>
      <c r="P62" s="276">
        <f t="shared" si="29"/>
        <v>0</v>
      </c>
      <c r="Q62" s="276">
        <f t="shared" si="30"/>
        <v>0</v>
      </c>
      <c r="R62" s="276">
        <f t="shared" si="31"/>
        <v>0</v>
      </c>
      <c r="S62" s="276">
        <f t="shared" si="32"/>
        <v>0</v>
      </c>
      <c r="T62" s="276">
        <f t="shared" si="33"/>
        <v>0</v>
      </c>
      <c r="U62" s="276">
        <f t="shared" si="34"/>
        <v>0</v>
      </c>
      <c r="V62" s="276">
        <f t="shared" si="35"/>
        <v>0</v>
      </c>
      <c r="W62" s="276">
        <f t="shared" si="36"/>
        <v>0</v>
      </c>
      <c r="X62" s="276">
        <f t="shared" si="37"/>
        <v>0</v>
      </c>
      <c r="Y62" s="276">
        <f t="shared" si="38"/>
        <v>0</v>
      </c>
      <c r="Z62" s="276">
        <f t="shared" si="39"/>
        <v>0</v>
      </c>
      <c r="AA62" s="276">
        <f t="shared" si="40"/>
        <v>0</v>
      </c>
      <c r="AB62" s="41"/>
      <c r="AC62" s="39"/>
      <c r="AD62" s="39"/>
      <c r="AE62" s="39"/>
      <c r="AF62" s="39"/>
      <c r="AG62" s="39"/>
    </row>
    <row r="63" spans="1:33" ht="15" customHeight="1">
      <c r="A63" s="279" t="s">
        <v>117</v>
      </c>
      <c r="B63" s="274">
        <f>SUMIF('4-Basis ruimtestaat'!B:B,'2-Kosten per locatie'!A63,'4-Basis ruimtestaat'!H:H)</f>
        <v>0</v>
      </c>
      <c r="C63" s="274">
        <f ca="1">SUMIF('4-Basis ruimtestaat'!C:C,'2-Kosten per locatie'!B63,'4-Basis ruimtestaat'!I:I)</f>
        <v>0</v>
      </c>
      <c r="D63" s="275">
        <f>_xlfn.MAXIFS('4-Basis ruimtestaat'!K:K,'4-Basis ruimtestaat'!B:B,'2-Kosten per locatie'!A63)</f>
        <v>0</v>
      </c>
      <c r="E63" s="275">
        <f>_xlfn.MAXIFS('4-Basis ruimtestaat'!L:L,'4-Basis ruimtestaat'!B:B,'2-Kosten per locatie'!A63)</f>
        <v>0</v>
      </c>
      <c r="F63" s="275">
        <f>_xlfn.MAXIFS('4-Basis ruimtestaat'!M:M,'4-Basis ruimtestaat'!B:B,'2-Kosten per locatie'!A63)</f>
        <v>0</v>
      </c>
      <c r="G63" s="275">
        <f>_xlfn.MAXIFS('4-Basis ruimtestaat'!N:N,'4-Basis ruimtestaat'!B:B,'2-Kosten per locatie'!A63)</f>
        <v>0</v>
      </c>
      <c r="H63" s="275">
        <f>_xlfn.MAXIFS('4-Basis ruimtestaat'!O:O,'4-Basis ruimtestaat'!B:B,'2-Kosten per locatie'!A63)</f>
        <v>0</v>
      </c>
      <c r="I63" s="275">
        <f>_xlfn.MAXIFS('4-Basis ruimtestaat'!P:P,'4-Basis ruimtestaat'!B:B,'2-Kosten per locatie'!A63)</f>
        <v>0</v>
      </c>
      <c r="J63" s="276">
        <f>SUMIF('4-Basis ruimtestaat'!B:B,'2-Kosten per locatie'!A63,'4-Basis ruimtestaat'!Q:Q)</f>
        <v>0</v>
      </c>
      <c r="K63" s="276">
        <f>SUMIF('4-Basis ruimtestaat'!B:B,'2-Kosten per locatie'!A63,'4-Basis ruimtestaat'!R:R)</f>
        <v>0</v>
      </c>
      <c r="L63" s="276">
        <f>SUMIF('4-Basis ruimtestaat'!B:B,'2-Kosten per locatie'!A63,'4-Basis ruimtestaat'!S:S)</f>
        <v>0</v>
      </c>
      <c r="M63" s="276">
        <f>SUMIF('4-Basis ruimtestaat'!B:B,'2-Kosten per locatie'!A63,'4-Basis ruimtestaat'!T:T)</f>
        <v>0</v>
      </c>
      <c r="N63" s="276">
        <f>SUMIF('4-Basis ruimtestaat'!B:B,'2-Kosten per locatie'!A63,'4-Basis ruimtestaat'!U:U)</f>
        <v>0</v>
      </c>
      <c r="O63" s="276">
        <f>SUMIF('4-Basis ruimtestaat'!B:B,'2-Kosten per locatie'!A63,'4-Basis ruimtestaat'!V:V)</f>
        <v>0</v>
      </c>
      <c r="P63" s="276">
        <f t="shared" ref="P63:U63" si="41">IF(J63&lt;(D63*$E$2),D63*$E$2-J63,0)</f>
        <v>0</v>
      </c>
      <c r="Q63" s="276">
        <f t="shared" si="41"/>
        <v>0</v>
      </c>
      <c r="R63" s="276">
        <f t="shared" si="41"/>
        <v>0</v>
      </c>
      <c r="S63" s="276">
        <f t="shared" si="41"/>
        <v>0</v>
      </c>
      <c r="T63" s="276">
        <f t="shared" si="41"/>
        <v>0</v>
      </c>
      <c r="U63" s="276">
        <f t="shared" si="41"/>
        <v>0</v>
      </c>
      <c r="V63" s="276">
        <f t="shared" ref="V63:AA63" si="42">J63*$E$5</f>
        <v>0</v>
      </c>
      <c r="W63" s="276">
        <f t="shared" si="42"/>
        <v>0</v>
      </c>
      <c r="X63" s="276">
        <f t="shared" si="42"/>
        <v>0</v>
      </c>
      <c r="Y63" s="276">
        <f t="shared" si="42"/>
        <v>0</v>
      </c>
      <c r="Z63" s="276">
        <f t="shared" si="42"/>
        <v>0</v>
      </c>
      <c r="AA63" s="276">
        <f t="shared" si="42"/>
        <v>0</v>
      </c>
      <c r="AB63" s="41"/>
      <c r="AC63" s="39"/>
      <c r="AD63" s="39"/>
      <c r="AE63" s="39"/>
      <c r="AF63" s="39"/>
      <c r="AG63" s="39"/>
    </row>
    <row r="64" spans="1:33" s="52" customFormat="1" ht="15" customHeight="1">
      <c r="A64" s="280" t="s">
        <v>14</v>
      </c>
      <c r="B64" s="281">
        <f>SUM(B14:B63)</f>
        <v>23201.220499999999</v>
      </c>
      <c r="C64" s="282"/>
      <c r="D64" s="283"/>
      <c r="E64" s="283"/>
      <c r="F64" s="283"/>
      <c r="G64" s="283"/>
      <c r="H64" s="283"/>
      <c r="I64" s="283"/>
      <c r="J64" s="284" t="e">
        <f t="shared" ref="J64:AA64" si="43">SUM(J14:J63)</f>
        <v>#DIV/0!</v>
      </c>
      <c r="K64" s="284">
        <f t="shared" si="43"/>
        <v>0</v>
      </c>
      <c r="L64" s="284" t="e">
        <f t="shared" si="43"/>
        <v>#DIV/0!</v>
      </c>
      <c r="M64" s="284">
        <f t="shared" si="43"/>
        <v>0</v>
      </c>
      <c r="N64" s="284" t="e">
        <f t="shared" si="43"/>
        <v>#DIV/0!</v>
      </c>
      <c r="O64" s="284">
        <f t="shared" si="43"/>
        <v>0</v>
      </c>
      <c r="P64" s="284" t="e">
        <f t="shared" si="43"/>
        <v>#DIV/0!</v>
      </c>
      <c r="Q64" s="284">
        <f t="shared" si="43"/>
        <v>0</v>
      </c>
      <c r="R64" s="284" t="e">
        <f t="shared" si="43"/>
        <v>#DIV/0!</v>
      </c>
      <c r="S64" s="284">
        <f t="shared" si="43"/>
        <v>0</v>
      </c>
      <c r="T64" s="284" t="e">
        <f t="shared" si="43"/>
        <v>#DIV/0!</v>
      </c>
      <c r="U64" s="284">
        <f t="shared" si="43"/>
        <v>0</v>
      </c>
      <c r="V64" s="284" t="e">
        <f t="shared" si="43"/>
        <v>#DIV/0!</v>
      </c>
      <c r="W64" s="284">
        <f t="shared" si="43"/>
        <v>0</v>
      </c>
      <c r="X64" s="284" t="e">
        <f t="shared" si="43"/>
        <v>#DIV/0!</v>
      </c>
      <c r="Y64" s="284">
        <f t="shared" si="43"/>
        <v>0</v>
      </c>
      <c r="Z64" s="284" t="e">
        <f t="shared" si="43"/>
        <v>#DIV/0!</v>
      </c>
      <c r="AA64" s="284">
        <f t="shared" si="43"/>
        <v>0</v>
      </c>
      <c r="AB64" s="41"/>
    </row>
    <row r="65" spans="1:35" s="51" customFormat="1" ht="14.1" customHeight="1">
      <c r="AD65" s="39"/>
    </row>
    <row r="66" spans="1:35" ht="83.45" customHeight="1">
      <c r="A66" s="272" t="s">
        <v>41</v>
      </c>
      <c r="B66" s="272" t="s">
        <v>118</v>
      </c>
      <c r="C66" s="272" t="s">
        <v>119</v>
      </c>
      <c r="D66" s="272" t="s">
        <v>120</v>
      </c>
      <c r="E66" s="272" t="s">
        <v>121</v>
      </c>
      <c r="F66" s="272" t="s">
        <v>122</v>
      </c>
      <c r="G66" s="272" t="s">
        <v>123</v>
      </c>
      <c r="H66" s="272" t="s">
        <v>124</v>
      </c>
      <c r="I66" s="272" t="s">
        <v>125</v>
      </c>
      <c r="J66" s="272" t="s">
        <v>126</v>
      </c>
      <c r="K66" s="272" t="s">
        <v>127</v>
      </c>
      <c r="L66" s="272" t="s">
        <v>128</v>
      </c>
      <c r="M66" s="272" t="s">
        <v>129</v>
      </c>
      <c r="N66" s="272" t="s">
        <v>130</v>
      </c>
      <c r="O66" s="272" t="s">
        <v>131</v>
      </c>
      <c r="P66" s="272" t="s">
        <v>132</v>
      </c>
      <c r="Q66" s="272" t="s">
        <v>133</v>
      </c>
      <c r="R66" s="272" t="s">
        <v>134</v>
      </c>
      <c r="S66" s="272" t="s">
        <v>135</v>
      </c>
      <c r="T66" s="272" t="s">
        <v>136</v>
      </c>
      <c r="U66" s="272" t="s">
        <v>137</v>
      </c>
      <c r="V66" s="272" t="s">
        <v>138</v>
      </c>
      <c r="AH66" s="40"/>
      <c r="AI66" s="51"/>
    </row>
    <row r="67" spans="1:35" s="51" customFormat="1" ht="15" customHeight="1">
      <c r="A67" s="277" t="str">
        <f t="shared" ref="A67:A98" si="44">A14</f>
        <v>Barendrecht - Breslau 2</v>
      </c>
      <c r="B67" s="285" t="e">
        <f>(J14+P14)*'6-Opbouw uurtarief productie'!$E$46</f>
        <v>#DIV/0!</v>
      </c>
      <c r="C67" s="285" t="e">
        <f>(K14+Q14)*'6-Opbouw uurtarief productie'!$E$46</f>
        <v>#DIV/0!</v>
      </c>
      <c r="D67" s="286" t="e">
        <f>(L14+R14)*'6-Opbouw uurtarief productie'!$E$50</f>
        <v>#DIV/0!</v>
      </c>
      <c r="E67" s="286" t="e">
        <f>(M14+S14)*'6-Opbouw uurtarief productie'!$E$50</f>
        <v>#DIV/0!</v>
      </c>
      <c r="F67" s="286" t="e">
        <f>(N14+T14)*'6-Opbouw uurtarief productie'!$E$52</f>
        <v>#DIV/0!</v>
      </c>
      <c r="G67" s="286" t="e">
        <f>(O14+U14)*'6-Opbouw uurtarief productie'!$E$52</f>
        <v>#DIV/0!</v>
      </c>
      <c r="H67" s="287" t="e">
        <f>SUM(B67:G67)</f>
        <v>#DIV/0!</v>
      </c>
      <c r="I67" s="287" t="e">
        <f>V14*'7-Opbouw uurtarief toezicht'!$E$46</f>
        <v>#DIV/0!</v>
      </c>
      <c r="J67" s="287" t="e">
        <f>W14*'7-Opbouw uurtarief toezicht'!$E$46</f>
        <v>#DIV/0!</v>
      </c>
      <c r="K67" s="288" t="e">
        <f>X14*'7-Opbouw uurtarief toezicht'!$E$50</f>
        <v>#DIV/0!</v>
      </c>
      <c r="L67" s="288" t="e">
        <f>Y14*'7-Opbouw uurtarief toezicht'!$E$50</f>
        <v>#DIV/0!</v>
      </c>
      <c r="M67" s="289" t="e">
        <f>Z14*'7-Opbouw uurtarief toezicht'!$E$52</f>
        <v>#DIV/0!</v>
      </c>
      <c r="N67" s="289" t="e">
        <f>AA14*'7-Opbouw uurtarief toezicht'!$E$52</f>
        <v>#DIV/0!</v>
      </c>
      <c r="O67" s="290" t="e">
        <f>SUM(I67:N67)</f>
        <v>#DIV/0!</v>
      </c>
      <c r="P67" s="291">
        <f>SUMIF('11-Vloeronderhoud'!A:A,'2-Kosten per locatie'!A67,'11-Vloeronderhoud'!H:H)</f>
        <v>0</v>
      </c>
      <c r="Q67" s="288">
        <f>SUMIF('8-Additionele kosten'!A:A,'2-Kosten per locatie'!A67,'8-Additionele kosten'!H:H)</f>
        <v>0</v>
      </c>
      <c r="R67" s="288">
        <f>SUMIF('10-Glasbewassing'!A:A,'2-Kosten per locatie'!A67,'10-Glasbewassing'!H:H)</f>
        <v>0</v>
      </c>
      <c r="S67" s="288">
        <f>SUMIF('12-Diepreiniging sanitair'!A:A,'2-Kosten per locatie'!A67,'12-Diepreiniging sanitair'!Q:Q)</f>
        <v>0</v>
      </c>
      <c r="T67" s="288">
        <f>SUMIF('13-Diepreiniging keuken'!A:A,A67,'13-Diepreiniging keuken'!H:H)</f>
        <v>0</v>
      </c>
      <c r="U67" s="288" t="e">
        <f>H67+O67+P67+Q67+R67+S67+T67</f>
        <v>#DIV/0!</v>
      </c>
      <c r="V67" s="288" t="e">
        <f>U67/12</f>
        <v>#DIV/0!</v>
      </c>
      <c r="W67" s="40"/>
      <c r="X67" s="40"/>
      <c r="Y67" s="40"/>
      <c r="Z67" s="40"/>
      <c r="AA67" s="40"/>
    </row>
    <row r="68" spans="1:35" ht="15" customHeight="1">
      <c r="A68" s="277" t="str">
        <f t="shared" si="44"/>
        <v>Barendrecht - Breslau 4</v>
      </c>
      <c r="B68" s="285" t="e">
        <f>(J15+P15)*'6-Opbouw uurtarief productie'!$E$46</f>
        <v>#DIV/0!</v>
      </c>
      <c r="C68" s="285" t="e">
        <f>(K15+Q15)*'6-Opbouw uurtarief productie'!$E$46</f>
        <v>#DIV/0!</v>
      </c>
      <c r="D68" s="286" t="e">
        <f>(L15+R15)*'6-Opbouw uurtarief productie'!$E$50</f>
        <v>#DIV/0!</v>
      </c>
      <c r="E68" s="286" t="e">
        <f>(M15+S15)*'6-Opbouw uurtarief productie'!$E$50</f>
        <v>#DIV/0!</v>
      </c>
      <c r="F68" s="286" t="e">
        <f>(N15+T15)*'6-Opbouw uurtarief productie'!$E$52</f>
        <v>#DIV/0!</v>
      </c>
      <c r="G68" s="286" t="e">
        <f>(O15+U15)*'6-Opbouw uurtarief productie'!$E$52</f>
        <v>#DIV/0!</v>
      </c>
      <c r="H68" s="287" t="e">
        <f t="shared" ref="H68:H92" si="45">SUM(B68:G68)</f>
        <v>#DIV/0!</v>
      </c>
      <c r="I68" s="287" t="e">
        <f>V15*'7-Opbouw uurtarief toezicht'!$E$46</f>
        <v>#DIV/0!</v>
      </c>
      <c r="J68" s="287" t="e">
        <f>W15*'7-Opbouw uurtarief toezicht'!$E$46</f>
        <v>#DIV/0!</v>
      </c>
      <c r="K68" s="288" t="e">
        <f>X15*'7-Opbouw uurtarief toezicht'!$E$50</f>
        <v>#DIV/0!</v>
      </c>
      <c r="L68" s="288" t="e">
        <f>Y15*'7-Opbouw uurtarief toezicht'!$E$50</f>
        <v>#DIV/0!</v>
      </c>
      <c r="M68" s="289" t="e">
        <f>Z15*'7-Opbouw uurtarief toezicht'!$E$52</f>
        <v>#DIV/0!</v>
      </c>
      <c r="N68" s="289" t="e">
        <f>AA15*'7-Opbouw uurtarief toezicht'!$E$52</f>
        <v>#DIV/0!</v>
      </c>
      <c r="O68" s="290" t="e">
        <f t="shared" ref="O68:O92" si="46">SUM(I68:N68)</f>
        <v>#DIV/0!</v>
      </c>
      <c r="P68" s="291">
        <f>SUMIF('11-Vloeronderhoud'!A:A,'2-Kosten per locatie'!A68,'11-Vloeronderhoud'!H:H)</f>
        <v>0</v>
      </c>
      <c r="Q68" s="288">
        <f>SUMIF('8-Additionele kosten'!A:A,'2-Kosten per locatie'!A68,'8-Additionele kosten'!H:H)</f>
        <v>0</v>
      </c>
      <c r="R68" s="288">
        <f>SUMIF('10-Glasbewassing'!A:A,'2-Kosten per locatie'!A68,'10-Glasbewassing'!H:H)</f>
        <v>0</v>
      </c>
      <c r="S68" s="288">
        <f>SUMIF('12-Diepreiniging sanitair'!A:A,'2-Kosten per locatie'!A68,'12-Diepreiniging sanitair'!Q:Q)</f>
        <v>0</v>
      </c>
      <c r="T68" s="288">
        <f>SUMIF('13-Diepreiniging keuken'!A:A,A68,'13-Diepreiniging keuken'!H:H)</f>
        <v>0</v>
      </c>
      <c r="U68" s="288" t="e">
        <f t="shared" ref="U68:U116" si="47">H68+O68+P68+Q68+R68+S68+T68</f>
        <v>#DIV/0!</v>
      </c>
      <c r="V68" s="288" t="e">
        <f t="shared" ref="V68:V92" si="48">U68/12</f>
        <v>#DIV/0!</v>
      </c>
      <c r="AH68" s="40"/>
      <c r="AI68" s="51"/>
    </row>
    <row r="69" spans="1:35" ht="15" customHeight="1">
      <c r="A69" s="277" t="str">
        <f t="shared" si="44"/>
        <v>Barendrecht - Dr. Kuijperstraat 25</v>
      </c>
      <c r="B69" s="285" t="e">
        <f>(J16+P16)*'6-Opbouw uurtarief productie'!$E$46</f>
        <v>#DIV/0!</v>
      </c>
      <c r="C69" s="285" t="e">
        <f>(K16+Q16)*'6-Opbouw uurtarief productie'!$E$46</f>
        <v>#DIV/0!</v>
      </c>
      <c r="D69" s="286" t="e">
        <f>(L16+R16)*'6-Opbouw uurtarief productie'!$E$50</f>
        <v>#DIV/0!</v>
      </c>
      <c r="E69" s="286" t="e">
        <f>(M16+S16)*'6-Opbouw uurtarief productie'!$E$50</f>
        <v>#DIV/0!</v>
      </c>
      <c r="F69" s="286" t="e">
        <f>(N16+T16)*'6-Opbouw uurtarief productie'!$E$52</f>
        <v>#DIV/0!</v>
      </c>
      <c r="G69" s="286" t="e">
        <f>(O16+U16)*'6-Opbouw uurtarief productie'!$E$52</f>
        <v>#DIV/0!</v>
      </c>
      <c r="H69" s="287" t="e">
        <f t="shared" si="45"/>
        <v>#DIV/0!</v>
      </c>
      <c r="I69" s="287" t="e">
        <f>V16*'7-Opbouw uurtarief toezicht'!$E$46</f>
        <v>#DIV/0!</v>
      </c>
      <c r="J69" s="287" t="e">
        <f>W16*'7-Opbouw uurtarief toezicht'!$E$46</f>
        <v>#DIV/0!</v>
      </c>
      <c r="K69" s="288" t="e">
        <f>X16*'7-Opbouw uurtarief toezicht'!$E$50</f>
        <v>#DIV/0!</v>
      </c>
      <c r="L69" s="288" t="e">
        <f>Y16*'7-Opbouw uurtarief toezicht'!$E$50</f>
        <v>#DIV/0!</v>
      </c>
      <c r="M69" s="289" t="e">
        <f>Z16*'7-Opbouw uurtarief toezicht'!$E$52</f>
        <v>#DIV/0!</v>
      </c>
      <c r="N69" s="289" t="e">
        <f>AA16*'7-Opbouw uurtarief toezicht'!$E$52</f>
        <v>#DIV/0!</v>
      </c>
      <c r="O69" s="290" t="e">
        <f t="shared" si="46"/>
        <v>#DIV/0!</v>
      </c>
      <c r="P69" s="291">
        <f>SUMIF('11-Vloeronderhoud'!A:A,'2-Kosten per locatie'!A69,'11-Vloeronderhoud'!H:H)</f>
        <v>0</v>
      </c>
      <c r="Q69" s="288">
        <f>SUMIF('8-Additionele kosten'!A:A,'2-Kosten per locatie'!A69,'8-Additionele kosten'!H:H)</f>
        <v>0</v>
      </c>
      <c r="R69" s="288">
        <f>SUMIF('10-Glasbewassing'!A:A,'2-Kosten per locatie'!A69,'10-Glasbewassing'!H:H)</f>
        <v>0</v>
      </c>
      <c r="S69" s="288">
        <f>SUMIF('12-Diepreiniging sanitair'!A:A,'2-Kosten per locatie'!A69,'12-Diepreiniging sanitair'!Q:Q)</f>
        <v>0</v>
      </c>
      <c r="T69" s="288">
        <f>SUMIF('13-Diepreiniging keuken'!A:A,A69,'13-Diepreiniging keuken'!H:H)</f>
        <v>0</v>
      </c>
      <c r="U69" s="288" t="e">
        <f t="shared" si="47"/>
        <v>#DIV/0!</v>
      </c>
      <c r="V69" s="288" t="e">
        <f t="shared" si="48"/>
        <v>#DIV/0!</v>
      </c>
      <c r="AH69" s="40"/>
      <c r="AI69" s="51"/>
    </row>
    <row r="70" spans="1:35" ht="15" customHeight="1">
      <c r="A70" s="277" t="str">
        <f t="shared" si="44"/>
        <v>Berkel - Berkelse Poort 25</v>
      </c>
      <c r="B70" s="285" t="e">
        <f>(J17+P17)*'6-Opbouw uurtarief productie'!$E$46</f>
        <v>#DIV/0!</v>
      </c>
      <c r="C70" s="285" t="e">
        <f>(K17+Q17)*'6-Opbouw uurtarief productie'!$E$46</f>
        <v>#DIV/0!</v>
      </c>
      <c r="D70" s="286" t="e">
        <f>(L17+R17)*'6-Opbouw uurtarief productie'!$E$50</f>
        <v>#DIV/0!</v>
      </c>
      <c r="E70" s="286" t="e">
        <f>(M17+S17)*'6-Opbouw uurtarief productie'!$E$50</f>
        <v>#DIV/0!</v>
      </c>
      <c r="F70" s="286" t="e">
        <f>(N17+T17)*'6-Opbouw uurtarief productie'!$E$52</f>
        <v>#DIV/0!</v>
      </c>
      <c r="G70" s="286" t="e">
        <f>(O17+U17)*'6-Opbouw uurtarief productie'!$E$52</f>
        <v>#DIV/0!</v>
      </c>
      <c r="H70" s="287" t="e">
        <f t="shared" si="45"/>
        <v>#DIV/0!</v>
      </c>
      <c r="I70" s="287" t="e">
        <f>V17*'7-Opbouw uurtarief toezicht'!$E$46</f>
        <v>#DIV/0!</v>
      </c>
      <c r="J70" s="287" t="e">
        <f>W17*'7-Opbouw uurtarief toezicht'!$E$46</f>
        <v>#DIV/0!</v>
      </c>
      <c r="K70" s="288" t="e">
        <f>X17*'7-Opbouw uurtarief toezicht'!$E$50</f>
        <v>#DIV/0!</v>
      </c>
      <c r="L70" s="288" t="e">
        <f>Y17*'7-Opbouw uurtarief toezicht'!$E$50</f>
        <v>#DIV/0!</v>
      </c>
      <c r="M70" s="289" t="e">
        <f>Z17*'7-Opbouw uurtarief toezicht'!$E$52</f>
        <v>#DIV/0!</v>
      </c>
      <c r="N70" s="289" t="e">
        <f>AA17*'7-Opbouw uurtarief toezicht'!$E$52</f>
        <v>#DIV/0!</v>
      </c>
      <c r="O70" s="290" t="e">
        <f t="shared" si="46"/>
        <v>#DIV/0!</v>
      </c>
      <c r="P70" s="291">
        <f>SUMIF('11-Vloeronderhoud'!A:A,'2-Kosten per locatie'!A70,'11-Vloeronderhoud'!H:H)</f>
        <v>0</v>
      </c>
      <c r="Q70" s="288">
        <f>SUMIF('8-Additionele kosten'!A:A,'2-Kosten per locatie'!A70,'8-Additionele kosten'!H:H)</f>
        <v>0</v>
      </c>
      <c r="R70" s="288">
        <f>SUMIF('10-Glasbewassing'!A:A,'2-Kosten per locatie'!A70,'10-Glasbewassing'!H:H)</f>
        <v>0</v>
      </c>
      <c r="S70" s="288">
        <f>SUMIF('12-Diepreiniging sanitair'!A:A,'2-Kosten per locatie'!A70,'12-Diepreiniging sanitair'!Q:Q)</f>
        <v>0</v>
      </c>
      <c r="T70" s="288">
        <f>SUMIF('13-Diepreiniging keuken'!A:A,A70,'13-Diepreiniging keuken'!H:H)</f>
        <v>0</v>
      </c>
      <c r="U70" s="288" t="e">
        <f t="shared" si="47"/>
        <v>#DIV/0!</v>
      </c>
      <c r="V70" s="288" t="e">
        <f t="shared" si="48"/>
        <v>#DIV/0!</v>
      </c>
      <c r="AH70" s="40"/>
      <c r="AI70" s="51"/>
    </row>
    <row r="71" spans="1:35" ht="15" customHeight="1">
      <c r="A71" s="277" t="str">
        <f t="shared" si="44"/>
        <v>Bleiswijk - J. v/d Heydenstraat 6</v>
      </c>
      <c r="B71" s="285" t="e">
        <f>(J18+P18)*'6-Opbouw uurtarief productie'!$E$46</f>
        <v>#DIV/0!</v>
      </c>
      <c r="C71" s="285" t="e">
        <f>(K18+Q18)*'6-Opbouw uurtarief productie'!$E$46</f>
        <v>#DIV/0!</v>
      </c>
      <c r="D71" s="286" t="e">
        <f>(L18+R18)*'6-Opbouw uurtarief productie'!$E$50</f>
        <v>#DIV/0!</v>
      </c>
      <c r="E71" s="286" t="e">
        <f>(M18+S18)*'6-Opbouw uurtarief productie'!$E$50</f>
        <v>#DIV/0!</v>
      </c>
      <c r="F71" s="286" t="e">
        <f>(N18+T18)*'6-Opbouw uurtarief productie'!$E$52</f>
        <v>#DIV/0!</v>
      </c>
      <c r="G71" s="286" t="e">
        <f>(O18+U18)*'6-Opbouw uurtarief productie'!$E$52</f>
        <v>#DIV/0!</v>
      </c>
      <c r="H71" s="287" t="e">
        <f t="shared" si="45"/>
        <v>#DIV/0!</v>
      </c>
      <c r="I71" s="287" t="e">
        <f>V18*'7-Opbouw uurtarief toezicht'!$E$46</f>
        <v>#DIV/0!</v>
      </c>
      <c r="J71" s="287" t="e">
        <f>W18*'7-Opbouw uurtarief toezicht'!$E$46</f>
        <v>#DIV/0!</v>
      </c>
      <c r="K71" s="288" t="e">
        <f>X18*'7-Opbouw uurtarief toezicht'!$E$50</f>
        <v>#DIV/0!</v>
      </c>
      <c r="L71" s="288" t="e">
        <f>Y18*'7-Opbouw uurtarief toezicht'!$E$50</f>
        <v>#DIV/0!</v>
      </c>
      <c r="M71" s="289" t="e">
        <f>Z18*'7-Opbouw uurtarief toezicht'!$E$52</f>
        <v>#DIV/0!</v>
      </c>
      <c r="N71" s="289" t="e">
        <f>AA18*'7-Opbouw uurtarief toezicht'!$E$52</f>
        <v>#DIV/0!</v>
      </c>
      <c r="O71" s="290" t="e">
        <f t="shared" si="46"/>
        <v>#DIV/0!</v>
      </c>
      <c r="P71" s="291">
        <f>SUMIF('11-Vloeronderhoud'!A:A,'2-Kosten per locatie'!A71,'11-Vloeronderhoud'!H:H)</f>
        <v>0</v>
      </c>
      <c r="Q71" s="288">
        <f>SUMIF('8-Additionele kosten'!A:A,'2-Kosten per locatie'!A71,'8-Additionele kosten'!H:H)</f>
        <v>0</v>
      </c>
      <c r="R71" s="288">
        <f>SUMIF('10-Glasbewassing'!A:A,'2-Kosten per locatie'!A71,'10-Glasbewassing'!H:H)</f>
        <v>0</v>
      </c>
      <c r="S71" s="288">
        <f>SUMIF('12-Diepreiniging sanitair'!A:A,'2-Kosten per locatie'!A71,'12-Diepreiniging sanitair'!Q:Q)</f>
        <v>0</v>
      </c>
      <c r="T71" s="288">
        <f>SUMIF('13-Diepreiniging keuken'!A:A,A71,'13-Diepreiniging keuken'!H:H)</f>
        <v>0</v>
      </c>
      <c r="U71" s="288" t="e">
        <f t="shared" si="47"/>
        <v>#DIV/0!</v>
      </c>
      <c r="V71" s="288" t="e">
        <f t="shared" si="48"/>
        <v>#DIV/0!</v>
      </c>
      <c r="AH71" s="40"/>
      <c r="AI71" s="51"/>
    </row>
    <row r="72" spans="1:35" ht="15" customHeight="1">
      <c r="A72" s="277" t="str">
        <f t="shared" si="44"/>
        <v>Brielle - Amer 7</v>
      </c>
      <c r="B72" s="285" t="e">
        <f>(J19+P19)*'6-Opbouw uurtarief productie'!$E$46</f>
        <v>#DIV/0!</v>
      </c>
      <c r="C72" s="285" t="e">
        <f>(K19+Q19)*'6-Opbouw uurtarief productie'!$E$46</f>
        <v>#DIV/0!</v>
      </c>
      <c r="D72" s="286" t="e">
        <f>(L19+R19)*'6-Opbouw uurtarief productie'!$E$50</f>
        <v>#DIV/0!</v>
      </c>
      <c r="E72" s="286" t="e">
        <f>(M19+S19)*'6-Opbouw uurtarief productie'!$E$50</f>
        <v>#DIV/0!</v>
      </c>
      <c r="F72" s="286" t="e">
        <f>(N19+T19)*'6-Opbouw uurtarief productie'!$E$52</f>
        <v>#DIV/0!</v>
      </c>
      <c r="G72" s="286" t="e">
        <f>(O19+U19)*'6-Opbouw uurtarief productie'!$E$52</f>
        <v>#DIV/0!</v>
      </c>
      <c r="H72" s="287" t="e">
        <f t="shared" si="45"/>
        <v>#DIV/0!</v>
      </c>
      <c r="I72" s="287" t="e">
        <f>V19*'7-Opbouw uurtarief toezicht'!$E$46</f>
        <v>#DIV/0!</v>
      </c>
      <c r="J72" s="287" t="e">
        <f>W19*'7-Opbouw uurtarief toezicht'!$E$46</f>
        <v>#DIV/0!</v>
      </c>
      <c r="K72" s="288" t="e">
        <f>X19*'7-Opbouw uurtarief toezicht'!$E$50</f>
        <v>#DIV/0!</v>
      </c>
      <c r="L72" s="288" t="e">
        <f>Y19*'7-Opbouw uurtarief toezicht'!$E$50</f>
        <v>#DIV/0!</v>
      </c>
      <c r="M72" s="289" t="e">
        <f>Z19*'7-Opbouw uurtarief toezicht'!$E$52</f>
        <v>#DIV/0!</v>
      </c>
      <c r="N72" s="289" t="e">
        <f>AA19*'7-Opbouw uurtarief toezicht'!$E$52</f>
        <v>#DIV/0!</v>
      </c>
      <c r="O72" s="290" t="e">
        <f t="shared" si="46"/>
        <v>#DIV/0!</v>
      </c>
      <c r="P72" s="291">
        <f>SUMIF('11-Vloeronderhoud'!A:A,'2-Kosten per locatie'!A72,'11-Vloeronderhoud'!H:H)</f>
        <v>0</v>
      </c>
      <c r="Q72" s="288">
        <f>SUMIF('8-Additionele kosten'!A:A,'2-Kosten per locatie'!A72,'8-Additionele kosten'!H:H)</f>
        <v>0</v>
      </c>
      <c r="R72" s="288">
        <f>SUMIF('10-Glasbewassing'!A:A,'2-Kosten per locatie'!A72,'10-Glasbewassing'!H:H)</f>
        <v>0</v>
      </c>
      <c r="S72" s="288">
        <f>SUMIF('12-Diepreiniging sanitair'!A:A,'2-Kosten per locatie'!A72,'12-Diepreiniging sanitair'!Q:Q)</f>
        <v>0</v>
      </c>
      <c r="T72" s="288">
        <f>SUMIF('13-Diepreiniging keuken'!A:A,A72,'13-Diepreiniging keuken'!H:H)</f>
        <v>0</v>
      </c>
      <c r="U72" s="288" t="e">
        <f t="shared" si="47"/>
        <v>#DIV/0!</v>
      </c>
      <c r="V72" s="288" t="e">
        <f t="shared" si="48"/>
        <v>#DIV/0!</v>
      </c>
      <c r="AH72" s="40"/>
      <c r="AI72" s="51"/>
    </row>
    <row r="73" spans="1:35" ht="15" customHeight="1">
      <c r="A73" s="277" t="str">
        <f t="shared" si="44"/>
        <v>Brielle - Krammer 2</v>
      </c>
      <c r="B73" s="285" t="e">
        <f>(J20+P20)*'6-Opbouw uurtarief productie'!$E$46</f>
        <v>#DIV/0!</v>
      </c>
      <c r="C73" s="285" t="e">
        <f>(K20+Q20)*'6-Opbouw uurtarief productie'!$E$46</f>
        <v>#DIV/0!</v>
      </c>
      <c r="D73" s="286" t="e">
        <f>(L20+R20)*'6-Opbouw uurtarief productie'!$E$50</f>
        <v>#DIV/0!</v>
      </c>
      <c r="E73" s="286" t="e">
        <f>(M20+S20)*'6-Opbouw uurtarief productie'!$E$50</f>
        <v>#DIV/0!</v>
      </c>
      <c r="F73" s="286" t="e">
        <f>(N20+T20)*'6-Opbouw uurtarief productie'!$E$52</f>
        <v>#DIV/0!</v>
      </c>
      <c r="G73" s="286" t="e">
        <f>(O20+U20)*'6-Opbouw uurtarief productie'!$E$52</f>
        <v>#DIV/0!</v>
      </c>
      <c r="H73" s="287" t="e">
        <f t="shared" si="45"/>
        <v>#DIV/0!</v>
      </c>
      <c r="I73" s="287" t="e">
        <f>V20*'7-Opbouw uurtarief toezicht'!$E$46</f>
        <v>#DIV/0!</v>
      </c>
      <c r="J73" s="287" t="e">
        <f>W20*'7-Opbouw uurtarief toezicht'!$E$46</f>
        <v>#DIV/0!</v>
      </c>
      <c r="K73" s="288" t="e">
        <f>X20*'7-Opbouw uurtarief toezicht'!$E$50</f>
        <v>#DIV/0!</v>
      </c>
      <c r="L73" s="288" t="e">
        <f>Y20*'7-Opbouw uurtarief toezicht'!$E$50</f>
        <v>#DIV/0!</v>
      </c>
      <c r="M73" s="289" t="e">
        <f>Z20*'7-Opbouw uurtarief toezicht'!$E$52</f>
        <v>#DIV/0!</v>
      </c>
      <c r="N73" s="289" t="e">
        <f>AA20*'7-Opbouw uurtarief toezicht'!$E$52</f>
        <v>#DIV/0!</v>
      </c>
      <c r="O73" s="290" t="e">
        <f t="shared" si="46"/>
        <v>#DIV/0!</v>
      </c>
      <c r="P73" s="291">
        <f>SUMIF('11-Vloeronderhoud'!A:A,'2-Kosten per locatie'!A73,'11-Vloeronderhoud'!H:H)</f>
        <v>0</v>
      </c>
      <c r="Q73" s="288">
        <f>SUMIF('8-Additionele kosten'!A:A,'2-Kosten per locatie'!A73,'8-Additionele kosten'!H:H)</f>
        <v>0</v>
      </c>
      <c r="R73" s="288">
        <f>SUMIF('10-Glasbewassing'!A:A,'2-Kosten per locatie'!A73,'10-Glasbewassing'!H:H)</f>
        <v>0</v>
      </c>
      <c r="S73" s="288">
        <f>SUMIF('12-Diepreiniging sanitair'!A:A,'2-Kosten per locatie'!A73,'12-Diepreiniging sanitair'!Q:Q)</f>
        <v>0</v>
      </c>
      <c r="T73" s="288">
        <f>SUMIF('13-Diepreiniging keuken'!A:A,A73,'13-Diepreiniging keuken'!H:H)</f>
        <v>0</v>
      </c>
      <c r="U73" s="288" t="e">
        <f t="shared" si="47"/>
        <v>#DIV/0!</v>
      </c>
      <c r="V73" s="288" t="e">
        <f t="shared" si="48"/>
        <v>#DIV/0!</v>
      </c>
      <c r="AH73" s="40"/>
      <c r="AI73" s="51"/>
    </row>
    <row r="74" spans="1:35" ht="15" customHeight="1">
      <c r="A74" s="277" t="str">
        <f t="shared" si="44"/>
        <v>Capelle a/d Ijssel - Slotlaan 121</v>
      </c>
      <c r="B74" s="285" t="e">
        <f>(J21+P21)*'6-Opbouw uurtarief productie'!$E$46</f>
        <v>#DIV/0!</v>
      </c>
      <c r="C74" s="285" t="e">
        <f>(K21+Q21)*'6-Opbouw uurtarief productie'!$E$46</f>
        <v>#DIV/0!</v>
      </c>
      <c r="D74" s="286" t="e">
        <f>(L21+R21)*'6-Opbouw uurtarief productie'!$E$50</f>
        <v>#DIV/0!</v>
      </c>
      <c r="E74" s="286" t="e">
        <f>(M21+S21)*'6-Opbouw uurtarief productie'!$E$50</f>
        <v>#DIV/0!</v>
      </c>
      <c r="F74" s="286" t="e">
        <f>(N21+T21)*'6-Opbouw uurtarief productie'!$E$52</f>
        <v>#DIV/0!</v>
      </c>
      <c r="G74" s="286" t="e">
        <f>(O21+U21)*'6-Opbouw uurtarief productie'!$E$52</f>
        <v>#DIV/0!</v>
      </c>
      <c r="H74" s="287" t="e">
        <f t="shared" si="45"/>
        <v>#DIV/0!</v>
      </c>
      <c r="I74" s="287" t="e">
        <f>V21*'7-Opbouw uurtarief toezicht'!$E$46</f>
        <v>#DIV/0!</v>
      </c>
      <c r="J74" s="287" t="e">
        <f>W21*'7-Opbouw uurtarief toezicht'!$E$46</f>
        <v>#DIV/0!</v>
      </c>
      <c r="K74" s="288" t="e">
        <f>X21*'7-Opbouw uurtarief toezicht'!$E$50</f>
        <v>#DIV/0!</v>
      </c>
      <c r="L74" s="288" t="e">
        <f>Y21*'7-Opbouw uurtarief toezicht'!$E$50</f>
        <v>#DIV/0!</v>
      </c>
      <c r="M74" s="289" t="e">
        <f>Z21*'7-Opbouw uurtarief toezicht'!$E$52</f>
        <v>#DIV/0!</v>
      </c>
      <c r="N74" s="289" t="e">
        <f>AA21*'7-Opbouw uurtarief toezicht'!$E$52</f>
        <v>#DIV/0!</v>
      </c>
      <c r="O74" s="290" t="e">
        <f t="shared" si="46"/>
        <v>#DIV/0!</v>
      </c>
      <c r="P74" s="291">
        <f>SUMIF('11-Vloeronderhoud'!A:A,'2-Kosten per locatie'!A74,'11-Vloeronderhoud'!H:H)</f>
        <v>0</v>
      </c>
      <c r="Q74" s="288">
        <f>SUMIF('8-Additionele kosten'!A:A,'2-Kosten per locatie'!A74,'8-Additionele kosten'!H:H)</f>
        <v>0</v>
      </c>
      <c r="R74" s="288">
        <f>SUMIF('10-Glasbewassing'!A:A,'2-Kosten per locatie'!A74,'10-Glasbewassing'!H:H)</f>
        <v>0</v>
      </c>
      <c r="S74" s="288">
        <f>SUMIF('12-Diepreiniging sanitair'!A:A,'2-Kosten per locatie'!A74,'12-Diepreiniging sanitair'!Q:Q)</f>
        <v>0</v>
      </c>
      <c r="T74" s="288">
        <f>SUMIF('13-Diepreiniging keuken'!A:A,A74,'13-Diepreiniging keuken'!H:H)</f>
        <v>0</v>
      </c>
      <c r="U74" s="288" t="e">
        <f t="shared" si="47"/>
        <v>#DIV/0!</v>
      </c>
      <c r="V74" s="288" t="e">
        <f t="shared" si="48"/>
        <v>#DIV/0!</v>
      </c>
      <c r="AH74" s="40"/>
      <c r="AI74" s="51"/>
    </row>
    <row r="75" spans="1:35" ht="15" customHeight="1">
      <c r="A75" s="292" t="str">
        <f t="shared" si="44"/>
        <v>Dirksland - Philipshoofjesweg 57a</v>
      </c>
      <c r="B75" s="285" t="e">
        <f>(J22+P22)*'6-Opbouw uurtarief productie'!$E$46</f>
        <v>#DIV/0!</v>
      </c>
      <c r="C75" s="285" t="e">
        <f>(K22+Q22)*'6-Opbouw uurtarief productie'!$E$46</f>
        <v>#DIV/0!</v>
      </c>
      <c r="D75" s="286" t="e">
        <f>(L22+R22)*'6-Opbouw uurtarief productie'!$E$50</f>
        <v>#DIV/0!</v>
      </c>
      <c r="E75" s="286" t="e">
        <f>(M22+S22)*'6-Opbouw uurtarief productie'!$E$50</f>
        <v>#DIV/0!</v>
      </c>
      <c r="F75" s="286" t="e">
        <f>(N22+T22)*'6-Opbouw uurtarief productie'!$E$52</f>
        <v>#DIV/0!</v>
      </c>
      <c r="G75" s="286" t="e">
        <f>(O22+U22)*'6-Opbouw uurtarief productie'!$E$52</f>
        <v>#DIV/0!</v>
      </c>
      <c r="H75" s="287" t="e">
        <f>SUM(B75:G75)</f>
        <v>#DIV/0!</v>
      </c>
      <c r="I75" s="287" t="e">
        <f>V22*'7-Opbouw uurtarief toezicht'!$E$46</f>
        <v>#DIV/0!</v>
      </c>
      <c r="J75" s="287" t="e">
        <f>W22*'7-Opbouw uurtarief toezicht'!$E$46</f>
        <v>#DIV/0!</v>
      </c>
      <c r="K75" s="288" t="e">
        <f>X22*'7-Opbouw uurtarief toezicht'!$E$50</f>
        <v>#DIV/0!</v>
      </c>
      <c r="L75" s="288" t="e">
        <f>Y22*'7-Opbouw uurtarief toezicht'!$E$50</f>
        <v>#DIV/0!</v>
      </c>
      <c r="M75" s="289" t="e">
        <f>Z22*'7-Opbouw uurtarief toezicht'!$E$52</f>
        <v>#DIV/0!</v>
      </c>
      <c r="N75" s="289" t="e">
        <f>AA22*'7-Opbouw uurtarief toezicht'!$E$52</f>
        <v>#DIV/0!</v>
      </c>
      <c r="O75" s="290" t="e">
        <f>SUM(I75:N75)</f>
        <v>#DIV/0!</v>
      </c>
      <c r="P75" s="291">
        <f>SUMIF('11-Vloeronderhoud'!A:A,'2-Kosten per locatie'!A75,'11-Vloeronderhoud'!H:H)</f>
        <v>0</v>
      </c>
      <c r="Q75" s="288">
        <f>SUMIF('8-Additionele kosten'!A:A,'2-Kosten per locatie'!A75,'8-Additionele kosten'!H:H)</f>
        <v>0</v>
      </c>
      <c r="R75" s="288">
        <f>SUMIF('10-Glasbewassing'!A:A,'2-Kosten per locatie'!A75,'10-Glasbewassing'!H:H)</f>
        <v>0</v>
      </c>
      <c r="S75" s="288">
        <f>SUMIF('12-Diepreiniging sanitair'!A:A,'2-Kosten per locatie'!A75,'12-Diepreiniging sanitair'!Q:Q)</f>
        <v>0</v>
      </c>
      <c r="T75" s="288">
        <f>SUMIF('13-Diepreiniging keuken'!A:A,A75,'13-Diepreiniging keuken'!H:H)</f>
        <v>0</v>
      </c>
      <c r="U75" s="288" t="e">
        <f t="shared" si="47"/>
        <v>#DIV/0!</v>
      </c>
      <c r="V75" s="288" t="e">
        <f>U75/12</f>
        <v>#DIV/0!</v>
      </c>
      <c r="AH75" s="40"/>
      <c r="AI75" s="51"/>
    </row>
    <row r="76" spans="1:35" ht="15" customHeight="1">
      <c r="A76" s="277" t="str">
        <f t="shared" si="44"/>
        <v>Dirksland - Watertoren 45d</v>
      </c>
      <c r="B76" s="285" t="e">
        <f>(J23+P23)*'6-Opbouw uurtarief productie'!$E$46</f>
        <v>#DIV/0!</v>
      </c>
      <c r="C76" s="285" t="e">
        <f>(K23+Q23)*'6-Opbouw uurtarief productie'!$E$46</f>
        <v>#DIV/0!</v>
      </c>
      <c r="D76" s="286" t="e">
        <f>(L23+R23)*'6-Opbouw uurtarief productie'!$E$50</f>
        <v>#DIV/0!</v>
      </c>
      <c r="E76" s="286" t="e">
        <f>(M23+S23)*'6-Opbouw uurtarief productie'!$E$50</f>
        <v>#DIV/0!</v>
      </c>
      <c r="F76" s="286" t="e">
        <f>(N23+T23)*'6-Opbouw uurtarief productie'!$E$52</f>
        <v>#DIV/0!</v>
      </c>
      <c r="G76" s="286" t="e">
        <f>(O23+U23)*'6-Opbouw uurtarief productie'!$E$52</f>
        <v>#DIV/0!</v>
      </c>
      <c r="H76" s="287" t="e">
        <f t="shared" si="45"/>
        <v>#DIV/0!</v>
      </c>
      <c r="I76" s="287" t="e">
        <f>V23*'7-Opbouw uurtarief toezicht'!$E$46</f>
        <v>#DIV/0!</v>
      </c>
      <c r="J76" s="287" t="e">
        <f>W23*'7-Opbouw uurtarief toezicht'!$E$46</f>
        <v>#DIV/0!</v>
      </c>
      <c r="K76" s="288" t="e">
        <f>X23*'7-Opbouw uurtarief toezicht'!$E$50</f>
        <v>#DIV/0!</v>
      </c>
      <c r="L76" s="288" t="e">
        <f>Y23*'7-Opbouw uurtarief toezicht'!$E$50</f>
        <v>#DIV/0!</v>
      </c>
      <c r="M76" s="289" t="e">
        <f>Z23*'7-Opbouw uurtarief toezicht'!$E$52</f>
        <v>#DIV/0!</v>
      </c>
      <c r="N76" s="289" t="e">
        <f>AA23*'7-Opbouw uurtarief toezicht'!$E$52</f>
        <v>#DIV/0!</v>
      </c>
      <c r="O76" s="290" t="e">
        <f t="shared" si="46"/>
        <v>#DIV/0!</v>
      </c>
      <c r="P76" s="291">
        <f>SUMIF('11-Vloeronderhoud'!A:A,'2-Kosten per locatie'!A76,'11-Vloeronderhoud'!H:H)</f>
        <v>0</v>
      </c>
      <c r="Q76" s="288">
        <f>SUMIF('8-Additionele kosten'!A:A,'2-Kosten per locatie'!A76,'8-Additionele kosten'!H:H)</f>
        <v>0</v>
      </c>
      <c r="R76" s="288">
        <f>SUMIF('10-Glasbewassing'!A:A,'2-Kosten per locatie'!A76,'10-Glasbewassing'!H:H)</f>
        <v>0</v>
      </c>
      <c r="S76" s="288">
        <f>SUMIF('12-Diepreiniging sanitair'!A:A,'2-Kosten per locatie'!A76,'12-Diepreiniging sanitair'!Q:Q)</f>
        <v>0</v>
      </c>
      <c r="T76" s="288">
        <f>SUMIF('13-Diepreiniging keuken'!A:A,A76,'13-Diepreiniging keuken'!H:H)</f>
        <v>0</v>
      </c>
      <c r="U76" s="288" t="e">
        <f t="shared" si="47"/>
        <v>#DIV/0!</v>
      </c>
      <c r="V76" s="288" t="e">
        <f t="shared" si="48"/>
        <v>#DIV/0!</v>
      </c>
      <c r="AH76" s="40"/>
      <c r="AI76" s="51"/>
    </row>
    <row r="77" spans="1:35" ht="15" customHeight="1">
      <c r="A77" s="277" t="str">
        <f t="shared" si="44"/>
        <v>Goedereede - Provincialeweg 18a</v>
      </c>
      <c r="B77" s="285" t="e">
        <f>(J24+P24)*'6-Opbouw uurtarief productie'!$E$46</f>
        <v>#DIV/0!</v>
      </c>
      <c r="C77" s="285" t="e">
        <f>(K24+Q24)*'6-Opbouw uurtarief productie'!$E$46</f>
        <v>#DIV/0!</v>
      </c>
      <c r="D77" s="286" t="e">
        <f>(L24+R24)*'6-Opbouw uurtarief productie'!$E$50</f>
        <v>#DIV/0!</v>
      </c>
      <c r="E77" s="286" t="e">
        <f>(M24+S24)*'6-Opbouw uurtarief productie'!$E$50</f>
        <v>#DIV/0!</v>
      </c>
      <c r="F77" s="286" t="e">
        <f>(N24+T24)*'6-Opbouw uurtarief productie'!$E$52</f>
        <v>#DIV/0!</v>
      </c>
      <c r="G77" s="286" t="e">
        <f>(O24+U24)*'6-Opbouw uurtarief productie'!$E$52</f>
        <v>#DIV/0!</v>
      </c>
      <c r="H77" s="287" t="e">
        <f t="shared" si="45"/>
        <v>#DIV/0!</v>
      </c>
      <c r="I77" s="287" t="e">
        <f>V24*'7-Opbouw uurtarief toezicht'!$E$46</f>
        <v>#DIV/0!</v>
      </c>
      <c r="J77" s="287" t="e">
        <f>W24*'7-Opbouw uurtarief toezicht'!$E$46</f>
        <v>#DIV/0!</v>
      </c>
      <c r="K77" s="288" t="e">
        <f>X24*'7-Opbouw uurtarief toezicht'!$E$50</f>
        <v>#DIV/0!</v>
      </c>
      <c r="L77" s="288" t="e">
        <f>Y24*'7-Opbouw uurtarief toezicht'!$E$50</f>
        <v>#DIV/0!</v>
      </c>
      <c r="M77" s="289" t="e">
        <f>Z24*'7-Opbouw uurtarief toezicht'!$E$52</f>
        <v>#DIV/0!</v>
      </c>
      <c r="N77" s="289" t="e">
        <f>AA24*'7-Opbouw uurtarief toezicht'!$E$52</f>
        <v>#DIV/0!</v>
      </c>
      <c r="O77" s="290" t="e">
        <f t="shared" si="46"/>
        <v>#DIV/0!</v>
      </c>
      <c r="P77" s="291">
        <f>SUMIF('11-Vloeronderhoud'!A:A,'2-Kosten per locatie'!A77,'11-Vloeronderhoud'!H:H)</f>
        <v>0</v>
      </c>
      <c r="Q77" s="288">
        <f>SUMIF('8-Additionele kosten'!A:A,'2-Kosten per locatie'!A77,'8-Additionele kosten'!H:H)</f>
        <v>0</v>
      </c>
      <c r="R77" s="288">
        <f>SUMIF('10-Glasbewassing'!A:A,'2-Kosten per locatie'!A77,'10-Glasbewassing'!H:H)</f>
        <v>0</v>
      </c>
      <c r="S77" s="288">
        <f>SUMIF('12-Diepreiniging sanitair'!A:A,'2-Kosten per locatie'!A77,'12-Diepreiniging sanitair'!Q:Q)</f>
        <v>0</v>
      </c>
      <c r="T77" s="288">
        <f>SUMIF('13-Diepreiniging keuken'!A:A,A77,'13-Diepreiniging keuken'!H:H)</f>
        <v>0</v>
      </c>
      <c r="U77" s="288" t="e">
        <f t="shared" si="47"/>
        <v>#DIV/0!</v>
      </c>
      <c r="V77" s="288" t="e">
        <f t="shared" si="48"/>
        <v>#DIV/0!</v>
      </c>
      <c r="AH77" s="40"/>
      <c r="AI77" s="51"/>
    </row>
    <row r="78" spans="1:35" ht="15" customHeight="1">
      <c r="A78" s="277" t="str">
        <f t="shared" si="44"/>
        <v>Hellevoetsluis - Tolweg 45a</v>
      </c>
      <c r="B78" s="285" t="e">
        <f>(J25+P25)*'6-Opbouw uurtarief productie'!$E$46</f>
        <v>#DIV/0!</v>
      </c>
      <c r="C78" s="285" t="e">
        <f>(K25+Q25)*'6-Opbouw uurtarief productie'!$E$46</f>
        <v>#DIV/0!</v>
      </c>
      <c r="D78" s="286" t="e">
        <f>(L25+R25)*'6-Opbouw uurtarief productie'!$E$50</f>
        <v>#DIV/0!</v>
      </c>
      <c r="E78" s="286" t="e">
        <f>(M25+S25)*'6-Opbouw uurtarief productie'!$E$50</f>
        <v>#DIV/0!</v>
      </c>
      <c r="F78" s="286" t="e">
        <f>(N25+T25)*'6-Opbouw uurtarief productie'!$E$52</f>
        <v>#DIV/0!</v>
      </c>
      <c r="G78" s="286" t="e">
        <f>(O25+U25)*'6-Opbouw uurtarief productie'!$E$52</f>
        <v>#DIV/0!</v>
      </c>
      <c r="H78" s="287" t="e">
        <f t="shared" si="45"/>
        <v>#DIV/0!</v>
      </c>
      <c r="I78" s="287" t="e">
        <f>V25*'7-Opbouw uurtarief toezicht'!$E$46</f>
        <v>#DIV/0!</v>
      </c>
      <c r="J78" s="287" t="e">
        <f>W25*'7-Opbouw uurtarief toezicht'!$E$46</f>
        <v>#DIV/0!</v>
      </c>
      <c r="K78" s="288" t="e">
        <f>X25*'7-Opbouw uurtarief toezicht'!$E$50</f>
        <v>#DIV/0!</v>
      </c>
      <c r="L78" s="288" t="e">
        <f>Y25*'7-Opbouw uurtarief toezicht'!$E$50</f>
        <v>#DIV/0!</v>
      </c>
      <c r="M78" s="289" t="e">
        <f>Z25*'7-Opbouw uurtarief toezicht'!$E$52</f>
        <v>#DIV/0!</v>
      </c>
      <c r="N78" s="289" t="e">
        <f>AA25*'7-Opbouw uurtarief toezicht'!$E$52</f>
        <v>#DIV/0!</v>
      </c>
      <c r="O78" s="290" t="e">
        <f t="shared" si="46"/>
        <v>#DIV/0!</v>
      </c>
      <c r="P78" s="291">
        <f>SUMIF('11-Vloeronderhoud'!A:A,'2-Kosten per locatie'!A78,'11-Vloeronderhoud'!H:H)</f>
        <v>0</v>
      </c>
      <c r="Q78" s="288">
        <f>SUMIF('8-Additionele kosten'!A:A,'2-Kosten per locatie'!A78,'8-Additionele kosten'!H:H)</f>
        <v>0</v>
      </c>
      <c r="R78" s="288">
        <f>SUMIF('10-Glasbewassing'!A:A,'2-Kosten per locatie'!A78,'10-Glasbewassing'!H:H)</f>
        <v>0</v>
      </c>
      <c r="S78" s="288">
        <f>SUMIF('12-Diepreiniging sanitair'!A:A,'2-Kosten per locatie'!A78,'12-Diepreiniging sanitair'!Q:Q)</f>
        <v>0</v>
      </c>
      <c r="T78" s="288">
        <f>SUMIF('13-Diepreiniging keuken'!A:A,A78,'13-Diepreiniging keuken'!H:H)</f>
        <v>0</v>
      </c>
      <c r="U78" s="288" t="e">
        <f t="shared" si="47"/>
        <v>#DIV/0!</v>
      </c>
      <c r="V78" s="288" t="e">
        <f t="shared" si="48"/>
        <v>#DIV/0!</v>
      </c>
      <c r="AH78" s="40"/>
      <c r="AI78" s="51"/>
    </row>
    <row r="79" spans="1:35" ht="15" customHeight="1">
      <c r="A79" s="277" t="str">
        <f t="shared" si="44"/>
        <v>Hellevoetsluis - Zwartedijk 2</v>
      </c>
      <c r="B79" s="285" t="e">
        <f>(J26+P26)*'6-Opbouw uurtarief productie'!$E$46</f>
        <v>#DIV/0!</v>
      </c>
      <c r="C79" s="285" t="e">
        <f>(K26+Q26)*'6-Opbouw uurtarief productie'!$E$46</f>
        <v>#DIV/0!</v>
      </c>
      <c r="D79" s="286" t="e">
        <f>(L26+R26)*'6-Opbouw uurtarief productie'!$E$50</f>
        <v>#DIV/0!</v>
      </c>
      <c r="E79" s="286" t="e">
        <f>(M26+S26)*'6-Opbouw uurtarief productie'!$E$50</f>
        <v>#DIV/0!</v>
      </c>
      <c r="F79" s="286" t="e">
        <f>(N26+T26)*'6-Opbouw uurtarief productie'!$E$52</f>
        <v>#DIV/0!</v>
      </c>
      <c r="G79" s="286" t="e">
        <f>(O26+U26)*'6-Opbouw uurtarief productie'!$E$52</f>
        <v>#DIV/0!</v>
      </c>
      <c r="H79" s="287" t="e">
        <f t="shared" si="45"/>
        <v>#DIV/0!</v>
      </c>
      <c r="I79" s="287" t="e">
        <f>V26*'7-Opbouw uurtarief toezicht'!$E$46</f>
        <v>#DIV/0!</v>
      </c>
      <c r="J79" s="287" t="e">
        <f>W26*'7-Opbouw uurtarief toezicht'!$E$46</f>
        <v>#DIV/0!</v>
      </c>
      <c r="K79" s="288" t="e">
        <f>X26*'7-Opbouw uurtarief toezicht'!$E$50</f>
        <v>#DIV/0!</v>
      </c>
      <c r="L79" s="288" t="e">
        <f>Y26*'7-Opbouw uurtarief toezicht'!$E$50</f>
        <v>#DIV/0!</v>
      </c>
      <c r="M79" s="289" t="e">
        <f>Z26*'7-Opbouw uurtarief toezicht'!$E$52</f>
        <v>#DIV/0!</v>
      </c>
      <c r="N79" s="289" t="e">
        <f>AA26*'7-Opbouw uurtarief toezicht'!$E$52</f>
        <v>#DIV/0!</v>
      </c>
      <c r="O79" s="290" t="e">
        <f t="shared" si="46"/>
        <v>#DIV/0!</v>
      </c>
      <c r="P79" s="291">
        <f>SUMIF('11-Vloeronderhoud'!A:A,'2-Kosten per locatie'!A79,'11-Vloeronderhoud'!H:H)</f>
        <v>0</v>
      </c>
      <c r="Q79" s="288">
        <f>SUMIF('8-Additionele kosten'!A:A,'2-Kosten per locatie'!A79,'8-Additionele kosten'!H:H)</f>
        <v>0</v>
      </c>
      <c r="R79" s="288">
        <f>SUMIF('10-Glasbewassing'!A:A,'2-Kosten per locatie'!A79,'10-Glasbewassing'!H:H)</f>
        <v>0</v>
      </c>
      <c r="S79" s="288">
        <f>SUMIF('12-Diepreiniging sanitair'!A:A,'2-Kosten per locatie'!A79,'12-Diepreiniging sanitair'!Q:Q)</f>
        <v>0</v>
      </c>
      <c r="T79" s="288">
        <f>SUMIF('13-Diepreiniging keuken'!A:A,A79,'13-Diepreiniging keuken'!H:H)</f>
        <v>0</v>
      </c>
      <c r="U79" s="288" t="e">
        <f t="shared" si="47"/>
        <v>#DIV/0!</v>
      </c>
      <c r="V79" s="288" t="e">
        <f t="shared" si="48"/>
        <v>#DIV/0!</v>
      </c>
      <c r="AH79" s="40"/>
      <c r="AI79" s="51"/>
    </row>
    <row r="80" spans="1:35" ht="15" customHeight="1">
      <c r="A80" s="277" t="str">
        <f t="shared" si="44"/>
        <v>HoekvHolland - Planciushof 88</v>
      </c>
      <c r="B80" s="285" t="e">
        <f>(J27+P27)*'6-Opbouw uurtarief productie'!$E$46</f>
        <v>#DIV/0!</v>
      </c>
      <c r="C80" s="285" t="e">
        <f>(K27+Q27)*'6-Opbouw uurtarief productie'!$E$46</f>
        <v>#DIV/0!</v>
      </c>
      <c r="D80" s="286" t="e">
        <f>(L27+R27)*'6-Opbouw uurtarief productie'!$E$50</f>
        <v>#DIV/0!</v>
      </c>
      <c r="E80" s="286" t="e">
        <f>(M27+S27)*'6-Opbouw uurtarief productie'!$E$50</f>
        <v>#DIV/0!</v>
      </c>
      <c r="F80" s="286" t="e">
        <f>(N27+T27)*'6-Opbouw uurtarief productie'!$E$52</f>
        <v>#DIV/0!</v>
      </c>
      <c r="G80" s="286" t="e">
        <f>(O27+U27)*'6-Opbouw uurtarief productie'!$E$52</f>
        <v>#DIV/0!</v>
      </c>
      <c r="H80" s="287" t="e">
        <f t="shared" si="45"/>
        <v>#DIV/0!</v>
      </c>
      <c r="I80" s="287" t="e">
        <f>V27*'7-Opbouw uurtarief toezicht'!$E$46</f>
        <v>#DIV/0!</v>
      </c>
      <c r="J80" s="287" t="e">
        <f>W27*'7-Opbouw uurtarief toezicht'!$E$46</f>
        <v>#DIV/0!</v>
      </c>
      <c r="K80" s="288" t="e">
        <f>X27*'7-Opbouw uurtarief toezicht'!$E$50</f>
        <v>#DIV/0!</v>
      </c>
      <c r="L80" s="288" t="e">
        <f>Y27*'7-Opbouw uurtarief toezicht'!$E$50</f>
        <v>#DIV/0!</v>
      </c>
      <c r="M80" s="289" t="e">
        <f>Z27*'7-Opbouw uurtarief toezicht'!$E$52</f>
        <v>#DIV/0!</v>
      </c>
      <c r="N80" s="289" t="e">
        <f>AA27*'7-Opbouw uurtarief toezicht'!$E$52</f>
        <v>#DIV/0!</v>
      </c>
      <c r="O80" s="290" t="e">
        <f t="shared" si="46"/>
        <v>#DIV/0!</v>
      </c>
      <c r="P80" s="291">
        <f>SUMIF('11-Vloeronderhoud'!A:A,'2-Kosten per locatie'!A80,'11-Vloeronderhoud'!H:H)</f>
        <v>0</v>
      </c>
      <c r="Q80" s="288">
        <f>SUMIF('8-Additionele kosten'!A:A,'2-Kosten per locatie'!A80,'8-Additionele kosten'!H:H)</f>
        <v>0</v>
      </c>
      <c r="R80" s="288">
        <f>SUMIF('10-Glasbewassing'!A:A,'2-Kosten per locatie'!A80,'10-Glasbewassing'!H:H)</f>
        <v>0</v>
      </c>
      <c r="S80" s="288">
        <f>SUMIF('12-Diepreiniging sanitair'!A:A,'2-Kosten per locatie'!A80,'12-Diepreiniging sanitair'!Q:Q)</f>
        <v>0</v>
      </c>
      <c r="T80" s="288">
        <f>SUMIF('13-Diepreiniging keuken'!A:A,A80,'13-Diepreiniging keuken'!H:H)</f>
        <v>0</v>
      </c>
      <c r="U80" s="288" t="e">
        <f t="shared" si="47"/>
        <v>#DIV/0!</v>
      </c>
      <c r="V80" s="288" t="e">
        <f t="shared" si="48"/>
        <v>#DIV/0!</v>
      </c>
      <c r="AH80" s="40"/>
      <c r="AI80" s="51"/>
    </row>
    <row r="81" spans="1:35" ht="15" customHeight="1">
      <c r="A81" s="277" t="str">
        <f t="shared" si="44"/>
        <v>Ouddorp - Hofdijksweg 27</v>
      </c>
      <c r="B81" s="285" t="e">
        <f>(J28+P28)*'6-Opbouw uurtarief productie'!$E$46</f>
        <v>#DIV/0!</v>
      </c>
      <c r="C81" s="285" t="e">
        <f>(K28+Q28)*'6-Opbouw uurtarief productie'!$E$46</f>
        <v>#DIV/0!</v>
      </c>
      <c r="D81" s="286" t="e">
        <f>(L28+R28)*'6-Opbouw uurtarief productie'!$E$50</f>
        <v>#DIV/0!</v>
      </c>
      <c r="E81" s="286" t="e">
        <f>(M28+S28)*'6-Opbouw uurtarief productie'!$E$50</f>
        <v>#DIV/0!</v>
      </c>
      <c r="F81" s="286" t="e">
        <f>(N28+T28)*'6-Opbouw uurtarief productie'!$E$52</f>
        <v>#DIV/0!</v>
      </c>
      <c r="G81" s="286" t="e">
        <f>(O28+U28)*'6-Opbouw uurtarief productie'!$E$52</f>
        <v>#DIV/0!</v>
      </c>
      <c r="H81" s="287" t="e">
        <f t="shared" si="45"/>
        <v>#DIV/0!</v>
      </c>
      <c r="I81" s="287" t="e">
        <f>V28*'7-Opbouw uurtarief toezicht'!$E$46</f>
        <v>#DIV/0!</v>
      </c>
      <c r="J81" s="287" t="e">
        <f>W28*'7-Opbouw uurtarief toezicht'!$E$46</f>
        <v>#DIV/0!</v>
      </c>
      <c r="K81" s="288" t="e">
        <f>X28*'7-Opbouw uurtarief toezicht'!$E$50</f>
        <v>#DIV/0!</v>
      </c>
      <c r="L81" s="288" t="e">
        <f>Y28*'7-Opbouw uurtarief toezicht'!$E$50</f>
        <v>#DIV/0!</v>
      </c>
      <c r="M81" s="289" t="e">
        <f>Z28*'7-Opbouw uurtarief toezicht'!$E$52</f>
        <v>#DIV/0!</v>
      </c>
      <c r="N81" s="289" t="e">
        <f>AA28*'7-Opbouw uurtarief toezicht'!$E$52</f>
        <v>#DIV/0!</v>
      </c>
      <c r="O81" s="290" t="e">
        <f t="shared" si="46"/>
        <v>#DIV/0!</v>
      </c>
      <c r="P81" s="291">
        <f>SUMIF('11-Vloeronderhoud'!A:A,'2-Kosten per locatie'!A81,'11-Vloeronderhoud'!H:H)</f>
        <v>0</v>
      </c>
      <c r="Q81" s="288">
        <f>SUMIF('8-Additionele kosten'!A:A,'2-Kosten per locatie'!A81,'8-Additionele kosten'!H:H)</f>
        <v>0</v>
      </c>
      <c r="R81" s="288">
        <f>SUMIF('10-Glasbewassing'!A:A,'2-Kosten per locatie'!A81,'10-Glasbewassing'!H:H)</f>
        <v>0</v>
      </c>
      <c r="S81" s="288">
        <f>SUMIF('12-Diepreiniging sanitair'!A:A,'2-Kosten per locatie'!A81,'12-Diepreiniging sanitair'!Q:Q)</f>
        <v>0</v>
      </c>
      <c r="T81" s="288">
        <f>SUMIF('13-Diepreiniging keuken'!A:A,A81,'13-Diepreiniging keuken'!H:H)</f>
        <v>0</v>
      </c>
      <c r="U81" s="288" t="e">
        <f t="shared" si="47"/>
        <v>#DIV/0!</v>
      </c>
      <c r="V81" s="288" t="e">
        <f t="shared" si="48"/>
        <v>#DIV/0!</v>
      </c>
      <c r="AH81" s="40"/>
      <c r="AI81" s="51"/>
    </row>
    <row r="82" spans="1:35" ht="15" customHeight="1">
      <c r="A82" s="277" t="str">
        <f t="shared" si="44"/>
        <v>Krimpen a/d Ijssel - Nieuwe Tiendeweg 19+19a</v>
      </c>
      <c r="B82" s="285" t="e">
        <f>(J29+P29)*'6-Opbouw uurtarief productie'!$E$46</f>
        <v>#DIV/0!</v>
      </c>
      <c r="C82" s="285" t="e">
        <f>(K29+Q29)*'6-Opbouw uurtarief productie'!$E$46</f>
        <v>#DIV/0!</v>
      </c>
      <c r="D82" s="286" t="e">
        <f>(L29+R29)*'6-Opbouw uurtarief productie'!$E$50</f>
        <v>#DIV/0!</v>
      </c>
      <c r="E82" s="286" t="e">
        <f>(M29+S29)*'6-Opbouw uurtarief productie'!$E$50</f>
        <v>#DIV/0!</v>
      </c>
      <c r="F82" s="286" t="e">
        <f>(N29+T29)*'6-Opbouw uurtarief productie'!$E$52</f>
        <v>#DIV/0!</v>
      </c>
      <c r="G82" s="286" t="e">
        <f>(O29+U29)*'6-Opbouw uurtarief productie'!$E$52</f>
        <v>#DIV/0!</v>
      </c>
      <c r="H82" s="287" t="e">
        <f t="shared" si="45"/>
        <v>#DIV/0!</v>
      </c>
      <c r="I82" s="287" t="e">
        <f>V29*'7-Opbouw uurtarief toezicht'!$E$46</f>
        <v>#DIV/0!</v>
      </c>
      <c r="J82" s="287" t="e">
        <f>W29*'7-Opbouw uurtarief toezicht'!$E$46</f>
        <v>#DIV/0!</v>
      </c>
      <c r="K82" s="288" t="e">
        <f>X29*'7-Opbouw uurtarief toezicht'!$E$50</f>
        <v>#DIV/0!</v>
      </c>
      <c r="L82" s="288" t="e">
        <f>Y29*'7-Opbouw uurtarief toezicht'!$E$50</f>
        <v>#DIV/0!</v>
      </c>
      <c r="M82" s="289" t="e">
        <f>Z29*'7-Opbouw uurtarief toezicht'!$E$52</f>
        <v>#DIV/0!</v>
      </c>
      <c r="N82" s="289" t="e">
        <f>AA29*'7-Opbouw uurtarief toezicht'!$E$52</f>
        <v>#DIV/0!</v>
      </c>
      <c r="O82" s="290" t="e">
        <f t="shared" si="46"/>
        <v>#DIV/0!</v>
      </c>
      <c r="P82" s="291">
        <f>SUMIF('11-Vloeronderhoud'!A:A,'2-Kosten per locatie'!A82,'11-Vloeronderhoud'!H:H)</f>
        <v>0</v>
      </c>
      <c r="Q82" s="288">
        <f>SUMIF('8-Additionele kosten'!A:A,'2-Kosten per locatie'!A82,'8-Additionele kosten'!H:H)</f>
        <v>0</v>
      </c>
      <c r="R82" s="288">
        <f>SUMIF('10-Glasbewassing'!A:A,'2-Kosten per locatie'!A82,'10-Glasbewassing'!H:H)</f>
        <v>0</v>
      </c>
      <c r="S82" s="288">
        <f>SUMIF('12-Diepreiniging sanitair'!A:A,'2-Kosten per locatie'!A82,'12-Diepreiniging sanitair'!Q:Q)</f>
        <v>0</v>
      </c>
      <c r="T82" s="288">
        <f>SUMIF('13-Diepreiniging keuken'!A:A,A82,'13-Diepreiniging keuken'!H:H)</f>
        <v>0</v>
      </c>
      <c r="U82" s="288" t="e">
        <f t="shared" si="47"/>
        <v>#DIV/0!</v>
      </c>
      <c r="V82" s="288" t="e">
        <f t="shared" si="48"/>
        <v>#DIV/0!</v>
      </c>
      <c r="AH82" s="40"/>
      <c r="AI82" s="51"/>
    </row>
    <row r="83" spans="1:35" ht="15" customHeight="1">
      <c r="A83" s="277" t="str">
        <f t="shared" si="44"/>
        <v>Maassluis - Elektraweg 3</v>
      </c>
      <c r="B83" s="285" t="e">
        <f>(J30+P30)*'6-Opbouw uurtarief productie'!$E$46</f>
        <v>#DIV/0!</v>
      </c>
      <c r="C83" s="285" t="e">
        <f>(K30+Q30)*'6-Opbouw uurtarief productie'!$E$46</f>
        <v>#DIV/0!</v>
      </c>
      <c r="D83" s="286" t="e">
        <f>(L30+R30)*'6-Opbouw uurtarief productie'!$E$50</f>
        <v>#DIV/0!</v>
      </c>
      <c r="E83" s="286" t="e">
        <f>(M30+S30)*'6-Opbouw uurtarief productie'!$E$50</f>
        <v>#DIV/0!</v>
      </c>
      <c r="F83" s="286" t="e">
        <f>(N30+T30)*'6-Opbouw uurtarief productie'!$E$52</f>
        <v>#DIV/0!</v>
      </c>
      <c r="G83" s="286" t="e">
        <f>(O30+U30)*'6-Opbouw uurtarief productie'!$E$52</f>
        <v>#DIV/0!</v>
      </c>
      <c r="H83" s="287" t="e">
        <f t="shared" si="45"/>
        <v>#DIV/0!</v>
      </c>
      <c r="I83" s="287" t="e">
        <f>V30*'7-Opbouw uurtarief toezicht'!$E$46</f>
        <v>#DIV/0!</v>
      </c>
      <c r="J83" s="287" t="e">
        <f>W30*'7-Opbouw uurtarief toezicht'!$E$46</f>
        <v>#DIV/0!</v>
      </c>
      <c r="K83" s="288" t="e">
        <f>X30*'7-Opbouw uurtarief toezicht'!$E$50</f>
        <v>#DIV/0!</v>
      </c>
      <c r="L83" s="288" t="e">
        <f>Y30*'7-Opbouw uurtarief toezicht'!$E$50</f>
        <v>#DIV/0!</v>
      </c>
      <c r="M83" s="289" t="e">
        <f>Z30*'7-Opbouw uurtarief toezicht'!$E$52</f>
        <v>#DIV/0!</v>
      </c>
      <c r="N83" s="289" t="e">
        <f>AA30*'7-Opbouw uurtarief toezicht'!$E$52</f>
        <v>#DIV/0!</v>
      </c>
      <c r="O83" s="290" t="e">
        <f t="shared" si="46"/>
        <v>#DIV/0!</v>
      </c>
      <c r="P83" s="291">
        <f>SUMIF('11-Vloeronderhoud'!A:A,'2-Kosten per locatie'!A83,'11-Vloeronderhoud'!H:H)</f>
        <v>0</v>
      </c>
      <c r="Q83" s="288">
        <f>SUMIF('8-Additionele kosten'!A:A,'2-Kosten per locatie'!A83,'8-Additionele kosten'!H:H)</f>
        <v>0</v>
      </c>
      <c r="R83" s="288">
        <f>SUMIF('10-Glasbewassing'!A:A,'2-Kosten per locatie'!A83,'10-Glasbewassing'!H:H)</f>
        <v>0</v>
      </c>
      <c r="S83" s="288">
        <f>SUMIF('12-Diepreiniging sanitair'!A:A,'2-Kosten per locatie'!A83,'12-Diepreiniging sanitair'!Q:Q)</f>
        <v>0</v>
      </c>
      <c r="T83" s="288">
        <f>SUMIF('13-Diepreiniging keuken'!A:A,A83,'13-Diepreiniging keuken'!H:H)</f>
        <v>0</v>
      </c>
      <c r="U83" s="288" t="e">
        <f t="shared" si="47"/>
        <v>#DIV/0!</v>
      </c>
      <c r="V83" s="288" t="e">
        <f t="shared" si="48"/>
        <v>#DIV/0!</v>
      </c>
      <c r="AH83" s="40"/>
      <c r="AI83" s="51"/>
    </row>
    <row r="84" spans="1:35" ht="15" customHeight="1">
      <c r="A84" s="277" t="str">
        <f t="shared" si="44"/>
        <v>Sommelsdijk - Olympiaweg 38</v>
      </c>
      <c r="B84" s="285" t="e">
        <f>(J31+P31)*'6-Opbouw uurtarief productie'!$E$46</f>
        <v>#DIV/0!</v>
      </c>
      <c r="C84" s="285" t="e">
        <f>(K31+Q31)*'6-Opbouw uurtarief productie'!$E$46</f>
        <v>#DIV/0!</v>
      </c>
      <c r="D84" s="286" t="e">
        <f>(L31+R31)*'6-Opbouw uurtarief productie'!$E$50</f>
        <v>#DIV/0!</v>
      </c>
      <c r="E84" s="286" t="e">
        <f>(M31+S31)*'6-Opbouw uurtarief productie'!$E$50</f>
        <v>#DIV/0!</v>
      </c>
      <c r="F84" s="286" t="e">
        <f>(N31+T31)*'6-Opbouw uurtarief productie'!$E$52</f>
        <v>#DIV/0!</v>
      </c>
      <c r="G84" s="286" t="e">
        <f>(O31+U31)*'6-Opbouw uurtarief productie'!$E$52</f>
        <v>#DIV/0!</v>
      </c>
      <c r="H84" s="287" t="e">
        <f t="shared" si="45"/>
        <v>#DIV/0!</v>
      </c>
      <c r="I84" s="287" t="e">
        <f>V31*'7-Opbouw uurtarief toezicht'!$E$46</f>
        <v>#DIV/0!</v>
      </c>
      <c r="J84" s="287" t="e">
        <f>W31*'7-Opbouw uurtarief toezicht'!$E$46</f>
        <v>#DIV/0!</v>
      </c>
      <c r="K84" s="288" t="e">
        <f>X31*'7-Opbouw uurtarief toezicht'!$E$50</f>
        <v>#DIV/0!</v>
      </c>
      <c r="L84" s="288" t="e">
        <f>Y31*'7-Opbouw uurtarief toezicht'!$E$50</f>
        <v>#DIV/0!</v>
      </c>
      <c r="M84" s="289" t="e">
        <f>Z31*'7-Opbouw uurtarief toezicht'!$E$52</f>
        <v>#DIV/0!</v>
      </c>
      <c r="N84" s="289" t="e">
        <f>AA31*'7-Opbouw uurtarief toezicht'!$E$52</f>
        <v>#DIV/0!</v>
      </c>
      <c r="O84" s="290" t="e">
        <f t="shared" si="46"/>
        <v>#DIV/0!</v>
      </c>
      <c r="P84" s="291">
        <f>SUMIF('11-Vloeronderhoud'!A:A,'2-Kosten per locatie'!A84,'11-Vloeronderhoud'!H:H)</f>
        <v>0</v>
      </c>
      <c r="Q84" s="288">
        <f>SUMIF('8-Additionele kosten'!A:A,'2-Kosten per locatie'!A84,'8-Additionele kosten'!H:H)</f>
        <v>0</v>
      </c>
      <c r="R84" s="288">
        <f>SUMIF('10-Glasbewassing'!A:A,'2-Kosten per locatie'!A84,'10-Glasbewassing'!H:H)</f>
        <v>0</v>
      </c>
      <c r="S84" s="288">
        <f>SUMIF('12-Diepreiniging sanitair'!A:A,'2-Kosten per locatie'!A84,'12-Diepreiniging sanitair'!Q:Q)</f>
        <v>0</v>
      </c>
      <c r="T84" s="288">
        <f>SUMIF('13-Diepreiniging keuken'!A:A,A84,'13-Diepreiniging keuken'!H:H)</f>
        <v>0</v>
      </c>
      <c r="U84" s="288" t="e">
        <f t="shared" si="47"/>
        <v>#DIV/0!</v>
      </c>
      <c r="V84" s="288" t="e">
        <f t="shared" si="48"/>
        <v>#DIV/0!</v>
      </c>
      <c r="AH84" s="40"/>
      <c r="AI84" s="51"/>
    </row>
    <row r="85" spans="1:35" ht="15" customHeight="1">
      <c r="A85" s="277" t="str">
        <f t="shared" si="44"/>
        <v>Middelharnis - Stevinweg 11</v>
      </c>
      <c r="B85" s="285" t="e">
        <f>(J32+P32)*'6-Opbouw uurtarief productie'!$E$46</f>
        <v>#DIV/0!</v>
      </c>
      <c r="C85" s="285" t="e">
        <f>(K32+Q32)*'6-Opbouw uurtarief productie'!$E$46</f>
        <v>#DIV/0!</v>
      </c>
      <c r="D85" s="286" t="e">
        <f>(L32+R32)*'6-Opbouw uurtarief productie'!$E$50</f>
        <v>#DIV/0!</v>
      </c>
      <c r="E85" s="286" t="e">
        <f>(M32+S32)*'6-Opbouw uurtarief productie'!$E$50</f>
        <v>#DIV/0!</v>
      </c>
      <c r="F85" s="286" t="e">
        <f>(N32+T32)*'6-Opbouw uurtarief productie'!$E$52</f>
        <v>#DIV/0!</v>
      </c>
      <c r="G85" s="286" t="e">
        <f>(O32+U32)*'6-Opbouw uurtarief productie'!$E$52</f>
        <v>#DIV/0!</v>
      </c>
      <c r="H85" s="287" t="e">
        <f t="shared" si="45"/>
        <v>#DIV/0!</v>
      </c>
      <c r="I85" s="287" t="e">
        <f>V32*'7-Opbouw uurtarief toezicht'!$E$46</f>
        <v>#DIV/0!</v>
      </c>
      <c r="J85" s="287" t="e">
        <f>W32*'7-Opbouw uurtarief toezicht'!$E$46</f>
        <v>#DIV/0!</v>
      </c>
      <c r="K85" s="288" t="e">
        <f>X32*'7-Opbouw uurtarief toezicht'!$E$50</f>
        <v>#DIV/0!</v>
      </c>
      <c r="L85" s="288" t="e">
        <f>Y32*'7-Opbouw uurtarief toezicht'!$E$50</f>
        <v>#DIV/0!</v>
      </c>
      <c r="M85" s="289" t="e">
        <f>Z32*'7-Opbouw uurtarief toezicht'!$E$52</f>
        <v>#DIV/0!</v>
      </c>
      <c r="N85" s="289" t="e">
        <f>AA32*'7-Opbouw uurtarief toezicht'!$E$52</f>
        <v>#DIV/0!</v>
      </c>
      <c r="O85" s="290" t="e">
        <f t="shared" si="46"/>
        <v>#DIV/0!</v>
      </c>
      <c r="P85" s="291">
        <f>SUMIF('11-Vloeronderhoud'!A:A,'2-Kosten per locatie'!A85,'11-Vloeronderhoud'!H:H)</f>
        <v>0</v>
      </c>
      <c r="Q85" s="288">
        <f>SUMIF('8-Additionele kosten'!A:A,'2-Kosten per locatie'!A85,'8-Additionele kosten'!H:H)</f>
        <v>0</v>
      </c>
      <c r="R85" s="288">
        <f>SUMIF('10-Glasbewassing'!A:A,'2-Kosten per locatie'!A85,'10-Glasbewassing'!H:H)</f>
        <v>0</v>
      </c>
      <c r="S85" s="288">
        <f>SUMIF('12-Diepreiniging sanitair'!A:A,'2-Kosten per locatie'!A85,'12-Diepreiniging sanitair'!Q:Q)</f>
        <v>0</v>
      </c>
      <c r="T85" s="288">
        <f>SUMIF('13-Diepreiniging keuken'!A:A,A85,'13-Diepreiniging keuken'!H:H)</f>
        <v>0</v>
      </c>
      <c r="U85" s="288" t="e">
        <f t="shared" si="47"/>
        <v>#DIV/0!</v>
      </c>
      <c r="V85" s="288" t="e">
        <f t="shared" si="48"/>
        <v>#DIV/0!</v>
      </c>
      <c r="AH85" s="40"/>
      <c r="AI85" s="51"/>
    </row>
    <row r="86" spans="1:35" ht="15" customHeight="1">
      <c r="A86" s="277" t="str">
        <f t="shared" si="44"/>
        <v>Nieuwe-Tonge - Molendijk 138C</v>
      </c>
      <c r="B86" s="285" t="e">
        <f>(J33+P33)*'6-Opbouw uurtarief productie'!$E$46</f>
        <v>#DIV/0!</v>
      </c>
      <c r="C86" s="285" t="e">
        <f>(K33+Q33)*'6-Opbouw uurtarief productie'!$E$46</f>
        <v>#DIV/0!</v>
      </c>
      <c r="D86" s="286" t="e">
        <f>(L33+R33)*'6-Opbouw uurtarief productie'!$E$50</f>
        <v>#DIV/0!</v>
      </c>
      <c r="E86" s="286" t="e">
        <f>(M33+S33)*'6-Opbouw uurtarief productie'!$E$50</f>
        <v>#DIV/0!</v>
      </c>
      <c r="F86" s="286" t="e">
        <f>(N33+T33)*'6-Opbouw uurtarief productie'!$E$52</f>
        <v>#DIV/0!</v>
      </c>
      <c r="G86" s="286" t="e">
        <f>(O33+U33)*'6-Opbouw uurtarief productie'!$E$52</f>
        <v>#DIV/0!</v>
      </c>
      <c r="H86" s="287" t="e">
        <f t="shared" si="45"/>
        <v>#DIV/0!</v>
      </c>
      <c r="I86" s="287" t="e">
        <f>V33*'7-Opbouw uurtarief toezicht'!$E$46</f>
        <v>#DIV/0!</v>
      </c>
      <c r="J86" s="287" t="e">
        <f>W33*'7-Opbouw uurtarief toezicht'!$E$46</f>
        <v>#DIV/0!</v>
      </c>
      <c r="K86" s="288" t="e">
        <f>X33*'7-Opbouw uurtarief toezicht'!$E$50</f>
        <v>#DIV/0!</v>
      </c>
      <c r="L86" s="288" t="e">
        <f>Y33*'7-Opbouw uurtarief toezicht'!$E$50</f>
        <v>#DIV/0!</v>
      </c>
      <c r="M86" s="289" t="e">
        <f>Z33*'7-Opbouw uurtarief toezicht'!$E$52</f>
        <v>#DIV/0!</v>
      </c>
      <c r="N86" s="289" t="e">
        <f>AA33*'7-Opbouw uurtarief toezicht'!$E$52</f>
        <v>#DIV/0!</v>
      </c>
      <c r="O86" s="290" t="e">
        <f t="shared" si="46"/>
        <v>#DIV/0!</v>
      </c>
      <c r="P86" s="291">
        <f>SUMIF('11-Vloeronderhoud'!A:A,'2-Kosten per locatie'!A86,'11-Vloeronderhoud'!H:H)</f>
        <v>0</v>
      </c>
      <c r="Q86" s="288">
        <f>SUMIF('8-Additionele kosten'!A:A,'2-Kosten per locatie'!A86,'8-Additionele kosten'!H:H)</f>
        <v>0</v>
      </c>
      <c r="R86" s="288">
        <f>SUMIF('10-Glasbewassing'!A:A,'2-Kosten per locatie'!A86,'10-Glasbewassing'!H:H)</f>
        <v>0</v>
      </c>
      <c r="S86" s="288">
        <f>SUMIF('12-Diepreiniging sanitair'!A:A,'2-Kosten per locatie'!A86,'12-Diepreiniging sanitair'!Q:Q)</f>
        <v>0</v>
      </c>
      <c r="T86" s="288">
        <f>SUMIF('13-Diepreiniging keuken'!A:A,A86,'13-Diepreiniging keuken'!H:H)</f>
        <v>0</v>
      </c>
      <c r="U86" s="288" t="e">
        <f t="shared" si="47"/>
        <v>#DIV/0!</v>
      </c>
      <c r="V86" s="288" t="e">
        <f t="shared" si="48"/>
        <v>#DIV/0!</v>
      </c>
      <c r="AH86" s="40"/>
      <c r="AI86" s="51"/>
    </row>
    <row r="87" spans="1:35" ht="15" customHeight="1">
      <c r="A87" s="277" t="str">
        <f t="shared" si="44"/>
        <v>Ooltgensplaat - Langeweg 96</v>
      </c>
      <c r="B87" s="285" t="e">
        <f>(J34+P34)*'6-Opbouw uurtarief productie'!$E$46</f>
        <v>#DIV/0!</v>
      </c>
      <c r="C87" s="285" t="e">
        <f>(K34+Q34)*'6-Opbouw uurtarief productie'!$E$46</f>
        <v>#DIV/0!</v>
      </c>
      <c r="D87" s="286" t="e">
        <f>(L34+R34)*'6-Opbouw uurtarief productie'!$E$50</f>
        <v>#DIV/0!</v>
      </c>
      <c r="E87" s="286" t="e">
        <f>(M34+S34)*'6-Opbouw uurtarief productie'!$E$50</f>
        <v>#DIV/0!</v>
      </c>
      <c r="F87" s="286" t="e">
        <f>(N34+T34)*'6-Opbouw uurtarief productie'!$E$52</f>
        <v>#DIV/0!</v>
      </c>
      <c r="G87" s="286" t="e">
        <f>(O34+U34)*'6-Opbouw uurtarief productie'!$E$52</f>
        <v>#DIV/0!</v>
      </c>
      <c r="H87" s="287" t="e">
        <f>SUM(B87:G87)</f>
        <v>#DIV/0!</v>
      </c>
      <c r="I87" s="287" t="e">
        <f>V34*'7-Opbouw uurtarief toezicht'!$E$46</f>
        <v>#DIV/0!</v>
      </c>
      <c r="J87" s="287" t="e">
        <f>W34*'7-Opbouw uurtarief toezicht'!$E$46</f>
        <v>#DIV/0!</v>
      </c>
      <c r="K87" s="288" t="e">
        <f>X34*'7-Opbouw uurtarief toezicht'!$E$50</f>
        <v>#DIV/0!</v>
      </c>
      <c r="L87" s="288" t="e">
        <f>Y34*'7-Opbouw uurtarief toezicht'!$E$50</f>
        <v>#DIV/0!</v>
      </c>
      <c r="M87" s="289" t="e">
        <f>Z34*'7-Opbouw uurtarief toezicht'!$E$52</f>
        <v>#DIV/0!</v>
      </c>
      <c r="N87" s="289" t="e">
        <f>AA34*'7-Opbouw uurtarief toezicht'!$E$52</f>
        <v>#DIV/0!</v>
      </c>
      <c r="O87" s="290" t="e">
        <f>SUM(I87:N87)</f>
        <v>#DIV/0!</v>
      </c>
      <c r="P87" s="291">
        <f>SUMIF('11-Vloeronderhoud'!A:A,'2-Kosten per locatie'!A87,'11-Vloeronderhoud'!H:H)</f>
        <v>0</v>
      </c>
      <c r="Q87" s="288">
        <f>SUMIF('8-Additionele kosten'!A:A,'2-Kosten per locatie'!A87,'8-Additionele kosten'!H:H)</f>
        <v>0</v>
      </c>
      <c r="R87" s="288">
        <f>SUMIF('10-Glasbewassing'!A:A,'2-Kosten per locatie'!A87,'10-Glasbewassing'!H:H)</f>
        <v>0</v>
      </c>
      <c r="S87" s="288">
        <f>SUMIF('12-Diepreiniging sanitair'!A:A,'2-Kosten per locatie'!A87,'12-Diepreiniging sanitair'!Q:Q)</f>
        <v>0</v>
      </c>
      <c r="T87" s="288">
        <f>SUMIF('13-Diepreiniging keuken'!A:A,A87,'13-Diepreiniging keuken'!H:H)</f>
        <v>0</v>
      </c>
      <c r="U87" s="288" t="e">
        <f t="shared" si="47"/>
        <v>#DIV/0!</v>
      </c>
      <c r="V87" s="288" t="e">
        <f>U87/12</f>
        <v>#DIV/0!</v>
      </c>
      <c r="AH87" s="40"/>
      <c r="AI87" s="51"/>
    </row>
    <row r="88" spans="1:35" ht="15" customHeight="1">
      <c r="A88" s="277" t="str">
        <f t="shared" si="44"/>
        <v>Oostvoorne - Langeweg 32C</v>
      </c>
      <c r="B88" s="285" t="e">
        <f>(J35+P35)*'6-Opbouw uurtarief productie'!$E$46</f>
        <v>#DIV/0!</v>
      </c>
      <c r="C88" s="285" t="e">
        <f>(K35+Q35)*'6-Opbouw uurtarief productie'!$E$46</f>
        <v>#DIV/0!</v>
      </c>
      <c r="D88" s="286" t="e">
        <f>(L35+R35)*'6-Opbouw uurtarief productie'!$E$50</f>
        <v>#DIV/0!</v>
      </c>
      <c r="E88" s="286" t="e">
        <f>(M35+S35)*'6-Opbouw uurtarief productie'!$E$50</f>
        <v>#DIV/0!</v>
      </c>
      <c r="F88" s="286" t="e">
        <f>(N35+T35)*'6-Opbouw uurtarief productie'!$E$52</f>
        <v>#DIV/0!</v>
      </c>
      <c r="G88" s="286" t="e">
        <f>(O35+U35)*'6-Opbouw uurtarief productie'!$E$52</f>
        <v>#DIV/0!</v>
      </c>
      <c r="H88" s="287" t="e">
        <f t="shared" si="45"/>
        <v>#DIV/0!</v>
      </c>
      <c r="I88" s="287" t="e">
        <f>V35*'7-Opbouw uurtarief toezicht'!$E$46</f>
        <v>#DIV/0!</v>
      </c>
      <c r="J88" s="287" t="e">
        <f>W35*'7-Opbouw uurtarief toezicht'!$E$46</f>
        <v>#DIV/0!</v>
      </c>
      <c r="K88" s="288" t="e">
        <f>X35*'7-Opbouw uurtarief toezicht'!$E$50</f>
        <v>#DIV/0!</v>
      </c>
      <c r="L88" s="288" t="e">
        <f>Y35*'7-Opbouw uurtarief toezicht'!$E$50</f>
        <v>#DIV/0!</v>
      </c>
      <c r="M88" s="289" t="e">
        <f>Z35*'7-Opbouw uurtarief toezicht'!$E$52</f>
        <v>#DIV/0!</v>
      </c>
      <c r="N88" s="289" t="e">
        <f>AA35*'7-Opbouw uurtarief toezicht'!$E$52</f>
        <v>#DIV/0!</v>
      </c>
      <c r="O88" s="290" t="e">
        <f t="shared" si="46"/>
        <v>#DIV/0!</v>
      </c>
      <c r="P88" s="291">
        <f>SUMIF('11-Vloeronderhoud'!A:A,'2-Kosten per locatie'!A88,'11-Vloeronderhoud'!H:H)</f>
        <v>0</v>
      </c>
      <c r="Q88" s="288">
        <f>SUMIF('8-Additionele kosten'!A:A,'2-Kosten per locatie'!A88,'8-Additionele kosten'!H:H)</f>
        <v>0</v>
      </c>
      <c r="R88" s="288">
        <f>SUMIF('10-Glasbewassing'!A:A,'2-Kosten per locatie'!A88,'10-Glasbewassing'!H:H)</f>
        <v>0</v>
      </c>
      <c r="S88" s="288">
        <f>SUMIF('12-Diepreiniging sanitair'!A:A,'2-Kosten per locatie'!A88,'12-Diepreiniging sanitair'!Q:Q)</f>
        <v>0</v>
      </c>
      <c r="T88" s="288">
        <f>SUMIF('13-Diepreiniging keuken'!A:A,A88,'13-Diepreiniging keuken'!H:H)</f>
        <v>0</v>
      </c>
      <c r="U88" s="288" t="e">
        <f t="shared" si="47"/>
        <v>#DIV/0!</v>
      </c>
      <c r="V88" s="288" t="e">
        <f t="shared" si="48"/>
        <v>#DIV/0!</v>
      </c>
      <c r="AH88" s="40"/>
      <c r="AI88" s="51"/>
    </row>
    <row r="89" spans="1:35" ht="15" customHeight="1">
      <c r="A89" s="277" t="str">
        <f t="shared" si="44"/>
        <v>Oostvoorne - Voorweg 63</v>
      </c>
      <c r="B89" s="285" t="e">
        <f>(J36+P36)*'6-Opbouw uurtarief productie'!$E$46</f>
        <v>#DIV/0!</v>
      </c>
      <c r="C89" s="285" t="e">
        <f>(K36+Q36)*'6-Opbouw uurtarief productie'!$E$46</f>
        <v>#DIV/0!</v>
      </c>
      <c r="D89" s="286" t="e">
        <f>(L36+R36)*'6-Opbouw uurtarief productie'!$E$50</f>
        <v>#DIV/0!</v>
      </c>
      <c r="E89" s="286" t="e">
        <f>(M36+S36)*'6-Opbouw uurtarief productie'!$E$50</f>
        <v>#DIV/0!</v>
      </c>
      <c r="F89" s="286" t="e">
        <f>(N36+T36)*'6-Opbouw uurtarief productie'!$E$52</f>
        <v>#DIV/0!</v>
      </c>
      <c r="G89" s="286" t="e">
        <f>(O36+U36)*'6-Opbouw uurtarief productie'!$E$52</f>
        <v>#DIV/0!</v>
      </c>
      <c r="H89" s="287" t="e">
        <f t="shared" si="45"/>
        <v>#DIV/0!</v>
      </c>
      <c r="I89" s="287" t="e">
        <f>V36*'7-Opbouw uurtarief toezicht'!$E$46</f>
        <v>#DIV/0!</v>
      </c>
      <c r="J89" s="287" t="e">
        <f>W36*'7-Opbouw uurtarief toezicht'!$E$46</f>
        <v>#DIV/0!</v>
      </c>
      <c r="K89" s="288" t="e">
        <f>X36*'7-Opbouw uurtarief toezicht'!$E$50</f>
        <v>#DIV/0!</v>
      </c>
      <c r="L89" s="288" t="e">
        <f>Y36*'7-Opbouw uurtarief toezicht'!$E$50</f>
        <v>#DIV/0!</v>
      </c>
      <c r="M89" s="289" t="e">
        <f>Z36*'7-Opbouw uurtarief toezicht'!$E$52</f>
        <v>#DIV/0!</v>
      </c>
      <c r="N89" s="289" t="e">
        <f>AA36*'7-Opbouw uurtarief toezicht'!$E$52</f>
        <v>#DIV/0!</v>
      </c>
      <c r="O89" s="290" t="e">
        <f t="shared" si="46"/>
        <v>#DIV/0!</v>
      </c>
      <c r="P89" s="291">
        <f>SUMIF('11-Vloeronderhoud'!A:A,'2-Kosten per locatie'!A89,'11-Vloeronderhoud'!H:H)</f>
        <v>0</v>
      </c>
      <c r="Q89" s="288">
        <f>SUMIF('8-Additionele kosten'!A:A,'2-Kosten per locatie'!A89,'8-Additionele kosten'!H:H)</f>
        <v>0</v>
      </c>
      <c r="R89" s="288">
        <f>SUMIF('10-Glasbewassing'!A:A,'2-Kosten per locatie'!A89,'10-Glasbewassing'!H:H)</f>
        <v>0</v>
      </c>
      <c r="S89" s="288">
        <f>SUMIF('12-Diepreiniging sanitair'!A:A,'2-Kosten per locatie'!A89,'12-Diepreiniging sanitair'!Q:Q)</f>
        <v>0</v>
      </c>
      <c r="T89" s="288">
        <f>SUMIF('13-Diepreiniging keuken'!A:A,A89,'13-Diepreiniging keuken'!H:H)</f>
        <v>0</v>
      </c>
      <c r="U89" s="288" t="e">
        <f t="shared" si="47"/>
        <v>#DIV/0!</v>
      </c>
      <c r="V89" s="288" t="e">
        <f t="shared" si="48"/>
        <v>#DIV/0!</v>
      </c>
      <c r="AH89" s="40"/>
      <c r="AI89" s="51"/>
    </row>
    <row r="90" spans="1:35" ht="15" customHeight="1">
      <c r="A90" s="277" t="str">
        <f t="shared" si="44"/>
        <v>Oude Tonge - Tramweg 3</v>
      </c>
      <c r="B90" s="285" t="e">
        <f>(J37+P37)*'6-Opbouw uurtarief productie'!$E$46</f>
        <v>#DIV/0!</v>
      </c>
      <c r="C90" s="285" t="e">
        <f>(K37+Q37)*'6-Opbouw uurtarief productie'!$E$46</f>
        <v>#DIV/0!</v>
      </c>
      <c r="D90" s="286" t="e">
        <f>(L37+R37)*'6-Opbouw uurtarief productie'!$E$50</f>
        <v>#DIV/0!</v>
      </c>
      <c r="E90" s="286" t="e">
        <f>(M37+S37)*'6-Opbouw uurtarief productie'!$E$50</f>
        <v>#DIV/0!</v>
      </c>
      <c r="F90" s="286" t="e">
        <f>(N37+T37)*'6-Opbouw uurtarief productie'!$E$52</f>
        <v>#DIV/0!</v>
      </c>
      <c r="G90" s="286" t="e">
        <f>(O37+U37)*'6-Opbouw uurtarief productie'!$E$52</f>
        <v>#DIV/0!</v>
      </c>
      <c r="H90" s="287" t="e">
        <f t="shared" si="45"/>
        <v>#DIV/0!</v>
      </c>
      <c r="I90" s="287" t="e">
        <f>V37*'7-Opbouw uurtarief toezicht'!$E$46</f>
        <v>#DIV/0!</v>
      </c>
      <c r="J90" s="287" t="e">
        <f>W37*'7-Opbouw uurtarief toezicht'!$E$46</f>
        <v>#DIV/0!</v>
      </c>
      <c r="K90" s="288" t="e">
        <f>X37*'7-Opbouw uurtarief toezicht'!$E$50</f>
        <v>#DIV/0!</v>
      </c>
      <c r="L90" s="288" t="e">
        <f>Y37*'7-Opbouw uurtarief toezicht'!$E$50</f>
        <v>#DIV/0!</v>
      </c>
      <c r="M90" s="289" t="e">
        <f>Z37*'7-Opbouw uurtarief toezicht'!$E$52</f>
        <v>#DIV/0!</v>
      </c>
      <c r="N90" s="289" t="e">
        <f>AA37*'7-Opbouw uurtarief toezicht'!$E$52</f>
        <v>#DIV/0!</v>
      </c>
      <c r="O90" s="290" t="e">
        <f t="shared" si="46"/>
        <v>#DIV/0!</v>
      </c>
      <c r="P90" s="291">
        <f>SUMIF('11-Vloeronderhoud'!A:A,'2-Kosten per locatie'!A90,'11-Vloeronderhoud'!H:H)</f>
        <v>0</v>
      </c>
      <c r="Q90" s="288">
        <f>SUMIF('8-Additionele kosten'!A:A,'2-Kosten per locatie'!A90,'8-Additionele kosten'!H:H)</f>
        <v>0</v>
      </c>
      <c r="R90" s="288">
        <f>SUMIF('10-Glasbewassing'!A:A,'2-Kosten per locatie'!A90,'10-Glasbewassing'!H:H)</f>
        <v>0</v>
      </c>
      <c r="S90" s="288">
        <f>SUMIF('12-Diepreiniging sanitair'!A:A,'2-Kosten per locatie'!A90,'12-Diepreiniging sanitair'!Q:Q)</f>
        <v>0</v>
      </c>
      <c r="T90" s="288">
        <f>SUMIF('13-Diepreiniging keuken'!A:A,A90,'13-Diepreiniging keuken'!H:H)</f>
        <v>0</v>
      </c>
      <c r="U90" s="288" t="e">
        <f t="shared" si="47"/>
        <v>#DIV/0!</v>
      </c>
      <c r="V90" s="288" t="e">
        <f t="shared" si="48"/>
        <v>#DIV/0!</v>
      </c>
      <c r="AH90" s="40"/>
      <c r="AI90" s="51"/>
    </row>
    <row r="91" spans="1:35" ht="15" customHeight="1">
      <c r="A91" s="277" t="str">
        <f t="shared" si="44"/>
        <v>Spijkenisse - Pascalweg 1</v>
      </c>
      <c r="B91" s="285" t="e">
        <f>(J38+P38)*'6-Opbouw uurtarief productie'!$E$46</f>
        <v>#DIV/0!</v>
      </c>
      <c r="C91" s="285" t="e">
        <f>(K38+Q38)*'6-Opbouw uurtarief productie'!$E$46</f>
        <v>#DIV/0!</v>
      </c>
      <c r="D91" s="286" t="e">
        <f>(L38+R38)*'6-Opbouw uurtarief productie'!$E$50</f>
        <v>#DIV/0!</v>
      </c>
      <c r="E91" s="286" t="e">
        <f>(M38+S38)*'6-Opbouw uurtarief productie'!$E$50</f>
        <v>#DIV/0!</v>
      </c>
      <c r="F91" s="286" t="e">
        <f>(N38+T38)*'6-Opbouw uurtarief productie'!$E$52</f>
        <v>#DIV/0!</v>
      </c>
      <c r="G91" s="286" t="e">
        <f>(O38+U38)*'6-Opbouw uurtarief productie'!$E$52</f>
        <v>#DIV/0!</v>
      </c>
      <c r="H91" s="287" t="e">
        <f t="shared" si="45"/>
        <v>#DIV/0!</v>
      </c>
      <c r="I91" s="287" t="e">
        <f>V38*'7-Opbouw uurtarief toezicht'!$E$46</f>
        <v>#DIV/0!</v>
      </c>
      <c r="J91" s="287" t="e">
        <f>W38*'7-Opbouw uurtarief toezicht'!$E$46</f>
        <v>#DIV/0!</v>
      </c>
      <c r="K91" s="288" t="e">
        <f>X38*'7-Opbouw uurtarief toezicht'!$E$50</f>
        <v>#DIV/0!</v>
      </c>
      <c r="L91" s="288" t="e">
        <f>Y38*'7-Opbouw uurtarief toezicht'!$E$50</f>
        <v>#DIV/0!</v>
      </c>
      <c r="M91" s="289" t="e">
        <f>Z38*'7-Opbouw uurtarief toezicht'!$E$52</f>
        <v>#DIV/0!</v>
      </c>
      <c r="N91" s="289" t="e">
        <f>AA38*'7-Opbouw uurtarief toezicht'!$E$52</f>
        <v>#DIV/0!</v>
      </c>
      <c r="O91" s="290" t="e">
        <f t="shared" si="46"/>
        <v>#DIV/0!</v>
      </c>
      <c r="P91" s="291">
        <f>SUMIF('11-Vloeronderhoud'!A:A,'2-Kosten per locatie'!A91,'11-Vloeronderhoud'!H:H)</f>
        <v>0</v>
      </c>
      <c r="Q91" s="288">
        <f>SUMIF('8-Additionele kosten'!A:A,'2-Kosten per locatie'!A91,'8-Additionele kosten'!H:H)</f>
        <v>0</v>
      </c>
      <c r="R91" s="288">
        <f>SUMIF('10-Glasbewassing'!A:A,'2-Kosten per locatie'!A91,'10-Glasbewassing'!H:H)</f>
        <v>0</v>
      </c>
      <c r="S91" s="288">
        <f>SUMIF('12-Diepreiniging sanitair'!A:A,'2-Kosten per locatie'!A91,'12-Diepreiniging sanitair'!Q:Q)</f>
        <v>0</v>
      </c>
      <c r="T91" s="288">
        <f>SUMIF('13-Diepreiniging keuken'!A:A,A91,'13-Diepreiniging keuken'!H:H)</f>
        <v>0</v>
      </c>
      <c r="U91" s="288" t="e">
        <f t="shared" si="47"/>
        <v>#DIV/0!</v>
      </c>
      <c r="V91" s="288" t="e">
        <f t="shared" si="48"/>
        <v>#DIV/0!</v>
      </c>
      <c r="AH91" s="40"/>
      <c r="AI91" s="51"/>
    </row>
    <row r="92" spans="1:35" ht="15" customHeight="1">
      <c r="A92" s="277" t="str">
        <f t="shared" si="44"/>
        <v>Portugaal - S.vd.Kolklaan 77</v>
      </c>
      <c r="B92" s="285" t="e">
        <f>(J39+P39)*'6-Opbouw uurtarief productie'!$E$46</f>
        <v>#DIV/0!</v>
      </c>
      <c r="C92" s="285" t="e">
        <f>(K39+Q39)*'6-Opbouw uurtarief productie'!$E$46</f>
        <v>#DIV/0!</v>
      </c>
      <c r="D92" s="286" t="e">
        <f>(L39+R39)*'6-Opbouw uurtarief productie'!$E$50</f>
        <v>#DIV/0!</v>
      </c>
      <c r="E92" s="286" t="e">
        <f>(M39+S39)*'6-Opbouw uurtarief productie'!$E$50</f>
        <v>#DIV/0!</v>
      </c>
      <c r="F92" s="286" t="e">
        <f>(N39+T39)*'6-Opbouw uurtarief productie'!$E$52</f>
        <v>#DIV/0!</v>
      </c>
      <c r="G92" s="286" t="e">
        <f>(O39+U39)*'6-Opbouw uurtarief productie'!$E$52</f>
        <v>#DIV/0!</v>
      </c>
      <c r="H92" s="287" t="e">
        <f t="shared" si="45"/>
        <v>#DIV/0!</v>
      </c>
      <c r="I92" s="287" t="e">
        <f>V39*'7-Opbouw uurtarief toezicht'!$E$46</f>
        <v>#DIV/0!</v>
      </c>
      <c r="J92" s="287" t="e">
        <f>W39*'7-Opbouw uurtarief toezicht'!$E$46</f>
        <v>#DIV/0!</v>
      </c>
      <c r="K92" s="288" t="e">
        <f>X39*'7-Opbouw uurtarief toezicht'!$E$50</f>
        <v>#DIV/0!</v>
      </c>
      <c r="L92" s="288" t="e">
        <f>Y39*'7-Opbouw uurtarief toezicht'!$E$50</f>
        <v>#DIV/0!</v>
      </c>
      <c r="M92" s="289" t="e">
        <f>Z39*'7-Opbouw uurtarief toezicht'!$E$52</f>
        <v>#DIV/0!</v>
      </c>
      <c r="N92" s="289" t="e">
        <f>AA39*'7-Opbouw uurtarief toezicht'!$E$52</f>
        <v>#DIV/0!</v>
      </c>
      <c r="O92" s="290" t="e">
        <f t="shared" si="46"/>
        <v>#DIV/0!</v>
      </c>
      <c r="P92" s="291">
        <f>SUMIF('11-Vloeronderhoud'!A:A,'2-Kosten per locatie'!A92,'11-Vloeronderhoud'!H:H)</f>
        <v>0</v>
      </c>
      <c r="Q92" s="288">
        <f>SUMIF('8-Additionele kosten'!A:A,'2-Kosten per locatie'!A92,'8-Additionele kosten'!H:H)</f>
        <v>0</v>
      </c>
      <c r="R92" s="288">
        <f>SUMIF('10-Glasbewassing'!A:A,'2-Kosten per locatie'!A92,'10-Glasbewassing'!H:H)</f>
        <v>0</v>
      </c>
      <c r="S92" s="288">
        <f>SUMIF('12-Diepreiniging sanitair'!A:A,'2-Kosten per locatie'!A92,'12-Diepreiniging sanitair'!Q:Q)</f>
        <v>0</v>
      </c>
      <c r="T92" s="288">
        <f>SUMIF('13-Diepreiniging keuken'!A:A,A92,'13-Diepreiniging keuken'!H:H)</f>
        <v>0</v>
      </c>
      <c r="U92" s="288" t="e">
        <f t="shared" si="47"/>
        <v>#DIV/0!</v>
      </c>
      <c r="V92" s="288" t="e">
        <f t="shared" si="48"/>
        <v>#DIV/0!</v>
      </c>
      <c r="AH92" s="40"/>
      <c r="AI92" s="51"/>
    </row>
    <row r="93" spans="1:35" ht="15" customHeight="1">
      <c r="A93" s="277" t="str">
        <f t="shared" si="44"/>
        <v>Ridderkerk - Mr. Troelstrastraat 2</v>
      </c>
      <c r="B93" s="285" t="e">
        <f>(J40+P40)*'6-Opbouw uurtarief productie'!$E$46</f>
        <v>#DIV/0!</v>
      </c>
      <c r="C93" s="285" t="e">
        <f>(K40+Q40)*'6-Opbouw uurtarief productie'!$E$46</f>
        <v>#DIV/0!</v>
      </c>
      <c r="D93" s="286" t="e">
        <f>(L40+R40)*'6-Opbouw uurtarief productie'!$E$50</f>
        <v>#DIV/0!</v>
      </c>
      <c r="E93" s="286" t="e">
        <f>(M40+S40)*'6-Opbouw uurtarief productie'!$E$50</f>
        <v>#DIV/0!</v>
      </c>
      <c r="F93" s="286" t="e">
        <f>(N40+T40)*'6-Opbouw uurtarief productie'!$E$52</f>
        <v>#DIV/0!</v>
      </c>
      <c r="G93" s="286" t="e">
        <f>(O40+U40)*'6-Opbouw uurtarief productie'!$E$52</f>
        <v>#DIV/0!</v>
      </c>
      <c r="H93" s="287" t="e">
        <f t="shared" ref="H93:H113" si="49">SUM(B93:G93)</f>
        <v>#DIV/0!</v>
      </c>
      <c r="I93" s="287" t="e">
        <f>V40*'7-Opbouw uurtarief toezicht'!$E$46</f>
        <v>#DIV/0!</v>
      </c>
      <c r="J93" s="287" t="e">
        <f>W40*'7-Opbouw uurtarief toezicht'!$E$46</f>
        <v>#DIV/0!</v>
      </c>
      <c r="K93" s="288" t="e">
        <f>X40*'7-Opbouw uurtarief toezicht'!$E$50</f>
        <v>#DIV/0!</v>
      </c>
      <c r="L93" s="288" t="e">
        <f>Y40*'7-Opbouw uurtarief toezicht'!$E$50</f>
        <v>#DIV/0!</v>
      </c>
      <c r="M93" s="289" t="e">
        <f>Z40*'7-Opbouw uurtarief toezicht'!$E$52</f>
        <v>#DIV/0!</v>
      </c>
      <c r="N93" s="289" t="e">
        <f>AA40*'7-Opbouw uurtarief toezicht'!$E$52</f>
        <v>#DIV/0!</v>
      </c>
      <c r="O93" s="290" t="e">
        <f t="shared" ref="O93:O113" si="50">SUM(I93:N93)</f>
        <v>#DIV/0!</v>
      </c>
      <c r="P93" s="291">
        <f>SUMIF('11-Vloeronderhoud'!A:A,'2-Kosten per locatie'!A93,'11-Vloeronderhoud'!H:H)</f>
        <v>0</v>
      </c>
      <c r="Q93" s="288">
        <f>SUMIF('8-Additionele kosten'!A:A,'2-Kosten per locatie'!A93,'8-Additionele kosten'!H:H)</f>
        <v>0</v>
      </c>
      <c r="R93" s="288">
        <f>SUMIF('10-Glasbewassing'!A:A,'2-Kosten per locatie'!A93,'10-Glasbewassing'!H:H)</f>
        <v>0</v>
      </c>
      <c r="S93" s="288">
        <f>SUMIF('12-Diepreiniging sanitair'!A:A,'2-Kosten per locatie'!A93,'12-Diepreiniging sanitair'!Q:Q)</f>
        <v>0</v>
      </c>
      <c r="T93" s="288">
        <f>SUMIF('13-Diepreiniging keuken'!A:A,A93,'13-Diepreiniging keuken'!H:H)</f>
        <v>0</v>
      </c>
      <c r="U93" s="288" t="e">
        <f t="shared" si="47"/>
        <v>#DIV/0!</v>
      </c>
      <c r="V93" s="288" t="e">
        <f t="shared" ref="V93:V113" si="51">U93/12</f>
        <v>#DIV/0!</v>
      </c>
      <c r="AH93" s="40"/>
      <c r="AI93" s="51"/>
    </row>
    <row r="94" spans="1:35" ht="15" customHeight="1">
      <c r="A94" s="277" t="str">
        <f t="shared" si="44"/>
        <v>Rockanje - Kerkweg 10</v>
      </c>
      <c r="B94" s="285" t="e">
        <f>(J41+P41)*'6-Opbouw uurtarief productie'!$E$46</f>
        <v>#DIV/0!</v>
      </c>
      <c r="C94" s="285" t="e">
        <f>(K41+Q41)*'6-Opbouw uurtarief productie'!$E$46</f>
        <v>#DIV/0!</v>
      </c>
      <c r="D94" s="286" t="e">
        <f>(L41+R41)*'6-Opbouw uurtarief productie'!$E$50</f>
        <v>#DIV/0!</v>
      </c>
      <c r="E94" s="286" t="e">
        <f>(M41+S41)*'6-Opbouw uurtarief productie'!$E$50</f>
        <v>#DIV/0!</v>
      </c>
      <c r="F94" s="286" t="e">
        <f>(N41+T41)*'6-Opbouw uurtarief productie'!$E$52</f>
        <v>#DIV/0!</v>
      </c>
      <c r="G94" s="286" t="e">
        <f>(O41+U41)*'6-Opbouw uurtarief productie'!$E$52</f>
        <v>#DIV/0!</v>
      </c>
      <c r="H94" s="287" t="e">
        <f t="shared" si="49"/>
        <v>#DIV/0!</v>
      </c>
      <c r="I94" s="287" t="e">
        <f>V41*'7-Opbouw uurtarief toezicht'!$E$46</f>
        <v>#DIV/0!</v>
      </c>
      <c r="J94" s="287" t="e">
        <f>W41*'7-Opbouw uurtarief toezicht'!$E$46</f>
        <v>#DIV/0!</v>
      </c>
      <c r="K94" s="288" t="e">
        <f>X41*'7-Opbouw uurtarief toezicht'!$E$50</f>
        <v>#DIV/0!</v>
      </c>
      <c r="L94" s="288" t="e">
        <f>Y41*'7-Opbouw uurtarief toezicht'!$E$50</f>
        <v>#DIV/0!</v>
      </c>
      <c r="M94" s="289" t="e">
        <f>Z41*'7-Opbouw uurtarief toezicht'!$E$52</f>
        <v>#DIV/0!</v>
      </c>
      <c r="N94" s="289" t="e">
        <f>AA41*'7-Opbouw uurtarief toezicht'!$E$52</f>
        <v>#DIV/0!</v>
      </c>
      <c r="O94" s="290" t="e">
        <f t="shared" si="50"/>
        <v>#DIV/0!</v>
      </c>
      <c r="P94" s="291">
        <f>SUMIF('11-Vloeronderhoud'!A:A,'2-Kosten per locatie'!A94,'11-Vloeronderhoud'!H:H)</f>
        <v>0</v>
      </c>
      <c r="Q94" s="288">
        <f>SUMIF('8-Additionele kosten'!A:A,'2-Kosten per locatie'!A94,'8-Additionele kosten'!H:H)</f>
        <v>0</v>
      </c>
      <c r="R94" s="288">
        <f>SUMIF('10-Glasbewassing'!A:A,'2-Kosten per locatie'!A94,'10-Glasbewassing'!H:H)</f>
        <v>0</v>
      </c>
      <c r="S94" s="288">
        <f>SUMIF('12-Diepreiniging sanitair'!A:A,'2-Kosten per locatie'!A94,'12-Diepreiniging sanitair'!Q:Q)</f>
        <v>0</v>
      </c>
      <c r="T94" s="288">
        <f>SUMIF('13-Diepreiniging keuken'!A:A,A94,'13-Diepreiniging keuken'!H:H)</f>
        <v>0</v>
      </c>
      <c r="U94" s="288" t="e">
        <f t="shared" si="47"/>
        <v>#DIV/0!</v>
      </c>
      <c r="V94" s="288" t="e">
        <f t="shared" si="51"/>
        <v>#DIV/0!</v>
      </c>
      <c r="AH94" s="40"/>
      <c r="AI94" s="51"/>
    </row>
    <row r="95" spans="1:35" ht="15" customHeight="1">
      <c r="A95" s="277" t="str">
        <f t="shared" si="44"/>
        <v>Rotterdam - Albert Plesmanweg 7-9</v>
      </c>
      <c r="B95" s="285" t="e">
        <f>(J42+P42)*'6-Opbouw uurtarief productie'!$E$46</f>
        <v>#DIV/0!</v>
      </c>
      <c r="C95" s="285" t="e">
        <f>(K42+Q42)*'6-Opbouw uurtarief productie'!$E$46</f>
        <v>#DIV/0!</v>
      </c>
      <c r="D95" s="286" t="e">
        <f>(L42+R42)*'6-Opbouw uurtarief productie'!$E$50</f>
        <v>#DIV/0!</v>
      </c>
      <c r="E95" s="286" t="e">
        <f>(M42+S42)*'6-Opbouw uurtarief productie'!$E$50</f>
        <v>#DIV/0!</v>
      </c>
      <c r="F95" s="286" t="e">
        <f>(N42+T42)*'6-Opbouw uurtarief productie'!$E$52</f>
        <v>#DIV/0!</v>
      </c>
      <c r="G95" s="286" t="e">
        <f>(O42+U42)*'6-Opbouw uurtarief productie'!$E$52</f>
        <v>#DIV/0!</v>
      </c>
      <c r="H95" s="287" t="e">
        <f t="shared" si="49"/>
        <v>#DIV/0!</v>
      </c>
      <c r="I95" s="287" t="e">
        <f>V42*'7-Opbouw uurtarief toezicht'!$E$46</f>
        <v>#DIV/0!</v>
      </c>
      <c r="J95" s="287" t="e">
        <f>W42*'7-Opbouw uurtarief toezicht'!$E$46</f>
        <v>#DIV/0!</v>
      </c>
      <c r="K95" s="288" t="e">
        <f>X42*'7-Opbouw uurtarief toezicht'!$E$50</f>
        <v>#DIV/0!</v>
      </c>
      <c r="L95" s="288" t="e">
        <f>Y42*'7-Opbouw uurtarief toezicht'!$E$50</f>
        <v>#DIV/0!</v>
      </c>
      <c r="M95" s="289" t="e">
        <f>Z42*'7-Opbouw uurtarief toezicht'!$E$52</f>
        <v>#DIV/0!</v>
      </c>
      <c r="N95" s="289" t="e">
        <f>AA42*'7-Opbouw uurtarief toezicht'!$E$52</f>
        <v>#DIV/0!</v>
      </c>
      <c r="O95" s="290" t="e">
        <f t="shared" si="50"/>
        <v>#DIV/0!</v>
      </c>
      <c r="P95" s="291">
        <f>SUMIF('11-Vloeronderhoud'!A:A,'2-Kosten per locatie'!A95,'11-Vloeronderhoud'!H:H)</f>
        <v>0</v>
      </c>
      <c r="Q95" s="288">
        <f>SUMIF('8-Additionele kosten'!A:A,'2-Kosten per locatie'!A95,'8-Additionele kosten'!H:H)</f>
        <v>0</v>
      </c>
      <c r="R95" s="288">
        <f>SUMIF('10-Glasbewassing'!A:A,'2-Kosten per locatie'!A95,'10-Glasbewassing'!H:H)</f>
        <v>0</v>
      </c>
      <c r="S95" s="288">
        <f>SUMIF('12-Diepreiniging sanitair'!A:A,'2-Kosten per locatie'!A95,'12-Diepreiniging sanitair'!Q:Q)</f>
        <v>0</v>
      </c>
      <c r="T95" s="288">
        <f>SUMIF('13-Diepreiniging keuken'!A:A,A95,'13-Diepreiniging keuken'!H:H)</f>
        <v>0</v>
      </c>
      <c r="U95" s="288" t="e">
        <f t="shared" si="47"/>
        <v>#DIV/0!</v>
      </c>
      <c r="V95" s="288" t="e">
        <f t="shared" si="51"/>
        <v>#DIV/0!</v>
      </c>
      <c r="AH95" s="40"/>
      <c r="AI95" s="51"/>
    </row>
    <row r="96" spans="1:35" ht="15" customHeight="1">
      <c r="A96" s="277" t="str">
        <f t="shared" si="44"/>
        <v>Rotterdam - Bosland 30</v>
      </c>
      <c r="B96" s="285" t="e">
        <f>(J43+P43)*'6-Opbouw uurtarief productie'!$E$46</f>
        <v>#DIV/0!</v>
      </c>
      <c r="C96" s="285" t="e">
        <f>(K43+Q43)*'6-Opbouw uurtarief productie'!$E$46</f>
        <v>#DIV/0!</v>
      </c>
      <c r="D96" s="286" t="e">
        <f>(L43+R43)*'6-Opbouw uurtarief productie'!$E$50</f>
        <v>#DIV/0!</v>
      </c>
      <c r="E96" s="286" t="e">
        <f>(M43+S43)*'6-Opbouw uurtarief productie'!$E$50</f>
        <v>#DIV/0!</v>
      </c>
      <c r="F96" s="286" t="e">
        <f>(N43+T43)*'6-Opbouw uurtarief productie'!$E$52</f>
        <v>#DIV/0!</v>
      </c>
      <c r="G96" s="286" t="e">
        <f>(O43+U43)*'6-Opbouw uurtarief productie'!$E$52</f>
        <v>#DIV/0!</v>
      </c>
      <c r="H96" s="287" t="e">
        <f t="shared" si="49"/>
        <v>#DIV/0!</v>
      </c>
      <c r="I96" s="287" t="e">
        <f>V43*'7-Opbouw uurtarief toezicht'!$E$46</f>
        <v>#DIV/0!</v>
      </c>
      <c r="J96" s="287" t="e">
        <f>W43*'7-Opbouw uurtarief toezicht'!$E$46</f>
        <v>#DIV/0!</v>
      </c>
      <c r="K96" s="288" t="e">
        <f>X43*'7-Opbouw uurtarief toezicht'!$E$50</f>
        <v>#DIV/0!</v>
      </c>
      <c r="L96" s="288" t="e">
        <f>Y43*'7-Opbouw uurtarief toezicht'!$E$50</f>
        <v>#DIV/0!</v>
      </c>
      <c r="M96" s="289" t="e">
        <f>Z43*'7-Opbouw uurtarief toezicht'!$E$52</f>
        <v>#DIV/0!</v>
      </c>
      <c r="N96" s="289" t="e">
        <f>AA43*'7-Opbouw uurtarief toezicht'!$E$52</f>
        <v>#DIV/0!</v>
      </c>
      <c r="O96" s="290" t="e">
        <f t="shared" si="50"/>
        <v>#DIV/0!</v>
      </c>
      <c r="P96" s="291">
        <f>SUMIF('11-Vloeronderhoud'!A:A,'2-Kosten per locatie'!A96,'11-Vloeronderhoud'!H:H)</f>
        <v>0</v>
      </c>
      <c r="Q96" s="288">
        <f>SUMIF('8-Additionele kosten'!A:A,'2-Kosten per locatie'!A96,'8-Additionele kosten'!H:H)</f>
        <v>0</v>
      </c>
      <c r="R96" s="288">
        <f>SUMIF('10-Glasbewassing'!A:A,'2-Kosten per locatie'!A96,'10-Glasbewassing'!H:H)</f>
        <v>0</v>
      </c>
      <c r="S96" s="288">
        <f>SUMIF('12-Diepreiniging sanitair'!A:A,'2-Kosten per locatie'!A96,'12-Diepreiniging sanitair'!Q:Q)</f>
        <v>0</v>
      </c>
      <c r="T96" s="288">
        <f>SUMIF('13-Diepreiniging keuken'!A:A,A96,'13-Diepreiniging keuken'!H:H)</f>
        <v>0</v>
      </c>
      <c r="U96" s="288" t="e">
        <f t="shared" si="47"/>
        <v>#DIV/0!</v>
      </c>
      <c r="V96" s="288" t="e">
        <f t="shared" si="51"/>
        <v>#DIV/0!</v>
      </c>
      <c r="AH96" s="40"/>
      <c r="AI96" s="51"/>
    </row>
    <row r="97" spans="1:35" ht="15" customHeight="1">
      <c r="A97" s="277" t="str">
        <f t="shared" si="44"/>
        <v>Rotterdam - Breevaartstraat 1 - 9</v>
      </c>
      <c r="B97" s="285" t="e">
        <f>(J44+P44)*'6-Opbouw uurtarief productie'!$E$46</f>
        <v>#DIV/0!</v>
      </c>
      <c r="C97" s="285" t="e">
        <f>(K44+Q44)*'6-Opbouw uurtarief productie'!$E$46</f>
        <v>#DIV/0!</v>
      </c>
      <c r="D97" s="286" t="e">
        <f>(L44+R44)*'6-Opbouw uurtarief productie'!$E$50</f>
        <v>#DIV/0!</v>
      </c>
      <c r="E97" s="286" t="e">
        <f>(M44+S44)*'6-Opbouw uurtarief productie'!$E$50</f>
        <v>#DIV/0!</v>
      </c>
      <c r="F97" s="286" t="e">
        <f>(N44+T44)*'6-Opbouw uurtarief productie'!$E$52</f>
        <v>#DIV/0!</v>
      </c>
      <c r="G97" s="286" t="e">
        <f>(O44+U44)*'6-Opbouw uurtarief productie'!$E$52</f>
        <v>#DIV/0!</v>
      </c>
      <c r="H97" s="287" t="e">
        <f t="shared" si="49"/>
        <v>#DIV/0!</v>
      </c>
      <c r="I97" s="287" t="e">
        <f>V44*'7-Opbouw uurtarief toezicht'!$E$46</f>
        <v>#DIV/0!</v>
      </c>
      <c r="J97" s="287" t="e">
        <f>W44*'7-Opbouw uurtarief toezicht'!$E$46</f>
        <v>#DIV/0!</v>
      </c>
      <c r="K97" s="288" t="e">
        <f>X44*'7-Opbouw uurtarief toezicht'!$E$50</f>
        <v>#DIV/0!</v>
      </c>
      <c r="L97" s="288" t="e">
        <f>Y44*'7-Opbouw uurtarief toezicht'!$E$50</f>
        <v>#DIV/0!</v>
      </c>
      <c r="M97" s="289" t="e">
        <f>Z44*'7-Opbouw uurtarief toezicht'!$E$52</f>
        <v>#DIV/0!</v>
      </c>
      <c r="N97" s="289" t="e">
        <f>AA44*'7-Opbouw uurtarief toezicht'!$E$52</f>
        <v>#DIV/0!</v>
      </c>
      <c r="O97" s="290" t="e">
        <f t="shared" si="50"/>
        <v>#DIV/0!</v>
      </c>
      <c r="P97" s="291">
        <f>SUMIF('11-Vloeronderhoud'!A:A,'2-Kosten per locatie'!A97,'11-Vloeronderhoud'!H:H)</f>
        <v>0</v>
      </c>
      <c r="Q97" s="288">
        <f>SUMIF('8-Additionele kosten'!A:A,'2-Kosten per locatie'!A97,'8-Additionele kosten'!H:H)</f>
        <v>0</v>
      </c>
      <c r="R97" s="288">
        <f>SUMIF('10-Glasbewassing'!A:A,'2-Kosten per locatie'!A97,'10-Glasbewassing'!H:H)</f>
        <v>0</v>
      </c>
      <c r="S97" s="288">
        <f>SUMIF('12-Diepreiniging sanitair'!A:A,'2-Kosten per locatie'!A97,'12-Diepreiniging sanitair'!Q:Q)</f>
        <v>0</v>
      </c>
      <c r="T97" s="288">
        <f>SUMIF('13-Diepreiniging keuken'!A:A,A97,'13-Diepreiniging keuken'!H:H)</f>
        <v>0</v>
      </c>
      <c r="U97" s="288" t="e">
        <f t="shared" si="47"/>
        <v>#DIV/0!</v>
      </c>
      <c r="V97" s="288" t="e">
        <f t="shared" si="51"/>
        <v>#DIV/0!</v>
      </c>
      <c r="AH97" s="40"/>
      <c r="AI97" s="51"/>
    </row>
    <row r="98" spans="1:35" ht="15" customHeight="1">
      <c r="A98" s="277" t="str">
        <f t="shared" si="44"/>
        <v>Rotterdam - Brugwachter 12</v>
      </c>
      <c r="B98" s="285" t="e">
        <f>(J45+P45)*'6-Opbouw uurtarief productie'!$E$46</f>
        <v>#DIV/0!</v>
      </c>
      <c r="C98" s="285" t="e">
        <f>(K45+Q45)*'6-Opbouw uurtarief productie'!$E$46</f>
        <v>#DIV/0!</v>
      </c>
      <c r="D98" s="286" t="e">
        <f>(L45+R45)*'6-Opbouw uurtarief productie'!$E$50</f>
        <v>#DIV/0!</v>
      </c>
      <c r="E98" s="286" t="e">
        <f>(M45+S45)*'6-Opbouw uurtarief productie'!$E$50</f>
        <v>#DIV/0!</v>
      </c>
      <c r="F98" s="286" t="e">
        <f>(N45+T45)*'6-Opbouw uurtarief productie'!$E$52</f>
        <v>#DIV/0!</v>
      </c>
      <c r="G98" s="286" t="e">
        <f>(O45+U45)*'6-Opbouw uurtarief productie'!$E$52</f>
        <v>#DIV/0!</v>
      </c>
      <c r="H98" s="287" t="e">
        <f t="shared" si="49"/>
        <v>#DIV/0!</v>
      </c>
      <c r="I98" s="287" t="e">
        <f>V45*'7-Opbouw uurtarief toezicht'!$E$46</f>
        <v>#DIV/0!</v>
      </c>
      <c r="J98" s="287" t="e">
        <f>W45*'7-Opbouw uurtarief toezicht'!$E$46</f>
        <v>#DIV/0!</v>
      </c>
      <c r="K98" s="288" t="e">
        <f>X45*'7-Opbouw uurtarief toezicht'!$E$50</f>
        <v>#DIV/0!</v>
      </c>
      <c r="L98" s="288" t="e">
        <f>Y45*'7-Opbouw uurtarief toezicht'!$E$50</f>
        <v>#DIV/0!</v>
      </c>
      <c r="M98" s="289" t="e">
        <f>Z45*'7-Opbouw uurtarief toezicht'!$E$52</f>
        <v>#DIV/0!</v>
      </c>
      <c r="N98" s="289" t="e">
        <f>AA45*'7-Opbouw uurtarief toezicht'!$E$52</f>
        <v>#DIV/0!</v>
      </c>
      <c r="O98" s="290" t="e">
        <f t="shared" si="50"/>
        <v>#DIV/0!</v>
      </c>
      <c r="P98" s="291">
        <f>SUMIF('11-Vloeronderhoud'!A:A,'2-Kosten per locatie'!A98,'11-Vloeronderhoud'!H:H)</f>
        <v>0</v>
      </c>
      <c r="Q98" s="288">
        <f>SUMIF('8-Additionele kosten'!A:A,'2-Kosten per locatie'!A98,'8-Additionele kosten'!H:H)</f>
        <v>0</v>
      </c>
      <c r="R98" s="288">
        <f>SUMIF('10-Glasbewassing'!A:A,'2-Kosten per locatie'!A98,'10-Glasbewassing'!H:H)</f>
        <v>0</v>
      </c>
      <c r="S98" s="288">
        <f>SUMIF('12-Diepreiniging sanitair'!A:A,'2-Kosten per locatie'!A98,'12-Diepreiniging sanitair'!Q:Q)</f>
        <v>0</v>
      </c>
      <c r="T98" s="288">
        <f>SUMIF('13-Diepreiniging keuken'!A:A,A98,'13-Diepreiniging keuken'!H:H)</f>
        <v>0</v>
      </c>
      <c r="U98" s="288" t="e">
        <f t="shared" si="47"/>
        <v>#DIV/0!</v>
      </c>
      <c r="V98" s="288" t="e">
        <f t="shared" si="51"/>
        <v>#DIV/0!</v>
      </c>
      <c r="AH98" s="40"/>
      <c r="AI98" s="51"/>
    </row>
    <row r="99" spans="1:35" ht="15" customHeight="1">
      <c r="A99" s="277" t="str">
        <f t="shared" ref="A99:A116" si="52">A46</f>
        <v>Rotterdam - Driemansteeweg 160 - 172</v>
      </c>
      <c r="B99" s="285" t="e">
        <f>(J46+P46)*'6-Opbouw uurtarief productie'!$E$46</f>
        <v>#DIV/0!</v>
      </c>
      <c r="C99" s="285" t="e">
        <f>(K46+Q46)*'6-Opbouw uurtarief productie'!$E$46</f>
        <v>#DIV/0!</v>
      </c>
      <c r="D99" s="286" t="e">
        <f>(L46+R46)*'6-Opbouw uurtarief productie'!$E$50</f>
        <v>#DIV/0!</v>
      </c>
      <c r="E99" s="286" t="e">
        <f>(M46+S46)*'6-Opbouw uurtarief productie'!$E$50</f>
        <v>#DIV/0!</v>
      </c>
      <c r="F99" s="286" t="e">
        <f>(N46+T46)*'6-Opbouw uurtarief productie'!$E$52</f>
        <v>#DIV/0!</v>
      </c>
      <c r="G99" s="286" t="e">
        <f>(O46+U46)*'6-Opbouw uurtarief productie'!$E$52</f>
        <v>#DIV/0!</v>
      </c>
      <c r="H99" s="287" t="e">
        <f t="shared" si="49"/>
        <v>#DIV/0!</v>
      </c>
      <c r="I99" s="287" t="e">
        <f>V46*'7-Opbouw uurtarief toezicht'!$E$46</f>
        <v>#DIV/0!</v>
      </c>
      <c r="J99" s="287" t="e">
        <f>W46*'7-Opbouw uurtarief toezicht'!$E$46</f>
        <v>#DIV/0!</v>
      </c>
      <c r="K99" s="288" t="e">
        <f>X46*'7-Opbouw uurtarief toezicht'!$E$50</f>
        <v>#DIV/0!</v>
      </c>
      <c r="L99" s="288" t="e">
        <f>Y46*'7-Opbouw uurtarief toezicht'!$E$50</f>
        <v>#DIV/0!</v>
      </c>
      <c r="M99" s="289" t="e">
        <f>Z46*'7-Opbouw uurtarief toezicht'!$E$52</f>
        <v>#DIV/0!</v>
      </c>
      <c r="N99" s="289" t="e">
        <f>AA46*'7-Opbouw uurtarief toezicht'!$E$52</f>
        <v>#DIV/0!</v>
      </c>
      <c r="O99" s="290" t="e">
        <f t="shared" si="50"/>
        <v>#DIV/0!</v>
      </c>
      <c r="P99" s="291">
        <f>SUMIF('11-Vloeronderhoud'!A:A,'2-Kosten per locatie'!A99,'11-Vloeronderhoud'!H:H)</f>
        <v>0</v>
      </c>
      <c r="Q99" s="288">
        <f>SUMIF('8-Additionele kosten'!A:A,'2-Kosten per locatie'!A99,'8-Additionele kosten'!H:H)</f>
        <v>0</v>
      </c>
      <c r="R99" s="288">
        <f>SUMIF('10-Glasbewassing'!A:A,'2-Kosten per locatie'!A99,'10-Glasbewassing'!H:H)</f>
        <v>0</v>
      </c>
      <c r="S99" s="288">
        <f>SUMIF('12-Diepreiniging sanitair'!A:A,'2-Kosten per locatie'!A99,'12-Diepreiniging sanitair'!Q:Q)</f>
        <v>0</v>
      </c>
      <c r="T99" s="288">
        <f>SUMIF('13-Diepreiniging keuken'!A:A,A99,'13-Diepreiniging keuken'!H:H)</f>
        <v>0</v>
      </c>
      <c r="U99" s="288" t="e">
        <f t="shared" si="47"/>
        <v>#DIV/0!</v>
      </c>
      <c r="V99" s="288" t="e">
        <f t="shared" si="51"/>
        <v>#DIV/0!</v>
      </c>
      <c r="AH99" s="40"/>
      <c r="AI99" s="51"/>
    </row>
    <row r="100" spans="1:35" ht="15" customHeight="1">
      <c r="A100" s="277" t="str">
        <f t="shared" si="52"/>
        <v xml:space="preserve">Rotterdam - Frobenstraat 8 </v>
      </c>
      <c r="B100" s="285" t="e">
        <f>(J47+P47)*'6-Opbouw uurtarief productie'!$E$46</f>
        <v>#DIV/0!</v>
      </c>
      <c r="C100" s="285" t="e">
        <f>(K47+Q47)*'6-Opbouw uurtarief productie'!$E$46</f>
        <v>#DIV/0!</v>
      </c>
      <c r="D100" s="286" t="e">
        <f>(L47+R47)*'6-Opbouw uurtarief productie'!$E$50</f>
        <v>#DIV/0!</v>
      </c>
      <c r="E100" s="286" t="e">
        <f>(M47+S47)*'6-Opbouw uurtarief productie'!$E$50</f>
        <v>#DIV/0!</v>
      </c>
      <c r="F100" s="286" t="e">
        <f>(N47+T47)*'6-Opbouw uurtarief productie'!$E$52</f>
        <v>#DIV/0!</v>
      </c>
      <c r="G100" s="286" t="e">
        <f>(O47+U47)*'6-Opbouw uurtarief productie'!$E$52</f>
        <v>#DIV/0!</v>
      </c>
      <c r="H100" s="287" t="e">
        <f t="shared" si="49"/>
        <v>#DIV/0!</v>
      </c>
      <c r="I100" s="287" t="e">
        <f>V47*'7-Opbouw uurtarief toezicht'!$E$46</f>
        <v>#DIV/0!</v>
      </c>
      <c r="J100" s="287" t="e">
        <f>W47*'7-Opbouw uurtarief toezicht'!$E$46</f>
        <v>#DIV/0!</v>
      </c>
      <c r="K100" s="288" t="e">
        <f>X47*'7-Opbouw uurtarief toezicht'!$E$50</f>
        <v>#DIV/0!</v>
      </c>
      <c r="L100" s="288" t="e">
        <f>Y47*'7-Opbouw uurtarief toezicht'!$E$50</f>
        <v>#DIV/0!</v>
      </c>
      <c r="M100" s="289" t="e">
        <f>Z47*'7-Opbouw uurtarief toezicht'!$E$52</f>
        <v>#DIV/0!</v>
      </c>
      <c r="N100" s="289" t="e">
        <f>AA47*'7-Opbouw uurtarief toezicht'!$E$52</f>
        <v>#DIV/0!</v>
      </c>
      <c r="O100" s="290" t="e">
        <f t="shared" si="50"/>
        <v>#DIV/0!</v>
      </c>
      <c r="P100" s="291">
        <f>SUMIF('11-Vloeronderhoud'!A:A,'2-Kosten per locatie'!A100,'11-Vloeronderhoud'!H:H)</f>
        <v>0</v>
      </c>
      <c r="Q100" s="288">
        <f>SUMIF('8-Additionele kosten'!A:A,'2-Kosten per locatie'!A100,'8-Additionele kosten'!H:H)</f>
        <v>0</v>
      </c>
      <c r="R100" s="288">
        <f>SUMIF('10-Glasbewassing'!A:A,'2-Kosten per locatie'!A100,'10-Glasbewassing'!H:H)</f>
        <v>0</v>
      </c>
      <c r="S100" s="288">
        <f>SUMIF('12-Diepreiniging sanitair'!A:A,'2-Kosten per locatie'!A100,'12-Diepreiniging sanitair'!Q:Q)</f>
        <v>0</v>
      </c>
      <c r="T100" s="288">
        <f>SUMIF('13-Diepreiniging keuken'!A:A,A100,'13-Diepreiniging keuken'!H:H)</f>
        <v>0</v>
      </c>
      <c r="U100" s="288" t="e">
        <f t="shared" si="47"/>
        <v>#DIV/0!</v>
      </c>
      <c r="V100" s="288" t="e">
        <f t="shared" si="51"/>
        <v>#DIV/0!</v>
      </c>
      <c r="AH100" s="40"/>
      <c r="AI100" s="51"/>
    </row>
    <row r="101" spans="1:35" ht="15" customHeight="1">
      <c r="A101" s="277" t="str">
        <f t="shared" si="52"/>
        <v>Rotterdam - Groenetuin 321</v>
      </c>
      <c r="B101" s="285" t="e">
        <f>(J48+P48)*'6-Opbouw uurtarief productie'!$E$46</f>
        <v>#DIV/0!</v>
      </c>
      <c r="C101" s="285" t="e">
        <f>(K48+Q48)*'6-Opbouw uurtarief productie'!$E$46</f>
        <v>#DIV/0!</v>
      </c>
      <c r="D101" s="286" t="e">
        <f>(L48+R48)*'6-Opbouw uurtarief productie'!$E$50</f>
        <v>#DIV/0!</v>
      </c>
      <c r="E101" s="286" t="e">
        <f>(M48+S48)*'6-Opbouw uurtarief productie'!$E$50</f>
        <v>#DIV/0!</v>
      </c>
      <c r="F101" s="286" t="e">
        <f>(N48+T48)*'6-Opbouw uurtarief productie'!$E$52</f>
        <v>#DIV/0!</v>
      </c>
      <c r="G101" s="286" t="e">
        <f>(O48+U48)*'6-Opbouw uurtarief productie'!$E$52</f>
        <v>#DIV/0!</v>
      </c>
      <c r="H101" s="287" t="e">
        <f t="shared" si="49"/>
        <v>#DIV/0!</v>
      </c>
      <c r="I101" s="287" t="e">
        <f>V48*'7-Opbouw uurtarief toezicht'!$E$46</f>
        <v>#DIV/0!</v>
      </c>
      <c r="J101" s="287" t="e">
        <f>W48*'7-Opbouw uurtarief toezicht'!$E$46</f>
        <v>#DIV/0!</v>
      </c>
      <c r="K101" s="288" t="e">
        <f>X48*'7-Opbouw uurtarief toezicht'!$E$50</f>
        <v>#DIV/0!</v>
      </c>
      <c r="L101" s="288" t="e">
        <f>Y48*'7-Opbouw uurtarief toezicht'!$E$50</f>
        <v>#DIV/0!</v>
      </c>
      <c r="M101" s="289" t="e">
        <f>Z48*'7-Opbouw uurtarief toezicht'!$E$52</f>
        <v>#DIV/0!</v>
      </c>
      <c r="N101" s="289" t="e">
        <f>AA48*'7-Opbouw uurtarief toezicht'!$E$52</f>
        <v>#DIV/0!</v>
      </c>
      <c r="O101" s="290" t="e">
        <f t="shared" si="50"/>
        <v>#DIV/0!</v>
      </c>
      <c r="P101" s="291">
        <f>SUMIF('11-Vloeronderhoud'!A:A,'2-Kosten per locatie'!A101,'11-Vloeronderhoud'!H:H)</f>
        <v>0</v>
      </c>
      <c r="Q101" s="288">
        <f>SUMIF('8-Additionele kosten'!A:A,'2-Kosten per locatie'!A101,'8-Additionele kosten'!H:H)</f>
        <v>0</v>
      </c>
      <c r="R101" s="288">
        <f>SUMIF('10-Glasbewassing'!A:A,'2-Kosten per locatie'!A101,'10-Glasbewassing'!H:H)</f>
        <v>0</v>
      </c>
      <c r="S101" s="288">
        <f>SUMIF('12-Diepreiniging sanitair'!A:A,'2-Kosten per locatie'!A101,'12-Diepreiniging sanitair'!Q:Q)</f>
        <v>0</v>
      </c>
      <c r="T101" s="288">
        <f>SUMIF('13-Diepreiniging keuken'!A:A,A101,'13-Diepreiniging keuken'!H:H)</f>
        <v>0</v>
      </c>
      <c r="U101" s="288" t="e">
        <f t="shared" si="47"/>
        <v>#DIV/0!</v>
      </c>
      <c r="V101" s="288" t="e">
        <f t="shared" si="51"/>
        <v>#DIV/0!</v>
      </c>
      <c r="AH101" s="40"/>
      <c r="AI101" s="51"/>
    </row>
    <row r="102" spans="1:35" ht="15" customHeight="1">
      <c r="A102" s="277" t="str">
        <f t="shared" si="52"/>
        <v>Rotterdam - Keijenburg 351</v>
      </c>
      <c r="B102" s="285" t="e">
        <f>(J49+P49)*'6-Opbouw uurtarief productie'!$E$46</f>
        <v>#DIV/0!</v>
      </c>
      <c r="C102" s="285" t="e">
        <f>(K49+Q49)*'6-Opbouw uurtarief productie'!$E$46</f>
        <v>#DIV/0!</v>
      </c>
      <c r="D102" s="286" t="e">
        <f>(L49+R49)*'6-Opbouw uurtarief productie'!$E$50</f>
        <v>#DIV/0!</v>
      </c>
      <c r="E102" s="286" t="e">
        <f>(M49+S49)*'6-Opbouw uurtarief productie'!$E$50</f>
        <v>#DIV/0!</v>
      </c>
      <c r="F102" s="286" t="e">
        <f>(N49+T49)*'6-Opbouw uurtarief productie'!$E$52</f>
        <v>#DIV/0!</v>
      </c>
      <c r="G102" s="286" t="e">
        <f>(O49+U49)*'6-Opbouw uurtarief productie'!$E$52</f>
        <v>#DIV/0!</v>
      </c>
      <c r="H102" s="287" t="e">
        <f t="shared" si="49"/>
        <v>#DIV/0!</v>
      </c>
      <c r="I102" s="287" t="e">
        <f>V49*'7-Opbouw uurtarief toezicht'!$E$46</f>
        <v>#DIV/0!</v>
      </c>
      <c r="J102" s="287" t="e">
        <f>W49*'7-Opbouw uurtarief toezicht'!$E$46</f>
        <v>#DIV/0!</v>
      </c>
      <c r="K102" s="288" t="e">
        <f>X49*'7-Opbouw uurtarief toezicht'!$E$50</f>
        <v>#DIV/0!</v>
      </c>
      <c r="L102" s="288" t="e">
        <f>Y49*'7-Opbouw uurtarief toezicht'!$E$50</f>
        <v>#DIV/0!</v>
      </c>
      <c r="M102" s="289" t="e">
        <f>Z49*'7-Opbouw uurtarief toezicht'!$E$52</f>
        <v>#DIV/0!</v>
      </c>
      <c r="N102" s="289" t="e">
        <f>AA49*'7-Opbouw uurtarief toezicht'!$E$52</f>
        <v>#DIV/0!</v>
      </c>
      <c r="O102" s="290" t="e">
        <f t="shared" si="50"/>
        <v>#DIV/0!</v>
      </c>
      <c r="P102" s="291">
        <f>SUMIF('11-Vloeronderhoud'!A:A,'2-Kosten per locatie'!A102,'11-Vloeronderhoud'!H:H)</f>
        <v>0</v>
      </c>
      <c r="Q102" s="288">
        <f>SUMIF('8-Additionele kosten'!A:A,'2-Kosten per locatie'!A102,'8-Additionele kosten'!H:H)</f>
        <v>0</v>
      </c>
      <c r="R102" s="288">
        <f>SUMIF('10-Glasbewassing'!A:A,'2-Kosten per locatie'!A102,'10-Glasbewassing'!H:H)</f>
        <v>0</v>
      </c>
      <c r="S102" s="288">
        <f>SUMIF('12-Diepreiniging sanitair'!A:A,'2-Kosten per locatie'!A102,'12-Diepreiniging sanitair'!Q:Q)</f>
        <v>0</v>
      </c>
      <c r="T102" s="288">
        <f>SUMIF('13-Diepreiniging keuken'!A:A,A102,'13-Diepreiniging keuken'!H:H)</f>
        <v>0</v>
      </c>
      <c r="U102" s="288" t="e">
        <f t="shared" si="47"/>
        <v>#DIV/0!</v>
      </c>
      <c r="V102" s="288" t="e">
        <f t="shared" si="51"/>
        <v>#DIV/0!</v>
      </c>
      <c r="AH102" s="40"/>
      <c r="AI102" s="51"/>
    </row>
    <row r="103" spans="1:35" ht="15" customHeight="1">
      <c r="A103" s="277" t="str">
        <f t="shared" si="52"/>
        <v>Rotterdam - Ketelaarstraat 15</v>
      </c>
      <c r="B103" s="285" t="e">
        <f>(J50+P50)*'6-Opbouw uurtarief productie'!$E$46</f>
        <v>#DIV/0!</v>
      </c>
      <c r="C103" s="285" t="e">
        <f>(K50+Q50)*'6-Opbouw uurtarief productie'!$E$46</f>
        <v>#DIV/0!</v>
      </c>
      <c r="D103" s="286" t="e">
        <f>(L50+R50)*'6-Opbouw uurtarief productie'!$E$50</f>
        <v>#DIV/0!</v>
      </c>
      <c r="E103" s="286" t="e">
        <f>(M50+S50)*'6-Opbouw uurtarief productie'!$E$50</f>
        <v>#DIV/0!</v>
      </c>
      <c r="F103" s="286" t="e">
        <f>(N50+T50)*'6-Opbouw uurtarief productie'!$E$52</f>
        <v>#DIV/0!</v>
      </c>
      <c r="G103" s="286" t="e">
        <f>(O50+U50)*'6-Opbouw uurtarief productie'!$E$52</f>
        <v>#DIV/0!</v>
      </c>
      <c r="H103" s="287" t="e">
        <f t="shared" si="49"/>
        <v>#DIV/0!</v>
      </c>
      <c r="I103" s="287" t="e">
        <f>V50*'7-Opbouw uurtarief toezicht'!$E$46</f>
        <v>#DIV/0!</v>
      </c>
      <c r="J103" s="287" t="e">
        <f>W50*'7-Opbouw uurtarief toezicht'!$E$46</f>
        <v>#DIV/0!</v>
      </c>
      <c r="K103" s="288" t="e">
        <f>X50*'7-Opbouw uurtarief toezicht'!$E$50</f>
        <v>#DIV/0!</v>
      </c>
      <c r="L103" s="288" t="e">
        <f>Y50*'7-Opbouw uurtarief toezicht'!$E$50</f>
        <v>#DIV/0!</v>
      </c>
      <c r="M103" s="289" t="e">
        <f>Z50*'7-Opbouw uurtarief toezicht'!$E$52</f>
        <v>#DIV/0!</v>
      </c>
      <c r="N103" s="289" t="e">
        <f>AA50*'7-Opbouw uurtarief toezicht'!$E$52</f>
        <v>#DIV/0!</v>
      </c>
      <c r="O103" s="290" t="e">
        <f t="shared" si="50"/>
        <v>#DIV/0!</v>
      </c>
      <c r="P103" s="291">
        <f>SUMIF('11-Vloeronderhoud'!A:A,'2-Kosten per locatie'!A103,'11-Vloeronderhoud'!H:H)</f>
        <v>0</v>
      </c>
      <c r="Q103" s="288">
        <f>SUMIF('8-Additionele kosten'!A:A,'2-Kosten per locatie'!A103,'8-Additionele kosten'!H:H)</f>
        <v>0</v>
      </c>
      <c r="R103" s="288">
        <f>SUMIF('10-Glasbewassing'!A:A,'2-Kosten per locatie'!A103,'10-Glasbewassing'!H:H)</f>
        <v>0</v>
      </c>
      <c r="S103" s="288">
        <f>SUMIF('12-Diepreiniging sanitair'!A:A,'2-Kosten per locatie'!A103,'12-Diepreiniging sanitair'!Q:Q)</f>
        <v>0</v>
      </c>
      <c r="T103" s="288">
        <f>SUMIF('13-Diepreiniging keuken'!A:A,A103,'13-Diepreiniging keuken'!H:H)</f>
        <v>0</v>
      </c>
      <c r="U103" s="288" t="e">
        <f t="shared" si="47"/>
        <v>#DIV/0!</v>
      </c>
      <c r="V103" s="288" t="e">
        <f t="shared" si="51"/>
        <v>#DIV/0!</v>
      </c>
      <c r="AH103" s="40"/>
      <c r="AI103" s="51"/>
    </row>
    <row r="104" spans="1:35" ht="15" customHeight="1">
      <c r="A104" s="277" t="str">
        <f t="shared" si="52"/>
        <v>Rotterdam - Metaalhof 44</v>
      </c>
      <c r="B104" s="285" t="e">
        <f>(J51+P51)*'6-Opbouw uurtarief productie'!$E$46</f>
        <v>#DIV/0!</v>
      </c>
      <c r="C104" s="285" t="e">
        <f>(K51+Q51)*'6-Opbouw uurtarief productie'!$E$46</f>
        <v>#DIV/0!</v>
      </c>
      <c r="D104" s="286" t="e">
        <f>(L51+R51)*'6-Opbouw uurtarief productie'!$E$50</f>
        <v>#DIV/0!</v>
      </c>
      <c r="E104" s="286" t="e">
        <f>(M51+S51)*'6-Opbouw uurtarief productie'!$E$50</f>
        <v>#DIV/0!</v>
      </c>
      <c r="F104" s="286" t="e">
        <f>(N51+T51)*'6-Opbouw uurtarief productie'!$E$52</f>
        <v>#DIV/0!</v>
      </c>
      <c r="G104" s="286" t="e">
        <f>(O51+U51)*'6-Opbouw uurtarief productie'!$E$52</f>
        <v>#DIV/0!</v>
      </c>
      <c r="H104" s="287" t="e">
        <f t="shared" si="49"/>
        <v>#DIV/0!</v>
      </c>
      <c r="I104" s="287" t="e">
        <f>V51*'7-Opbouw uurtarief toezicht'!$E$46</f>
        <v>#DIV/0!</v>
      </c>
      <c r="J104" s="287" t="e">
        <f>W51*'7-Opbouw uurtarief toezicht'!$E$46</f>
        <v>#DIV/0!</v>
      </c>
      <c r="K104" s="288" t="e">
        <f>X51*'7-Opbouw uurtarief toezicht'!$E$50</f>
        <v>#DIV/0!</v>
      </c>
      <c r="L104" s="288" t="e">
        <f>Y51*'7-Opbouw uurtarief toezicht'!$E$50</f>
        <v>#DIV/0!</v>
      </c>
      <c r="M104" s="289" t="e">
        <f>Z51*'7-Opbouw uurtarief toezicht'!$E$52</f>
        <v>#DIV/0!</v>
      </c>
      <c r="N104" s="289" t="e">
        <f>AA51*'7-Opbouw uurtarief toezicht'!$E$52</f>
        <v>#DIV/0!</v>
      </c>
      <c r="O104" s="290" t="e">
        <f t="shared" si="50"/>
        <v>#DIV/0!</v>
      </c>
      <c r="P104" s="291">
        <f>SUMIF('11-Vloeronderhoud'!A:A,'2-Kosten per locatie'!A104,'11-Vloeronderhoud'!H:H)</f>
        <v>0</v>
      </c>
      <c r="Q104" s="288">
        <f>SUMIF('8-Additionele kosten'!A:A,'2-Kosten per locatie'!A104,'8-Additionele kosten'!H:H)</f>
        <v>0</v>
      </c>
      <c r="R104" s="288">
        <f>SUMIF('10-Glasbewassing'!A:A,'2-Kosten per locatie'!A104,'10-Glasbewassing'!H:H)</f>
        <v>0</v>
      </c>
      <c r="S104" s="288">
        <f>SUMIF('12-Diepreiniging sanitair'!A:A,'2-Kosten per locatie'!A104,'12-Diepreiniging sanitair'!Q:Q)</f>
        <v>0</v>
      </c>
      <c r="T104" s="288">
        <f>SUMIF('13-Diepreiniging keuken'!A:A,A104,'13-Diepreiniging keuken'!H:H)</f>
        <v>0</v>
      </c>
      <c r="U104" s="288" t="e">
        <f t="shared" si="47"/>
        <v>#DIV/0!</v>
      </c>
      <c r="V104" s="288" t="e">
        <f t="shared" si="51"/>
        <v>#DIV/0!</v>
      </c>
      <c r="AH104" s="40"/>
      <c r="AI104" s="51"/>
    </row>
    <row r="105" spans="1:35" ht="15" customHeight="1">
      <c r="A105" s="277" t="str">
        <f t="shared" si="52"/>
        <v>Rotterdam - Mijnsherenlaan 180</v>
      </c>
      <c r="B105" s="285" t="e">
        <f>(J52+P52)*'6-Opbouw uurtarief productie'!$E$46</f>
        <v>#DIV/0!</v>
      </c>
      <c r="C105" s="285" t="e">
        <f>(K52+Q52)*'6-Opbouw uurtarief productie'!$E$46</f>
        <v>#DIV/0!</v>
      </c>
      <c r="D105" s="286" t="e">
        <f>(L52+R52)*'6-Opbouw uurtarief productie'!$E$50</f>
        <v>#DIV/0!</v>
      </c>
      <c r="E105" s="286" t="e">
        <f>(M52+S52)*'6-Opbouw uurtarief productie'!$E$50</f>
        <v>#DIV/0!</v>
      </c>
      <c r="F105" s="286" t="e">
        <f>(N52+T52)*'6-Opbouw uurtarief productie'!$E$52</f>
        <v>#DIV/0!</v>
      </c>
      <c r="G105" s="286" t="e">
        <f>(O52+U52)*'6-Opbouw uurtarief productie'!$E$52</f>
        <v>#DIV/0!</v>
      </c>
      <c r="H105" s="287" t="e">
        <f t="shared" si="49"/>
        <v>#DIV/0!</v>
      </c>
      <c r="I105" s="287" t="e">
        <f>V52*'7-Opbouw uurtarief toezicht'!$E$46</f>
        <v>#DIV/0!</v>
      </c>
      <c r="J105" s="287" t="e">
        <f>W52*'7-Opbouw uurtarief toezicht'!$E$46</f>
        <v>#DIV/0!</v>
      </c>
      <c r="K105" s="288" t="e">
        <f>X52*'7-Opbouw uurtarief toezicht'!$E$50</f>
        <v>#DIV/0!</v>
      </c>
      <c r="L105" s="288" t="e">
        <f>Y52*'7-Opbouw uurtarief toezicht'!$E$50</f>
        <v>#DIV/0!</v>
      </c>
      <c r="M105" s="289" t="e">
        <f>Z52*'7-Opbouw uurtarief toezicht'!$E$52</f>
        <v>#DIV/0!</v>
      </c>
      <c r="N105" s="289" t="e">
        <f>AA52*'7-Opbouw uurtarief toezicht'!$E$52</f>
        <v>#DIV/0!</v>
      </c>
      <c r="O105" s="290" t="e">
        <f t="shared" si="50"/>
        <v>#DIV/0!</v>
      </c>
      <c r="P105" s="291">
        <f>SUMIF('11-Vloeronderhoud'!A:A,'2-Kosten per locatie'!A105,'11-Vloeronderhoud'!H:H)</f>
        <v>0</v>
      </c>
      <c r="Q105" s="288">
        <f>SUMIF('8-Additionele kosten'!A:A,'2-Kosten per locatie'!A105,'8-Additionele kosten'!H:H)</f>
        <v>0</v>
      </c>
      <c r="R105" s="288">
        <f>SUMIF('10-Glasbewassing'!A:A,'2-Kosten per locatie'!A105,'10-Glasbewassing'!H:H)</f>
        <v>0</v>
      </c>
      <c r="S105" s="288">
        <f>SUMIF('12-Diepreiniging sanitair'!A:A,'2-Kosten per locatie'!A105,'12-Diepreiniging sanitair'!Q:Q)</f>
        <v>0</v>
      </c>
      <c r="T105" s="288">
        <f>SUMIF('13-Diepreiniging keuken'!A:A,A105,'13-Diepreiniging keuken'!H:H)</f>
        <v>0</v>
      </c>
      <c r="U105" s="288" t="e">
        <f t="shared" si="47"/>
        <v>#DIV/0!</v>
      </c>
      <c r="V105" s="288" t="e">
        <f t="shared" si="51"/>
        <v>#DIV/0!</v>
      </c>
      <c r="AH105" s="40"/>
      <c r="AI105" s="51"/>
    </row>
    <row r="106" spans="1:35" ht="15" customHeight="1">
      <c r="A106" s="277" t="str">
        <f t="shared" si="52"/>
        <v>Rotterdam - Siciliëboulevard 227</v>
      </c>
      <c r="B106" s="285" t="e">
        <f>(J53+P53)*'6-Opbouw uurtarief productie'!$E$46</f>
        <v>#DIV/0!</v>
      </c>
      <c r="C106" s="285" t="e">
        <f>(K53+Q53)*'6-Opbouw uurtarief productie'!$E$46</f>
        <v>#DIV/0!</v>
      </c>
      <c r="D106" s="286" t="e">
        <f>(L53+R53)*'6-Opbouw uurtarief productie'!$E$50</f>
        <v>#DIV/0!</v>
      </c>
      <c r="E106" s="286" t="e">
        <f>(M53+S53)*'6-Opbouw uurtarief productie'!$E$50</f>
        <v>#DIV/0!</v>
      </c>
      <c r="F106" s="286" t="e">
        <f>(N53+T53)*'6-Opbouw uurtarief productie'!$E$52</f>
        <v>#DIV/0!</v>
      </c>
      <c r="G106" s="286" t="e">
        <f>(O53+U53)*'6-Opbouw uurtarief productie'!$E$52</f>
        <v>#DIV/0!</v>
      </c>
      <c r="H106" s="287" t="e">
        <f t="shared" si="49"/>
        <v>#DIV/0!</v>
      </c>
      <c r="I106" s="287" t="e">
        <f>V53*'7-Opbouw uurtarief toezicht'!$E$46</f>
        <v>#DIV/0!</v>
      </c>
      <c r="J106" s="287" t="e">
        <f>W53*'7-Opbouw uurtarief toezicht'!$E$46</f>
        <v>#DIV/0!</v>
      </c>
      <c r="K106" s="288" t="e">
        <f>X53*'7-Opbouw uurtarief toezicht'!$E$50</f>
        <v>#DIV/0!</v>
      </c>
      <c r="L106" s="288" t="e">
        <f>Y53*'7-Opbouw uurtarief toezicht'!$E$50</f>
        <v>#DIV/0!</v>
      </c>
      <c r="M106" s="289" t="e">
        <f>Z53*'7-Opbouw uurtarief toezicht'!$E$52</f>
        <v>#DIV/0!</v>
      </c>
      <c r="N106" s="289" t="e">
        <f>AA53*'7-Opbouw uurtarief toezicht'!$E$52</f>
        <v>#DIV/0!</v>
      </c>
      <c r="O106" s="290" t="e">
        <f t="shared" si="50"/>
        <v>#DIV/0!</v>
      </c>
      <c r="P106" s="291">
        <f>SUMIF('11-Vloeronderhoud'!A:A,'2-Kosten per locatie'!A106,'11-Vloeronderhoud'!H:H)</f>
        <v>0</v>
      </c>
      <c r="Q106" s="288">
        <f>SUMIF('8-Additionele kosten'!A:A,'2-Kosten per locatie'!A106,'8-Additionele kosten'!H:H)</f>
        <v>0</v>
      </c>
      <c r="R106" s="288">
        <f>SUMIF('10-Glasbewassing'!A:A,'2-Kosten per locatie'!A106,'10-Glasbewassing'!H:H)</f>
        <v>0</v>
      </c>
      <c r="S106" s="288">
        <f>SUMIF('12-Diepreiniging sanitair'!A:A,'2-Kosten per locatie'!A106,'12-Diepreiniging sanitair'!Q:Q)</f>
        <v>0</v>
      </c>
      <c r="T106" s="288">
        <f>SUMIF('13-Diepreiniging keuken'!A:A,A106,'13-Diepreiniging keuken'!H:H)</f>
        <v>0</v>
      </c>
      <c r="U106" s="288" t="e">
        <f t="shared" si="47"/>
        <v>#DIV/0!</v>
      </c>
      <c r="V106" s="288" t="e">
        <f t="shared" si="51"/>
        <v>#DIV/0!</v>
      </c>
      <c r="AH106" s="40"/>
      <c r="AI106" s="51"/>
    </row>
    <row r="107" spans="1:35" ht="15" customHeight="1">
      <c r="A107" s="277" t="str">
        <f t="shared" si="52"/>
        <v>Rotterdam - Wilhelminakade 947 (WPC)</v>
      </c>
      <c r="B107" s="285" t="e">
        <f>(J54+P54)*'6-Opbouw uurtarief productie'!$E$46</f>
        <v>#DIV/0!</v>
      </c>
      <c r="C107" s="285" t="e">
        <f>(K54+Q54)*'6-Opbouw uurtarief productie'!$E$46</f>
        <v>#DIV/0!</v>
      </c>
      <c r="D107" s="286" t="e">
        <f>(L54+R54)*'6-Opbouw uurtarief productie'!$E$50</f>
        <v>#DIV/0!</v>
      </c>
      <c r="E107" s="286" t="e">
        <f>(M54+S54)*'6-Opbouw uurtarief productie'!$E$50</f>
        <v>#DIV/0!</v>
      </c>
      <c r="F107" s="286" t="e">
        <f>(N54+T54)*'6-Opbouw uurtarief productie'!$E$52</f>
        <v>#DIV/0!</v>
      </c>
      <c r="G107" s="286" t="e">
        <f>(O54+U54)*'6-Opbouw uurtarief productie'!$E$52</f>
        <v>#DIV/0!</v>
      </c>
      <c r="H107" s="287" t="e">
        <f t="shared" si="49"/>
        <v>#DIV/0!</v>
      </c>
      <c r="I107" s="287" t="e">
        <f>V54*'7-Opbouw uurtarief toezicht'!$E$46</f>
        <v>#DIV/0!</v>
      </c>
      <c r="J107" s="287" t="e">
        <f>W54*'7-Opbouw uurtarief toezicht'!$E$46</f>
        <v>#DIV/0!</v>
      </c>
      <c r="K107" s="288" t="e">
        <f>X54*'7-Opbouw uurtarief toezicht'!$E$50</f>
        <v>#DIV/0!</v>
      </c>
      <c r="L107" s="288" t="e">
        <f>Y54*'7-Opbouw uurtarief toezicht'!$E$50</f>
        <v>#DIV/0!</v>
      </c>
      <c r="M107" s="289" t="e">
        <f>Z54*'7-Opbouw uurtarief toezicht'!$E$52</f>
        <v>#DIV/0!</v>
      </c>
      <c r="N107" s="289" t="e">
        <f>AA54*'7-Opbouw uurtarief toezicht'!$E$52</f>
        <v>#DIV/0!</v>
      </c>
      <c r="O107" s="290" t="e">
        <f t="shared" si="50"/>
        <v>#DIV/0!</v>
      </c>
      <c r="P107" s="291">
        <f>SUMIF('11-Vloeronderhoud'!A:A,'2-Kosten per locatie'!A107,'11-Vloeronderhoud'!H:H)</f>
        <v>0</v>
      </c>
      <c r="Q107" s="288">
        <f>SUMIF('8-Additionele kosten'!A:A,'2-Kosten per locatie'!A107,'8-Additionele kosten'!H:H)</f>
        <v>0</v>
      </c>
      <c r="R107" s="288">
        <f>SUMIF('10-Glasbewassing'!A:A,'2-Kosten per locatie'!A107,'10-Glasbewassing'!H:H)</f>
        <v>0</v>
      </c>
      <c r="S107" s="288">
        <f>SUMIF('12-Diepreiniging sanitair'!A:A,'2-Kosten per locatie'!A107,'12-Diepreiniging sanitair'!Q:Q)</f>
        <v>0</v>
      </c>
      <c r="T107" s="288">
        <f>SUMIF('13-Diepreiniging keuken'!A:A,A107,'13-Diepreiniging keuken'!H:H)</f>
        <v>0</v>
      </c>
      <c r="U107" s="288" t="e">
        <f t="shared" si="47"/>
        <v>#DIV/0!</v>
      </c>
      <c r="V107" s="288" t="e">
        <f t="shared" si="51"/>
        <v>#DIV/0!</v>
      </c>
      <c r="AH107" s="40"/>
      <c r="AI107" s="51"/>
    </row>
    <row r="108" spans="1:35" ht="15" customHeight="1">
      <c r="A108" s="277" t="str">
        <f t="shared" si="52"/>
        <v>Rotterdam - Wilhelminakade - 2</v>
      </c>
      <c r="B108" s="285" t="e">
        <f>(J55+P55)*'6-Opbouw uurtarief productie'!$E$46</f>
        <v>#DIV/0!</v>
      </c>
      <c r="C108" s="285" t="e">
        <f>(K55+Q55)*'6-Opbouw uurtarief productie'!$E$46</f>
        <v>#DIV/0!</v>
      </c>
      <c r="D108" s="286" t="e">
        <f>(L55+R55)*'6-Opbouw uurtarief productie'!$E$50</f>
        <v>#DIV/0!</v>
      </c>
      <c r="E108" s="286" t="e">
        <f>(M55+S55)*'6-Opbouw uurtarief productie'!$E$50</f>
        <v>#DIV/0!</v>
      </c>
      <c r="F108" s="286" t="e">
        <f>(N55+T55)*'6-Opbouw uurtarief productie'!$E$52</f>
        <v>#DIV/0!</v>
      </c>
      <c r="G108" s="286" t="e">
        <f>(O55+U55)*'6-Opbouw uurtarief productie'!$E$52</f>
        <v>#DIV/0!</v>
      </c>
      <c r="H108" s="287" t="e">
        <f t="shared" si="49"/>
        <v>#DIV/0!</v>
      </c>
      <c r="I108" s="287" t="e">
        <f>V55*'7-Opbouw uurtarief toezicht'!$E$46</f>
        <v>#DIV/0!</v>
      </c>
      <c r="J108" s="287" t="e">
        <f>W55*'7-Opbouw uurtarief toezicht'!$E$46</f>
        <v>#DIV/0!</v>
      </c>
      <c r="K108" s="288" t="e">
        <f>X55*'7-Opbouw uurtarief toezicht'!$E$50</f>
        <v>#DIV/0!</v>
      </c>
      <c r="L108" s="288" t="e">
        <f>Y55*'7-Opbouw uurtarief toezicht'!$E$50</f>
        <v>#DIV/0!</v>
      </c>
      <c r="M108" s="289" t="e">
        <f>Z55*'7-Opbouw uurtarief toezicht'!$E$52</f>
        <v>#DIV/0!</v>
      </c>
      <c r="N108" s="289" t="e">
        <f>AA55*'7-Opbouw uurtarief toezicht'!$E$52</f>
        <v>#DIV/0!</v>
      </c>
      <c r="O108" s="290" t="e">
        <f t="shared" si="50"/>
        <v>#DIV/0!</v>
      </c>
      <c r="P108" s="291">
        <f>SUMIF('11-Vloeronderhoud'!A:A,'2-Kosten per locatie'!A108,'11-Vloeronderhoud'!H:H)</f>
        <v>0</v>
      </c>
      <c r="Q108" s="288">
        <f>SUMIF('8-Additionele kosten'!A:A,'2-Kosten per locatie'!A108,'8-Additionele kosten'!H:H)</f>
        <v>0</v>
      </c>
      <c r="R108" s="288">
        <f>SUMIF('10-Glasbewassing'!A:A,'2-Kosten per locatie'!A108,'10-Glasbewassing'!H:H)</f>
        <v>0</v>
      </c>
      <c r="S108" s="288">
        <f>SUMIF('12-Diepreiniging sanitair'!A:A,'2-Kosten per locatie'!A108,'12-Diepreiniging sanitair'!Q:Q)</f>
        <v>0</v>
      </c>
      <c r="T108" s="288">
        <f>SUMIF('13-Diepreiniging keuken'!A:A,A108,'13-Diepreiniging keuken'!H:H)</f>
        <v>0</v>
      </c>
      <c r="U108" s="288" t="e">
        <f t="shared" si="47"/>
        <v>#DIV/0!</v>
      </c>
      <c r="V108" s="288" t="e">
        <f t="shared" si="51"/>
        <v>#DIV/0!</v>
      </c>
      <c r="AH108" s="40"/>
      <c r="AI108" s="51"/>
    </row>
    <row r="109" spans="1:35" ht="15" customHeight="1">
      <c r="A109" s="277" t="str">
        <f t="shared" si="52"/>
        <v>Schiedam - 's Gravenlandseweg 551</v>
      </c>
      <c r="B109" s="285" t="e">
        <f>(J56+P56)*'6-Opbouw uurtarief productie'!$E$46</f>
        <v>#DIV/0!</v>
      </c>
      <c r="C109" s="285" t="e">
        <f>(K56+Q56)*'6-Opbouw uurtarief productie'!$E$46</f>
        <v>#DIV/0!</v>
      </c>
      <c r="D109" s="286" t="e">
        <f>(L56+R56)*'6-Opbouw uurtarief productie'!$E$50</f>
        <v>#DIV/0!</v>
      </c>
      <c r="E109" s="286" t="e">
        <f>(M56+S56)*'6-Opbouw uurtarief productie'!$E$50</f>
        <v>#DIV/0!</v>
      </c>
      <c r="F109" s="286" t="e">
        <f>(N56+T56)*'6-Opbouw uurtarief productie'!$E$52</f>
        <v>#DIV/0!</v>
      </c>
      <c r="G109" s="286" t="e">
        <f>(O56+U56)*'6-Opbouw uurtarief productie'!$E$52</f>
        <v>#DIV/0!</v>
      </c>
      <c r="H109" s="287" t="e">
        <f t="shared" si="49"/>
        <v>#DIV/0!</v>
      </c>
      <c r="I109" s="287" t="e">
        <f>V56*'7-Opbouw uurtarief toezicht'!$E$46</f>
        <v>#DIV/0!</v>
      </c>
      <c r="J109" s="287" t="e">
        <f>W56*'7-Opbouw uurtarief toezicht'!$E$46</f>
        <v>#DIV/0!</v>
      </c>
      <c r="K109" s="288" t="e">
        <f>X56*'7-Opbouw uurtarief toezicht'!$E$50</f>
        <v>#DIV/0!</v>
      </c>
      <c r="L109" s="288" t="e">
        <f>Y56*'7-Opbouw uurtarief toezicht'!$E$50</f>
        <v>#DIV/0!</v>
      </c>
      <c r="M109" s="289" t="e">
        <f>Z56*'7-Opbouw uurtarief toezicht'!$E$52</f>
        <v>#DIV/0!</v>
      </c>
      <c r="N109" s="289" t="e">
        <f>AA56*'7-Opbouw uurtarief toezicht'!$E$52</f>
        <v>#DIV/0!</v>
      </c>
      <c r="O109" s="290" t="e">
        <f t="shared" si="50"/>
        <v>#DIV/0!</v>
      </c>
      <c r="P109" s="291">
        <f>SUMIF('11-Vloeronderhoud'!A:A,'2-Kosten per locatie'!A109,'11-Vloeronderhoud'!H:H)</f>
        <v>0</v>
      </c>
      <c r="Q109" s="288">
        <f>SUMIF('8-Additionele kosten'!A:A,'2-Kosten per locatie'!A109,'8-Additionele kosten'!H:H)</f>
        <v>0</v>
      </c>
      <c r="R109" s="288">
        <f>SUMIF('10-Glasbewassing'!A:A,'2-Kosten per locatie'!A109,'10-Glasbewassing'!H:H)</f>
        <v>0</v>
      </c>
      <c r="S109" s="288">
        <f>SUMIF('12-Diepreiniging sanitair'!A:A,'2-Kosten per locatie'!A109,'12-Diepreiniging sanitair'!Q:Q)</f>
        <v>0</v>
      </c>
      <c r="T109" s="288">
        <f>SUMIF('13-Diepreiniging keuken'!A:A,A109,'13-Diepreiniging keuken'!H:H)</f>
        <v>0</v>
      </c>
      <c r="U109" s="288" t="e">
        <f t="shared" si="47"/>
        <v>#DIV/0!</v>
      </c>
      <c r="V109" s="288" t="e">
        <f t="shared" si="51"/>
        <v>#DIV/0!</v>
      </c>
      <c r="AH109" s="40"/>
      <c r="AI109" s="51"/>
    </row>
    <row r="110" spans="1:35" ht="15" customHeight="1">
      <c r="A110" s="277" t="str">
        <f t="shared" si="52"/>
        <v>Schiedam -Zoomweg 20</v>
      </c>
      <c r="B110" s="285" t="e">
        <f>(J57+P57)*'6-Opbouw uurtarief productie'!$E$46</f>
        <v>#DIV/0!</v>
      </c>
      <c r="C110" s="285" t="e">
        <f>(K57+Q57)*'6-Opbouw uurtarief productie'!$E$46</f>
        <v>#DIV/0!</v>
      </c>
      <c r="D110" s="286" t="e">
        <f>(L57+R57)*'6-Opbouw uurtarief productie'!$E$50</f>
        <v>#DIV/0!</v>
      </c>
      <c r="E110" s="286" t="e">
        <f>(M57+S57)*'6-Opbouw uurtarief productie'!$E$50</f>
        <v>#DIV/0!</v>
      </c>
      <c r="F110" s="286" t="e">
        <f>(N57+T57)*'6-Opbouw uurtarief productie'!$E$52</f>
        <v>#DIV/0!</v>
      </c>
      <c r="G110" s="286" t="e">
        <f>(O57+U57)*'6-Opbouw uurtarief productie'!$E$52</f>
        <v>#DIV/0!</v>
      </c>
      <c r="H110" s="287" t="e">
        <f t="shared" si="49"/>
        <v>#DIV/0!</v>
      </c>
      <c r="I110" s="287" t="e">
        <f>V57*'7-Opbouw uurtarief toezicht'!$E$46</f>
        <v>#DIV/0!</v>
      </c>
      <c r="J110" s="287" t="e">
        <f>W57*'7-Opbouw uurtarief toezicht'!$E$46</f>
        <v>#DIV/0!</v>
      </c>
      <c r="K110" s="288" t="e">
        <f>X57*'7-Opbouw uurtarief toezicht'!$E$50</f>
        <v>#DIV/0!</v>
      </c>
      <c r="L110" s="288" t="e">
        <f>Y57*'7-Opbouw uurtarief toezicht'!$E$50</f>
        <v>#DIV/0!</v>
      </c>
      <c r="M110" s="289" t="e">
        <f>Z57*'7-Opbouw uurtarief toezicht'!$E$52</f>
        <v>#DIV/0!</v>
      </c>
      <c r="N110" s="289" t="e">
        <f>AA57*'7-Opbouw uurtarief toezicht'!$E$52</f>
        <v>#DIV/0!</v>
      </c>
      <c r="O110" s="290" t="e">
        <f t="shared" si="50"/>
        <v>#DIV/0!</v>
      </c>
      <c r="P110" s="291">
        <f>SUMIF('11-Vloeronderhoud'!A:A,'2-Kosten per locatie'!A110,'11-Vloeronderhoud'!H:H)</f>
        <v>0</v>
      </c>
      <c r="Q110" s="288">
        <f>SUMIF('8-Additionele kosten'!A:A,'2-Kosten per locatie'!A110,'8-Additionele kosten'!H:H)</f>
        <v>0</v>
      </c>
      <c r="R110" s="288">
        <f>SUMIF('10-Glasbewassing'!A:A,'2-Kosten per locatie'!A110,'10-Glasbewassing'!H:H)</f>
        <v>0</v>
      </c>
      <c r="S110" s="288">
        <f>SUMIF('12-Diepreiniging sanitair'!A:A,'2-Kosten per locatie'!A110,'12-Diepreiniging sanitair'!Q:Q)</f>
        <v>0</v>
      </c>
      <c r="T110" s="288">
        <f>SUMIF('13-Diepreiniging keuken'!A:A,A110,'13-Diepreiniging keuken'!H:H)</f>
        <v>0</v>
      </c>
      <c r="U110" s="288" t="e">
        <f t="shared" si="47"/>
        <v>#DIV/0!</v>
      </c>
      <c r="V110" s="288" t="e">
        <f t="shared" si="51"/>
        <v>#DIV/0!</v>
      </c>
      <c r="AH110" s="40"/>
      <c r="AI110" s="51"/>
    </row>
    <row r="111" spans="1:35" ht="15" customHeight="1">
      <c r="A111" s="277" t="str">
        <f t="shared" si="52"/>
        <v>Spijkenisse - Schenkelweg 90</v>
      </c>
      <c r="B111" s="285" t="e">
        <f>(J58+P58)*'6-Opbouw uurtarief productie'!$E$46</f>
        <v>#DIV/0!</v>
      </c>
      <c r="C111" s="285" t="e">
        <f>(K58+Q58)*'6-Opbouw uurtarief productie'!$E$46</f>
        <v>#DIV/0!</v>
      </c>
      <c r="D111" s="286" t="e">
        <f>(L58+R58)*'6-Opbouw uurtarief productie'!$E$50</f>
        <v>#DIV/0!</v>
      </c>
      <c r="E111" s="286" t="e">
        <f>(M58+S58)*'6-Opbouw uurtarief productie'!$E$50</f>
        <v>#DIV/0!</v>
      </c>
      <c r="F111" s="286" t="e">
        <f>(N58+T58)*'6-Opbouw uurtarief productie'!$E$52</f>
        <v>#DIV/0!</v>
      </c>
      <c r="G111" s="286" t="e">
        <f>(O58+U58)*'6-Opbouw uurtarief productie'!$E$52</f>
        <v>#DIV/0!</v>
      </c>
      <c r="H111" s="287" t="e">
        <f t="shared" si="49"/>
        <v>#DIV/0!</v>
      </c>
      <c r="I111" s="287" t="e">
        <f>V58*'7-Opbouw uurtarief toezicht'!$E$46</f>
        <v>#DIV/0!</v>
      </c>
      <c r="J111" s="287" t="e">
        <f>W58*'7-Opbouw uurtarief toezicht'!$E$46</f>
        <v>#DIV/0!</v>
      </c>
      <c r="K111" s="288" t="e">
        <f>X58*'7-Opbouw uurtarief toezicht'!$E$50</f>
        <v>#DIV/0!</v>
      </c>
      <c r="L111" s="288" t="e">
        <f>Y58*'7-Opbouw uurtarief toezicht'!$E$50</f>
        <v>#DIV/0!</v>
      </c>
      <c r="M111" s="289" t="e">
        <f>Z58*'7-Opbouw uurtarief toezicht'!$E$52</f>
        <v>#DIV/0!</v>
      </c>
      <c r="N111" s="289" t="e">
        <f>AA58*'7-Opbouw uurtarief toezicht'!$E$52</f>
        <v>#DIV/0!</v>
      </c>
      <c r="O111" s="290" t="e">
        <f t="shared" si="50"/>
        <v>#DIV/0!</v>
      </c>
      <c r="P111" s="291">
        <f>SUMIF('11-Vloeronderhoud'!A:A,'2-Kosten per locatie'!A111,'11-Vloeronderhoud'!H:H)</f>
        <v>0</v>
      </c>
      <c r="Q111" s="288">
        <f>SUMIF('8-Additionele kosten'!A:A,'2-Kosten per locatie'!A111,'8-Additionele kosten'!H:H)</f>
        <v>0</v>
      </c>
      <c r="R111" s="288">
        <f>SUMIF('10-Glasbewassing'!A:A,'2-Kosten per locatie'!A111,'10-Glasbewassing'!H:H)</f>
        <v>0</v>
      </c>
      <c r="S111" s="288">
        <f>SUMIF('12-Diepreiniging sanitair'!A:A,'2-Kosten per locatie'!A111,'12-Diepreiniging sanitair'!Q:Q)</f>
        <v>0</v>
      </c>
      <c r="T111" s="288">
        <f>SUMIF('13-Diepreiniging keuken'!A:A,A111,'13-Diepreiniging keuken'!H:H)</f>
        <v>0</v>
      </c>
      <c r="U111" s="288" t="e">
        <f t="shared" si="47"/>
        <v>#DIV/0!</v>
      </c>
      <c r="V111" s="288" t="e">
        <f t="shared" si="51"/>
        <v>#DIV/0!</v>
      </c>
      <c r="AH111" s="40"/>
      <c r="AI111" s="51"/>
    </row>
    <row r="112" spans="1:35" ht="15" customHeight="1">
      <c r="A112" s="277" t="str">
        <f t="shared" si="52"/>
        <v>Spijkenisse - Van Hogendorpstr 50</v>
      </c>
      <c r="B112" s="285" t="e">
        <f>(J59+P59)*'6-Opbouw uurtarief productie'!$E$46</f>
        <v>#DIV/0!</v>
      </c>
      <c r="C112" s="285" t="e">
        <f>(K59+Q59)*'6-Opbouw uurtarief productie'!$E$46</f>
        <v>#DIV/0!</v>
      </c>
      <c r="D112" s="286" t="e">
        <f>(L59+R59)*'6-Opbouw uurtarief productie'!$E$50</f>
        <v>#DIV/0!</v>
      </c>
      <c r="E112" s="286" t="e">
        <f>(M59+S59)*'6-Opbouw uurtarief productie'!$E$50</f>
        <v>#DIV/0!</v>
      </c>
      <c r="F112" s="286" t="e">
        <f>(N59+T59)*'6-Opbouw uurtarief productie'!$E$52</f>
        <v>#DIV/0!</v>
      </c>
      <c r="G112" s="286" t="e">
        <f>(O59+U59)*'6-Opbouw uurtarief productie'!$E$52</f>
        <v>#DIV/0!</v>
      </c>
      <c r="H112" s="287" t="e">
        <f t="shared" si="49"/>
        <v>#DIV/0!</v>
      </c>
      <c r="I112" s="287" t="e">
        <f>V59*'7-Opbouw uurtarief toezicht'!$E$46</f>
        <v>#DIV/0!</v>
      </c>
      <c r="J112" s="287" t="e">
        <f>W59*'7-Opbouw uurtarief toezicht'!$E$46</f>
        <v>#DIV/0!</v>
      </c>
      <c r="K112" s="288" t="e">
        <f>X59*'7-Opbouw uurtarief toezicht'!$E$50</f>
        <v>#DIV/0!</v>
      </c>
      <c r="L112" s="288" t="e">
        <f>Y59*'7-Opbouw uurtarief toezicht'!$E$50</f>
        <v>#DIV/0!</v>
      </c>
      <c r="M112" s="289" t="e">
        <f>Z59*'7-Opbouw uurtarief toezicht'!$E$52</f>
        <v>#DIV/0!</v>
      </c>
      <c r="N112" s="289" t="e">
        <f>AA59*'7-Opbouw uurtarief toezicht'!$E$52</f>
        <v>#DIV/0!</v>
      </c>
      <c r="O112" s="290" t="e">
        <f t="shared" si="50"/>
        <v>#DIV/0!</v>
      </c>
      <c r="P112" s="291">
        <f>SUMIF('11-Vloeronderhoud'!A:A,'2-Kosten per locatie'!A112,'11-Vloeronderhoud'!H:H)</f>
        <v>0</v>
      </c>
      <c r="Q112" s="288">
        <f>SUMIF('8-Additionele kosten'!A:A,'2-Kosten per locatie'!A112,'8-Additionele kosten'!H:H)</f>
        <v>0</v>
      </c>
      <c r="R112" s="288">
        <f>SUMIF('10-Glasbewassing'!A:A,'2-Kosten per locatie'!A112,'10-Glasbewassing'!H:H)</f>
        <v>0</v>
      </c>
      <c r="S112" s="288">
        <f>SUMIF('12-Diepreiniging sanitair'!A:A,'2-Kosten per locatie'!A112,'12-Diepreiniging sanitair'!Q:Q)</f>
        <v>0</v>
      </c>
      <c r="T112" s="288">
        <f>SUMIF('13-Diepreiniging keuken'!A:A,A112,'13-Diepreiniging keuken'!H:H)</f>
        <v>0</v>
      </c>
      <c r="U112" s="288" t="e">
        <f t="shared" si="47"/>
        <v>#DIV/0!</v>
      </c>
      <c r="V112" s="288" t="e">
        <f t="shared" si="51"/>
        <v>#DIV/0!</v>
      </c>
      <c r="AH112" s="40"/>
      <c r="AI112" s="51"/>
    </row>
    <row r="113" spans="1:35" ht="15" customHeight="1">
      <c r="A113" s="277" t="str">
        <f t="shared" si="52"/>
        <v>Vlaardingen - Hoogstad 501</v>
      </c>
      <c r="B113" s="285" t="e">
        <f>(J60+P60)*'6-Opbouw uurtarief productie'!$E$46</f>
        <v>#DIV/0!</v>
      </c>
      <c r="C113" s="285" t="e">
        <f>(K60+Q60)*'6-Opbouw uurtarief productie'!$E$46</f>
        <v>#DIV/0!</v>
      </c>
      <c r="D113" s="286" t="e">
        <f>(L60+R60)*'6-Opbouw uurtarief productie'!$E$50</f>
        <v>#DIV/0!</v>
      </c>
      <c r="E113" s="286" t="e">
        <f>(M60+S60)*'6-Opbouw uurtarief productie'!$E$50</f>
        <v>#DIV/0!</v>
      </c>
      <c r="F113" s="286" t="e">
        <f>(N60+T60)*'6-Opbouw uurtarief productie'!$E$52</f>
        <v>#DIV/0!</v>
      </c>
      <c r="G113" s="286" t="e">
        <f>(O60+U60)*'6-Opbouw uurtarief productie'!$E$52</f>
        <v>#DIV/0!</v>
      </c>
      <c r="H113" s="287" t="e">
        <f t="shared" si="49"/>
        <v>#DIV/0!</v>
      </c>
      <c r="I113" s="287" t="e">
        <f>V60*'7-Opbouw uurtarief toezicht'!$E$46</f>
        <v>#DIV/0!</v>
      </c>
      <c r="J113" s="287" t="e">
        <f>W60*'7-Opbouw uurtarief toezicht'!$E$46</f>
        <v>#DIV/0!</v>
      </c>
      <c r="K113" s="288" t="e">
        <f>X60*'7-Opbouw uurtarief toezicht'!$E$50</f>
        <v>#DIV/0!</v>
      </c>
      <c r="L113" s="288" t="e">
        <f>Y60*'7-Opbouw uurtarief toezicht'!$E$50</f>
        <v>#DIV/0!</v>
      </c>
      <c r="M113" s="289" t="e">
        <f>Z60*'7-Opbouw uurtarief toezicht'!$E$52</f>
        <v>#DIV/0!</v>
      </c>
      <c r="N113" s="289" t="e">
        <f>AA60*'7-Opbouw uurtarief toezicht'!$E$52</f>
        <v>#DIV/0!</v>
      </c>
      <c r="O113" s="290" t="e">
        <f t="shared" si="50"/>
        <v>#DIV/0!</v>
      </c>
      <c r="P113" s="291">
        <f>SUMIF('11-Vloeronderhoud'!A:A,'2-Kosten per locatie'!A113,'11-Vloeronderhoud'!H:H)</f>
        <v>0</v>
      </c>
      <c r="Q113" s="288">
        <f>SUMIF('8-Additionele kosten'!A:A,'2-Kosten per locatie'!A113,'8-Additionele kosten'!H:H)</f>
        <v>0</v>
      </c>
      <c r="R113" s="288">
        <f>SUMIF('10-Glasbewassing'!A:A,'2-Kosten per locatie'!A113,'10-Glasbewassing'!H:H)</f>
        <v>0</v>
      </c>
      <c r="S113" s="288">
        <f>SUMIF('12-Diepreiniging sanitair'!A:A,'2-Kosten per locatie'!A113,'12-Diepreiniging sanitair'!Q:Q)</f>
        <v>0</v>
      </c>
      <c r="T113" s="288">
        <f>SUMIF('13-Diepreiniging keuken'!A:A,A113,'13-Diepreiniging keuken'!H:H)</f>
        <v>0</v>
      </c>
      <c r="U113" s="288" t="e">
        <f t="shared" si="47"/>
        <v>#DIV/0!</v>
      </c>
      <c r="V113" s="288" t="e">
        <f t="shared" si="51"/>
        <v>#DIV/0!</v>
      </c>
      <c r="AH113" s="40"/>
      <c r="AI113" s="51"/>
    </row>
    <row r="114" spans="1:35" ht="15" customHeight="1">
      <c r="A114" s="277" t="str">
        <f t="shared" si="52"/>
        <v>Hoek van Holland - Rechtestraat 20</v>
      </c>
      <c r="B114" s="285" t="e">
        <f>(J61+P61)*'6-Opbouw uurtarief productie'!$E$46</f>
        <v>#DIV/0!</v>
      </c>
      <c r="C114" s="285" t="e">
        <f>(K61+Q61)*'6-Opbouw uurtarief productie'!$E$46</f>
        <v>#DIV/0!</v>
      </c>
      <c r="D114" s="286" t="e">
        <f>(L61+R61)*'6-Opbouw uurtarief productie'!$E$50</f>
        <v>#DIV/0!</v>
      </c>
      <c r="E114" s="286" t="e">
        <f>(M61+S61)*'6-Opbouw uurtarief productie'!$E$50</f>
        <v>#DIV/0!</v>
      </c>
      <c r="F114" s="286" t="e">
        <f>(N61+T61)*'6-Opbouw uurtarief productie'!$E$52</f>
        <v>#DIV/0!</v>
      </c>
      <c r="G114" s="286" t="e">
        <f>(O61+U61)*'6-Opbouw uurtarief productie'!$E$52</f>
        <v>#DIV/0!</v>
      </c>
      <c r="H114" s="287" t="e">
        <f>SUM(B114:G114)</f>
        <v>#DIV/0!</v>
      </c>
      <c r="I114" s="287" t="e">
        <f>V61*'7-Opbouw uurtarief toezicht'!$E$46</f>
        <v>#DIV/0!</v>
      </c>
      <c r="J114" s="287" t="e">
        <f>W61*'7-Opbouw uurtarief toezicht'!$E$46</f>
        <v>#DIV/0!</v>
      </c>
      <c r="K114" s="288" t="e">
        <f>X61*'7-Opbouw uurtarief toezicht'!$E$50</f>
        <v>#DIV/0!</v>
      </c>
      <c r="L114" s="288" t="e">
        <f>Y61*'7-Opbouw uurtarief toezicht'!$E$50</f>
        <v>#DIV/0!</v>
      </c>
      <c r="M114" s="289" t="e">
        <f>Z61*'7-Opbouw uurtarief toezicht'!$E$52</f>
        <v>#DIV/0!</v>
      </c>
      <c r="N114" s="289" t="e">
        <f>AA61*'7-Opbouw uurtarief toezicht'!$E$52</f>
        <v>#DIV/0!</v>
      </c>
      <c r="O114" s="290" t="e">
        <f>SUM(I114:N114)</f>
        <v>#DIV/0!</v>
      </c>
      <c r="P114" s="291">
        <f>SUMIF('11-Vloeronderhoud'!A:A,'2-Kosten per locatie'!A114,'11-Vloeronderhoud'!H:H)</f>
        <v>0</v>
      </c>
      <c r="Q114" s="288">
        <f>SUMIF('8-Additionele kosten'!A:A,'2-Kosten per locatie'!A114,'8-Additionele kosten'!H:H)</f>
        <v>0</v>
      </c>
      <c r="R114" s="288">
        <f>SUMIF('10-Glasbewassing'!A:A,'2-Kosten per locatie'!A114,'10-Glasbewassing'!H:H)</f>
        <v>0</v>
      </c>
      <c r="S114" s="288">
        <f>SUMIF('12-Diepreiniging sanitair'!A:A,'2-Kosten per locatie'!A114,'12-Diepreiniging sanitair'!Q:Q)</f>
        <v>0</v>
      </c>
      <c r="T114" s="288">
        <f>SUMIF('13-Diepreiniging keuken'!A:A,A114,'13-Diepreiniging keuken'!H:H)</f>
        <v>0</v>
      </c>
      <c r="U114" s="288" t="e">
        <f t="shared" si="47"/>
        <v>#DIV/0!</v>
      </c>
      <c r="V114" s="288" t="e">
        <f>U114/12</f>
        <v>#DIV/0!</v>
      </c>
      <c r="AH114" s="40"/>
      <c r="AI114" s="51"/>
    </row>
    <row r="115" spans="1:35" ht="15" customHeight="1">
      <c r="A115" s="277" t="str">
        <f t="shared" si="52"/>
        <v>Rotterdam - Sicilieboulevard 227</v>
      </c>
      <c r="B115" s="285" t="e">
        <f>(J62+P62)*'6-Opbouw uurtarief productie'!$E$46</f>
        <v>#DIV/0!</v>
      </c>
      <c r="C115" s="285" t="e">
        <f>(K62+Q62)*'6-Opbouw uurtarief productie'!$E$46</f>
        <v>#DIV/0!</v>
      </c>
      <c r="D115" s="286" t="e">
        <f>(L62+R62)*'6-Opbouw uurtarief productie'!$E$50</f>
        <v>#DIV/0!</v>
      </c>
      <c r="E115" s="286" t="e">
        <f>(M62+S62)*'6-Opbouw uurtarief productie'!$E$50</f>
        <v>#DIV/0!</v>
      </c>
      <c r="F115" s="286" t="e">
        <f>(N62+T62)*'6-Opbouw uurtarief productie'!$E$52</f>
        <v>#DIV/0!</v>
      </c>
      <c r="G115" s="286" t="e">
        <f>(O62+U62)*'6-Opbouw uurtarief productie'!$E$52</f>
        <v>#DIV/0!</v>
      </c>
      <c r="H115" s="287" t="e">
        <f>SUM(B115:G115)</f>
        <v>#DIV/0!</v>
      </c>
      <c r="I115" s="287" t="e">
        <f>V62*'7-Opbouw uurtarief toezicht'!$E$46</f>
        <v>#DIV/0!</v>
      </c>
      <c r="J115" s="287" t="e">
        <f>W62*'7-Opbouw uurtarief toezicht'!$E$46</f>
        <v>#DIV/0!</v>
      </c>
      <c r="K115" s="288" t="e">
        <f>X62*'7-Opbouw uurtarief toezicht'!$E$50</f>
        <v>#DIV/0!</v>
      </c>
      <c r="L115" s="288" t="e">
        <f>Y62*'7-Opbouw uurtarief toezicht'!$E$50</f>
        <v>#DIV/0!</v>
      </c>
      <c r="M115" s="289" t="e">
        <f>Z62*'7-Opbouw uurtarief toezicht'!$E$52</f>
        <v>#DIV/0!</v>
      </c>
      <c r="N115" s="289" t="e">
        <f>AA62*'7-Opbouw uurtarief toezicht'!$E$52</f>
        <v>#DIV/0!</v>
      </c>
      <c r="O115" s="290" t="e">
        <f>SUM(I115:N115)</f>
        <v>#DIV/0!</v>
      </c>
      <c r="P115" s="291">
        <f>SUMIF('11-Vloeronderhoud'!A:A,'2-Kosten per locatie'!A115,'11-Vloeronderhoud'!H:H)</f>
        <v>0</v>
      </c>
      <c r="Q115" s="288">
        <f>SUMIF('8-Additionele kosten'!A:A,'2-Kosten per locatie'!A115,'8-Additionele kosten'!H:H)</f>
        <v>0</v>
      </c>
      <c r="R115" s="288">
        <f>SUMIF('10-Glasbewassing'!A:A,'2-Kosten per locatie'!A115,'10-Glasbewassing'!H:H)</f>
        <v>0</v>
      </c>
      <c r="S115" s="288">
        <f>SUMIF('12-Diepreiniging sanitair'!A:A,'2-Kosten per locatie'!A115,'12-Diepreiniging sanitair'!Q:Q)</f>
        <v>0</v>
      </c>
      <c r="T115" s="288">
        <f>SUMIF('13-Diepreiniging keuken'!A:A,A115,'13-Diepreiniging keuken'!H:H)</f>
        <v>0</v>
      </c>
      <c r="U115" s="288" t="e">
        <f t="shared" si="47"/>
        <v>#DIV/0!</v>
      </c>
      <c r="V115" s="288" t="e">
        <f>U115/12</f>
        <v>#DIV/0!</v>
      </c>
      <c r="AH115" s="40"/>
      <c r="AI115" s="51"/>
    </row>
    <row r="116" spans="1:35" ht="15" customHeight="1">
      <c r="A116" s="277" t="str">
        <f t="shared" si="52"/>
        <v>Algemeen</v>
      </c>
      <c r="B116" s="285" t="e">
        <f>(J63+P63)*'6-Opbouw uurtarief productie'!$E$46</f>
        <v>#DIV/0!</v>
      </c>
      <c r="C116" s="285" t="e">
        <f>(K63+Q63)*'6-Opbouw uurtarief productie'!$E$46</f>
        <v>#DIV/0!</v>
      </c>
      <c r="D116" s="286" t="e">
        <f>(L63+R63)*'6-Opbouw uurtarief productie'!$E$50</f>
        <v>#DIV/0!</v>
      </c>
      <c r="E116" s="286" t="e">
        <f>(M63+S63)*'6-Opbouw uurtarief productie'!$E$50</f>
        <v>#DIV/0!</v>
      </c>
      <c r="F116" s="286" t="e">
        <f>(N63+T63)*'6-Opbouw uurtarief productie'!$E$52</f>
        <v>#DIV/0!</v>
      </c>
      <c r="G116" s="286" t="e">
        <f>(O63+U63)*'6-Opbouw uurtarief productie'!$E$52</f>
        <v>#DIV/0!</v>
      </c>
      <c r="H116" s="287" t="e">
        <f>SUM(B116:G116)</f>
        <v>#DIV/0!</v>
      </c>
      <c r="I116" s="287" t="e">
        <f>V63*'7-Opbouw uurtarief toezicht'!$E$46</f>
        <v>#DIV/0!</v>
      </c>
      <c r="J116" s="287" t="e">
        <f>W63*'7-Opbouw uurtarief toezicht'!$E$46</f>
        <v>#DIV/0!</v>
      </c>
      <c r="K116" s="288" t="e">
        <f>X63*'7-Opbouw uurtarief toezicht'!$E$50</f>
        <v>#DIV/0!</v>
      </c>
      <c r="L116" s="288" t="e">
        <f>Y63*'7-Opbouw uurtarief toezicht'!$E$50</f>
        <v>#DIV/0!</v>
      </c>
      <c r="M116" s="289" t="e">
        <f>Z63*'7-Opbouw uurtarief toezicht'!$E$52</f>
        <v>#DIV/0!</v>
      </c>
      <c r="N116" s="289" t="e">
        <f>AA63*'7-Opbouw uurtarief toezicht'!$E$52</f>
        <v>#DIV/0!</v>
      </c>
      <c r="O116" s="290" t="e">
        <f>SUM(I116:N116)</f>
        <v>#DIV/0!</v>
      </c>
      <c r="P116" s="291">
        <f>SUMIF('11-Vloeronderhoud'!A:A,'2-Kosten per locatie'!A116,'11-Vloeronderhoud'!H:H)</f>
        <v>0</v>
      </c>
      <c r="Q116" s="288">
        <f>SUMIF('8-Additionele kosten'!A:A,'2-Kosten per locatie'!A116,'8-Additionele kosten'!H:H)</f>
        <v>0</v>
      </c>
      <c r="R116" s="288">
        <f>SUMIF('10-Glasbewassing'!A:A,'2-Kosten per locatie'!A116,'10-Glasbewassing'!H:H)</f>
        <v>0</v>
      </c>
      <c r="S116" s="288">
        <f>SUMIF('12-Diepreiniging sanitair'!A:A,'2-Kosten per locatie'!A116,'12-Diepreiniging sanitair'!Q:Q)</f>
        <v>0</v>
      </c>
      <c r="T116" s="288">
        <f>SUMIF('13-Diepreiniging keuken'!A:A,A116,'13-Diepreiniging keuken'!H:H)</f>
        <v>0</v>
      </c>
      <c r="U116" s="288" t="e">
        <f t="shared" si="47"/>
        <v>#DIV/0!</v>
      </c>
      <c r="V116" s="288" t="e">
        <f>U116/12</f>
        <v>#DIV/0!</v>
      </c>
      <c r="AH116" s="40"/>
      <c r="AI116" s="51"/>
    </row>
    <row r="117" spans="1:35" s="52" customFormat="1" ht="15" customHeight="1">
      <c r="A117" s="280" t="s">
        <v>14</v>
      </c>
      <c r="B117" s="293" t="e">
        <f>SUM(B67:B116)</f>
        <v>#DIV/0!</v>
      </c>
      <c r="C117" s="293" t="e">
        <f>SUM(C67:C116)</f>
        <v>#DIV/0!</v>
      </c>
      <c r="D117" s="286" t="e">
        <f>(L64+R64)*'6-Opbouw uurtarief productie'!$E$50</f>
        <v>#DIV/0!</v>
      </c>
      <c r="E117" s="293" t="e">
        <f t="shared" ref="E117:V117" si="53">SUM(E67:E116)</f>
        <v>#DIV/0!</v>
      </c>
      <c r="F117" s="293" t="e">
        <f t="shared" si="53"/>
        <v>#DIV/0!</v>
      </c>
      <c r="G117" s="293" t="e">
        <f t="shared" si="53"/>
        <v>#DIV/0!</v>
      </c>
      <c r="H117" s="293" t="e">
        <f>SUM(H67:H116)</f>
        <v>#DIV/0!</v>
      </c>
      <c r="I117" s="293" t="e">
        <f t="shared" si="53"/>
        <v>#DIV/0!</v>
      </c>
      <c r="J117" s="293" t="e">
        <f t="shared" si="53"/>
        <v>#DIV/0!</v>
      </c>
      <c r="K117" s="294" t="e">
        <f t="shared" si="53"/>
        <v>#DIV/0!</v>
      </c>
      <c r="L117" s="294" t="e">
        <f t="shared" si="53"/>
        <v>#DIV/0!</v>
      </c>
      <c r="M117" s="294" t="e">
        <f t="shared" si="53"/>
        <v>#DIV/0!</v>
      </c>
      <c r="N117" s="294" t="e">
        <f t="shared" si="53"/>
        <v>#DIV/0!</v>
      </c>
      <c r="O117" s="294" t="e">
        <f t="shared" si="53"/>
        <v>#DIV/0!</v>
      </c>
      <c r="P117" s="294">
        <f t="shared" si="53"/>
        <v>0</v>
      </c>
      <c r="Q117" s="294">
        <f t="shared" si="53"/>
        <v>0</v>
      </c>
      <c r="R117" s="294">
        <f t="shared" si="53"/>
        <v>0</v>
      </c>
      <c r="S117" s="294">
        <f t="shared" si="53"/>
        <v>0</v>
      </c>
      <c r="T117" s="294">
        <f t="shared" si="53"/>
        <v>0</v>
      </c>
      <c r="U117" s="294" t="e">
        <f t="shared" si="53"/>
        <v>#DIV/0!</v>
      </c>
      <c r="V117" s="294" t="e">
        <f t="shared" si="53"/>
        <v>#DIV/0!</v>
      </c>
      <c r="X117" s="40"/>
      <c r="Y117" s="40"/>
      <c r="AE117" s="51"/>
      <c r="AF117" s="51"/>
      <c r="AG117" s="51"/>
      <c r="AH117" s="51"/>
      <c r="AI117" s="51"/>
    </row>
    <row r="118" spans="1:35" ht="14.1" customHeight="1">
      <c r="S118" s="228"/>
      <c r="T118" s="228"/>
      <c r="U118" s="228"/>
      <c r="AC118" s="51"/>
      <c r="AD118" s="51"/>
      <c r="AE118" s="51"/>
      <c r="AF118" s="51"/>
      <c r="AG118" s="51"/>
    </row>
    <row r="119" spans="1:35" ht="14.1" customHeight="1">
      <c r="S119" s="228"/>
      <c r="T119" s="228"/>
      <c r="U119" s="228"/>
    </row>
    <row r="120" spans="1:35" ht="14.1" customHeight="1">
      <c r="S120" s="229"/>
      <c r="T120" s="229"/>
      <c r="U120" s="229"/>
    </row>
    <row r="123" spans="1:35" ht="14.1" customHeight="1">
      <c r="W123" s="52"/>
      <c r="X123" s="52"/>
    </row>
  </sheetData>
  <mergeCells count="9">
    <mergeCell ref="E1:F1"/>
    <mergeCell ref="E4:F4"/>
    <mergeCell ref="P12:U12"/>
    <mergeCell ref="J12:O12"/>
    <mergeCell ref="V12:AA12"/>
    <mergeCell ref="J9:P10"/>
    <mergeCell ref="J5:O5"/>
    <mergeCell ref="J6:O6"/>
    <mergeCell ref="J8:O8"/>
  </mergeCells>
  <printOptions horizontalCentered="1" gridLinesSet="0"/>
  <pageMargins left="0.19685039370078741" right="0.19685039370078741" top="0.59055118110236227" bottom="0.78740157480314965" header="0.39370078740157483" footer="0.19685039370078741"/>
  <pageSetup paperSize="9" scale="68" fitToHeight="0" orientation="landscape" r:id="rId1"/>
  <headerFooter alignWithMargins="0">
    <oddFooter>&amp;L&amp;"Verdana,Standaard"&amp;F-&amp;A
Atir b.v. ©&amp;R&amp;"Verdana,Standaard"printversie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4"/>
  <sheetViews>
    <sheetView showGridLines="0" zoomScale="85" zoomScaleNormal="85" workbookViewId="0">
      <pane ySplit="11" topLeftCell="A12" activePane="bottomLeft" state="frozen"/>
      <selection activeCell="R27" sqref="R27"/>
      <selection pane="bottomLeft" activeCell="B1" sqref="B1:C1"/>
    </sheetView>
  </sheetViews>
  <sheetFormatPr defaultColWidth="9.140625" defaultRowHeight="13.15"/>
  <cols>
    <col min="1" max="1" width="29.5703125" style="53" customWidth="1"/>
    <col min="2" max="2" width="13.5703125" style="53" customWidth="1"/>
    <col min="3" max="6" width="9.140625" style="53"/>
    <col min="7" max="7" width="10.5703125" style="53" customWidth="1"/>
    <col min="8" max="8" width="9.140625" style="53"/>
    <col min="9" max="9" width="2.140625" style="53" customWidth="1"/>
    <col min="10" max="10" width="9.140625" style="54"/>
    <col min="11" max="13" width="13.5703125" style="53" customWidth="1"/>
    <col min="14" max="14" width="3" style="53" customWidth="1"/>
    <col min="15" max="15" width="9.140625" style="54"/>
    <col min="16" max="16" width="9.140625" style="2"/>
    <col min="17" max="17" width="30.42578125" style="2" customWidth="1"/>
    <col min="18" max="16384" width="9.140625" style="2"/>
  </cols>
  <sheetData>
    <row r="1" spans="1:15">
      <c r="A1" s="295" t="s">
        <v>0</v>
      </c>
    </row>
    <row r="3" spans="1:15" ht="15">
      <c r="A3" s="37" t="str">
        <f>'2-Kosten per locatie'!A3</f>
        <v>Naam opdrachtgever</v>
      </c>
      <c r="B3" s="45" t="str">
        <f>'2-Kosten per locatie'!B3</f>
        <v>Veiligheidsregio Rotterdam-Rijnmond</v>
      </c>
      <c r="C3" s="55"/>
    </row>
    <row r="4" spans="1:15" ht="15">
      <c r="A4" s="37" t="str">
        <f>'2-Kosten per locatie'!A4</f>
        <v>Calculatie onderdeel</v>
      </c>
      <c r="B4" s="45" t="str">
        <f ca="1">MID(CELL("bestandsnaam",$B$9),SEARCH("]",CELL("bestandsnaam",$B$9),1)+1,256)</f>
        <v>3-Productie normen</v>
      </c>
      <c r="C4" s="45"/>
    </row>
    <row r="5" spans="1:15" ht="15">
      <c r="A5" s="37" t="str">
        <f>'2-Kosten per locatie'!A5</f>
        <v>Gebouw/plaats</v>
      </c>
      <c r="B5" s="45" t="str">
        <f>'2-Kosten per locatie'!B5</f>
        <v>Perceel 1 schoonmaak en glasbewassing</v>
      </c>
      <c r="C5" s="45"/>
    </row>
    <row r="6" spans="1:15" ht="15">
      <c r="A6" s="37" t="str">
        <f>'2-Kosten per locatie'!A6</f>
        <v>Referentie nummer</v>
      </c>
      <c r="B6" s="570">
        <f>'2-Kosten per locatie'!B6</f>
        <v>522549</v>
      </c>
      <c r="C6" s="45"/>
      <c r="D6" s="2"/>
      <c r="E6" s="2"/>
      <c r="F6" s="2"/>
      <c r="G6" s="2"/>
      <c r="H6" s="2"/>
    </row>
    <row r="7" spans="1:15" ht="15">
      <c r="A7" s="37"/>
      <c r="B7" s="569"/>
      <c r="C7" s="45"/>
      <c r="D7" s="2"/>
      <c r="E7" s="2"/>
      <c r="F7" s="2"/>
      <c r="G7" s="2"/>
      <c r="H7" s="2"/>
    </row>
    <row r="8" spans="1:15" ht="15">
      <c r="A8" s="37"/>
      <c r="B8" s="569"/>
      <c r="C8" s="45"/>
      <c r="D8" s="296" t="s">
        <v>139</v>
      </c>
      <c r="E8" s="297"/>
      <c r="F8" s="298"/>
      <c r="G8" s="299" t="e">
        <f>SUM('4-Basis ruimtestaat'!AC:AC)/SUM('4-Basis ruimtestaat'!Q:V)</f>
        <v>#DIV/0!</v>
      </c>
      <c r="H8" s="300" t="s">
        <v>140</v>
      </c>
    </row>
    <row r="9" spans="1:15">
      <c r="A9" s="56"/>
      <c r="B9" s="57"/>
      <c r="C9" s="57"/>
      <c r="D9" s="58"/>
      <c r="E9" s="59"/>
      <c r="F9" s="59"/>
      <c r="G9" s="60"/>
      <c r="H9" s="61"/>
      <c r="I9" s="62"/>
      <c r="K9" s="63"/>
      <c r="L9" s="63"/>
      <c r="M9" s="62"/>
      <c r="N9" s="62"/>
      <c r="O9" s="64"/>
    </row>
    <row r="10" spans="1:15" ht="31.35" customHeight="1">
      <c r="A10" s="301" t="s">
        <v>141</v>
      </c>
      <c r="B10" s="302">
        <v>12</v>
      </c>
      <c r="C10" s="302">
        <v>26</v>
      </c>
      <c r="D10" s="302">
        <v>52</v>
      </c>
      <c r="E10" s="302">
        <v>104</v>
      </c>
      <c r="F10" s="302">
        <v>130</v>
      </c>
      <c r="G10" s="302">
        <v>156</v>
      </c>
      <c r="H10" s="302">
        <v>255</v>
      </c>
      <c r="I10" s="62"/>
      <c r="J10" s="150"/>
      <c r="K10" s="303"/>
      <c r="L10" s="303"/>
      <c r="M10" s="303"/>
      <c r="N10" s="151"/>
      <c r="O10" s="151"/>
    </row>
    <row r="11" spans="1:15" ht="60.6" customHeight="1">
      <c r="A11" s="304" t="s">
        <v>142</v>
      </c>
      <c r="B11" s="644" t="s">
        <v>143</v>
      </c>
      <c r="C11" s="645"/>
      <c r="D11" s="645"/>
      <c r="E11" s="645"/>
      <c r="F11" s="645"/>
      <c r="G11" s="645"/>
      <c r="H11" s="646"/>
      <c r="I11" s="62"/>
      <c r="J11" s="305" t="s">
        <v>144</v>
      </c>
      <c r="K11" s="306" t="s">
        <v>145</v>
      </c>
      <c r="L11" s="306" t="s">
        <v>146</v>
      </c>
      <c r="M11" s="306" t="s">
        <v>147</v>
      </c>
      <c r="N11" s="151"/>
      <c r="O11" s="305" t="s">
        <v>148</v>
      </c>
    </row>
    <row r="12" spans="1:15" ht="13.5">
      <c r="A12" s="307" t="s">
        <v>149</v>
      </c>
      <c r="B12" s="308"/>
      <c r="C12" s="308"/>
      <c r="D12" s="309"/>
      <c r="E12" s="309"/>
      <c r="F12" s="309"/>
      <c r="G12" s="308"/>
      <c r="H12" s="309"/>
      <c r="I12" s="161"/>
      <c r="J12" s="310">
        <f>SUMIF('4-Basis ruimtestaat'!F:F,'3-Productie normen'!A12,'4-Basis ruimtestaat'!H:H)</f>
        <v>5</v>
      </c>
      <c r="K12" s="66"/>
      <c r="M12" s="62"/>
      <c r="N12" s="62"/>
      <c r="O12" s="311" t="s">
        <v>150</v>
      </c>
    </row>
    <row r="13" spans="1:15" ht="13.5">
      <c r="A13" s="307" t="s">
        <v>151</v>
      </c>
      <c r="B13" s="308"/>
      <c r="C13" s="308"/>
      <c r="D13" s="309"/>
      <c r="E13" s="309"/>
      <c r="F13" s="309"/>
      <c r="G13" s="309"/>
      <c r="H13" s="309"/>
      <c r="I13" s="161"/>
      <c r="J13" s="310">
        <f>SUMIF('4-Basis ruimtestaat'!F:F,'3-Productie normen'!A13,'4-Basis ruimtestaat'!H:H)</f>
        <v>165.29599999999999</v>
      </c>
      <c r="O13" s="311" t="s">
        <v>152</v>
      </c>
    </row>
    <row r="14" spans="1:15" ht="13.5">
      <c r="A14" s="307" t="s">
        <v>153</v>
      </c>
      <c r="B14" s="308"/>
      <c r="C14" s="308"/>
      <c r="D14" s="309"/>
      <c r="E14" s="309"/>
      <c r="F14" s="309"/>
      <c r="G14" s="309"/>
      <c r="H14" s="309"/>
      <c r="I14" s="161"/>
      <c r="J14" s="310">
        <f>SUMIF('4-Basis ruimtestaat'!F:F,'3-Productie normen'!A14,'4-Basis ruimtestaat'!H:H)</f>
        <v>668.52800000000002</v>
      </c>
      <c r="O14" s="311" t="s">
        <v>150</v>
      </c>
    </row>
    <row r="15" spans="1:15" ht="13.5">
      <c r="A15" s="312" t="s">
        <v>154</v>
      </c>
      <c r="B15" s="308"/>
      <c r="C15" s="308"/>
      <c r="D15" s="309"/>
      <c r="E15" s="309"/>
      <c r="F15" s="309"/>
      <c r="G15" s="309"/>
      <c r="H15" s="309"/>
      <c r="I15" s="161"/>
      <c r="J15" s="310">
        <f>SUMIF('4-Basis ruimtestaat'!F:F,'3-Productie normen'!A15,'4-Basis ruimtestaat'!H:H)</f>
        <v>3703.8499999999995</v>
      </c>
      <c r="O15" s="311" t="s">
        <v>150</v>
      </c>
    </row>
    <row r="16" spans="1:15" ht="13.5">
      <c r="A16" s="307" t="s">
        <v>155</v>
      </c>
      <c r="B16" s="308"/>
      <c r="C16" s="308"/>
      <c r="D16" s="309"/>
      <c r="E16" s="309"/>
      <c r="F16" s="309"/>
      <c r="G16" s="309"/>
      <c r="H16" s="309"/>
      <c r="I16" s="161"/>
      <c r="J16" s="310">
        <f>SUMIF('4-Basis ruimtestaat'!F:F,'3-Productie normen'!A16,'4-Basis ruimtestaat'!H:H)</f>
        <v>273.31</v>
      </c>
      <c r="O16" s="311" t="s">
        <v>150</v>
      </c>
    </row>
    <row r="17" spans="1:15" ht="13.5">
      <c r="A17" s="307" t="s">
        <v>156</v>
      </c>
      <c r="B17" s="308"/>
      <c r="C17" s="308"/>
      <c r="D17" s="309"/>
      <c r="E17" s="309"/>
      <c r="F17" s="309"/>
      <c r="G17" s="309"/>
      <c r="H17" s="309"/>
      <c r="I17" s="161"/>
      <c r="J17" s="310">
        <f>SUMIF('4-Basis ruimtestaat'!F:F,'3-Productie normen'!A17,'4-Basis ruimtestaat'!H:H)</f>
        <v>1372.7670000000001</v>
      </c>
      <c r="O17" s="311" t="s">
        <v>152</v>
      </c>
    </row>
    <row r="18" spans="1:15" ht="13.5">
      <c r="A18" s="307" t="s">
        <v>157</v>
      </c>
      <c r="B18" s="308"/>
      <c r="C18" s="308"/>
      <c r="D18" s="309"/>
      <c r="E18" s="309"/>
      <c r="F18" s="309"/>
      <c r="G18" s="309"/>
      <c r="H18" s="309"/>
      <c r="I18" s="161"/>
      <c r="J18" s="310">
        <f>SUMIF('4-Basis ruimtestaat'!F:F,'3-Productie normen'!A18,'4-Basis ruimtestaat'!H:H)</f>
        <v>1470.6299999999999</v>
      </c>
      <c r="O18" s="311" t="s">
        <v>150</v>
      </c>
    </row>
    <row r="19" spans="1:15" ht="13.5">
      <c r="A19" s="307" t="s">
        <v>158</v>
      </c>
      <c r="B19" s="308"/>
      <c r="C19" s="308"/>
      <c r="D19" s="309"/>
      <c r="E19" s="309"/>
      <c r="F19" s="309"/>
      <c r="G19" s="309"/>
      <c r="H19" s="309"/>
      <c r="I19" s="161"/>
      <c r="J19" s="310">
        <f>SUMIF('4-Basis ruimtestaat'!F:F,'3-Productie normen'!A19,'4-Basis ruimtestaat'!H:H)</f>
        <v>8861.0045000000027</v>
      </c>
      <c r="O19" s="311" t="s">
        <v>159</v>
      </c>
    </row>
    <row r="20" spans="1:15" ht="13.5">
      <c r="A20" s="307" t="s">
        <v>160</v>
      </c>
      <c r="B20" s="308"/>
      <c r="C20" s="308"/>
      <c r="D20" s="309"/>
      <c r="E20" s="308"/>
      <c r="F20" s="309"/>
      <c r="G20" s="309"/>
      <c r="H20" s="309"/>
      <c r="I20" s="161"/>
      <c r="J20" s="310">
        <f>SUMIF('4-Basis ruimtestaat'!F:F,'3-Productie normen'!A20,'4-Basis ruimtestaat'!H:H)</f>
        <v>19.827999999999999</v>
      </c>
      <c r="O20" s="311" t="s">
        <v>150</v>
      </c>
    </row>
    <row r="21" spans="1:15" ht="13.5">
      <c r="A21" s="307" t="s">
        <v>161</v>
      </c>
      <c r="B21" s="308"/>
      <c r="C21" s="308"/>
      <c r="D21" s="309"/>
      <c r="E21" s="309"/>
      <c r="F21" s="309"/>
      <c r="G21" s="309"/>
      <c r="H21" s="309"/>
      <c r="I21" s="161"/>
      <c r="J21" s="310">
        <f>SUMIF('4-Basis ruimtestaat'!F:F,'3-Productie normen'!A21,'4-Basis ruimtestaat'!H:H)</f>
        <v>1472.3470000000002</v>
      </c>
      <c r="O21" s="311" t="s">
        <v>150</v>
      </c>
    </row>
    <row r="22" spans="1:15" ht="13.5">
      <c r="A22" s="307" t="s">
        <v>162</v>
      </c>
      <c r="B22" s="309"/>
      <c r="C22" s="308"/>
      <c r="D22" s="308"/>
      <c r="E22" s="309"/>
      <c r="F22" s="309"/>
      <c r="G22" s="309"/>
      <c r="H22" s="313"/>
      <c r="I22" s="161"/>
      <c r="J22" s="310">
        <f>SUMIF('4-Basis ruimtestaat'!F:F,'3-Productie normen'!A22,'4-Basis ruimtestaat'!H:H)</f>
        <v>140.97</v>
      </c>
      <c r="O22" s="311" t="s">
        <v>150</v>
      </c>
    </row>
    <row r="23" spans="1:15" ht="13.5">
      <c r="A23" s="307" t="s">
        <v>163</v>
      </c>
      <c r="B23" s="308"/>
      <c r="C23" s="308"/>
      <c r="D23" s="309"/>
      <c r="E23" s="308"/>
      <c r="F23" s="309"/>
      <c r="G23" s="309"/>
      <c r="H23" s="309"/>
      <c r="I23" s="161"/>
      <c r="J23" s="310">
        <f>SUMIF('4-Basis ruimtestaat'!F:F,'3-Productie normen'!A23,'4-Basis ruimtestaat'!H:H)</f>
        <v>415.1</v>
      </c>
      <c r="O23" s="311" t="s">
        <v>150</v>
      </c>
    </row>
    <row r="24" spans="1:15" ht="13.5">
      <c r="A24" s="307" t="s">
        <v>164</v>
      </c>
      <c r="B24" s="308"/>
      <c r="C24" s="308"/>
      <c r="D24" s="308"/>
      <c r="E24" s="308"/>
      <c r="F24" s="309"/>
      <c r="G24" s="308"/>
      <c r="H24" s="313"/>
      <c r="I24" s="161"/>
      <c r="J24" s="310">
        <f>SUMIF('4-Basis ruimtestaat'!F:F,'3-Productie normen'!A24,'4-Basis ruimtestaat'!H:H)</f>
        <v>32</v>
      </c>
      <c r="O24" s="311" t="s">
        <v>150</v>
      </c>
    </row>
    <row r="25" spans="1:15" ht="13.5">
      <c r="A25" s="307" t="s">
        <v>165</v>
      </c>
      <c r="B25" s="308"/>
      <c r="C25" s="308"/>
      <c r="D25" s="309"/>
      <c r="E25" s="308"/>
      <c r="F25" s="309"/>
      <c r="G25" s="308"/>
      <c r="H25" s="309"/>
      <c r="I25" s="161"/>
      <c r="J25" s="310">
        <f>SUMIF('4-Basis ruimtestaat'!F:F,'3-Productie normen'!A25,'4-Basis ruimtestaat'!H:H)</f>
        <v>0</v>
      </c>
      <c r="O25" s="311" t="s">
        <v>150</v>
      </c>
    </row>
    <row r="26" spans="1:15" ht="13.5">
      <c r="A26" s="307" t="s">
        <v>166</v>
      </c>
      <c r="B26" s="308"/>
      <c r="C26" s="308"/>
      <c r="D26" s="309"/>
      <c r="E26" s="309"/>
      <c r="F26" s="309"/>
      <c r="G26" s="309"/>
      <c r="H26" s="309"/>
      <c r="I26" s="161"/>
      <c r="J26" s="310">
        <f>SUMIF('4-Basis ruimtestaat'!F:F,'3-Productie normen'!A26,'4-Basis ruimtestaat'!H:H)</f>
        <v>1237.5459999999996</v>
      </c>
      <c r="O26" s="311" t="s">
        <v>152</v>
      </c>
    </row>
    <row r="27" spans="1:15" ht="13.5">
      <c r="A27" s="307" t="s">
        <v>167</v>
      </c>
      <c r="B27" s="308"/>
      <c r="C27" s="308"/>
      <c r="D27" s="309"/>
      <c r="E27" s="309"/>
      <c r="F27" s="309"/>
      <c r="G27" s="309"/>
      <c r="H27" s="309"/>
      <c r="I27" s="161"/>
      <c r="J27" s="310">
        <f>SUMIF('4-Basis ruimtestaat'!F:F,'3-Productie normen'!A27,'4-Basis ruimtestaat'!H:H)</f>
        <v>1206.6389999999999</v>
      </c>
      <c r="O27" s="311" t="s">
        <v>150</v>
      </c>
    </row>
    <row r="28" spans="1:15" ht="13.5">
      <c r="A28" s="307" t="s">
        <v>168</v>
      </c>
      <c r="B28" s="309"/>
      <c r="C28" s="309"/>
      <c r="D28" s="309"/>
      <c r="E28" s="309"/>
      <c r="F28" s="309"/>
      <c r="G28" s="309"/>
      <c r="H28" s="309"/>
      <c r="I28" s="161"/>
      <c r="J28" s="310">
        <f>SUMIF('4-Basis ruimtestaat'!F:F,'3-Productie normen'!A28,'4-Basis ruimtestaat'!H:H)</f>
        <v>770.68999999999994</v>
      </c>
      <c r="O28" s="311" t="s">
        <v>150</v>
      </c>
    </row>
    <row r="29" spans="1:15" ht="13.5">
      <c r="A29" s="307" t="s">
        <v>169</v>
      </c>
      <c r="B29" s="308"/>
      <c r="C29" s="308"/>
      <c r="D29" s="308"/>
      <c r="E29" s="309"/>
      <c r="F29" s="309"/>
      <c r="G29" s="309"/>
      <c r="H29" s="309"/>
      <c r="I29" s="161"/>
      <c r="J29" s="310">
        <f>SUMIF('4-Basis ruimtestaat'!F:F,'3-Productie normen'!A29,'4-Basis ruimtestaat'!H:H)</f>
        <v>575.31500000000005</v>
      </c>
      <c r="O29" s="311" t="s">
        <v>150</v>
      </c>
    </row>
    <row r="30" spans="1:15" ht="13.5">
      <c r="A30" s="307" t="s">
        <v>170</v>
      </c>
      <c r="B30" s="308"/>
      <c r="C30" s="308"/>
      <c r="D30" s="309"/>
      <c r="E30" s="308"/>
      <c r="F30" s="309"/>
      <c r="G30" s="308"/>
      <c r="H30" s="313"/>
      <c r="I30" s="161"/>
      <c r="J30" s="310">
        <f>SUMIF('4-Basis ruimtestaat'!F:F,'3-Productie normen'!A30,'4-Basis ruimtestaat'!H:H)</f>
        <v>0</v>
      </c>
      <c r="O30" s="311" t="s">
        <v>150</v>
      </c>
    </row>
    <row r="31" spans="1:15" ht="13.5">
      <c r="A31" s="312" t="s">
        <v>171</v>
      </c>
      <c r="B31" s="308"/>
      <c r="C31" s="308"/>
      <c r="D31" s="308"/>
      <c r="E31" s="308"/>
      <c r="F31" s="308"/>
      <c r="G31" s="309"/>
      <c r="H31" s="309"/>
      <c r="I31" s="161"/>
      <c r="J31" s="310">
        <f>SUMIF('4-Basis ruimtestaat'!F:F,'3-Productie normen'!A31,'4-Basis ruimtestaat'!H:H)</f>
        <v>25</v>
      </c>
      <c r="M31" s="62"/>
      <c r="O31" s="311" t="s">
        <v>150</v>
      </c>
    </row>
    <row r="32" spans="1:15" ht="13.5">
      <c r="A32" s="312" t="s">
        <v>218</v>
      </c>
      <c r="B32" s="314"/>
      <c r="C32" s="314"/>
      <c r="D32" s="314"/>
      <c r="E32" s="314"/>
      <c r="F32" s="314"/>
      <c r="G32" s="314"/>
      <c r="H32" s="315"/>
      <c r="I32" s="161"/>
      <c r="J32" s="310"/>
      <c r="M32" s="62"/>
      <c r="N32" s="65"/>
      <c r="O32" s="591" t="s">
        <v>980</v>
      </c>
    </row>
    <row r="33" spans="1:15">
      <c r="A33" s="316" t="s">
        <v>14</v>
      </c>
      <c r="B33" s="317"/>
      <c r="C33" s="317"/>
      <c r="D33" s="317"/>
      <c r="E33" s="317"/>
      <c r="F33" s="317"/>
      <c r="G33" s="317"/>
      <c r="H33" s="318"/>
      <c r="I33" s="162"/>
      <c r="J33" s="319">
        <f>SUM(J12:J32)</f>
        <v>22415.820500000002</v>
      </c>
      <c r="K33" s="219"/>
      <c r="L33" s="66">
        <f>K33-J33</f>
        <v>-22415.820500000002</v>
      </c>
      <c r="M33" s="62"/>
      <c r="N33" s="62"/>
      <c r="O33" s="320"/>
    </row>
    <row r="34" spans="1:15">
      <c r="J34" s="53"/>
      <c r="M34" s="62"/>
      <c r="N34" s="62"/>
      <c r="O34" s="53"/>
    </row>
    <row r="35" spans="1:15" ht="13.5">
      <c r="A35" s="321" t="s">
        <v>172</v>
      </c>
      <c r="B35" s="322">
        <v>2</v>
      </c>
      <c r="C35" s="322">
        <v>3</v>
      </c>
      <c r="D35" s="322">
        <v>4</v>
      </c>
      <c r="E35" s="322">
        <v>5</v>
      </c>
      <c r="F35" s="322">
        <v>6</v>
      </c>
      <c r="G35" s="322">
        <v>7</v>
      </c>
      <c r="H35" s="322">
        <v>8</v>
      </c>
      <c r="I35" s="62"/>
      <c r="M35" s="62"/>
    </row>
    <row r="37" spans="1:15" ht="13.5">
      <c r="A37" s="321" t="s">
        <v>173</v>
      </c>
      <c r="B37" s="321" t="s">
        <v>174</v>
      </c>
      <c r="C37" s="323" t="s">
        <v>175</v>
      </c>
    </row>
    <row r="38" spans="1:15" ht="13.5">
      <c r="A38" s="224" t="s">
        <v>176</v>
      </c>
      <c r="B38" s="324">
        <v>12</v>
      </c>
      <c r="C38" s="325">
        <v>2</v>
      </c>
    </row>
    <row r="39" spans="1:15" ht="13.5">
      <c r="A39" s="224" t="s">
        <v>177</v>
      </c>
      <c r="B39" s="324">
        <v>26</v>
      </c>
      <c r="C39" s="325">
        <v>3</v>
      </c>
    </row>
    <row r="40" spans="1:15" ht="13.5">
      <c r="A40" s="224" t="s">
        <v>178</v>
      </c>
      <c r="B40" s="324">
        <v>52</v>
      </c>
      <c r="C40" s="325">
        <v>4</v>
      </c>
    </row>
    <row r="41" spans="1:15" ht="13.5">
      <c r="A41" s="224" t="s">
        <v>179</v>
      </c>
      <c r="B41" s="324">
        <v>104</v>
      </c>
      <c r="C41" s="325">
        <v>5</v>
      </c>
    </row>
    <row r="42" spans="1:15" ht="13.5">
      <c r="A42" s="224" t="s">
        <v>180</v>
      </c>
      <c r="B42" s="324">
        <v>130</v>
      </c>
      <c r="C42" s="325">
        <v>6</v>
      </c>
    </row>
    <row r="43" spans="1:15" ht="13.5">
      <c r="A43" s="224" t="s">
        <v>181</v>
      </c>
      <c r="B43" s="326">
        <v>156</v>
      </c>
      <c r="C43" s="325">
        <v>7</v>
      </c>
    </row>
    <row r="44" spans="1:15" ht="13.5">
      <c r="A44" s="224" t="s">
        <v>182</v>
      </c>
      <c r="B44" s="326">
        <v>255</v>
      </c>
      <c r="C44" s="325">
        <v>8</v>
      </c>
    </row>
  </sheetData>
  <mergeCells count="1">
    <mergeCell ref="B11:H11"/>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1210"/>
  <sheetViews>
    <sheetView showGridLines="0" showZeros="0" zoomScale="70" zoomScaleNormal="70" zoomScalePageLayoutView="75" workbookViewId="0">
      <pane xSplit="1" ySplit="9" topLeftCell="B524" activePane="bottomRight" state="frozen"/>
      <selection pane="topRight" activeCell="R27" sqref="R27"/>
      <selection pane="bottomLeft" activeCell="R27" sqref="R27"/>
      <selection pane="bottomRight" activeCell="C6" sqref="C6"/>
    </sheetView>
  </sheetViews>
  <sheetFormatPr defaultColWidth="8.5703125" defaultRowHeight="14.1" customHeight="1"/>
  <cols>
    <col min="1" max="1" width="6.5703125" style="68" bestFit="1" customWidth="1"/>
    <col min="2" max="2" width="41.35546875" style="53" bestFit="1" customWidth="1"/>
    <col min="3" max="3" width="13.35546875" style="53" customWidth="1"/>
    <col min="4" max="4" width="0.2109375" style="164" customWidth="1"/>
    <col min="5" max="5" width="23.42578125" style="53" customWidth="1"/>
    <col min="6" max="6" width="19.5703125" style="53" customWidth="1"/>
    <col min="7" max="7" width="12.140625" style="53" customWidth="1"/>
    <col min="8" max="8" width="8" style="53" bestFit="1" customWidth="1"/>
    <col min="9" max="9" width="8" style="53" customWidth="1"/>
    <col min="10" max="10" width="12.35546875" style="67" customWidth="1"/>
    <col min="11" max="14" width="9.140625" style="78" customWidth="1"/>
    <col min="15" max="16" width="10.140625" style="78" customWidth="1"/>
    <col min="17" max="18" width="12.5703125" style="53" bestFit="1" customWidth="1"/>
    <col min="19" max="20" width="9.85546875" style="53" customWidth="1"/>
    <col min="21" max="22" width="10.35546875" style="53" customWidth="1"/>
    <col min="23" max="23" width="12" style="53" bestFit="1" customWidth="1"/>
    <col min="24" max="24" width="16.5703125" style="53" customWidth="1"/>
    <col min="25" max="25" width="13" style="53" customWidth="1"/>
    <col min="26" max="26" width="14.5703125" style="53" customWidth="1"/>
    <col min="27" max="27" width="9.35546875" style="53" customWidth="1"/>
    <col min="28" max="28" width="3" style="53" customWidth="1"/>
    <col min="29" max="29" width="11.140625" style="53" customWidth="1"/>
    <col min="30" max="30" width="15.5703125" style="2" bestFit="1" customWidth="1"/>
    <col min="31" max="16384" width="8.5703125" style="2"/>
  </cols>
  <sheetData>
    <row r="1" spans="1:29" ht="13.5">
      <c r="A1" s="68">
        <v>1</v>
      </c>
      <c r="K1" s="53"/>
      <c r="L1" s="54"/>
      <c r="M1" s="53"/>
      <c r="N1" s="53"/>
      <c r="O1" s="53"/>
      <c r="P1" s="53"/>
    </row>
    <row r="2" spans="1:29" ht="14.1" customHeight="1">
      <c r="A2" s="68">
        <v>2</v>
      </c>
      <c r="B2" s="152"/>
      <c r="C2" s="69"/>
      <c r="D2" s="165"/>
      <c r="E2" s="70"/>
      <c r="F2" s="70"/>
      <c r="G2" s="71"/>
      <c r="H2" s="72"/>
      <c r="I2" s="72" t="s">
        <v>981</v>
      </c>
      <c r="J2" s="73"/>
      <c r="K2" s="74"/>
      <c r="L2" s="74"/>
      <c r="M2" s="74"/>
      <c r="N2" s="74"/>
      <c r="O2" s="74"/>
      <c r="P2" s="74"/>
      <c r="Q2" s="71"/>
      <c r="R2" s="71"/>
      <c r="S2" s="75"/>
      <c r="T2" s="75"/>
      <c r="U2" s="75"/>
      <c r="V2" s="75"/>
      <c r="W2" s="75"/>
      <c r="X2" s="75"/>
      <c r="Y2" s="75"/>
      <c r="Z2" s="75"/>
      <c r="AA2" s="70"/>
    </row>
    <row r="3" spans="1:29" ht="14.1" customHeight="1">
      <c r="A3" s="68">
        <v>3</v>
      </c>
      <c r="B3" s="37" t="str">
        <f>'2-Kosten per locatie'!A3</f>
        <v>Naam opdrachtgever</v>
      </c>
      <c r="C3" s="45" t="str">
        <f>'2-Kosten per locatie'!B3</f>
        <v>Veiligheidsregio Rotterdam-Rijnmond</v>
      </c>
      <c r="D3" s="166"/>
      <c r="G3" s="71"/>
      <c r="H3" s="72"/>
      <c r="I3" s="72"/>
      <c r="J3" s="73"/>
      <c r="K3" s="74"/>
      <c r="L3" s="74"/>
      <c r="M3" s="74"/>
      <c r="N3" s="74"/>
      <c r="O3" s="74"/>
      <c r="P3" s="74"/>
      <c r="Q3" s="71"/>
      <c r="R3" s="71"/>
      <c r="S3" s="75"/>
      <c r="T3" s="75"/>
      <c r="U3" s="75"/>
      <c r="V3" s="75"/>
      <c r="W3" s="75"/>
      <c r="X3" s="75"/>
      <c r="Y3" s="75"/>
      <c r="Z3" s="75"/>
      <c r="AA3" s="70"/>
    </row>
    <row r="4" spans="1:29" ht="14.1" customHeight="1">
      <c r="A4" s="68">
        <v>4</v>
      </c>
      <c r="B4" s="37" t="str">
        <f>'2-Kosten per locatie'!A4</f>
        <v>Calculatie onderdeel</v>
      </c>
      <c r="C4" s="45" t="str">
        <f ca="1">MID(CELL("bestandsnaam",$C$9),SEARCH("]",CELL("bestandsnaam",$C$9),1)+1,256)</f>
        <v>4-Basis ruimtestaat</v>
      </c>
      <c r="D4" s="167"/>
      <c r="G4" s="71"/>
      <c r="H4" s="72"/>
      <c r="I4" s="72"/>
      <c r="J4" s="73"/>
      <c r="K4" s="74"/>
      <c r="L4" s="74"/>
      <c r="M4" s="74"/>
      <c r="N4" s="74"/>
      <c r="O4" s="74"/>
      <c r="P4" s="74"/>
      <c r="Q4" s="71"/>
      <c r="R4" s="71"/>
      <c r="S4" s="75"/>
      <c r="T4" s="75"/>
      <c r="U4" s="75"/>
      <c r="V4" s="75"/>
      <c r="W4" s="75"/>
      <c r="X4" s="75"/>
      <c r="Y4" s="75"/>
      <c r="Z4" s="75"/>
      <c r="AA4" s="70"/>
    </row>
    <row r="5" spans="1:29" ht="14.1" customHeight="1">
      <c r="A5" s="68">
        <v>5</v>
      </c>
      <c r="B5" s="37" t="str">
        <f>'2-Kosten per locatie'!A5</f>
        <v>Gebouw/plaats</v>
      </c>
      <c r="C5" s="45" t="str">
        <f>'2-Kosten per locatie'!B5</f>
        <v>Perceel 1 schoonmaak en glasbewassing</v>
      </c>
      <c r="D5" s="166"/>
      <c r="G5" s="71"/>
      <c r="H5" s="72"/>
      <c r="I5" s="72"/>
      <c r="J5" s="73"/>
      <c r="K5" s="74"/>
      <c r="L5" s="74"/>
      <c r="M5" s="74"/>
      <c r="N5" s="74"/>
      <c r="O5" s="74"/>
      <c r="P5" s="74"/>
      <c r="Q5" s="71"/>
      <c r="R5" s="71"/>
      <c r="S5" s="75"/>
      <c r="T5" s="75"/>
      <c r="U5" s="75"/>
      <c r="V5" s="75"/>
      <c r="W5" s="75"/>
      <c r="X5" s="75"/>
      <c r="Y5" s="75"/>
      <c r="Z5" s="75"/>
      <c r="AA5" s="70"/>
    </row>
    <row r="6" spans="1:29" ht="14.1" customHeight="1">
      <c r="A6" s="68">
        <v>6</v>
      </c>
      <c r="B6" s="37" t="str">
        <f>'2-Kosten per locatie'!A6</f>
        <v>Referentie nummer</v>
      </c>
      <c r="C6" s="570">
        <f>'2-Kosten per locatie'!B6</f>
        <v>522549</v>
      </c>
      <c r="D6" s="166"/>
      <c r="G6" s="71"/>
      <c r="H6" s="72"/>
      <c r="I6" s="72"/>
      <c r="J6" s="73"/>
      <c r="K6" s="74"/>
      <c r="L6" s="74"/>
      <c r="M6" s="74"/>
      <c r="N6" s="74"/>
      <c r="O6" s="74"/>
      <c r="P6" s="74"/>
      <c r="Q6" s="71"/>
      <c r="R6" s="71"/>
      <c r="S6" s="75"/>
      <c r="T6" s="75"/>
      <c r="U6" s="75"/>
      <c r="V6" s="75"/>
      <c r="W6" s="75"/>
      <c r="X6" s="647" t="s">
        <v>183</v>
      </c>
      <c r="Y6" s="648"/>
      <c r="Z6" s="649"/>
      <c r="AA6" s="70"/>
    </row>
    <row r="7" spans="1:29" ht="12.75" customHeight="1">
      <c r="A7" s="68">
        <v>7</v>
      </c>
      <c r="B7" s="37" t="str">
        <f>'2-Kosten per locatie'!A7</f>
        <v>Naam dienstverlener</v>
      </c>
      <c r="C7" s="45">
        <f>'2-Kosten per locatie'!B7</f>
        <v>0</v>
      </c>
      <c r="D7" s="166"/>
      <c r="E7" s="71"/>
      <c r="G7" s="71"/>
      <c r="H7" s="236"/>
      <c r="I7" s="72"/>
      <c r="J7" s="73"/>
      <c r="K7" s="74"/>
      <c r="L7" s="74"/>
      <c r="M7" s="74"/>
      <c r="N7" s="74"/>
      <c r="O7" s="74"/>
      <c r="P7" s="74"/>
      <c r="Q7" s="71"/>
      <c r="R7" s="71"/>
      <c r="S7" s="75"/>
      <c r="T7" s="75"/>
      <c r="U7" s="75"/>
      <c r="V7" s="75"/>
      <c r="W7" s="75"/>
      <c r="X7" s="189"/>
      <c r="Y7" s="190"/>
      <c r="Z7" s="191"/>
      <c r="AA7" s="70"/>
    </row>
    <row r="8" spans="1:29" ht="14.1" customHeight="1">
      <c r="A8" s="68">
        <v>8</v>
      </c>
      <c r="B8" s="70"/>
      <c r="C8" s="70"/>
      <c r="D8" s="165"/>
      <c r="E8" s="70"/>
      <c r="F8" s="70"/>
      <c r="G8" s="71"/>
      <c r="H8" s="72"/>
      <c r="I8" s="72"/>
      <c r="J8" s="73"/>
      <c r="K8" s="74"/>
      <c r="L8" s="74"/>
      <c r="M8" s="74"/>
      <c r="N8" s="74"/>
      <c r="O8" s="74"/>
      <c r="P8" s="74"/>
      <c r="Q8" s="71"/>
      <c r="R8" s="71"/>
      <c r="S8" s="71"/>
      <c r="T8" s="71"/>
      <c r="U8" s="71"/>
      <c r="V8" s="71"/>
      <c r="W8" s="71"/>
      <c r="X8" s="327">
        <f>'3-Productie normen'!K10</f>
        <v>0</v>
      </c>
      <c r="Y8" s="327">
        <f>'3-Productie normen'!L10</f>
        <v>0</v>
      </c>
      <c r="Z8" s="327">
        <f>'3-Productie normen'!M10</f>
        <v>0</v>
      </c>
      <c r="AA8" s="70"/>
    </row>
    <row r="9" spans="1:29" ht="17.45" customHeight="1">
      <c r="A9" s="68">
        <v>9</v>
      </c>
      <c r="B9" s="272" t="s">
        <v>41</v>
      </c>
      <c r="C9" s="272" t="s">
        <v>184</v>
      </c>
      <c r="D9" s="272" t="s">
        <v>185</v>
      </c>
      <c r="E9" s="272" t="s">
        <v>186</v>
      </c>
      <c r="F9" s="272" t="s">
        <v>187</v>
      </c>
      <c r="G9" s="272" t="s">
        <v>188</v>
      </c>
      <c r="H9" s="272" t="s">
        <v>189</v>
      </c>
      <c r="I9" s="272" t="s">
        <v>190</v>
      </c>
      <c r="J9" s="328" t="s">
        <v>191</v>
      </c>
      <c r="K9" s="272" t="s">
        <v>192</v>
      </c>
      <c r="L9" s="272" t="s">
        <v>193</v>
      </c>
      <c r="M9" s="272" t="s">
        <v>194</v>
      </c>
      <c r="N9" s="272" t="s">
        <v>195</v>
      </c>
      <c r="O9" s="272" t="s">
        <v>196</v>
      </c>
      <c r="P9" s="272" t="s">
        <v>197</v>
      </c>
      <c r="Q9" s="328" t="s">
        <v>198</v>
      </c>
      <c r="R9" s="328" t="s">
        <v>199</v>
      </c>
      <c r="S9" s="328" t="s">
        <v>200</v>
      </c>
      <c r="T9" s="328" t="s">
        <v>201</v>
      </c>
      <c r="U9" s="328" t="s">
        <v>202</v>
      </c>
      <c r="V9" s="328" t="s">
        <v>203</v>
      </c>
      <c r="W9" s="328" t="s">
        <v>204</v>
      </c>
      <c r="X9" s="328" t="s">
        <v>145</v>
      </c>
      <c r="Y9" s="328" t="s">
        <v>146</v>
      </c>
      <c r="Z9" s="328" t="s">
        <v>147</v>
      </c>
      <c r="AA9" s="328" t="s">
        <v>205</v>
      </c>
      <c r="AB9" s="153"/>
      <c r="AC9" s="327" t="s">
        <v>206</v>
      </c>
    </row>
    <row r="10" spans="1:29" s="14" customFormat="1" ht="14.1" customHeight="1">
      <c r="A10" s="68">
        <v>10</v>
      </c>
      <c r="B10" s="273" t="s">
        <v>94</v>
      </c>
      <c r="C10" s="329" t="s">
        <v>207</v>
      </c>
      <c r="D10" s="330"/>
      <c r="E10" s="273" t="s">
        <v>208</v>
      </c>
      <c r="F10" s="273" t="s">
        <v>153</v>
      </c>
      <c r="G10" s="224" t="s">
        <v>209</v>
      </c>
      <c r="H10" s="331">
        <v>9.7334999999999994</v>
      </c>
      <c r="I10" s="331"/>
      <c r="J10" s="332">
        <f>SUM(K10:P10)</f>
        <v>130</v>
      </c>
      <c r="K10" s="333">
        <v>130</v>
      </c>
      <c r="L10" s="333">
        <v>0</v>
      </c>
      <c r="M10" s="333">
        <v>0</v>
      </c>
      <c r="N10" s="333"/>
      <c r="O10" s="333"/>
      <c r="P10" s="333"/>
      <c r="Q10" s="334" t="e">
        <f>IF(K10="nio",0,IF(K10&gt;0,K10*H10/W10,0))*VLOOKUP(B10,'2-Kosten per locatie'!$A$13:$C$63,3,FALSE)</f>
        <v>#DIV/0!</v>
      </c>
      <c r="R10" s="334">
        <f>IF(L10&gt;0,L10*H10/X10,0)*VLOOKUP(B10,'2-Kosten per locatie'!$A$13:$C$63,3,FALSE)</f>
        <v>0</v>
      </c>
      <c r="S10" s="334">
        <f>IF(M10&gt;0,M10*H10/Y10,0)*VLOOKUP(B10,'2-Kosten per locatie'!$A$13:$C$63,3,FALSE)</f>
        <v>0</v>
      </c>
      <c r="T10" s="334">
        <f>IF(N10&gt;0,N10*H10/Z10,0)*VLOOKUP(B10,'2-Kosten per locatie'!$A$13:$C$63,3,FALSE)</f>
        <v>0</v>
      </c>
      <c r="U10" s="334">
        <f>IF(O10&gt;0,O10*H10/Y10,0)*VLOOKUP(B10,'2-Kosten per locatie'!$A$13:$C$63,3,FALSE)</f>
        <v>0</v>
      </c>
      <c r="V10" s="334">
        <f>IF(P10&gt;0,P10*H10/Z10,0)*VLOOKUP(B10,'2-Kosten per locatie'!$A$13:$C$63,3,FALSE)</f>
        <v>0</v>
      </c>
      <c r="W10" s="335">
        <f>IF(K10="nio",0,IF(K10&gt;0,VLOOKUP(F10,'3-Productie normen'!A:L,VLOOKUP(K10,'3-Productie normen'!$B$38:$C$44,2,FALSE),FALSE)))</f>
        <v>0</v>
      </c>
      <c r="X10" s="335">
        <f>IF(L10&gt;0,W10*$X$8,0)</f>
        <v>0</v>
      </c>
      <c r="Y10" s="335">
        <f>IF((OR(M10&gt;0,O10&gt;0)),W10*$Y$8,0)</f>
        <v>0</v>
      </c>
      <c r="Z10" s="335">
        <f>IF((OR(N10&gt;0,P10&gt;0)),W10*$Z$8,0)</f>
        <v>0</v>
      </c>
      <c r="AA10" s="336" t="str">
        <f>VLOOKUP(F10,'3-Productie normen'!A:O,15,FALSE)</f>
        <v>V</v>
      </c>
      <c r="AB10" s="53"/>
      <c r="AC10" s="337">
        <f>J10*H10</f>
        <v>1265.355</v>
      </c>
    </row>
    <row r="11" spans="1:29" ht="14.1" customHeight="1">
      <c r="A11" s="68">
        <v>11</v>
      </c>
      <c r="B11" s="273" t="s">
        <v>94</v>
      </c>
      <c r="C11" s="329" t="s">
        <v>207</v>
      </c>
      <c r="D11" s="330"/>
      <c r="E11" s="273" t="s">
        <v>210</v>
      </c>
      <c r="F11" s="273" t="s">
        <v>154</v>
      </c>
      <c r="G11" s="224" t="s">
        <v>209</v>
      </c>
      <c r="H11" s="331">
        <v>9.4500000000000011</v>
      </c>
      <c r="I11" s="331"/>
      <c r="J11" s="332">
        <f t="shared" ref="J11:J74" si="0">SUM(K11:P11)</f>
        <v>130</v>
      </c>
      <c r="K11" s="333">
        <v>130</v>
      </c>
      <c r="L11" s="333">
        <v>0</v>
      </c>
      <c r="M11" s="333">
        <v>0</v>
      </c>
      <c r="N11" s="333"/>
      <c r="O11" s="333"/>
      <c r="P11" s="333"/>
      <c r="Q11" s="334" t="e">
        <f>IF(K11="nio",0,IF(K11&gt;0,K11*H11/W11,0))*VLOOKUP(B11,'2-Kosten per locatie'!$A$13:$C$63,3,FALSE)</f>
        <v>#DIV/0!</v>
      </c>
      <c r="R11" s="334">
        <f>IF(L11&gt;0,L11*H11/X11,0)*VLOOKUP(B11,'2-Kosten per locatie'!$A$13:$C$63,3,FALSE)</f>
        <v>0</v>
      </c>
      <c r="S11" s="334">
        <f>IF(M11&gt;0,M11*H11/Y11,0)*VLOOKUP(B11,'2-Kosten per locatie'!$A$13:$C$63,3,FALSE)</f>
        <v>0</v>
      </c>
      <c r="T11" s="334">
        <f>IF(N11&gt;0,N11*H11/Z11,0)*VLOOKUP(B11,'2-Kosten per locatie'!$A$13:$C$63,3,FALSE)</f>
        <v>0</v>
      </c>
      <c r="U11" s="334">
        <f>IF(O11&gt;0,O11*H11/Y11,0)*VLOOKUP(B11,'2-Kosten per locatie'!$A$13:$C$63,3,FALSE)</f>
        <v>0</v>
      </c>
      <c r="V11" s="334">
        <f>IF(P11&gt;0,P11*H11/Z11,0)*VLOOKUP(B11,'2-Kosten per locatie'!$A$13:$C$63,3,FALSE)</f>
        <v>0</v>
      </c>
      <c r="W11" s="335">
        <f>IF(K11="nio",0,IF(K11&gt;0,VLOOKUP(F11,'3-Productie normen'!A:L,VLOOKUP(K11,'3-Productie normen'!$B$38:$C$44,2,FALSE),FALSE)))</f>
        <v>0</v>
      </c>
      <c r="X11" s="335">
        <f t="shared" ref="X11:X74" si="1">IF(L11&gt;0,W11*$X$8,0)</f>
        <v>0</v>
      </c>
      <c r="Y11" s="335">
        <f t="shared" ref="Y11:Y74" si="2">IF((OR(M11&gt;0,O11&gt;0)),W11*$Y$8,0)</f>
        <v>0</v>
      </c>
      <c r="Z11" s="335">
        <f t="shared" ref="Z11:Z74" si="3">IF((OR(N11&gt;0,P11&gt;0)),W11*$Z$8,0)</f>
        <v>0</v>
      </c>
      <c r="AA11" s="336" t="str">
        <f>VLOOKUP(F11,'3-Productie normen'!A:O,15,FALSE)</f>
        <v>V</v>
      </c>
      <c r="AC11" s="337">
        <f t="shared" ref="AC11:AC74" si="4">J11*H11</f>
        <v>1228.5000000000002</v>
      </c>
    </row>
    <row r="12" spans="1:29" ht="14.1" customHeight="1">
      <c r="A12" s="68">
        <v>12</v>
      </c>
      <c r="B12" s="273" t="s">
        <v>94</v>
      </c>
      <c r="C12" s="329" t="s">
        <v>207</v>
      </c>
      <c r="D12" s="330"/>
      <c r="E12" s="273" t="s">
        <v>210</v>
      </c>
      <c r="F12" s="273" t="s">
        <v>154</v>
      </c>
      <c r="G12" s="224" t="s">
        <v>211</v>
      </c>
      <c r="H12" s="331">
        <v>51.124499999999998</v>
      </c>
      <c r="I12" s="331"/>
      <c r="J12" s="332">
        <f t="shared" si="0"/>
        <v>52</v>
      </c>
      <c r="K12" s="333">
        <v>52</v>
      </c>
      <c r="L12" s="333">
        <v>0</v>
      </c>
      <c r="M12" s="333">
        <v>0</v>
      </c>
      <c r="N12" s="333"/>
      <c r="O12" s="333"/>
      <c r="P12" s="333"/>
      <c r="Q12" s="334" t="e">
        <f>IF(K12="nio",0,IF(K12&gt;0,K12*H12/W12,0))*VLOOKUP(B12,'2-Kosten per locatie'!$A$13:$C$63,3,FALSE)</f>
        <v>#DIV/0!</v>
      </c>
      <c r="R12" s="334">
        <f>IF(L12&gt;0,L12*H12/X12,0)*VLOOKUP(B12,'2-Kosten per locatie'!$A$13:$C$63,3,FALSE)</f>
        <v>0</v>
      </c>
      <c r="S12" s="334">
        <f>IF(M12&gt;0,M12*H12/Y12,0)*VLOOKUP(B12,'2-Kosten per locatie'!$A$13:$C$63,3,FALSE)</f>
        <v>0</v>
      </c>
      <c r="T12" s="334">
        <f>IF(N12&gt;0,N12*H12/Z12,0)*VLOOKUP(B12,'2-Kosten per locatie'!$A$13:$C$63,3,FALSE)</f>
        <v>0</v>
      </c>
      <c r="U12" s="334">
        <f>IF(O12&gt;0,O12*H12/Y12,0)*VLOOKUP(B12,'2-Kosten per locatie'!$A$13:$C$63,3,FALSE)</f>
        <v>0</v>
      </c>
      <c r="V12" s="334">
        <f>IF(P12&gt;0,P12*H12/Z12,0)*VLOOKUP(B12,'2-Kosten per locatie'!$A$13:$C$63,3,FALSE)</f>
        <v>0</v>
      </c>
      <c r="W12" s="335">
        <f>IF(K12="nio",0,IF(K12&gt;0,VLOOKUP(F12,'3-Productie normen'!A:L,VLOOKUP(K12,'3-Productie normen'!$B$38:$C$44,2,FALSE),FALSE)))</f>
        <v>0</v>
      </c>
      <c r="X12" s="335">
        <f t="shared" si="1"/>
        <v>0</v>
      </c>
      <c r="Y12" s="335">
        <f t="shared" si="2"/>
        <v>0</v>
      </c>
      <c r="Z12" s="335">
        <f t="shared" si="3"/>
        <v>0</v>
      </c>
      <c r="AA12" s="336" t="str">
        <f>VLOOKUP(F12,'3-Productie normen'!A:O,15,FALSE)</f>
        <v>V</v>
      </c>
      <c r="AC12" s="337">
        <f t="shared" si="4"/>
        <v>2658.4739999999997</v>
      </c>
    </row>
    <row r="13" spans="1:29" ht="14.1" customHeight="1">
      <c r="A13" s="68">
        <v>13</v>
      </c>
      <c r="B13" s="273" t="s">
        <v>94</v>
      </c>
      <c r="C13" s="329" t="s">
        <v>207</v>
      </c>
      <c r="D13" s="330"/>
      <c r="E13" s="224" t="s">
        <v>210</v>
      </c>
      <c r="F13" s="224" t="s">
        <v>154</v>
      </c>
      <c r="G13" s="224" t="s">
        <v>212</v>
      </c>
      <c r="H13" s="331">
        <v>49.308</v>
      </c>
      <c r="I13" s="331"/>
      <c r="J13" s="332">
        <f t="shared" si="0"/>
        <v>52</v>
      </c>
      <c r="K13" s="333">
        <v>52</v>
      </c>
      <c r="L13" s="333">
        <v>0</v>
      </c>
      <c r="M13" s="333">
        <v>0</v>
      </c>
      <c r="N13" s="333"/>
      <c r="O13" s="333"/>
      <c r="P13" s="333"/>
      <c r="Q13" s="334" t="e">
        <f>IF(K13="nio",0,IF(K13&gt;0,K13*H13/W13,0))*VLOOKUP(B13,'2-Kosten per locatie'!$A$13:$C$63,3,FALSE)</f>
        <v>#DIV/0!</v>
      </c>
      <c r="R13" s="334">
        <f>IF(L13&gt;0,L13*H13/X13,0)*VLOOKUP(B13,'2-Kosten per locatie'!$A$13:$C$63,3,FALSE)</f>
        <v>0</v>
      </c>
      <c r="S13" s="334">
        <f>IF(M13&gt;0,M13*H13/Y13,0)*VLOOKUP(B13,'2-Kosten per locatie'!$A$13:$C$63,3,FALSE)</f>
        <v>0</v>
      </c>
      <c r="T13" s="334">
        <f>IF(N13&gt;0,N13*H13/Z13,0)*VLOOKUP(B13,'2-Kosten per locatie'!$A$13:$C$63,3,FALSE)</f>
        <v>0</v>
      </c>
      <c r="U13" s="334">
        <f>IF(O13&gt;0,O13*H13/Y13,0)*VLOOKUP(B13,'2-Kosten per locatie'!$A$13:$C$63,3,FALSE)</f>
        <v>0</v>
      </c>
      <c r="V13" s="334">
        <f>IF(P13&gt;0,P13*H13/Z13,0)*VLOOKUP(B13,'2-Kosten per locatie'!$A$13:$C$63,3,FALSE)</f>
        <v>0</v>
      </c>
      <c r="W13" s="335">
        <f>IF(K13="nio",0,IF(K13&gt;0,VLOOKUP(F13,'3-Productie normen'!A:L,VLOOKUP(K13,'3-Productie normen'!$B$38:$C$44,2,FALSE),FALSE)))</f>
        <v>0</v>
      </c>
      <c r="X13" s="335">
        <f t="shared" si="1"/>
        <v>0</v>
      </c>
      <c r="Y13" s="335">
        <f t="shared" si="2"/>
        <v>0</v>
      </c>
      <c r="Z13" s="335">
        <f t="shared" si="3"/>
        <v>0</v>
      </c>
      <c r="AA13" s="336" t="str">
        <f>VLOOKUP(F13,'3-Productie normen'!A:O,15,FALSE)</f>
        <v>V</v>
      </c>
      <c r="AC13" s="337">
        <f t="shared" si="4"/>
        <v>2564.0160000000001</v>
      </c>
    </row>
    <row r="14" spans="1:29" ht="14.1" customHeight="1">
      <c r="A14" s="68">
        <v>14</v>
      </c>
      <c r="B14" s="273" t="s">
        <v>94</v>
      </c>
      <c r="C14" s="329" t="s">
        <v>207</v>
      </c>
      <c r="D14" s="168"/>
      <c r="E14" s="76" t="s">
        <v>157</v>
      </c>
      <c r="F14" s="307" t="s">
        <v>157</v>
      </c>
      <c r="G14" s="224" t="s">
        <v>211</v>
      </c>
      <c r="H14" s="331">
        <v>21.525000000000002</v>
      </c>
      <c r="I14" s="331"/>
      <c r="J14" s="332">
        <f t="shared" si="0"/>
        <v>130</v>
      </c>
      <c r="K14" s="333">
        <v>130</v>
      </c>
      <c r="L14" s="333">
        <v>0</v>
      </c>
      <c r="M14" s="333">
        <v>0</v>
      </c>
      <c r="N14" s="333"/>
      <c r="O14" s="333"/>
      <c r="P14" s="333"/>
      <c r="Q14" s="334" t="e">
        <f>IF(K14="nio",0,IF(K14&gt;0,K14*H14/W14,0))*VLOOKUP(B14,'2-Kosten per locatie'!$A$13:$C$63,3,FALSE)</f>
        <v>#DIV/0!</v>
      </c>
      <c r="R14" s="334">
        <f>IF(L14&gt;0,L14*H14/X14,0)*VLOOKUP(B14,'2-Kosten per locatie'!$A$13:$C$63,3,FALSE)</f>
        <v>0</v>
      </c>
      <c r="S14" s="334">
        <f>IF(M14&gt;0,M14*H14/Y14,0)*VLOOKUP(B14,'2-Kosten per locatie'!$A$13:$C$63,3,FALSE)</f>
        <v>0</v>
      </c>
      <c r="T14" s="334">
        <f>IF(N14&gt;0,N14*H14/Z14,0)*VLOOKUP(B14,'2-Kosten per locatie'!$A$13:$C$63,3,FALSE)</f>
        <v>0</v>
      </c>
      <c r="U14" s="334">
        <f>IF(O14&gt;0,O14*H14/Y14,0)*VLOOKUP(B14,'2-Kosten per locatie'!$A$13:$C$63,3,FALSE)</f>
        <v>0</v>
      </c>
      <c r="V14" s="334">
        <f>IF(P14&gt;0,P14*H14/Z14,0)*VLOOKUP(B14,'2-Kosten per locatie'!$A$13:$C$63,3,FALSE)</f>
        <v>0</v>
      </c>
      <c r="W14" s="335">
        <f>IF(K14="nio",0,IF(K14&gt;0,VLOOKUP(F14,'3-Productie normen'!A:L,VLOOKUP(K14,'3-Productie normen'!$B$38:$C$44,2,FALSE),FALSE)))</f>
        <v>0</v>
      </c>
      <c r="X14" s="335">
        <f t="shared" si="1"/>
        <v>0</v>
      </c>
      <c r="Y14" s="335">
        <f t="shared" si="2"/>
        <v>0</v>
      </c>
      <c r="Z14" s="335">
        <f t="shared" si="3"/>
        <v>0</v>
      </c>
      <c r="AA14" s="336" t="str">
        <f>VLOOKUP(F14,'3-Productie normen'!A:O,15,FALSE)</f>
        <v>V</v>
      </c>
      <c r="AC14" s="337">
        <f t="shared" si="4"/>
        <v>2798.2500000000005</v>
      </c>
    </row>
    <row r="15" spans="1:29" ht="14.1" customHeight="1">
      <c r="A15" s="68">
        <v>15</v>
      </c>
      <c r="B15" s="273" t="s">
        <v>94</v>
      </c>
      <c r="C15" s="329" t="s">
        <v>207</v>
      </c>
      <c r="D15" s="330"/>
      <c r="E15" s="273" t="s">
        <v>213</v>
      </c>
      <c r="F15" s="273" t="s">
        <v>158</v>
      </c>
      <c r="G15" s="224" t="s">
        <v>212</v>
      </c>
      <c r="H15" s="331">
        <v>23.593499999999999</v>
      </c>
      <c r="I15" s="331"/>
      <c r="J15" s="332">
        <f t="shared" si="0"/>
        <v>130</v>
      </c>
      <c r="K15" s="333">
        <v>130</v>
      </c>
      <c r="L15" s="333">
        <v>0</v>
      </c>
      <c r="M15" s="333">
        <v>0</v>
      </c>
      <c r="N15" s="333"/>
      <c r="O15" s="333"/>
      <c r="P15" s="333"/>
      <c r="Q15" s="334" t="e">
        <f>IF(K15="nio",0,IF(K15&gt;0,K15*H15/W15,0))*VLOOKUP(B15,'2-Kosten per locatie'!$A$13:$C$63,3,FALSE)</f>
        <v>#DIV/0!</v>
      </c>
      <c r="R15" s="334">
        <f>IF(L15&gt;0,L15*H15/X15,0)*VLOOKUP(B15,'2-Kosten per locatie'!$A$13:$C$63,3,FALSE)</f>
        <v>0</v>
      </c>
      <c r="S15" s="334">
        <f>IF(M15&gt;0,M15*H15/Y15,0)*VLOOKUP(B15,'2-Kosten per locatie'!$A$13:$C$63,3,FALSE)</f>
        <v>0</v>
      </c>
      <c r="T15" s="334">
        <f>IF(N15&gt;0,N15*H15/Z15,0)*VLOOKUP(B15,'2-Kosten per locatie'!$A$13:$C$63,3,FALSE)</f>
        <v>0</v>
      </c>
      <c r="U15" s="334">
        <f>IF(O15&gt;0,O15*H15/Y15,0)*VLOOKUP(B15,'2-Kosten per locatie'!$A$13:$C$63,3,FALSE)</f>
        <v>0</v>
      </c>
      <c r="V15" s="334">
        <f>IF(P15&gt;0,P15*H15/Z15,0)*VLOOKUP(B15,'2-Kosten per locatie'!$A$13:$C$63,3,FALSE)</f>
        <v>0</v>
      </c>
      <c r="W15" s="335">
        <f>IF(K15="nio",0,IF(K15&gt;0,VLOOKUP(F15,'3-Productie normen'!A:L,VLOOKUP(K15,'3-Productie normen'!$B$38:$C$44,2,FALSE),FALSE)))</f>
        <v>0</v>
      </c>
      <c r="X15" s="335">
        <f t="shared" si="1"/>
        <v>0</v>
      </c>
      <c r="Y15" s="335">
        <f t="shared" si="2"/>
        <v>0</v>
      </c>
      <c r="Z15" s="335">
        <f t="shared" si="3"/>
        <v>0</v>
      </c>
      <c r="AA15" s="336" t="str">
        <f>VLOOKUP(F15,'3-Productie normen'!A:O,15,FALSE)</f>
        <v>B</v>
      </c>
      <c r="AC15" s="337">
        <f t="shared" si="4"/>
        <v>3067.1549999999997</v>
      </c>
    </row>
    <row r="16" spans="1:29" ht="14.1" customHeight="1">
      <c r="A16" s="68">
        <v>16</v>
      </c>
      <c r="B16" s="273" t="s">
        <v>94</v>
      </c>
      <c r="C16" s="329" t="s">
        <v>207</v>
      </c>
      <c r="D16" s="330"/>
      <c r="E16" s="273" t="s">
        <v>163</v>
      </c>
      <c r="F16" s="273" t="s">
        <v>163</v>
      </c>
      <c r="G16" s="224" t="s">
        <v>211</v>
      </c>
      <c r="H16" s="331">
        <v>3.8850000000000002</v>
      </c>
      <c r="I16" s="331"/>
      <c r="J16" s="332">
        <f t="shared" si="0"/>
        <v>130</v>
      </c>
      <c r="K16" s="333">
        <v>130</v>
      </c>
      <c r="L16" s="333">
        <v>0</v>
      </c>
      <c r="M16" s="333">
        <v>0</v>
      </c>
      <c r="N16" s="333"/>
      <c r="O16" s="333"/>
      <c r="P16" s="333"/>
      <c r="Q16" s="334" t="e">
        <f>IF(K16="nio",0,IF(K16&gt;0,K16*H16/W16,0))*VLOOKUP(B16,'2-Kosten per locatie'!$A$13:$C$63,3,FALSE)</f>
        <v>#DIV/0!</v>
      </c>
      <c r="R16" s="334">
        <f>IF(L16&gt;0,L16*H16/X16,0)*VLOOKUP(B16,'2-Kosten per locatie'!$A$13:$C$63,3,FALSE)</f>
        <v>0</v>
      </c>
      <c r="S16" s="334">
        <f>IF(M16&gt;0,M16*H16/Y16,0)*VLOOKUP(B16,'2-Kosten per locatie'!$A$13:$C$63,3,FALSE)</f>
        <v>0</v>
      </c>
      <c r="T16" s="334">
        <f>IF(N16&gt;0,N16*H16/Z16,0)*VLOOKUP(B16,'2-Kosten per locatie'!$A$13:$C$63,3,FALSE)</f>
        <v>0</v>
      </c>
      <c r="U16" s="334">
        <f>IF(O16&gt;0,O16*H16/Y16,0)*VLOOKUP(B16,'2-Kosten per locatie'!$A$13:$C$63,3,FALSE)</f>
        <v>0</v>
      </c>
      <c r="V16" s="334">
        <f>IF(P16&gt;0,P16*H16/Z16,0)*VLOOKUP(B16,'2-Kosten per locatie'!$A$13:$C$63,3,FALSE)</f>
        <v>0</v>
      </c>
      <c r="W16" s="335">
        <f>IF(K16="nio",0,IF(K16&gt;0,VLOOKUP(F16,'3-Productie normen'!A:L,VLOOKUP(K16,'3-Productie normen'!$B$38:$C$44,2,FALSE),FALSE)))</f>
        <v>0</v>
      </c>
      <c r="X16" s="335">
        <f t="shared" si="1"/>
        <v>0</v>
      </c>
      <c r="Y16" s="335">
        <f t="shared" si="2"/>
        <v>0</v>
      </c>
      <c r="Z16" s="335">
        <f t="shared" si="3"/>
        <v>0</v>
      </c>
      <c r="AA16" s="336" t="str">
        <f>VLOOKUP(F16,'3-Productie normen'!A:O,15,FALSE)</f>
        <v>V</v>
      </c>
      <c r="AC16" s="337">
        <f t="shared" si="4"/>
        <v>505.05</v>
      </c>
    </row>
    <row r="17" spans="1:29" ht="14.1" customHeight="1">
      <c r="A17" s="68">
        <v>17</v>
      </c>
      <c r="B17" s="273" t="s">
        <v>94</v>
      </c>
      <c r="C17" s="329" t="s">
        <v>207</v>
      </c>
      <c r="D17" s="330"/>
      <c r="E17" s="273" t="s">
        <v>214</v>
      </c>
      <c r="F17" s="273" t="s">
        <v>166</v>
      </c>
      <c r="G17" s="224" t="s">
        <v>211</v>
      </c>
      <c r="H17" s="331">
        <v>4.242</v>
      </c>
      <c r="I17" s="331"/>
      <c r="J17" s="332">
        <f t="shared" si="0"/>
        <v>130</v>
      </c>
      <c r="K17" s="333">
        <v>130</v>
      </c>
      <c r="L17" s="333">
        <v>0</v>
      </c>
      <c r="M17" s="333">
        <v>0</v>
      </c>
      <c r="N17" s="333"/>
      <c r="O17" s="333"/>
      <c r="P17" s="333"/>
      <c r="Q17" s="334" t="e">
        <f>IF(K17="nio",0,IF(K17&gt;0,K17*H17/W17,0))*VLOOKUP(B17,'2-Kosten per locatie'!$A$13:$C$63,3,FALSE)</f>
        <v>#DIV/0!</v>
      </c>
      <c r="R17" s="334">
        <f>IF(L17&gt;0,L17*H17/X17,0)*VLOOKUP(B17,'2-Kosten per locatie'!$A$13:$C$63,3,FALSE)</f>
        <v>0</v>
      </c>
      <c r="S17" s="334">
        <f>IF(M17&gt;0,M17*H17/Y17,0)*VLOOKUP(B17,'2-Kosten per locatie'!$A$13:$C$63,3,FALSE)</f>
        <v>0</v>
      </c>
      <c r="T17" s="334">
        <f>IF(N17&gt;0,N17*H17/Z17,0)*VLOOKUP(B17,'2-Kosten per locatie'!$A$13:$C$63,3,FALSE)</f>
        <v>0</v>
      </c>
      <c r="U17" s="334">
        <f>IF(O17&gt;0,O17*H17/Y17,0)*VLOOKUP(B17,'2-Kosten per locatie'!$A$13:$C$63,3,FALSE)</f>
        <v>0</v>
      </c>
      <c r="V17" s="334">
        <f>IF(P17&gt;0,P17*H17/Z17,0)*VLOOKUP(B17,'2-Kosten per locatie'!$A$13:$C$63,3,FALSE)</f>
        <v>0</v>
      </c>
      <c r="W17" s="335">
        <f>IF(K17="nio",0,IF(K17&gt;0,VLOOKUP(F17,'3-Productie normen'!A:L,VLOOKUP(K17,'3-Productie normen'!$B$38:$C$44,2,FALSE),FALSE)))</f>
        <v>0</v>
      </c>
      <c r="X17" s="335">
        <f t="shared" si="1"/>
        <v>0</v>
      </c>
      <c r="Y17" s="335">
        <f t="shared" si="2"/>
        <v>0</v>
      </c>
      <c r="Z17" s="335">
        <f t="shared" si="3"/>
        <v>0</v>
      </c>
      <c r="AA17" s="336" t="str">
        <f>VLOOKUP(F17,'3-Productie normen'!A:O,15,FALSE)</f>
        <v>S</v>
      </c>
      <c r="AC17" s="337">
        <f t="shared" si="4"/>
        <v>551.46</v>
      </c>
    </row>
    <row r="18" spans="1:29" ht="14.1" customHeight="1">
      <c r="A18" s="68">
        <v>18</v>
      </c>
      <c r="B18" s="273" t="s">
        <v>94</v>
      </c>
      <c r="C18" s="329" t="s">
        <v>207</v>
      </c>
      <c r="D18" s="330"/>
      <c r="E18" s="224" t="s">
        <v>215</v>
      </c>
      <c r="F18" s="224" t="s">
        <v>166</v>
      </c>
      <c r="G18" s="224" t="s">
        <v>211</v>
      </c>
      <c r="H18" s="331">
        <v>9.7965</v>
      </c>
      <c r="I18" s="331"/>
      <c r="J18" s="332">
        <f t="shared" si="0"/>
        <v>130</v>
      </c>
      <c r="K18" s="333">
        <v>130</v>
      </c>
      <c r="L18" s="333">
        <v>0</v>
      </c>
      <c r="M18" s="333">
        <v>0</v>
      </c>
      <c r="N18" s="333"/>
      <c r="O18" s="333"/>
      <c r="P18" s="333"/>
      <c r="Q18" s="334" t="e">
        <f>IF(K18="nio",0,IF(K18&gt;0,K18*H18/W18,0))*VLOOKUP(B18,'2-Kosten per locatie'!$A$13:$C$63,3,FALSE)</f>
        <v>#DIV/0!</v>
      </c>
      <c r="R18" s="334">
        <f>IF(L18&gt;0,L18*H18/X18,0)*VLOOKUP(B18,'2-Kosten per locatie'!$A$13:$C$63,3,FALSE)</f>
        <v>0</v>
      </c>
      <c r="S18" s="334">
        <f>IF(M18&gt;0,M18*H18/Y18,0)*VLOOKUP(B18,'2-Kosten per locatie'!$A$13:$C$63,3,FALSE)</f>
        <v>0</v>
      </c>
      <c r="T18" s="334">
        <f>IF(N18&gt;0,N18*H18/Z18,0)*VLOOKUP(B18,'2-Kosten per locatie'!$A$13:$C$63,3,FALSE)</f>
        <v>0</v>
      </c>
      <c r="U18" s="334">
        <f>IF(O18&gt;0,O18*H18/Y18,0)*VLOOKUP(B18,'2-Kosten per locatie'!$A$13:$C$63,3,FALSE)</f>
        <v>0</v>
      </c>
      <c r="V18" s="334">
        <f>IF(P18&gt;0,P18*H18/Z18,0)*VLOOKUP(B18,'2-Kosten per locatie'!$A$13:$C$63,3,FALSE)</f>
        <v>0</v>
      </c>
      <c r="W18" s="335">
        <f>IF(K18="nio",0,IF(K18&gt;0,VLOOKUP(F18,'3-Productie normen'!A:L,VLOOKUP(K18,'3-Productie normen'!$B$38:$C$44,2,FALSE),FALSE)))</f>
        <v>0</v>
      </c>
      <c r="X18" s="335">
        <f t="shared" si="1"/>
        <v>0</v>
      </c>
      <c r="Y18" s="335">
        <f t="shared" si="2"/>
        <v>0</v>
      </c>
      <c r="Z18" s="335">
        <f t="shared" si="3"/>
        <v>0</v>
      </c>
      <c r="AA18" s="336" t="str">
        <f>VLOOKUP(F18,'3-Productie normen'!A:O,15,FALSE)</f>
        <v>S</v>
      </c>
      <c r="AC18" s="337">
        <f t="shared" si="4"/>
        <v>1273.5450000000001</v>
      </c>
    </row>
    <row r="19" spans="1:29" ht="14.1" customHeight="1">
      <c r="A19" s="68">
        <v>19</v>
      </c>
      <c r="B19" s="273" t="s">
        <v>94</v>
      </c>
      <c r="C19" s="329" t="s">
        <v>207</v>
      </c>
      <c r="D19" s="168"/>
      <c r="E19" s="76" t="s">
        <v>158</v>
      </c>
      <c r="F19" s="307" t="s">
        <v>158</v>
      </c>
      <c r="G19" s="224" t="s">
        <v>212</v>
      </c>
      <c r="H19" s="331">
        <v>24.507000000000001</v>
      </c>
      <c r="I19" s="331"/>
      <c r="J19" s="332">
        <f t="shared" si="0"/>
        <v>130</v>
      </c>
      <c r="K19" s="333">
        <v>130</v>
      </c>
      <c r="L19" s="333"/>
      <c r="M19" s="333"/>
      <c r="N19" s="333"/>
      <c r="O19" s="333"/>
      <c r="P19" s="333"/>
      <c r="Q19" s="334" t="e">
        <f>IF(K19="nio",0,IF(K19&gt;0,K19*H19/W19,0))*VLOOKUP(B19,'2-Kosten per locatie'!$A$13:$C$63,3,FALSE)</f>
        <v>#DIV/0!</v>
      </c>
      <c r="R19" s="334">
        <f>IF(L19&gt;0,L19*H19/X19,0)*VLOOKUP(B19,'2-Kosten per locatie'!$A$13:$C$63,3,FALSE)</f>
        <v>0</v>
      </c>
      <c r="S19" s="334">
        <f>IF(M19&gt;0,M19*H19/Y19,0)*VLOOKUP(B19,'2-Kosten per locatie'!$A$13:$C$63,3,FALSE)</f>
        <v>0</v>
      </c>
      <c r="T19" s="334">
        <f>IF(N19&gt;0,N19*H19/Z19,0)*VLOOKUP(B19,'2-Kosten per locatie'!$A$13:$C$63,3,FALSE)</f>
        <v>0</v>
      </c>
      <c r="U19" s="334">
        <f>IF(O19&gt;0,O19*H19/Y19,0)*VLOOKUP(B19,'2-Kosten per locatie'!$A$13:$C$63,3,FALSE)</f>
        <v>0</v>
      </c>
      <c r="V19" s="334">
        <f>IF(P19&gt;0,P19*H19/Z19,0)*VLOOKUP(B19,'2-Kosten per locatie'!$A$13:$C$63,3,FALSE)</f>
        <v>0</v>
      </c>
      <c r="W19" s="335">
        <f>IF(K19="nio",0,IF(K19&gt;0,VLOOKUP(F19,'3-Productie normen'!A:L,VLOOKUP(K19,'3-Productie normen'!$B$38:$C$44,2,FALSE),FALSE)))</f>
        <v>0</v>
      </c>
      <c r="X19" s="335">
        <f t="shared" si="1"/>
        <v>0</v>
      </c>
      <c r="Y19" s="335">
        <f t="shared" si="2"/>
        <v>0</v>
      </c>
      <c r="Z19" s="335">
        <f t="shared" si="3"/>
        <v>0</v>
      </c>
      <c r="AA19" s="336" t="str">
        <f>VLOOKUP(F19,'3-Productie normen'!A:O,15,FALSE)</f>
        <v>B</v>
      </c>
      <c r="AC19" s="337">
        <f t="shared" si="4"/>
        <v>3185.9100000000003</v>
      </c>
    </row>
    <row r="20" spans="1:29" ht="14.1" customHeight="1">
      <c r="A20" s="68">
        <v>20</v>
      </c>
      <c r="B20" s="273" t="s">
        <v>94</v>
      </c>
      <c r="C20" s="329" t="s">
        <v>207</v>
      </c>
      <c r="D20" s="330"/>
      <c r="E20" s="273" t="s">
        <v>158</v>
      </c>
      <c r="F20" s="273" t="s">
        <v>158</v>
      </c>
      <c r="G20" s="224" t="s">
        <v>212</v>
      </c>
      <c r="H20" s="331">
        <v>23.9085</v>
      </c>
      <c r="I20" s="331"/>
      <c r="J20" s="332">
        <f t="shared" si="0"/>
        <v>130</v>
      </c>
      <c r="K20" s="333">
        <v>130</v>
      </c>
      <c r="L20" s="333"/>
      <c r="M20" s="333"/>
      <c r="N20" s="333"/>
      <c r="O20" s="333"/>
      <c r="P20" s="333"/>
      <c r="Q20" s="334" t="e">
        <f>IF(K20="nio",0,IF(K20&gt;0,K20*H20/W20,0))*VLOOKUP(B20,'2-Kosten per locatie'!$A$13:$C$63,3,FALSE)</f>
        <v>#DIV/0!</v>
      </c>
      <c r="R20" s="334">
        <f>IF(L20&gt;0,L20*H20/X20,0)*VLOOKUP(B20,'2-Kosten per locatie'!$A$13:$C$63,3,FALSE)</f>
        <v>0</v>
      </c>
      <c r="S20" s="334">
        <f>IF(M20&gt;0,M20*H20/Y20,0)*VLOOKUP(B20,'2-Kosten per locatie'!$A$13:$C$63,3,FALSE)</f>
        <v>0</v>
      </c>
      <c r="T20" s="334">
        <f>IF(N20&gt;0,N20*H20/Z20,0)*VLOOKUP(B20,'2-Kosten per locatie'!$A$13:$C$63,3,FALSE)</f>
        <v>0</v>
      </c>
      <c r="U20" s="334">
        <f>IF(O20&gt;0,O20*H20/Y20,0)*VLOOKUP(B20,'2-Kosten per locatie'!$A$13:$C$63,3,FALSE)</f>
        <v>0</v>
      </c>
      <c r="V20" s="334">
        <f>IF(P20&gt;0,P20*H20/Z20,0)*VLOOKUP(B20,'2-Kosten per locatie'!$A$13:$C$63,3,FALSE)</f>
        <v>0</v>
      </c>
      <c r="W20" s="335">
        <f>IF(K20="nio",0,IF(K20&gt;0,VLOOKUP(F20,'3-Productie normen'!A:L,VLOOKUP(K20,'3-Productie normen'!$B$38:$C$44,2,FALSE),FALSE)))</f>
        <v>0</v>
      </c>
      <c r="X20" s="335">
        <f t="shared" si="1"/>
        <v>0</v>
      </c>
      <c r="Y20" s="335">
        <f t="shared" si="2"/>
        <v>0</v>
      </c>
      <c r="Z20" s="335">
        <f t="shared" si="3"/>
        <v>0</v>
      </c>
      <c r="AA20" s="336" t="str">
        <f>VLOOKUP(F20,'3-Productie normen'!A:O,15,FALSE)</f>
        <v>B</v>
      </c>
      <c r="AC20" s="337">
        <f t="shared" si="4"/>
        <v>3108.105</v>
      </c>
    </row>
    <row r="21" spans="1:29" ht="14.1" customHeight="1">
      <c r="A21" s="68">
        <v>21</v>
      </c>
      <c r="B21" s="273" t="s">
        <v>94</v>
      </c>
      <c r="C21" s="329" t="s">
        <v>207</v>
      </c>
      <c r="D21" s="330"/>
      <c r="E21" s="273" t="s">
        <v>216</v>
      </c>
      <c r="F21" s="273" t="s">
        <v>168</v>
      </c>
      <c r="G21" s="224" t="s">
        <v>212</v>
      </c>
      <c r="H21" s="331">
        <v>27.3</v>
      </c>
      <c r="I21" s="331"/>
      <c r="J21" s="332">
        <f t="shared" si="0"/>
        <v>130</v>
      </c>
      <c r="K21" s="333">
        <v>130</v>
      </c>
      <c r="L21" s="333"/>
      <c r="M21" s="333"/>
      <c r="N21" s="333"/>
      <c r="O21" s="333"/>
      <c r="P21" s="333"/>
      <c r="Q21" s="334" t="e">
        <f>IF(K21="nio",0,IF(K21&gt;0,K21*H21/W21,0))*VLOOKUP(B21,'2-Kosten per locatie'!$A$13:$C$63,3,FALSE)</f>
        <v>#DIV/0!</v>
      </c>
      <c r="R21" s="334">
        <f>IF(L21&gt;0,L21*H21/X21,0)*VLOOKUP(B21,'2-Kosten per locatie'!$A$13:$C$63,3,FALSE)</f>
        <v>0</v>
      </c>
      <c r="S21" s="334">
        <f>IF(M21&gt;0,M21*H21/Y21,0)*VLOOKUP(B21,'2-Kosten per locatie'!$A$13:$C$63,3,FALSE)</f>
        <v>0</v>
      </c>
      <c r="T21" s="334">
        <f>IF(N21&gt;0,N21*H21/Z21,0)*VLOOKUP(B21,'2-Kosten per locatie'!$A$13:$C$63,3,FALSE)</f>
        <v>0</v>
      </c>
      <c r="U21" s="334">
        <f>IF(O21&gt;0,O21*H21/Y21,0)*VLOOKUP(B21,'2-Kosten per locatie'!$A$13:$C$63,3,FALSE)</f>
        <v>0</v>
      </c>
      <c r="V21" s="334">
        <f>IF(P21&gt;0,P21*H21/Z21,0)*VLOOKUP(B21,'2-Kosten per locatie'!$A$13:$C$63,3,FALSE)</f>
        <v>0</v>
      </c>
      <c r="W21" s="335">
        <f>IF(K21="nio",0,IF(K21&gt;0,VLOOKUP(F21,'3-Productie normen'!A:L,VLOOKUP(K21,'3-Productie normen'!$B$38:$C$44,2,FALSE),FALSE)))</f>
        <v>0</v>
      </c>
      <c r="X21" s="335">
        <f t="shared" si="1"/>
        <v>0</v>
      </c>
      <c r="Y21" s="335">
        <f t="shared" si="2"/>
        <v>0</v>
      </c>
      <c r="Z21" s="335">
        <f t="shared" si="3"/>
        <v>0</v>
      </c>
      <c r="AA21" s="336" t="str">
        <f>VLOOKUP(F21,'3-Productie normen'!A:O,15,FALSE)</f>
        <v>V</v>
      </c>
      <c r="AC21" s="337">
        <f t="shared" si="4"/>
        <v>3549</v>
      </c>
    </row>
    <row r="22" spans="1:29" ht="14.1" customHeight="1">
      <c r="A22" s="68">
        <v>22</v>
      </c>
      <c r="B22" s="273" t="s">
        <v>94</v>
      </c>
      <c r="C22" s="329" t="s">
        <v>207</v>
      </c>
      <c r="D22" s="330"/>
      <c r="E22" s="273" t="s">
        <v>158</v>
      </c>
      <c r="F22" s="273" t="s">
        <v>158</v>
      </c>
      <c r="G22" s="224" t="s">
        <v>212</v>
      </c>
      <c r="H22" s="331">
        <v>74.665500000000009</v>
      </c>
      <c r="I22" s="331"/>
      <c r="J22" s="332">
        <f t="shared" si="0"/>
        <v>130</v>
      </c>
      <c r="K22" s="333">
        <v>130</v>
      </c>
      <c r="L22" s="333"/>
      <c r="M22" s="333"/>
      <c r="N22" s="333"/>
      <c r="O22" s="333"/>
      <c r="P22" s="333"/>
      <c r="Q22" s="334" t="e">
        <f>IF(K22="nio",0,IF(K22&gt;0,K22*H22/W22,0))*VLOOKUP(B22,'2-Kosten per locatie'!$A$13:$C$63,3,FALSE)</f>
        <v>#DIV/0!</v>
      </c>
      <c r="R22" s="334">
        <f>IF(L22&gt;0,L22*H22/X22,0)*VLOOKUP(B22,'2-Kosten per locatie'!$A$13:$C$63,3,FALSE)</f>
        <v>0</v>
      </c>
      <c r="S22" s="334">
        <f>IF(M22&gt;0,M22*H22/Y22,0)*VLOOKUP(B22,'2-Kosten per locatie'!$A$13:$C$63,3,FALSE)</f>
        <v>0</v>
      </c>
      <c r="T22" s="334">
        <f>IF(N22&gt;0,N22*H22/Z22,0)*VLOOKUP(B22,'2-Kosten per locatie'!$A$13:$C$63,3,FALSE)</f>
        <v>0</v>
      </c>
      <c r="U22" s="334">
        <f>IF(O22&gt;0,O22*H22/Y22,0)*VLOOKUP(B22,'2-Kosten per locatie'!$A$13:$C$63,3,FALSE)</f>
        <v>0</v>
      </c>
      <c r="V22" s="334">
        <f>IF(P22&gt;0,P22*H22/Z22,0)*VLOOKUP(B22,'2-Kosten per locatie'!$A$13:$C$63,3,FALSE)</f>
        <v>0</v>
      </c>
      <c r="W22" s="335">
        <f>IF(K22="nio",0,IF(K22&gt;0,VLOOKUP(F22,'3-Productie normen'!A:L,VLOOKUP(K22,'3-Productie normen'!$B$38:$C$44,2,FALSE),FALSE)))</f>
        <v>0</v>
      </c>
      <c r="X22" s="335">
        <f t="shared" si="1"/>
        <v>0</v>
      </c>
      <c r="Y22" s="335">
        <f t="shared" si="2"/>
        <v>0</v>
      </c>
      <c r="Z22" s="335">
        <f t="shared" si="3"/>
        <v>0</v>
      </c>
      <c r="AA22" s="336" t="str">
        <f>VLOOKUP(F22,'3-Productie normen'!A:O,15,FALSE)</f>
        <v>B</v>
      </c>
      <c r="AC22" s="337">
        <f t="shared" si="4"/>
        <v>9706.5150000000012</v>
      </c>
    </row>
    <row r="23" spans="1:29" ht="14.1" customHeight="1">
      <c r="A23" s="68">
        <v>23</v>
      </c>
      <c r="B23" s="273" t="s">
        <v>94</v>
      </c>
      <c r="C23" s="329" t="s">
        <v>207</v>
      </c>
      <c r="D23" s="330"/>
      <c r="E23" s="224" t="s">
        <v>217</v>
      </c>
      <c r="F23" s="224" t="s">
        <v>218</v>
      </c>
      <c r="G23" s="224" t="s">
        <v>212</v>
      </c>
      <c r="H23" s="331">
        <v>0</v>
      </c>
      <c r="I23" s="331">
        <v>24.21</v>
      </c>
      <c r="J23" s="332">
        <f t="shared" si="0"/>
        <v>0</v>
      </c>
      <c r="K23" s="333" t="s">
        <v>219</v>
      </c>
      <c r="L23" s="333"/>
      <c r="M23" s="333"/>
      <c r="N23" s="333"/>
      <c r="O23" s="333"/>
      <c r="P23" s="333"/>
      <c r="Q23" s="334">
        <f>IF(K23="nio",0,IF(K23&gt;0,K23*H23/W23,0))*VLOOKUP(B23,'2-Kosten per locatie'!$A$13:$C$63,3,FALSE)</f>
        <v>0</v>
      </c>
      <c r="R23" s="334">
        <f>IF(L23&gt;0,L23*H23/X23,0)*VLOOKUP(B23,'2-Kosten per locatie'!$A$13:$C$63,3,FALSE)</f>
        <v>0</v>
      </c>
      <c r="S23" s="334">
        <f>IF(M23&gt;0,M23*H23/Y23,0)*VLOOKUP(B23,'2-Kosten per locatie'!$A$13:$C$63,3,FALSE)</f>
        <v>0</v>
      </c>
      <c r="T23" s="334">
        <f>IF(N23&gt;0,N23*H23/Z23,0)*VLOOKUP(B23,'2-Kosten per locatie'!$A$13:$C$63,3,FALSE)</f>
        <v>0</v>
      </c>
      <c r="U23" s="334">
        <f>IF(O23&gt;0,O23*H23/Y23,0)*VLOOKUP(B23,'2-Kosten per locatie'!$A$13:$C$63,3,FALSE)</f>
        <v>0</v>
      </c>
      <c r="V23" s="334">
        <f>IF(P23&gt;0,P23*H23/Z23,0)*VLOOKUP(B23,'2-Kosten per locatie'!$A$13:$C$63,3,FALSE)</f>
        <v>0</v>
      </c>
      <c r="W23" s="335">
        <f>IF(K23="nio",0,IF(K23&gt;0,VLOOKUP(F23,'3-Productie normen'!A:L,VLOOKUP(K23,'3-Productie normen'!$B$38:$C$44,2,FALSE),FALSE)))</f>
        <v>0</v>
      </c>
      <c r="X23" s="335">
        <f t="shared" si="1"/>
        <v>0</v>
      </c>
      <c r="Y23" s="335">
        <f t="shared" si="2"/>
        <v>0</v>
      </c>
      <c r="Z23" s="335">
        <f t="shared" si="3"/>
        <v>0</v>
      </c>
      <c r="AA23" s="336" t="str">
        <f>VLOOKUP(F23,'3-Productie normen'!A:O,15,FALSE)</f>
        <v>-</v>
      </c>
      <c r="AC23" s="337">
        <f t="shared" si="4"/>
        <v>0</v>
      </c>
    </row>
    <row r="24" spans="1:29" ht="14.1" customHeight="1">
      <c r="A24" s="68">
        <v>24</v>
      </c>
      <c r="B24" s="273" t="s">
        <v>94</v>
      </c>
      <c r="C24" s="329" t="s">
        <v>207</v>
      </c>
      <c r="D24" s="168"/>
      <c r="E24" s="76" t="s">
        <v>160</v>
      </c>
      <c r="F24" s="307" t="s">
        <v>160</v>
      </c>
      <c r="G24" s="224" t="s">
        <v>212</v>
      </c>
      <c r="H24" s="331">
        <v>1.7429999999999999</v>
      </c>
      <c r="I24" s="331"/>
      <c r="J24" s="332">
        <f t="shared" si="0"/>
        <v>52</v>
      </c>
      <c r="K24" s="333">
        <v>52</v>
      </c>
      <c r="L24" s="333"/>
      <c r="M24" s="333"/>
      <c r="N24" s="333"/>
      <c r="O24" s="333"/>
      <c r="P24" s="333"/>
      <c r="Q24" s="334" t="e">
        <f>IF(K24="nio",0,IF(K24&gt;0,K24*H24/W24,0))*VLOOKUP(B24,'2-Kosten per locatie'!$A$13:$C$63,3,FALSE)</f>
        <v>#DIV/0!</v>
      </c>
      <c r="R24" s="334">
        <f>IF(L24&gt;0,L24*H24/X24,0)*VLOOKUP(B24,'2-Kosten per locatie'!$A$13:$C$63,3,FALSE)</f>
        <v>0</v>
      </c>
      <c r="S24" s="334">
        <f>IF(M24&gt;0,M24*H24/Y24,0)*VLOOKUP(B24,'2-Kosten per locatie'!$A$13:$C$63,3,FALSE)</f>
        <v>0</v>
      </c>
      <c r="T24" s="334">
        <f>IF(N24&gt;0,N24*H24/Z24,0)*VLOOKUP(B24,'2-Kosten per locatie'!$A$13:$C$63,3,FALSE)</f>
        <v>0</v>
      </c>
      <c r="U24" s="334">
        <f>IF(O24&gt;0,O24*H24/Y24,0)*VLOOKUP(B24,'2-Kosten per locatie'!$A$13:$C$63,3,FALSE)</f>
        <v>0</v>
      </c>
      <c r="V24" s="334">
        <f>IF(P24&gt;0,P24*H24/Z24,0)*VLOOKUP(B24,'2-Kosten per locatie'!$A$13:$C$63,3,FALSE)</f>
        <v>0</v>
      </c>
      <c r="W24" s="335">
        <f>IF(K24="nio",0,IF(K24&gt;0,VLOOKUP(F24,'3-Productie normen'!A:L,VLOOKUP(K24,'3-Productie normen'!$B$38:$C$44,2,FALSE),FALSE)))</f>
        <v>0</v>
      </c>
      <c r="X24" s="335">
        <f t="shared" si="1"/>
        <v>0</v>
      </c>
      <c r="Y24" s="335">
        <f t="shared" si="2"/>
        <v>0</v>
      </c>
      <c r="Z24" s="335">
        <f t="shared" si="3"/>
        <v>0</v>
      </c>
      <c r="AA24" s="336" t="str">
        <f>VLOOKUP(F24,'3-Productie normen'!A:O,15,FALSE)</f>
        <v>V</v>
      </c>
      <c r="AC24" s="337">
        <f t="shared" si="4"/>
        <v>90.635999999999996</v>
      </c>
    </row>
    <row r="25" spans="1:29" ht="14.1" customHeight="1">
      <c r="A25" s="68">
        <v>25</v>
      </c>
      <c r="B25" s="273" t="s">
        <v>94</v>
      </c>
      <c r="C25" s="329" t="s">
        <v>207</v>
      </c>
      <c r="D25" s="330"/>
      <c r="E25" s="273" t="s">
        <v>220</v>
      </c>
      <c r="F25" s="273" t="s">
        <v>156</v>
      </c>
      <c r="G25" s="224" t="s">
        <v>211</v>
      </c>
      <c r="H25" s="331">
        <v>42.147000000000006</v>
      </c>
      <c r="I25" s="331"/>
      <c r="J25" s="332">
        <f t="shared" si="0"/>
        <v>52</v>
      </c>
      <c r="K25" s="333">
        <v>52</v>
      </c>
      <c r="L25" s="333"/>
      <c r="M25" s="333"/>
      <c r="N25" s="333"/>
      <c r="O25" s="333"/>
      <c r="P25" s="333"/>
      <c r="Q25" s="334" t="e">
        <f>IF(K25="nio",0,IF(K25&gt;0,K25*H25/W25,0))*VLOOKUP(B25,'2-Kosten per locatie'!$A$13:$C$63,3,FALSE)</f>
        <v>#DIV/0!</v>
      </c>
      <c r="R25" s="334">
        <f>IF(L25&gt;0,L25*H25/X25,0)*VLOOKUP(B25,'2-Kosten per locatie'!$A$13:$C$63,3,FALSE)</f>
        <v>0</v>
      </c>
      <c r="S25" s="334">
        <f>IF(M25&gt;0,M25*H25/Y25,0)*VLOOKUP(B25,'2-Kosten per locatie'!$A$13:$C$63,3,FALSE)</f>
        <v>0</v>
      </c>
      <c r="T25" s="334">
        <f>IF(N25&gt;0,N25*H25/Z25,0)*VLOOKUP(B25,'2-Kosten per locatie'!$A$13:$C$63,3,FALSE)</f>
        <v>0</v>
      </c>
      <c r="U25" s="334">
        <f>IF(O25&gt;0,O25*H25/Y25,0)*VLOOKUP(B25,'2-Kosten per locatie'!$A$13:$C$63,3,FALSE)</f>
        <v>0</v>
      </c>
      <c r="V25" s="334">
        <f>IF(P25&gt;0,P25*H25/Z25,0)*VLOOKUP(B25,'2-Kosten per locatie'!$A$13:$C$63,3,FALSE)</f>
        <v>0</v>
      </c>
      <c r="W25" s="335">
        <f>IF(K25="nio",0,IF(K25&gt;0,VLOOKUP(F25,'3-Productie normen'!A:L,VLOOKUP(K25,'3-Productie normen'!$B$38:$C$44,2,FALSE),FALSE)))</f>
        <v>0</v>
      </c>
      <c r="X25" s="335">
        <f t="shared" si="1"/>
        <v>0</v>
      </c>
      <c r="Y25" s="335">
        <f t="shared" si="2"/>
        <v>0</v>
      </c>
      <c r="Z25" s="335">
        <f t="shared" si="3"/>
        <v>0</v>
      </c>
      <c r="AA25" s="336" t="str">
        <f>VLOOKUP(F25,'3-Productie normen'!A:O,15,FALSE)</f>
        <v>S</v>
      </c>
      <c r="AC25" s="337">
        <f t="shared" si="4"/>
        <v>2191.6440000000002</v>
      </c>
    </row>
    <row r="26" spans="1:29" ht="14.1" customHeight="1">
      <c r="A26" s="68">
        <v>26</v>
      </c>
      <c r="B26" s="273" t="s">
        <v>94</v>
      </c>
      <c r="C26" s="329" t="s">
        <v>207</v>
      </c>
      <c r="D26" s="330"/>
      <c r="E26" s="273" t="s">
        <v>215</v>
      </c>
      <c r="F26" s="273" t="s">
        <v>166</v>
      </c>
      <c r="G26" s="224" t="s">
        <v>211</v>
      </c>
      <c r="H26" s="331">
        <v>7.6545000000000005</v>
      </c>
      <c r="I26" s="331"/>
      <c r="J26" s="332">
        <f t="shared" si="0"/>
        <v>130</v>
      </c>
      <c r="K26" s="333">
        <v>130</v>
      </c>
      <c r="L26" s="333"/>
      <c r="M26" s="333"/>
      <c r="N26" s="333"/>
      <c r="O26" s="333"/>
      <c r="P26" s="333"/>
      <c r="Q26" s="334" t="e">
        <f>IF(K26="nio",0,IF(K26&gt;0,K26*H26/W26,0))*VLOOKUP(B26,'2-Kosten per locatie'!$A$13:$C$63,3,FALSE)</f>
        <v>#DIV/0!</v>
      </c>
      <c r="R26" s="334">
        <f>IF(L26&gt;0,L26*H26/X26,0)*VLOOKUP(B26,'2-Kosten per locatie'!$A$13:$C$63,3,FALSE)</f>
        <v>0</v>
      </c>
      <c r="S26" s="334">
        <f>IF(M26&gt;0,M26*H26/Y26,0)*VLOOKUP(B26,'2-Kosten per locatie'!$A$13:$C$63,3,FALSE)</f>
        <v>0</v>
      </c>
      <c r="T26" s="334">
        <f>IF(N26&gt;0,N26*H26/Z26,0)*VLOOKUP(B26,'2-Kosten per locatie'!$A$13:$C$63,3,FALSE)</f>
        <v>0</v>
      </c>
      <c r="U26" s="334">
        <f>IF(O26&gt;0,O26*H26/Y26,0)*VLOOKUP(B26,'2-Kosten per locatie'!$A$13:$C$63,3,FALSE)</f>
        <v>0</v>
      </c>
      <c r="V26" s="334">
        <f>IF(P26&gt;0,P26*H26/Z26,0)*VLOOKUP(B26,'2-Kosten per locatie'!$A$13:$C$63,3,FALSE)</f>
        <v>0</v>
      </c>
      <c r="W26" s="335">
        <f>IF(K26="nio",0,IF(K26&gt;0,VLOOKUP(F26,'3-Productie normen'!A:L,VLOOKUP(K26,'3-Productie normen'!$B$38:$C$44,2,FALSE),FALSE)))</f>
        <v>0</v>
      </c>
      <c r="X26" s="335">
        <f t="shared" si="1"/>
        <v>0</v>
      </c>
      <c r="Y26" s="335">
        <f t="shared" si="2"/>
        <v>0</v>
      </c>
      <c r="Z26" s="335">
        <f t="shared" si="3"/>
        <v>0</v>
      </c>
      <c r="AA26" s="336" t="str">
        <f>VLOOKUP(F26,'3-Productie normen'!A:O,15,FALSE)</f>
        <v>S</v>
      </c>
      <c r="AC26" s="337">
        <f t="shared" si="4"/>
        <v>995.08500000000004</v>
      </c>
    </row>
    <row r="27" spans="1:29" ht="14.1" customHeight="1">
      <c r="A27" s="68">
        <v>27</v>
      </c>
      <c r="B27" s="273" t="s">
        <v>94</v>
      </c>
      <c r="C27" s="329" t="s">
        <v>207</v>
      </c>
      <c r="D27" s="330"/>
      <c r="E27" s="273" t="s">
        <v>220</v>
      </c>
      <c r="F27" s="273" t="s">
        <v>156</v>
      </c>
      <c r="G27" s="224" t="s">
        <v>211</v>
      </c>
      <c r="H27" s="331">
        <v>7.2030000000000003</v>
      </c>
      <c r="I27" s="331"/>
      <c r="J27" s="332">
        <f t="shared" si="0"/>
        <v>130</v>
      </c>
      <c r="K27" s="333">
        <v>130</v>
      </c>
      <c r="L27" s="333"/>
      <c r="M27" s="333"/>
      <c r="N27" s="333"/>
      <c r="O27" s="333"/>
      <c r="P27" s="333"/>
      <c r="Q27" s="334" t="e">
        <f>IF(K27="nio",0,IF(K27&gt;0,K27*H27/W27,0))*VLOOKUP(B27,'2-Kosten per locatie'!$A$13:$C$63,3,FALSE)</f>
        <v>#DIV/0!</v>
      </c>
      <c r="R27" s="334">
        <f>IF(L27&gt;0,L27*H27/X27,0)*VLOOKUP(B27,'2-Kosten per locatie'!$A$13:$C$63,3,FALSE)</f>
        <v>0</v>
      </c>
      <c r="S27" s="334">
        <f>IF(M27&gt;0,M27*H27/Y27,0)*VLOOKUP(B27,'2-Kosten per locatie'!$A$13:$C$63,3,FALSE)</f>
        <v>0</v>
      </c>
      <c r="T27" s="334">
        <f>IF(N27&gt;0,N27*H27/Z27,0)*VLOOKUP(B27,'2-Kosten per locatie'!$A$13:$C$63,3,FALSE)</f>
        <v>0</v>
      </c>
      <c r="U27" s="334">
        <f>IF(O27&gt;0,O27*H27/Y27,0)*VLOOKUP(B27,'2-Kosten per locatie'!$A$13:$C$63,3,FALSE)</f>
        <v>0</v>
      </c>
      <c r="V27" s="334">
        <f>IF(P27&gt;0,P27*H27/Z27,0)*VLOOKUP(B27,'2-Kosten per locatie'!$A$13:$C$63,3,FALSE)</f>
        <v>0</v>
      </c>
      <c r="W27" s="335">
        <f>IF(K27="nio",0,IF(K27&gt;0,VLOOKUP(F27,'3-Productie normen'!A:L,VLOOKUP(K27,'3-Productie normen'!$B$38:$C$44,2,FALSE),FALSE)))</f>
        <v>0</v>
      </c>
      <c r="X27" s="335">
        <f t="shared" si="1"/>
        <v>0</v>
      </c>
      <c r="Y27" s="335">
        <f t="shared" si="2"/>
        <v>0</v>
      </c>
      <c r="Z27" s="335">
        <f t="shared" si="3"/>
        <v>0</v>
      </c>
      <c r="AA27" s="336" t="str">
        <f>VLOOKUP(F27,'3-Productie normen'!A:O,15,FALSE)</f>
        <v>S</v>
      </c>
      <c r="AC27" s="337">
        <f t="shared" si="4"/>
        <v>936.39</v>
      </c>
    </row>
    <row r="28" spans="1:29" ht="14.1" customHeight="1">
      <c r="A28" s="68">
        <v>28</v>
      </c>
      <c r="B28" s="273" t="s">
        <v>94</v>
      </c>
      <c r="C28" s="329" t="s">
        <v>207</v>
      </c>
      <c r="D28" s="330"/>
      <c r="E28" s="224" t="s">
        <v>214</v>
      </c>
      <c r="F28" s="224" t="s">
        <v>166</v>
      </c>
      <c r="G28" s="224" t="s">
        <v>211</v>
      </c>
      <c r="H28" s="331">
        <v>1.47</v>
      </c>
      <c r="I28" s="331"/>
      <c r="J28" s="332">
        <f t="shared" si="0"/>
        <v>130</v>
      </c>
      <c r="K28" s="333">
        <v>130</v>
      </c>
      <c r="L28" s="333"/>
      <c r="M28" s="333"/>
      <c r="N28" s="333"/>
      <c r="O28" s="333"/>
      <c r="P28" s="333"/>
      <c r="Q28" s="334" t="e">
        <f>IF(K28="nio",0,IF(K28&gt;0,K28*H28/W28,0))*VLOOKUP(B28,'2-Kosten per locatie'!$A$13:$C$63,3,FALSE)</f>
        <v>#DIV/0!</v>
      </c>
      <c r="R28" s="334">
        <f>IF(L28&gt;0,L28*H28/X28,0)*VLOOKUP(B28,'2-Kosten per locatie'!$A$13:$C$63,3,FALSE)</f>
        <v>0</v>
      </c>
      <c r="S28" s="334">
        <f>IF(M28&gt;0,M28*H28/Y28,0)*VLOOKUP(B28,'2-Kosten per locatie'!$A$13:$C$63,3,FALSE)</f>
        <v>0</v>
      </c>
      <c r="T28" s="334">
        <f>IF(N28&gt;0,N28*H28/Z28,0)*VLOOKUP(B28,'2-Kosten per locatie'!$A$13:$C$63,3,FALSE)</f>
        <v>0</v>
      </c>
      <c r="U28" s="334">
        <f>IF(O28&gt;0,O28*H28/Y28,0)*VLOOKUP(B28,'2-Kosten per locatie'!$A$13:$C$63,3,FALSE)</f>
        <v>0</v>
      </c>
      <c r="V28" s="334">
        <f>IF(P28&gt;0,P28*H28/Z28,0)*VLOOKUP(B28,'2-Kosten per locatie'!$A$13:$C$63,3,FALSE)</f>
        <v>0</v>
      </c>
      <c r="W28" s="335">
        <f>IF(K28="nio",0,IF(K28&gt;0,VLOOKUP(F28,'3-Productie normen'!A:L,VLOOKUP(K28,'3-Productie normen'!$B$38:$C$44,2,FALSE),FALSE)))</f>
        <v>0</v>
      </c>
      <c r="X28" s="335">
        <f t="shared" si="1"/>
        <v>0</v>
      </c>
      <c r="Y28" s="335">
        <f t="shared" si="2"/>
        <v>0</v>
      </c>
      <c r="Z28" s="335">
        <f t="shared" si="3"/>
        <v>0</v>
      </c>
      <c r="AA28" s="336" t="str">
        <f>VLOOKUP(F28,'3-Productie normen'!A:O,15,FALSE)</f>
        <v>S</v>
      </c>
      <c r="AC28" s="337">
        <f t="shared" si="4"/>
        <v>191.1</v>
      </c>
    </row>
    <row r="29" spans="1:29" ht="14.1" customHeight="1">
      <c r="A29" s="68">
        <v>29</v>
      </c>
      <c r="B29" s="273" t="s">
        <v>94</v>
      </c>
      <c r="C29" s="329" t="s">
        <v>207</v>
      </c>
      <c r="D29" s="168"/>
      <c r="E29" s="76" t="s">
        <v>221</v>
      </c>
      <c r="F29" s="76" t="s">
        <v>158</v>
      </c>
      <c r="G29" s="224" t="s">
        <v>212</v>
      </c>
      <c r="H29" s="331">
        <v>24.507000000000001</v>
      </c>
      <c r="I29" s="331"/>
      <c r="J29" s="332">
        <f t="shared" si="0"/>
        <v>130</v>
      </c>
      <c r="K29" s="333">
        <v>130</v>
      </c>
      <c r="L29" s="333"/>
      <c r="M29" s="333"/>
      <c r="N29" s="333"/>
      <c r="O29" s="333"/>
      <c r="P29" s="333"/>
      <c r="Q29" s="334" t="e">
        <f>IF(K29="nio",0,IF(K29&gt;0,K29*H29/W29,0))*VLOOKUP(B29,'2-Kosten per locatie'!$A$13:$C$63,3,FALSE)</f>
        <v>#DIV/0!</v>
      </c>
      <c r="R29" s="334">
        <f>IF(L29&gt;0,L29*H29/X29,0)*VLOOKUP(B29,'2-Kosten per locatie'!$A$13:$C$63,3,FALSE)</f>
        <v>0</v>
      </c>
      <c r="S29" s="334">
        <f>IF(M29&gt;0,M29*H29/Y29,0)*VLOOKUP(B29,'2-Kosten per locatie'!$A$13:$C$63,3,FALSE)</f>
        <v>0</v>
      </c>
      <c r="T29" s="334">
        <f>IF(N29&gt;0,N29*H29/Z29,0)*VLOOKUP(B29,'2-Kosten per locatie'!$A$13:$C$63,3,FALSE)</f>
        <v>0</v>
      </c>
      <c r="U29" s="334">
        <f>IF(O29&gt;0,O29*H29/Y29,0)*VLOOKUP(B29,'2-Kosten per locatie'!$A$13:$C$63,3,FALSE)</f>
        <v>0</v>
      </c>
      <c r="V29" s="334">
        <f>IF(P29&gt;0,P29*H29/Z29,0)*VLOOKUP(B29,'2-Kosten per locatie'!$A$13:$C$63,3,FALSE)</f>
        <v>0</v>
      </c>
      <c r="W29" s="335">
        <f>IF(K29="nio",0,IF(K29&gt;0,VLOOKUP(F29,'3-Productie normen'!A:L,VLOOKUP(K29,'3-Productie normen'!$B$38:$C$44,2,FALSE),FALSE)))</f>
        <v>0</v>
      </c>
      <c r="X29" s="335">
        <f t="shared" si="1"/>
        <v>0</v>
      </c>
      <c r="Y29" s="335">
        <f t="shared" si="2"/>
        <v>0</v>
      </c>
      <c r="Z29" s="335">
        <f t="shared" si="3"/>
        <v>0</v>
      </c>
      <c r="AA29" s="336" t="str">
        <f>VLOOKUP(F29,'3-Productie normen'!A:O,15,FALSE)</f>
        <v>B</v>
      </c>
      <c r="AC29" s="337">
        <f t="shared" si="4"/>
        <v>3185.9100000000003</v>
      </c>
    </row>
    <row r="30" spans="1:29" ht="14.1" customHeight="1">
      <c r="A30" s="68">
        <v>30</v>
      </c>
      <c r="B30" s="273" t="s">
        <v>94</v>
      </c>
      <c r="C30" s="329" t="s">
        <v>222</v>
      </c>
      <c r="D30" s="330"/>
      <c r="E30" s="224" t="s">
        <v>167</v>
      </c>
      <c r="F30" s="224" t="s">
        <v>167</v>
      </c>
      <c r="G30" s="338" t="s">
        <v>223</v>
      </c>
      <c r="H30" s="339">
        <v>9.4500000000000011</v>
      </c>
      <c r="I30" s="339"/>
      <c r="J30" s="332">
        <f t="shared" si="0"/>
        <v>52</v>
      </c>
      <c r="K30" s="333">
        <v>52</v>
      </c>
      <c r="L30" s="333"/>
      <c r="M30" s="333"/>
      <c r="N30" s="333"/>
      <c r="O30" s="333"/>
      <c r="P30" s="333"/>
      <c r="Q30" s="334" t="e">
        <f>IF(K30="nio",0,IF(K30&gt;0,K30*H30/W30,0))*VLOOKUP(B30,'2-Kosten per locatie'!$A$13:$C$63,3,FALSE)</f>
        <v>#DIV/0!</v>
      </c>
      <c r="R30" s="334">
        <f>IF(L30&gt;0,L30*H30/X30,0)*VLOOKUP(B30,'2-Kosten per locatie'!$A$13:$C$63,3,FALSE)</f>
        <v>0</v>
      </c>
      <c r="S30" s="334">
        <f>IF(M30&gt;0,M30*H30/Y30,0)*VLOOKUP(B30,'2-Kosten per locatie'!$A$13:$C$63,3,FALSE)</f>
        <v>0</v>
      </c>
      <c r="T30" s="334">
        <f>IF(N30&gt;0,N30*H30/Z30,0)*VLOOKUP(B30,'2-Kosten per locatie'!$A$13:$C$63,3,FALSE)</f>
        <v>0</v>
      </c>
      <c r="U30" s="334">
        <f>IF(O30&gt;0,O30*H30/Y30,0)*VLOOKUP(B30,'2-Kosten per locatie'!$A$13:$C$63,3,FALSE)</f>
        <v>0</v>
      </c>
      <c r="V30" s="334">
        <f>IF(P30&gt;0,P30*H30/Z30,0)*VLOOKUP(B30,'2-Kosten per locatie'!$A$13:$C$63,3,FALSE)</f>
        <v>0</v>
      </c>
      <c r="W30" s="335">
        <f>IF(K30="nio",0,IF(K30&gt;0,VLOOKUP(F30,'3-Productie normen'!A:L,VLOOKUP(K30,'3-Productie normen'!$B$38:$C$44,2,FALSE),FALSE)))</f>
        <v>0</v>
      </c>
      <c r="X30" s="335">
        <f t="shared" si="1"/>
        <v>0</v>
      </c>
      <c r="Y30" s="335">
        <f t="shared" si="2"/>
        <v>0</v>
      </c>
      <c r="Z30" s="335">
        <f t="shared" si="3"/>
        <v>0</v>
      </c>
      <c r="AA30" s="336" t="str">
        <f>VLOOKUP(F30,'3-Productie normen'!A:O,15,FALSE)</f>
        <v>V</v>
      </c>
      <c r="AC30" s="337">
        <f t="shared" si="4"/>
        <v>491.40000000000003</v>
      </c>
    </row>
    <row r="31" spans="1:29" ht="14.1" customHeight="1">
      <c r="A31" s="68">
        <v>31</v>
      </c>
      <c r="B31" s="273" t="s">
        <v>94</v>
      </c>
      <c r="C31" s="77" t="s">
        <v>222</v>
      </c>
      <c r="D31" s="168"/>
      <c r="E31" s="76" t="s">
        <v>158</v>
      </c>
      <c r="F31" s="76" t="s">
        <v>158</v>
      </c>
      <c r="G31" s="224" t="s">
        <v>212</v>
      </c>
      <c r="H31" s="339">
        <v>24.8325</v>
      </c>
      <c r="I31" s="339"/>
      <c r="J31" s="332">
        <f t="shared" si="0"/>
        <v>52</v>
      </c>
      <c r="K31" s="333">
        <v>52</v>
      </c>
      <c r="L31" s="333"/>
      <c r="M31" s="333"/>
      <c r="N31" s="333"/>
      <c r="O31" s="333"/>
      <c r="P31" s="333"/>
      <c r="Q31" s="334" t="e">
        <f>IF(K31="nio",0,IF(K31&gt;0,K31*H31/W31,0))*VLOOKUP(B31,'2-Kosten per locatie'!$A$13:$C$63,3,FALSE)</f>
        <v>#DIV/0!</v>
      </c>
      <c r="R31" s="334">
        <f>IF(L31&gt;0,L31*H31/X31,0)*VLOOKUP(B31,'2-Kosten per locatie'!$A$13:$C$63,3,FALSE)</f>
        <v>0</v>
      </c>
      <c r="S31" s="334">
        <f>IF(M31&gt;0,M31*H31/Y31,0)*VLOOKUP(B31,'2-Kosten per locatie'!$A$13:$C$63,3,FALSE)</f>
        <v>0</v>
      </c>
      <c r="T31" s="334">
        <f>IF(N31&gt;0,N31*H31/Z31,0)*VLOOKUP(B31,'2-Kosten per locatie'!$A$13:$C$63,3,FALSE)</f>
        <v>0</v>
      </c>
      <c r="U31" s="334">
        <f>IF(O31&gt;0,O31*H31/Y31,0)*VLOOKUP(B31,'2-Kosten per locatie'!$A$13:$C$63,3,FALSE)</f>
        <v>0</v>
      </c>
      <c r="V31" s="334">
        <f>IF(P31&gt;0,P31*H31/Z31,0)*VLOOKUP(B31,'2-Kosten per locatie'!$A$13:$C$63,3,FALSE)</f>
        <v>0</v>
      </c>
      <c r="W31" s="335">
        <f>IF(K31="nio",0,IF(K31&gt;0,VLOOKUP(F31,'3-Productie normen'!A:L,VLOOKUP(K31,'3-Productie normen'!$B$38:$C$44,2,FALSE),FALSE)))</f>
        <v>0</v>
      </c>
      <c r="X31" s="335">
        <f t="shared" si="1"/>
        <v>0</v>
      </c>
      <c r="Y31" s="335">
        <f t="shared" si="2"/>
        <v>0</v>
      </c>
      <c r="Z31" s="335">
        <f t="shared" si="3"/>
        <v>0</v>
      </c>
      <c r="AA31" s="336" t="str">
        <f>VLOOKUP(F31,'3-Productie normen'!A:O,15,FALSE)</f>
        <v>B</v>
      </c>
      <c r="AC31" s="337">
        <f t="shared" si="4"/>
        <v>1291.29</v>
      </c>
    </row>
    <row r="32" spans="1:29" ht="14.1" customHeight="1">
      <c r="A32" s="68">
        <v>32</v>
      </c>
      <c r="B32" s="273" t="s">
        <v>94</v>
      </c>
      <c r="C32" s="329" t="s">
        <v>222</v>
      </c>
      <c r="D32" s="330"/>
      <c r="E32" s="224" t="s">
        <v>158</v>
      </c>
      <c r="F32" s="224" t="s">
        <v>158</v>
      </c>
      <c r="G32" s="224" t="s">
        <v>212</v>
      </c>
      <c r="H32" s="339">
        <v>78.9285</v>
      </c>
      <c r="I32" s="339"/>
      <c r="J32" s="332">
        <f t="shared" si="0"/>
        <v>52</v>
      </c>
      <c r="K32" s="333">
        <v>52</v>
      </c>
      <c r="L32" s="333"/>
      <c r="M32" s="333"/>
      <c r="N32" s="333"/>
      <c r="O32" s="333"/>
      <c r="P32" s="333"/>
      <c r="Q32" s="334" t="e">
        <f>IF(K32="nio",0,IF(K32&gt;0,K32*H32/W32,0))*VLOOKUP(B32,'2-Kosten per locatie'!$A$13:$C$63,3,FALSE)</f>
        <v>#DIV/0!</v>
      </c>
      <c r="R32" s="334">
        <f>IF(L32&gt;0,L32*H32/X32,0)*VLOOKUP(B32,'2-Kosten per locatie'!$A$13:$C$63,3,FALSE)</f>
        <v>0</v>
      </c>
      <c r="S32" s="334">
        <f>IF(M32&gt;0,M32*H32/Y32,0)*VLOOKUP(B32,'2-Kosten per locatie'!$A$13:$C$63,3,FALSE)</f>
        <v>0</v>
      </c>
      <c r="T32" s="334">
        <f>IF(N32&gt;0,N32*H32/Z32,0)*VLOOKUP(B32,'2-Kosten per locatie'!$A$13:$C$63,3,FALSE)</f>
        <v>0</v>
      </c>
      <c r="U32" s="334">
        <f>IF(O32&gt;0,O32*H32/Y32,0)*VLOOKUP(B32,'2-Kosten per locatie'!$A$13:$C$63,3,FALSE)</f>
        <v>0</v>
      </c>
      <c r="V32" s="334">
        <f>IF(P32&gt;0,P32*H32/Z32,0)*VLOOKUP(B32,'2-Kosten per locatie'!$A$13:$C$63,3,FALSE)</f>
        <v>0</v>
      </c>
      <c r="W32" s="335">
        <f>IF(K32="nio",0,IF(K32&gt;0,VLOOKUP(F32,'3-Productie normen'!A:L,VLOOKUP(K32,'3-Productie normen'!$B$38:$C$44,2,FALSE),FALSE)))</f>
        <v>0</v>
      </c>
      <c r="X32" s="335">
        <f t="shared" si="1"/>
        <v>0</v>
      </c>
      <c r="Y32" s="335">
        <f t="shared" si="2"/>
        <v>0</v>
      </c>
      <c r="Z32" s="335">
        <f t="shared" si="3"/>
        <v>0</v>
      </c>
      <c r="AA32" s="336" t="str">
        <f>VLOOKUP(F32,'3-Productie normen'!A:O,15,FALSE)</f>
        <v>B</v>
      </c>
      <c r="AC32" s="337">
        <f t="shared" si="4"/>
        <v>4104.2820000000002</v>
      </c>
    </row>
    <row r="33" spans="1:29" ht="14.1" customHeight="1">
      <c r="A33" s="68">
        <v>33</v>
      </c>
      <c r="B33" s="273" t="s">
        <v>94</v>
      </c>
      <c r="C33" s="329" t="s">
        <v>222</v>
      </c>
      <c r="D33" s="330"/>
      <c r="E33" s="224" t="s">
        <v>210</v>
      </c>
      <c r="F33" s="224" t="s">
        <v>154</v>
      </c>
      <c r="G33" s="224" t="s">
        <v>212</v>
      </c>
      <c r="H33" s="339">
        <v>115.29</v>
      </c>
      <c r="I33" s="339"/>
      <c r="J33" s="332">
        <f t="shared" si="0"/>
        <v>52</v>
      </c>
      <c r="K33" s="333">
        <v>52</v>
      </c>
      <c r="L33" s="333"/>
      <c r="M33" s="333"/>
      <c r="N33" s="333"/>
      <c r="O33" s="333"/>
      <c r="P33" s="333"/>
      <c r="Q33" s="334" t="e">
        <f>IF(K33="nio",0,IF(K33&gt;0,K33*H33/W33,0))*VLOOKUP(B33,'2-Kosten per locatie'!$A$13:$C$63,3,FALSE)</f>
        <v>#DIV/0!</v>
      </c>
      <c r="R33" s="334">
        <f>IF(L33&gt;0,L33*H33/X33,0)*VLOOKUP(B33,'2-Kosten per locatie'!$A$13:$C$63,3,FALSE)</f>
        <v>0</v>
      </c>
      <c r="S33" s="334">
        <f>IF(M33&gt;0,M33*H33/Y33,0)*VLOOKUP(B33,'2-Kosten per locatie'!$A$13:$C$63,3,FALSE)</f>
        <v>0</v>
      </c>
      <c r="T33" s="334">
        <f>IF(N33&gt;0,N33*H33/Z33,0)*VLOOKUP(B33,'2-Kosten per locatie'!$A$13:$C$63,3,FALSE)</f>
        <v>0</v>
      </c>
      <c r="U33" s="334">
        <f>IF(O33&gt;0,O33*H33/Y33,0)*VLOOKUP(B33,'2-Kosten per locatie'!$A$13:$C$63,3,FALSE)</f>
        <v>0</v>
      </c>
      <c r="V33" s="334">
        <f>IF(P33&gt;0,P33*H33/Z33,0)*VLOOKUP(B33,'2-Kosten per locatie'!$A$13:$C$63,3,FALSE)</f>
        <v>0</v>
      </c>
      <c r="W33" s="335">
        <f>IF(K33="nio",0,IF(K33&gt;0,VLOOKUP(F33,'3-Productie normen'!A:L,VLOOKUP(K33,'3-Productie normen'!$B$38:$C$44,2,FALSE),FALSE)))</f>
        <v>0</v>
      </c>
      <c r="X33" s="335">
        <f t="shared" si="1"/>
        <v>0</v>
      </c>
      <c r="Y33" s="335">
        <f t="shared" si="2"/>
        <v>0</v>
      </c>
      <c r="Z33" s="335">
        <f t="shared" si="3"/>
        <v>0</v>
      </c>
      <c r="AA33" s="336" t="str">
        <f>VLOOKUP(F33,'3-Productie normen'!A:O,15,FALSE)</f>
        <v>V</v>
      </c>
      <c r="AC33" s="337">
        <f t="shared" si="4"/>
        <v>5995.08</v>
      </c>
    </row>
    <row r="34" spans="1:29" ht="14.1" customHeight="1">
      <c r="A34" s="68">
        <v>34</v>
      </c>
      <c r="B34" s="273" t="s">
        <v>94</v>
      </c>
      <c r="C34" s="329" t="s">
        <v>222</v>
      </c>
      <c r="D34" s="330"/>
      <c r="E34" s="224" t="s">
        <v>224</v>
      </c>
      <c r="F34" s="224" t="s">
        <v>218</v>
      </c>
      <c r="G34" s="224" t="s">
        <v>212</v>
      </c>
      <c r="H34" s="339">
        <v>0</v>
      </c>
      <c r="I34" s="339">
        <v>223.36</v>
      </c>
      <c r="J34" s="332">
        <f t="shared" si="0"/>
        <v>0</v>
      </c>
      <c r="K34" s="333" t="s">
        <v>219</v>
      </c>
      <c r="L34" s="333"/>
      <c r="M34" s="333"/>
      <c r="N34" s="333"/>
      <c r="O34" s="333"/>
      <c r="P34" s="333"/>
      <c r="Q34" s="334">
        <f>IF(K34="nio",0,IF(K34&gt;0,K34*H34/W34,0))*VLOOKUP(B34,'2-Kosten per locatie'!$A$13:$C$63,3,FALSE)</f>
        <v>0</v>
      </c>
      <c r="R34" s="334">
        <f>IF(L34&gt;0,L34*H34/X34,0)*VLOOKUP(B34,'2-Kosten per locatie'!$A$13:$C$63,3,FALSE)</f>
        <v>0</v>
      </c>
      <c r="S34" s="334">
        <f>IF(M34&gt;0,M34*H34/Y34,0)*VLOOKUP(B34,'2-Kosten per locatie'!$A$13:$C$63,3,FALSE)</f>
        <v>0</v>
      </c>
      <c r="T34" s="334">
        <f>IF(N34&gt;0,N34*H34/Z34,0)*VLOOKUP(B34,'2-Kosten per locatie'!$A$13:$C$63,3,FALSE)</f>
        <v>0</v>
      </c>
      <c r="U34" s="334">
        <f>IF(O34&gt;0,O34*H34/Y34,0)*VLOOKUP(B34,'2-Kosten per locatie'!$A$13:$C$63,3,FALSE)</f>
        <v>0</v>
      </c>
      <c r="V34" s="334">
        <f>IF(P34&gt;0,P34*H34/Z34,0)*VLOOKUP(B34,'2-Kosten per locatie'!$A$13:$C$63,3,FALSE)</f>
        <v>0</v>
      </c>
      <c r="W34" s="335">
        <f>IF(K34="nio",0,IF(K34&gt;0,VLOOKUP(F34,'3-Productie normen'!A:L,VLOOKUP(K34,'3-Productie normen'!$B$38:$C$44,2,FALSE),FALSE)))</f>
        <v>0</v>
      </c>
      <c r="X34" s="335">
        <f t="shared" si="1"/>
        <v>0</v>
      </c>
      <c r="Y34" s="335">
        <f t="shared" si="2"/>
        <v>0</v>
      </c>
      <c r="Z34" s="335">
        <f t="shared" si="3"/>
        <v>0</v>
      </c>
      <c r="AA34" s="336" t="str">
        <f>VLOOKUP(F34,'3-Productie normen'!A:O,15,FALSE)</f>
        <v>-</v>
      </c>
      <c r="AC34" s="337">
        <f t="shared" si="4"/>
        <v>0</v>
      </c>
    </row>
    <row r="35" spans="1:29" ht="14.1" customHeight="1">
      <c r="A35" s="68">
        <v>35</v>
      </c>
      <c r="B35" s="273" t="s">
        <v>94</v>
      </c>
      <c r="C35" s="329" t="s">
        <v>222</v>
      </c>
      <c r="D35" s="330"/>
      <c r="E35" s="224" t="s">
        <v>158</v>
      </c>
      <c r="F35" s="224" t="s">
        <v>158</v>
      </c>
      <c r="G35" s="224" t="s">
        <v>212</v>
      </c>
      <c r="H35" s="339">
        <v>26.103000000000002</v>
      </c>
      <c r="I35" s="339"/>
      <c r="J35" s="332">
        <f t="shared" si="0"/>
        <v>52</v>
      </c>
      <c r="K35" s="333">
        <v>52</v>
      </c>
      <c r="L35" s="333"/>
      <c r="M35" s="333"/>
      <c r="N35" s="333"/>
      <c r="O35" s="333"/>
      <c r="P35" s="333"/>
      <c r="Q35" s="334" t="e">
        <f>IF(K35="nio",0,IF(K35&gt;0,K35*H35/W35,0))*VLOOKUP(B35,'2-Kosten per locatie'!$A$13:$C$63,3,FALSE)</f>
        <v>#DIV/0!</v>
      </c>
      <c r="R35" s="334">
        <f>IF(L35&gt;0,L35*H35/X35,0)*VLOOKUP(B35,'2-Kosten per locatie'!$A$13:$C$63,3,FALSE)</f>
        <v>0</v>
      </c>
      <c r="S35" s="334">
        <f>IF(M35&gt;0,M35*H35/Y35,0)*VLOOKUP(B35,'2-Kosten per locatie'!$A$13:$C$63,3,FALSE)</f>
        <v>0</v>
      </c>
      <c r="T35" s="334">
        <f>IF(N35&gt;0,N35*H35/Z35,0)*VLOOKUP(B35,'2-Kosten per locatie'!$A$13:$C$63,3,FALSE)</f>
        <v>0</v>
      </c>
      <c r="U35" s="334">
        <f>IF(O35&gt;0,O35*H35/Y35,0)*VLOOKUP(B35,'2-Kosten per locatie'!$A$13:$C$63,3,FALSE)</f>
        <v>0</v>
      </c>
      <c r="V35" s="334">
        <f>IF(P35&gt;0,P35*H35/Z35,0)*VLOOKUP(B35,'2-Kosten per locatie'!$A$13:$C$63,3,FALSE)</f>
        <v>0</v>
      </c>
      <c r="W35" s="335">
        <f>IF(K35="nio",0,IF(K35&gt;0,VLOOKUP(F35,'3-Productie normen'!A:L,VLOOKUP(K35,'3-Productie normen'!$B$38:$C$44,2,FALSE),FALSE)))</f>
        <v>0</v>
      </c>
      <c r="X35" s="335">
        <f t="shared" si="1"/>
        <v>0</v>
      </c>
      <c r="Y35" s="335">
        <f t="shared" si="2"/>
        <v>0</v>
      </c>
      <c r="Z35" s="335">
        <f t="shared" si="3"/>
        <v>0</v>
      </c>
      <c r="AA35" s="336" t="str">
        <f>VLOOKUP(F35,'3-Productie normen'!A:O,15,FALSE)</f>
        <v>B</v>
      </c>
      <c r="AC35" s="337">
        <f t="shared" si="4"/>
        <v>1357.356</v>
      </c>
    </row>
    <row r="36" spans="1:29" ht="14.1" customHeight="1">
      <c r="A36" s="68">
        <v>36</v>
      </c>
      <c r="B36" s="273" t="s">
        <v>94</v>
      </c>
      <c r="C36" s="329" t="s">
        <v>222</v>
      </c>
      <c r="D36" s="330"/>
      <c r="E36" s="224" t="s">
        <v>225</v>
      </c>
      <c r="F36" s="224" t="s">
        <v>161</v>
      </c>
      <c r="G36" s="224" t="s">
        <v>212</v>
      </c>
      <c r="H36" s="339">
        <v>76.093500000000006</v>
      </c>
      <c r="I36" s="339"/>
      <c r="J36" s="332">
        <f t="shared" si="0"/>
        <v>52</v>
      </c>
      <c r="K36" s="333">
        <v>52</v>
      </c>
      <c r="L36" s="333"/>
      <c r="M36" s="333"/>
      <c r="N36" s="333"/>
      <c r="O36" s="333"/>
      <c r="P36" s="333"/>
      <c r="Q36" s="334" t="e">
        <f>IF(K36="nio",0,IF(K36&gt;0,K36*H36/W36,0))*VLOOKUP(B36,'2-Kosten per locatie'!$A$13:$C$63,3,FALSE)</f>
        <v>#DIV/0!</v>
      </c>
      <c r="R36" s="334">
        <f>IF(L36&gt;0,L36*H36/X36,0)*VLOOKUP(B36,'2-Kosten per locatie'!$A$13:$C$63,3,FALSE)</f>
        <v>0</v>
      </c>
      <c r="S36" s="334">
        <f>IF(M36&gt;0,M36*H36/Y36,0)*VLOOKUP(B36,'2-Kosten per locatie'!$A$13:$C$63,3,FALSE)</f>
        <v>0</v>
      </c>
      <c r="T36" s="334">
        <f>IF(N36&gt;0,N36*H36/Z36,0)*VLOOKUP(B36,'2-Kosten per locatie'!$A$13:$C$63,3,FALSE)</f>
        <v>0</v>
      </c>
      <c r="U36" s="334">
        <f>IF(O36&gt;0,O36*H36/Y36,0)*VLOOKUP(B36,'2-Kosten per locatie'!$A$13:$C$63,3,FALSE)</f>
        <v>0</v>
      </c>
      <c r="V36" s="334">
        <f>IF(P36&gt;0,P36*H36/Z36,0)*VLOOKUP(B36,'2-Kosten per locatie'!$A$13:$C$63,3,FALSE)</f>
        <v>0</v>
      </c>
      <c r="W36" s="335">
        <f>IF(K36="nio",0,IF(K36&gt;0,VLOOKUP(F36,'3-Productie normen'!A:L,VLOOKUP(K36,'3-Productie normen'!$B$38:$C$44,2,FALSE),FALSE)))</f>
        <v>0</v>
      </c>
      <c r="X36" s="335">
        <f t="shared" si="1"/>
        <v>0</v>
      </c>
      <c r="Y36" s="335">
        <f t="shared" si="2"/>
        <v>0</v>
      </c>
      <c r="Z36" s="335">
        <f t="shared" si="3"/>
        <v>0</v>
      </c>
      <c r="AA36" s="336" t="str">
        <f>VLOOKUP(F36,'3-Productie normen'!A:O,15,FALSE)</f>
        <v>V</v>
      </c>
      <c r="AC36" s="337">
        <f t="shared" si="4"/>
        <v>3956.8620000000001</v>
      </c>
    </row>
    <row r="37" spans="1:29" ht="14.1" customHeight="1">
      <c r="A37" s="68">
        <v>37</v>
      </c>
      <c r="B37" s="273" t="s">
        <v>94</v>
      </c>
      <c r="C37" s="329" t="s">
        <v>222</v>
      </c>
      <c r="D37" s="330"/>
      <c r="E37" s="224" t="s">
        <v>226</v>
      </c>
      <c r="F37" s="224" t="s">
        <v>161</v>
      </c>
      <c r="G37" s="224" t="s">
        <v>212</v>
      </c>
      <c r="H37" s="339">
        <v>68.59</v>
      </c>
      <c r="I37" s="339">
        <v>0</v>
      </c>
      <c r="J37" s="332">
        <f t="shared" si="0"/>
        <v>52</v>
      </c>
      <c r="K37" s="333">
        <v>52</v>
      </c>
      <c r="L37" s="333"/>
      <c r="M37" s="333"/>
      <c r="N37" s="333"/>
      <c r="O37" s="333"/>
      <c r="P37" s="333"/>
      <c r="Q37" s="334" t="e">
        <f>IF(K37="nio",0,IF(K37&gt;0,K37*H37/W37,0))*VLOOKUP(B37,'2-Kosten per locatie'!$A$13:$C$63,3,FALSE)</f>
        <v>#DIV/0!</v>
      </c>
      <c r="R37" s="334">
        <f>IF(L37&gt;0,L37*H37/X37,0)*VLOOKUP(B37,'2-Kosten per locatie'!$A$13:$C$63,3,FALSE)</f>
        <v>0</v>
      </c>
      <c r="S37" s="334">
        <f>IF(M37&gt;0,M37*H37/Y37,0)*VLOOKUP(B37,'2-Kosten per locatie'!$A$13:$C$63,3,FALSE)</f>
        <v>0</v>
      </c>
      <c r="T37" s="334">
        <f>IF(N37&gt;0,N37*H37/Z37,0)*VLOOKUP(B37,'2-Kosten per locatie'!$A$13:$C$63,3,FALSE)</f>
        <v>0</v>
      </c>
      <c r="U37" s="334">
        <f>IF(O37&gt;0,O37*H37/Y37,0)*VLOOKUP(B37,'2-Kosten per locatie'!$A$13:$C$63,3,FALSE)</f>
        <v>0</v>
      </c>
      <c r="V37" s="334">
        <f>IF(P37&gt;0,P37*H37/Z37,0)*VLOOKUP(B37,'2-Kosten per locatie'!$A$13:$C$63,3,FALSE)</f>
        <v>0</v>
      </c>
      <c r="W37" s="335">
        <f>IF(K37="nio",0,IF(K37&gt;0,VLOOKUP(F37,'3-Productie normen'!A:L,VLOOKUP(K37,'3-Productie normen'!$B$38:$C$44,2,FALSE),FALSE)))</f>
        <v>0</v>
      </c>
      <c r="X37" s="335">
        <f t="shared" si="1"/>
        <v>0</v>
      </c>
      <c r="Y37" s="335">
        <f t="shared" si="2"/>
        <v>0</v>
      </c>
      <c r="Z37" s="335">
        <f t="shared" si="3"/>
        <v>0</v>
      </c>
      <c r="AA37" s="336" t="str">
        <f>VLOOKUP(F37,'3-Productie normen'!A:O,15,FALSE)</f>
        <v>V</v>
      </c>
      <c r="AC37" s="337">
        <f t="shared" si="4"/>
        <v>3566.6800000000003</v>
      </c>
    </row>
    <row r="38" spans="1:29" ht="14.1" customHeight="1">
      <c r="A38" s="68">
        <v>38</v>
      </c>
      <c r="B38" s="273" t="s">
        <v>94</v>
      </c>
      <c r="C38" s="329" t="s">
        <v>222</v>
      </c>
      <c r="D38" s="330"/>
      <c r="E38" s="224" t="s">
        <v>227</v>
      </c>
      <c r="F38" s="224" t="s">
        <v>167</v>
      </c>
      <c r="G38" s="224" t="s">
        <v>228</v>
      </c>
      <c r="H38" s="339">
        <v>12.820500000000001</v>
      </c>
      <c r="I38" s="339"/>
      <c r="J38" s="332">
        <f t="shared" si="0"/>
        <v>52</v>
      </c>
      <c r="K38" s="333">
        <v>52</v>
      </c>
      <c r="L38" s="333"/>
      <c r="M38" s="333"/>
      <c r="N38" s="333"/>
      <c r="O38" s="333"/>
      <c r="P38" s="333"/>
      <c r="Q38" s="334" t="e">
        <f>IF(K38="nio",0,IF(K38&gt;0,K38*H38/W38,0))*VLOOKUP(B38,'2-Kosten per locatie'!$A$13:$C$63,3,FALSE)</f>
        <v>#DIV/0!</v>
      </c>
      <c r="R38" s="334">
        <f>IF(L38&gt;0,L38*H38/X38,0)*VLOOKUP(B38,'2-Kosten per locatie'!$A$13:$C$63,3,FALSE)</f>
        <v>0</v>
      </c>
      <c r="S38" s="334">
        <f>IF(M38&gt;0,M38*H38/Y38,0)*VLOOKUP(B38,'2-Kosten per locatie'!$A$13:$C$63,3,FALSE)</f>
        <v>0</v>
      </c>
      <c r="T38" s="334">
        <f>IF(N38&gt;0,N38*H38/Z38,0)*VLOOKUP(B38,'2-Kosten per locatie'!$A$13:$C$63,3,FALSE)</f>
        <v>0</v>
      </c>
      <c r="U38" s="334">
        <f>IF(O38&gt;0,O38*H38/Y38,0)*VLOOKUP(B38,'2-Kosten per locatie'!$A$13:$C$63,3,FALSE)</f>
        <v>0</v>
      </c>
      <c r="V38" s="334">
        <f>IF(P38&gt;0,P38*H38/Z38,0)*VLOOKUP(B38,'2-Kosten per locatie'!$A$13:$C$63,3,FALSE)</f>
        <v>0</v>
      </c>
      <c r="W38" s="335">
        <f>IF(K38="nio",0,IF(K38&gt;0,VLOOKUP(F38,'3-Productie normen'!A:L,VLOOKUP(K38,'3-Productie normen'!$B$38:$C$44,2,FALSE),FALSE)))</f>
        <v>0</v>
      </c>
      <c r="X38" s="335">
        <f t="shared" si="1"/>
        <v>0</v>
      </c>
      <c r="Y38" s="335">
        <f t="shared" si="2"/>
        <v>0</v>
      </c>
      <c r="Z38" s="335">
        <f t="shared" si="3"/>
        <v>0</v>
      </c>
      <c r="AA38" s="336" t="str">
        <f>VLOOKUP(F38,'3-Productie normen'!A:O,15,FALSE)</f>
        <v>V</v>
      </c>
      <c r="AC38" s="337">
        <f t="shared" si="4"/>
        <v>666.66600000000005</v>
      </c>
    </row>
    <row r="39" spans="1:29" ht="14.1" customHeight="1">
      <c r="A39" s="68">
        <v>39</v>
      </c>
      <c r="B39" s="273" t="s">
        <v>94</v>
      </c>
      <c r="C39" s="329" t="s">
        <v>222</v>
      </c>
      <c r="D39" s="330"/>
      <c r="E39" s="224" t="s">
        <v>214</v>
      </c>
      <c r="F39" s="224" t="s">
        <v>166</v>
      </c>
      <c r="G39" s="224" t="s">
        <v>211</v>
      </c>
      <c r="H39" s="339">
        <v>5.7645000000000008</v>
      </c>
      <c r="I39" s="339"/>
      <c r="J39" s="332">
        <f t="shared" si="0"/>
        <v>52</v>
      </c>
      <c r="K39" s="333">
        <v>52</v>
      </c>
      <c r="L39" s="333"/>
      <c r="M39" s="333"/>
      <c r="N39" s="333"/>
      <c r="O39" s="333"/>
      <c r="P39" s="333"/>
      <c r="Q39" s="334" t="e">
        <f>IF(K39="nio",0,IF(K39&gt;0,K39*H39/W39,0))*VLOOKUP(B39,'2-Kosten per locatie'!$A$13:$C$63,3,FALSE)</f>
        <v>#DIV/0!</v>
      </c>
      <c r="R39" s="334">
        <f>IF(L39&gt;0,L39*H39/X39,0)*VLOOKUP(B39,'2-Kosten per locatie'!$A$13:$C$63,3,FALSE)</f>
        <v>0</v>
      </c>
      <c r="S39" s="334">
        <f>IF(M39&gt;0,M39*H39/Y39,0)*VLOOKUP(B39,'2-Kosten per locatie'!$A$13:$C$63,3,FALSE)</f>
        <v>0</v>
      </c>
      <c r="T39" s="334">
        <f>IF(N39&gt;0,N39*H39/Z39,0)*VLOOKUP(B39,'2-Kosten per locatie'!$A$13:$C$63,3,FALSE)</f>
        <v>0</v>
      </c>
      <c r="U39" s="334">
        <f>IF(O39&gt;0,O39*H39/Y39,0)*VLOOKUP(B39,'2-Kosten per locatie'!$A$13:$C$63,3,FALSE)</f>
        <v>0</v>
      </c>
      <c r="V39" s="334">
        <f>IF(P39&gt;0,P39*H39/Z39,0)*VLOOKUP(B39,'2-Kosten per locatie'!$A$13:$C$63,3,FALSE)</f>
        <v>0</v>
      </c>
      <c r="W39" s="335">
        <f>IF(K39="nio",0,IF(K39&gt;0,VLOOKUP(F39,'3-Productie normen'!A:L,VLOOKUP(K39,'3-Productie normen'!$B$38:$C$44,2,FALSE),FALSE)))</f>
        <v>0</v>
      </c>
      <c r="X39" s="335">
        <f t="shared" si="1"/>
        <v>0</v>
      </c>
      <c r="Y39" s="335">
        <f t="shared" si="2"/>
        <v>0</v>
      </c>
      <c r="Z39" s="335">
        <f t="shared" si="3"/>
        <v>0</v>
      </c>
      <c r="AA39" s="336" t="str">
        <f>VLOOKUP(F39,'3-Productie normen'!A:O,15,FALSE)</f>
        <v>S</v>
      </c>
      <c r="AC39" s="337">
        <f t="shared" si="4"/>
        <v>299.75400000000002</v>
      </c>
    </row>
    <row r="40" spans="1:29" ht="14.1" customHeight="1">
      <c r="A40" s="68">
        <v>40</v>
      </c>
      <c r="B40" s="273" t="s">
        <v>94</v>
      </c>
      <c r="C40" s="329" t="s">
        <v>222</v>
      </c>
      <c r="D40" s="330"/>
      <c r="E40" s="224" t="s">
        <v>215</v>
      </c>
      <c r="F40" s="224" t="s">
        <v>166</v>
      </c>
      <c r="G40" s="224" t="s">
        <v>211</v>
      </c>
      <c r="H40" s="339">
        <v>8.9775000000000009</v>
      </c>
      <c r="I40" s="339"/>
      <c r="J40" s="332">
        <f t="shared" si="0"/>
        <v>52</v>
      </c>
      <c r="K40" s="333">
        <v>52</v>
      </c>
      <c r="L40" s="333"/>
      <c r="M40" s="333"/>
      <c r="N40" s="333"/>
      <c r="O40" s="333"/>
      <c r="P40" s="333"/>
      <c r="Q40" s="334" t="e">
        <f>IF(K40="nio",0,IF(K40&gt;0,K40*H40/W40,0))*VLOOKUP(B40,'2-Kosten per locatie'!$A$13:$C$63,3,FALSE)</f>
        <v>#DIV/0!</v>
      </c>
      <c r="R40" s="334">
        <f>IF(L40&gt;0,L40*H40/X40,0)*VLOOKUP(B40,'2-Kosten per locatie'!$A$13:$C$63,3,FALSE)</f>
        <v>0</v>
      </c>
      <c r="S40" s="334">
        <f>IF(M40&gt;0,M40*H40/Y40,0)*VLOOKUP(B40,'2-Kosten per locatie'!$A$13:$C$63,3,FALSE)</f>
        <v>0</v>
      </c>
      <c r="T40" s="334">
        <f>IF(N40&gt;0,N40*H40/Z40,0)*VLOOKUP(B40,'2-Kosten per locatie'!$A$13:$C$63,3,FALSE)</f>
        <v>0</v>
      </c>
      <c r="U40" s="334">
        <f>IF(O40&gt;0,O40*H40/Y40,0)*VLOOKUP(B40,'2-Kosten per locatie'!$A$13:$C$63,3,FALSE)</f>
        <v>0</v>
      </c>
      <c r="V40" s="334">
        <f>IF(P40&gt;0,P40*H40/Z40,0)*VLOOKUP(B40,'2-Kosten per locatie'!$A$13:$C$63,3,FALSE)</f>
        <v>0</v>
      </c>
      <c r="W40" s="335">
        <f>IF(K40="nio",0,IF(K40&gt;0,VLOOKUP(F40,'3-Productie normen'!A:L,VLOOKUP(K40,'3-Productie normen'!$B$38:$C$44,2,FALSE),FALSE)))</f>
        <v>0</v>
      </c>
      <c r="X40" s="335">
        <f t="shared" si="1"/>
        <v>0</v>
      </c>
      <c r="Y40" s="335">
        <f t="shared" si="2"/>
        <v>0</v>
      </c>
      <c r="Z40" s="335">
        <f t="shared" si="3"/>
        <v>0</v>
      </c>
      <c r="AA40" s="336" t="str">
        <f>VLOOKUP(F40,'3-Productie normen'!A:O,15,FALSE)</f>
        <v>S</v>
      </c>
      <c r="AC40" s="337">
        <f t="shared" si="4"/>
        <v>466.83000000000004</v>
      </c>
    </row>
    <row r="41" spans="1:29" ht="14.1" customHeight="1">
      <c r="A41" s="68">
        <v>41</v>
      </c>
      <c r="B41" s="273" t="s">
        <v>102</v>
      </c>
      <c r="C41" s="329" t="s">
        <v>207</v>
      </c>
      <c r="D41" s="330"/>
      <c r="E41" s="224" t="s">
        <v>224</v>
      </c>
      <c r="F41" s="224" t="s">
        <v>218</v>
      </c>
      <c r="G41" s="224" t="s">
        <v>212</v>
      </c>
      <c r="H41" s="339"/>
      <c r="I41" s="339">
        <v>126.79</v>
      </c>
      <c r="J41" s="332">
        <f t="shared" si="0"/>
        <v>0</v>
      </c>
      <c r="K41" s="333" t="s">
        <v>219</v>
      </c>
      <c r="L41" s="333"/>
      <c r="M41" s="333"/>
      <c r="N41" s="333"/>
      <c r="O41" s="333"/>
      <c r="P41" s="333"/>
      <c r="Q41" s="334">
        <f>IF(K41="nio",0,IF(K41&gt;0,K41*H41/W41,0))*VLOOKUP(B41,'2-Kosten per locatie'!$A$13:$C$63,3,FALSE)</f>
        <v>0</v>
      </c>
      <c r="R41" s="334">
        <f>IF(L41&gt;0,L41*H41/X41,0)*VLOOKUP(B41,'2-Kosten per locatie'!$A$13:$C$63,3,FALSE)</f>
        <v>0</v>
      </c>
      <c r="S41" s="334">
        <f>IF(M41&gt;0,M41*H41/Y41,0)*VLOOKUP(B41,'2-Kosten per locatie'!$A$13:$C$63,3,FALSE)</f>
        <v>0</v>
      </c>
      <c r="T41" s="334">
        <f>IF(N41&gt;0,N41*H41/Z41,0)*VLOOKUP(B41,'2-Kosten per locatie'!$A$13:$C$63,3,FALSE)</f>
        <v>0</v>
      </c>
      <c r="U41" s="334">
        <f>IF(O41&gt;0,O41*H41/Y41,0)*VLOOKUP(B41,'2-Kosten per locatie'!$A$13:$C$63,3,FALSE)</f>
        <v>0</v>
      </c>
      <c r="V41" s="334">
        <f>IF(P41&gt;0,P41*H41/Z41,0)*VLOOKUP(B41,'2-Kosten per locatie'!$A$13:$C$63,3,FALSE)</f>
        <v>0</v>
      </c>
      <c r="W41" s="335">
        <f>IF(K41="nio",0,IF(K41&gt;0,VLOOKUP(F41,'3-Productie normen'!A:L,VLOOKUP(K41,'3-Productie normen'!$B$38:$C$44,2,FALSE),FALSE)))</f>
        <v>0</v>
      </c>
      <c r="X41" s="335">
        <f t="shared" si="1"/>
        <v>0</v>
      </c>
      <c r="Y41" s="335">
        <f t="shared" si="2"/>
        <v>0</v>
      </c>
      <c r="Z41" s="335">
        <f t="shared" si="3"/>
        <v>0</v>
      </c>
      <c r="AA41" s="336" t="str">
        <f>VLOOKUP(F41,'3-Productie normen'!A:O,15,FALSE)</f>
        <v>-</v>
      </c>
      <c r="AC41" s="337">
        <f t="shared" si="4"/>
        <v>0</v>
      </c>
    </row>
    <row r="42" spans="1:29" ht="14.1" customHeight="1">
      <c r="A42" s="68">
        <v>42</v>
      </c>
      <c r="B42" s="273" t="s">
        <v>102</v>
      </c>
      <c r="C42" s="329" t="s">
        <v>207</v>
      </c>
      <c r="D42" s="330"/>
      <c r="E42" s="224" t="s">
        <v>226</v>
      </c>
      <c r="F42" s="224" t="s">
        <v>218</v>
      </c>
      <c r="G42" s="224" t="s">
        <v>212</v>
      </c>
      <c r="H42" s="339">
        <v>0</v>
      </c>
      <c r="I42" s="339">
        <v>60.511500000000005</v>
      </c>
      <c r="J42" s="332">
        <f t="shared" si="0"/>
        <v>0</v>
      </c>
      <c r="K42" s="333" t="s">
        <v>219</v>
      </c>
      <c r="L42" s="333"/>
      <c r="M42" s="333"/>
      <c r="N42" s="333"/>
      <c r="O42" s="333"/>
      <c r="P42" s="333"/>
      <c r="Q42" s="334">
        <f>IF(K42="nio",0,IF(K42&gt;0,K42*H42/W42,0))*VLOOKUP(B42,'2-Kosten per locatie'!$A$13:$C$63,3,FALSE)</f>
        <v>0</v>
      </c>
      <c r="R42" s="334">
        <f>IF(L42&gt;0,L42*H42/X42,0)*VLOOKUP(B42,'2-Kosten per locatie'!$A$13:$C$63,3,FALSE)</f>
        <v>0</v>
      </c>
      <c r="S42" s="334">
        <f>IF(M42&gt;0,M42*H42/Y42,0)*VLOOKUP(B42,'2-Kosten per locatie'!$A$13:$C$63,3,FALSE)</f>
        <v>0</v>
      </c>
      <c r="T42" s="334">
        <f>IF(N42&gt;0,N42*H42/Z42,0)*VLOOKUP(B42,'2-Kosten per locatie'!$A$13:$C$63,3,FALSE)</f>
        <v>0</v>
      </c>
      <c r="U42" s="334">
        <f>IF(O42&gt;0,O42*H42/Y42,0)*VLOOKUP(B42,'2-Kosten per locatie'!$A$13:$C$63,3,FALSE)</f>
        <v>0</v>
      </c>
      <c r="V42" s="334">
        <f>IF(P42&gt;0,P42*H42/Z42,0)*VLOOKUP(B42,'2-Kosten per locatie'!$A$13:$C$63,3,FALSE)</f>
        <v>0</v>
      </c>
      <c r="W42" s="335">
        <f>IF(K42="nio",0,IF(K42&gt;0,VLOOKUP(F42,'3-Productie normen'!A:L,VLOOKUP(K42,'3-Productie normen'!$B$38:$C$44,2,FALSE),FALSE)))</f>
        <v>0</v>
      </c>
      <c r="X42" s="335">
        <f t="shared" si="1"/>
        <v>0</v>
      </c>
      <c r="Y42" s="335">
        <f t="shared" si="2"/>
        <v>0</v>
      </c>
      <c r="Z42" s="335">
        <f t="shared" si="3"/>
        <v>0</v>
      </c>
      <c r="AA42" s="336" t="str">
        <f>VLOOKUP(F42,'3-Productie normen'!A:O,15,FALSE)</f>
        <v>-</v>
      </c>
      <c r="AC42" s="337">
        <f t="shared" si="4"/>
        <v>0</v>
      </c>
    </row>
    <row r="43" spans="1:29" ht="14.1" customHeight="1">
      <c r="A43" s="68">
        <v>43</v>
      </c>
      <c r="B43" s="273" t="s">
        <v>102</v>
      </c>
      <c r="C43" s="329" t="s">
        <v>207</v>
      </c>
      <c r="D43" s="330"/>
      <c r="E43" s="224" t="s">
        <v>158</v>
      </c>
      <c r="F43" s="224" t="s">
        <v>158</v>
      </c>
      <c r="G43" s="224" t="s">
        <v>212</v>
      </c>
      <c r="H43" s="339"/>
      <c r="I43" s="339">
        <v>23.183999999999997</v>
      </c>
      <c r="J43" s="332">
        <f t="shared" si="0"/>
        <v>0</v>
      </c>
      <c r="K43" s="333" t="s">
        <v>219</v>
      </c>
      <c r="L43" s="333"/>
      <c r="M43" s="333"/>
      <c r="N43" s="333"/>
      <c r="O43" s="333"/>
      <c r="P43" s="333"/>
      <c r="Q43" s="334">
        <f>IF(K43="nio",0,IF(K43&gt;0,K43*H43/W43,0))*VLOOKUP(B43,'2-Kosten per locatie'!$A$13:$C$63,3,FALSE)</f>
        <v>0</v>
      </c>
      <c r="R43" s="334">
        <f>IF(L43&gt;0,L43*H43/X43,0)*VLOOKUP(B43,'2-Kosten per locatie'!$A$13:$C$63,3,FALSE)</f>
        <v>0</v>
      </c>
      <c r="S43" s="334">
        <f>IF(M43&gt;0,M43*H43/Y43,0)*VLOOKUP(B43,'2-Kosten per locatie'!$A$13:$C$63,3,FALSE)</f>
        <v>0</v>
      </c>
      <c r="T43" s="334">
        <f>IF(N43&gt;0,N43*H43/Z43,0)*VLOOKUP(B43,'2-Kosten per locatie'!$A$13:$C$63,3,FALSE)</f>
        <v>0</v>
      </c>
      <c r="U43" s="334">
        <f>IF(O43&gt;0,O43*H43/Y43,0)*VLOOKUP(B43,'2-Kosten per locatie'!$A$13:$C$63,3,FALSE)</f>
        <v>0</v>
      </c>
      <c r="V43" s="334">
        <f>IF(P43&gt;0,P43*H43/Z43,0)*VLOOKUP(B43,'2-Kosten per locatie'!$A$13:$C$63,3,FALSE)</f>
        <v>0</v>
      </c>
      <c r="W43" s="335">
        <f>IF(K43="nio",0,IF(K43&gt;0,VLOOKUP(F43,'3-Productie normen'!A:L,VLOOKUP(K43,'3-Productie normen'!$B$38:$C$44,2,FALSE),FALSE)))</f>
        <v>0</v>
      </c>
      <c r="X43" s="335">
        <f t="shared" si="1"/>
        <v>0</v>
      </c>
      <c r="Y43" s="335">
        <f t="shared" si="2"/>
        <v>0</v>
      </c>
      <c r="Z43" s="335">
        <f t="shared" si="3"/>
        <v>0</v>
      </c>
      <c r="AA43" s="336" t="str">
        <f>VLOOKUP(F43,'3-Productie normen'!A:O,15,FALSE)</f>
        <v>B</v>
      </c>
      <c r="AC43" s="337">
        <f t="shared" si="4"/>
        <v>0</v>
      </c>
    </row>
    <row r="44" spans="1:29" ht="14.1" customHeight="1">
      <c r="A44" s="68">
        <v>44</v>
      </c>
      <c r="B44" s="273" t="s">
        <v>102</v>
      </c>
      <c r="C44" s="329" t="s">
        <v>207</v>
      </c>
      <c r="D44" s="330"/>
      <c r="E44" s="224" t="s">
        <v>210</v>
      </c>
      <c r="F44" s="224" t="s">
        <v>154</v>
      </c>
      <c r="G44" s="224" t="s">
        <v>212</v>
      </c>
      <c r="H44" s="339"/>
      <c r="I44" s="339">
        <v>41.033999999999999</v>
      </c>
      <c r="J44" s="332">
        <f t="shared" si="0"/>
        <v>0</v>
      </c>
      <c r="K44" s="333" t="s">
        <v>219</v>
      </c>
      <c r="L44" s="333"/>
      <c r="M44" s="333"/>
      <c r="N44" s="333"/>
      <c r="O44" s="333"/>
      <c r="P44" s="333"/>
      <c r="Q44" s="334">
        <f>IF(K44="nio",0,IF(K44&gt;0,K44*H44/W44,0))*VLOOKUP(B44,'2-Kosten per locatie'!$A$13:$C$63,3,FALSE)</f>
        <v>0</v>
      </c>
      <c r="R44" s="334">
        <f>IF(L44&gt;0,L44*H44/X44,0)*VLOOKUP(B44,'2-Kosten per locatie'!$A$13:$C$63,3,FALSE)</f>
        <v>0</v>
      </c>
      <c r="S44" s="334">
        <f>IF(M44&gt;0,M44*H44/Y44,0)*VLOOKUP(B44,'2-Kosten per locatie'!$A$13:$C$63,3,FALSE)</f>
        <v>0</v>
      </c>
      <c r="T44" s="334">
        <f>IF(N44&gt;0,N44*H44/Z44,0)*VLOOKUP(B44,'2-Kosten per locatie'!$A$13:$C$63,3,FALSE)</f>
        <v>0</v>
      </c>
      <c r="U44" s="334">
        <f>IF(O44&gt;0,O44*H44/Y44,0)*VLOOKUP(B44,'2-Kosten per locatie'!$A$13:$C$63,3,FALSE)</f>
        <v>0</v>
      </c>
      <c r="V44" s="334">
        <f>IF(P44&gt;0,P44*H44/Z44,0)*VLOOKUP(B44,'2-Kosten per locatie'!$A$13:$C$63,3,FALSE)</f>
        <v>0</v>
      </c>
      <c r="W44" s="335">
        <f>IF(K44="nio",0,IF(K44&gt;0,VLOOKUP(F44,'3-Productie normen'!A:L,VLOOKUP(K44,'3-Productie normen'!$B$38:$C$44,2,FALSE),FALSE)))</f>
        <v>0</v>
      </c>
      <c r="X44" s="335">
        <f t="shared" si="1"/>
        <v>0</v>
      </c>
      <c r="Y44" s="335">
        <f t="shared" si="2"/>
        <v>0</v>
      </c>
      <c r="Z44" s="335">
        <f t="shared" si="3"/>
        <v>0</v>
      </c>
      <c r="AA44" s="336" t="str">
        <f>VLOOKUP(F44,'3-Productie normen'!A:O,15,FALSE)</f>
        <v>V</v>
      </c>
      <c r="AC44" s="337">
        <f t="shared" si="4"/>
        <v>0</v>
      </c>
    </row>
    <row r="45" spans="1:29" ht="14.1" customHeight="1">
      <c r="A45" s="68">
        <v>45</v>
      </c>
      <c r="B45" s="273" t="s">
        <v>102</v>
      </c>
      <c r="C45" s="329" t="s">
        <v>207</v>
      </c>
      <c r="D45" s="330"/>
      <c r="E45" s="224" t="s">
        <v>167</v>
      </c>
      <c r="F45" s="224" t="s">
        <v>167</v>
      </c>
      <c r="G45" s="224" t="s">
        <v>212</v>
      </c>
      <c r="H45" s="339"/>
      <c r="I45" s="339">
        <v>12.285</v>
      </c>
      <c r="J45" s="332">
        <f t="shared" si="0"/>
        <v>0</v>
      </c>
      <c r="K45" s="333" t="s">
        <v>219</v>
      </c>
      <c r="L45" s="333"/>
      <c r="M45" s="333"/>
      <c r="N45" s="333"/>
      <c r="O45" s="333"/>
      <c r="P45" s="333"/>
      <c r="Q45" s="334">
        <f>IF(K45="nio",0,IF(K45&gt;0,K45*H45/W45,0))*VLOOKUP(B45,'2-Kosten per locatie'!$A$13:$C$63,3,FALSE)</f>
        <v>0</v>
      </c>
      <c r="R45" s="334">
        <f>IF(L45&gt;0,L45*H45/X45,0)*VLOOKUP(B45,'2-Kosten per locatie'!$A$13:$C$63,3,FALSE)</f>
        <v>0</v>
      </c>
      <c r="S45" s="334">
        <f>IF(M45&gt;0,M45*H45/Y45,0)*VLOOKUP(B45,'2-Kosten per locatie'!$A$13:$C$63,3,FALSE)</f>
        <v>0</v>
      </c>
      <c r="T45" s="334">
        <f>IF(N45&gt;0,N45*H45/Z45,0)*VLOOKUP(B45,'2-Kosten per locatie'!$A$13:$C$63,3,FALSE)</f>
        <v>0</v>
      </c>
      <c r="U45" s="334">
        <f>IF(O45&gt;0,O45*H45/Y45,0)*VLOOKUP(B45,'2-Kosten per locatie'!$A$13:$C$63,3,FALSE)</f>
        <v>0</v>
      </c>
      <c r="V45" s="334">
        <f>IF(P45&gt;0,P45*H45/Z45,0)*VLOOKUP(B45,'2-Kosten per locatie'!$A$13:$C$63,3,FALSE)</f>
        <v>0</v>
      </c>
      <c r="W45" s="335">
        <f>IF(K45="nio",0,IF(K45&gt;0,VLOOKUP(F45,'3-Productie normen'!A:L,VLOOKUP(K45,'3-Productie normen'!$B$38:$C$44,2,FALSE),FALSE)))</f>
        <v>0</v>
      </c>
      <c r="X45" s="335">
        <f t="shared" si="1"/>
        <v>0</v>
      </c>
      <c r="Y45" s="335">
        <f t="shared" si="2"/>
        <v>0</v>
      </c>
      <c r="Z45" s="335">
        <f t="shared" si="3"/>
        <v>0</v>
      </c>
      <c r="AA45" s="336" t="str">
        <f>VLOOKUP(F45,'3-Productie normen'!A:O,15,FALSE)</f>
        <v>V</v>
      </c>
      <c r="AC45" s="337">
        <f t="shared" si="4"/>
        <v>0</v>
      </c>
    </row>
    <row r="46" spans="1:29" ht="14.1" customHeight="1">
      <c r="A46" s="68">
        <v>46</v>
      </c>
      <c r="B46" s="273" t="s">
        <v>102</v>
      </c>
      <c r="C46" s="329" t="s">
        <v>207</v>
      </c>
      <c r="D46" s="330"/>
      <c r="E46" s="224" t="s">
        <v>214</v>
      </c>
      <c r="F46" s="224" t="s">
        <v>166</v>
      </c>
      <c r="G46" s="224" t="s">
        <v>211</v>
      </c>
      <c r="H46" s="339"/>
      <c r="I46" s="339">
        <v>2.7404999999999999</v>
      </c>
      <c r="J46" s="332">
        <f t="shared" si="0"/>
        <v>0</v>
      </c>
      <c r="K46" s="333" t="s">
        <v>219</v>
      </c>
      <c r="L46" s="333"/>
      <c r="M46" s="333"/>
      <c r="N46" s="333"/>
      <c r="O46" s="333"/>
      <c r="P46" s="333"/>
      <c r="Q46" s="334">
        <f>IF(K46="nio",0,IF(K46&gt;0,K46*H46/W46,0))*VLOOKUP(B46,'2-Kosten per locatie'!$A$13:$C$63,3,FALSE)</f>
        <v>0</v>
      </c>
      <c r="R46" s="334">
        <f>IF(L46&gt;0,L46*H46/X46,0)*VLOOKUP(B46,'2-Kosten per locatie'!$A$13:$C$63,3,FALSE)</f>
        <v>0</v>
      </c>
      <c r="S46" s="334">
        <f>IF(M46&gt;0,M46*H46/Y46,0)*VLOOKUP(B46,'2-Kosten per locatie'!$A$13:$C$63,3,FALSE)</f>
        <v>0</v>
      </c>
      <c r="T46" s="334">
        <f>IF(N46&gt;0,N46*H46/Z46,0)*VLOOKUP(B46,'2-Kosten per locatie'!$A$13:$C$63,3,FALSE)</f>
        <v>0</v>
      </c>
      <c r="U46" s="334">
        <f>IF(O46&gt;0,O46*H46/Y46,0)*VLOOKUP(B46,'2-Kosten per locatie'!$A$13:$C$63,3,FALSE)</f>
        <v>0</v>
      </c>
      <c r="V46" s="334">
        <f>IF(P46&gt;0,P46*H46/Z46,0)*VLOOKUP(B46,'2-Kosten per locatie'!$A$13:$C$63,3,FALSE)</f>
        <v>0</v>
      </c>
      <c r="W46" s="335">
        <f>IF(K46="nio",0,IF(K46&gt;0,VLOOKUP(F46,'3-Productie normen'!A:L,VLOOKUP(K46,'3-Productie normen'!$B$38:$C$44,2,FALSE),FALSE)))</f>
        <v>0</v>
      </c>
      <c r="X46" s="335">
        <f t="shared" si="1"/>
        <v>0</v>
      </c>
      <c r="Y46" s="335">
        <f t="shared" si="2"/>
        <v>0</v>
      </c>
      <c r="Z46" s="335">
        <f t="shared" si="3"/>
        <v>0</v>
      </c>
      <c r="AA46" s="336" t="str">
        <f>VLOOKUP(F46,'3-Productie normen'!A:O,15,FALSE)</f>
        <v>S</v>
      </c>
      <c r="AC46" s="337">
        <f t="shared" si="4"/>
        <v>0</v>
      </c>
    </row>
    <row r="47" spans="1:29" ht="14.1" customHeight="1">
      <c r="A47" s="68">
        <v>47</v>
      </c>
      <c r="B47" s="273" t="s">
        <v>102</v>
      </c>
      <c r="C47" s="329" t="s">
        <v>207</v>
      </c>
      <c r="D47" s="330"/>
      <c r="E47" s="224" t="s">
        <v>215</v>
      </c>
      <c r="F47" s="224" t="s">
        <v>166</v>
      </c>
      <c r="G47" s="224" t="s">
        <v>211</v>
      </c>
      <c r="H47" s="339"/>
      <c r="I47" s="339">
        <v>8.8305000000000007</v>
      </c>
      <c r="J47" s="332">
        <f t="shared" si="0"/>
        <v>0</v>
      </c>
      <c r="K47" s="333" t="s">
        <v>219</v>
      </c>
      <c r="L47" s="333"/>
      <c r="M47" s="333"/>
      <c r="N47" s="333"/>
      <c r="O47" s="333"/>
      <c r="P47" s="333"/>
      <c r="Q47" s="334">
        <f>IF(K47="nio",0,IF(K47&gt;0,K47*H47/W47,0))*VLOOKUP(B47,'2-Kosten per locatie'!$A$13:$C$63,3,FALSE)</f>
        <v>0</v>
      </c>
      <c r="R47" s="334">
        <f>IF(L47&gt;0,L47*H47/X47,0)*VLOOKUP(B47,'2-Kosten per locatie'!$A$13:$C$63,3,FALSE)</f>
        <v>0</v>
      </c>
      <c r="S47" s="334">
        <f>IF(M47&gt;0,M47*H47/Y47,0)*VLOOKUP(B47,'2-Kosten per locatie'!$A$13:$C$63,3,FALSE)</f>
        <v>0</v>
      </c>
      <c r="T47" s="334">
        <f>IF(N47&gt;0,N47*H47/Z47,0)*VLOOKUP(B47,'2-Kosten per locatie'!$A$13:$C$63,3,FALSE)</f>
        <v>0</v>
      </c>
      <c r="U47" s="334">
        <f>IF(O47&gt;0,O47*H47/Y47,0)*VLOOKUP(B47,'2-Kosten per locatie'!$A$13:$C$63,3,FALSE)</f>
        <v>0</v>
      </c>
      <c r="V47" s="334">
        <f>IF(P47&gt;0,P47*H47/Z47,0)*VLOOKUP(B47,'2-Kosten per locatie'!$A$13:$C$63,3,FALSE)</f>
        <v>0</v>
      </c>
      <c r="W47" s="335">
        <f>IF(K47="nio",0,IF(K47&gt;0,VLOOKUP(F47,'3-Productie normen'!A:L,VLOOKUP(K47,'3-Productie normen'!$B$38:$C$44,2,FALSE),FALSE)))</f>
        <v>0</v>
      </c>
      <c r="X47" s="335">
        <f t="shared" si="1"/>
        <v>0</v>
      </c>
      <c r="Y47" s="335">
        <f t="shared" si="2"/>
        <v>0</v>
      </c>
      <c r="Z47" s="335">
        <f t="shared" si="3"/>
        <v>0</v>
      </c>
      <c r="AA47" s="336" t="str">
        <f>VLOOKUP(F47,'3-Productie normen'!A:O,15,FALSE)</f>
        <v>S</v>
      </c>
      <c r="AC47" s="337">
        <f t="shared" si="4"/>
        <v>0</v>
      </c>
    </row>
    <row r="48" spans="1:29" ht="14.1" customHeight="1">
      <c r="A48" s="68">
        <v>48</v>
      </c>
      <c r="B48" s="273" t="s">
        <v>102</v>
      </c>
      <c r="C48" s="329" t="s">
        <v>222</v>
      </c>
      <c r="D48" s="330"/>
      <c r="E48" s="224" t="s">
        <v>210</v>
      </c>
      <c r="F48" s="224" t="s">
        <v>218</v>
      </c>
      <c r="G48" s="224" t="s">
        <v>212</v>
      </c>
      <c r="H48" s="339">
        <v>0</v>
      </c>
      <c r="I48" s="339">
        <v>57.445500000000003</v>
      </c>
      <c r="J48" s="332">
        <f t="shared" si="0"/>
        <v>0</v>
      </c>
      <c r="K48" s="333" t="s">
        <v>219</v>
      </c>
      <c r="L48" s="333"/>
      <c r="M48" s="333"/>
      <c r="N48" s="333"/>
      <c r="O48" s="333"/>
      <c r="P48" s="333"/>
      <c r="Q48" s="334">
        <f>IF(K48="nio",0,IF(K48&gt;0,K48*H48/W48,0))*VLOOKUP(B48,'2-Kosten per locatie'!$A$13:$C$63,3,FALSE)</f>
        <v>0</v>
      </c>
      <c r="R48" s="334">
        <f>IF(L48&gt;0,L48*H48/X48,0)*VLOOKUP(B48,'2-Kosten per locatie'!$A$13:$C$63,3,FALSE)</f>
        <v>0</v>
      </c>
      <c r="S48" s="334">
        <f>IF(M48&gt;0,M48*H48/Y48,0)*VLOOKUP(B48,'2-Kosten per locatie'!$A$13:$C$63,3,FALSE)</f>
        <v>0</v>
      </c>
      <c r="T48" s="334">
        <f>IF(N48&gt;0,N48*H48/Z48,0)*VLOOKUP(B48,'2-Kosten per locatie'!$A$13:$C$63,3,FALSE)</f>
        <v>0</v>
      </c>
      <c r="U48" s="334">
        <f>IF(O48&gt;0,O48*H48/Y48,0)*VLOOKUP(B48,'2-Kosten per locatie'!$A$13:$C$63,3,FALSE)</f>
        <v>0</v>
      </c>
      <c r="V48" s="334">
        <f>IF(P48&gt;0,P48*H48/Z48,0)*VLOOKUP(B48,'2-Kosten per locatie'!$A$13:$C$63,3,FALSE)</f>
        <v>0</v>
      </c>
      <c r="W48" s="335">
        <f>IF(K48="nio",0,IF(K48&gt;0,VLOOKUP(F48,'3-Productie normen'!A:L,VLOOKUP(K48,'3-Productie normen'!$B$38:$C$44,2,FALSE),FALSE)))</f>
        <v>0</v>
      </c>
      <c r="X48" s="335">
        <f t="shared" si="1"/>
        <v>0</v>
      </c>
      <c r="Y48" s="335">
        <f t="shared" si="2"/>
        <v>0</v>
      </c>
      <c r="Z48" s="335">
        <f t="shared" si="3"/>
        <v>0</v>
      </c>
      <c r="AA48" s="336" t="str">
        <f>VLOOKUP(F48,'3-Productie normen'!A:O,15,FALSE)</f>
        <v>-</v>
      </c>
      <c r="AC48" s="337">
        <f t="shared" si="4"/>
        <v>0</v>
      </c>
    </row>
    <row r="49" spans="1:29" ht="14.1" customHeight="1">
      <c r="A49" s="68">
        <v>49</v>
      </c>
      <c r="B49" s="273" t="s">
        <v>102</v>
      </c>
      <c r="C49" s="329" t="s">
        <v>222</v>
      </c>
      <c r="D49" s="330"/>
      <c r="E49" s="224" t="s">
        <v>229</v>
      </c>
      <c r="F49" s="224" t="s">
        <v>218</v>
      </c>
      <c r="G49" s="224" t="s">
        <v>211</v>
      </c>
      <c r="H49" s="339">
        <v>0</v>
      </c>
      <c r="I49" s="339">
        <v>19.844999999999999</v>
      </c>
      <c r="J49" s="332">
        <f t="shared" si="0"/>
        <v>0</v>
      </c>
      <c r="K49" s="333" t="s">
        <v>219</v>
      </c>
      <c r="L49" s="333"/>
      <c r="M49" s="333"/>
      <c r="N49" s="333"/>
      <c r="O49" s="333"/>
      <c r="P49" s="333"/>
      <c r="Q49" s="334">
        <f>IF(K49="nio",0,IF(K49&gt;0,K49*H49/W49,0))*VLOOKUP(B49,'2-Kosten per locatie'!$A$13:$C$63,3,FALSE)</f>
        <v>0</v>
      </c>
      <c r="R49" s="334">
        <f>IF(L49&gt;0,L49*H49/X49,0)*VLOOKUP(B49,'2-Kosten per locatie'!$A$13:$C$63,3,FALSE)</f>
        <v>0</v>
      </c>
      <c r="S49" s="334">
        <f>IF(M49&gt;0,M49*H49/Y49,0)*VLOOKUP(B49,'2-Kosten per locatie'!$A$13:$C$63,3,FALSE)</f>
        <v>0</v>
      </c>
      <c r="T49" s="334">
        <f>IF(N49&gt;0,N49*H49/Z49,0)*VLOOKUP(B49,'2-Kosten per locatie'!$A$13:$C$63,3,FALSE)</f>
        <v>0</v>
      </c>
      <c r="U49" s="334">
        <f>IF(O49&gt;0,O49*H49/Y49,0)*VLOOKUP(B49,'2-Kosten per locatie'!$A$13:$C$63,3,FALSE)</f>
        <v>0</v>
      </c>
      <c r="V49" s="334">
        <f>IF(P49&gt;0,P49*H49/Z49,0)*VLOOKUP(B49,'2-Kosten per locatie'!$A$13:$C$63,3,FALSE)</f>
        <v>0</v>
      </c>
      <c r="W49" s="335">
        <f>IF(K49="nio",0,IF(K49&gt;0,VLOOKUP(F49,'3-Productie normen'!A:L,VLOOKUP(K49,'3-Productie normen'!$B$38:$C$44,2,FALSE),FALSE)))</f>
        <v>0</v>
      </c>
      <c r="X49" s="335">
        <f t="shared" si="1"/>
        <v>0</v>
      </c>
      <c r="Y49" s="335">
        <f t="shared" si="2"/>
        <v>0</v>
      </c>
      <c r="Z49" s="335">
        <f t="shared" si="3"/>
        <v>0</v>
      </c>
      <c r="AA49" s="336" t="str">
        <f>VLOOKUP(F49,'3-Productie normen'!A:O,15,FALSE)</f>
        <v>-</v>
      </c>
      <c r="AC49" s="337">
        <f t="shared" si="4"/>
        <v>0</v>
      </c>
    </row>
    <row r="50" spans="1:29" ht="14.1" customHeight="1">
      <c r="A50" s="68">
        <v>50</v>
      </c>
      <c r="B50" s="273" t="s">
        <v>102</v>
      </c>
      <c r="C50" s="329" t="s">
        <v>222</v>
      </c>
      <c r="D50" s="330"/>
      <c r="E50" s="224" t="s">
        <v>230</v>
      </c>
      <c r="F50" s="224" t="s">
        <v>218</v>
      </c>
      <c r="G50" s="224" t="s">
        <v>211</v>
      </c>
      <c r="H50" s="339">
        <v>0</v>
      </c>
      <c r="I50" s="339">
        <v>5.88</v>
      </c>
      <c r="J50" s="332">
        <f t="shared" si="0"/>
        <v>0</v>
      </c>
      <c r="K50" s="333" t="s">
        <v>219</v>
      </c>
      <c r="L50" s="333"/>
      <c r="M50" s="333"/>
      <c r="N50" s="333"/>
      <c r="O50" s="333"/>
      <c r="P50" s="333"/>
      <c r="Q50" s="334">
        <f>IF(K50="nio",0,IF(K50&gt;0,K50*H50/W50,0))*VLOOKUP(B50,'2-Kosten per locatie'!$A$13:$C$63,3,FALSE)</f>
        <v>0</v>
      </c>
      <c r="R50" s="334">
        <f>IF(L50&gt;0,L50*H50/X50,0)*VLOOKUP(B50,'2-Kosten per locatie'!$A$13:$C$63,3,FALSE)</f>
        <v>0</v>
      </c>
      <c r="S50" s="334">
        <f>IF(M50&gt;0,M50*H50/Y50,0)*VLOOKUP(B50,'2-Kosten per locatie'!$A$13:$C$63,3,FALSE)</f>
        <v>0</v>
      </c>
      <c r="T50" s="334">
        <f>IF(N50&gt;0,N50*H50/Z50,0)*VLOOKUP(B50,'2-Kosten per locatie'!$A$13:$C$63,3,FALSE)</f>
        <v>0</v>
      </c>
      <c r="U50" s="334">
        <f>IF(O50&gt;0,O50*H50/Y50,0)*VLOOKUP(B50,'2-Kosten per locatie'!$A$13:$C$63,3,FALSE)</f>
        <v>0</v>
      </c>
      <c r="V50" s="334">
        <f>IF(P50&gt;0,P50*H50/Z50,0)*VLOOKUP(B50,'2-Kosten per locatie'!$A$13:$C$63,3,FALSE)</f>
        <v>0</v>
      </c>
      <c r="W50" s="335">
        <f>IF(K50="nio",0,IF(K50&gt;0,VLOOKUP(F50,'3-Productie normen'!A:L,VLOOKUP(K50,'3-Productie normen'!$B$38:$C$44,2,FALSE),FALSE)))</f>
        <v>0</v>
      </c>
      <c r="X50" s="335">
        <f t="shared" si="1"/>
        <v>0</v>
      </c>
      <c r="Y50" s="335">
        <f t="shared" si="2"/>
        <v>0</v>
      </c>
      <c r="Z50" s="335">
        <f t="shared" si="3"/>
        <v>0</v>
      </c>
      <c r="AA50" s="336" t="str">
        <f>VLOOKUP(F50,'3-Productie normen'!A:O,15,FALSE)</f>
        <v>-</v>
      </c>
      <c r="AC50" s="337">
        <f t="shared" si="4"/>
        <v>0</v>
      </c>
    </row>
    <row r="51" spans="1:29" ht="14.1" customHeight="1">
      <c r="A51" s="68">
        <v>51</v>
      </c>
      <c r="B51" s="273" t="s">
        <v>102</v>
      </c>
      <c r="C51" s="329" t="s">
        <v>222</v>
      </c>
      <c r="D51" s="330"/>
      <c r="E51" s="224" t="s">
        <v>231</v>
      </c>
      <c r="F51" s="224" t="s">
        <v>218</v>
      </c>
      <c r="G51" s="224" t="s">
        <v>212</v>
      </c>
      <c r="H51" s="339">
        <v>0</v>
      </c>
      <c r="I51" s="339">
        <v>23.4465</v>
      </c>
      <c r="J51" s="332">
        <f t="shared" si="0"/>
        <v>0</v>
      </c>
      <c r="K51" s="333" t="s">
        <v>219</v>
      </c>
      <c r="L51" s="333"/>
      <c r="M51" s="333"/>
      <c r="N51" s="333"/>
      <c r="O51" s="333"/>
      <c r="P51" s="333"/>
      <c r="Q51" s="334">
        <f>IF(K51="nio",0,IF(K51&gt;0,K51*H51/W51,0))*VLOOKUP(B51,'2-Kosten per locatie'!$A$13:$C$63,3,FALSE)</f>
        <v>0</v>
      </c>
      <c r="R51" s="334">
        <f>IF(L51&gt;0,L51*H51/X51,0)*VLOOKUP(B51,'2-Kosten per locatie'!$A$13:$C$63,3,FALSE)</f>
        <v>0</v>
      </c>
      <c r="S51" s="334">
        <f>IF(M51&gt;0,M51*H51/Y51,0)*VLOOKUP(B51,'2-Kosten per locatie'!$A$13:$C$63,3,FALSE)</f>
        <v>0</v>
      </c>
      <c r="T51" s="334">
        <f>IF(N51&gt;0,N51*H51/Z51,0)*VLOOKUP(B51,'2-Kosten per locatie'!$A$13:$C$63,3,FALSE)</f>
        <v>0</v>
      </c>
      <c r="U51" s="334">
        <f>IF(O51&gt;0,O51*H51/Y51,0)*VLOOKUP(B51,'2-Kosten per locatie'!$A$13:$C$63,3,FALSE)</f>
        <v>0</v>
      </c>
      <c r="V51" s="334">
        <f>IF(P51&gt;0,P51*H51/Z51,0)*VLOOKUP(B51,'2-Kosten per locatie'!$A$13:$C$63,3,FALSE)</f>
        <v>0</v>
      </c>
      <c r="W51" s="335">
        <f>IF(K51="nio",0,IF(K51&gt;0,VLOOKUP(F51,'3-Productie normen'!A:L,VLOOKUP(K51,'3-Productie normen'!$B$38:$C$44,2,FALSE),FALSE)))</f>
        <v>0</v>
      </c>
      <c r="X51" s="335">
        <f t="shared" si="1"/>
        <v>0</v>
      </c>
      <c r="Y51" s="335">
        <f t="shared" si="2"/>
        <v>0</v>
      </c>
      <c r="Z51" s="335">
        <f t="shared" si="3"/>
        <v>0</v>
      </c>
      <c r="AA51" s="336" t="str">
        <f>VLOOKUP(F51,'3-Productie normen'!A:O,15,FALSE)</f>
        <v>-</v>
      </c>
      <c r="AC51" s="337">
        <f t="shared" si="4"/>
        <v>0</v>
      </c>
    </row>
    <row r="52" spans="1:29" ht="14.1" customHeight="1">
      <c r="A52" s="68">
        <v>52</v>
      </c>
      <c r="B52" s="273" t="s">
        <v>102</v>
      </c>
      <c r="C52" s="329" t="s">
        <v>222</v>
      </c>
      <c r="D52" s="330"/>
      <c r="E52" s="224" t="s">
        <v>231</v>
      </c>
      <c r="F52" s="224" t="s">
        <v>218</v>
      </c>
      <c r="G52" s="224" t="s">
        <v>212</v>
      </c>
      <c r="H52" s="339">
        <v>0</v>
      </c>
      <c r="I52" s="339">
        <v>23.4465</v>
      </c>
      <c r="J52" s="332">
        <f t="shared" si="0"/>
        <v>0</v>
      </c>
      <c r="K52" s="333" t="s">
        <v>219</v>
      </c>
      <c r="L52" s="333"/>
      <c r="M52" s="333"/>
      <c r="N52" s="333"/>
      <c r="O52" s="333"/>
      <c r="P52" s="333"/>
      <c r="Q52" s="334">
        <f>IF(K52="nio",0,IF(K52&gt;0,K52*H52/W52,0))*VLOOKUP(B52,'2-Kosten per locatie'!$A$13:$C$63,3,FALSE)</f>
        <v>0</v>
      </c>
      <c r="R52" s="334">
        <f>IF(L52&gt;0,L52*H52/X52,0)*VLOOKUP(B52,'2-Kosten per locatie'!$A$13:$C$63,3,FALSE)</f>
        <v>0</v>
      </c>
      <c r="S52" s="334">
        <f>IF(M52&gt;0,M52*H52/Y52,0)*VLOOKUP(B52,'2-Kosten per locatie'!$A$13:$C$63,3,FALSE)</f>
        <v>0</v>
      </c>
      <c r="T52" s="334">
        <f>IF(N52&gt;0,N52*H52/Z52,0)*VLOOKUP(B52,'2-Kosten per locatie'!$A$13:$C$63,3,FALSE)</f>
        <v>0</v>
      </c>
      <c r="U52" s="334">
        <f>IF(O52&gt;0,O52*H52/Y52,0)*VLOOKUP(B52,'2-Kosten per locatie'!$A$13:$C$63,3,FALSE)</f>
        <v>0</v>
      </c>
      <c r="V52" s="334">
        <f>IF(P52&gt;0,P52*H52/Z52,0)*VLOOKUP(B52,'2-Kosten per locatie'!$A$13:$C$63,3,FALSE)</f>
        <v>0</v>
      </c>
      <c r="W52" s="335">
        <f>IF(K52="nio",0,IF(K52&gt;0,VLOOKUP(F52,'3-Productie normen'!A:L,VLOOKUP(K52,'3-Productie normen'!$B$38:$C$44,2,FALSE),FALSE)))</f>
        <v>0</v>
      </c>
      <c r="X52" s="335">
        <f t="shared" si="1"/>
        <v>0</v>
      </c>
      <c r="Y52" s="335">
        <f t="shared" si="2"/>
        <v>0</v>
      </c>
      <c r="Z52" s="335">
        <f t="shared" si="3"/>
        <v>0</v>
      </c>
      <c r="AA52" s="336" t="str">
        <f>VLOOKUP(F52,'3-Productie normen'!A:O,15,FALSE)</f>
        <v>-</v>
      </c>
      <c r="AC52" s="337">
        <f t="shared" si="4"/>
        <v>0</v>
      </c>
    </row>
    <row r="53" spans="1:29" ht="14.1" customHeight="1">
      <c r="A53" s="68">
        <v>53</v>
      </c>
      <c r="B53" s="273" t="s">
        <v>102</v>
      </c>
      <c r="C53" s="329" t="s">
        <v>222</v>
      </c>
      <c r="D53" s="330"/>
      <c r="E53" s="224" t="s">
        <v>231</v>
      </c>
      <c r="F53" s="224" t="s">
        <v>218</v>
      </c>
      <c r="G53" s="224" t="s">
        <v>212</v>
      </c>
      <c r="H53" s="339">
        <v>0</v>
      </c>
      <c r="I53" s="339">
        <v>23.4465</v>
      </c>
      <c r="J53" s="332">
        <f t="shared" si="0"/>
        <v>0</v>
      </c>
      <c r="K53" s="333" t="s">
        <v>219</v>
      </c>
      <c r="L53" s="333"/>
      <c r="M53" s="333"/>
      <c r="N53" s="333"/>
      <c r="O53" s="333"/>
      <c r="P53" s="333"/>
      <c r="Q53" s="334">
        <f>IF(K53="nio",0,IF(K53&gt;0,K53*H53/W53,0))*VLOOKUP(B53,'2-Kosten per locatie'!$A$13:$C$63,3,FALSE)</f>
        <v>0</v>
      </c>
      <c r="R53" s="334">
        <f>IF(L53&gt;0,L53*H53/X53,0)*VLOOKUP(B53,'2-Kosten per locatie'!$A$13:$C$63,3,FALSE)</f>
        <v>0</v>
      </c>
      <c r="S53" s="334">
        <f>IF(M53&gt;0,M53*H53/Y53,0)*VLOOKUP(B53,'2-Kosten per locatie'!$A$13:$C$63,3,FALSE)</f>
        <v>0</v>
      </c>
      <c r="T53" s="334">
        <f>IF(N53&gt;0,N53*H53/Z53,0)*VLOOKUP(B53,'2-Kosten per locatie'!$A$13:$C$63,3,FALSE)</f>
        <v>0</v>
      </c>
      <c r="U53" s="334">
        <f>IF(O53&gt;0,O53*H53/Y53,0)*VLOOKUP(B53,'2-Kosten per locatie'!$A$13:$C$63,3,FALSE)</f>
        <v>0</v>
      </c>
      <c r="V53" s="334">
        <f>IF(P53&gt;0,P53*H53/Z53,0)*VLOOKUP(B53,'2-Kosten per locatie'!$A$13:$C$63,3,FALSE)</f>
        <v>0</v>
      </c>
      <c r="W53" s="335">
        <f>IF(K53="nio",0,IF(K53&gt;0,VLOOKUP(F53,'3-Productie normen'!A:L,VLOOKUP(K53,'3-Productie normen'!$B$38:$C$44,2,FALSE),FALSE)))</f>
        <v>0</v>
      </c>
      <c r="X53" s="335">
        <f t="shared" si="1"/>
        <v>0</v>
      </c>
      <c r="Y53" s="335">
        <f t="shared" si="2"/>
        <v>0</v>
      </c>
      <c r="Z53" s="335">
        <f t="shared" si="3"/>
        <v>0</v>
      </c>
      <c r="AA53" s="336" t="str">
        <f>VLOOKUP(F53,'3-Productie normen'!A:O,15,FALSE)</f>
        <v>-</v>
      </c>
      <c r="AC53" s="337">
        <f t="shared" si="4"/>
        <v>0</v>
      </c>
    </row>
    <row r="54" spans="1:29" ht="14.1" customHeight="1">
      <c r="A54" s="68">
        <v>54</v>
      </c>
      <c r="B54" s="273" t="s">
        <v>102</v>
      </c>
      <c r="C54" s="329" t="s">
        <v>222</v>
      </c>
      <c r="D54" s="330"/>
      <c r="E54" s="224" t="s">
        <v>231</v>
      </c>
      <c r="F54" s="224" t="s">
        <v>218</v>
      </c>
      <c r="G54" s="224" t="s">
        <v>212</v>
      </c>
      <c r="H54" s="339">
        <v>0</v>
      </c>
      <c r="I54" s="339">
        <v>23.4465</v>
      </c>
      <c r="J54" s="332">
        <f t="shared" si="0"/>
        <v>0</v>
      </c>
      <c r="K54" s="333" t="s">
        <v>219</v>
      </c>
      <c r="L54" s="333"/>
      <c r="M54" s="333"/>
      <c r="N54" s="333"/>
      <c r="O54" s="333"/>
      <c r="P54" s="333"/>
      <c r="Q54" s="334">
        <f>IF(K54="nio",0,IF(K54&gt;0,K54*H54/W54,0))*VLOOKUP(B54,'2-Kosten per locatie'!$A$13:$C$63,3,FALSE)</f>
        <v>0</v>
      </c>
      <c r="R54" s="334">
        <f>IF(L54&gt;0,L54*H54/X54,0)*VLOOKUP(B54,'2-Kosten per locatie'!$A$13:$C$63,3,FALSE)</f>
        <v>0</v>
      </c>
      <c r="S54" s="334">
        <f>IF(M54&gt;0,M54*H54/Y54,0)*VLOOKUP(B54,'2-Kosten per locatie'!$A$13:$C$63,3,FALSE)</f>
        <v>0</v>
      </c>
      <c r="T54" s="334">
        <f>IF(N54&gt;0,N54*H54/Z54,0)*VLOOKUP(B54,'2-Kosten per locatie'!$A$13:$C$63,3,FALSE)</f>
        <v>0</v>
      </c>
      <c r="U54" s="334">
        <f>IF(O54&gt;0,O54*H54/Y54,0)*VLOOKUP(B54,'2-Kosten per locatie'!$A$13:$C$63,3,FALSE)</f>
        <v>0</v>
      </c>
      <c r="V54" s="334">
        <f>IF(P54&gt;0,P54*H54/Z54,0)*VLOOKUP(B54,'2-Kosten per locatie'!$A$13:$C$63,3,FALSE)</f>
        <v>0</v>
      </c>
      <c r="W54" s="335">
        <f>IF(K54="nio",0,IF(K54&gt;0,VLOOKUP(F54,'3-Productie normen'!A:L,VLOOKUP(K54,'3-Productie normen'!$B$38:$C$44,2,FALSE),FALSE)))</f>
        <v>0</v>
      </c>
      <c r="X54" s="335">
        <f t="shared" si="1"/>
        <v>0</v>
      </c>
      <c r="Y54" s="335">
        <f t="shared" si="2"/>
        <v>0</v>
      </c>
      <c r="Z54" s="335">
        <f t="shared" si="3"/>
        <v>0</v>
      </c>
      <c r="AA54" s="336" t="str">
        <f>VLOOKUP(F54,'3-Productie normen'!A:O,15,FALSE)</f>
        <v>-</v>
      </c>
      <c r="AC54" s="337">
        <f t="shared" si="4"/>
        <v>0</v>
      </c>
    </row>
    <row r="55" spans="1:29" ht="14.1" customHeight="1">
      <c r="A55" s="68">
        <v>55</v>
      </c>
      <c r="B55" s="273" t="s">
        <v>102</v>
      </c>
      <c r="C55" s="329" t="s">
        <v>222</v>
      </c>
      <c r="D55" s="330"/>
      <c r="E55" s="224" t="s">
        <v>231</v>
      </c>
      <c r="F55" s="224" t="s">
        <v>218</v>
      </c>
      <c r="G55" s="224" t="s">
        <v>212</v>
      </c>
      <c r="H55" s="339">
        <v>0</v>
      </c>
      <c r="I55" s="339">
        <v>19.120500000000003</v>
      </c>
      <c r="J55" s="332">
        <f t="shared" si="0"/>
        <v>0</v>
      </c>
      <c r="K55" s="333" t="s">
        <v>219</v>
      </c>
      <c r="L55" s="333"/>
      <c r="M55" s="333"/>
      <c r="N55" s="333"/>
      <c r="O55" s="333"/>
      <c r="P55" s="333"/>
      <c r="Q55" s="334">
        <f>IF(K55="nio",0,IF(K55&gt;0,K55*H55/W55,0))*VLOOKUP(B55,'2-Kosten per locatie'!$A$13:$C$63,3,FALSE)</f>
        <v>0</v>
      </c>
      <c r="R55" s="334">
        <f>IF(L55&gt;0,L55*H55/X55,0)*VLOOKUP(B55,'2-Kosten per locatie'!$A$13:$C$63,3,FALSE)</f>
        <v>0</v>
      </c>
      <c r="S55" s="334">
        <f>IF(M55&gt;0,M55*H55/Y55,0)*VLOOKUP(B55,'2-Kosten per locatie'!$A$13:$C$63,3,FALSE)</f>
        <v>0</v>
      </c>
      <c r="T55" s="334">
        <f>IF(N55&gt;0,N55*H55/Z55,0)*VLOOKUP(B55,'2-Kosten per locatie'!$A$13:$C$63,3,FALSE)</f>
        <v>0</v>
      </c>
      <c r="U55" s="334">
        <f>IF(O55&gt;0,O55*H55/Y55,0)*VLOOKUP(B55,'2-Kosten per locatie'!$A$13:$C$63,3,FALSE)</f>
        <v>0</v>
      </c>
      <c r="V55" s="334">
        <f>IF(P55&gt;0,P55*H55/Z55,0)*VLOOKUP(B55,'2-Kosten per locatie'!$A$13:$C$63,3,FALSE)</f>
        <v>0</v>
      </c>
      <c r="W55" s="335">
        <f>IF(K55="nio",0,IF(K55&gt;0,VLOOKUP(F55,'3-Productie normen'!A:L,VLOOKUP(K55,'3-Productie normen'!$B$38:$C$44,2,FALSE),FALSE)))</f>
        <v>0</v>
      </c>
      <c r="X55" s="335">
        <f t="shared" si="1"/>
        <v>0</v>
      </c>
      <c r="Y55" s="335">
        <f t="shared" si="2"/>
        <v>0</v>
      </c>
      <c r="Z55" s="335">
        <f t="shared" si="3"/>
        <v>0</v>
      </c>
      <c r="AA55" s="336" t="str">
        <f>VLOOKUP(F55,'3-Productie normen'!A:O,15,FALSE)</f>
        <v>-</v>
      </c>
      <c r="AC55" s="337">
        <f t="shared" si="4"/>
        <v>0</v>
      </c>
    </row>
    <row r="56" spans="1:29" ht="14.1" customHeight="1">
      <c r="A56" s="68">
        <v>56</v>
      </c>
      <c r="B56" s="273" t="s">
        <v>102</v>
      </c>
      <c r="C56" s="329" t="s">
        <v>222</v>
      </c>
      <c r="D56" s="330"/>
      <c r="E56" s="224" t="s">
        <v>232</v>
      </c>
      <c r="F56" s="224" t="s">
        <v>218</v>
      </c>
      <c r="G56" s="224" t="s">
        <v>211</v>
      </c>
      <c r="H56" s="339">
        <v>0</v>
      </c>
      <c r="I56" s="339">
        <v>3.5489999999999999</v>
      </c>
      <c r="J56" s="332">
        <f t="shared" si="0"/>
        <v>0</v>
      </c>
      <c r="K56" s="333" t="s">
        <v>219</v>
      </c>
      <c r="L56" s="333"/>
      <c r="M56" s="333"/>
      <c r="N56" s="333"/>
      <c r="O56" s="333"/>
      <c r="P56" s="333"/>
      <c r="Q56" s="334">
        <f>IF(K56="nio",0,IF(K56&gt;0,K56*H56/W56,0))*VLOOKUP(B56,'2-Kosten per locatie'!$A$13:$C$63,3,FALSE)</f>
        <v>0</v>
      </c>
      <c r="R56" s="334">
        <f>IF(L56&gt;0,L56*H56/X56,0)*VLOOKUP(B56,'2-Kosten per locatie'!$A$13:$C$63,3,FALSE)</f>
        <v>0</v>
      </c>
      <c r="S56" s="334">
        <f>IF(M56&gt;0,M56*H56/Y56,0)*VLOOKUP(B56,'2-Kosten per locatie'!$A$13:$C$63,3,FALSE)</f>
        <v>0</v>
      </c>
      <c r="T56" s="334">
        <f>IF(N56&gt;0,N56*H56/Z56,0)*VLOOKUP(B56,'2-Kosten per locatie'!$A$13:$C$63,3,FALSE)</f>
        <v>0</v>
      </c>
      <c r="U56" s="334">
        <f>IF(O56&gt;0,O56*H56/Y56,0)*VLOOKUP(B56,'2-Kosten per locatie'!$A$13:$C$63,3,FALSE)</f>
        <v>0</v>
      </c>
      <c r="V56" s="334">
        <f>IF(P56&gt;0,P56*H56/Z56,0)*VLOOKUP(B56,'2-Kosten per locatie'!$A$13:$C$63,3,FALSE)</f>
        <v>0</v>
      </c>
      <c r="W56" s="335">
        <f>IF(K56="nio",0,IF(K56&gt;0,VLOOKUP(F56,'3-Productie normen'!A:L,VLOOKUP(K56,'3-Productie normen'!$B$38:$C$44,2,FALSE),FALSE)))</f>
        <v>0</v>
      </c>
      <c r="X56" s="335">
        <f t="shared" si="1"/>
        <v>0</v>
      </c>
      <c r="Y56" s="335">
        <f t="shared" si="2"/>
        <v>0</v>
      </c>
      <c r="Z56" s="335">
        <f t="shared" si="3"/>
        <v>0</v>
      </c>
      <c r="AA56" s="336" t="str">
        <f>VLOOKUP(F56,'3-Productie normen'!A:O,15,FALSE)</f>
        <v>-</v>
      </c>
      <c r="AC56" s="337">
        <f t="shared" si="4"/>
        <v>0</v>
      </c>
    </row>
    <row r="57" spans="1:29" ht="14.1" customHeight="1">
      <c r="A57" s="68">
        <v>57</v>
      </c>
      <c r="B57" s="273" t="s">
        <v>106</v>
      </c>
      <c r="C57" s="329" t="s">
        <v>207</v>
      </c>
      <c r="D57" s="330"/>
      <c r="E57" s="224" t="s">
        <v>208</v>
      </c>
      <c r="F57" s="224" t="s">
        <v>153</v>
      </c>
      <c r="G57" s="224" t="s">
        <v>211</v>
      </c>
      <c r="H57" s="339">
        <v>9.9224999999999994</v>
      </c>
      <c r="I57" s="339"/>
      <c r="J57" s="332">
        <f t="shared" si="0"/>
        <v>130</v>
      </c>
      <c r="K57" s="333">
        <v>130</v>
      </c>
      <c r="L57" s="333"/>
      <c r="M57" s="333"/>
      <c r="N57" s="333"/>
      <c r="O57" s="333"/>
      <c r="P57" s="333"/>
      <c r="Q57" s="334" t="e">
        <f>IF(K57="nio",0,IF(K57&gt;0,K57*H57/W57,0))*VLOOKUP(B57,'2-Kosten per locatie'!$A$13:$C$63,3,FALSE)</f>
        <v>#DIV/0!</v>
      </c>
      <c r="R57" s="334">
        <f>IF(L57&gt;0,L57*H57/X57,0)*VLOOKUP(B57,'2-Kosten per locatie'!$A$13:$C$63,3,FALSE)</f>
        <v>0</v>
      </c>
      <c r="S57" s="334">
        <f>IF(M57&gt;0,M57*H57/Y57,0)*VLOOKUP(B57,'2-Kosten per locatie'!$A$13:$C$63,3,FALSE)</f>
        <v>0</v>
      </c>
      <c r="T57" s="334">
        <f>IF(N57&gt;0,N57*H57/Z57,0)*VLOOKUP(B57,'2-Kosten per locatie'!$A$13:$C$63,3,FALSE)</f>
        <v>0</v>
      </c>
      <c r="U57" s="334">
        <f>IF(O57&gt;0,O57*H57/Y57,0)*VLOOKUP(B57,'2-Kosten per locatie'!$A$13:$C$63,3,FALSE)</f>
        <v>0</v>
      </c>
      <c r="V57" s="334">
        <f>IF(P57&gt;0,P57*H57/Z57,0)*VLOOKUP(B57,'2-Kosten per locatie'!$A$13:$C$63,3,FALSE)</f>
        <v>0</v>
      </c>
      <c r="W57" s="335">
        <f>IF(K57="nio",0,IF(K57&gt;0,VLOOKUP(F57,'3-Productie normen'!A:L,VLOOKUP(K57,'3-Productie normen'!$B$38:$C$44,2,FALSE),FALSE)))</f>
        <v>0</v>
      </c>
      <c r="X57" s="335">
        <f t="shared" si="1"/>
        <v>0</v>
      </c>
      <c r="Y57" s="335">
        <f t="shared" si="2"/>
        <v>0</v>
      </c>
      <c r="Z57" s="335">
        <f t="shared" si="3"/>
        <v>0</v>
      </c>
      <c r="AA57" s="336" t="str">
        <f>VLOOKUP(F57,'3-Productie normen'!A:O,15,FALSE)</f>
        <v>V</v>
      </c>
      <c r="AC57" s="337">
        <f t="shared" si="4"/>
        <v>1289.925</v>
      </c>
    </row>
    <row r="58" spans="1:29" ht="14.1" customHeight="1">
      <c r="A58" s="68">
        <v>58</v>
      </c>
      <c r="B58" s="273" t="s">
        <v>106</v>
      </c>
      <c r="C58" s="329" t="s">
        <v>207</v>
      </c>
      <c r="D58" s="330"/>
      <c r="E58" s="224" t="s">
        <v>167</v>
      </c>
      <c r="F58" s="224" t="s">
        <v>167</v>
      </c>
      <c r="G58" s="224" t="s">
        <v>212</v>
      </c>
      <c r="H58" s="339">
        <v>25.431000000000001</v>
      </c>
      <c r="I58" s="339"/>
      <c r="J58" s="332">
        <f t="shared" si="0"/>
        <v>130</v>
      </c>
      <c r="K58" s="333">
        <v>130</v>
      </c>
      <c r="L58" s="333"/>
      <c r="M58" s="333"/>
      <c r="N58" s="333"/>
      <c r="O58" s="333"/>
      <c r="P58" s="333"/>
      <c r="Q58" s="334" t="e">
        <f>IF(K58="nio",0,IF(K58&gt;0,K58*H58/W58,0))*VLOOKUP(B58,'2-Kosten per locatie'!$A$13:$C$63,3,FALSE)</f>
        <v>#DIV/0!</v>
      </c>
      <c r="R58" s="334">
        <f>IF(L58&gt;0,L58*H58/X58,0)*VLOOKUP(B58,'2-Kosten per locatie'!$A$13:$C$63,3,FALSE)</f>
        <v>0</v>
      </c>
      <c r="S58" s="334">
        <f>IF(M58&gt;0,M58*H58/Y58,0)*VLOOKUP(B58,'2-Kosten per locatie'!$A$13:$C$63,3,FALSE)</f>
        <v>0</v>
      </c>
      <c r="T58" s="334">
        <f>IF(N58&gt;0,N58*H58/Z58,0)*VLOOKUP(B58,'2-Kosten per locatie'!$A$13:$C$63,3,FALSE)</f>
        <v>0</v>
      </c>
      <c r="U58" s="334">
        <f>IF(O58&gt;0,O58*H58/Y58,0)*VLOOKUP(B58,'2-Kosten per locatie'!$A$13:$C$63,3,FALSE)</f>
        <v>0</v>
      </c>
      <c r="V58" s="334">
        <f>IF(P58&gt;0,P58*H58/Z58,0)*VLOOKUP(B58,'2-Kosten per locatie'!$A$13:$C$63,3,FALSE)</f>
        <v>0</v>
      </c>
      <c r="W58" s="335">
        <f>IF(K58="nio",0,IF(K58&gt;0,VLOOKUP(F58,'3-Productie normen'!A:L,VLOOKUP(K58,'3-Productie normen'!$B$38:$C$44,2,FALSE),FALSE)))</f>
        <v>0</v>
      </c>
      <c r="X58" s="335">
        <f t="shared" si="1"/>
        <v>0</v>
      </c>
      <c r="Y58" s="335">
        <f t="shared" si="2"/>
        <v>0</v>
      </c>
      <c r="Z58" s="335">
        <f t="shared" si="3"/>
        <v>0</v>
      </c>
      <c r="AA58" s="336" t="str">
        <f>VLOOKUP(F58,'3-Productie normen'!A:O,15,FALSE)</f>
        <v>V</v>
      </c>
      <c r="AC58" s="337">
        <f t="shared" si="4"/>
        <v>3306.03</v>
      </c>
    </row>
    <row r="59" spans="1:29" ht="14.1" customHeight="1">
      <c r="A59" s="68">
        <v>59</v>
      </c>
      <c r="B59" s="273" t="s">
        <v>106</v>
      </c>
      <c r="C59" s="329" t="s">
        <v>222</v>
      </c>
      <c r="D59" s="330"/>
      <c r="E59" s="224" t="s">
        <v>210</v>
      </c>
      <c r="F59" s="224" t="s">
        <v>154</v>
      </c>
      <c r="G59" s="224" t="s">
        <v>233</v>
      </c>
      <c r="H59" s="339">
        <v>168.0735</v>
      </c>
      <c r="I59" s="339"/>
      <c r="J59" s="332">
        <f t="shared" si="0"/>
        <v>130</v>
      </c>
      <c r="K59" s="333">
        <v>130</v>
      </c>
      <c r="L59" s="333"/>
      <c r="M59" s="333"/>
      <c r="N59" s="333"/>
      <c r="O59" s="333"/>
      <c r="P59" s="333"/>
      <c r="Q59" s="334" t="e">
        <f>IF(K59="nio",0,IF(K59&gt;0,K59*H59/W59,0))*VLOOKUP(B59,'2-Kosten per locatie'!$A$13:$C$63,3,FALSE)</f>
        <v>#DIV/0!</v>
      </c>
      <c r="R59" s="334">
        <f>IF(L59&gt;0,L59*H59/X59,0)*VLOOKUP(B59,'2-Kosten per locatie'!$A$13:$C$63,3,FALSE)</f>
        <v>0</v>
      </c>
      <c r="S59" s="334">
        <f>IF(M59&gt;0,M59*H59/Y59,0)*VLOOKUP(B59,'2-Kosten per locatie'!$A$13:$C$63,3,FALSE)</f>
        <v>0</v>
      </c>
      <c r="T59" s="334">
        <f>IF(N59&gt;0,N59*H59/Z59,0)*VLOOKUP(B59,'2-Kosten per locatie'!$A$13:$C$63,3,FALSE)</f>
        <v>0</v>
      </c>
      <c r="U59" s="334">
        <f>IF(O59&gt;0,O59*H59/Y59,0)*VLOOKUP(B59,'2-Kosten per locatie'!$A$13:$C$63,3,FALSE)</f>
        <v>0</v>
      </c>
      <c r="V59" s="334">
        <f>IF(P59&gt;0,P59*H59/Z59,0)*VLOOKUP(B59,'2-Kosten per locatie'!$A$13:$C$63,3,FALSE)</f>
        <v>0</v>
      </c>
      <c r="W59" s="335">
        <f>IF(K59="nio",0,IF(K59&gt;0,VLOOKUP(F59,'3-Productie normen'!A:L,VLOOKUP(K59,'3-Productie normen'!$B$38:$C$44,2,FALSE),FALSE)))</f>
        <v>0</v>
      </c>
      <c r="X59" s="335">
        <f t="shared" si="1"/>
        <v>0</v>
      </c>
      <c r="Y59" s="335">
        <f t="shared" si="2"/>
        <v>0</v>
      </c>
      <c r="Z59" s="335">
        <f t="shared" si="3"/>
        <v>0</v>
      </c>
      <c r="AA59" s="336" t="str">
        <f>VLOOKUP(F59,'3-Productie normen'!A:O,15,FALSE)</f>
        <v>V</v>
      </c>
      <c r="AC59" s="337">
        <f t="shared" si="4"/>
        <v>21849.555</v>
      </c>
    </row>
    <row r="60" spans="1:29" ht="14.1" customHeight="1">
      <c r="A60" s="68">
        <v>60</v>
      </c>
      <c r="B60" s="273" t="s">
        <v>106</v>
      </c>
      <c r="C60" s="329" t="s">
        <v>222</v>
      </c>
      <c r="D60" s="330"/>
      <c r="E60" s="224" t="s">
        <v>234</v>
      </c>
      <c r="F60" s="224" t="s">
        <v>218</v>
      </c>
      <c r="G60" s="224"/>
      <c r="H60" s="339">
        <v>0</v>
      </c>
      <c r="I60" s="339">
        <v>15.645000000000001</v>
      </c>
      <c r="J60" s="332">
        <f t="shared" si="0"/>
        <v>0</v>
      </c>
      <c r="K60" s="333" t="s">
        <v>219</v>
      </c>
      <c r="L60" s="333"/>
      <c r="M60" s="333"/>
      <c r="N60" s="333"/>
      <c r="O60" s="333"/>
      <c r="P60" s="333"/>
      <c r="Q60" s="334">
        <f>IF(K60="nio",0,IF(K60&gt;0,K60*H60/W60,0))*VLOOKUP(B60,'2-Kosten per locatie'!$A$13:$C$63,3,FALSE)</f>
        <v>0</v>
      </c>
      <c r="R60" s="334">
        <f>IF(L60&gt;0,L60*H60/X60,0)*VLOOKUP(B60,'2-Kosten per locatie'!$A$13:$C$63,3,FALSE)</f>
        <v>0</v>
      </c>
      <c r="S60" s="334">
        <f>IF(M60&gt;0,M60*H60/Y60,0)*VLOOKUP(B60,'2-Kosten per locatie'!$A$13:$C$63,3,FALSE)</f>
        <v>0</v>
      </c>
      <c r="T60" s="334">
        <f>IF(N60&gt;0,N60*H60/Z60,0)*VLOOKUP(B60,'2-Kosten per locatie'!$A$13:$C$63,3,FALSE)</f>
        <v>0</v>
      </c>
      <c r="U60" s="334">
        <f>IF(O60&gt;0,O60*H60/Y60,0)*VLOOKUP(B60,'2-Kosten per locatie'!$A$13:$C$63,3,FALSE)</f>
        <v>0</v>
      </c>
      <c r="V60" s="334">
        <f>IF(P60&gt;0,P60*H60/Z60,0)*VLOOKUP(B60,'2-Kosten per locatie'!$A$13:$C$63,3,FALSE)</f>
        <v>0</v>
      </c>
      <c r="W60" s="335">
        <f>IF(K60="nio",0,IF(K60&gt;0,VLOOKUP(F60,'3-Productie normen'!A:L,VLOOKUP(K60,'3-Productie normen'!$B$38:$C$44,2,FALSE),FALSE)))</f>
        <v>0</v>
      </c>
      <c r="X60" s="335">
        <f t="shared" si="1"/>
        <v>0</v>
      </c>
      <c r="Y60" s="335">
        <f t="shared" si="2"/>
        <v>0</v>
      </c>
      <c r="Z60" s="335">
        <f t="shared" si="3"/>
        <v>0</v>
      </c>
      <c r="AA60" s="336" t="str">
        <f>VLOOKUP(F60,'3-Productie normen'!A:O,15,FALSE)</f>
        <v>-</v>
      </c>
      <c r="AC60" s="337">
        <f t="shared" si="4"/>
        <v>0</v>
      </c>
    </row>
    <row r="61" spans="1:29" ht="14.1" customHeight="1">
      <c r="A61" s="68">
        <v>61</v>
      </c>
      <c r="B61" s="273" t="s">
        <v>106</v>
      </c>
      <c r="C61" s="329" t="s">
        <v>222</v>
      </c>
      <c r="D61" s="330"/>
      <c r="E61" s="224" t="s">
        <v>235</v>
      </c>
      <c r="F61" s="224" t="s">
        <v>218</v>
      </c>
      <c r="G61" s="224" t="s">
        <v>211</v>
      </c>
      <c r="H61" s="339">
        <v>0</v>
      </c>
      <c r="I61" s="339">
        <v>9.3870000000000005</v>
      </c>
      <c r="J61" s="332">
        <f t="shared" si="0"/>
        <v>0</v>
      </c>
      <c r="K61" s="333" t="s">
        <v>219</v>
      </c>
      <c r="L61" s="333"/>
      <c r="M61" s="333"/>
      <c r="N61" s="333"/>
      <c r="O61" s="333"/>
      <c r="P61" s="333"/>
      <c r="Q61" s="334">
        <f>IF(K61="nio",0,IF(K61&gt;0,K61*H61/W61,0))*VLOOKUP(B61,'2-Kosten per locatie'!$A$13:$C$63,3,FALSE)</f>
        <v>0</v>
      </c>
      <c r="R61" s="334">
        <f>IF(L61&gt;0,L61*H61/X61,0)*VLOOKUP(B61,'2-Kosten per locatie'!$A$13:$C$63,3,FALSE)</f>
        <v>0</v>
      </c>
      <c r="S61" s="334">
        <f>IF(M61&gt;0,M61*H61/Y61,0)*VLOOKUP(B61,'2-Kosten per locatie'!$A$13:$C$63,3,FALSE)</f>
        <v>0</v>
      </c>
      <c r="T61" s="334">
        <f>IF(N61&gt;0,N61*H61/Z61,0)*VLOOKUP(B61,'2-Kosten per locatie'!$A$13:$C$63,3,FALSE)</f>
        <v>0</v>
      </c>
      <c r="U61" s="334">
        <f>IF(O61&gt;0,O61*H61/Y61,0)*VLOOKUP(B61,'2-Kosten per locatie'!$A$13:$C$63,3,FALSE)</f>
        <v>0</v>
      </c>
      <c r="V61" s="334">
        <f>IF(P61&gt;0,P61*H61/Z61,0)*VLOOKUP(B61,'2-Kosten per locatie'!$A$13:$C$63,3,FALSE)</f>
        <v>0</v>
      </c>
      <c r="W61" s="335">
        <f>IF(K61="nio",0,IF(K61&gt;0,VLOOKUP(F61,'3-Productie normen'!A:L,VLOOKUP(K61,'3-Productie normen'!$B$38:$C$44,2,FALSE),FALSE)))</f>
        <v>0</v>
      </c>
      <c r="X61" s="335">
        <f t="shared" si="1"/>
        <v>0</v>
      </c>
      <c r="Y61" s="335">
        <f t="shared" si="2"/>
        <v>0</v>
      </c>
      <c r="Z61" s="335">
        <f t="shared" si="3"/>
        <v>0</v>
      </c>
      <c r="AA61" s="336" t="str">
        <f>VLOOKUP(F61,'3-Productie normen'!A:O,15,FALSE)</f>
        <v>-</v>
      </c>
      <c r="AC61" s="337">
        <f t="shared" si="4"/>
        <v>0</v>
      </c>
    </row>
    <row r="62" spans="1:29" ht="14.1" customHeight="1">
      <c r="A62" s="68">
        <v>62</v>
      </c>
      <c r="B62" s="273" t="s">
        <v>106</v>
      </c>
      <c r="C62" s="329" t="s">
        <v>222</v>
      </c>
      <c r="D62" s="330"/>
      <c r="E62" s="224" t="s">
        <v>214</v>
      </c>
      <c r="F62" s="224" t="s">
        <v>218</v>
      </c>
      <c r="G62" s="224" t="s">
        <v>211</v>
      </c>
      <c r="H62" s="339">
        <v>0</v>
      </c>
      <c r="I62" s="339">
        <v>6.4155000000000006</v>
      </c>
      <c r="J62" s="332">
        <f t="shared" si="0"/>
        <v>0</v>
      </c>
      <c r="K62" s="333" t="s">
        <v>219</v>
      </c>
      <c r="L62" s="333"/>
      <c r="M62" s="333"/>
      <c r="N62" s="333"/>
      <c r="O62" s="333"/>
      <c r="P62" s="333"/>
      <c r="Q62" s="334">
        <f>IF(K62="nio",0,IF(K62&gt;0,K62*H62/W62,0))*VLOOKUP(B62,'2-Kosten per locatie'!$A$13:$C$63,3,FALSE)</f>
        <v>0</v>
      </c>
      <c r="R62" s="334">
        <f>IF(L62&gt;0,L62*H62/X62,0)*VLOOKUP(B62,'2-Kosten per locatie'!$A$13:$C$63,3,FALSE)</f>
        <v>0</v>
      </c>
      <c r="S62" s="334">
        <f>IF(M62&gt;0,M62*H62/Y62,0)*VLOOKUP(B62,'2-Kosten per locatie'!$A$13:$C$63,3,FALSE)</f>
        <v>0</v>
      </c>
      <c r="T62" s="334">
        <f>IF(N62&gt;0,N62*H62/Z62,0)*VLOOKUP(B62,'2-Kosten per locatie'!$A$13:$C$63,3,FALSE)</f>
        <v>0</v>
      </c>
      <c r="U62" s="334">
        <f>IF(O62&gt;0,O62*H62/Y62,0)*VLOOKUP(B62,'2-Kosten per locatie'!$A$13:$C$63,3,FALSE)</f>
        <v>0</v>
      </c>
      <c r="V62" s="334">
        <f>IF(P62&gt;0,P62*H62/Z62,0)*VLOOKUP(B62,'2-Kosten per locatie'!$A$13:$C$63,3,FALSE)</f>
        <v>0</v>
      </c>
      <c r="W62" s="335">
        <f>IF(K62="nio",0,IF(K62&gt;0,VLOOKUP(F62,'3-Productie normen'!A:L,VLOOKUP(K62,'3-Productie normen'!$B$38:$C$44,2,FALSE),FALSE)))</f>
        <v>0</v>
      </c>
      <c r="X62" s="335">
        <f t="shared" si="1"/>
        <v>0</v>
      </c>
      <c r="Y62" s="335">
        <f t="shared" si="2"/>
        <v>0</v>
      </c>
      <c r="Z62" s="335">
        <f t="shared" si="3"/>
        <v>0</v>
      </c>
      <c r="AA62" s="336" t="str">
        <f>VLOOKUP(F62,'3-Productie normen'!A:O,15,FALSE)</f>
        <v>-</v>
      </c>
      <c r="AC62" s="337">
        <f t="shared" si="4"/>
        <v>0</v>
      </c>
    </row>
    <row r="63" spans="1:29" ht="14.1" customHeight="1">
      <c r="A63" s="68">
        <v>63</v>
      </c>
      <c r="B63" s="273" t="s">
        <v>106</v>
      </c>
      <c r="C63" s="329" t="s">
        <v>222</v>
      </c>
      <c r="D63" s="330"/>
      <c r="E63" s="224" t="s">
        <v>215</v>
      </c>
      <c r="F63" s="224" t="s">
        <v>218</v>
      </c>
      <c r="G63" s="224" t="s">
        <v>211</v>
      </c>
      <c r="H63" s="339">
        <v>0</v>
      </c>
      <c r="I63" s="339">
        <v>16.443000000000001</v>
      </c>
      <c r="J63" s="332">
        <f t="shared" si="0"/>
        <v>0</v>
      </c>
      <c r="K63" s="333" t="s">
        <v>219</v>
      </c>
      <c r="L63" s="333"/>
      <c r="M63" s="333"/>
      <c r="N63" s="333"/>
      <c r="O63" s="333"/>
      <c r="P63" s="333"/>
      <c r="Q63" s="334">
        <f>IF(K63="nio",0,IF(K63&gt;0,K63*H63/W63,0))*VLOOKUP(B63,'2-Kosten per locatie'!$A$13:$C$63,3,FALSE)</f>
        <v>0</v>
      </c>
      <c r="R63" s="334">
        <f>IF(L63&gt;0,L63*H63/X63,0)*VLOOKUP(B63,'2-Kosten per locatie'!$A$13:$C$63,3,FALSE)</f>
        <v>0</v>
      </c>
      <c r="S63" s="334">
        <f>IF(M63&gt;0,M63*H63/Y63,0)*VLOOKUP(B63,'2-Kosten per locatie'!$A$13:$C$63,3,FALSE)</f>
        <v>0</v>
      </c>
      <c r="T63" s="334">
        <f>IF(N63&gt;0,N63*H63/Z63,0)*VLOOKUP(B63,'2-Kosten per locatie'!$A$13:$C$63,3,FALSE)</f>
        <v>0</v>
      </c>
      <c r="U63" s="334">
        <f>IF(O63&gt;0,O63*H63/Y63,0)*VLOOKUP(B63,'2-Kosten per locatie'!$A$13:$C$63,3,FALSE)</f>
        <v>0</v>
      </c>
      <c r="V63" s="334">
        <f>IF(P63&gt;0,P63*H63/Z63,0)*VLOOKUP(B63,'2-Kosten per locatie'!$A$13:$C$63,3,FALSE)</f>
        <v>0</v>
      </c>
      <c r="W63" s="335">
        <f>IF(K63="nio",0,IF(K63&gt;0,VLOOKUP(F63,'3-Productie normen'!A:L,VLOOKUP(K63,'3-Productie normen'!$B$38:$C$44,2,FALSE),FALSE)))</f>
        <v>0</v>
      </c>
      <c r="X63" s="335">
        <f t="shared" si="1"/>
        <v>0</v>
      </c>
      <c r="Y63" s="335">
        <f t="shared" si="2"/>
        <v>0</v>
      </c>
      <c r="Z63" s="335">
        <f t="shared" si="3"/>
        <v>0</v>
      </c>
      <c r="AA63" s="336" t="str">
        <f>VLOOKUP(F63,'3-Productie normen'!A:O,15,FALSE)</f>
        <v>-</v>
      </c>
      <c r="AC63" s="337">
        <f t="shared" si="4"/>
        <v>0</v>
      </c>
    </row>
    <row r="64" spans="1:29" ht="14.1" customHeight="1">
      <c r="A64" s="68">
        <v>64</v>
      </c>
      <c r="B64" s="273" t="s">
        <v>106</v>
      </c>
      <c r="C64" s="329" t="s">
        <v>222</v>
      </c>
      <c r="D64" s="330"/>
      <c r="E64" s="224" t="s">
        <v>171</v>
      </c>
      <c r="F64" s="224" t="s">
        <v>218</v>
      </c>
      <c r="G64" s="224" t="s">
        <v>233</v>
      </c>
      <c r="H64" s="339">
        <v>0</v>
      </c>
      <c r="I64" s="339">
        <v>23.740500000000001</v>
      </c>
      <c r="J64" s="332">
        <f t="shared" si="0"/>
        <v>0</v>
      </c>
      <c r="K64" s="333" t="s">
        <v>219</v>
      </c>
      <c r="L64" s="333"/>
      <c r="M64" s="333"/>
      <c r="N64" s="333"/>
      <c r="O64" s="333"/>
      <c r="P64" s="333"/>
      <c r="Q64" s="334">
        <f>IF(K64="nio",0,IF(K64&gt;0,K64*H64/W64,0))*VLOOKUP(B64,'2-Kosten per locatie'!$A$13:$C$63,3,FALSE)</f>
        <v>0</v>
      </c>
      <c r="R64" s="334">
        <f>IF(L64&gt;0,L64*H64/X64,0)*VLOOKUP(B64,'2-Kosten per locatie'!$A$13:$C$63,3,FALSE)</f>
        <v>0</v>
      </c>
      <c r="S64" s="334">
        <f>IF(M64&gt;0,M64*H64/Y64,0)*VLOOKUP(B64,'2-Kosten per locatie'!$A$13:$C$63,3,FALSE)</f>
        <v>0</v>
      </c>
      <c r="T64" s="334">
        <f>IF(N64&gt;0,N64*H64/Z64,0)*VLOOKUP(B64,'2-Kosten per locatie'!$A$13:$C$63,3,FALSE)</f>
        <v>0</v>
      </c>
      <c r="U64" s="334">
        <f>IF(O64&gt;0,O64*H64/Y64,0)*VLOOKUP(B64,'2-Kosten per locatie'!$A$13:$C$63,3,FALSE)</f>
        <v>0</v>
      </c>
      <c r="V64" s="334">
        <f>IF(P64&gt;0,P64*H64/Z64,0)*VLOOKUP(B64,'2-Kosten per locatie'!$A$13:$C$63,3,FALSE)</f>
        <v>0</v>
      </c>
      <c r="W64" s="335">
        <f>IF(K64="nio",0,IF(K64&gt;0,VLOOKUP(F64,'3-Productie normen'!A:L,VLOOKUP(K64,'3-Productie normen'!$B$38:$C$44,2,FALSE),FALSE)))</f>
        <v>0</v>
      </c>
      <c r="X64" s="335">
        <f t="shared" si="1"/>
        <v>0</v>
      </c>
      <c r="Y64" s="335">
        <f t="shared" si="2"/>
        <v>0</v>
      </c>
      <c r="Z64" s="335">
        <f t="shared" si="3"/>
        <v>0</v>
      </c>
      <c r="AA64" s="336" t="str">
        <f>VLOOKUP(F64,'3-Productie normen'!A:O,15,FALSE)</f>
        <v>-</v>
      </c>
      <c r="AC64" s="337">
        <f t="shared" si="4"/>
        <v>0</v>
      </c>
    </row>
    <row r="65" spans="1:29" ht="14.1" customHeight="1">
      <c r="A65" s="68">
        <v>65</v>
      </c>
      <c r="B65" s="273" t="s">
        <v>106</v>
      </c>
      <c r="C65" s="329" t="s">
        <v>222</v>
      </c>
      <c r="D65" s="330"/>
      <c r="E65" s="224" t="s">
        <v>171</v>
      </c>
      <c r="F65" s="224" t="s">
        <v>218</v>
      </c>
      <c r="G65" s="224" t="s">
        <v>233</v>
      </c>
      <c r="H65" s="339">
        <v>0</v>
      </c>
      <c r="I65" s="339">
        <v>15.582000000000001</v>
      </c>
      <c r="J65" s="332">
        <f t="shared" si="0"/>
        <v>0</v>
      </c>
      <c r="K65" s="333" t="s">
        <v>219</v>
      </c>
      <c r="L65" s="333"/>
      <c r="M65" s="333"/>
      <c r="N65" s="333"/>
      <c r="O65" s="333"/>
      <c r="P65" s="333"/>
      <c r="Q65" s="334">
        <f>IF(K65="nio",0,IF(K65&gt;0,K65*H65/W65,0))*VLOOKUP(B65,'2-Kosten per locatie'!$A$13:$C$63,3,FALSE)</f>
        <v>0</v>
      </c>
      <c r="R65" s="334">
        <f>IF(L65&gt;0,L65*H65/X65,0)*VLOOKUP(B65,'2-Kosten per locatie'!$A$13:$C$63,3,FALSE)</f>
        <v>0</v>
      </c>
      <c r="S65" s="334">
        <f>IF(M65&gt;0,M65*H65/Y65,0)*VLOOKUP(B65,'2-Kosten per locatie'!$A$13:$C$63,3,FALSE)</f>
        <v>0</v>
      </c>
      <c r="T65" s="334">
        <f>IF(N65&gt;0,N65*H65/Z65,0)*VLOOKUP(B65,'2-Kosten per locatie'!$A$13:$C$63,3,FALSE)</f>
        <v>0</v>
      </c>
      <c r="U65" s="334">
        <f>IF(O65&gt;0,O65*H65/Y65,0)*VLOOKUP(B65,'2-Kosten per locatie'!$A$13:$C$63,3,FALSE)</f>
        <v>0</v>
      </c>
      <c r="V65" s="334">
        <f>IF(P65&gt;0,P65*H65/Z65,0)*VLOOKUP(B65,'2-Kosten per locatie'!$A$13:$C$63,3,FALSE)</f>
        <v>0</v>
      </c>
      <c r="W65" s="335">
        <f>IF(K65="nio",0,IF(K65&gt;0,VLOOKUP(F65,'3-Productie normen'!A:L,VLOOKUP(K65,'3-Productie normen'!$B$38:$C$44,2,FALSE),FALSE)))</f>
        <v>0</v>
      </c>
      <c r="X65" s="335">
        <f t="shared" si="1"/>
        <v>0</v>
      </c>
      <c r="Y65" s="335">
        <f t="shared" si="2"/>
        <v>0</v>
      </c>
      <c r="Z65" s="335">
        <f t="shared" si="3"/>
        <v>0</v>
      </c>
      <c r="AA65" s="336" t="str">
        <f>VLOOKUP(F65,'3-Productie normen'!A:O,15,FALSE)</f>
        <v>-</v>
      </c>
      <c r="AC65" s="337">
        <f t="shared" si="4"/>
        <v>0</v>
      </c>
    </row>
    <row r="66" spans="1:29" ht="14.1" customHeight="1">
      <c r="A66" s="68">
        <v>66</v>
      </c>
      <c r="B66" s="273" t="s">
        <v>106</v>
      </c>
      <c r="C66" s="329" t="s">
        <v>222</v>
      </c>
      <c r="D66" s="330"/>
      <c r="E66" s="224" t="s">
        <v>171</v>
      </c>
      <c r="F66" s="224" t="s">
        <v>218</v>
      </c>
      <c r="G66" s="224" t="s">
        <v>233</v>
      </c>
      <c r="H66" s="339">
        <v>0</v>
      </c>
      <c r="I66" s="339">
        <v>21.262499999999999</v>
      </c>
      <c r="J66" s="332">
        <f t="shared" si="0"/>
        <v>0</v>
      </c>
      <c r="K66" s="333" t="s">
        <v>219</v>
      </c>
      <c r="L66" s="333"/>
      <c r="M66" s="333"/>
      <c r="N66" s="333"/>
      <c r="O66" s="333"/>
      <c r="P66" s="333"/>
      <c r="Q66" s="334">
        <f>IF(K66="nio",0,IF(K66&gt;0,K66*H66/W66,0))*VLOOKUP(B66,'2-Kosten per locatie'!$A$13:$C$63,3,FALSE)</f>
        <v>0</v>
      </c>
      <c r="R66" s="334">
        <f>IF(L66&gt;0,L66*H66/X66,0)*VLOOKUP(B66,'2-Kosten per locatie'!$A$13:$C$63,3,FALSE)</f>
        <v>0</v>
      </c>
      <c r="S66" s="334">
        <f>IF(M66&gt;0,M66*H66/Y66,0)*VLOOKUP(B66,'2-Kosten per locatie'!$A$13:$C$63,3,FALSE)</f>
        <v>0</v>
      </c>
      <c r="T66" s="334">
        <f>IF(N66&gt;0,N66*H66/Z66,0)*VLOOKUP(B66,'2-Kosten per locatie'!$A$13:$C$63,3,FALSE)</f>
        <v>0</v>
      </c>
      <c r="U66" s="334">
        <f>IF(O66&gt;0,O66*H66/Y66,0)*VLOOKUP(B66,'2-Kosten per locatie'!$A$13:$C$63,3,FALSE)</f>
        <v>0</v>
      </c>
      <c r="V66" s="334">
        <f>IF(P66&gt;0,P66*H66/Z66,0)*VLOOKUP(B66,'2-Kosten per locatie'!$A$13:$C$63,3,FALSE)</f>
        <v>0</v>
      </c>
      <c r="W66" s="335">
        <f>IF(K66="nio",0,IF(K66&gt;0,VLOOKUP(F66,'3-Productie normen'!A:L,VLOOKUP(K66,'3-Productie normen'!$B$38:$C$44,2,FALSE),FALSE)))</f>
        <v>0</v>
      </c>
      <c r="X66" s="335">
        <f t="shared" si="1"/>
        <v>0</v>
      </c>
      <c r="Y66" s="335">
        <f t="shared" si="2"/>
        <v>0</v>
      </c>
      <c r="Z66" s="335">
        <f t="shared" si="3"/>
        <v>0</v>
      </c>
      <c r="AA66" s="336" t="str">
        <f>VLOOKUP(F66,'3-Productie normen'!A:O,15,FALSE)</f>
        <v>-</v>
      </c>
      <c r="AC66" s="337">
        <f t="shared" si="4"/>
        <v>0</v>
      </c>
    </row>
    <row r="67" spans="1:29" ht="14.1" customHeight="1">
      <c r="A67" s="68">
        <v>67</v>
      </c>
      <c r="B67" s="273" t="s">
        <v>106</v>
      </c>
      <c r="C67" s="329" t="s">
        <v>222</v>
      </c>
      <c r="D67" s="330"/>
      <c r="E67" s="224" t="s">
        <v>171</v>
      </c>
      <c r="F67" s="224" t="s">
        <v>218</v>
      </c>
      <c r="G67" s="224" t="s">
        <v>233</v>
      </c>
      <c r="H67" s="339">
        <v>0</v>
      </c>
      <c r="I67" s="339">
        <v>15.939</v>
      </c>
      <c r="J67" s="332">
        <f t="shared" si="0"/>
        <v>0</v>
      </c>
      <c r="K67" s="333" t="s">
        <v>219</v>
      </c>
      <c r="L67" s="333"/>
      <c r="M67" s="333"/>
      <c r="N67" s="333"/>
      <c r="O67" s="333"/>
      <c r="P67" s="333"/>
      <c r="Q67" s="334">
        <f>IF(K67="nio",0,IF(K67&gt;0,K67*H67/W67,0))*VLOOKUP(B67,'2-Kosten per locatie'!$A$13:$C$63,3,FALSE)</f>
        <v>0</v>
      </c>
      <c r="R67" s="334">
        <f>IF(L67&gt;0,L67*H67/X67,0)*VLOOKUP(B67,'2-Kosten per locatie'!$A$13:$C$63,3,FALSE)</f>
        <v>0</v>
      </c>
      <c r="S67" s="334">
        <f>IF(M67&gt;0,M67*H67/Y67,0)*VLOOKUP(B67,'2-Kosten per locatie'!$A$13:$C$63,3,FALSE)</f>
        <v>0</v>
      </c>
      <c r="T67" s="334">
        <f>IF(N67&gt;0,N67*H67/Z67,0)*VLOOKUP(B67,'2-Kosten per locatie'!$A$13:$C$63,3,FALSE)</f>
        <v>0</v>
      </c>
      <c r="U67" s="334">
        <f>IF(O67&gt;0,O67*H67/Y67,0)*VLOOKUP(B67,'2-Kosten per locatie'!$A$13:$C$63,3,FALSE)</f>
        <v>0</v>
      </c>
      <c r="V67" s="334">
        <f>IF(P67&gt;0,P67*H67/Z67,0)*VLOOKUP(B67,'2-Kosten per locatie'!$A$13:$C$63,3,FALSE)</f>
        <v>0</v>
      </c>
      <c r="W67" s="335">
        <f>IF(K67="nio",0,IF(K67&gt;0,VLOOKUP(F67,'3-Productie normen'!A:L,VLOOKUP(K67,'3-Productie normen'!$B$38:$C$44,2,FALSE),FALSE)))</f>
        <v>0</v>
      </c>
      <c r="X67" s="335">
        <f t="shared" si="1"/>
        <v>0</v>
      </c>
      <c r="Y67" s="335">
        <f t="shared" si="2"/>
        <v>0</v>
      </c>
      <c r="Z67" s="335">
        <f t="shared" si="3"/>
        <v>0</v>
      </c>
      <c r="AA67" s="336" t="str">
        <f>VLOOKUP(F67,'3-Productie normen'!A:O,15,FALSE)</f>
        <v>-</v>
      </c>
      <c r="AC67" s="337">
        <f t="shared" si="4"/>
        <v>0</v>
      </c>
    </row>
    <row r="68" spans="1:29" ht="14.1" customHeight="1">
      <c r="A68" s="68">
        <v>68</v>
      </c>
      <c r="B68" s="273" t="s">
        <v>106</v>
      </c>
      <c r="C68" s="329" t="s">
        <v>222</v>
      </c>
      <c r="D68" s="330"/>
      <c r="E68" s="224" t="s">
        <v>171</v>
      </c>
      <c r="F68" s="224" t="s">
        <v>218</v>
      </c>
      <c r="G68" s="224" t="s">
        <v>233</v>
      </c>
      <c r="H68" s="339">
        <v>0</v>
      </c>
      <c r="I68" s="339">
        <v>17.335500000000003</v>
      </c>
      <c r="J68" s="332">
        <f t="shared" si="0"/>
        <v>0</v>
      </c>
      <c r="K68" s="333" t="s">
        <v>219</v>
      </c>
      <c r="L68" s="333"/>
      <c r="M68" s="333"/>
      <c r="N68" s="333"/>
      <c r="O68" s="333"/>
      <c r="P68" s="333"/>
      <c r="Q68" s="334">
        <f>IF(K68="nio",0,IF(K68&gt;0,K68*H68/W68,0))*VLOOKUP(B68,'2-Kosten per locatie'!$A$13:$C$63,3,FALSE)</f>
        <v>0</v>
      </c>
      <c r="R68" s="334">
        <f>IF(L68&gt;0,L68*H68/X68,0)*VLOOKUP(B68,'2-Kosten per locatie'!$A$13:$C$63,3,FALSE)</f>
        <v>0</v>
      </c>
      <c r="S68" s="334">
        <f>IF(M68&gt;0,M68*H68/Y68,0)*VLOOKUP(B68,'2-Kosten per locatie'!$A$13:$C$63,3,FALSE)</f>
        <v>0</v>
      </c>
      <c r="T68" s="334">
        <f>IF(N68&gt;0,N68*H68/Z68,0)*VLOOKUP(B68,'2-Kosten per locatie'!$A$13:$C$63,3,FALSE)</f>
        <v>0</v>
      </c>
      <c r="U68" s="334">
        <f>IF(O68&gt;0,O68*H68/Y68,0)*VLOOKUP(B68,'2-Kosten per locatie'!$A$13:$C$63,3,FALSE)</f>
        <v>0</v>
      </c>
      <c r="V68" s="334">
        <f>IF(P68&gt;0,P68*H68/Z68,0)*VLOOKUP(B68,'2-Kosten per locatie'!$A$13:$C$63,3,FALSE)</f>
        <v>0</v>
      </c>
      <c r="W68" s="335">
        <f>IF(K68="nio",0,IF(K68&gt;0,VLOOKUP(F68,'3-Productie normen'!A:L,VLOOKUP(K68,'3-Productie normen'!$B$38:$C$44,2,FALSE),FALSE)))</f>
        <v>0</v>
      </c>
      <c r="X68" s="335">
        <f t="shared" si="1"/>
        <v>0</v>
      </c>
      <c r="Y68" s="335">
        <f t="shared" si="2"/>
        <v>0</v>
      </c>
      <c r="Z68" s="335">
        <f t="shared" si="3"/>
        <v>0</v>
      </c>
      <c r="AA68" s="336" t="str">
        <f>VLOOKUP(F68,'3-Productie normen'!A:O,15,FALSE)</f>
        <v>-</v>
      </c>
      <c r="AC68" s="337">
        <f t="shared" si="4"/>
        <v>0</v>
      </c>
    </row>
    <row r="69" spans="1:29" ht="14.1" customHeight="1">
      <c r="A69" s="68">
        <v>69</v>
      </c>
      <c r="B69" s="273" t="s">
        <v>106</v>
      </c>
      <c r="C69" s="329" t="s">
        <v>222</v>
      </c>
      <c r="D69" s="330"/>
      <c r="E69" s="224" t="s">
        <v>171</v>
      </c>
      <c r="F69" s="224" t="s">
        <v>218</v>
      </c>
      <c r="G69" s="224" t="s">
        <v>233</v>
      </c>
      <c r="H69" s="339">
        <v>0</v>
      </c>
      <c r="I69" s="339">
        <v>10.542</v>
      </c>
      <c r="J69" s="332">
        <f t="shared" si="0"/>
        <v>0</v>
      </c>
      <c r="K69" s="333" t="s">
        <v>219</v>
      </c>
      <c r="L69" s="333"/>
      <c r="M69" s="333"/>
      <c r="N69" s="333"/>
      <c r="O69" s="333"/>
      <c r="P69" s="333"/>
      <c r="Q69" s="334">
        <f>IF(K69="nio",0,IF(K69&gt;0,K69*H69/W69,0))*VLOOKUP(B69,'2-Kosten per locatie'!$A$13:$C$63,3,FALSE)</f>
        <v>0</v>
      </c>
      <c r="R69" s="334">
        <f>IF(L69&gt;0,L69*H69/X69,0)*VLOOKUP(B69,'2-Kosten per locatie'!$A$13:$C$63,3,FALSE)</f>
        <v>0</v>
      </c>
      <c r="S69" s="334">
        <f>IF(M69&gt;0,M69*H69/Y69,0)*VLOOKUP(B69,'2-Kosten per locatie'!$A$13:$C$63,3,FALSE)</f>
        <v>0</v>
      </c>
      <c r="T69" s="334">
        <f>IF(N69&gt;0,N69*H69/Z69,0)*VLOOKUP(B69,'2-Kosten per locatie'!$A$13:$C$63,3,FALSE)</f>
        <v>0</v>
      </c>
      <c r="U69" s="334">
        <f>IF(O69&gt;0,O69*H69/Y69,0)*VLOOKUP(B69,'2-Kosten per locatie'!$A$13:$C$63,3,FALSE)</f>
        <v>0</v>
      </c>
      <c r="V69" s="334">
        <f>IF(P69&gt;0,P69*H69/Z69,0)*VLOOKUP(B69,'2-Kosten per locatie'!$A$13:$C$63,3,FALSE)</f>
        <v>0</v>
      </c>
      <c r="W69" s="335">
        <f>IF(K69="nio",0,IF(K69&gt;0,VLOOKUP(F69,'3-Productie normen'!A:L,VLOOKUP(K69,'3-Productie normen'!$B$38:$C$44,2,FALSE),FALSE)))</f>
        <v>0</v>
      </c>
      <c r="X69" s="335">
        <f t="shared" si="1"/>
        <v>0</v>
      </c>
      <c r="Y69" s="335">
        <f t="shared" si="2"/>
        <v>0</v>
      </c>
      <c r="Z69" s="335">
        <f t="shared" si="3"/>
        <v>0</v>
      </c>
      <c r="AA69" s="336" t="str">
        <f>VLOOKUP(F69,'3-Productie normen'!A:O,15,FALSE)</f>
        <v>-</v>
      </c>
      <c r="AC69" s="337">
        <f t="shared" si="4"/>
        <v>0</v>
      </c>
    </row>
    <row r="70" spans="1:29" ht="14.1" customHeight="1">
      <c r="A70" s="68">
        <v>70</v>
      </c>
      <c r="B70" s="273" t="s">
        <v>106</v>
      </c>
      <c r="C70" s="329" t="s">
        <v>222</v>
      </c>
      <c r="D70" s="330"/>
      <c r="E70" s="224" t="s">
        <v>232</v>
      </c>
      <c r="F70" s="224" t="s">
        <v>218</v>
      </c>
      <c r="G70" s="224" t="s">
        <v>211</v>
      </c>
      <c r="H70" s="339">
        <v>0</v>
      </c>
      <c r="I70" s="339">
        <v>3.7275</v>
      </c>
      <c r="J70" s="332">
        <f t="shared" si="0"/>
        <v>0</v>
      </c>
      <c r="K70" s="333" t="s">
        <v>219</v>
      </c>
      <c r="L70" s="333"/>
      <c r="M70" s="333"/>
      <c r="N70" s="333"/>
      <c r="O70" s="333"/>
      <c r="P70" s="333"/>
      <c r="Q70" s="334">
        <f>IF(K70="nio",0,IF(K70&gt;0,K70*H70/W70,0))*VLOOKUP(B70,'2-Kosten per locatie'!$A$13:$C$63,3,FALSE)</f>
        <v>0</v>
      </c>
      <c r="R70" s="334">
        <f>IF(L70&gt;0,L70*H70/X70,0)*VLOOKUP(B70,'2-Kosten per locatie'!$A$13:$C$63,3,FALSE)</f>
        <v>0</v>
      </c>
      <c r="S70" s="334">
        <f>IF(M70&gt;0,M70*H70/Y70,0)*VLOOKUP(B70,'2-Kosten per locatie'!$A$13:$C$63,3,FALSE)</f>
        <v>0</v>
      </c>
      <c r="T70" s="334">
        <f>IF(N70&gt;0,N70*H70/Z70,0)*VLOOKUP(B70,'2-Kosten per locatie'!$A$13:$C$63,3,FALSE)</f>
        <v>0</v>
      </c>
      <c r="U70" s="334">
        <f>IF(O70&gt;0,O70*H70/Y70,0)*VLOOKUP(B70,'2-Kosten per locatie'!$A$13:$C$63,3,FALSE)</f>
        <v>0</v>
      </c>
      <c r="V70" s="334">
        <f>IF(P70&gt;0,P70*H70/Z70,0)*VLOOKUP(B70,'2-Kosten per locatie'!$A$13:$C$63,3,FALSE)</f>
        <v>0</v>
      </c>
      <c r="W70" s="335">
        <f>IF(K70="nio",0,IF(K70&gt;0,VLOOKUP(F70,'3-Productie normen'!A:L,VLOOKUP(K70,'3-Productie normen'!$B$38:$C$44,2,FALSE),FALSE)))</f>
        <v>0</v>
      </c>
      <c r="X70" s="335">
        <f t="shared" si="1"/>
        <v>0</v>
      </c>
      <c r="Y70" s="335">
        <f t="shared" si="2"/>
        <v>0</v>
      </c>
      <c r="Z70" s="335">
        <f t="shared" si="3"/>
        <v>0</v>
      </c>
      <c r="AA70" s="336" t="str">
        <f>VLOOKUP(F70,'3-Productie normen'!A:O,15,FALSE)</f>
        <v>-</v>
      </c>
      <c r="AC70" s="337">
        <f t="shared" si="4"/>
        <v>0</v>
      </c>
    </row>
    <row r="71" spans="1:29" ht="14.1" customHeight="1">
      <c r="A71" s="68">
        <v>71</v>
      </c>
      <c r="B71" s="273" t="s">
        <v>106</v>
      </c>
      <c r="C71" s="329" t="s">
        <v>222</v>
      </c>
      <c r="D71" s="330"/>
      <c r="E71" s="224" t="s">
        <v>171</v>
      </c>
      <c r="F71" s="224" t="s">
        <v>218</v>
      </c>
      <c r="G71" s="224" t="s">
        <v>233</v>
      </c>
      <c r="H71" s="339">
        <v>0</v>
      </c>
      <c r="I71" s="339">
        <v>10.542</v>
      </c>
      <c r="J71" s="332">
        <f t="shared" si="0"/>
        <v>0</v>
      </c>
      <c r="K71" s="333" t="s">
        <v>219</v>
      </c>
      <c r="L71" s="333"/>
      <c r="M71" s="333"/>
      <c r="N71" s="333"/>
      <c r="O71" s="333"/>
      <c r="P71" s="333"/>
      <c r="Q71" s="334">
        <f>IF(K71="nio",0,IF(K71&gt;0,K71*H71/W71,0))*VLOOKUP(B71,'2-Kosten per locatie'!$A$13:$C$63,3,FALSE)</f>
        <v>0</v>
      </c>
      <c r="R71" s="334">
        <f>IF(L71&gt;0,L71*H71/X71,0)*VLOOKUP(B71,'2-Kosten per locatie'!$A$13:$C$63,3,FALSE)</f>
        <v>0</v>
      </c>
      <c r="S71" s="334">
        <f>IF(M71&gt;0,M71*H71/Y71,0)*VLOOKUP(B71,'2-Kosten per locatie'!$A$13:$C$63,3,FALSE)</f>
        <v>0</v>
      </c>
      <c r="T71" s="334">
        <f>IF(N71&gt;0,N71*H71/Z71,0)*VLOOKUP(B71,'2-Kosten per locatie'!$A$13:$C$63,3,FALSE)</f>
        <v>0</v>
      </c>
      <c r="U71" s="334">
        <f>IF(O71&gt;0,O71*H71/Y71,0)*VLOOKUP(B71,'2-Kosten per locatie'!$A$13:$C$63,3,FALSE)</f>
        <v>0</v>
      </c>
      <c r="V71" s="334">
        <f>IF(P71&gt;0,P71*H71/Z71,0)*VLOOKUP(B71,'2-Kosten per locatie'!$A$13:$C$63,3,FALSE)</f>
        <v>0</v>
      </c>
      <c r="W71" s="335">
        <f>IF(K71="nio",0,IF(K71&gt;0,VLOOKUP(F71,'3-Productie normen'!A:L,VLOOKUP(K71,'3-Productie normen'!$B$38:$C$44,2,FALSE),FALSE)))</f>
        <v>0</v>
      </c>
      <c r="X71" s="335">
        <f t="shared" si="1"/>
        <v>0</v>
      </c>
      <c r="Y71" s="335">
        <f t="shared" si="2"/>
        <v>0</v>
      </c>
      <c r="Z71" s="335">
        <f t="shared" si="3"/>
        <v>0</v>
      </c>
      <c r="AA71" s="336" t="str">
        <f>VLOOKUP(F71,'3-Productie normen'!A:O,15,FALSE)</f>
        <v>-</v>
      </c>
      <c r="AC71" s="337">
        <f t="shared" si="4"/>
        <v>0</v>
      </c>
    </row>
    <row r="72" spans="1:29" ht="14.1" customHeight="1">
      <c r="A72" s="68">
        <v>72</v>
      </c>
      <c r="B72" s="273" t="s">
        <v>106</v>
      </c>
      <c r="C72" s="329" t="s">
        <v>222</v>
      </c>
      <c r="D72" s="330"/>
      <c r="E72" s="224" t="s">
        <v>232</v>
      </c>
      <c r="F72" s="224" t="s">
        <v>218</v>
      </c>
      <c r="G72" s="224" t="s">
        <v>211</v>
      </c>
      <c r="H72" s="339">
        <v>0</v>
      </c>
      <c r="I72" s="339">
        <v>3.7275</v>
      </c>
      <c r="J72" s="332">
        <f t="shared" si="0"/>
        <v>0</v>
      </c>
      <c r="K72" s="333" t="s">
        <v>219</v>
      </c>
      <c r="L72" s="333"/>
      <c r="M72" s="333"/>
      <c r="N72" s="333"/>
      <c r="O72" s="333"/>
      <c r="P72" s="333"/>
      <c r="Q72" s="334">
        <f>IF(K72="nio",0,IF(K72&gt;0,K72*H72/W72,0))*VLOOKUP(B72,'2-Kosten per locatie'!$A$13:$C$63,3,FALSE)</f>
        <v>0</v>
      </c>
      <c r="R72" s="334">
        <f>IF(L72&gt;0,L72*H72/X72,0)*VLOOKUP(B72,'2-Kosten per locatie'!$A$13:$C$63,3,FALSE)</f>
        <v>0</v>
      </c>
      <c r="S72" s="334">
        <f>IF(M72&gt;0,M72*H72/Y72,0)*VLOOKUP(B72,'2-Kosten per locatie'!$A$13:$C$63,3,FALSE)</f>
        <v>0</v>
      </c>
      <c r="T72" s="334">
        <f>IF(N72&gt;0,N72*H72/Z72,0)*VLOOKUP(B72,'2-Kosten per locatie'!$A$13:$C$63,3,FALSE)</f>
        <v>0</v>
      </c>
      <c r="U72" s="334">
        <f>IF(O72&gt;0,O72*H72/Y72,0)*VLOOKUP(B72,'2-Kosten per locatie'!$A$13:$C$63,3,FALSE)</f>
        <v>0</v>
      </c>
      <c r="V72" s="334">
        <f>IF(P72&gt;0,P72*H72/Z72,0)*VLOOKUP(B72,'2-Kosten per locatie'!$A$13:$C$63,3,FALSE)</f>
        <v>0</v>
      </c>
      <c r="W72" s="335">
        <f>IF(K72="nio",0,IF(K72&gt;0,VLOOKUP(F72,'3-Productie normen'!A:L,VLOOKUP(K72,'3-Productie normen'!$B$38:$C$44,2,FALSE),FALSE)))</f>
        <v>0</v>
      </c>
      <c r="X72" s="335">
        <f t="shared" si="1"/>
        <v>0</v>
      </c>
      <c r="Y72" s="335">
        <f t="shared" si="2"/>
        <v>0</v>
      </c>
      <c r="Z72" s="335">
        <f t="shared" si="3"/>
        <v>0</v>
      </c>
      <c r="AA72" s="336" t="str">
        <f>VLOOKUP(F72,'3-Productie normen'!A:O,15,FALSE)</f>
        <v>-</v>
      </c>
      <c r="AC72" s="337">
        <f t="shared" si="4"/>
        <v>0</v>
      </c>
    </row>
    <row r="73" spans="1:29" ht="14.1" customHeight="1">
      <c r="A73" s="68">
        <v>73</v>
      </c>
      <c r="B73" s="273" t="s">
        <v>106</v>
      </c>
      <c r="C73" s="329" t="s">
        <v>222</v>
      </c>
      <c r="D73" s="330"/>
      <c r="E73" s="224" t="s">
        <v>158</v>
      </c>
      <c r="F73" s="224" t="s">
        <v>158</v>
      </c>
      <c r="G73" s="224" t="s">
        <v>233</v>
      </c>
      <c r="H73" s="339">
        <v>29.179500000000001</v>
      </c>
      <c r="I73" s="339"/>
      <c r="J73" s="332">
        <f t="shared" si="0"/>
        <v>130</v>
      </c>
      <c r="K73" s="333">
        <v>130</v>
      </c>
      <c r="L73" s="333"/>
      <c r="M73" s="333"/>
      <c r="N73" s="333"/>
      <c r="O73" s="333"/>
      <c r="P73" s="333"/>
      <c r="Q73" s="334" t="e">
        <f>IF(K73="nio",0,IF(K73&gt;0,K73*H73/W73,0))*VLOOKUP(B73,'2-Kosten per locatie'!$A$13:$C$63,3,FALSE)</f>
        <v>#DIV/0!</v>
      </c>
      <c r="R73" s="334">
        <f>IF(L73&gt;0,L73*H73/X73,0)*VLOOKUP(B73,'2-Kosten per locatie'!$A$13:$C$63,3,FALSE)</f>
        <v>0</v>
      </c>
      <c r="S73" s="334">
        <f>IF(M73&gt;0,M73*H73/Y73,0)*VLOOKUP(B73,'2-Kosten per locatie'!$A$13:$C$63,3,FALSE)</f>
        <v>0</v>
      </c>
      <c r="T73" s="334">
        <f>IF(N73&gt;0,N73*H73/Z73,0)*VLOOKUP(B73,'2-Kosten per locatie'!$A$13:$C$63,3,FALSE)</f>
        <v>0</v>
      </c>
      <c r="U73" s="334">
        <f>IF(O73&gt;0,O73*H73/Y73,0)*VLOOKUP(B73,'2-Kosten per locatie'!$A$13:$C$63,3,FALSE)</f>
        <v>0</v>
      </c>
      <c r="V73" s="334">
        <f>IF(P73&gt;0,P73*H73/Z73,0)*VLOOKUP(B73,'2-Kosten per locatie'!$A$13:$C$63,3,FALSE)</f>
        <v>0</v>
      </c>
      <c r="W73" s="335">
        <f>IF(K73="nio",0,IF(K73&gt;0,VLOOKUP(F73,'3-Productie normen'!A:L,VLOOKUP(K73,'3-Productie normen'!$B$38:$C$44,2,FALSE),FALSE)))</f>
        <v>0</v>
      </c>
      <c r="X73" s="335">
        <f t="shared" si="1"/>
        <v>0</v>
      </c>
      <c r="Y73" s="335">
        <f t="shared" si="2"/>
        <v>0</v>
      </c>
      <c r="Z73" s="335">
        <f t="shared" si="3"/>
        <v>0</v>
      </c>
      <c r="AA73" s="336" t="str">
        <f>VLOOKUP(F73,'3-Productie normen'!A:O,15,FALSE)</f>
        <v>B</v>
      </c>
      <c r="AC73" s="337">
        <f t="shared" si="4"/>
        <v>3793.335</v>
      </c>
    </row>
    <row r="74" spans="1:29" ht="14.1" customHeight="1">
      <c r="A74" s="68">
        <v>74</v>
      </c>
      <c r="B74" s="273" t="s">
        <v>106</v>
      </c>
      <c r="C74" s="329" t="s">
        <v>222</v>
      </c>
      <c r="D74" s="330"/>
      <c r="E74" s="224" t="s">
        <v>158</v>
      </c>
      <c r="F74" s="224" t="s">
        <v>158</v>
      </c>
      <c r="G74" s="224" t="s">
        <v>233</v>
      </c>
      <c r="H74" s="339">
        <v>39.164999999999999</v>
      </c>
      <c r="I74" s="339"/>
      <c r="J74" s="332">
        <f t="shared" si="0"/>
        <v>130</v>
      </c>
      <c r="K74" s="333">
        <v>130</v>
      </c>
      <c r="L74" s="333"/>
      <c r="M74" s="333"/>
      <c r="N74" s="333"/>
      <c r="O74" s="333"/>
      <c r="P74" s="333"/>
      <c r="Q74" s="334" t="e">
        <f>IF(K74="nio",0,IF(K74&gt;0,K74*H74/W74,0))*VLOOKUP(B74,'2-Kosten per locatie'!$A$13:$C$63,3,FALSE)</f>
        <v>#DIV/0!</v>
      </c>
      <c r="R74" s="334">
        <f>IF(L74&gt;0,L74*H74/X74,0)*VLOOKUP(B74,'2-Kosten per locatie'!$A$13:$C$63,3,FALSE)</f>
        <v>0</v>
      </c>
      <c r="S74" s="334">
        <f>IF(M74&gt;0,M74*H74/Y74,0)*VLOOKUP(B74,'2-Kosten per locatie'!$A$13:$C$63,3,FALSE)</f>
        <v>0</v>
      </c>
      <c r="T74" s="334">
        <f>IF(N74&gt;0,N74*H74/Z74,0)*VLOOKUP(B74,'2-Kosten per locatie'!$A$13:$C$63,3,FALSE)</f>
        <v>0</v>
      </c>
      <c r="U74" s="334">
        <f>IF(O74&gt;0,O74*H74/Y74,0)*VLOOKUP(B74,'2-Kosten per locatie'!$A$13:$C$63,3,FALSE)</f>
        <v>0</v>
      </c>
      <c r="V74" s="334">
        <f>IF(P74&gt;0,P74*H74/Z74,0)*VLOOKUP(B74,'2-Kosten per locatie'!$A$13:$C$63,3,FALSE)</f>
        <v>0</v>
      </c>
      <c r="W74" s="335">
        <f>IF(K74="nio",0,IF(K74&gt;0,VLOOKUP(F74,'3-Productie normen'!A:L,VLOOKUP(K74,'3-Productie normen'!$B$38:$C$44,2,FALSE),FALSE)))</f>
        <v>0</v>
      </c>
      <c r="X74" s="335">
        <f t="shared" si="1"/>
        <v>0</v>
      </c>
      <c r="Y74" s="335">
        <f t="shared" si="2"/>
        <v>0</v>
      </c>
      <c r="Z74" s="335">
        <f t="shared" si="3"/>
        <v>0</v>
      </c>
      <c r="AA74" s="336" t="str">
        <f>VLOOKUP(F74,'3-Productie normen'!A:O,15,FALSE)</f>
        <v>B</v>
      </c>
      <c r="AC74" s="337">
        <f t="shared" si="4"/>
        <v>5091.45</v>
      </c>
    </row>
    <row r="75" spans="1:29" ht="14.1" customHeight="1">
      <c r="A75" s="68">
        <v>75</v>
      </c>
      <c r="B75" s="273" t="s">
        <v>106</v>
      </c>
      <c r="C75" s="329" t="s">
        <v>222</v>
      </c>
      <c r="D75" s="330"/>
      <c r="E75" s="224" t="s">
        <v>227</v>
      </c>
      <c r="F75" s="224" t="s">
        <v>167</v>
      </c>
      <c r="G75" s="224" t="s">
        <v>212</v>
      </c>
      <c r="H75" s="339">
        <v>25.725000000000001</v>
      </c>
      <c r="I75" s="339"/>
      <c r="J75" s="332">
        <f t="shared" ref="J75:J138" si="5">SUM(K75:P75)</f>
        <v>52</v>
      </c>
      <c r="K75" s="333">
        <v>52</v>
      </c>
      <c r="L75" s="333"/>
      <c r="M75" s="333"/>
      <c r="N75" s="333"/>
      <c r="O75" s="333"/>
      <c r="P75" s="333"/>
      <c r="Q75" s="334" t="e">
        <f>IF(K75="nio",0,IF(K75&gt;0,K75*H75/W75,0))*VLOOKUP(B75,'2-Kosten per locatie'!$A$13:$C$63,3,FALSE)</f>
        <v>#DIV/0!</v>
      </c>
      <c r="R75" s="334">
        <f>IF(L75&gt;0,L75*H75/X75,0)*VLOOKUP(B75,'2-Kosten per locatie'!$A$13:$C$63,3,FALSE)</f>
        <v>0</v>
      </c>
      <c r="S75" s="334">
        <f>IF(M75&gt;0,M75*H75/Y75,0)*VLOOKUP(B75,'2-Kosten per locatie'!$A$13:$C$63,3,FALSE)</f>
        <v>0</v>
      </c>
      <c r="T75" s="334">
        <f>IF(N75&gt;0,N75*H75/Z75,0)*VLOOKUP(B75,'2-Kosten per locatie'!$A$13:$C$63,3,FALSE)</f>
        <v>0</v>
      </c>
      <c r="U75" s="334">
        <f>IF(O75&gt;0,O75*H75/Y75,0)*VLOOKUP(B75,'2-Kosten per locatie'!$A$13:$C$63,3,FALSE)</f>
        <v>0</v>
      </c>
      <c r="V75" s="334">
        <f>IF(P75&gt;0,P75*H75/Z75,0)*VLOOKUP(B75,'2-Kosten per locatie'!$A$13:$C$63,3,FALSE)</f>
        <v>0</v>
      </c>
      <c r="W75" s="335">
        <f>IF(K75="nio",0,IF(K75&gt;0,VLOOKUP(F75,'3-Productie normen'!A:L,VLOOKUP(K75,'3-Productie normen'!$B$38:$C$44,2,FALSE),FALSE)))</f>
        <v>0</v>
      </c>
      <c r="X75" s="335">
        <f t="shared" ref="X75:X138" si="6">IF(L75&gt;0,W75*$X$8,0)</f>
        <v>0</v>
      </c>
      <c r="Y75" s="335">
        <f t="shared" ref="Y75:Y138" si="7">IF((OR(M75&gt;0,O75&gt;0)),W75*$Y$8,0)</f>
        <v>0</v>
      </c>
      <c r="Z75" s="335">
        <f t="shared" ref="Z75:Z138" si="8">IF((OR(N75&gt;0,P75&gt;0)),W75*$Z$8,0)</f>
        <v>0</v>
      </c>
      <c r="AA75" s="336" t="str">
        <f>VLOOKUP(F75,'3-Productie normen'!A:O,15,FALSE)</f>
        <v>V</v>
      </c>
      <c r="AC75" s="337">
        <f t="shared" ref="AC75:AC138" si="9">J75*H75</f>
        <v>1337.7</v>
      </c>
    </row>
    <row r="76" spans="1:29" ht="14.1" customHeight="1">
      <c r="A76" s="68">
        <v>76</v>
      </c>
      <c r="B76" s="273" t="s">
        <v>106</v>
      </c>
      <c r="C76" s="329" t="s">
        <v>222</v>
      </c>
      <c r="D76" s="330"/>
      <c r="E76" s="224" t="s">
        <v>226</v>
      </c>
      <c r="F76" s="224" t="s">
        <v>218</v>
      </c>
      <c r="G76" s="224" t="s">
        <v>233</v>
      </c>
      <c r="H76" s="339">
        <v>0</v>
      </c>
      <c r="I76" s="339">
        <v>61.551000000000002</v>
      </c>
      <c r="J76" s="332">
        <f t="shared" si="5"/>
        <v>0</v>
      </c>
      <c r="K76" s="333" t="s">
        <v>219</v>
      </c>
      <c r="L76" s="333"/>
      <c r="M76" s="333"/>
      <c r="N76" s="333"/>
      <c r="O76" s="333"/>
      <c r="P76" s="333"/>
      <c r="Q76" s="334">
        <f>IF(K76="nio",0,IF(K76&gt;0,K76*H76/W76,0))*VLOOKUP(B76,'2-Kosten per locatie'!$A$13:$C$63,3,FALSE)</f>
        <v>0</v>
      </c>
      <c r="R76" s="334">
        <f>IF(L76&gt;0,L76*H76/X76,0)*VLOOKUP(B76,'2-Kosten per locatie'!$A$13:$C$63,3,FALSE)</f>
        <v>0</v>
      </c>
      <c r="S76" s="334">
        <f>IF(M76&gt;0,M76*H76/Y76,0)*VLOOKUP(B76,'2-Kosten per locatie'!$A$13:$C$63,3,FALSE)</f>
        <v>0</v>
      </c>
      <c r="T76" s="334">
        <f>IF(N76&gt;0,N76*H76/Z76,0)*VLOOKUP(B76,'2-Kosten per locatie'!$A$13:$C$63,3,FALSE)</f>
        <v>0</v>
      </c>
      <c r="U76" s="334">
        <f>IF(O76&gt;0,O76*H76/Y76,0)*VLOOKUP(B76,'2-Kosten per locatie'!$A$13:$C$63,3,FALSE)</f>
        <v>0</v>
      </c>
      <c r="V76" s="334">
        <f>IF(P76&gt;0,P76*H76/Z76,0)*VLOOKUP(B76,'2-Kosten per locatie'!$A$13:$C$63,3,FALSE)</f>
        <v>0</v>
      </c>
      <c r="W76" s="335">
        <f>IF(K76="nio",0,IF(K76&gt;0,VLOOKUP(F76,'3-Productie normen'!A:L,VLOOKUP(K76,'3-Productie normen'!$B$38:$C$44,2,FALSE),FALSE)))</f>
        <v>0</v>
      </c>
      <c r="X76" s="335">
        <f t="shared" si="6"/>
        <v>0</v>
      </c>
      <c r="Y76" s="335">
        <f t="shared" si="7"/>
        <v>0</v>
      </c>
      <c r="Z76" s="335">
        <f t="shared" si="8"/>
        <v>0</v>
      </c>
      <c r="AA76" s="336" t="str">
        <f>VLOOKUP(F76,'3-Productie normen'!A:O,15,FALSE)</f>
        <v>-</v>
      </c>
      <c r="AC76" s="337">
        <f t="shared" si="9"/>
        <v>0</v>
      </c>
    </row>
    <row r="77" spans="1:29" ht="14.1" customHeight="1">
      <c r="A77" s="68">
        <v>77</v>
      </c>
      <c r="B77" s="273" t="s">
        <v>106</v>
      </c>
      <c r="C77" s="329" t="s">
        <v>222</v>
      </c>
      <c r="D77" s="330"/>
      <c r="E77" s="224" t="s">
        <v>167</v>
      </c>
      <c r="F77" s="224" t="s">
        <v>167</v>
      </c>
      <c r="G77" s="224" t="s">
        <v>212</v>
      </c>
      <c r="H77" s="339">
        <v>14.595000000000001</v>
      </c>
      <c r="I77" s="339"/>
      <c r="J77" s="332">
        <f t="shared" si="5"/>
        <v>130</v>
      </c>
      <c r="K77" s="333">
        <v>130</v>
      </c>
      <c r="L77" s="333"/>
      <c r="M77" s="333"/>
      <c r="N77" s="333"/>
      <c r="O77" s="333"/>
      <c r="P77" s="333"/>
      <c r="Q77" s="334" t="e">
        <f>IF(K77="nio",0,IF(K77&gt;0,K77*H77/W77,0))*VLOOKUP(B77,'2-Kosten per locatie'!$A$13:$C$63,3,FALSE)</f>
        <v>#DIV/0!</v>
      </c>
      <c r="R77" s="334">
        <f>IF(L77&gt;0,L77*H77/X77,0)*VLOOKUP(B77,'2-Kosten per locatie'!$A$13:$C$63,3,FALSE)</f>
        <v>0</v>
      </c>
      <c r="S77" s="334">
        <f>IF(M77&gt;0,M77*H77/Y77,0)*VLOOKUP(B77,'2-Kosten per locatie'!$A$13:$C$63,3,FALSE)</f>
        <v>0</v>
      </c>
      <c r="T77" s="334">
        <f>IF(N77&gt;0,N77*H77/Z77,0)*VLOOKUP(B77,'2-Kosten per locatie'!$A$13:$C$63,3,FALSE)</f>
        <v>0</v>
      </c>
      <c r="U77" s="334">
        <f>IF(O77&gt;0,O77*H77/Y77,0)*VLOOKUP(B77,'2-Kosten per locatie'!$A$13:$C$63,3,FALSE)</f>
        <v>0</v>
      </c>
      <c r="V77" s="334">
        <f>IF(P77&gt;0,P77*H77/Z77,0)*VLOOKUP(B77,'2-Kosten per locatie'!$A$13:$C$63,3,FALSE)</f>
        <v>0</v>
      </c>
      <c r="W77" s="335">
        <f>IF(K77="nio",0,IF(K77&gt;0,VLOOKUP(F77,'3-Productie normen'!A:L,VLOOKUP(K77,'3-Productie normen'!$B$38:$C$44,2,FALSE),FALSE)))</f>
        <v>0</v>
      </c>
      <c r="X77" s="335">
        <f t="shared" si="6"/>
        <v>0</v>
      </c>
      <c r="Y77" s="335">
        <f t="shared" si="7"/>
        <v>0</v>
      </c>
      <c r="Z77" s="335">
        <f t="shared" si="8"/>
        <v>0</v>
      </c>
      <c r="AA77" s="336" t="str">
        <f>VLOOKUP(F77,'3-Productie normen'!A:O,15,FALSE)</f>
        <v>V</v>
      </c>
      <c r="AC77" s="337">
        <f t="shared" si="9"/>
        <v>1897.3500000000001</v>
      </c>
    </row>
    <row r="78" spans="1:29" ht="14.1" customHeight="1">
      <c r="A78" s="68">
        <v>78</v>
      </c>
      <c r="B78" s="273" t="s">
        <v>106</v>
      </c>
      <c r="C78" s="329" t="s">
        <v>236</v>
      </c>
      <c r="D78" s="330"/>
      <c r="E78" s="224" t="s">
        <v>224</v>
      </c>
      <c r="F78" s="224" t="s">
        <v>218</v>
      </c>
      <c r="G78" s="224" t="s">
        <v>233</v>
      </c>
      <c r="H78" s="339"/>
      <c r="I78" s="339">
        <v>97.5</v>
      </c>
      <c r="J78" s="332">
        <f t="shared" si="5"/>
        <v>0</v>
      </c>
      <c r="K78" s="333" t="s">
        <v>219</v>
      </c>
      <c r="L78" s="333"/>
      <c r="M78" s="333"/>
      <c r="N78" s="333"/>
      <c r="O78" s="333"/>
      <c r="P78" s="333"/>
      <c r="Q78" s="334">
        <f>IF(K78="nio",0,IF(K78&gt;0,K78*H78/W78,0))*VLOOKUP(B78,'2-Kosten per locatie'!$A$13:$C$63,3,FALSE)</f>
        <v>0</v>
      </c>
      <c r="R78" s="334">
        <f>IF(L78&gt;0,L78*H78/X78,0)*VLOOKUP(B78,'2-Kosten per locatie'!$A$13:$C$63,3,FALSE)</f>
        <v>0</v>
      </c>
      <c r="S78" s="334">
        <f>IF(M78&gt;0,M78*H78/Y78,0)*VLOOKUP(B78,'2-Kosten per locatie'!$A$13:$C$63,3,FALSE)</f>
        <v>0</v>
      </c>
      <c r="T78" s="334">
        <f>IF(N78&gt;0,N78*H78/Z78,0)*VLOOKUP(B78,'2-Kosten per locatie'!$A$13:$C$63,3,FALSE)</f>
        <v>0</v>
      </c>
      <c r="U78" s="334">
        <f>IF(O78&gt;0,O78*H78/Y78,0)*VLOOKUP(B78,'2-Kosten per locatie'!$A$13:$C$63,3,FALSE)</f>
        <v>0</v>
      </c>
      <c r="V78" s="334">
        <f>IF(P78&gt;0,P78*H78/Z78,0)*VLOOKUP(B78,'2-Kosten per locatie'!$A$13:$C$63,3,FALSE)</f>
        <v>0</v>
      </c>
      <c r="W78" s="335">
        <f>IF(K78="nio",0,IF(K78&gt;0,VLOOKUP(F78,'3-Productie normen'!A:L,VLOOKUP(K78,'3-Productie normen'!$B$38:$C$44,2,FALSE),FALSE)))</f>
        <v>0</v>
      </c>
      <c r="X78" s="335">
        <f t="shared" si="6"/>
        <v>0</v>
      </c>
      <c r="Y78" s="335">
        <f t="shared" si="7"/>
        <v>0</v>
      </c>
      <c r="Z78" s="335">
        <f t="shared" si="8"/>
        <v>0</v>
      </c>
      <c r="AA78" s="336" t="str">
        <f>VLOOKUP(F78,'3-Productie normen'!A:O,15,FALSE)</f>
        <v>-</v>
      </c>
      <c r="AC78" s="337">
        <f t="shared" si="9"/>
        <v>0</v>
      </c>
    </row>
    <row r="79" spans="1:29" ht="14.1" customHeight="1">
      <c r="A79" s="68">
        <v>79</v>
      </c>
      <c r="B79" s="273" t="s">
        <v>106</v>
      </c>
      <c r="C79" s="329" t="s">
        <v>236</v>
      </c>
      <c r="D79" s="330"/>
      <c r="E79" s="224" t="s">
        <v>155</v>
      </c>
      <c r="F79" s="224" t="s">
        <v>218</v>
      </c>
      <c r="G79" s="224" t="s">
        <v>211</v>
      </c>
      <c r="H79" s="339"/>
      <c r="I79" s="339">
        <v>28.5</v>
      </c>
      <c r="J79" s="332">
        <f t="shared" si="5"/>
        <v>0</v>
      </c>
      <c r="K79" s="333" t="s">
        <v>219</v>
      </c>
      <c r="L79" s="333"/>
      <c r="M79" s="333"/>
      <c r="N79" s="333"/>
      <c r="O79" s="333"/>
      <c r="P79" s="333"/>
      <c r="Q79" s="334">
        <f>IF(K79="nio",0,IF(K79&gt;0,K79*H79/W79,0))*VLOOKUP(B79,'2-Kosten per locatie'!$A$13:$C$63,3,FALSE)</f>
        <v>0</v>
      </c>
      <c r="R79" s="334">
        <f>IF(L79&gt;0,L79*H79/X79,0)*VLOOKUP(B79,'2-Kosten per locatie'!$A$13:$C$63,3,FALSE)</f>
        <v>0</v>
      </c>
      <c r="S79" s="334">
        <f>IF(M79&gt;0,M79*H79/Y79,0)*VLOOKUP(B79,'2-Kosten per locatie'!$A$13:$C$63,3,FALSE)</f>
        <v>0</v>
      </c>
      <c r="T79" s="334">
        <f>IF(N79&gt;0,N79*H79/Z79,0)*VLOOKUP(B79,'2-Kosten per locatie'!$A$13:$C$63,3,FALSE)</f>
        <v>0</v>
      </c>
      <c r="U79" s="334">
        <f>IF(O79&gt;0,O79*H79/Y79,0)*VLOOKUP(B79,'2-Kosten per locatie'!$A$13:$C$63,3,FALSE)</f>
        <v>0</v>
      </c>
      <c r="V79" s="334">
        <f>IF(P79&gt;0,P79*H79/Z79,0)*VLOOKUP(B79,'2-Kosten per locatie'!$A$13:$C$63,3,FALSE)</f>
        <v>0</v>
      </c>
      <c r="W79" s="335">
        <f>IF(K79="nio",0,IF(K79&gt;0,VLOOKUP(F79,'3-Productie normen'!A:L,VLOOKUP(K79,'3-Productie normen'!$B$38:$C$44,2,FALSE),FALSE)))</f>
        <v>0</v>
      </c>
      <c r="X79" s="335">
        <f t="shared" si="6"/>
        <v>0</v>
      </c>
      <c r="Y79" s="335">
        <f t="shared" si="7"/>
        <v>0</v>
      </c>
      <c r="Z79" s="335">
        <f t="shared" si="8"/>
        <v>0</v>
      </c>
      <c r="AA79" s="336" t="str">
        <f>VLOOKUP(F79,'3-Productie normen'!A:O,15,FALSE)</f>
        <v>-</v>
      </c>
      <c r="AC79" s="337">
        <f t="shared" si="9"/>
        <v>0</v>
      </c>
    </row>
    <row r="80" spans="1:29" ht="14.1" customHeight="1">
      <c r="A80" s="68">
        <v>80</v>
      </c>
      <c r="B80" s="273" t="s">
        <v>93</v>
      </c>
      <c r="C80" s="329" t="s">
        <v>207</v>
      </c>
      <c r="D80" s="330"/>
      <c r="E80" s="224" t="s">
        <v>210</v>
      </c>
      <c r="F80" s="224" t="s">
        <v>154</v>
      </c>
      <c r="G80" s="224" t="s">
        <v>233</v>
      </c>
      <c r="H80" s="339">
        <v>30.450000000000003</v>
      </c>
      <c r="I80" s="339"/>
      <c r="J80" s="332">
        <f t="shared" si="5"/>
        <v>52</v>
      </c>
      <c r="K80" s="333">
        <v>52</v>
      </c>
      <c r="L80" s="333"/>
      <c r="M80" s="333"/>
      <c r="N80" s="333"/>
      <c r="O80" s="333"/>
      <c r="P80" s="333"/>
      <c r="Q80" s="334" t="e">
        <f>IF(K80="nio",0,IF(K80&gt;0,K80*H80/W80,0))*VLOOKUP(B80,'2-Kosten per locatie'!$A$13:$C$63,3,FALSE)</f>
        <v>#DIV/0!</v>
      </c>
      <c r="R80" s="334">
        <f>IF(L80&gt;0,L80*H80/X80,0)*VLOOKUP(B80,'2-Kosten per locatie'!$A$13:$C$63,3,FALSE)</f>
        <v>0</v>
      </c>
      <c r="S80" s="334">
        <f>IF(M80&gt;0,M80*H80/Y80,0)*VLOOKUP(B80,'2-Kosten per locatie'!$A$13:$C$63,3,FALSE)</f>
        <v>0</v>
      </c>
      <c r="T80" s="334">
        <f>IF(N80&gt;0,N80*H80/Z80,0)*VLOOKUP(B80,'2-Kosten per locatie'!$A$13:$C$63,3,FALSE)</f>
        <v>0</v>
      </c>
      <c r="U80" s="334">
        <f>IF(O80&gt;0,O80*H80/Y80,0)*VLOOKUP(B80,'2-Kosten per locatie'!$A$13:$C$63,3,FALSE)</f>
        <v>0</v>
      </c>
      <c r="V80" s="334">
        <f>IF(P80&gt;0,P80*H80/Z80,0)*VLOOKUP(B80,'2-Kosten per locatie'!$A$13:$C$63,3,FALSE)</f>
        <v>0</v>
      </c>
      <c r="W80" s="335">
        <f>IF(K80="nio",0,IF(K80&gt;0,VLOOKUP(F80,'3-Productie normen'!A:L,VLOOKUP(K80,'3-Productie normen'!$B$38:$C$44,2,FALSE),FALSE)))</f>
        <v>0</v>
      </c>
      <c r="X80" s="335">
        <f t="shared" si="6"/>
        <v>0</v>
      </c>
      <c r="Y80" s="335">
        <f t="shared" si="7"/>
        <v>0</v>
      </c>
      <c r="Z80" s="335">
        <f t="shared" si="8"/>
        <v>0</v>
      </c>
      <c r="AA80" s="336" t="str">
        <f>VLOOKUP(F80,'3-Productie normen'!A:O,15,FALSE)</f>
        <v>V</v>
      </c>
      <c r="AC80" s="337">
        <f t="shared" si="9"/>
        <v>1583.4</v>
      </c>
    </row>
    <row r="81" spans="1:29" ht="14.1" customHeight="1">
      <c r="A81" s="68">
        <v>81</v>
      </c>
      <c r="B81" s="273" t="s">
        <v>93</v>
      </c>
      <c r="C81" s="329" t="s">
        <v>207</v>
      </c>
      <c r="D81" s="330"/>
      <c r="E81" s="224" t="s">
        <v>158</v>
      </c>
      <c r="F81" s="224" t="s">
        <v>158</v>
      </c>
      <c r="G81" s="224" t="s">
        <v>209</v>
      </c>
      <c r="H81" s="339">
        <v>12.516</v>
      </c>
      <c r="I81" s="339"/>
      <c r="J81" s="332">
        <f t="shared" si="5"/>
        <v>52</v>
      </c>
      <c r="K81" s="333">
        <v>52</v>
      </c>
      <c r="L81" s="333"/>
      <c r="M81" s="333"/>
      <c r="N81" s="333"/>
      <c r="O81" s="333"/>
      <c r="P81" s="333"/>
      <c r="Q81" s="334" t="e">
        <f>IF(K81="nio",0,IF(K81&gt;0,K81*H81/W81,0))*VLOOKUP(B81,'2-Kosten per locatie'!$A$13:$C$63,3,FALSE)</f>
        <v>#DIV/0!</v>
      </c>
      <c r="R81" s="334">
        <f>IF(L81&gt;0,L81*H81/X81,0)*VLOOKUP(B81,'2-Kosten per locatie'!$A$13:$C$63,3,FALSE)</f>
        <v>0</v>
      </c>
      <c r="S81" s="334">
        <f>IF(M81&gt;0,M81*H81/Y81,0)*VLOOKUP(B81,'2-Kosten per locatie'!$A$13:$C$63,3,FALSE)</f>
        <v>0</v>
      </c>
      <c r="T81" s="334">
        <f>IF(N81&gt;0,N81*H81/Z81,0)*VLOOKUP(B81,'2-Kosten per locatie'!$A$13:$C$63,3,FALSE)</f>
        <v>0</v>
      </c>
      <c r="U81" s="334">
        <f>IF(O81&gt;0,O81*H81/Y81,0)*VLOOKUP(B81,'2-Kosten per locatie'!$A$13:$C$63,3,FALSE)</f>
        <v>0</v>
      </c>
      <c r="V81" s="334">
        <f>IF(P81&gt;0,P81*H81/Z81,0)*VLOOKUP(B81,'2-Kosten per locatie'!$A$13:$C$63,3,FALSE)</f>
        <v>0</v>
      </c>
      <c r="W81" s="335">
        <f>IF(K81="nio",0,IF(K81&gt;0,VLOOKUP(F81,'3-Productie normen'!A:L,VLOOKUP(K81,'3-Productie normen'!$B$38:$C$44,2,FALSE),FALSE)))</f>
        <v>0</v>
      </c>
      <c r="X81" s="335">
        <f t="shared" si="6"/>
        <v>0</v>
      </c>
      <c r="Y81" s="335">
        <f t="shared" si="7"/>
        <v>0</v>
      </c>
      <c r="Z81" s="335">
        <f t="shared" si="8"/>
        <v>0</v>
      </c>
      <c r="AA81" s="336" t="str">
        <f>VLOOKUP(F81,'3-Productie normen'!A:O,15,FALSE)</f>
        <v>B</v>
      </c>
      <c r="AC81" s="337">
        <f t="shared" si="9"/>
        <v>650.83199999999999</v>
      </c>
    </row>
    <row r="82" spans="1:29" ht="14.1" customHeight="1">
      <c r="A82" s="68">
        <v>82</v>
      </c>
      <c r="B82" s="273" t="s">
        <v>93</v>
      </c>
      <c r="C82" s="329" t="s">
        <v>207</v>
      </c>
      <c r="D82" s="330"/>
      <c r="E82" s="224" t="s">
        <v>214</v>
      </c>
      <c r="F82" s="224" t="s">
        <v>166</v>
      </c>
      <c r="G82" s="224" t="s">
        <v>211</v>
      </c>
      <c r="H82" s="339">
        <v>3.4649999999999999</v>
      </c>
      <c r="I82" s="339"/>
      <c r="J82" s="332">
        <f t="shared" si="5"/>
        <v>52</v>
      </c>
      <c r="K82" s="333">
        <v>52</v>
      </c>
      <c r="L82" s="333"/>
      <c r="M82" s="333"/>
      <c r="N82" s="333"/>
      <c r="O82" s="333"/>
      <c r="P82" s="333"/>
      <c r="Q82" s="334" t="e">
        <f>IF(K82="nio",0,IF(K82&gt;0,K82*H82/W82,0))*VLOOKUP(B82,'2-Kosten per locatie'!$A$13:$C$63,3,FALSE)</f>
        <v>#DIV/0!</v>
      </c>
      <c r="R82" s="334">
        <f>IF(L82&gt;0,L82*H82/X82,0)*VLOOKUP(B82,'2-Kosten per locatie'!$A$13:$C$63,3,FALSE)</f>
        <v>0</v>
      </c>
      <c r="S82" s="334">
        <f>IF(M82&gt;0,M82*H82/Y82,0)*VLOOKUP(B82,'2-Kosten per locatie'!$A$13:$C$63,3,FALSE)</f>
        <v>0</v>
      </c>
      <c r="T82" s="334">
        <f>IF(N82&gt;0,N82*H82/Z82,0)*VLOOKUP(B82,'2-Kosten per locatie'!$A$13:$C$63,3,FALSE)</f>
        <v>0</v>
      </c>
      <c r="U82" s="334">
        <f>IF(O82&gt;0,O82*H82/Y82,0)*VLOOKUP(B82,'2-Kosten per locatie'!$A$13:$C$63,3,FALSE)</f>
        <v>0</v>
      </c>
      <c r="V82" s="334">
        <f>IF(P82&gt;0,P82*H82/Z82,0)*VLOOKUP(B82,'2-Kosten per locatie'!$A$13:$C$63,3,FALSE)</f>
        <v>0</v>
      </c>
      <c r="W82" s="335">
        <f>IF(K82="nio",0,IF(K82&gt;0,VLOOKUP(F82,'3-Productie normen'!A:L,VLOOKUP(K82,'3-Productie normen'!$B$38:$C$44,2,FALSE),FALSE)))</f>
        <v>0</v>
      </c>
      <c r="X82" s="335">
        <f t="shared" si="6"/>
        <v>0</v>
      </c>
      <c r="Y82" s="335">
        <f t="shared" si="7"/>
        <v>0</v>
      </c>
      <c r="Z82" s="335">
        <f t="shared" si="8"/>
        <v>0</v>
      </c>
      <c r="AA82" s="336" t="str">
        <f>VLOOKUP(F82,'3-Productie normen'!A:O,15,FALSE)</f>
        <v>S</v>
      </c>
      <c r="AC82" s="337">
        <f t="shared" si="9"/>
        <v>180.18</v>
      </c>
    </row>
    <row r="83" spans="1:29" ht="14.1" customHeight="1">
      <c r="A83" s="68">
        <v>83</v>
      </c>
      <c r="B83" s="273" t="s">
        <v>93</v>
      </c>
      <c r="C83" s="329" t="s">
        <v>207</v>
      </c>
      <c r="D83" s="330"/>
      <c r="E83" s="224" t="s">
        <v>215</v>
      </c>
      <c r="F83" s="224" t="s">
        <v>166</v>
      </c>
      <c r="G83" s="224" t="s">
        <v>211</v>
      </c>
      <c r="H83" s="339">
        <v>3.4649999999999999</v>
      </c>
      <c r="I83" s="339"/>
      <c r="J83" s="332">
        <f t="shared" si="5"/>
        <v>52</v>
      </c>
      <c r="K83" s="333">
        <v>52</v>
      </c>
      <c r="L83" s="333"/>
      <c r="M83" s="333"/>
      <c r="N83" s="333"/>
      <c r="O83" s="333"/>
      <c r="P83" s="333"/>
      <c r="Q83" s="334" t="e">
        <f>IF(K83="nio",0,IF(K83&gt;0,K83*H83/W83,0))*VLOOKUP(B83,'2-Kosten per locatie'!$A$13:$C$63,3,FALSE)</f>
        <v>#DIV/0!</v>
      </c>
      <c r="R83" s="334">
        <f>IF(L83&gt;0,L83*H83/X83,0)*VLOOKUP(B83,'2-Kosten per locatie'!$A$13:$C$63,3,FALSE)</f>
        <v>0</v>
      </c>
      <c r="S83" s="334">
        <f>IF(M83&gt;0,M83*H83/Y83,0)*VLOOKUP(B83,'2-Kosten per locatie'!$A$13:$C$63,3,FALSE)</f>
        <v>0</v>
      </c>
      <c r="T83" s="334">
        <f>IF(N83&gt;0,N83*H83/Z83,0)*VLOOKUP(B83,'2-Kosten per locatie'!$A$13:$C$63,3,FALSE)</f>
        <v>0</v>
      </c>
      <c r="U83" s="334">
        <f>IF(O83&gt;0,O83*H83/Y83,0)*VLOOKUP(B83,'2-Kosten per locatie'!$A$13:$C$63,3,FALSE)</f>
        <v>0</v>
      </c>
      <c r="V83" s="334">
        <f>IF(P83&gt;0,P83*H83/Z83,0)*VLOOKUP(B83,'2-Kosten per locatie'!$A$13:$C$63,3,FALSE)</f>
        <v>0</v>
      </c>
      <c r="W83" s="335">
        <f>IF(K83="nio",0,IF(K83&gt;0,VLOOKUP(F83,'3-Productie normen'!A:L,VLOOKUP(K83,'3-Productie normen'!$B$38:$C$44,2,FALSE),FALSE)))</f>
        <v>0</v>
      </c>
      <c r="X83" s="335">
        <f t="shared" si="6"/>
        <v>0</v>
      </c>
      <c r="Y83" s="335">
        <f t="shared" si="7"/>
        <v>0</v>
      </c>
      <c r="Z83" s="335">
        <f t="shared" si="8"/>
        <v>0</v>
      </c>
      <c r="AA83" s="336" t="str">
        <f>VLOOKUP(F83,'3-Productie normen'!A:O,15,FALSE)</f>
        <v>S</v>
      </c>
      <c r="AC83" s="337">
        <f t="shared" si="9"/>
        <v>180.18</v>
      </c>
    </row>
    <row r="84" spans="1:29" ht="14.1" customHeight="1">
      <c r="A84" s="68">
        <v>84</v>
      </c>
      <c r="B84" s="273" t="s">
        <v>93</v>
      </c>
      <c r="C84" s="329" t="s">
        <v>207</v>
      </c>
      <c r="D84" s="330"/>
      <c r="E84" s="224" t="s">
        <v>237</v>
      </c>
      <c r="F84" s="224" t="s">
        <v>156</v>
      </c>
      <c r="G84" s="224" t="s">
        <v>211</v>
      </c>
      <c r="H84" s="339">
        <v>57.12</v>
      </c>
      <c r="I84" s="339"/>
      <c r="J84" s="332">
        <f t="shared" si="5"/>
        <v>52</v>
      </c>
      <c r="K84" s="333">
        <v>52</v>
      </c>
      <c r="L84" s="333"/>
      <c r="M84" s="333"/>
      <c r="N84" s="333"/>
      <c r="O84" s="333"/>
      <c r="P84" s="333"/>
      <c r="Q84" s="334" t="e">
        <f>IF(K84="nio",0,IF(K84&gt;0,K84*H84/W84,0))*VLOOKUP(B84,'2-Kosten per locatie'!$A$13:$C$63,3,FALSE)</f>
        <v>#DIV/0!</v>
      </c>
      <c r="R84" s="334">
        <f>IF(L84&gt;0,L84*H84/X84,0)*VLOOKUP(B84,'2-Kosten per locatie'!$A$13:$C$63,3,FALSE)</f>
        <v>0</v>
      </c>
      <c r="S84" s="334">
        <f>IF(M84&gt;0,M84*H84/Y84,0)*VLOOKUP(B84,'2-Kosten per locatie'!$A$13:$C$63,3,FALSE)</f>
        <v>0</v>
      </c>
      <c r="T84" s="334">
        <f>IF(N84&gt;0,N84*H84/Z84,0)*VLOOKUP(B84,'2-Kosten per locatie'!$A$13:$C$63,3,FALSE)</f>
        <v>0</v>
      </c>
      <c r="U84" s="334">
        <f>IF(O84&gt;0,O84*H84/Y84,0)*VLOOKUP(B84,'2-Kosten per locatie'!$A$13:$C$63,3,FALSE)</f>
        <v>0</v>
      </c>
      <c r="V84" s="334">
        <f>IF(P84&gt;0,P84*H84/Z84,0)*VLOOKUP(B84,'2-Kosten per locatie'!$A$13:$C$63,3,FALSE)</f>
        <v>0</v>
      </c>
      <c r="W84" s="335">
        <f>IF(K84="nio",0,IF(K84&gt;0,VLOOKUP(F84,'3-Productie normen'!A:L,VLOOKUP(K84,'3-Productie normen'!$B$38:$C$44,2,FALSE),FALSE)))</f>
        <v>0</v>
      </c>
      <c r="X84" s="335">
        <f t="shared" si="6"/>
        <v>0</v>
      </c>
      <c r="Y84" s="335">
        <f t="shared" si="7"/>
        <v>0</v>
      </c>
      <c r="Z84" s="335">
        <f t="shared" si="8"/>
        <v>0</v>
      </c>
      <c r="AA84" s="336" t="str">
        <f>VLOOKUP(F84,'3-Productie normen'!A:O,15,FALSE)</f>
        <v>S</v>
      </c>
      <c r="AC84" s="337">
        <f t="shared" si="9"/>
        <v>2970.24</v>
      </c>
    </row>
    <row r="85" spans="1:29" ht="14.1" customHeight="1">
      <c r="A85" s="68">
        <v>85</v>
      </c>
      <c r="B85" s="273" t="s">
        <v>93</v>
      </c>
      <c r="C85" s="329" t="s">
        <v>207</v>
      </c>
      <c r="D85" s="330"/>
      <c r="E85" s="224" t="s">
        <v>238</v>
      </c>
      <c r="F85" s="224" t="s">
        <v>156</v>
      </c>
      <c r="G85" s="224" t="s">
        <v>211</v>
      </c>
      <c r="H85" s="339">
        <v>7.14</v>
      </c>
      <c r="I85" s="339"/>
      <c r="J85" s="332">
        <f t="shared" si="5"/>
        <v>52</v>
      </c>
      <c r="K85" s="333">
        <v>52</v>
      </c>
      <c r="L85" s="333"/>
      <c r="M85" s="333"/>
      <c r="N85" s="333"/>
      <c r="O85" s="333"/>
      <c r="P85" s="333"/>
      <c r="Q85" s="334" t="e">
        <f>IF(K85="nio",0,IF(K85&gt;0,K85*H85/W85,0))*VLOOKUP(B85,'2-Kosten per locatie'!$A$13:$C$63,3,FALSE)</f>
        <v>#DIV/0!</v>
      </c>
      <c r="R85" s="334">
        <f>IF(L85&gt;0,L85*H85/X85,0)*VLOOKUP(B85,'2-Kosten per locatie'!$A$13:$C$63,3,FALSE)</f>
        <v>0</v>
      </c>
      <c r="S85" s="334">
        <f>IF(M85&gt;0,M85*H85/Y85,0)*VLOOKUP(B85,'2-Kosten per locatie'!$A$13:$C$63,3,FALSE)</f>
        <v>0</v>
      </c>
      <c r="T85" s="334">
        <f>IF(N85&gt;0,N85*H85/Z85,0)*VLOOKUP(B85,'2-Kosten per locatie'!$A$13:$C$63,3,FALSE)</f>
        <v>0</v>
      </c>
      <c r="U85" s="334">
        <f>IF(O85&gt;0,O85*H85/Y85,0)*VLOOKUP(B85,'2-Kosten per locatie'!$A$13:$C$63,3,FALSE)</f>
        <v>0</v>
      </c>
      <c r="V85" s="334">
        <f>IF(P85&gt;0,P85*H85/Z85,0)*VLOOKUP(B85,'2-Kosten per locatie'!$A$13:$C$63,3,FALSE)</f>
        <v>0</v>
      </c>
      <c r="W85" s="335">
        <f>IF(K85="nio",0,IF(K85&gt;0,VLOOKUP(F85,'3-Productie normen'!A:L,VLOOKUP(K85,'3-Productie normen'!$B$38:$C$44,2,FALSE),FALSE)))</f>
        <v>0</v>
      </c>
      <c r="X85" s="335">
        <f t="shared" si="6"/>
        <v>0</v>
      </c>
      <c r="Y85" s="335">
        <f t="shared" si="7"/>
        <v>0</v>
      </c>
      <c r="Z85" s="335">
        <f t="shared" si="8"/>
        <v>0</v>
      </c>
      <c r="AA85" s="336" t="str">
        <f>VLOOKUP(F85,'3-Productie normen'!A:O,15,FALSE)</f>
        <v>S</v>
      </c>
      <c r="AC85" s="337">
        <f t="shared" si="9"/>
        <v>371.28</v>
      </c>
    </row>
    <row r="86" spans="1:29" ht="14.1" customHeight="1">
      <c r="A86" s="68">
        <v>86</v>
      </c>
      <c r="B86" s="273" t="s">
        <v>93</v>
      </c>
      <c r="C86" s="329" t="s">
        <v>207</v>
      </c>
      <c r="D86" s="330"/>
      <c r="E86" s="224" t="s">
        <v>158</v>
      </c>
      <c r="F86" s="224" t="s">
        <v>158</v>
      </c>
      <c r="G86" s="224" t="s">
        <v>209</v>
      </c>
      <c r="H86" s="339">
        <v>19.635000000000002</v>
      </c>
      <c r="I86" s="339"/>
      <c r="J86" s="332">
        <f t="shared" si="5"/>
        <v>52</v>
      </c>
      <c r="K86" s="333">
        <v>52</v>
      </c>
      <c r="L86" s="333"/>
      <c r="M86" s="333"/>
      <c r="N86" s="333"/>
      <c r="O86" s="333"/>
      <c r="P86" s="333"/>
      <c r="Q86" s="334" t="e">
        <f>IF(K86="nio",0,IF(K86&gt;0,K86*H86/W86,0))*VLOOKUP(B86,'2-Kosten per locatie'!$A$13:$C$63,3,FALSE)</f>
        <v>#DIV/0!</v>
      </c>
      <c r="R86" s="334">
        <f>IF(L86&gt;0,L86*H86/X86,0)*VLOOKUP(B86,'2-Kosten per locatie'!$A$13:$C$63,3,FALSE)</f>
        <v>0</v>
      </c>
      <c r="S86" s="334">
        <f>IF(M86&gt;0,M86*H86/Y86,0)*VLOOKUP(B86,'2-Kosten per locatie'!$A$13:$C$63,3,FALSE)</f>
        <v>0</v>
      </c>
      <c r="T86" s="334">
        <f>IF(N86&gt;0,N86*H86/Z86,0)*VLOOKUP(B86,'2-Kosten per locatie'!$A$13:$C$63,3,FALSE)</f>
        <v>0</v>
      </c>
      <c r="U86" s="334">
        <f>IF(O86&gt;0,O86*H86/Y86,0)*VLOOKUP(B86,'2-Kosten per locatie'!$A$13:$C$63,3,FALSE)</f>
        <v>0</v>
      </c>
      <c r="V86" s="334">
        <f>IF(P86&gt;0,P86*H86/Z86,0)*VLOOKUP(B86,'2-Kosten per locatie'!$A$13:$C$63,3,FALSE)</f>
        <v>0</v>
      </c>
      <c r="W86" s="335">
        <f>IF(K86="nio",0,IF(K86&gt;0,VLOOKUP(F86,'3-Productie normen'!A:L,VLOOKUP(K86,'3-Productie normen'!$B$38:$C$44,2,FALSE),FALSE)))</f>
        <v>0</v>
      </c>
      <c r="X86" s="335">
        <f t="shared" si="6"/>
        <v>0</v>
      </c>
      <c r="Y86" s="335">
        <f t="shared" si="7"/>
        <v>0</v>
      </c>
      <c r="Z86" s="335">
        <f t="shared" si="8"/>
        <v>0</v>
      </c>
      <c r="AA86" s="336" t="str">
        <f>VLOOKUP(F86,'3-Productie normen'!A:O,15,FALSE)</f>
        <v>B</v>
      </c>
      <c r="AC86" s="337">
        <f t="shared" si="9"/>
        <v>1021.0200000000001</v>
      </c>
    </row>
    <row r="87" spans="1:29" ht="14.1" customHeight="1">
      <c r="A87" s="68">
        <v>87</v>
      </c>
      <c r="B87" s="273" t="s">
        <v>93</v>
      </c>
      <c r="C87" s="329" t="s">
        <v>207</v>
      </c>
      <c r="D87" s="330"/>
      <c r="E87" s="224" t="s">
        <v>158</v>
      </c>
      <c r="F87" s="224" t="s">
        <v>158</v>
      </c>
      <c r="G87" s="224" t="s">
        <v>209</v>
      </c>
      <c r="H87" s="339">
        <v>19.635000000000002</v>
      </c>
      <c r="I87" s="339"/>
      <c r="J87" s="332">
        <f t="shared" si="5"/>
        <v>52</v>
      </c>
      <c r="K87" s="333">
        <v>52</v>
      </c>
      <c r="L87" s="333"/>
      <c r="M87" s="333"/>
      <c r="N87" s="333"/>
      <c r="O87" s="333"/>
      <c r="P87" s="333"/>
      <c r="Q87" s="334" t="e">
        <f>IF(K87="nio",0,IF(K87&gt;0,K87*H87/W87,0))*VLOOKUP(B87,'2-Kosten per locatie'!$A$13:$C$63,3,FALSE)</f>
        <v>#DIV/0!</v>
      </c>
      <c r="R87" s="334">
        <f>IF(L87&gt;0,L87*H87/X87,0)*VLOOKUP(B87,'2-Kosten per locatie'!$A$13:$C$63,3,FALSE)</f>
        <v>0</v>
      </c>
      <c r="S87" s="334">
        <f>IF(M87&gt;0,M87*H87/Y87,0)*VLOOKUP(B87,'2-Kosten per locatie'!$A$13:$C$63,3,FALSE)</f>
        <v>0</v>
      </c>
      <c r="T87" s="334">
        <f>IF(N87&gt;0,N87*H87/Z87,0)*VLOOKUP(B87,'2-Kosten per locatie'!$A$13:$C$63,3,FALSE)</f>
        <v>0</v>
      </c>
      <c r="U87" s="334">
        <f>IF(O87&gt;0,O87*H87/Y87,0)*VLOOKUP(B87,'2-Kosten per locatie'!$A$13:$C$63,3,FALSE)</f>
        <v>0</v>
      </c>
      <c r="V87" s="334">
        <f>IF(P87&gt;0,P87*H87/Z87,0)*VLOOKUP(B87,'2-Kosten per locatie'!$A$13:$C$63,3,FALSE)</f>
        <v>0</v>
      </c>
      <c r="W87" s="335">
        <f>IF(K87="nio",0,IF(K87&gt;0,VLOOKUP(F87,'3-Productie normen'!A:L,VLOOKUP(K87,'3-Productie normen'!$B$38:$C$44,2,FALSE),FALSE)))</f>
        <v>0</v>
      </c>
      <c r="X87" s="335">
        <f t="shared" si="6"/>
        <v>0</v>
      </c>
      <c r="Y87" s="335">
        <f t="shared" si="7"/>
        <v>0</v>
      </c>
      <c r="Z87" s="335">
        <f t="shared" si="8"/>
        <v>0</v>
      </c>
      <c r="AA87" s="336" t="str">
        <f>VLOOKUP(F87,'3-Productie normen'!A:O,15,FALSE)</f>
        <v>B</v>
      </c>
      <c r="AC87" s="337">
        <f t="shared" si="9"/>
        <v>1021.0200000000001</v>
      </c>
    </row>
    <row r="88" spans="1:29" ht="14.1" customHeight="1">
      <c r="A88" s="68">
        <v>88</v>
      </c>
      <c r="B88" s="273" t="s">
        <v>93</v>
      </c>
      <c r="C88" s="329" t="s">
        <v>207</v>
      </c>
      <c r="D88" s="330"/>
      <c r="E88" s="224" t="s">
        <v>167</v>
      </c>
      <c r="F88" s="224" t="s">
        <v>167</v>
      </c>
      <c r="G88" s="224" t="s">
        <v>233</v>
      </c>
      <c r="H88" s="339">
        <v>1.05</v>
      </c>
      <c r="I88" s="339"/>
      <c r="J88" s="332">
        <f t="shared" si="5"/>
        <v>52</v>
      </c>
      <c r="K88" s="333">
        <v>52</v>
      </c>
      <c r="L88" s="333"/>
      <c r="M88" s="333"/>
      <c r="N88" s="333"/>
      <c r="O88" s="333"/>
      <c r="P88" s="333"/>
      <c r="Q88" s="334" t="e">
        <f>IF(K88="nio",0,IF(K88&gt;0,K88*H88/W88,0))*VLOOKUP(B88,'2-Kosten per locatie'!$A$13:$C$63,3,FALSE)</f>
        <v>#DIV/0!</v>
      </c>
      <c r="R88" s="334">
        <f>IF(L88&gt;0,L88*H88/X88,0)*VLOOKUP(B88,'2-Kosten per locatie'!$A$13:$C$63,3,FALSE)</f>
        <v>0</v>
      </c>
      <c r="S88" s="334">
        <f>IF(M88&gt;0,M88*H88/Y88,0)*VLOOKUP(B88,'2-Kosten per locatie'!$A$13:$C$63,3,FALSE)</f>
        <v>0</v>
      </c>
      <c r="T88" s="334">
        <f>IF(N88&gt;0,N88*H88/Z88,0)*VLOOKUP(B88,'2-Kosten per locatie'!$A$13:$C$63,3,FALSE)</f>
        <v>0</v>
      </c>
      <c r="U88" s="334">
        <f>IF(O88&gt;0,O88*H88/Y88,0)*VLOOKUP(B88,'2-Kosten per locatie'!$A$13:$C$63,3,FALSE)</f>
        <v>0</v>
      </c>
      <c r="V88" s="334">
        <f>IF(P88&gt;0,P88*H88/Z88,0)*VLOOKUP(B88,'2-Kosten per locatie'!$A$13:$C$63,3,FALSE)</f>
        <v>0</v>
      </c>
      <c r="W88" s="335">
        <f>IF(K88="nio",0,IF(K88&gt;0,VLOOKUP(F88,'3-Productie normen'!A:L,VLOOKUP(K88,'3-Productie normen'!$B$38:$C$44,2,FALSE),FALSE)))</f>
        <v>0</v>
      </c>
      <c r="X88" s="335">
        <f t="shared" si="6"/>
        <v>0</v>
      </c>
      <c r="Y88" s="335">
        <f t="shared" si="7"/>
        <v>0</v>
      </c>
      <c r="Z88" s="335">
        <f t="shared" si="8"/>
        <v>0</v>
      </c>
      <c r="AA88" s="336" t="str">
        <f>VLOOKUP(F88,'3-Productie normen'!A:O,15,FALSE)</f>
        <v>V</v>
      </c>
      <c r="AC88" s="337">
        <f t="shared" si="9"/>
        <v>54.6</v>
      </c>
    </row>
    <row r="89" spans="1:29" ht="14.1" customHeight="1">
      <c r="A89" s="68">
        <v>89</v>
      </c>
      <c r="B89" s="273" t="s">
        <v>93</v>
      </c>
      <c r="C89" s="329" t="s">
        <v>207</v>
      </c>
      <c r="D89" s="330"/>
      <c r="E89" s="224" t="s">
        <v>167</v>
      </c>
      <c r="F89" s="224" t="s">
        <v>167</v>
      </c>
      <c r="G89" s="224" t="s">
        <v>228</v>
      </c>
      <c r="H89" s="339">
        <v>7.3500000000000005</v>
      </c>
      <c r="I89" s="339"/>
      <c r="J89" s="332">
        <f t="shared" si="5"/>
        <v>52</v>
      </c>
      <c r="K89" s="333">
        <v>52</v>
      </c>
      <c r="L89" s="333"/>
      <c r="M89" s="333"/>
      <c r="N89" s="333"/>
      <c r="O89" s="333"/>
      <c r="P89" s="333"/>
      <c r="Q89" s="334" t="e">
        <f>IF(K89="nio",0,IF(K89&gt;0,K89*H89/W89,0))*VLOOKUP(B89,'2-Kosten per locatie'!$A$13:$C$63,3,FALSE)</f>
        <v>#DIV/0!</v>
      </c>
      <c r="R89" s="334">
        <f>IF(L89&gt;0,L89*H89/X89,0)*VLOOKUP(B89,'2-Kosten per locatie'!$A$13:$C$63,3,FALSE)</f>
        <v>0</v>
      </c>
      <c r="S89" s="334">
        <f>IF(M89&gt;0,M89*H89/Y89,0)*VLOOKUP(B89,'2-Kosten per locatie'!$A$13:$C$63,3,FALSE)</f>
        <v>0</v>
      </c>
      <c r="T89" s="334">
        <f>IF(N89&gt;0,N89*H89/Z89,0)*VLOOKUP(B89,'2-Kosten per locatie'!$A$13:$C$63,3,FALSE)</f>
        <v>0</v>
      </c>
      <c r="U89" s="334">
        <f>IF(O89&gt;0,O89*H89/Y89,0)*VLOOKUP(B89,'2-Kosten per locatie'!$A$13:$C$63,3,FALSE)</f>
        <v>0</v>
      </c>
      <c r="V89" s="334">
        <f>IF(P89&gt;0,P89*H89/Z89,0)*VLOOKUP(B89,'2-Kosten per locatie'!$A$13:$C$63,3,FALSE)</f>
        <v>0</v>
      </c>
      <c r="W89" s="335">
        <f>IF(K89="nio",0,IF(K89&gt;0,VLOOKUP(F89,'3-Productie normen'!A:L,VLOOKUP(K89,'3-Productie normen'!$B$38:$C$44,2,FALSE),FALSE)))</f>
        <v>0</v>
      </c>
      <c r="X89" s="335">
        <f t="shared" si="6"/>
        <v>0</v>
      </c>
      <c r="Y89" s="335">
        <f t="shared" si="7"/>
        <v>0</v>
      </c>
      <c r="Z89" s="335">
        <f t="shared" si="8"/>
        <v>0</v>
      </c>
      <c r="AA89" s="336" t="str">
        <f>VLOOKUP(F89,'3-Productie normen'!A:O,15,FALSE)</f>
        <v>V</v>
      </c>
      <c r="AC89" s="337">
        <f t="shared" si="9"/>
        <v>382.20000000000005</v>
      </c>
    </row>
    <row r="90" spans="1:29" ht="14.1" customHeight="1">
      <c r="A90" s="68">
        <v>90</v>
      </c>
      <c r="B90" s="273" t="s">
        <v>93</v>
      </c>
      <c r="C90" s="329" t="s">
        <v>207</v>
      </c>
      <c r="D90" s="330"/>
      <c r="E90" s="224" t="s">
        <v>167</v>
      </c>
      <c r="F90" s="224" t="s">
        <v>167</v>
      </c>
      <c r="G90" s="224" t="s">
        <v>233</v>
      </c>
      <c r="H90" s="339">
        <v>1.05</v>
      </c>
      <c r="I90" s="339"/>
      <c r="J90" s="332">
        <f t="shared" si="5"/>
        <v>52</v>
      </c>
      <c r="K90" s="333">
        <v>52</v>
      </c>
      <c r="L90" s="333"/>
      <c r="M90" s="333"/>
      <c r="N90" s="333"/>
      <c r="O90" s="333"/>
      <c r="P90" s="333"/>
      <c r="Q90" s="334" t="e">
        <f>IF(K90="nio",0,IF(K90&gt;0,K90*H90/W90,0))*VLOOKUP(B90,'2-Kosten per locatie'!$A$13:$C$63,3,FALSE)</f>
        <v>#DIV/0!</v>
      </c>
      <c r="R90" s="334">
        <f>IF(L90&gt;0,L90*H90/X90,0)*VLOOKUP(B90,'2-Kosten per locatie'!$A$13:$C$63,3,FALSE)</f>
        <v>0</v>
      </c>
      <c r="S90" s="334">
        <f>IF(M90&gt;0,M90*H90/Y90,0)*VLOOKUP(B90,'2-Kosten per locatie'!$A$13:$C$63,3,FALSE)</f>
        <v>0</v>
      </c>
      <c r="T90" s="334">
        <f>IF(N90&gt;0,N90*H90/Z90,0)*VLOOKUP(B90,'2-Kosten per locatie'!$A$13:$C$63,3,FALSE)</f>
        <v>0</v>
      </c>
      <c r="U90" s="334">
        <f>IF(O90&gt;0,O90*H90/Y90,0)*VLOOKUP(B90,'2-Kosten per locatie'!$A$13:$C$63,3,FALSE)</f>
        <v>0</v>
      </c>
      <c r="V90" s="334">
        <f>IF(P90&gt;0,P90*H90/Z90,0)*VLOOKUP(B90,'2-Kosten per locatie'!$A$13:$C$63,3,FALSE)</f>
        <v>0</v>
      </c>
      <c r="W90" s="335">
        <f>IF(K90="nio",0,IF(K90&gt;0,VLOOKUP(F90,'3-Productie normen'!A:L,VLOOKUP(K90,'3-Productie normen'!$B$38:$C$44,2,FALSE),FALSE)))</f>
        <v>0</v>
      </c>
      <c r="X90" s="335">
        <f t="shared" si="6"/>
        <v>0</v>
      </c>
      <c r="Y90" s="335">
        <f t="shared" si="7"/>
        <v>0</v>
      </c>
      <c r="Z90" s="335">
        <f t="shared" si="8"/>
        <v>0</v>
      </c>
      <c r="AA90" s="336" t="str">
        <f>VLOOKUP(F90,'3-Productie normen'!A:O,15,FALSE)</f>
        <v>V</v>
      </c>
      <c r="AC90" s="337">
        <f t="shared" si="9"/>
        <v>54.6</v>
      </c>
    </row>
    <row r="91" spans="1:29" ht="14.1" customHeight="1">
      <c r="A91" s="68">
        <v>91</v>
      </c>
      <c r="B91" s="273" t="s">
        <v>93</v>
      </c>
      <c r="C91" s="329" t="s">
        <v>207</v>
      </c>
      <c r="D91" s="330"/>
      <c r="E91" s="224" t="s">
        <v>167</v>
      </c>
      <c r="F91" s="224" t="s">
        <v>167</v>
      </c>
      <c r="G91" s="224" t="s">
        <v>228</v>
      </c>
      <c r="H91" s="339">
        <v>7.3500000000000005</v>
      </c>
      <c r="I91" s="339"/>
      <c r="J91" s="332">
        <f t="shared" si="5"/>
        <v>52</v>
      </c>
      <c r="K91" s="333">
        <v>52</v>
      </c>
      <c r="L91" s="333"/>
      <c r="M91" s="333"/>
      <c r="N91" s="333"/>
      <c r="O91" s="333"/>
      <c r="P91" s="333"/>
      <c r="Q91" s="334" t="e">
        <f>IF(K91="nio",0,IF(K91&gt;0,K91*H91/W91,0))*VLOOKUP(B91,'2-Kosten per locatie'!$A$13:$C$63,3,FALSE)</f>
        <v>#DIV/0!</v>
      </c>
      <c r="R91" s="334">
        <f>IF(L91&gt;0,L91*H91/X91,0)*VLOOKUP(B91,'2-Kosten per locatie'!$A$13:$C$63,3,FALSE)</f>
        <v>0</v>
      </c>
      <c r="S91" s="334">
        <f>IF(M91&gt;0,M91*H91/Y91,0)*VLOOKUP(B91,'2-Kosten per locatie'!$A$13:$C$63,3,FALSE)</f>
        <v>0</v>
      </c>
      <c r="T91" s="334">
        <f>IF(N91&gt;0,N91*H91/Z91,0)*VLOOKUP(B91,'2-Kosten per locatie'!$A$13:$C$63,3,FALSE)</f>
        <v>0</v>
      </c>
      <c r="U91" s="334">
        <f>IF(O91&gt;0,O91*H91/Y91,0)*VLOOKUP(B91,'2-Kosten per locatie'!$A$13:$C$63,3,FALSE)</f>
        <v>0</v>
      </c>
      <c r="V91" s="334">
        <f>IF(P91&gt;0,P91*H91/Z91,0)*VLOOKUP(B91,'2-Kosten per locatie'!$A$13:$C$63,3,FALSE)</f>
        <v>0</v>
      </c>
      <c r="W91" s="335">
        <f>IF(K91="nio",0,IF(K91&gt;0,VLOOKUP(F91,'3-Productie normen'!A:L,VLOOKUP(K91,'3-Productie normen'!$B$38:$C$44,2,FALSE),FALSE)))</f>
        <v>0</v>
      </c>
      <c r="X91" s="335">
        <f t="shared" si="6"/>
        <v>0</v>
      </c>
      <c r="Y91" s="335">
        <f t="shared" si="7"/>
        <v>0</v>
      </c>
      <c r="Z91" s="335">
        <f t="shared" si="8"/>
        <v>0</v>
      </c>
      <c r="AA91" s="336" t="str">
        <f>VLOOKUP(F91,'3-Productie normen'!A:O,15,FALSE)</f>
        <v>V</v>
      </c>
      <c r="AC91" s="337">
        <f t="shared" si="9"/>
        <v>382.20000000000005</v>
      </c>
    </row>
    <row r="92" spans="1:29" ht="14.1" customHeight="1">
      <c r="A92" s="68">
        <v>92</v>
      </c>
      <c r="B92" s="273" t="s">
        <v>93</v>
      </c>
      <c r="C92" s="329" t="s">
        <v>222</v>
      </c>
      <c r="D92" s="330"/>
      <c r="E92" s="224" t="s">
        <v>224</v>
      </c>
      <c r="F92" s="224" t="s">
        <v>218</v>
      </c>
      <c r="G92" s="224" t="s">
        <v>233</v>
      </c>
      <c r="H92" s="339">
        <v>0</v>
      </c>
      <c r="I92" s="339">
        <v>109.73</v>
      </c>
      <c r="J92" s="332">
        <f t="shared" si="5"/>
        <v>0</v>
      </c>
      <c r="K92" s="333" t="s">
        <v>219</v>
      </c>
      <c r="L92" s="333"/>
      <c r="M92" s="333"/>
      <c r="N92" s="333"/>
      <c r="O92" s="333"/>
      <c r="P92" s="333"/>
      <c r="Q92" s="334">
        <f>IF(K92="nio",0,IF(K92&gt;0,K92*H92/W92,0))*VLOOKUP(B92,'2-Kosten per locatie'!$A$13:$C$63,3,FALSE)</f>
        <v>0</v>
      </c>
      <c r="R92" s="334">
        <f>IF(L92&gt;0,L92*H92/X92,0)*VLOOKUP(B92,'2-Kosten per locatie'!$A$13:$C$63,3,FALSE)</f>
        <v>0</v>
      </c>
      <c r="S92" s="334">
        <f>IF(M92&gt;0,M92*H92/Y92,0)*VLOOKUP(B92,'2-Kosten per locatie'!$A$13:$C$63,3,FALSE)</f>
        <v>0</v>
      </c>
      <c r="T92" s="334">
        <f>IF(N92&gt;0,N92*H92/Z92,0)*VLOOKUP(B92,'2-Kosten per locatie'!$A$13:$C$63,3,FALSE)</f>
        <v>0</v>
      </c>
      <c r="U92" s="334">
        <f>IF(O92&gt;0,O92*H92/Y92,0)*VLOOKUP(B92,'2-Kosten per locatie'!$A$13:$C$63,3,FALSE)</f>
        <v>0</v>
      </c>
      <c r="V92" s="334">
        <f>IF(P92&gt;0,P92*H92/Z92,0)*VLOOKUP(B92,'2-Kosten per locatie'!$A$13:$C$63,3,FALSE)</f>
        <v>0</v>
      </c>
      <c r="W92" s="335">
        <f>IF(K92="nio",0,IF(K92&gt;0,VLOOKUP(F92,'3-Productie normen'!A:L,VLOOKUP(K92,'3-Productie normen'!$B$38:$C$44,2,FALSE),FALSE)))</f>
        <v>0</v>
      </c>
      <c r="X92" s="335">
        <f t="shared" si="6"/>
        <v>0</v>
      </c>
      <c r="Y92" s="335">
        <f t="shared" si="7"/>
        <v>0</v>
      </c>
      <c r="Z92" s="335">
        <f t="shared" si="8"/>
        <v>0</v>
      </c>
      <c r="AA92" s="336" t="str">
        <f>VLOOKUP(F92,'3-Productie normen'!A:O,15,FALSE)</f>
        <v>-</v>
      </c>
      <c r="AC92" s="337">
        <f t="shared" si="9"/>
        <v>0</v>
      </c>
    </row>
    <row r="93" spans="1:29" ht="14.1" customHeight="1">
      <c r="A93" s="68">
        <v>93</v>
      </c>
      <c r="B93" s="277" t="s">
        <v>72</v>
      </c>
      <c r="C93" s="329" t="s">
        <v>207</v>
      </c>
      <c r="D93" s="330"/>
      <c r="E93" s="224" t="s">
        <v>210</v>
      </c>
      <c r="F93" s="224" t="s">
        <v>154</v>
      </c>
      <c r="G93" s="224" t="s">
        <v>211</v>
      </c>
      <c r="H93" s="339">
        <v>100.80000000000001</v>
      </c>
      <c r="I93" s="339"/>
      <c r="J93" s="332">
        <f t="shared" si="5"/>
        <v>52</v>
      </c>
      <c r="K93" s="333">
        <v>52</v>
      </c>
      <c r="L93" s="333"/>
      <c r="M93" s="333"/>
      <c r="N93" s="333"/>
      <c r="O93" s="333"/>
      <c r="P93" s="333"/>
      <c r="Q93" s="334" t="e">
        <f>IF(K93="nio",0,IF(K93&gt;0,K93*H93/W93,0))*VLOOKUP(B93,'2-Kosten per locatie'!$A$13:$C$63,3,FALSE)</f>
        <v>#DIV/0!</v>
      </c>
      <c r="R93" s="334">
        <f>IF(L93&gt;0,L93*H93/X93,0)*VLOOKUP(B93,'2-Kosten per locatie'!$A$13:$C$63,3,FALSE)</f>
        <v>0</v>
      </c>
      <c r="S93" s="334">
        <f>IF(M93&gt;0,M93*H93/Y93,0)*VLOOKUP(B93,'2-Kosten per locatie'!$A$13:$C$63,3,FALSE)</f>
        <v>0</v>
      </c>
      <c r="T93" s="334">
        <f>IF(N93&gt;0,N93*H93/Z93,0)*VLOOKUP(B93,'2-Kosten per locatie'!$A$13:$C$63,3,FALSE)</f>
        <v>0</v>
      </c>
      <c r="U93" s="334">
        <f>IF(O93&gt;0,O93*H93/Y93,0)*VLOOKUP(B93,'2-Kosten per locatie'!$A$13:$C$63,3,FALSE)</f>
        <v>0</v>
      </c>
      <c r="V93" s="334">
        <f>IF(P93&gt;0,P93*H93/Z93,0)*VLOOKUP(B93,'2-Kosten per locatie'!$A$13:$C$63,3,FALSE)</f>
        <v>0</v>
      </c>
      <c r="W93" s="335">
        <f>IF(K93="nio",0,IF(K93&gt;0,VLOOKUP(F93,'3-Productie normen'!A:L,VLOOKUP(K93,'3-Productie normen'!$B$38:$C$44,2,FALSE),FALSE)))</f>
        <v>0</v>
      </c>
      <c r="X93" s="335">
        <f t="shared" si="6"/>
        <v>0</v>
      </c>
      <c r="Y93" s="335">
        <f t="shared" si="7"/>
        <v>0</v>
      </c>
      <c r="Z93" s="335">
        <f t="shared" si="8"/>
        <v>0</v>
      </c>
      <c r="AA93" s="336" t="str">
        <f>VLOOKUP(F93,'3-Productie normen'!A:O,15,FALSE)</f>
        <v>V</v>
      </c>
      <c r="AC93" s="337">
        <f t="shared" si="9"/>
        <v>5241.6000000000004</v>
      </c>
    </row>
    <row r="94" spans="1:29" ht="14.1" customHeight="1">
      <c r="A94" s="68">
        <v>94</v>
      </c>
      <c r="B94" s="277" t="s">
        <v>72</v>
      </c>
      <c r="C94" s="329" t="s">
        <v>207</v>
      </c>
      <c r="D94" s="330"/>
      <c r="E94" s="224" t="s">
        <v>224</v>
      </c>
      <c r="F94" s="224" t="s">
        <v>218</v>
      </c>
      <c r="G94" s="224" t="s">
        <v>211</v>
      </c>
      <c r="H94" s="339">
        <v>0</v>
      </c>
      <c r="I94" s="339">
        <v>69.3</v>
      </c>
      <c r="J94" s="332">
        <f t="shared" si="5"/>
        <v>0</v>
      </c>
      <c r="K94" s="333" t="s">
        <v>219</v>
      </c>
      <c r="L94" s="333"/>
      <c r="M94" s="333"/>
      <c r="N94" s="333"/>
      <c r="O94" s="333"/>
      <c r="P94" s="333"/>
      <c r="Q94" s="334">
        <f>IF(K94="nio",0,IF(K94&gt;0,K94*H94/W94,0))*VLOOKUP(B94,'2-Kosten per locatie'!$A$13:$C$63,3,FALSE)</f>
        <v>0</v>
      </c>
      <c r="R94" s="334">
        <f>IF(L94&gt;0,L94*H94/X94,0)*VLOOKUP(B94,'2-Kosten per locatie'!$A$13:$C$63,3,FALSE)</f>
        <v>0</v>
      </c>
      <c r="S94" s="334">
        <f>IF(M94&gt;0,M94*H94/Y94,0)*VLOOKUP(B94,'2-Kosten per locatie'!$A$13:$C$63,3,FALSE)</f>
        <v>0</v>
      </c>
      <c r="T94" s="334">
        <f>IF(N94&gt;0,N94*H94/Z94,0)*VLOOKUP(B94,'2-Kosten per locatie'!$A$13:$C$63,3,FALSE)</f>
        <v>0</v>
      </c>
      <c r="U94" s="334">
        <f>IF(O94&gt;0,O94*H94/Y94,0)*VLOOKUP(B94,'2-Kosten per locatie'!$A$13:$C$63,3,FALSE)</f>
        <v>0</v>
      </c>
      <c r="V94" s="334">
        <f>IF(P94&gt;0,P94*H94/Z94,0)*VLOOKUP(B94,'2-Kosten per locatie'!$A$13:$C$63,3,FALSE)</f>
        <v>0</v>
      </c>
      <c r="W94" s="335">
        <f>IF(K94="nio",0,IF(K94&gt;0,VLOOKUP(F94,'3-Productie normen'!A:L,VLOOKUP(K94,'3-Productie normen'!$B$38:$C$44,2,FALSE),FALSE)))</f>
        <v>0</v>
      </c>
      <c r="X94" s="335">
        <f t="shared" si="6"/>
        <v>0</v>
      </c>
      <c r="Y94" s="335">
        <f t="shared" si="7"/>
        <v>0</v>
      </c>
      <c r="Z94" s="335">
        <f t="shared" si="8"/>
        <v>0</v>
      </c>
      <c r="AA94" s="336" t="str">
        <f>VLOOKUP(F94,'3-Productie normen'!A:O,15,FALSE)</f>
        <v>-</v>
      </c>
      <c r="AC94" s="337">
        <f t="shared" si="9"/>
        <v>0</v>
      </c>
    </row>
    <row r="95" spans="1:29" ht="14.1" customHeight="1">
      <c r="A95" s="68">
        <v>95</v>
      </c>
      <c r="B95" s="277" t="s">
        <v>72</v>
      </c>
      <c r="C95" s="329" t="s">
        <v>207</v>
      </c>
      <c r="D95" s="330"/>
      <c r="E95" s="224" t="s">
        <v>155</v>
      </c>
      <c r="F95" s="224" t="s">
        <v>155</v>
      </c>
      <c r="G95" s="224" t="s">
        <v>211</v>
      </c>
      <c r="H95" s="339">
        <v>9.4500000000000011</v>
      </c>
      <c r="I95" s="339"/>
      <c r="J95" s="332">
        <f t="shared" si="5"/>
        <v>52</v>
      </c>
      <c r="K95" s="333">
        <v>52</v>
      </c>
      <c r="L95" s="333"/>
      <c r="M95" s="333"/>
      <c r="N95" s="333"/>
      <c r="O95" s="333"/>
      <c r="P95" s="333"/>
      <c r="Q95" s="334" t="e">
        <f>IF(K95="nio",0,IF(K95&gt;0,K95*H95/W95,0))*VLOOKUP(B95,'2-Kosten per locatie'!$A$13:$C$63,3,FALSE)</f>
        <v>#DIV/0!</v>
      </c>
      <c r="R95" s="334">
        <f>IF(L95&gt;0,L95*H95/X95,0)*VLOOKUP(B95,'2-Kosten per locatie'!$A$13:$C$63,3,FALSE)</f>
        <v>0</v>
      </c>
      <c r="S95" s="334">
        <f>IF(M95&gt;0,M95*H95/Y95,0)*VLOOKUP(B95,'2-Kosten per locatie'!$A$13:$C$63,3,FALSE)</f>
        <v>0</v>
      </c>
      <c r="T95" s="334">
        <f>IF(N95&gt;0,N95*H95/Z95,0)*VLOOKUP(B95,'2-Kosten per locatie'!$A$13:$C$63,3,FALSE)</f>
        <v>0</v>
      </c>
      <c r="U95" s="334">
        <f>IF(O95&gt;0,O95*H95/Y95,0)*VLOOKUP(B95,'2-Kosten per locatie'!$A$13:$C$63,3,FALSE)</f>
        <v>0</v>
      </c>
      <c r="V95" s="334">
        <f>IF(P95&gt;0,P95*H95/Z95,0)*VLOOKUP(B95,'2-Kosten per locatie'!$A$13:$C$63,3,FALSE)</f>
        <v>0</v>
      </c>
      <c r="W95" s="335">
        <f>IF(K95="nio",0,IF(K95&gt;0,VLOOKUP(F95,'3-Productie normen'!A:L,VLOOKUP(K95,'3-Productie normen'!$B$38:$C$44,2,FALSE),FALSE)))</f>
        <v>0</v>
      </c>
      <c r="X95" s="335">
        <f t="shared" si="6"/>
        <v>0</v>
      </c>
      <c r="Y95" s="335">
        <f t="shared" si="7"/>
        <v>0</v>
      </c>
      <c r="Z95" s="335">
        <f t="shared" si="8"/>
        <v>0</v>
      </c>
      <c r="AA95" s="336" t="str">
        <f>VLOOKUP(F95,'3-Productie normen'!A:O,15,FALSE)</f>
        <v>V</v>
      </c>
      <c r="AC95" s="337">
        <f t="shared" si="9"/>
        <v>491.40000000000003</v>
      </c>
    </row>
    <row r="96" spans="1:29" ht="14.1" customHeight="1">
      <c r="A96" s="68">
        <v>96</v>
      </c>
      <c r="B96" s="277" t="s">
        <v>72</v>
      </c>
      <c r="C96" s="329" t="s">
        <v>207</v>
      </c>
      <c r="D96" s="330"/>
      <c r="E96" s="224" t="s">
        <v>158</v>
      </c>
      <c r="F96" s="224" t="s">
        <v>158</v>
      </c>
      <c r="G96" s="224" t="s">
        <v>209</v>
      </c>
      <c r="H96" s="339">
        <v>20.475000000000001</v>
      </c>
      <c r="I96" s="339"/>
      <c r="J96" s="332">
        <f t="shared" si="5"/>
        <v>52</v>
      </c>
      <c r="K96" s="333">
        <v>52</v>
      </c>
      <c r="L96" s="333"/>
      <c r="M96" s="333"/>
      <c r="N96" s="333"/>
      <c r="O96" s="333"/>
      <c r="P96" s="333"/>
      <c r="Q96" s="334" t="e">
        <f>IF(K96="nio",0,IF(K96&gt;0,K96*H96/W96,0))*VLOOKUP(B96,'2-Kosten per locatie'!$A$13:$C$63,3,FALSE)</f>
        <v>#DIV/0!</v>
      </c>
      <c r="R96" s="334">
        <f>IF(L96&gt;0,L96*H96/X96,0)*VLOOKUP(B96,'2-Kosten per locatie'!$A$13:$C$63,3,FALSE)</f>
        <v>0</v>
      </c>
      <c r="S96" s="334">
        <f>IF(M96&gt;0,M96*H96/Y96,0)*VLOOKUP(B96,'2-Kosten per locatie'!$A$13:$C$63,3,FALSE)</f>
        <v>0</v>
      </c>
      <c r="T96" s="334">
        <f>IF(N96&gt;0,N96*H96/Z96,0)*VLOOKUP(B96,'2-Kosten per locatie'!$A$13:$C$63,3,FALSE)</f>
        <v>0</v>
      </c>
      <c r="U96" s="334">
        <f>IF(O96&gt;0,O96*H96/Y96,0)*VLOOKUP(B96,'2-Kosten per locatie'!$A$13:$C$63,3,FALSE)</f>
        <v>0</v>
      </c>
      <c r="V96" s="334">
        <f>IF(P96&gt;0,P96*H96/Z96,0)*VLOOKUP(B96,'2-Kosten per locatie'!$A$13:$C$63,3,FALSE)</f>
        <v>0</v>
      </c>
      <c r="W96" s="335">
        <f>IF(K96="nio",0,IF(K96&gt;0,VLOOKUP(F96,'3-Productie normen'!A:L,VLOOKUP(K96,'3-Productie normen'!$B$38:$C$44,2,FALSE),FALSE)))</f>
        <v>0</v>
      </c>
      <c r="X96" s="335">
        <f t="shared" si="6"/>
        <v>0</v>
      </c>
      <c r="Y96" s="335">
        <f t="shared" si="7"/>
        <v>0</v>
      </c>
      <c r="Z96" s="335">
        <f t="shared" si="8"/>
        <v>0</v>
      </c>
      <c r="AA96" s="336" t="str">
        <f>VLOOKUP(F96,'3-Productie normen'!A:O,15,FALSE)</f>
        <v>B</v>
      </c>
      <c r="AC96" s="337">
        <f t="shared" si="9"/>
        <v>1064.7</v>
      </c>
    </row>
    <row r="97" spans="1:29" ht="14.1" customHeight="1">
      <c r="A97" s="68">
        <v>97</v>
      </c>
      <c r="B97" s="277" t="s">
        <v>72</v>
      </c>
      <c r="C97" s="329" t="s">
        <v>207</v>
      </c>
      <c r="D97" s="330"/>
      <c r="E97" s="224" t="s">
        <v>214</v>
      </c>
      <c r="F97" s="224" t="s">
        <v>166</v>
      </c>
      <c r="G97" s="224" t="s">
        <v>211</v>
      </c>
      <c r="H97" s="339">
        <v>2.52</v>
      </c>
      <c r="I97" s="339"/>
      <c r="J97" s="332">
        <f t="shared" si="5"/>
        <v>52</v>
      </c>
      <c r="K97" s="333">
        <v>52</v>
      </c>
      <c r="L97" s="333"/>
      <c r="M97" s="333"/>
      <c r="N97" s="333"/>
      <c r="O97" s="333"/>
      <c r="P97" s="333"/>
      <c r="Q97" s="334" t="e">
        <f>IF(K97="nio",0,IF(K97&gt;0,K97*H97/W97,0))*VLOOKUP(B97,'2-Kosten per locatie'!$A$13:$C$63,3,FALSE)</f>
        <v>#DIV/0!</v>
      </c>
      <c r="R97" s="334">
        <f>IF(L97&gt;0,L97*H97/X97,0)*VLOOKUP(B97,'2-Kosten per locatie'!$A$13:$C$63,3,FALSE)</f>
        <v>0</v>
      </c>
      <c r="S97" s="334">
        <f>IF(M97&gt;0,M97*H97/Y97,0)*VLOOKUP(B97,'2-Kosten per locatie'!$A$13:$C$63,3,FALSE)</f>
        <v>0</v>
      </c>
      <c r="T97" s="334">
        <f>IF(N97&gt;0,N97*H97/Z97,0)*VLOOKUP(B97,'2-Kosten per locatie'!$A$13:$C$63,3,FALSE)</f>
        <v>0</v>
      </c>
      <c r="U97" s="334">
        <f>IF(O97&gt;0,O97*H97/Y97,0)*VLOOKUP(B97,'2-Kosten per locatie'!$A$13:$C$63,3,FALSE)</f>
        <v>0</v>
      </c>
      <c r="V97" s="334">
        <f>IF(P97&gt;0,P97*H97/Z97,0)*VLOOKUP(B97,'2-Kosten per locatie'!$A$13:$C$63,3,FALSE)</f>
        <v>0</v>
      </c>
      <c r="W97" s="335">
        <f>IF(K97="nio",0,IF(K97&gt;0,VLOOKUP(F97,'3-Productie normen'!A:L,VLOOKUP(K97,'3-Productie normen'!$B$38:$C$44,2,FALSE),FALSE)))</f>
        <v>0</v>
      </c>
      <c r="X97" s="335">
        <f t="shared" si="6"/>
        <v>0</v>
      </c>
      <c r="Y97" s="335">
        <f t="shared" si="7"/>
        <v>0</v>
      </c>
      <c r="Z97" s="335">
        <f t="shared" si="8"/>
        <v>0</v>
      </c>
      <c r="AA97" s="336" t="str">
        <f>VLOOKUP(F97,'3-Productie normen'!A:O,15,FALSE)</f>
        <v>S</v>
      </c>
      <c r="AC97" s="337">
        <f t="shared" si="9"/>
        <v>131.04</v>
      </c>
    </row>
    <row r="98" spans="1:29" ht="14.1" customHeight="1">
      <c r="A98" s="68">
        <v>98</v>
      </c>
      <c r="B98" s="277" t="s">
        <v>72</v>
      </c>
      <c r="C98" s="329" t="s">
        <v>207</v>
      </c>
      <c r="D98" s="330"/>
      <c r="E98" s="224" t="s">
        <v>215</v>
      </c>
      <c r="F98" s="224" t="s">
        <v>166</v>
      </c>
      <c r="G98" s="224" t="s">
        <v>211</v>
      </c>
      <c r="H98" s="339">
        <v>17.850000000000001</v>
      </c>
      <c r="I98" s="339"/>
      <c r="J98" s="332">
        <f t="shared" si="5"/>
        <v>52</v>
      </c>
      <c r="K98" s="333">
        <v>52</v>
      </c>
      <c r="L98" s="333"/>
      <c r="M98" s="333"/>
      <c r="N98" s="333"/>
      <c r="O98" s="333"/>
      <c r="P98" s="333"/>
      <c r="Q98" s="334" t="e">
        <f>IF(K98="nio",0,IF(K98&gt;0,K98*H98/W98,0))*VLOOKUP(B98,'2-Kosten per locatie'!$A$13:$C$63,3,FALSE)</f>
        <v>#DIV/0!</v>
      </c>
      <c r="R98" s="334">
        <f>IF(L98&gt;0,L98*H98/X98,0)*VLOOKUP(B98,'2-Kosten per locatie'!$A$13:$C$63,3,FALSE)</f>
        <v>0</v>
      </c>
      <c r="S98" s="334">
        <f>IF(M98&gt;0,M98*H98/Y98,0)*VLOOKUP(B98,'2-Kosten per locatie'!$A$13:$C$63,3,FALSE)</f>
        <v>0</v>
      </c>
      <c r="T98" s="334">
        <f>IF(N98&gt;0,N98*H98/Z98,0)*VLOOKUP(B98,'2-Kosten per locatie'!$A$13:$C$63,3,FALSE)</f>
        <v>0</v>
      </c>
      <c r="U98" s="334">
        <f>IF(O98&gt;0,O98*H98/Y98,0)*VLOOKUP(B98,'2-Kosten per locatie'!$A$13:$C$63,3,FALSE)</f>
        <v>0</v>
      </c>
      <c r="V98" s="334">
        <f>IF(P98&gt;0,P98*H98/Z98,0)*VLOOKUP(B98,'2-Kosten per locatie'!$A$13:$C$63,3,FALSE)</f>
        <v>0</v>
      </c>
      <c r="W98" s="335">
        <f>IF(K98="nio",0,IF(K98&gt;0,VLOOKUP(F98,'3-Productie normen'!A:L,VLOOKUP(K98,'3-Productie normen'!$B$38:$C$44,2,FALSE),FALSE)))</f>
        <v>0</v>
      </c>
      <c r="X98" s="335">
        <f t="shared" si="6"/>
        <v>0</v>
      </c>
      <c r="Y98" s="335">
        <f t="shared" si="7"/>
        <v>0</v>
      </c>
      <c r="Z98" s="335">
        <f t="shared" si="8"/>
        <v>0</v>
      </c>
      <c r="AA98" s="336" t="str">
        <f>VLOOKUP(F98,'3-Productie normen'!A:O,15,FALSE)</f>
        <v>S</v>
      </c>
      <c r="AC98" s="337">
        <f t="shared" si="9"/>
        <v>928.2</v>
      </c>
    </row>
    <row r="99" spans="1:29" ht="14.1" customHeight="1">
      <c r="A99" s="68">
        <v>99</v>
      </c>
      <c r="B99" s="277" t="s">
        <v>72</v>
      </c>
      <c r="C99" s="329" t="s">
        <v>207</v>
      </c>
      <c r="D99" s="330"/>
      <c r="E99" s="224" t="s">
        <v>158</v>
      </c>
      <c r="F99" s="224" t="s">
        <v>158</v>
      </c>
      <c r="G99" s="224" t="s">
        <v>209</v>
      </c>
      <c r="H99" s="339">
        <v>14.91</v>
      </c>
      <c r="I99" s="339"/>
      <c r="J99" s="332">
        <f t="shared" si="5"/>
        <v>52</v>
      </c>
      <c r="K99" s="333">
        <v>52</v>
      </c>
      <c r="L99" s="333"/>
      <c r="M99" s="333"/>
      <c r="N99" s="333"/>
      <c r="O99" s="333"/>
      <c r="P99" s="333"/>
      <c r="Q99" s="334" t="e">
        <f>IF(K99="nio",0,IF(K99&gt;0,K99*H99/W99,0))*VLOOKUP(B99,'2-Kosten per locatie'!$A$13:$C$63,3,FALSE)</f>
        <v>#DIV/0!</v>
      </c>
      <c r="R99" s="334">
        <f>IF(L99&gt;0,L99*H99/X99,0)*VLOOKUP(B99,'2-Kosten per locatie'!$A$13:$C$63,3,FALSE)</f>
        <v>0</v>
      </c>
      <c r="S99" s="334">
        <f>IF(M99&gt;0,M99*H99/Y99,0)*VLOOKUP(B99,'2-Kosten per locatie'!$A$13:$C$63,3,FALSE)</f>
        <v>0</v>
      </c>
      <c r="T99" s="334">
        <f>IF(N99&gt;0,N99*H99/Z99,0)*VLOOKUP(B99,'2-Kosten per locatie'!$A$13:$C$63,3,FALSE)</f>
        <v>0</v>
      </c>
      <c r="U99" s="334">
        <f>IF(O99&gt;0,O99*H99/Y99,0)*VLOOKUP(B99,'2-Kosten per locatie'!$A$13:$C$63,3,FALSE)</f>
        <v>0</v>
      </c>
      <c r="V99" s="334">
        <f>IF(P99&gt;0,P99*H99/Z99,0)*VLOOKUP(B99,'2-Kosten per locatie'!$A$13:$C$63,3,FALSE)</f>
        <v>0</v>
      </c>
      <c r="W99" s="335">
        <f>IF(K99="nio",0,IF(K99&gt;0,VLOOKUP(F99,'3-Productie normen'!A:L,VLOOKUP(K99,'3-Productie normen'!$B$38:$C$44,2,FALSE),FALSE)))</f>
        <v>0</v>
      </c>
      <c r="X99" s="335">
        <f t="shared" si="6"/>
        <v>0</v>
      </c>
      <c r="Y99" s="335">
        <f t="shared" si="7"/>
        <v>0</v>
      </c>
      <c r="Z99" s="335">
        <f t="shared" si="8"/>
        <v>0</v>
      </c>
      <c r="AA99" s="336" t="str">
        <f>VLOOKUP(F99,'3-Productie normen'!A:O,15,FALSE)</f>
        <v>B</v>
      </c>
      <c r="AC99" s="337">
        <f t="shared" si="9"/>
        <v>775.32</v>
      </c>
    </row>
    <row r="100" spans="1:29" ht="14.1" customHeight="1">
      <c r="A100" s="68">
        <v>100</v>
      </c>
      <c r="B100" s="273" t="s">
        <v>71</v>
      </c>
      <c r="C100" s="329" t="s">
        <v>207</v>
      </c>
      <c r="D100" s="330"/>
      <c r="E100" s="224" t="s">
        <v>208</v>
      </c>
      <c r="F100" s="224" t="s">
        <v>153</v>
      </c>
      <c r="G100" s="224" t="s">
        <v>209</v>
      </c>
      <c r="H100" s="339">
        <v>48.405000000000001</v>
      </c>
      <c r="I100" s="339"/>
      <c r="J100" s="332">
        <f t="shared" si="5"/>
        <v>130</v>
      </c>
      <c r="K100" s="333">
        <v>130</v>
      </c>
      <c r="L100" s="333"/>
      <c r="M100" s="333"/>
      <c r="N100" s="333"/>
      <c r="O100" s="333"/>
      <c r="P100" s="333"/>
      <c r="Q100" s="334" t="e">
        <f>IF(K100="nio",0,IF(K100&gt;0,K100*H100/W100,0))*VLOOKUP(B100,'2-Kosten per locatie'!$A$13:$C$63,3,FALSE)</f>
        <v>#DIV/0!</v>
      </c>
      <c r="R100" s="334">
        <f>IF(L100&gt;0,L100*H100/X100,0)*VLOOKUP(B100,'2-Kosten per locatie'!$A$13:$C$63,3,FALSE)</f>
        <v>0</v>
      </c>
      <c r="S100" s="334">
        <f>IF(M100&gt;0,M100*H100/Y100,0)*VLOOKUP(B100,'2-Kosten per locatie'!$A$13:$C$63,3,FALSE)</f>
        <v>0</v>
      </c>
      <c r="T100" s="334">
        <f>IF(N100&gt;0,N100*H100/Z100,0)*VLOOKUP(B100,'2-Kosten per locatie'!$A$13:$C$63,3,FALSE)</f>
        <v>0</v>
      </c>
      <c r="U100" s="334">
        <f>IF(O100&gt;0,O100*H100/Y100,0)*VLOOKUP(B100,'2-Kosten per locatie'!$A$13:$C$63,3,FALSE)</f>
        <v>0</v>
      </c>
      <c r="V100" s="334">
        <f>IF(P100&gt;0,P100*H100/Z100,0)*VLOOKUP(B100,'2-Kosten per locatie'!$A$13:$C$63,3,FALSE)</f>
        <v>0</v>
      </c>
      <c r="W100" s="335">
        <f>IF(K100="nio",0,IF(K100&gt;0,VLOOKUP(F100,'3-Productie normen'!A:L,VLOOKUP(K100,'3-Productie normen'!$B$38:$C$44,2,FALSE),FALSE)))</f>
        <v>0</v>
      </c>
      <c r="X100" s="335">
        <f t="shared" si="6"/>
        <v>0</v>
      </c>
      <c r="Y100" s="335">
        <f t="shared" si="7"/>
        <v>0</v>
      </c>
      <c r="Z100" s="335">
        <f t="shared" si="8"/>
        <v>0</v>
      </c>
      <c r="AA100" s="336" t="str">
        <f>VLOOKUP(F100,'3-Productie normen'!A:O,15,FALSE)</f>
        <v>V</v>
      </c>
      <c r="AC100" s="337">
        <f t="shared" si="9"/>
        <v>6292.6500000000005</v>
      </c>
    </row>
    <row r="101" spans="1:29" ht="14.1" customHeight="1">
      <c r="A101" s="68">
        <v>101</v>
      </c>
      <c r="B101" s="273" t="s">
        <v>71</v>
      </c>
      <c r="C101" s="329" t="s">
        <v>207</v>
      </c>
      <c r="D101" s="330"/>
      <c r="E101" s="224" t="s">
        <v>210</v>
      </c>
      <c r="F101" s="224" t="s">
        <v>154</v>
      </c>
      <c r="G101" s="224" t="s">
        <v>228</v>
      </c>
      <c r="H101" s="339">
        <v>26.46</v>
      </c>
      <c r="I101" s="339"/>
      <c r="J101" s="332">
        <f t="shared" si="5"/>
        <v>130</v>
      </c>
      <c r="K101" s="333">
        <v>130</v>
      </c>
      <c r="L101" s="333"/>
      <c r="M101" s="333">
        <v>0</v>
      </c>
      <c r="N101" s="333"/>
      <c r="O101" s="333"/>
      <c r="P101" s="333"/>
      <c r="Q101" s="334" t="e">
        <f>IF(K101="nio",0,IF(K101&gt;0,K101*H101/W101,0))*VLOOKUP(B101,'2-Kosten per locatie'!$A$13:$C$63,3,FALSE)</f>
        <v>#DIV/0!</v>
      </c>
      <c r="R101" s="334">
        <f>IF(L101&gt;0,L101*H101/X101,0)*VLOOKUP(B101,'2-Kosten per locatie'!$A$13:$C$63,3,FALSE)</f>
        <v>0</v>
      </c>
      <c r="S101" s="334">
        <f>IF(M101&gt;0,M101*H101/Y101,0)*VLOOKUP(B101,'2-Kosten per locatie'!$A$13:$C$63,3,FALSE)</f>
        <v>0</v>
      </c>
      <c r="T101" s="334">
        <f>IF(N101&gt;0,N101*H101/Z101,0)*VLOOKUP(B101,'2-Kosten per locatie'!$A$13:$C$63,3,FALSE)</f>
        <v>0</v>
      </c>
      <c r="U101" s="334">
        <f>IF(O101&gt;0,O101*H101/Y101,0)*VLOOKUP(B101,'2-Kosten per locatie'!$A$13:$C$63,3,FALSE)</f>
        <v>0</v>
      </c>
      <c r="V101" s="334">
        <f>IF(P101&gt;0,P101*H101/Z101,0)*VLOOKUP(B101,'2-Kosten per locatie'!$A$13:$C$63,3,FALSE)</f>
        <v>0</v>
      </c>
      <c r="W101" s="335">
        <f>IF(K101="nio",0,IF(K101&gt;0,VLOOKUP(F101,'3-Productie normen'!A:L,VLOOKUP(K101,'3-Productie normen'!$B$38:$C$44,2,FALSE),FALSE)))</f>
        <v>0</v>
      </c>
      <c r="X101" s="335">
        <f t="shared" si="6"/>
        <v>0</v>
      </c>
      <c r="Y101" s="335">
        <f t="shared" si="7"/>
        <v>0</v>
      </c>
      <c r="Z101" s="335">
        <f t="shared" si="8"/>
        <v>0</v>
      </c>
      <c r="AA101" s="336" t="str">
        <f>VLOOKUP(F101,'3-Productie normen'!A:O,15,FALSE)</f>
        <v>V</v>
      </c>
      <c r="AC101" s="337">
        <f t="shared" si="9"/>
        <v>3439.8</v>
      </c>
    </row>
    <row r="102" spans="1:29" ht="14.1" customHeight="1">
      <c r="A102" s="68">
        <v>102</v>
      </c>
      <c r="B102" s="273" t="s">
        <v>71</v>
      </c>
      <c r="C102" s="329" t="s">
        <v>207</v>
      </c>
      <c r="D102" s="330"/>
      <c r="E102" s="224" t="s">
        <v>239</v>
      </c>
      <c r="F102" s="224" t="s">
        <v>218</v>
      </c>
      <c r="G102" s="224" t="s">
        <v>228</v>
      </c>
      <c r="H102" s="339">
        <v>0</v>
      </c>
      <c r="I102" s="339">
        <v>43.89</v>
      </c>
      <c r="J102" s="332">
        <f t="shared" si="5"/>
        <v>0</v>
      </c>
      <c r="K102" s="333" t="s">
        <v>219</v>
      </c>
      <c r="L102" s="333"/>
      <c r="M102" s="333"/>
      <c r="N102" s="333"/>
      <c r="O102" s="333"/>
      <c r="P102" s="333"/>
      <c r="Q102" s="334">
        <f>IF(K102="nio",0,IF(K102&gt;0,K102*H102/W102,0))*VLOOKUP(B102,'2-Kosten per locatie'!$A$13:$C$63,3,FALSE)</f>
        <v>0</v>
      </c>
      <c r="R102" s="334">
        <f>IF(L102&gt;0,L102*H102/X102,0)*VLOOKUP(B102,'2-Kosten per locatie'!$A$13:$C$63,3,FALSE)</f>
        <v>0</v>
      </c>
      <c r="S102" s="334">
        <f>IF(M102&gt;0,M102*H102/Y102,0)*VLOOKUP(B102,'2-Kosten per locatie'!$A$13:$C$63,3,FALSE)</f>
        <v>0</v>
      </c>
      <c r="T102" s="334">
        <f>IF(N102&gt;0,N102*H102/Z102,0)*VLOOKUP(B102,'2-Kosten per locatie'!$A$13:$C$63,3,FALSE)</f>
        <v>0</v>
      </c>
      <c r="U102" s="334">
        <f>IF(O102&gt;0,O102*H102/Y102,0)*VLOOKUP(B102,'2-Kosten per locatie'!$A$13:$C$63,3,FALSE)</f>
        <v>0</v>
      </c>
      <c r="V102" s="334">
        <f>IF(P102&gt;0,P102*H102/Z102,0)*VLOOKUP(B102,'2-Kosten per locatie'!$A$13:$C$63,3,FALSE)</f>
        <v>0</v>
      </c>
      <c r="W102" s="335">
        <f>IF(K102="nio",0,IF(K102&gt;0,VLOOKUP(F102,'3-Productie normen'!A:L,VLOOKUP(K102,'3-Productie normen'!$B$38:$C$44,2,FALSE),FALSE)))</f>
        <v>0</v>
      </c>
      <c r="X102" s="335">
        <f t="shared" si="6"/>
        <v>0</v>
      </c>
      <c r="Y102" s="335">
        <f t="shared" si="7"/>
        <v>0</v>
      </c>
      <c r="Z102" s="335">
        <f t="shared" si="8"/>
        <v>0</v>
      </c>
      <c r="AA102" s="336" t="str">
        <f>VLOOKUP(F102,'3-Productie normen'!A:O,15,FALSE)</f>
        <v>-</v>
      </c>
      <c r="AC102" s="337">
        <f t="shared" si="9"/>
        <v>0</v>
      </c>
    </row>
    <row r="103" spans="1:29" ht="14.1" customHeight="1">
      <c r="A103" s="68">
        <v>103</v>
      </c>
      <c r="B103" s="273" t="s">
        <v>71</v>
      </c>
      <c r="C103" s="329" t="s">
        <v>207</v>
      </c>
      <c r="D103" s="330"/>
      <c r="E103" s="224" t="s">
        <v>230</v>
      </c>
      <c r="F103" s="224" t="s">
        <v>166</v>
      </c>
      <c r="G103" s="224" t="s">
        <v>228</v>
      </c>
      <c r="H103" s="339">
        <v>1.47</v>
      </c>
      <c r="I103" s="339"/>
      <c r="J103" s="332">
        <f t="shared" si="5"/>
        <v>255</v>
      </c>
      <c r="K103" s="333">
        <v>255</v>
      </c>
      <c r="L103" s="333"/>
      <c r="M103" s="333">
        <v>0</v>
      </c>
      <c r="N103" s="333"/>
      <c r="O103" s="333"/>
      <c r="P103" s="333"/>
      <c r="Q103" s="334" t="e">
        <f>IF(K103="nio",0,IF(K103&gt;0,K103*H103/W103,0))*VLOOKUP(B103,'2-Kosten per locatie'!$A$13:$C$63,3,FALSE)</f>
        <v>#DIV/0!</v>
      </c>
      <c r="R103" s="334">
        <f>IF(L103&gt;0,L103*H103/X103,0)*VLOOKUP(B103,'2-Kosten per locatie'!$A$13:$C$63,3,FALSE)</f>
        <v>0</v>
      </c>
      <c r="S103" s="334">
        <f>IF(M103&gt;0,M103*H103/Y103,0)*VLOOKUP(B103,'2-Kosten per locatie'!$A$13:$C$63,3,FALSE)</f>
        <v>0</v>
      </c>
      <c r="T103" s="334">
        <f>IF(N103&gt;0,N103*H103/Z103,0)*VLOOKUP(B103,'2-Kosten per locatie'!$A$13:$C$63,3,FALSE)</f>
        <v>0</v>
      </c>
      <c r="U103" s="334">
        <f>IF(O103&gt;0,O103*H103/Y103,0)*VLOOKUP(B103,'2-Kosten per locatie'!$A$13:$C$63,3,FALSE)</f>
        <v>0</v>
      </c>
      <c r="V103" s="334">
        <f>IF(P103&gt;0,P103*H103/Z103,0)*VLOOKUP(B103,'2-Kosten per locatie'!$A$13:$C$63,3,FALSE)</f>
        <v>0</v>
      </c>
      <c r="W103" s="335">
        <f>IF(K103="nio",0,IF(K103&gt;0,VLOOKUP(F103,'3-Productie normen'!A:L,VLOOKUP(K103,'3-Productie normen'!$B$38:$C$44,2,FALSE),FALSE)))</f>
        <v>0</v>
      </c>
      <c r="X103" s="335">
        <f t="shared" si="6"/>
        <v>0</v>
      </c>
      <c r="Y103" s="335">
        <f t="shared" si="7"/>
        <v>0</v>
      </c>
      <c r="Z103" s="335">
        <f t="shared" si="8"/>
        <v>0</v>
      </c>
      <c r="AA103" s="336" t="str">
        <f>VLOOKUP(F103,'3-Productie normen'!A:O,15,FALSE)</f>
        <v>S</v>
      </c>
      <c r="AC103" s="337">
        <f t="shared" si="9"/>
        <v>374.84999999999997</v>
      </c>
    </row>
    <row r="104" spans="1:29" ht="14.1" customHeight="1">
      <c r="A104" s="68">
        <v>104</v>
      </c>
      <c r="B104" s="273" t="s">
        <v>71</v>
      </c>
      <c r="C104" s="329" t="s">
        <v>207</v>
      </c>
      <c r="D104" s="330"/>
      <c r="E104" s="224" t="s">
        <v>240</v>
      </c>
      <c r="F104" s="224" t="s">
        <v>169</v>
      </c>
      <c r="G104" s="224" t="s">
        <v>228</v>
      </c>
      <c r="H104" s="339">
        <v>36.75</v>
      </c>
      <c r="I104" s="339">
        <v>0</v>
      </c>
      <c r="J104" s="332">
        <f t="shared" si="5"/>
        <v>255</v>
      </c>
      <c r="K104" s="333">
        <v>255</v>
      </c>
      <c r="L104" s="333"/>
      <c r="M104" s="333">
        <v>0</v>
      </c>
      <c r="N104" s="333"/>
      <c r="O104" s="333"/>
      <c r="P104" s="333"/>
      <c r="Q104" s="334" t="e">
        <f>IF(K104="nio",0,IF(K104&gt;0,K104*H104/W104,0))*VLOOKUP(B104,'2-Kosten per locatie'!$A$13:$C$63,3,FALSE)</f>
        <v>#DIV/0!</v>
      </c>
      <c r="R104" s="334">
        <f>IF(L104&gt;0,L104*H104/X104,0)*VLOOKUP(B104,'2-Kosten per locatie'!$A$13:$C$63,3,FALSE)</f>
        <v>0</v>
      </c>
      <c r="S104" s="334">
        <f>IF(M104&gt;0,M104*H104/Y104,0)*VLOOKUP(B104,'2-Kosten per locatie'!$A$13:$C$63,3,FALSE)</f>
        <v>0</v>
      </c>
      <c r="T104" s="334">
        <f>IF(N104&gt;0,N104*H104/Z104,0)*VLOOKUP(B104,'2-Kosten per locatie'!$A$13:$C$63,3,FALSE)</f>
        <v>0</v>
      </c>
      <c r="U104" s="334">
        <f>IF(O104&gt;0,O104*H104/Y104,0)*VLOOKUP(B104,'2-Kosten per locatie'!$A$13:$C$63,3,FALSE)</f>
        <v>0</v>
      </c>
      <c r="V104" s="334">
        <f>IF(P104&gt;0,P104*H104/Z104,0)*VLOOKUP(B104,'2-Kosten per locatie'!$A$13:$C$63,3,FALSE)</f>
        <v>0</v>
      </c>
      <c r="W104" s="335">
        <f>IF(K104="nio",0,IF(K104&gt;0,VLOOKUP(F104,'3-Productie normen'!A:L,VLOOKUP(K104,'3-Productie normen'!$B$38:$C$44,2,FALSE),FALSE)))</f>
        <v>0</v>
      </c>
      <c r="X104" s="335">
        <f t="shared" si="6"/>
        <v>0</v>
      </c>
      <c r="Y104" s="335">
        <f t="shared" si="7"/>
        <v>0</v>
      </c>
      <c r="Z104" s="335">
        <f t="shared" si="8"/>
        <v>0</v>
      </c>
      <c r="AA104" s="336" t="str">
        <f>VLOOKUP(F104,'3-Productie normen'!A:O,15,FALSE)</f>
        <v>V</v>
      </c>
      <c r="AC104" s="337">
        <f t="shared" si="9"/>
        <v>9371.25</v>
      </c>
    </row>
    <row r="105" spans="1:29" ht="14.1" customHeight="1">
      <c r="A105" s="68">
        <v>105</v>
      </c>
      <c r="B105" s="273" t="s">
        <v>71</v>
      </c>
      <c r="C105" s="329" t="s">
        <v>207</v>
      </c>
      <c r="D105" s="330"/>
      <c r="E105" s="224" t="s">
        <v>167</v>
      </c>
      <c r="F105" s="224" t="s">
        <v>167</v>
      </c>
      <c r="G105" s="224" t="s">
        <v>228</v>
      </c>
      <c r="H105" s="339">
        <v>8.9250000000000007</v>
      </c>
      <c r="I105" s="339"/>
      <c r="J105" s="332">
        <f t="shared" si="5"/>
        <v>130</v>
      </c>
      <c r="K105" s="333">
        <v>130</v>
      </c>
      <c r="L105" s="333"/>
      <c r="M105" s="333"/>
      <c r="N105" s="333"/>
      <c r="O105" s="333"/>
      <c r="P105" s="333"/>
      <c r="Q105" s="334" t="e">
        <f>IF(K105="nio",0,IF(K105&gt;0,K105*H105/W105,0))*VLOOKUP(B105,'2-Kosten per locatie'!$A$13:$C$63,3,FALSE)</f>
        <v>#DIV/0!</v>
      </c>
      <c r="R105" s="334">
        <f>IF(L105&gt;0,L105*H105/X105,0)*VLOOKUP(B105,'2-Kosten per locatie'!$A$13:$C$63,3,FALSE)</f>
        <v>0</v>
      </c>
      <c r="S105" s="334">
        <f>IF(M105&gt;0,M105*H105/Y105,0)*VLOOKUP(B105,'2-Kosten per locatie'!$A$13:$C$63,3,FALSE)</f>
        <v>0</v>
      </c>
      <c r="T105" s="334">
        <f>IF(N105&gt;0,N105*H105/Z105,0)*VLOOKUP(B105,'2-Kosten per locatie'!$A$13:$C$63,3,FALSE)</f>
        <v>0</v>
      </c>
      <c r="U105" s="334">
        <f>IF(O105&gt;0,O105*H105/Y105,0)*VLOOKUP(B105,'2-Kosten per locatie'!$A$13:$C$63,3,FALSE)</f>
        <v>0</v>
      </c>
      <c r="V105" s="334">
        <f>IF(P105&gt;0,P105*H105/Z105,0)*VLOOKUP(B105,'2-Kosten per locatie'!$A$13:$C$63,3,FALSE)</f>
        <v>0</v>
      </c>
      <c r="W105" s="335">
        <f>IF(K105="nio",0,IF(K105&gt;0,VLOOKUP(F105,'3-Productie normen'!A:L,VLOOKUP(K105,'3-Productie normen'!$B$38:$C$44,2,FALSE),FALSE)))</f>
        <v>0</v>
      </c>
      <c r="X105" s="335">
        <f t="shared" si="6"/>
        <v>0</v>
      </c>
      <c r="Y105" s="335">
        <f t="shared" si="7"/>
        <v>0</v>
      </c>
      <c r="Z105" s="335">
        <f t="shared" si="8"/>
        <v>0</v>
      </c>
      <c r="AA105" s="336" t="str">
        <f>VLOOKUP(F105,'3-Productie normen'!A:O,15,FALSE)</f>
        <v>V</v>
      </c>
      <c r="AC105" s="337">
        <f t="shared" si="9"/>
        <v>1160.25</v>
      </c>
    </row>
    <row r="106" spans="1:29" ht="14.1" customHeight="1">
      <c r="A106" s="68">
        <v>106</v>
      </c>
      <c r="B106" s="273" t="s">
        <v>71</v>
      </c>
      <c r="C106" s="329" t="s">
        <v>207</v>
      </c>
      <c r="D106" s="330"/>
      <c r="E106" s="224" t="s">
        <v>214</v>
      </c>
      <c r="F106" s="224" t="s">
        <v>166</v>
      </c>
      <c r="G106" s="224" t="s">
        <v>228</v>
      </c>
      <c r="H106" s="339">
        <v>1.47</v>
      </c>
      <c r="I106" s="339"/>
      <c r="J106" s="332">
        <f t="shared" si="5"/>
        <v>255</v>
      </c>
      <c r="K106" s="333">
        <v>255</v>
      </c>
      <c r="L106" s="333"/>
      <c r="M106" s="333">
        <v>0</v>
      </c>
      <c r="N106" s="333"/>
      <c r="O106" s="333"/>
      <c r="P106" s="333"/>
      <c r="Q106" s="334" t="e">
        <f>IF(K106="nio",0,IF(K106&gt;0,K106*H106/W106,0))*VLOOKUP(B106,'2-Kosten per locatie'!$A$13:$C$63,3,FALSE)</f>
        <v>#DIV/0!</v>
      </c>
      <c r="R106" s="334">
        <f>IF(L106&gt;0,L106*H106/X106,0)*VLOOKUP(B106,'2-Kosten per locatie'!$A$13:$C$63,3,FALSE)</f>
        <v>0</v>
      </c>
      <c r="S106" s="334">
        <f>IF(M106&gt;0,M106*H106/Y106,0)*VLOOKUP(B106,'2-Kosten per locatie'!$A$13:$C$63,3,FALSE)</f>
        <v>0</v>
      </c>
      <c r="T106" s="334">
        <f>IF(N106&gt;0,N106*H106/Z106,0)*VLOOKUP(B106,'2-Kosten per locatie'!$A$13:$C$63,3,FALSE)</f>
        <v>0</v>
      </c>
      <c r="U106" s="334">
        <f>IF(O106&gt;0,O106*H106/Y106,0)*VLOOKUP(B106,'2-Kosten per locatie'!$A$13:$C$63,3,FALSE)</f>
        <v>0</v>
      </c>
      <c r="V106" s="334">
        <f>IF(P106&gt;0,P106*H106/Z106,0)*VLOOKUP(B106,'2-Kosten per locatie'!$A$13:$C$63,3,FALSE)</f>
        <v>0</v>
      </c>
      <c r="W106" s="335">
        <f>IF(K106="nio",0,IF(K106&gt;0,VLOOKUP(F106,'3-Productie normen'!A:L,VLOOKUP(K106,'3-Productie normen'!$B$38:$C$44,2,FALSE),FALSE)))</f>
        <v>0</v>
      </c>
      <c r="X106" s="335">
        <f t="shared" si="6"/>
        <v>0</v>
      </c>
      <c r="Y106" s="335">
        <f t="shared" si="7"/>
        <v>0</v>
      </c>
      <c r="Z106" s="335">
        <f t="shared" si="8"/>
        <v>0</v>
      </c>
      <c r="AA106" s="336" t="str">
        <f>VLOOKUP(F106,'3-Productie normen'!A:O,15,FALSE)</f>
        <v>S</v>
      </c>
      <c r="AC106" s="337">
        <f t="shared" si="9"/>
        <v>374.84999999999997</v>
      </c>
    </row>
    <row r="107" spans="1:29" ht="14.1" customHeight="1">
      <c r="A107" s="68">
        <v>107</v>
      </c>
      <c r="B107" s="273" t="s">
        <v>71</v>
      </c>
      <c r="C107" s="329" t="s">
        <v>207</v>
      </c>
      <c r="D107" s="330"/>
      <c r="E107" s="224" t="s">
        <v>215</v>
      </c>
      <c r="F107" s="224" t="s">
        <v>166</v>
      </c>
      <c r="G107" s="224" t="s">
        <v>228</v>
      </c>
      <c r="H107" s="339">
        <v>1.47</v>
      </c>
      <c r="I107" s="339"/>
      <c r="J107" s="332">
        <f t="shared" si="5"/>
        <v>255</v>
      </c>
      <c r="K107" s="333">
        <v>255</v>
      </c>
      <c r="L107" s="333"/>
      <c r="M107" s="333"/>
      <c r="N107" s="333"/>
      <c r="O107" s="333"/>
      <c r="P107" s="333"/>
      <c r="Q107" s="334" t="e">
        <f>IF(K107="nio",0,IF(K107&gt;0,K107*H107/W107,0))*VLOOKUP(B107,'2-Kosten per locatie'!$A$13:$C$63,3,FALSE)</f>
        <v>#DIV/0!</v>
      </c>
      <c r="R107" s="334">
        <f>IF(L107&gt;0,L107*H107/X107,0)*VLOOKUP(B107,'2-Kosten per locatie'!$A$13:$C$63,3,FALSE)</f>
        <v>0</v>
      </c>
      <c r="S107" s="334">
        <f>IF(M107&gt;0,M107*H107/Y107,0)*VLOOKUP(B107,'2-Kosten per locatie'!$A$13:$C$63,3,FALSE)</f>
        <v>0</v>
      </c>
      <c r="T107" s="334">
        <f>IF(N107&gt;0,N107*H107/Z107,0)*VLOOKUP(B107,'2-Kosten per locatie'!$A$13:$C$63,3,FALSE)</f>
        <v>0</v>
      </c>
      <c r="U107" s="334">
        <f>IF(O107&gt;0,O107*H107/Y107,0)*VLOOKUP(B107,'2-Kosten per locatie'!$A$13:$C$63,3,FALSE)</f>
        <v>0</v>
      </c>
      <c r="V107" s="334">
        <f>IF(P107&gt;0,P107*H107/Z107,0)*VLOOKUP(B107,'2-Kosten per locatie'!$A$13:$C$63,3,FALSE)</f>
        <v>0</v>
      </c>
      <c r="W107" s="335">
        <f>IF(K107="nio",0,IF(K107&gt;0,VLOOKUP(F107,'3-Productie normen'!A:L,VLOOKUP(K107,'3-Productie normen'!$B$38:$C$44,2,FALSE),FALSE)))</f>
        <v>0</v>
      </c>
      <c r="X107" s="335">
        <f t="shared" si="6"/>
        <v>0</v>
      </c>
      <c r="Y107" s="335">
        <f t="shared" si="7"/>
        <v>0</v>
      </c>
      <c r="Z107" s="335">
        <f t="shared" si="8"/>
        <v>0</v>
      </c>
      <c r="AA107" s="336" t="str">
        <f>VLOOKUP(F107,'3-Productie normen'!A:O,15,FALSE)</f>
        <v>S</v>
      </c>
      <c r="AC107" s="337">
        <f t="shared" si="9"/>
        <v>374.84999999999997</v>
      </c>
    </row>
    <row r="108" spans="1:29" ht="14.1" customHeight="1">
      <c r="A108" s="68">
        <v>108</v>
      </c>
      <c r="B108" s="273" t="s">
        <v>71</v>
      </c>
      <c r="C108" s="329" t="s">
        <v>222</v>
      </c>
      <c r="D108" s="330"/>
      <c r="E108" s="224" t="s">
        <v>156</v>
      </c>
      <c r="F108" s="224" t="s">
        <v>156</v>
      </c>
      <c r="G108" s="224" t="s">
        <v>228</v>
      </c>
      <c r="H108" s="339">
        <v>89.25</v>
      </c>
      <c r="I108" s="339"/>
      <c r="J108" s="332">
        <f t="shared" si="5"/>
        <v>130</v>
      </c>
      <c r="K108" s="333">
        <v>130</v>
      </c>
      <c r="L108" s="333"/>
      <c r="M108" s="333">
        <v>0</v>
      </c>
      <c r="N108" s="333"/>
      <c r="O108" s="333"/>
      <c r="P108" s="333"/>
      <c r="Q108" s="334" t="e">
        <f>IF(K108="nio",0,IF(K108&gt;0,K108*H108/W108,0))*VLOOKUP(B108,'2-Kosten per locatie'!$A$13:$C$63,3,FALSE)</f>
        <v>#DIV/0!</v>
      </c>
      <c r="R108" s="334">
        <f>IF(L108&gt;0,L108*H108/X108,0)*VLOOKUP(B108,'2-Kosten per locatie'!$A$13:$C$63,3,FALSE)</f>
        <v>0</v>
      </c>
      <c r="S108" s="334">
        <f>IF(M108&gt;0,M108*H108/Y108,0)*VLOOKUP(B108,'2-Kosten per locatie'!$A$13:$C$63,3,FALSE)</f>
        <v>0</v>
      </c>
      <c r="T108" s="334">
        <f>IF(N108&gt;0,N108*H108/Z108,0)*VLOOKUP(B108,'2-Kosten per locatie'!$A$13:$C$63,3,FALSE)</f>
        <v>0</v>
      </c>
      <c r="U108" s="334">
        <f>IF(O108&gt;0,O108*H108/Y108,0)*VLOOKUP(B108,'2-Kosten per locatie'!$A$13:$C$63,3,FALSE)</f>
        <v>0</v>
      </c>
      <c r="V108" s="334">
        <f>IF(P108&gt;0,P108*H108/Z108,0)*VLOOKUP(B108,'2-Kosten per locatie'!$A$13:$C$63,3,FALSE)</f>
        <v>0</v>
      </c>
      <c r="W108" s="335">
        <f>IF(K108="nio",0,IF(K108&gt;0,VLOOKUP(F108,'3-Productie normen'!A:L,VLOOKUP(K108,'3-Productie normen'!$B$38:$C$44,2,FALSE),FALSE)))</f>
        <v>0</v>
      </c>
      <c r="X108" s="335">
        <f t="shared" si="6"/>
        <v>0</v>
      </c>
      <c r="Y108" s="335">
        <f t="shared" si="7"/>
        <v>0</v>
      </c>
      <c r="Z108" s="335">
        <f t="shared" si="8"/>
        <v>0</v>
      </c>
      <c r="AA108" s="336" t="str">
        <f>VLOOKUP(F108,'3-Productie normen'!A:O,15,FALSE)</f>
        <v>S</v>
      </c>
      <c r="AC108" s="337">
        <f t="shared" si="9"/>
        <v>11602.5</v>
      </c>
    </row>
    <row r="109" spans="1:29" ht="14.1" customHeight="1">
      <c r="A109" s="68">
        <v>109</v>
      </c>
      <c r="B109" s="273" t="s">
        <v>71</v>
      </c>
      <c r="C109" s="329" t="s">
        <v>222</v>
      </c>
      <c r="D109" s="330"/>
      <c r="E109" s="224" t="s">
        <v>214</v>
      </c>
      <c r="F109" s="224" t="s">
        <v>166</v>
      </c>
      <c r="G109" s="224" t="s">
        <v>228</v>
      </c>
      <c r="H109" s="339">
        <v>10.5</v>
      </c>
      <c r="I109" s="339"/>
      <c r="J109" s="332">
        <f t="shared" si="5"/>
        <v>255</v>
      </c>
      <c r="K109" s="333">
        <v>255</v>
      </c>
      <c r="L109" s="333"/>
      <c r="M109" s="333">
        <v>0</v>
      </c>
      <c r="N109" s="333"/>
      <c r="O109" s="333"/>
      <c r="P109" s="333"/>
      <c r="Q109" s="334" t="e">
        <f>IF(K109="nio",0,IF(K109&gt;0,K109*H109/W109,0))*VLOOKUP(B109,'2-Kosten per locatie'!$A$13:$C$63,3,FALSE)</f>
        <v>#DIV/0!</v>
      </c>
      <c r="R109" s="334">
        <f>IF(L109&gt;0,L109*H109/X109,0)*VLOOKUP(B109,'2-Kosten per locatie'!$A$13:$C$63,3,FALSE)</f>
        <v>0</v>
      </c>
      <c r="S109" s="334">
        <f>IF(M109&gt;0,M109*H109/Y109,0)*VLOOKUP(B109,'2-Kosten per locatie'!$A$13:$C$63,3,FALSE)</f>
        <v>0</v>
      </c>
      <c r="T109" s="334">
        <f>IF(N109&gt;0,N109*H109/Z109,0)*VLOOKUP(B109,'2-Kosten per locatie'!$A$13:$C$63,3,FALSE)</f>
        <v>0</v>
      </c>
      <c r="U109" s="334">
        <f>IF(O109&gt;0,O109*H109/Y109,0)*VLOOKUP(B109,'2-Kosten per locatie'!$A$13:$C$63,3,FALSE)</f>
        <v>0</v>
      </c>
      <c r="V109" s="334">
        <f>IF(P109&gt;0,P109*H109/Z109,0)*VLOOKUP(B109,'2-Kosten per locatie'!$A$13:$C$63,3,FALSE)</f>
        <v>0</v>
      </c>
      <c r="W109" s="335">
        <f>IF(K109="nio",0,IF(K109&gt;0,VLOOKUP(F109,'3-Productie normen'!A:L,VLOOKUP(K109,'3-Productie normen'!$B$38:$C$44,2,FALSE),FALSE)))</f>
        <v>0</v>
      </c>
      <c r="X109" s="335">
        <f t="shared" si="6"/>
        <v>0</v>
      </c>
      <c r="Y109" s="335">
        <f t="shared" si="7"/>
        <v>0</v>
      </c>
      <c r="Z109" s="335">
        <f t="shared" si="8"/>
        <v>0</v>
      </c>
      <c r="AA109" s="336" t="str">
        <f>VLOOKUP(F109,'3-Productie normen'!A:O,15,FALSE)</f>
        <v>S</v>
      </c>
      <c r="AC109" s="337">
        <f t="shared" si="9"/>
        <v>2677.5</v>
      </c>
    </row>
    <row r="110" spans="1:29" ht="14.1" customHeight="1">
      <c r="A110" s="68">
        <v>110</v>
      </c>
      <c r="B110" s="273" t="s">
        <v>71</v>
      </c>
      <c r="C110" s="329" t="s">
        <v>222</v>
      </c>
      <c r="D110" s="330"/>
      <c r="E110" s="224" t="s">
        <v>215</v>
      </c>
      <c r="F110" s="224" t="s">
        <v>166</v>
      </c>
      <c r="G110" s="224" t="s">
        <v>228</v>
      </c>
      <c r="H110" s="339">
        <v>6.3000000000000007</v>
      </c>
      <c r="I110" s="339"/>
      <c r="J110" s="332">
        <f t="shared" si="5"/>
        <v>255</v>
      </c>
      <c r="K110" s="333">
        <v>255</v>
      </c>
      <c r="L110" s="333"/>
      <c r="M110" s="333">
        <v>0</v>
      </c>
      <c r="N110" s="333"/>
      <c r="O110" s="333"/>
      <c r="P110" s="333"/>
      <c r="Q110" s="334" t="e">
        <f>IF(K110="nio",0,IF(K110&gt;0,K110*H110/W110,0))*VLOOKUP(B110,'2-Kosten per locatie'!$A$13:$C$63,3,FALSE)</f>
        <v>#DIV/0!</v>
      </c>
      <c r="R110" s="334">
        <f>IF(L110&gt;0,L110*H110/X110,0)*VLOOKUP(B110,'2-Kosten per locatie'!$A$13:$C$63,3,FALSE)</f>
        <v>0</v>
      </c>
      <c r="S110" s="334">
        <f>IF(M110&gt;0,M110*H110/Y110,0)*VLOOKUP(B110,'2-Kosten per locatie'!$A$13:$C$63,3,FALSE)</f>
        <v>0</v>
      </c>
      <c r="T110" s="334">
        <f>IF(N110&gt;0,N110*H110/Z110,0)*VLOOKUP(B110,'2-Kosten per locatie'!$A$13:$C$63,3,FALSE)</f>
        <v>0</v>
      </c>
      <c r="U110" s="334">
        <f>IF(O110&gt;0,O110*H110/Y110,0)*VLOOKUP(B110,'2-Kosten per locatie'!$A$13:$C$63,3,FALSE)</f>
        <v>0</v>
      </c>
      <c r="V110" s="334">
        <f>IF(P110&gt;0,P110*H110/Z110,0)*VLOOKUP(B110,'2-Kosten per locatie'!$A$13:$C$63,3,FALSE)</f>
        <v>0</v>
      </c>
      <c r="W110" s="335">
        <f>IF(K110="nio",0,IF(K110&gt;0,VLOOKUP(F110,'3-Productie normen'!A:L,VLOOKUP(K110,'3-Productie normen'!$B$38:$C$44,2,FALSE),FALSE)))</f>
        <v>0</v>
      </c>
      <c r="X110" s="335">
        <f t="shared" si="6"/>
        <v>0</v>
      </c>
      <c r="Y110" s="335">
        <f t="shared" si="7"/>
        <v>0</v>
      </c>
      <c r="Z110" s="335">
        <f t="shared" si="8"/>
        <v>0</v>
      </c>
      <c r="AA110" s="336" t="str">
        <f>VLOOKUP(F110,'3-Productie normen'!A:O,15,FALSE)</f>
        <v>S</v>
      </c>
      <c r="AC110" s="337">
        <f t="shared" si="9"/>
        <v>1606.5000000000002</v>
      </c>
    </row>
    <row r="111" spans="1:29" ht="14.1" customHeight="1">
      <c r="A111" s="68">
        <v>111</v>
      </c>
      <c r="B111" s="273" t="s">
        <v>71</v>
      </c>
      <c r="C111" s="329" t="s">
        <v>222</v>
      </c>
      <c r="D111" s="330"/>
      <c r="E111" s="224" t="s">
        <v>210</v>
      </c>
      <c r="F111" s="224" t="s">
        <v>154</v>
      </c>
      <c r="G111" s="224" t="s">
        <v>228</v>
      </c>
      <c r="H111" s="339">
        <v>22.05</v>
      </c>
      <c r="I111" s="339"/>
      <c r="J111" s="332">
        <f t="shared" si="5"/>
        <v>130</v>
      </c>
      <c r="K111" s="333">
        <v>130</v>
      </c>
      <c r="L111" s="333"/>
      <c r="M111" s="333">
        <v>0</v>
      </c>
      <c r="N111" s="333"/>
      <c r="O111" s="333"/>
      <c r="P111" s="333"/>
      <c r="Q111" s="334" t="e">
        <f>IF(K111="nio",0,IF(K111&gt;0,K111*H111/W111,0))*VLOOKUP(B111,'2-Kosten per locatie'!$A$13:$C$63,3,FALSE)</f>
        <v>#DIV/0!</v>
      </c>
      <c r="R111" s="334">
        <f>IF(L111&gt;0,L111*H111/X111,0)*VLOOKUP(B111,'2-Kosten per locatie'!$A$13:$C$63,3,FALSE)</f>
        <v>0</v>
      </c>
      <c r="S111" s="334">
        <f>IF(M111&gt;0,M111*H111/Y111,0)*VLOOKUP(B111,'2-Kosten per locatie'!$A$13:$C$63,3,FALSE)</f>
        <v>0</v>
      </c>
      <c r="T111" s="334">
        <f>IF(N111&gt;0,N111*H111/Z111,0)*VLOOKUP(B111,'2-Kosten per locatie'!$A$13:$C$63,3,FALSE)</f>
        <v>0</v>
      </c>
      <c r="U111" s="334">
        <f>IF(O111&gt;0,O111*H111/Y111,0)*VLOOKUP(B111,'2-Kosten per locatie'!$A$13:$C$63,3,FALSE)</f>
        <v>0</v>
      </c>
      <c r="V111" s="334">
        <f>IF(P111&gt;0,P111*H111/Z111,0)*VLOOKUP(B111,'2-Kosten per locatie'!$A$13:$C$63,3,FALSE)</f>
        <v>0</v>
      </c>
      <c r="W111" s="335">
        <f>IF(K111="nio",0,IF(K111&gt;0,VLOOKUP(F111,'3-Productie normen'!A:L,VLOOKUP(K111,'3-Productie normen'!$B$38:$C$44,2,FALSE),FALSE)))</f>
        <v>0</v>
      </c>
      <c r="X111" s="335">
        <f t="shared" si="6"/>
        <v>0</v>
      </c>
      <c r="Y111" s="335">
        <f t="shared" si="7"/>
        <v>0</v>
      </c>
      <c r="Z111" s="335">
        <f t="shared" si="8"/>
        <v>0</v>
      </c>
      <c r="AA111" s="336" t="str">
        <f>VLOOKUP(F111,'3-Productie normen'!A:O,15,FALSE)</f>
        <v>V</v>
      </c>
      <c r="AC111" s="337">
        <f t="shared" si="9"/>
        <v>2866.5</v>
      </c>
    </row>
    <row r="112" spans="1:29" ht="14.1" customHeight="1">
      <c r="A112" s="68">
        <v>112</v>
      </c>
      <c r="B112" s="273" t="s">
        <v>71</v>
      </c>
      <c r="C112" s="329" t="s">
        <v>222</v>
      </c>
      <c r="D112" s="330"/>
      <c r="E112" s="224" t="s">
        <v>241</v>
      </c>
      <c r="F112" s="224" t="s">
        <v>151</v>
      </c>
      <c r="G112" s="224" t="s">
        <v>211</v>
      </c>
      <c r="H112" s="339">
        <v>71.400000000000006</v>
      </c>
      <c r="I112" s="339"/>
      <c r="J112" s="332">
        <f t="shared" si="5"/>
        <v>255</v>
      </c>
      <c r="K112" s="333">
        <v>255</v>
      </c>
      <c r="L112" s="333"/>
      <c r="M112" s="333">
        <v>0</v>
      </c>
      <c r="N112" s="333"/>
      <c r="O112" s="333"/>
      <c r="P112" s="333"/>
      <c r="Q112" s="334" t="e">
        <f>IF(K112="nio",0,IF(K112&gt;0,K112*H112/W112,0))*VLOOKUP(B112,'2-Kosten per locatie'!$A$13:$C$63,3,FALSE)</f>
        <v>#DIV/0!</v>
      </c>
      <c r="R112" s="334">
        <f>IF(L112&gt;0,L112*H112/X112,0)*VLOOKUP(B112,'2-Kosten per locatie'!$A$13:$C$63,3,FALSE)</f>
        <v>0</v>
      </c>
      <c r="S112" s="334">
        <f>IF(M112&gt;0,M112*H112/Y112,0)*VLOOKUP(B112,'2-Kosten per locatie'!$A$13:$C$63,3,FALSE)</f>
        <v>0</v>
      </c>
      <c r="T112" s="334">
        <f>IF(N112&gt;0,N112*H112/Z112,0)*VLOOKUP(B112,'2-Kosten per locatie'!$A$13:$C$63,3,FALSE)</f>
        <v>0</v>
      </c>
      <c r="U112" s="334">
        <f>IF(O112&gt;0,O112*H112/Y112,0)*VLOOKUP(B112,'2-Kosten per locatie'!$A$13:$C$63,3,FALSE)</f>
        <v>0</v>
      </c>
      <c r="V112" s="334">
        <f>IF(P112&gt;0,P112*H112/Z112,0)*VLOOKUP(B112,'2-Kosten per locatie'!$A$13:$C$63,3,FALSE)</f>
        <v>0</v>
      </c>
      <c r="W112" s="335">
        <f>IF(K112="nio",0,IF(K112&gt;0,VLOOKUP(F112,'3-Productie normen'!A:L,VLOOKUP(K112,'3-Productie normen'!$B$38:$C$44,2,FALSE),FALSE)))</f>
        <v>0</v>
      </c>
      <c r="X112" s="335">
        <f t="shared" si="6"/>
        <v>0</v>
      </c>
      <c r="Y112" s="335">
        <f t="shared" si="7"/>
        <v>0</v>
      </c>
      <c r="Z112" s="335">
        <f t="shared" si="8"/>
        <v>0</v>
      </c>
      <c r="AA112" s="336" t="str">
        <f>VLOOKUP(F112,'3-Productie normen'!A:O,15,FALSE)</f>
        <v>S</v>
      </c>
      <c r="AC112" s="337">
        <f t="shared" si="9"/>
        <v>18207</v>
      </c>
    </row>
    <row r="113" spans="1:29" ht="14.1" customHeight="1">
      <c r="A113" s="68">
        <v>113</v>
      </c>
      <c r="B113" s="273" t="s">
        <v>71</v>
      </c>
      <c r="C113" s="329" t="s">
        <v>222</v>
      </c>
      <c r="D113" s="330"/>
      <c r="E113" s="224" t="s">
        <v>242</v>
      </c>
      <c r="F113" s="224" t="s">
        <v>151</v>
      </c>
      <c r="G113" s="224" t="s">
        <v>211</v>
      </c>
      <c r="H113" s="339">
        <v>15.75</v>
      </c>
      <c r="I113" s="339"/>
      <c r="J113" s="332">
        <f t="shared" si="5"/>
        <v>255</v>
      </c>
      <c r="K113" s="333">
        <v>255</v>
      </c>
      <c r="L113" s="333"/>
      <c r="M113" s="333">
        <v>0</v>
      </c>
      <c r="N113" s="333"/>
      <c r="O113" s="333"/>
      <c r="P113" s="333"/>
      <c r="Q113" s="334" t="e">
        <f>IF(K113="nio",0,IF(K113&gt;0,K113*H113/W113,0))*VLOOKUP(B113,'2-Kosten per locatie'!$A$13:$C$63,3,FALSE)</f>
        <v>#DIV/0!</v>
      </c>
      <c r="R113" s="334">
        <f>IF(L113&gt;0,L113*H113/X113,0)*VLOOKUP(B113,'2-Kosten per locatie'!$A$13:$C$63,3,FALSE)</f>
        <v>0</v>
      </c>
      <c r="S113" s="334">
        <f>IF(M113&gt;0,M113*H113/Y113,0)*VLOOKUP(B113,'2-Kosten per locatie'!$A$13:$C$63,3,FALSE)</f>
        <v>0</v>
      </c>
      <c r="T113" s="334">
        <f>IF(N113&gt;0,N113*H113/Z113,0)*VLOOKUP(B113,'2-Kosten per locatie'!$A$13:$C$63,3,FALSE)</f>
        <v>0</v>
      </c>
      <c r="U113" s="334">
        <f>IF(O113&gt;0,O113*H113/Y113,0)*VLOOKUP(B113,'2-Kosten per locatie'!$A$13:$C$63,3,FALSE)</f>
        <v>0</v>
      </c>
      <c r="V113" s="334">
        <f>IF(P113&gt;0,P113*H113/Z113,0)*VLOOKUP(B113,'2-Kosten per locatie'!$A$13:$C$63,3,FALSE)</f>
        <v>0</v>
      </c>
      <c r="W113" s="335">
        <f>IF(K113="nio",0,IF(K113&gt;0,VLOOKUP(F113,'3-Productie normen'!A:L,VLOOKUP(K113,'3-Productie normen'!$B$38:$C$44,2,FALSE),FALSE)))</f>
        <v>0</v>
      </c>
      <c r="X113" s="335">
        <f t="shared" si="6"/>
        <v>0</v>
      </c>
      <c r="Y113" s="335">
        <f t="shared" si="7"/>
        <v>0</v>
      </c>
      <c r="Z113" s="335">
        <f t="shared" si="8"/>
        <v>0</v>
      </c>
      <c r="AA113" s="336" t="str">
        <f>VLOOKUP(F113,'3-Productie normen'!A:O,15,FALSE)</f>
        <v>S</v>
      </c>
      <c r="AC113" s="337">
        <f t="shared" si="9"/>
        <v>4016.25</v>
      </c>
    </row>
    <row r="114" spans="1:29" ht="14.1" customHeight="1">
      <c r="A114" s="68">
        <v>114</v>
      </c>
      <c r="B114" s="273" t="s">
        <v>71</v>
      </c>
      <c r="C114" s="329" t="s">
        <v>236</v>
      </c>
      <c r="D114" s="330"/>
      <c r="E114" s="224" t="s">
        <v>210</v>
      </c>
      <c r="F114" s="224" t="s">
        <v>154</v>
      </c>
      <c r="G114" s="224" t="s">
        <v>211</v>
      </c>
      <c r="H114" s="339">
        <v>23.31</v>
      </c>
      <c r="I114" s="339"/>
      <c r="J114" s="332">
        <f t="shared" si="5"/>
        <v>130</v>
      </c>
      <c r="K114" s="333">
        <v>130</v>
      </c>
      <c r="L114" s="333"/>
      <c r="M114" s="333">
        <v>0</v>
      </c>
      <c r="N114" s="333"/>
      <c r="O114" s="333"/>
      <c r="P114" s="333"/>
      <c r="Q114" s="334" t="e">
        <f>IF(K114="nio",0,IF(K114&gt;0,K114*H114/W114,0))*VLOOKUP(B114,'2-Kosten per locatie'!$A$13:$C$63,3,FALSE)</f>
        <v>#DIV/0!</v>
      </c>
      <c r="R114" s="334">
        <f>IF(L114&gt;0,L114*H114/X114,0)*VLOOKUP(B114,'2-Kosten per locatie'!$A$13:$C$63,3,FALSE)</f>
        <v>0</v>
      </c>
      <c r="S114" s="334">
        <f>IF(M114&gt;0,M114*H114/Y114,0)*VLOOKUP(B114,'2-Kosten per locatie'!$A$13:$C$63,3,FALSE)</f>
        <v>0</v>
      </c>
      <c r="T114" s="334">
        <f>IF(N114&gt;0,N114*H114/Z114,0)*VLOOKUP(B114,'2-Kosten per locatie'!$A$13:$C$63,3,FALSE)</f>
        <v>0</v>
      </c>
      <c r="U114" s="334">
        <f>IF(O114&gt;0,O114*H114/Y114,0)*VLOOKUP(B114,'2-Kosten per locatie'!$A$13:$C$63,3,FALSE)</f>
        <v>0</v>
      </c>
      <c r="V114" s="334">
        <f>IF(P114&gt;0,P114*H114/Z114,0)*VLOOKUP(B114,'2-Kosten per locatie'!$A$13:$C$63,3,FALSE)</f>
        <v>0</v>
      </c>
      <c r="W114" s="335">
        <f>IF(K114="nio",0,IF(K114&gt;0,VLOOKUP(F114,'3-Productie normen'!A:L,VLOOKUP(K114,'3-Productie normen'!$B$38:$C$44,2,FALSE),FALSE)))</f>
        <v>0</v>
      </c>
      <c r="X114" s="335">
        <f t="shared" si="6"/>
        <v>0</v>
      </c>
      <c r="Y114" s="335">
        <f t="shared" si="7"/>
        <v>0</v>
      </c>
      <c r="Z114" s="335">
        <f t="shared" si="8"/>
        <v>0</v>
      </c>
      <c r="AA114" s="336" t="str">
        <f>VLOOKUP(F114,'3-Productie normen'!A:O,15,FALSE)</f>
        <v>V</v>
      </c>
      <c r="AC114" s="337">
        <f t="shared" si="9"/>
        <v>3030.2999999999997</v>
      </c>
    </row>
    <row r="115" spans="1:29" ht="14.1" customHeight="1">
      <c r="A115" s="68">
        <v>115</v>
      </c>
      <c r="B115" s="273" t="s">
        <v>71</v>
      </c>
      <c r="C115" s="329" t="s">
        <v>236</v>
      </c>
      <c r="D115" s="330"/>
      <c r="E115" s="224" t="s">
        <v>225</v>
      </c>
      <c r="F115" s="224" t="s">
        <v>161</v>
      </c>
      <c r="G115" s="224" t="s">
        <v>209</v>
      </c>
      <c r="H115" s="339">
        <v>60.06</v>
      </c>
      <c r="I115" s="339"/>
      <c r="J115" s="332">
        <f t="shared" si="5"/>
        <v>130</v>
      </c>
      <c r="K115" s="333">
        <v>130</v>
      </c>
      <c r="L115" s="333"/>
      <c r="M115" s="333">
        <v>0</v>
      </c>
      <c r="N115" s="333"/>
      <c r="O115" s="333"/>
      <c r="P115" s="333"/>
      <c r="Q115" s="334" t="e">
        <f>IF(K115="nio",0,IF(K115&gt;0,K115*H115/W115,0))*VLOOKUP(B115,'2-Kosten per locatie'!$A$13:$C$63,3,FALSE)</f>
        <v>#DIV/0!</v>
      </c>
      <c r="R115" s="334">
        <f>IF(L115&gt;0,L115*H115/X115,0)*VLOOKUP(B115,'2-Kosten per locatie'!$A$13:$C$63,3,FALSE)</f>
        <v>0</v>
      </c>
      <c r="S115" s="334">
        <f>IF(M115&gt;0,M115*H115/Y115,0)*VLOOKUP(B115,'2-Kosten per locatie'!$A$13:$C$63,3,FALSE)</f>
        <v>0</v>
      </c>
      <c r="T115" s="334">
        <f>IF(N115&gt;0,N115*H115/Z115,0)*VLOOKUP(B115,'2-Kosten per locatie'!$A$13:$C$63,3,FALSE)</f>
        <v>0</v>
      </c>
      <c r="U115" s="334">
        <f>IF(O115&gt;0,O115*H115/Y115,0)*VLOOKUP(B115,'2-Kosten per locatie'!$A$13:$C$63,3,FALSE)</f>
        <v>0</v>
      </c>
      <c r="V115" s="334">
        <f>IF(P115&gt;0,P115*H115/Z115,0)*VLOOKUP(B115,'2-Kosten per locatie'!$A$13:$C$63,3,FALSE)</f>
        <v>0</v>
      </c>
      <c r="W115" s="335">
        <f>IF(K115="nio",0,IF(K115&gt;0,VLOOKUP(F115,'3-Productie normen'!A:L,VLOOKUP(K115,'3-Productie normen'!$B$38:$C$44,2,FALSE),FALSE)))</f>
        <v>0</v>
      </c>
      <c r="X115" s="335">
        <f t="shared" si="6"/>
        <v>0</v>
      </c>
      <c r="Y115" s="335">
        <f t="shared" si="7"/>
        <v>0</v>
      </c>
      <c r="Z115" s="335">
        <f t="shared" si="8"/>
        <v>0</v>
      </c>
      <c r="AA115" s="336" t="str">
        <f>VLOOKUP(F115,'3-Productie normen'!A:O,15,FALSE)</f>
        <v>V</v>
      </c>
      <c r="AC115" s="337">
        <f t="shared" si="9"/>
        <v>7807.8</v>
      </c>
    </row>
    <row r="116" spans="1:29" ht="14.1" customHeight="1">
      <c r="A116" s="68">
        <v>116</v>
      </c>
      <c r="B116" s="273" t="s">
        <v>71</v>
      </c>
      <c r="C116" s="329" t="s">
        <v>236</v>
      </c>
      <c r="D116" s="330"/>
      <c r="E116" s="224" t="s">
        <v>157</v>
      </c>
      <c r="F116" s="224" t="s">
        <v>157</v>
      </c>
      <c r="G116" s="224" t="s">
        <v>209</v>
      </c>
      <c r="H116" s="339">
        <v>148.785</v>
      </c>
      <c r="I116" s="339"/>
      <c r="J116" s="332">
        <f t="shared" si="5"/>
        <v>130</v>
      </c>
      <c r="K116" s="333">
        <v>130</v>
      </c>
      <c r="L116" s="333"/>
      <c r="M116" s="333">
        <v>0</v>
      </c>
      <c r="N116" s="333"/>
      <c r="O116" s="333"/>
      <c r="P116" s="333"/>
      <c r="Q116" s="334" t="e">
        <f>IF(K116="nio",0,IF(K116&gt;0,K116*H116/W116,0))*VLOOKUP(B116,'2-Kosten per locatie'!$A$13:$C$63,3,FALSE)</f>
        <v>#DIV/0!</v>
      </c>
      <c r="R116" s="334">
        <f>IF(L116&gt;0,L116*H116/X116,0)*VLOOKUP(B116,'2-Kosten per locatie'!$A$13:$C$63,3,FALSE)</f>
        <v>0</v>
      </c>
      <c r="S116" s="334">
        <f>IF(M116&gt;0,M116*H116/Y116,0)*VLOOKUP(B116,'2-Kosten per locatie'!$A$13:$C$63,3,FALSE)</f>
        <v>0</v>
      </c>
      <c r="T116" s="334">
        <f>IF(N116&gt;0,N116*H116/Z116,0)*VLOOKUP(B116,'2-Kosten per locatie'!$A$13:$C$63,3,FALSE)</f>
        <v>0</v>
      </c>
      <c r="U116" s="334">
        <f>IF(O116&gt;0,O116*H116/Y116,0)*VLOOKUP(B116,'2-Kosten per locatie'!$A$13:$C$63,3,FALSE)</f>
        <v>0</v>
      </c>
      <c r="V116" s="334">
        <f>IF(P116&gt;0,P116*H116/Z116,0)*VLOOKUP(B116,'2-Kosten per locatie'!$A$13:$C$63,3,FALSE)</f>
        <v>0</v>
      </c>
      <c r="W116" s="335">
        <f>IF(K116="nio",0,IF(K116&gt;0,VLOOKUP(F116,'3-Productie normen'!A:L,VLOOKUP(K116,'3-Productie normen'!$B$38:$C$44,2,FALSE),FALSE)))</f>
        <v>0</v>
      </c>
      <c r="X116" s="335">
        <f t="shared" si="6"/>
        <v>0</v>
      </c>
      <c r="Y116" s="335">
        <f t="shared" si="7"/>
        <v>0</v>
      </c>
      <c r="Z116" s="335">
        <f t="shared" si="8"/>
        <v>0</v>
      </c>
      <c r="AA116" s="336" t="str">
        <f>VLOOKUP(F116,'3-Productie normen'!A:O,15,FALSE)</f>
        <v>V</v>
      </c>
      <c r="AC116" s="337">
        <f t="shared" si="9"/>
        <v>19342.05</v>
      </c>
    </row>
    <row r="117" spans="1:29" ht="14.1" customHeight="1">
      <c r="A117" s="68">
        <v>117</v>
      </c>
      <c r="B117" s="273" t="s">
        <v>71</v>
      </c>
      <c r="C117" s="329" t="s">
        <v>236</v>
      </c>
      <c r="D117" s="330"/>
      <c r="E117" s="224" t="s">
        <v>155</v>
      </c>
      <c r="F117" s="224" t="s">
        <v>155</v>
      </c>
      <c r="G117" s="224" t="s">
        <v>228</v>
      </c>
      <c r="H117" s="339">
        <v>28.980000000000004</v>
      </c>
      <c r="I117" s="339"/>
      <c r="J117" s="332">
        <f t="shared" si="5"/>
        <v>130</v>
      </c>
      <c r="K117" s="333">
        <v>130</v>
      </c>
      <c r="L117" s="333"/>
      <c r="M117" s="333">
        <v>0</v>
      </c>
      <c r="N117" s="333"/>
      <c r="O117" s="333"/>
      <c r="P117" s="333"/>
      <c r="Q117" s="334" t="e">
        <f>IF(K117="nio",0,IF(K117&gt;0,K117*H117/W117,0))*VLOOKUP(B117,'2-Kosten per locatie'!$A$13:$C$63,3,FALSE)</f>
        <v>#DIV/0!</v>
      </c>
      <c r="R117" s="334">
        <f>IF(L117&gt;0,L117*H117/X117,0)*VLOOKUP(B117,'2-Kosten per locatie'!$A$13:$C$63,3,FALSE)</f>
        <v>0</v>
      </c>
      <c r="S117" s="334">
        <f>IF(M117&gt;0,M117*H117/Y117,0)*VLOOKUP(B117,'2-Kosten per locatie'!$A$13:$C$63,3,FALSE)</f>
        <v>0</v>
      </c>
      <c r="T117" s="334">
        <f>IF(N117&gt;0,N117*H117/Z117,0)*VLOOKUP(B117,'2-Kosten per locatie'!$A$13:$C$63,3,FALSE)</f>
        <v>0</v>
      </c>
      <c r="U117" s="334">
        <f>IF(O117&gt;0,O117*H117/Y117,0)*VLOOKUP(B117,'2-Kosten per locatie'!$A$13:$C$63,3,FALSE)</f>
        <v>0</v>
      </c>
      <c r="V117" s="334">
        <f>IF(P117&gt;0,P117*H117/Z117,0)*VLOOKUP(B117,'2-Kosten per locatie'!$A$13:$C$63,3,FALSE)</f>
        <v>0</v>
      </c>
      <c r="W117" s="335">
        <f>IF(K117="nio",0,IF(K117&gt;0,VLOOKUP(F117,'3-Productie normen'!A:L,VLOOKUP(K117,'3-Productie normen'!$B$38:$C$44,2,FALSE),FALSE)))</f>
        <v>0</v>
      </c>
      <c r="X117" s="335">
        <f t="shared" si="6"/>
        <v>0</v>
      </c>
      <c r="Y117" s="335">
        <f t="shared" si="7"/>
        <v>0</v>
      </c>
      <c r="Z117" s="335">
        <f t="shared" si="8"/>
        <v>0</v>
      </c>
      <c r="AA117" s="336" t="str">
        <f>VLOOKUP(F117,'3-Productie normen'!A:O,15,FALSE)</f>
        <v>V</v>
      </c>
      <c r="AC117" s="337">
        <f t="shared" si="9"/>
        <v>3767.4000000000005</v>
      </c>
    </row>
    <row r="118" spans="1:29" ht="14.1" customHeight="1">
      <c r="A118" s="68">
        <v>118</v>
      </c>
      <c r="B118" s="273" t="s">
        <v>71</v>
      </c>
      <c r="C118" s="329" t="s">
        <v>236</v>
      </c>
      <c r="D118" s="330"/>
      <c r="E118" s="224" t="s">
        <v>158</v>
      </c>
      <c r="F118" s="224" t="s">
        <v>158</v>
      </c>
      <c r="G118" s="224" t="s">
        <v>209</v>
      </c>
      <c r="H118" s="339">
        <v>30.450000000000003</v>
      </c>
      <c r="I118" s="339"/>
      <c r="J118" s="332">
        <f t="shared" si="5"/>
        <v>130</v>
      </c>
      <c r="K118" s="333">
        <v>130</v>
      </c>
      <c r="L118" s="333"/>
      <c r="M118" s="333">
        <v>0</v>
      </c>
      <c r="N118" s="333"/>
      <c r="O118" s="333"/>
      <c r="P118" s="333"/>
      <c r="Q118" s="334" t="e">
        <f>IF(K118="nio",0,IF(K118&gt;0,K118*H118/W118,0))*VLOOKUP(B118,'2-Kosten per locatie'!$A$13:$C$63,3,FALSE)</f>
        <v>#DIV/0!</v>
      </c>
      <c r="R118" s="334">
        <f>IF(L118&gt;0,L118*H118/X118,0)*VLOOKUP(B118,'2-Kosten per locatie'!$A$13:$C$63,3,FALSE)</f>
        <v>0</v>
      </c>
      <c r="S118" s="334">
        <f>IF(M118&gt;0,M118*H118/Y118,0)*VLOOKUP(B118,'2-Kosten per locatie'!$A$13:$C$63,3,FALSE)</f>
        <v>0</v>
      </c>
      <c r="T118" s="334">
        <f>IF(N118&gt;0,N118*H118/Z118,0)*VLOOKUP(B118,'2-Kosten per locatie'!$A$13:$C$63,3,FALSE)</f>
        <v>0</v>
      </c>
      <c r="U118" s="334">
        <f>IF(O118&gt;0,O118*H118/Y118,0)*VLOOKUP(B118,'2-Kosten per locatie'!$A$13:$C$63,3,FALSE)</f>
        <v>0</v>
      </c>
      <c r="V118" s="334">
        <f>IF(P118&gt;0,P118*H118/Z118,0)*VLOOKUP(B118,'2-Kosten per locatie'!$A$13:$C$63,3,FALSE)</f>
        <v>0</v>
      </c>
      <c r="W118" s="335">
        <f>IF(K118="nio",0,IF(K118&gt;0,VLOOKUP(F118,'3-Productie normen'!A:L,VLOOKUP(K118,'3-Productie normen'!$B$38:$C$44,2,FALSE),FALSE)))</f>
        <v>0</v>
      </c>
      <c r="X118" s="335">
        <f t="shared" si="6"/>
        <v>0</v>
      </c>
      <c r="Y118" s="335">
        <f t="shared" si="7"/>
        <v>0</v>
      </c>
      <c r="Z118" s="335">
        <f t="shared" si="8"/>
        <v>0</v>
      </c>
      <c r="AA118" s="336" t="str">
        <f>VLOOKUP(F118,'3-Productie normen'!A:O,15,FALSE)</f>
        <v>B</v>
      </c>
      <c r="AC118" s="337">
        <f t="shared" si="9"/>
        <v>3958.5000000000005</v>
      </c>
    </row>
    <row r="119" spans="1:29" ht="14.1" customHeight="1">
      <c r="A119" s="68">
        <v>119</v>
      </c>
      <c r="B119" s="273" t="s">
        <v>71</v>
      </c>
      <c r="C119" s="329" t="s">
        <v>236</v>
      </c>
      <c r="D119" s="330"/>
      <c r="E119" s="224" t="s">
        <v>158</v>
      </c>
      <c r="F119" s="224" t="s">
        <v>158</v>
      </c>
      <c r="G119" s="224" t="s">
        <v>209</v>
      </c>
      <c r="H119" s="339">
        <v>140.38499999999999</v>
      </c>
      <c r="I119" s="339"/>
      <c r="J119" s="332">
        <f t="shared" si="5"/>
        <v>130</v>
      </c>
      <c r="K119" s="333">
        <v>130</v>
      </c>
      <c r="L119" s="333"/>
      <c r="M119" s="333">
        <v>0</v>
      </c>
      <c r="N119" s="333"/>
      <c r="O119" s="333"/>
      <c r="P119" s="333"/>
      <c r="Q119" s="334" t="e">
        <f>IF(K119="nio",0,IF(K119&gt;0,K119*H119/W119,0))*VLOOKUP(B119,'2-Kosten per locatie'!$A$13:$C$63,3,FALSE)</f>
        <v>#DIV/0!</v>
      </c>
      <c r="R119" s="334">
        <f>IF(L119&gt;0,L119*H119/X119,0)*VLOOKUP(B119,'2-Kosten per locatie'!$A$13:$C$63,3,FALSE)</f>
        <v>0</v>
      </c>
      <c r="S119" s="334">
        <f>IF(M119&gt;0,M119*H119/Y119,0)*VLOOKUP(B119,'2-Kosten per locatie'!$A$13:$C$63,3,FALSE)</f>
        <v>0</v>
      </c>
      <c r="T119" s="334">
        <f>IF(N119&gt;0,N119*H119/Z119,0)*VLOOKUP(B119,'2-Kosten per locatie'!$A$13:$C$63,3,FALSE)</f>
        <v>0</v>
      </c>
      <c r="U119" s="334">
        <f>IF(O119&gt;0,O119*H119/Y119,0)*VLOOKUP(B119,'2-Kosten per locatie'!$A$13:$C$63,3,FALSE)</f>
        <v>0</v>
      </c>
      <c r="V119" s="334">
        <f>IF(P119&gt;0,P119*H119/Z119,0)*VLOOKUP(B119,'2-Kosten per locatie'!$A$13:$C$63,3,FALSE)</f>
        <v>0</v>
      </c>
      <c r="W119" s="335">
        <f>IF(K119="nio",0,IF(K119&gt;0,VLOOKUP(F119,'3-Productie normen'!A:L,VLOOKUP(K119,'3-Productie normen'!$B$38:$C$44,2,FALSE),FALSE)))</f>
        <v>0</v>
      </c>
      <c r="X119" s="335">
        <f t="shared" si="6"/>
        <v>0</v>
      </c>
      <c r="Y119" s="335">
        <f t="shared" si="7"/>
        <v>0</v>
      </c>
      <c r="Z119" s="335">
        <f t="shared" si="8"/>
        <v>0</v>
      </c>
      <c r="AA119" s="336" t="str">
        <f>VLOOKUP(F119,'3-Productie normen'!A:O,15,FALSE)</f>
        <v>B</v>
      </c>
      <c r="AC119" s="337">
        <f t="shared" si="9"/>
        <v>18250.05</v>
      </c>
    </row>
    <row r="120" spans="1:29" ht="14.1" customHeight="1">
      <c r="A120" s="68">
        <v>120</v>
      </c>
      <c r="B120" s="273" t="s">
        <v>71</v>
      </c>
      <c r="C120" s="329" t="s">
        <v>236</v>
      </c>
      <c r="D120" s="330"/>
      <c r="E120" s="224" t="s">
        <v>158</v>
      </c>
      <c r="F120" s="224" t="s">
        <v>158</v>
      </c>
      <c r="G120" s="224" t="s">
        <v>209</v>
      </c>
      <c r="H120" s="339">
        <v>29.19</v>
      </c>
      <c r="I120" s="339"/>
      <c r="J120" s="332">
        <f t="shared" si="5"/>
        <v>130</v>
      </c>
      <c r="K120" s="333">
        <v>130</v>
      </c>
      <c r="L120" s="333"/>
      <c r="M120" s="333">
        <v>0</v>
      </c>
      <c r="N120" s="333"/>
      <c r="O120" s="333"/>
      <c r="P120" s="333"/>
      <c r="Q120" s="334" t="e">
        <f>IF(K120="nio",0,IF(K120&gt;0,K120*H120/W120,0))*VLOOKUP(B120,'2-Kosten per locatie'!$A$13:$C$63,3,FALSE)</f>
        <v>#DIV/0!</v>
      </c>
      <c r="R120" s="334">
        <f>IF(L120&gt;0,L120*H120/X120,0)*VLOOKUP(B120,'2-Kosten per locatie'!$A$13:$C$63,3,FALSE)</f>
        <v>0</v>
      </c>
      <c r="S120" s="334">
        <f>IF(M120&gt;0,M120*H120/Y120,0)*VLOOKUP(B120,'2-Kosten per locatie'!$A$13:$C$63,3,FALSE)</f>
        <v>0</v>
      </c>
      <c r="T120" s="334">
        <f>IF(N120&gt;0,N120*H120/Z120,0)*VLOOKUP(B120,'2-Kosten per locatie'!$A$13:$C$63,3,FALSE)</f>
        <v>0</v>
      </c>
      <c r="U120" s="334">
        <f>IF(O120&gt;0,O120*H120/Y120,0)*VLOOKUP(B120,'2-Kosten per locatie'!$A$13:$C$63,3,FALSE)</f>
        <v>0</v>
      </c>
      <c r="V120" s="334">
        <f>IF(P120&gt;0,P120*H120/Z120,0)*VLOOKUP(B120,'2-Kosten per locatie'!$A$13:$C$63,3,FALSE)</f>
        <v>0</v>
      </c>
      <c r="W120" s="335">
        <f>IF(K120="nio",0,IF(K120&gt;0,VLOOKUP(F120,'3-Productie normen'!A:L,VLOOKUP(K120,'3-Productie normen'!$B$38:$C$44,2,FALSE),FALSE)))</f>
        <v>0</v>
      </c>
      <c r="X120" s="335">
        <f t="shared" si="6"/>
        <v>0</v>
      </c>
      <c r="Y120" s="335">
        <f t="shared" si="7"/>
        <v>0</v>
      </c>
      <c r="Z120" s="335">
        <f t="shared" si="8"/>
        <v>0</v>
      </c>
      <c r="AA120" s="336" t="str">
        <f>VLOOKUP(F120,'3-Productie normen'!A:O,15,FALSE)</f>
        <v>B</v>
      </c>
      <c r="AC120" s="337">
        <f t="shared" si="9"/>
        <v>3794.7000000000003</v>
      </c>
    </row>
    <row r="121" spans="1:29" ht="14.1" customHeight="1">
      <c r="A121" s="68">
        <v>121</v>
      </c>
      <c r="B121" s="273" t="s">
        <v>71</v>
      </c>
      <c r="C121" s="329" t="s">
        <v>236</v>
      </c>
      <c r="D121" s="330"/>
      <c r="E121" s="224" t="s">
        <v>162</v>
      </c>
      <c r="F121" s="224" t="s">
        <v>218</v>
      </c>
      <c r="G121" s="224" t="s">
        <v>209</v>
      </c>
      <c r="H121" s="339">
        <v>0</v>
      </c>
      <c r="I121" s="339">
        <v>14.39</v>
      </c>
      <c r="J121" s="332">
        <f t="shared" si="5"/>
        <v>0</v>
      </c>
      <c r="K121" s="333" t="s">
        <v>219</v>
      </c>
      <c r="L121" s="333"/>
      <c r="M121" s="333">
        <v>0</v>
      </c>
      <c r="N121" s="333"/>
      <c r="O121" s="333"/>
      <c r="P121" s="333"/>
      <c r="Q121" s="334">
        <f>IF(K121="nio",0,IF(K121&gt;0,K121*H121/W121,0))*VLOOKUP(B121,'2-Kosten per locatie'!$A$13:$C$63,3,FALSE)</f>
        <v>0</v>
      </c>
      <c r="R121" s="334">
        <f>IF(L121&gt;0,L121*H121/X121,0)*VLOOKUP(B121,'2-Kosten per locatie'!$A$13:$C$63,3,FALSE)</f>
        <v>0</v>
      </c>
      <c r="S121" s="334">
        <f>IF(M121&gt;0,M121*H121/Y121,0)*VLOOKUP(B121,'2-Kosten per locatie'!$A$13:$C$63,3,FALSE)</f>
        <v>0</v>
      </c>
      <c r="T121" s="334">
        <f>IF(N121&gt;0,N121*H121/Z121,0)*VLOOKUP(B121,'2-Kosten per locatie'!$A$13:$C$63,3,FALSE)</f>
        <v>0</v>
      </c>
      <c r="U121" s="334">
        <f>IF(O121&gt;0,O121*H121/Y121,0)*VLOOKUP(B121,'2-Kosten per locatie'!$A$13:$C$63,3,FALSE)</f>
        <v>0</v>
      </c>
      <c r="V121" s="334">
        <f>IF(P121&gt;0,P121*H121/Z121,0)*VLOOKUP(B121,'2-Kosten per locatie'!$A$13:$C$63,3,FALSE)</f>
        <v>0</v>
      </c>
      <c r="W121" s="335">
        <f>IF(K121="nio",0,IF(K121&gt;0,VLOOKUP(F121,'3-Productie normen'!A:L,VLOOKUP(K121,'3-Productie normen'!$B$38:$C$44,2,FALSE),FALSE)))</f>
        <v>0</v>
      </c>
      <c r="X121" s="335">
        <f t="shared" si="6"/>
        <v>0</v>
      </c>
      <c r="Y121" s="335">
        <f t="shared" si="7"/>
        <v>0</v>
      </c>
      <c r="Z121" s="335">
        <f t="shared" si="8"/>
        <v>0</v>
      </c>
      <c r="AA121" s="336" t="str">
        <f>VLOOKUP(F121,'3-Productie normen'!A:O,15,FALSE)</f>
        <v>-</v>
      </c>
      <c r="AC121" s="337">
        <f t="shared" si="9"/>
        <v>0</v>
      </c>
    </row>
    <row r="122" spans="1:29" ht="14.1" customHeight="1">
      <c r="A122" s="68">
        <v>122</v>
      </c>
      <c r="B122" s="273" t="s">
        <v>71</v>
      </c>
      <c r="C122" s="329" t="s">
        <v>236</v>
      </c>
      <c r="D122" s="330"/>
      <c r="E122" s="224" t="s">
        <v>225</v>
      </c>
      <c r="F122" s="224" t="s">
        <v>161</v>
      </c>
      <c r="G122" s="224" t="s">
        <v>209</v>
      </c>
      <c r="H122" s="339">
        <v>29.085000000000001</v>
      </c>
      <c r="I122" s="339"/>
      <c r="J122" s="332">
        <f t="shared" si="5"/>
        <v>130</v>
      </c>
      <c r="K122" s="333">
        <v>130</v>
      </c>
      <c r="L122" s="333"/>
      <c r="M122" s="333">
        <v>0</v>
      </c>
      <c r="N122" s="333"/>
      <c r="O122" s="333"/>
      <c r="P122" s="333"/>
      <c r="Q122" s="334" t="e">
        <f>IF(K122="nio",0,IF(K122&gt;0,K122*H122/W122,0))*VLOOKUP(B122,'2-Kosten per locatie'!$A$13:$C$63,3,FALSE)</f>
        <v>#DIV/0!</v>
      </c>
      <c r="R122" s="334">
        <f>IF(L122&gt;0,L122*H122/X122,0)*VLOOKUP(B122,'2-Kosten per locatie'!$A$13:$C$63,3,FALSE)</f>
        <v>0</v>
      </c>
      <c r="S122" s="334">
        <f>IF(M122&gt;0,M122*H122/Y122,0)*VLOOKUP(B122,'2-Kosten per locatie'!$A$13:$C$63,3,FALSE)</f>
        <v>0</v>
      </c>
      <c r="T122" s="334">
        <f>IF(N122&gt;0,N122*H122/Z122,0)*VLOOKUP(B122,'2-Kosten per locatie'!$A$13:$C$63,3,FALSE)</f>
        <v>0</v>
      </c>
      <c r="U122" s="334">
        <f>IF(O122&gt;0,O122*H122/Y122,0)*VLOOKUP(B122,'2-Kosten per locatie'!$A$13:$C$63,3,FALSE)</f>
        <v>0</v>
      </c>
      <c r="V122" s="334">
        <f>IF(P122&gt;0,P122*H122/Z122,0)*VLOOKUP(B122,'2-Kosten per locatie'!$A$13:$C$63,3,FALSE)</f>
        <v>0</v>
      </c>
      <c r="W122" s="335">
        <f>IF(K122="nio",0,IF(K122&gt;0,VLOOKUP(F122,'3-Productie normen'!A:L,VLOOKUP(K122,'3-Productie normen'!$B$38:$C$44,2,FALSE),FALSE)))</f>
        <v>0</v>
      </c>
      <c r="X122" s="335">
        <f t="shared" si="6"/>
        <v>0</v>
      </c>
      <c r="Y122" s="335">
        <f t="shared" si="7"/>
        <v>0</v>
      </c>
      <c r="Z122" s="335">
        <f t="shared" si="8"/>
        <v>0</v>
      </c>
      <c r="AA122" s="336" t="str">
        <f>VLOOKUP(F122,'3-Productie normen'!A:O,15,FALSE)</f>
        <v>V</v>
      </c>
      <c r="AC122" s="337">
        <f t="shared" si="9"/>
        <v>3781.05</v>
      </c>
    </row>
    <row r="123" spans="1:29" ht="14.1" customHeight="1">
      <c r="A123" s="68">
        <v>123</v>
      </c>
      <c r="B123" s="273" t="s">
        <v>71</v>
      </c>
      <c r="C123" s="329" t="s">
        <v>236</v>
      </c>
      <c r="D123" s="330"/>
      <c r="E123" s="224" t="s">
        <v>215</v>
      </c>
      <c r="F123" s="224" t="s">
        <v>166</v>
      </c>
      <c r="G123" s="224" t="s">
        <v>211</v>
      </c>
      <c r="H123" s="339">
        <v>11.76</v>
      </c>
      <c r="I123" s="339"/>
      <c r="J123" s="332">
        <f t="shared" si="5"/>
        <v>255</v>
      </c>
      <c r="K123" s="333">
        <v>255</v>
      </c>
      <c r="L123" s="333"/>
      <c r="M123" s="333">
        <v>0</v>
      </c>
      <c r="N123" s="333"/>
      <c r="O123" s="333"/>
      <c r="P123" s="333"/>
      <c r="Q123" s="334" t="e">
        <f>IF(K123="nio",0,IF(K123&gt;0,K123*H123/W123,0))*VLOOKUP(B123,'2-Kosten per locatie'!$A$13:$C$63,3,FALSE)</f>
        <v>#DIV/0!</v>
      </c>
      <c r="R123" s="334">
        <f>IF(L123&gt;0,L123*H123/X123,0)*VLOOKUP(B123,'2-Kosten per locatie'!$A$13:$C$63,3,FALSE)</f>
        <v>0</v>
      </c>
      <c r="S123" s="334">
        <f>IF(M123&gt;0,M123*H123/Y123,0)*VLOOKUP(B123,'2-Kosten per locatie'!$A$13:$C$63,3,FALSE)</f>
        <v>0</v>
      </c>
      <c r="T123" s="334">
        <f>IF(N123&gt;0,N123*H123/Z123,0)*VLOOKUP(B123,'2-Kosten per locatie'!$A$13:$C$63,3,FALSE)</f>
        <v>0</v>
      </c>
      <c r="U123" s="334">
        <f>IF(O123&gt;0,O123*H123/Y123,0)*VLOOKUP(B123,'2-Kosten per locatie'!$A$13:$C$63,3,FALSE)</f>
        <v>0</v>
      </c>
      <c r="V123" s="334">
        <f>IF(P123&gt;0,P123*H123/Z123,0)*VLOOKUP(B123,'2-Kosten per locatie'!$A$13:$C$63,3,FALSE)</f>
        <v>0</v>
      </c>
      <c r="W123" s="335">
        <f>IF(K123="nio",0,IF(K123&gt;0,VLOOKUP(F123,'3-Productie normen'!A:L,VLOOKUP(K123,'3-Productie normen'!$B$38:$C$44,2,FALSE),FALSE)))</f>
        <v>0</v>
      </c>
      <c r="X123" s="335">
        <f t="shared" si="6"/>
        <v>0</v>
      </c>
      <c r="Y123" s="335">
        <f t="shared" si="7"/>
        <v>0</v>
      </c>
      <c r="Z123" s="335">
        <f t="shared" si="8"/>
        <v>0</v>
      </c>
      <c r="AA123" s="336" t="str">
        <f>VLOOKUP(F123,'3-Productie normen'!A:O,15,FALSE)</f>
        <v>S</v>
      </c>
      <c r="AC123" s="337">
        <f t="shared" si="9"/>
        <v>2998.7999999999997</v>
      </c>
    </row>
    <row r="124" spans="1:29" ht="14.1" customHeight="1">
      <c r="A124" s="68">
        <v>124</v>
      </c>
      <c r="B124" s="273" t="s">
        <v>71</v>
      </c>
      <c r="C124" s="329" t="s">
        <v>236</v>
      </c>
      <c r="D124" s="330"/>
      <c r="E124" s="224" t="s">
        <v>214</v>
      </c>
      <c r="F124" s="224" t="s">
        <v>166</v>
      </c>
      <c r="G124" s="224" t="s">
        <v>211</v>
      </c>
      <c r="H124" s="339">
        <v>3.4649999999999999</v>
      </c>
      <c r="I124" s="339"/>
      <c r="J124" s="332">
        <f t="shared" si="5"/>
        <v>255</v>
      </c>
      <c r="K124" s="333">
        <v>255</v>
      </c>
      <c r="L124" s="333"/>
      <c r="M124" s="333">
        <v>0</v>
      </c>
      <c r="N124" s="333"/>
      <c r="O124" s="333"/>
      <c r="P124" s="333"/>
      <c r="Q124" s="334" t="e">
        <f>IF(K124="nio",0,IF(K124&gt;0,K124*H124/W124,0))*VLOOKUP(B124,'2-Kosten per locatie'!$A$13:$C$63,3,FALSE)</f>
        <v>#DIV/0!</v>
      </c>
      <c r="R124" s="334">
        <f>IF(L124&gt;0,L124*H124/X124,0)*VLOOKUP(B124,'2-Kosten per locatie'!$A$13:$C$63,3,FALSE)</f>
        <v>0</v>
      </c>
      <c r="S124" s="334">
        <f>IF(M124&gt;0,M124*H124/Y124,0)*VLOOKUP(B124,'2-Kosten per locatie'!$A$13:$C$63,3,FALSE)</f>
        <v>0</v>
      </c>
      <c r="T124" s="334">
        <f>IF(N124&gt;0,N124*H124/Z124,0)*VLOOKUP(B124,'2-Kosten per locatie'!$A$13:$C$63,3,FALSE)</f>
        <v>0</v>
      </c>
      <c r="U124" s="334">
        <f>IF(O124&gt;0,O124*H124/Y124,0)*VLOOKUP(B124,'2-Kosten per locatie'!$A$13:$C$63,3,FALSE)</f>
        <v>0</v>
      </c>
      <c r="V124" s="334">
        <f>IF(P124&gt;0,P124*H124/Z124,0)*VLOOKUP(B124,'2-Kosten per locatie'!$A$13:$C$63,3,FALSE)</f>
        <v>0</v>
      </c>
      <c r="W124" s="335">
        <f>IF(K124="nio",0,IF(K124&gt;0,VLOOKUP(F124,'3-Productie normen'!A:L,VLOOKUP(K124,'3-Productie normen'!$B$38:$C$44,2,FALSE),FALSE)))</f>
        <v>0</v>
      </c>
      <c r="X124" s="335">
        <f t="shared" si="6"/>
        <v>0</v>
      </c>
      <c r="Y124" s="335">
        <f t="shared" si="7"/>
        <v>0</v>
      </c>
      <c r="Z124" s="335">
        <f t="shared" si="8"/>
        <v>0</v>
      </c>
      <c r="AA124" s="336" t="str">
        <f>VLOOKUP(F124,'3-Productie normen'!A:O,15,FALSE)</f>
        <v>S</v>
      </c>
      <c r="AC124" s="337">
        <f t="shared" si="9"/>
        <v>883.57499999999993</v>
      </c>
    </row>
    <row r="125" spans="1:29" ht="14.1" customHeight="1">
      <c r="A125" s="68">
        <v>125</v>
      </c>
      <c r="B125" s="273" t="s">
        <v>71</v>
      </c>
      <c r="C125" s="329" t="s">
        <v>236</v>
      </c>
      <c r="D125" s="330"/>
      <c r="E125" s="224" t="s">
        <v>210</v>
      </c>
      <c r="F125" s="224" t="s">
        <v>154</v>
      </c>
      <c r="G125" s="224" t="s">
        <v>228</v>
      </c>
      <c r="H125" s="339">
        <v>20.475000000000001</v>
      </c>
      <c r="I125" s="339"/>
      <c r="J125" s="332">
        <f t="shared" si="5"/>
        <v>130</v>
      </c>
      <c r="K125" s="333">
        <v>130</v>
      </c>
      <c r="L125" s="333"/>
      <c r="M125" s="333">
        <v>0</v>
      </c>
      <c r="N125" s="333"/>
      <c r="O125" s="333"/>
      <c r="P125" s="333"/>
      <c r="Q125" s="334" t="e">
        <f>IF(K125="nio",0,IF(K125&gt;0,K125*H125/W125,0))*VLOOKUP(B125,'2-Kosten per locatie'!$A$13:$C$63,3,FALSE)</f>
        <v>#DIV/0!</v>
      </c>
      <c r="R125" s="334">
        <f>IF(L125&gt;0,L125*H125/X125,0)*VLOOKUP(B125,'2-Kosten per locatie'!$A$13:$C$63,3,FALSE)</f>
        <v>0</v>
      </c>
      <c r="S125" s="334">
        <f>IF(M125&gt;0,M125*H125/Y125,0)*VLOOKUP(B125,'2-Kosten per locatie'!$A$13:$C$63,3,FALSE)</f>
        <v>0</v>
      </c>
      <c r="T125" s="334">
        <f>IF(N125&gt;0,N125*H125/Z125,0)*VLOOKUP(B125,'2-Kosten per locatie'!$A$13:$C$63,3,FALSE)</f>
        <v>0</v>
      </c>
      <c r="U125" s="334">
        <f>IF(O125&gt;0,O125*H125/Y125,0)*VLOOKUP(B125,'2-Kosten per locatie'!$A$13:$C$63,3,FALSE)</f>
        <v>0</v>
      </c>
      <c r="V125" s="334">
        <f>IF(P125&gt;0,P125*H125/Z125,0)*VLOOKUP(B125,'2-Kosten per locatie'!$A$13:$C$63,3,FALSE)</f>
        <v>0</v>
      </c>
      <c r="W125" s="335">
        <f>IF(K125="nio",0,IF(K125&gt;0,VLOOKUP(F125,'3-Productie normen'!A:L,VLOOKUP(K125,'3-Productie normen'!$B$38:$C$44,2,FALSE),FALSE)))</f>
        <v>0</v>
      </c>
      <c r="X125" s="335">
        <f t="shared" si="6"/>
        <v>0</v>
      </c>
      <c r="Y125" s="335">
        <f t="shared" si="7"/>
        <v>0</v>
      </c>
      <c r="Z125" s="335">
        <f t="shared" si="8"/>
        <v>0</v>
      </c>
      <c r="AA125" s="336" t="str">
        <f>VLOOKUP(F125,'3-Productie normen'!A:O,15,FALSE)</f>
        <v>V</v>
      </c>
      <c r="AC125" s="337">
        <f t="shared" si="9"/>
        <v>2661.75</v>
      </c>
    </row>
    <row r="126" spans="1:29" ht="14.1" customHeight="1">
      <c r="A126" s="68">
        <v>126</v>
      </c>
      <c r="B126" s="273" t="s">
        <v>71</v>
      </c>
      <c r="C126" s="329" t="s">
        <v>236</v>
      </c>
      <c r="D126" s="330"/>
      <c r="E126" s="224" t="s">
        <v>160</v>
      </c>
      <c r="F126" s="224" t="s">
        <v>160</v>
      </c>
      <c r="G126" s="224" t="s">
        <v>209</v>
      </c>
      <c r="H126" s="339">
        <v>1.7849999999999999</v>
      </c>
      <c r="I126" s="339"/>
      <c r="J126" s="332">
        <f t="shared" si="5"/>
        <v>130</v>
      </c>
      <c r="K126" s="333">
        <v>130</v>
      </c>
      <c r="L126" s="333"/>
      <c r="M126" s="333"/>
      <c r="N126" s="333"/>
      <c r="O126" s="333"/>
      <c r="P126" s="333"/>
      <c r="Q126" s="334" t="e">
        <f>IF(K126="nio",0,IF(K126&gt;0,K126*H126/W126,0))*VLOOKUP(B126,'2-Kosten per locatie'!$A$13:$C$63,3,FALSE)</f>
        <v>#DIV/0!</v>
      </c>
      <c r="R126" s="334">
        <f>IF(L126&gt;0,L126*H126/X126,0)*VLOOKUP(B126,'2-Kosten per locatie'!$A$13:$C$63,3,FALSE)</f>
        <v>0</v>
      </c>
      <c r="S126" s="334">
        <f>IF(M126&gt;0,M126*H126/Y126,0)*VLOOKUP(B126,'2-Kosten per locatie'!$A$13:$C$63,3,FALSE)</f>
        <v>0</v>
      </c>
      <c r="T126" s="334">
        <f>IF(N126&gt;0,N126*H126/Z126,0)*VLOOKUP(B126,'2-Kosten per locatie'!$A$13:$C$63,3,FALSE)</f>
        <v>0</v>
      </c>
      <c r="U126" s="334">
        <f>IF(O126&gt;0,O126*H126/Y126,0)*VLOOKUP(B126,'2-Kosten per locatie'!$A$13:$C$63,3,FALSE)</f>
        <v>0</v>
      </c>
      <c r="V126" s="334">
        <f>IF(P126&gt;0,P126*H126/Z126,0)*VLOOKUP(B126,'2-Kosten per locatie'!$A$13:$C$63,3,FALSE)</f>
        <v>0</v>
      </c>
      <c r="W126" s="335">
        <f>IF(K126="nio",0,IF(K126&gt;0,VLOOKUP(F126,'3-Productie normen'!A:L,VLOOKUP(K126,'3-Productie normen'!$B$38:$C$44,2,FALSE),FALSE)))</f>
        <v>0</v>
      </c>
      <c r="X126" s="335">
        <f t="shared" si="6"/>
        <v>0</v>
      </c>
      <c r="Y126" s="335">
        <f t="shared" si="7"/>
        <v>0</v>
      </c>
      <c r="Z126" s="335">
        <f t="shared" si="8"/>
        <v>0</v>
      </c>
      <c r="AA126" s="336" t="str">
        <f>VLOOKUP(F126,'3-Productie normen'!A:O,15,FALSE)</f>
        <v>V</v>
      </c>
      <c r="AC126" s="337">
        <f t="shared" si="9"/>
        <v>232.04999999999998</v>
      </c>
    </row>
    <row r="127" spans="1:29" ht="14.1" customHeight="1">
      <c r="A127" s="68">
        <v>127</v>
      </c>
      <c r="B127" s="273" t="s">
        <v>71</v>
      </c>
      <c r="C127" s="329" t="s">
        <v>236</v>
      </c>
      <c r="D127" s="330"/>
      <c r="E127" s="224" t="s">
        <v>167</v>
      </c>
      <c r="F127" s="224" t="s">
        <v>167</v>
      </c>
      <c r="G127" s="224" t="s">
        <v>228</v>
      </c>
      <c r="H127" s="339">
        <v>27.090000000000003</v>
      </c>
      <c r="I127" s="339"/>
      <c r="J127" s="332">
        <f t="shared" si="5"/>
        <v>130</v>
      </c>
      <c r="K127" s="333">
        <v>130</v>
      </c>
      <c r="L127" s="333"/>
      <c r="M127" s="333"/>
      <c r="N127" s="333"/>
      <c r="O127" s="333"/>
      <c r="P127" s="333"/>
      <c r="Q127" s="334" t="e">
        <f>IF(K127="nio",0,IF(K127&gt;0,K127*H127/W127,0))*VLOOKUP(B127,'2-Kosten per locatie'!$A$13:$C$63,3,FALSE)</f>
        <v>#DIV/0!</v>
      </c>
      <c r="R127" s="334">
        <f>IF(L127&gt;0,L127*H127/X127,0)*VLOOKUP(B127,'2-Kosten per locatie'!$A$13:$C$63,3,FALSE)</f>
        <v>0</v>
      </c>
      <c r="S127" s="334">
        <f>IF(M127&gt;0,M127*H127/Y127,0)*VLOOKUP(B127,'2-Kosten per locatie'!$A$13:$C$63,3,FALSE)</f>
        <v>0</v>
      </c>
      <c r="T127" s="334">
        <f>IF(N127&gt;0,N127*H127/Z127,0)*VLOOKUP(B127,'2-Kosten per locatie'!$A$13:$C$63,3,FALSE)</f>
        <v>0</v>
      </c>
      <c r="U127" s="334">
        <f>IF(O127&gt;0,O127*H127/Y127,0)*VLOOKUP(B127,'2-Kosten per locatie'!$A$13:$C$63,3,FALSE)</f>
        <v>0</v>
      </c>
      <c r="V127" s="334">
        <f>IF(P127&gt;0,P127*H127/Z127,0)*VLOOKUP(B127,'2-Kosten per locatie'!$A$13:$C$63,3,FALSE)</f>
        <v>0</v>
      </c>
      <c r="W127" s="335">
        <f>IF(K127="nio",0,IF(K127&gt;0,VLOOKUP(F127,'3-Productie normen'!A:L,VLOOKUP(K127,'3-Productie normen'!$B$38:$C$44,2,FALSE),FALSE)))</f>
        <v>0</v>
      </c>
      <c r="X127" s="335">
        <f t="shared" si="6"/>
        <v>0</v>
      </c>
      <c r="Y127" s="335">
        <f t="shared" si="7"/>
        <v>0</v>
      </c>
      <c r="Z127" s="335">
        <f t="shared" si="8"/>
        <v>0</v>
      </c>
      <c r="AA127" s="336" t="str">
        <f>VLOOKUP(F127,'3-Productie normen'!A:O,15,FALSE)</f>
        <v>V</v>
      </c>
      <c r="AC127" s="337">
        <f t="shared" si="9"/>
        <v>3521.7000000000003</v>
      </c>
    </row>
    <row r="128" spans="1:29" ht="14.1" customHeight="1">
      <c r="A128" s="68">
        <v>128</v>
      </c>
      <c r="B128" s="273" t="s">
        <v>104</v>
      </c>
      <c r="C128" s="329" t="s">
        <v>207</v>
      </c>
      <c r="D128" s="330"/>
      <c r="E128" s="224" t="s">
        <v>208</v>
      </c>
      <c r="F128" s="224" t="s">
        <v>153</v>
      </c>
      <c r="G128" s="224" t="s">
        <v>211</v>
      </c>
      <c r="H128" s="339">
        <v>42.314999999999998</v>
      </c>
      <c r="I128" s="339"/>
      <c r="J128" s="332">
        <f t="shared" si="5"/>
        <v>255</v>
      </c>
      <c r="K128" s="333">
        <v>255</v>
      </c>
      <c r="L128" s="333"/>
      <c r="M128" s="333"/>
      <c r="N128" s="333"/>
      <c r="O128" s="333"/>
      <c r="P128" s="333"/>
      <c r="Q128" s="334" t="e">
        <f>IF(K128="nio",0,IF(K128&gt;0,K128*H128/W128,0))*VLOOKUP(B128,'2-Kosten per locatie'!$A$13:$C$63,3,FALSE)</f>
        <v>#DIV/0!</v>
      </c>
      <c r="R128" s="334">
        <f>IF(L128&gt;0,L128*H128/X128,0)*VLOOKUP(B128,'2-Kosten per locatie'!$A$13:$C$63,3,FALSE)</f>
        <v>0</v>
      </c>
      <c r="S128" s="334">
        <f>IF(M128&gt;0,M128*H128/Y128,0)*VLOOKUP(B128,'2-Kosten per locatie'!$A$13:$C$63,3,FALSE)</f>
        <v>0</v>
      </c>
      <c r="T128" s="334">
        <f>IF(N128&gt;0,N128*H128/Z128,0)*VLOOKUP(B128,'2-Kosten per locatie'!$A$13:$C$63,3,FALSE)</f>
        <v>0</v>
      </c>
      <c r="U128" s="334">
        <f>IF(O128&gt;0,O128*H128/Y128,0)*VLOOKUP(B128,'2-Kosten per locatie'!$A$13:$C$63,3,FALSE)</f>
        <v>0</v>
      </c>
      <c r="V128" s="334">
        <f>IF(P128&gt;0,P128*H128/Z128,0)*VLOOKUP(B128,'2-Kosten per locatie'!$A$13:$C$63,3,FALSE)</f>
        <v>0</v>
      </c>
      <c r="W128" s="335">
        <f>IF(K128="nio",0,IF(K128&gt;0,VLOOKUP(F128,'3-Productie normen'!A:L,VLOOKUP(K128,'3-Productie normen'!$B$38:$C$44,2,FALSE),FALSE)))</f>
        <v>0</v>
      </c>
      <c r="X128" s="335">
        <f t="shared" si="6"/>
        <v>0</v>
      </c>
      <c r="Y128" s="335">
        <f t="shared" si="7"/>
        <v>0</v>
      </c>
      <c r="Z128" s="335">
        <f t="shared" si="8"/>
        <v>0</v>
      </c>
      <c r="AA128" s="336" t="str">
        <f>VLOOKUP(F128,'3-Productie normen'!A:O,15,FALSE)</f>
        <v>V</v>
      </c>
      <c r="AC128" s="337">
        <f t="shared" si="9"/>
        <v>10790.324999999999</v>
      </c>
    </row>
    <row r="129" spans="1:29" ht="14.1" customHeight="1">
      <c r="A129" s="68">
        <v>129</v>
      </c>
      <c r="B129" s="273" t="s">
        <v>104</v>
      </c>
      <c r="C129" s="329" t="s">
        <v>207</v>
      </c>
      <c r="D129" s="330"/>
      <c r="E129" s="224" t="s">
        <v>167</v>
      </c>
      <c r="F129" s="224" t="s">
        <v>167</v>
      </c>
      <c r="G129" s="224" t="s">
        <v>212</v>
      </c>
      <c r="H129" s="339">
        <v>120.64500000000001</v>
      </c>
      <c r="I129" s="339"/>
      <c r="J129" s="332">
        <f t="shared" si="5"/>
        <v>255</v>
      </c>
      <c r="K129" s="333">
        <v>255</v>
      </c>
      <c r="L129" s="333"/>
      <c r="M129" s="333"/>
      <c r="N129" s="333"/>
      <c r="O129" s="333"/>
      <c r="P129" s="333"/>
      <c r="Q129" s="334" t="e">
        <f>IF(K129="nio",0,IF(K129&gt;0,K129*H129/W129,0))*VLOOKUP(B129,'2-Kosten per locatie'!$A$13:$C$63,3,FALSE)</f>
        <v>#DIV/0!</v>
      </c>
      <c r="R129" s="334">
        <f>IF(L129&gt;0,L129*H129/X129,0)*VLOOKUP(B129,'2-Kosten per locatie'!$A$13:$C$63,3,FALSE)</f>
        <v>0</v>
      </c>
      <c r="S129" s="334">
        <f>IF(M129&gt;0,M129*H129/Y129,0)*VLOOKUP(B129,'2-Kosten per locatie'!$A$13:$C$63,3,FALSE)</f>
        <v>0</v>
      </c>
      <c r="T129" s="334">
        <f>IF(N129&gt;0,N129*H129/Z129,0)*VLOOKUP(B129,'2-Kosten per locatie'!$A$13:$C$63,3,FALSE)</f>
        <v>0</v>
      </c>
      <c r="U129" s="334">
        <f>IF(O129&gt;0,O129*H129/Y129,0)*VLOOKUP(B129,'2-Kosten per locatie'!$A$13:$C$63,3,FALSE)</f>
        <v>0</v>
      </c>
      <c r="V129" s="334">
        <f>IF(P129&gt;0,P129*H129/Z129,0)*VLOOKUP(B129,'2-Kosten per locatie'!$A$13:$C$63,3,FALSE)</f>
        <v>0</v>
      </c>
      <c r="W129" s="335">
        <f>IF(K129="nio",0,IF(K129&gt;0,VLOOKUP(F129,'3-Productie normen'!A:L,VLOOKUP(K129,'3-Productie normen'!$B$38:$C$44,2,FALSE),FALSE)))</f>
        <v>0</v>
      </c>
      <c r="X129" s="335">
        <f t="shared" si="6"/>
        <v>0</v>
      </c>
      <c r="Y129" s="335">
        <f t="shared" si="7"/>
        <v>0</v>
      </c>
      <c r="Z129" s="335">
        <f t="shared" si="8"/>
        <v>0</v>
      </c>
      <c r="AA129" s="336" t="str">
        <f>VLOOKUP(F129,'3-Productie normen'!A:O,15,FALSE)</f>
        <v>V</v>
      </c>
      <c r="AC129" s="337">
        <f t="shared" si="9"/>
        <v>30764.475000000002</v>
      </c>
    </row>
    <row r="130" spans="1:29" ht="14.1" customHeight="1">
      <c r="A130" s="68">
        <v>130</v>
      </c>
      <c r="B130" s="273" t="s">
        <v>104</v>
      </c>
      <c r="C130" s="329" t="s">
        <v>222</v>
      </c>
      <c r="D130" s="330"/>
      <c r="E130" s="224" t="s">
        <v>210</v>
      </c>
      <c r="F130" s="224" t="s">
        <v>154</v>
      </c>
      <c r="G130" s="224" t="s">
        <v>212</v>
      </c>
      <c r="H130" s="339">
        <v>26.25</v>
      </c>
      <c r="I130" s="339"/>
      <c r="J130" s="332">
        <f t="shared" si="5"/>
        <v>255</v>
      </c>
      <c r="K130" s="333">
        <v>255</v>
      </c>
      <c r="L130" s="333"/>
      <c r="M130" s="333"/>
      <c r="N130" s="333"/>
      <c r="O130" s="333"/>
      <c r="P130" s="333"/>
      <c r="Q130" s="334" t="e">
        <f>IF(K130="nio",0,IF(K130&gt;0,K130*H130/W130,0))*VLOOKUP(B130,'2-Kosten per locatie'!$A$13:$C$63,3,FALSE)</f>
        <v>#DIV/0!</v>
      </c>
      <c r="R130" s="334">
        <f>IF(L130&gt;0,L130*H130/X130,0)*VLOOKUP(B130,'2-Kosten per locatie'!$A$13:$C$63,3,FALSE)</f>
        <v>0</v>
      </c>
      <c r="S130" s="334">
        <f>IF(M130&gt;0,M130*H130/Y130,0)*VLOOKUP(B130,'2-Kosten per locatie'!$A$13:$C$63,3,FALSE)</f>
        <v>0</v>
      </c>
      <c r="T130" s="334">
        <f>IF(N130&gt;0,N130*H130/Z130,0)*VLOOKUP(B130,'2-Kosten per locatie'!$A$13:$C$63,3,FALSE)</f>
        <v>0</v>
      </c>
      <c r="U130" s="334">
        <f>IF(O130&gt;0,O130*H130/Y130,0)*VLOOKUP(B130,'2-Kosten per locatie'!$A$13:$C$63,3,FALSE)</f>
        <v>0</v>
      </c>
      <c r="V130" s="334">
        <f>IF(P130&gt;0,P130*H130/Z130,0)*VLOOKUP(B130,'2-Kosten per locatie'!$A$13:$C$63,3,FALSE)</f>
        <v>0</v>
      </c>
      <c r="W130" s="335">
        <f>IF(K130="nio",0,IF(K130&gt;0,VLOOKUP(F130,'3-Productie normen'!A:L,VLOOKUP(K130,'3-Productie normen'!$B$38:$C$44,2,FALSE),FALSE)))</f>
        <v>0</v>
      </c>
      <c r="X130" s="335">
        <f t="shared" si="6"/>
        <v>0</v>
      </c>
      <c r="Y130" s="335">
        <f t="shared" si="7"/>
        <v>0</v>
      </c>
      <c r="Z130" s="335">
        <f t="shared" si="8"/>
        <v>0</v>
      </c>
      <c r="AA130" s="336" t="str">
        <f>VLOOKUP(F130,'3-Productie normen'!A:O,15,FALSE)</f>
        <v>V</v>
      </c>
      <c r="AC130" s="337">
        <f t="shared" si="9"/>
        <v>6693.75</v>
      </c>
    </row>
    <row r="131" spans="1:29" ht="14.1" customHeight="1">
      <c r="A131" s="68">
        <v>131</v>
      </c>
      <c r="B131" s="273" t="s">
        <v>104</v>
      </c>
      <c r="C131" s="329" t="s">
        <v>222</v>
      </c>
      <c r="D131" s="330"/>
      <c r="E131" s="224" t="s">
        <v>240</v>
      </c>
      <c r="F131" s="224" t="s">
        <v>169</v>
      </c>
      <c r="G131" s="224" t="s">
        <v>212</v>
      </c>
      <c r="H131" s="339">
        <v>45.675000000000004</v>
      </c>
      <c r="I131" s="339"/>
      <c r="J131" s="332">
        <f t="shared" si="5"/>
        <v>255</v>
      </c>
      <c r="K131" s="333">
        <v>255</v>
      </c>
      <c r="L131" s="333"/>
      <c r="M131" s="333"/>
      <c r="N131" s="333"/>
      <c r="O131" s="333"/>
      <c r="P131" s="333"/>
      <c r="Q131" s="334" t="e">
        <f>IF(K131="nio",0,IF(K131&gt;0,K131*H131/W131,0))*VLOOKUP(B131,'2-Kosten per locatie'!$A$13:$C$63,3,FALSE)</f>
        <v>#DIV/0!</v>
      </c>
      <c r="R131" s="334">
        <f>IF(L131&gt;0,L131*H131/X131,0)*VLOOKUP(B131,'2-Kosten per locatie'!$A$13:$C$63,3,FALSE)</f>
        <v>0</v>
      </c>
      <c r="S131" s="334">
        <f>IF(M131&gt;0,M131*H131/Y131,0)*VLOOKUP(B131,'2-Kosten per locatie'!$A$13:$C$63,3,FALSE)</f>
        <v>0</v>
      </c>
      <c r="T131" s="334">
        <f>IF(N131&gt;0,N131*H131/Z131,0)*VLOOKUP(B131,'2-Kosten per locatie'!$A$13:$C$63,3,FALSE)</f>
        <v>0</v>
      </c>
      <c r="U131" s="334">
        <f>IF(O131&gt;0,O131*H131/Y131,0)*VLOOKUP(B131,'2-Kosten per locatie'!$A$13:$C$63,3,FALSE)</f>
        <v>0</v>
      </c>
      <c r="V131" s="334">
        <f>IF(P131&gt;0,P131*H131/Z131,0)*VLOOKUP(B131,'2-Kosten per locatie'!$A$13:$C$63,3,FALSE)</f>
        <v>0</v>
      </c>
      <c r="W131" s="335">
        <f>IF(K131="nio",0,IF(K131&gt;0,VLOOKUP(F131,'3-Productie normen'!A:L,VLOOKUP(K131,'3-Productie normen'!$B$38:$C$44,2,FALSE),FALSE)))</f>
        <v>0</v>
      </c>
      <c r="X131" s="335">
        <f t="shared" si="6"/>
        <v>0</v>
      </c>
      <c r="Y131" s="335">
        <f t="shared" si="7"/>
        <v>0</v>
      </c>
      <c r="Z131" s="335">
        <f t="shared" si="8"/>
        <v>0</v>
      </c>
      <c r="AA131" s="336" t="str">
        <f>VLOOKUP(F131,'3-Productie normen'!A:O,15,FALSE)</f>
        <v>V</v>
      </c>
      <c r="AC131" s="337">
        <f t="shared" si="9"/>
        <v>11647.125000000002</v>
      </c>
    </row>
    <row r="132" spans="1:29" ht="14.1" customHeight="1">
      <c r="A132" s="68">
        <v>132</v>
      </c>
      <c r="B132" s="273" t="s">
        <v>104</v>
      </c>
      <c r="C132" s="329" t="s">
        <v>222</v>
      </c>
      <c r="D132" s="330"/>
      <c r="E132" s="224" t="s">
        <v>158</v>
      </c>
      <c r="F132" s="224" t="s">
        <v>158</v>
      </c>
      <c r="G132" s="224" t="s">
        <v>212</v>
      </c>
      <c r="H132" s="339">
        <v>17.324999999999999</v>
      </c>
      <c r="I132" s="339"/>
      <c r="J132" s="332">
        <f t="shared" si="5"/>
        <v>255</v>
      </c>
      <c r="K132" s="333">
        <v>255</v>
      </c>
      <c r="L132" s="333"/>
      <c r="M132" s="333"/>
      <c r="N132" s="333"/>
      <c r="O132" s="333"/>
      <c r="P132" s="333"/>
      <c r="Q132" s="334" t="e">
        <f>IF(K132="nio",0,IF(K132&gt;0,K132*H132/W132,0))*VLOOKUP(B132,'2-Kosten per locatie'!$A$13:$C$63,3,FALSE)</f>
        <v>#DIV/0!</v>
      </c>
      <c r="R132" s="334">
        <f>IF(L132&gt;0,L132*H132/X132,0)*VLOOKUP(B132,'2-Kosten per locatie'!$A$13:$C$63,3,FALSE)</f>
        <v>0</v>
      </c>
      <c r="S132" s="334">
        <f>IF(M132&gt;0,M132*H132/Y132,0)*VLOOKUP(B132,'2-Kosten per locatie'!$A$13:$C$63,3,FALSE)</f>
        <v>0</v>
      </c>
      <c r="T132" s="334">
        <f>IF(N132&gt;0,N132*H132/Z132,0)*VLOOKUP(B132,'2-Kosten per locatie'!$A$13:$C$63,3,FALSE)</f>
        <v>0</v>
      </c>
      <c r="U132" s="334">
        <f>IF(O132&gt;0,O132*H132/Y132,0)*VLOOKUP(B132,'2-Kosten per locatie'!$A$13:$C$63,3,FALSE)</f>
        <v>0</v>
      </c>
      <c r="V132" s="334">
        <f>IF(P132&gt;0,P132*H132/Z132,0)*VLOOKUP(B132,'2-Kosten per locatie'!$A$13:$C$63,3,FALSE)</f>
        <v>0</v>
      </c>
      <c r="W132" s="335">
        <f>IF(K132="nio",0,IF(K132&gt;0,VLOOKUP(F132,'3-Productie normen'!A:L,VLOOKUP(K132,'3-Productie normen'!$B$38:$C$44,2,FALSE),FALSE)))</f>
        <v>0</v>
      </c>
      <c r="X132" s="335">
        <f t="shared" si="6"/>
        <v>0</v>
      </c>
      <c r="Y132" s="335">
        <f t="shared" si="7"/>
        <v>0</v>
      </c>
      <c r="Z132" s="335">
        <f t="shared" si="8"/>
        <v>0</v>
      </c>
      <c r="AA132" s="336" t="str">
        <f>VLOOKUP(F132,'3-Productie normen'!A:O,15,FALSE)</f>
        <v>B</v>
      </c>
      <c r="AC132" s="337">
        <f t="shared" si="9"/>
        <v>4417.875</v>
      </c>
    </row>
    <row r="133" spans="1:29" ht="14.1" customHeight="1">
      <c r="A133" s="68">
        <v>133</v>
      </c>
      <c r="B133" s="273" t="s">
        <v>104</v>
      </c>
      <c r="C133" s="329" t="s">
        <v>222</v>
      </c>
      <c r="D133" s="330"/>
      <c r="E133" s="340" t="s">
        <v>243</v>
      </c>
      <c r="F133" s="224" t="s">
        <v>166</v>
      </c>
      <c r="G133" s="340" t="s">
        <v>211</v>
      </c>
      <c r="H133" s="339">
        <v>3</v>
      </c>
      <c r="I133" s="339"/>
      <c r="J133" s="332">
        <f t="shared" si="5"/>
        <v>255</v>
      </c>
      <c r="K133" s="333">
        <v>255</v>
      </c>
      <c r="L133" s="333"/>
      <c r="M133" s="333"/>
      <c r="N133" s="333"/>
      <c r="O133" s="333"/>
      <c r="P133" s="333"/>
      <c r="Q133" s="334" t="e">
        <f>IF(K133="nio",0,IF(K133&gt;0,K133*H133/W133,0))*VLOOKUP(B133,'2-Kosten per locatie'!$A$13:$C$63,3,FALSE)</f>
        <v>#DIV/0!</v>
      </c>
      <c r="R133" s="334">
        <f>IF(L133&gt;0,L133*H133/X133,0)*VLOOKUP(B133,'2-Kosten per locatie'!$A$13:$C$63,3,FALSE)</f>
        <v>0</v>
      </c>
      <c r="S133" s="334">
        <f>IF(M133&gt;0,M133*H133/Y133,0)*VLOOKUP(B133,'2-Kosten per locatie'!$A$13:$C$63,3,FALSE)</f>
        <v>0</v>
      </c>
      <c r="T133" s="334">
        <f>IF(N133&gt;0,N133*H133/Z133,0)*VLOOKUP(B133,'2-Kosten per locatie'!$A$13:$C$63,3,FALSE)</f>
        <v>0</v>
      </c>
      <c r="U133" s="334">
        <f>IF(O133&gt;0,O133*H133/Y133,0)*VLOOKUP(B133,'2-Kosten per locatie'!$A$13:$C$63,3,FALSE)</f>
        <v>0</v>
      </c>
      <c r="V133" s="334">
        <f>IF(P133&gt;0,P133*H133/Z133,0)*VLOOKUP(B133,'2-Kosten per locatie'!$A$13:$C$63,3,FALSE)</f>
        <v>0</v>
      </c>
      <c r="W133" s="335">
        <f>IF(K133="nio",0,IF(K133&gt;0,VLOOKUP(F133,'3-Productie normen'!A:L,VLOOKUP(K133,'3-Productie normen'!$B$38:$C$44,2,FALSE),FALSE)))</f>
        <v>0</v>
      </c>
      <c r="X133" s="335">
        <f t="shared" si="6"/>
        <v>0</v>
      </c>
      <c r="Y133" s="335">
        <f t="shared" si="7"/>
        <v>0</v>
      </c>
      <c r="Z133" s="335">
        <f t="shared" si="8"/>
        <v>0</v>
      </c>
      <c r="AA133" s="336" t="str">
        <f>VLOOKUP(F133,'3-Productie normen'!A:O,15,FALSE)</f>
        <v>S</v>
      </c>
      <c r="AC133" s="337">
        <f t="shared" si="9"/>
        <v>765</v>
      </c>
    </row>
    <row r="134" spans="1:29" ht="14.1" customHeight="1">
      <c r="A134" s="68">
        <v>134</v>
      </c>
      <c r="B134" s="273" t="s">
        <v>104</v>
      </c>
      <c r="C134" s="329" t="s">
        <v>222</v>
      </c>
      <c r="D134" s="330"/>
      <c r="E134" s="224" t="s">
        <v>244</v>
      </c>
      <c r="F134" s="224" t="s">
        <v>218</v>
      </c>
      <c r="G134" s="224" t="s">
        <v>211</v>
      </c>
      <c r="H134" s="339">
        <v>0</v>
      </c>
      <c r="I134" s="339">
        <v>119.7</v>
      </c>
      <c r="J134" s="332">
        <f t="shared" si="5"/>
        <v>0</v>
      </c>
      <c r="K134" s="333" t="s">
        <v>219</v>
      </c>
      <c r="L134" s="333"/>
      <c r="M134" s="333"/>
      <c r="N134" s="333"/>
      <c r="O134" s="333"/>
      <c r="P134" s="333"/>
      <c r="Q134" s="334">
        <f>IF(K134="nio",0,IF(K134&gt;0,K134*H134/W134,0))*VLOOKUP(B134,'2-Kosten per locatie'!$A$13:$C$63,3,FALSE)</f>
        <v>0</v>
      </c>
      <c r="R134" s="334">
        <f>IF(L134&gt;0,L134*H134/X134,0)*VLOOKUP(B134,'2-Kosten per locatie'!$A$13:$C$63,3,FALSE)</f>
        <v>0</v>
      </c>
      <c r="S134" s="334">
        <f>IF(M134&gt;0,M134*H134/Y134,0)*VLOOKUP(B134,'2-Kosten per locatie'!$A$13:$C$63,3,FALSE)</f>
        <v>0</v>
      </c>
      <c r="T134" s="334">
        <f>IF(N134&gt;0,N134*H134/Z134,0)*VLOOKUP(B134,'2-Kosten per locatie'!$A$13:$C$63,3,FALSE)</f>
        <v>0</v>
      </c>
      <c r="U134" s="334">
        <f>IF(O134&gt;0,O134*H134/Y134,0)*VLOOKUP(B134,'2-Kosten per locatie'!$A$13:$C$63,3,FALSE)</f>
        <v>0</v>
      </c>
      <c r="V134" s="334">
        <f>IF(P134&gt;0,P134*H134/Z134,0)*VLOOKUP(B134,'2-Kosten per locatie'!$A$13:$C$63,3,FALSE)</f>
        <v>0</v>
      </c>
      <c r="W134" s="335">
        <f>IF(K134="nio",0,IF(K134&gt;0,VLOOKUP(F134,'3-Productie normen'!A:L,VLOOKUP(K134,'3-Productie normen'!$B$38:$C$44,2,FALSE),FALSE)))</f>
        <v>0</v>
      </c>
      <c r="X134" s="335">
        <f t="shared" si="6"/>
        <v>0</v>
      </c>
      <c r="Y134" s="335">
        <f t="shared" si="7"/>
        <v>0</v>
      </c>
      <c r="Z134" s="335">
        <f t="shared" si="8"/>
        <v>0</v>
      </c>
      <c r="AA134" s="336" t="str">
        <f>VLOOKUP(F134,'3-Productie normen'!A:O,15,FALSE)</f>
        <v>-</v>
      </c>
      <c r="AC134" s="337">
        <f t="shared" si="9"/>
        <v>0</v>
      </c>
    </row>
    <row r="135" spans="1:29" ht="14.1" customHeight="1">
      <c r="A135" s="68">
        <v>135</v>
      </c>
      <c r="B135" s="273" t="s">
        <v>104</v>
      </c>
      <c r="C135" s="329" t="s">
        <v>222</v>
      </c>
      <c r="D135" s="330"/>
      <c r="E135" s="224" t="s">
        <v>158</v>
      </c>
      <c r="F135" s="224" t="s">
        <v>158</v>
      </c>
      <c r="G135" s="224" t="s">
        <v>212</v>
      </c>
      <c r="H135" s="339">
        <v>21.525000000000002</v>
      </c>
      <c r="I135" s="339"/>
      <c r="J135" s="332">
        <f t="shared" si="5"/>
        <v>52</v>
      </c>
      <c r="K135" s="333">
        <v>52</v>
      </c>
      <c r="L135" s="333"/>
      <c r="M135" s="333"/>
      <c r="N135" s="333"/>
      <c r="O135" s="333"/>
      <c r="P135" s="333"/>
      <c r="Q135" s="334" t="e">
        <f>IF(K135="nio",0,IF(K135&gt;0,K135*H135/W135,0))*VLOOKUP(B135,'2-Kosten per locatie'!$A$13:$C$63,3,FALSE)</f>
        <v>#DIV/0!</v>
      </c>
      <c r="R135" s="334">
        <f>IF(L135&gt;0,L135*H135/X135,0)*VLOOKUP(B135,'2-Kosten per locatie'!$A$13:$C$63,3,FALSE)</f>
        <v>0</v>
      </c>
      <c r="S135" s="334">
        <f>IF(M135&gt;0,M135*H135/Y135,0)*VLOOKUP(B135,'2-Kosten per locatie'!$A$13:$C$63,3,FALSE)</f>
        <v>0</v>
      </c>
      <c r="T135" s="334">
        <f>IF(N135&gt;0,N135*H135/Z135,0)*VLOOKUP(B135,'2-Kosten per locatie'!$A$13:$C$63,3,FALSE)</f>
        <v>0</v>
      </c>
      <c r="U135" s="334">
        <f>IF(O135&gt;0,O135*H135/Y135,0)*VLOOKUP(B135,'2-Kosten per locatie'!$A$13:$C$63,3,FALSE)</f>
        <v>0</v>
      </c>
      <c r="V135" s="334">
        <f>IF(P135&gt;0,P135*H135/Z135,0)*VLOOKUP(B135,'2-Kosten per locatie'!$A$13:$C$63,3,FALSE)</f>
        <v>0</v>
      </c>
      <c r="W135" s="335">
        <f>IF(K135="nio",0,IF(K135&gt;0,VLOOKUP(F135,'3-Productie normen'!A:L,VLOOKUP(K135,'3-Productie normen'!$B$38:$C$44,2,FALSE),FALSE)))</f>
        <v>0</v>
      </c>
      <c r="X135" s="335">
        <f t="shared" si="6"/>
        <v>0</v>
      </c>
      <c r="Y135" s="335">
        <f t="shared" si="7"/>
        <v>0</v>
      </c>
      <c r="Z135" s="335">
        <f t="shared" si="8"/>
        <v>0</v>
      </c>
      <c r="AA135" s="336" t="str">
        <f>VLOOKUP(F135,'3-Productie normen'!A:O,15,FALSE)</f>
        <v>B</v>
      </c>
      <c r="AC135" s="337">
        <f t="shared" si="9"/>
        <v>1119.3000000000002</v>
      </c>
    </row>
    <row r="136" spans="1:29" ht="14.1" customHeight="1">
      <c r="A136" s="68">
        <v>136</v>
      </c>
      <c r="B136" s="273" t="s">
        <v>104</v>
      </c>
      <c r="C136" s="329" t="s">
        <v>222</v>
      </c>
      <c r="D136" s="330"/>
      <c r="E136" s="340" t="s">
        <v>245</v>
      </c>
      <c r="F136" s="224" t="s">
        <v>218</v>
      </c>
      <c r="G136" s="340" t="s">
        <v>212</v>
      </c>
      <c r="H136" s="339">
        <v>0</v>
      </c>
      <c r="I136" s="339"/>
      <c r="J136" s="332">
        <f t="shared" si="5"/>
        <v>0</v>
      </c>
      <c r="K136" s="333" t="s">
        <v>219</v>
      </c>
      <c r="L136" s="333"/>
      <c r="M136" s="333"/>
      <c r="N136" s="333"/>
      <c r="O136" s="333"/>
      <c r="P136" s="333"/>
      <c r="Q136" s="334">
        <f>IF(K136="nio",0,IF(K136&gt;0,K136*H136/W136,0))*VLOOKUP(B136,'2-Kosten per locatie'!$A$13:$C$63,3,FALSE)</f>
        <v>0</v>
      </c>
      <c r="R136" s="334">
        <f>IF(L136&gt;0,L136*H136/X136,0)*VLOOKUP(B136,'2-Kosten per locatie'!$A$13:$C$63,3,FALSE)</f>
        <v>0</v>
      </c>
      <c r="S136" s="334">
        <f>IF(M136&gt;0,M136*H136/Y136,0)*VLOOKUP(B136,'2-Kosten per locatie'!$A$13:$C$63,3,FALSE)</f>
        <v>0</v>
      </c>
      <c r="T136" s="334">
        <f>IF(N136&gt;0,N136*H136/Z136,0)*VLOOKUP(B136,'2-Kosten per locatie'!$A$13:$C$63,3,FALSE)</f>
        <v>0</v>
      </c>
      <c r="U136" s="334">
        <f>IF(O136&gt;0,O136*H136/Y136,0)*VLOOKUP(B136,'2-Kosten per locatie'!$A$13:$C$63,3,FALSE)</f>
        <v>0</v>
      </c>
      <c r="V136" s="334">
        <f>IF(P136&gt;0,P136*H136/Z136,0)*VLOOKUP(B136,'2-Kosten per locatie'!$A$13:$C$63,3,FALSE)</f>
        <v>0</v>
      </c>
      <c r="W136" s="335">
        <f>IF(K136="nio",0,IF(K136&gt;0,VLOOKUP(F136,'3-Productie normen'!A:L,VLOOKUP(K136,'3-Productie normen'!$B$38:$C$44,2,FALSE),FALSE)))</f>
        <v>0</v>
      </c>
      <c r="X136" s="335">
        <f t="shared" si="6"/>
        <v>0</v>
      </c>
      <c r="Y136" s="335">
        <f t="shared" si="7"/>
        <v>0</v>
      </c>
      <c r="Z136" s="335">
        <f t="shared" si="8"/>
        <v>0</v>
      </c>
      <c r="AA136" s="336" t="str">
        <f>VLOOKUP(F136,'3-Productie normen'!A:O,15,FALSE)</f>
        <v>-</v>
      </c>
      <c r="AC136" s="337">
        <f t="shared" si="9"/>
        <v>0</v>
      </c>
    </row>
    <row r="137" spans="1:29" ht="14.1" customHeight="1">
      <c r="A137" s="68">
        <v>137</v>
      </c>
      <c r="B137" s="273" t="s">
        <v>104</v>
      </c>
      <c r="C137" s="329" t="s">
        <v>236</v>
      </c>
      <c r="D137" s="330"/>
      <c r="E137" s="224" t="s">
        <v>210</v>
      </c>
      <c r="F137" s="224" t="s">
        <v>153</v>
      </c>
      <c r="G137" s="224" t="s">
        <v>211</v>
      </c>
      <c r="H137" s="339">
        <v>63</v>
      </c>
      <c r="I137" s="339"/>
      <c r="J137" s="332">
        <f t="shared" si="5"/>
        <v>52</v>
      </c>
      <c r="K137" s="333">
        <v>52</v>
      </c>
      <c r="L137" s="333"/>
      <c r="M137" s="333"/>
      <c r="N137" s="333"/>
      <c r="O137" s="333"/>
      <c r="P137" s="333"/>
      <c r="Q137" s="334" t="e">
        <f>IF(K137="nio",0,IF(K137&gt;0,K137*H137/W137,0))*VLOOKUP(B137,'2-Kosten per locatie'!$A$13:$C$63,3,FALSE)</f>
        <v>#DIV/0!</v>
      </c>
      <c r="R137" s="334">
        <f>IF(L137&gt;0,L137*H137/X137,0)*VLOOKUP(B137,'2-Kosten per locatie'!$A$13:$C$63,3,FALSE)</f>
        <v>0</v>
      </c>
      <c r="S137" s="334">
        <f>IF(M137&gt;0,M137*H137/Y137,0)*VLOOKUP(B137,'2-Kosten per locatie'!$A$13:$C$63,3,FALSE)</f>
        <v>0</v>
      </c>
      <c r="T137" s="334">
        <f>IF(N137&gt;0,N137*H137/Z137,0)*VLOOKUP(B137,'2-Kosten per locatie'!$A$13:$C$63,3,FALSE)</f>
        <v>0</v>
      </c>
      <c r="U137" s="334">
        <f>IF(O137&gt;0,O137*H137/Y137,0)*VLOOKUP(B137,'2-Kosten per locatie'!$A$13:$C$63,3,FALSE)</f>
        <v>0</v>
      </c>
      <c r="V137" s="334">
        <f>IF(P137&gt;0,P137*H137/Z137,0)*VLOOKUP(B137,'2-Kosten per locatie'!$A$13:$C$63,3,FALSE)</f>
        <v>0</v>
      </c>
      <c r="W137" s="335">
        <f>IF(K137="nio",0,IF(K137&gt;0,VLOOKUP(F137,'3-Productie normen'!A:L,VLOOKUP(K137,'3-Productie normen'!$B$38:$C$44,2,FALSE),FALSE)))</f>
        <v>0</v>
      </c>
      <c r="X137" s="335">
        <f t="shared" si="6"/>
        <v>0</v>
      </c>
      <c r="Y137" s="335">
        <f t="shared" si="7"/>
        <v>0</v>
      </c>
      <c r="Z137" s="335">
        <f t="shared" si="8"/>
        <v>0</v>
      </c>
      <c r="AA137" s="336" t="str">
        <f>VLOOKUP(F137,'3-Productie normen'!A:O,15,FALSE)</f>
        <v>V</v>
      </c>
      <c r="AC137" s="337">
        <f t="shared" si="9"/>
        <v>3276</v>
      </c>
    </row>
    <row r="138" spans="1:29" ht="14.1" customHeight="1">
      <c r="A138" s="68">
        <v>138</v>
      </c>
      <c r="B138" s="273" t="s">
        <v>104</v>
      </c>
      <c r="C138" s="329" t="s">
        <v>236</v>
      </c>
      <c r="D138" s="330"/>
      <c r="E138" s="340" t="s">
        <v>245</v>
      </c>
      <c r="F138" s="224" t="s">
        <v>218</v>
      </c>
      <c r="G138" s="340" t="s">
        <v>212</v>
      </c>
      <c r="H138" s="339">
        <v>0</v>
      </c>
      <c r="I138" s="339"/>
      <c r="J138" s="332">
        <f t="shared" si="5"/>
        <v>0</v>
      </c>
      <c r="K138" s="333" t="s">
        <v>219</v>
      </c>
      <c r="L138" s="333"/>
      <c r="M138" s="333"/>
      <c r="N138" s="333"/>
      <c r="O138" s="333"/>
      <c r="P138" s="333"/>
      <c r="Q138" s="334">
        <f>IF(K138="nio",0,IF(K138&gt;0,K138*H138/W138,0))*VLOOKUP(B138,'2-Kosten per locatie'!$A$13:$C$63,3,FALSE)</f>
        <v>0</v>
      </c>
      <c r="R138" s="334">
        <f>IF(L138&gt;0,L138*H138/X138,0)*VLOOKUP(B138,'2-Kosten per locatie'!$A$13:$C$63,3,FALSE)</f>
        <v>0</v>
      </c>
      <c r="S138" s="334">
        <f>IF(M138&gt;0,M138*H138/Y138,0)*VLOOKUP(B138,'2-Kosten per locatie'!$A$13:$C$63,3,FALSE)</f>
        <v>0</v>
      </c>
      <c r="T138" s="334">
        <f>IF(N138&gt;0,N138*H138/Z138,0)*VLOOKUP(B138,'2-Kosten per locatie'!$A$13:$C$63,3,FALSE)</f>
        <v>0</v>
      </c>
      <c r="U138" s="334">
        <f>IF(O138&gt;0,O138*H138/Y138,0)*VLOOKUP(B138,'2-Kosten per locatie'!$A$13:$C$63,3,FALSE)</f>
        <v>0</v>
      </c>
      <c r="V138" s="334">
        <f>IF(P138&gt;0,P138*H138/Z138,0)*VLOOKUP(B138,'2-Kosten per locatie'!$A$13:$C$63,3,FALSE)</f>
        <v>0</v>
      </c>
      <c r="W138" s="335">
        <f>IF(K138="nio",0,IF(K138&gt;0,VLOOKUP(F138,'3-Productie normen'!A:L,VLOOKUP(K138,'3-Productie normen'!$B$38:$C$44,2,FALSE),FALSE)))</f>
        <v>0</v>
      </c>
      <c r="X138" s="335">
        <f t="shared" si="6"/>
        <v>0</v>
      </c>
      <c r="Y138" s="335">
        <f t="shared" si="7"/>
        <v>0</v>
      </c>
      <c r="Z138" s="335">
        <f t="shared" si="8"/>
        <v>0</v>
      </c>
      <c r="AA138" s="336" t="str">
        <f>VLOOKUP(F138,'3-Productie normen'!A:O,15,FALSE)</f>
        <v>-</v>
      </c>
      <c r="AC138" s="337">
        <f t="shared" si="9"/>
        <v>0</v>
      </c>
    </row>
    <row r="139" spans="1:29" ht="14.1" customHeight="1">
      <c r="A139" s="68">
        <v>139</v>
      </c>
      <c r="B139" s="273" t="s">
        <v>104</v>
      </c>
      <c r="C139" s="329" t="s">
        <v>236</v>
      </c>
      <c r="D139" s="330"/>
      <c r="E139" s="340" t="s">
        <v>245</v>
      </c>
      <c r="F139" s="224" t="s">
        <v>218</v>
      </c>
      <c r="G139" s="340" t="s">
        <v>212</v>
      </c>
      <c r="H139" s="339">
        <v>0</v>
      </c>
      <c r="I139" s="339"/>
      <c r="J139" s="332">
        <f t="shared" ref="J139:J211" si="10">SUM(K139:P139)</f>
        <v>0</v>
      </c>
      <c r="K139" s="333" t="s">
        <v>219</v>
      </c>
      <c r="L139" s="333"/>
      <c r="M139" s="333"/>
      <c r="N139" s="333"/>
      <c r="O139" s="333"/>
      <c r="P139" s="333"/>
      <c r="Q139" s="334">
        <f>IF(K139="nio",0,IF(K139&gt;0,K139*H139/W139,0))*VLOOKUP(B139,'2-Kosten per locatie'!$A$13:$C$63,3,FALSE)</f>
        <v>0</v>
      </c>
      <c r="R139" s="334">
        <f>IF(L139&gt;0,L139*H139/X139,0)*VLOOKUP(B139,'2-Kosten per locatie'!$A$13:$C$63,3,FALSE)</f>
        <v>0</v>
      </c>
      <c r="S139" s="334">
        <f>IF(M139&gt;0,M139*H139/Y139,0)*VLOOKUP(B139,'2-Kosten per locatie'!$A$13:$C$63,3,FALSE)</f>
        <v>0</v>
      </c>
      <c r="T139" s="334">
        <f>IF(N139&gt;0,N139*H139/Z139,0)*VLOOKUP(B139,'2-Kosten per locatie'!$A$13:$C$63,3,FALSE)</f>
        <v>0</v>
      </c>
      <c r="U139" s="334">
        <f>IF(O139&gt;0,O139*H139/Y139,0)*VLOOKUP(B139,'2-Kosten per locatie'!$A$13:$C$63,3,FALSE)</f>
        <v>0</v>
      </c>
      <c r="V139" s="334">
        <f>IF(P139&gt;0,P139*H139/Z139,0)*VLOOKUP(B139,'2-Kosten per locatie'!$A$13:$C$63,3,FALSE)</f>
        <v>0</v>
      </c>
      <c r="W139" s="335">
        <f>IF(K139="nio",0,IF(K139&gt;0,VLOOKUP(F139,'3-Productie normen'!A:L,VLOOKUP(K139,'3-Productie normen'!$B$38:$C$44,2,FALSE),FALSE)))</f>
        <v>0</v>
      </c>
      <c r="X139" s="335">
        <f t="shared" ref="X139:X210" si="11">IF(L139&gt;0,W139*$X$8,0)</f>
        <v>0</v>
      </c>
      <c r="Y139" s="335">
        <f t="shared" ref="Y139:Y210" si="12">IF((OR(M139&gt;0,O139&gt;0)),W139*$Y$8,0)</f>
        <v>0</v>
      </c>
      <c r="Z139" s="335">
        <f t="shared" ref="Z139:Z210" si="13">IF((OR(N139&gt;0,P139&gt;0)),W139*$Z$8,0)</f>
        <v>0</v>
      </c>
      <c r="AA139" s="336" t="str">
        <f>VLOOKUP(F139,'3-Productie normen'!A:O,15,FALSE)</f>
        <v>-</v>
      </c>
      <c r="AC139" s="337">
        <f t="shared" ref="AC139:AC210" si="14">J139*H139</f>
        <v>0</v>
      </c>
    </row>
    <row r="140" spans="1:29" ht="14.1" customHeight="1">
      <c r="A140" s="68">
        <v>140</v>
      </c>
      <c r="B140" s="273" t="s">
        <v>104</v>
      </c>
      <c r="C140" s="329" t="s">
        <v>236</v>
      </c>
      <c r="D140" s="330"/>
      <c r="E140" s="340" t="s">
        <v>230</v>
      </c>
      <c r="F140" s="224" t="s">
        <v>166</v>
      </c>
      <c r="G140" s="340" t="s">
        <v>211</v>
      </c>
      <c r="H140" s="339">
        <v>15</v>
      </c>
      <c r="I140" s="339"/>
      <c r="J140" s="332">
        <f t="shared" si="10"/>
        <v>52</v>
      </c>
      <c r="K140" s="333">
        <v>52</v>
      </c>
      <c r="L140" s="333"/>
      <c r="M140" s="333"/>
      <c r="N140" s="333"/>
      <c r="O140" s="333"/>
      <c r="P140" s="333"/>
      <c r="Q140" s="334" t="e">
        <f>IF(K140="nio",0,IF(K140&gt;0,K140*H140/W140,0))*VLOOKUP(B140,'2-Kosten per locatie'!$A$13:$C$63,3,FALSE)</f>
        <v>#DIV/0!</v>
      </c>
      <c r="R140" s="334">
        <f>IF(L140&gt;0,L140*H140/X140,0)*VLOOKUP(B140,'2-Kosten per locatie'!$A$13:$C$63,3,FALSE)</f>
        <v>0</v>
      </c>
      <c r="S140" s="334">
        <f>IF(M140&gt;0,M140*H140/Y140,0)*VLOOKUP(B140,'2-Kosten per locatie'!$A$13:$C$63,3,FALSE)</f>
        <v>0</v>
      </c>
      <c r="T140" s="334">
        <f>IF(N140&gt;0,N140*H140/Z140,0)*VLOOKUP(B140,'2-Kosten per locatie'!$A$13:$C$63,3,FALSE)</f>
        <v>0</v>
      </c>
      <c r="U140" s="334">
        <f>IF(O140&gt;0,O140*H140/Y140,0)*VLOOKUP(B140,'2-Kosten per locatie'!$A$13:$C$63,3,FALSE)</f>
        <v>0</v>
      </c>
      <c r="V140" s="334">
        <f>IF(P140&gt;0,P140*H140/Z140,0)*VLOOKUP(B140,'2-Kosten per locatie'!$A$13:$C$63,3,FALSE)</f>
        <v>0</v>
      </c>
      <c r="W140" s="335">
        <f>IF(K140="nio",0,IF(K140&gt;0,VLOOKUP(F140,'3-Productie normen'!A:L,VLOOKUP(K140,'3-Productie normen'!$B$38:$C$44,2,FALSE),FALSE)))</f>
        <v>0</v>
      </c>
      <c r="X140" s="335">
        <f t="shared" si="11"/>
        <v>0</v>
      </c>
      <c r="Y140" s="335">
        <f t="shared" si="12"/>
        <v>0</v>
      </c>
      <c r="Z140" s="335">
        <f t="shared" si="13"/>
        <v>0</v>
      </c>
      <c r="AA140" s="336" t="str">
        <f>VLOOKUP(F140,'3-Productie normen'!A:O,15,FALSE)</f>
        <v>S</v>
      </c>
      <c r="AC140" s="337">
        <f t="shared" si="14"/>
        <v>780</v>
      </c>
    </row>
    <row r="141" spans="1:29" ht="14.1" customHeight="1">
      <c r="A141" s="68">
        <v>141</v>
      </c>
      <c r="B141" s="273" t="s">
        <v>104</v>
      </c>
      <c r="C141" s="329" t="s">
        <v>236</v>
      </c>
      <c r="D141" s="330"/>
      <c r="E141" s="340" t="s">
        <v>226</v>
      </c>
      <c r="F141" s="224" t="s">
        <v>218</v>
      </c>
      <c r="G141" s="340" t="s">
        <v>212</v>
      </c>
      <c r="H141" s="339">
        <v>0</v>
      </c>
      <c r="I141" s="339"/>
      <c r="J141" s="332">
        <f t="shared" si="10"/>
        <v>0</v>
      </c>
      <c r="K141" s="333" t="s">
        <v>219</v>
      </c>
      <c r="L141" s="333"/>
      <c r="M141" s="333"/>
      <c r="N141" s="333"/>
      <c r="O141" s="333"/>
      <c r="P141" s="333"/>
      <c r="Q141" s="334">
        <f>IF(K141="nio",0,IF(K141&gt;0,K141*H141/W141,0))*VLOOKUP(B141,'2-Kosten per locatie'!$A$13:$C$63,3,FALSE)</f>
        <v>0</v>
      </c>
      <c r="R141" s="334">
        <f>IF(L141&gt;0,L141*H141/X141,0)*VLOOKUP(B141,'2-Kosten per locatie'!$A$13:$C$63,3,FALSE)</f>
        <v>0</v>
      </c>
      <c r="S141" s="334">
        <f>IF(M141&gt;0,M141*H141/Y141,0)*VLOOKUP(B141,'2-Kosten per locatie'!$A$13:$C$63,3,FALSE)</f>
        <v>0</v>
      </c>
      <c r="T141" s="334">
        <f>IF(N141&gt;0,N141*H141/Z141,0)*VLOOKUP(B141,'2-Kosten per locatie'!$A$13:$C$63,3,FALSE)</f>
        <v>0</v>
      </c>
      <c r="U141" s="334">
        <f>IF(O141&gt;0,O141*H141/Y141,0)*VLOOKUP(B141,'2-Kosten per locatie'!$A$13:$C$63,3,FALSE)</f>
        <v>0</v>
      </c>
      <c r="V141" s="334">
        <f>IF(P141&gt;0,P141*H141/Z141,0)*VLOOKUP(B141,'2-Kosten per locatie'!$A$13:$C$63,3,FALSE)</f>
        <v>0</v>
      </c>
      <c r="W141" s="335">
        <f>IF(K141="nio",0,IF(K141&gt;0,VLOOKUP(F141,'3-Productie normen'!A:L,VLOOKUP(K141,'3-Productie normen'!$B$38:$C$44,2,FALSE),FALSE)))</f>
        <v>0</v>
      </c>
      <c r="X141" s="335">
        <f t="shared" si="11"/>
        <v>0</v>
      </c>
      <c r="Y141" s="335">
        <f t="shared" si="12"/>
        <v>0</v>
      </c>
      <c r="Z141" s="335">
        <f t="shared" si="13"/>
        <v>0</v>
      </c>
      <c r="AA141" s="336" t="str">
        <f>VLOOKUP(F141,'3-Productie normen'!A:O,15,FALSE)</f>
        <v>-</v>
      </c>
      <c r="AC141" s="337">
        <f t="shared" si="14"/>
        <v>0</v>
      </c>
    </row>
    <row r="142" spans="1:29" ht="14.1" customHeight="1">
      <c r="A142" s="68">
        <v>142</v>
      </c>
      <c r="B142" s="273" t="s">
        <v>104</v>
      </c>
      <c r="C142" s="329" t="s">
        <v>236</v>
      </c>
      <c r="D142" s="330"/>
      <c r="E142" s="340" t="s">
        <v>245</v>
      </c>
      <c r="F142" s="224" t="s">
        <v>218</v>
      </c>
      <c r="G142" s="340" t="s">
        <v>212</v>
      </c>
      <c r="H142" s="339">
        <v>0</v>
      </c>
      <c r="I142" s="339"/>
      <c r="J142" s="332">
        <f t="shared" si="10"/>
        <v>0</v>
      </c>
      <c r="K142" s="333" t="s">
        <v>219</v>
      </c>
      <c r="L142" s="333"/>
      <c r="M142" s="333"/>
      <c r="N142" s="333"/>
      <c r="O142" s="333"/>
      <c r="P142" s="333"/>
      <c r="Q142" s="334">
        <f>IF(K142="nio",0,IF(K142&gt;0,K142*H142/W142,0))*VLOOKUP(B142,'2-Kosten per locatie'!$A$13:$C$63,3,FALSE)</f>
        <v>0</v>
      </c>
      <c r="R142" s="334">
        <f>IF(L142&gt;0,L142*H142/X142,0)*VLOOKUP(B142,'2-Kosten per locatie'!$A$13:$C$63,3,FALSE)</f>
        <v>0</v>
      </c>
      <c r="S142" s="334">
        <f>IF(M142&gt;0,M142*H142/Y142,0)*VLOOKUP(B142,'2-Kosten per locatie'!$A$13:$C$63,3,FALSE)</f>
        <v>0</v>
      </c>
      <c r="T142" s="334">
        <f>IF(N142&gt;0,N142*H142/Z142,0)*VLOOKUP(B142,'2-Kosten per locatie'!$A$13:$C$63,3,FALSE)</f>
        <v>0</v>
      </c>
      <c r="U142" s="334">
        <f>IF(O142&gt;0,O142*H142/Y142,0)*VLOOKUP(B142,'2-Kosten per locatie'!$A$13:$C$63,3,FALSE)</f>
        <v>0</v>
      </c>
      <c r="V142" s="334">
        <f>IF(P142&gt;0,P142*H142/Z142,0)*VLOOKUP(B142,'2-Kosten per locatie'!$A$13:$C$63,3,FALSE)</f>
        <v>0</v>
      </c>
      <c r="W142" s="335">
        <f>IF(K142="nio",0,IF(K142&gt;0,VLOOKUP(F142,'3-Productie normen'!A:L,VLOOKUP(K142,'3-Productie normen'!$B$38:$C$44,2,FALSE),FALSE)))</f>
        <v>0</v>
      </c>
      <c r="X142" s="335">
        <f t="shared" si="11"/>
        <v>0</v>
      </c>
      <c r="Y142" s="335">
        <f t="shared" si="12"/>
        <v>0</v>
      </c>
      <c r="Z142" s="335">
        <f t="shared" si="13"/>
        <v>0</v>
      </c>
      <c r="AA142" s="336" t="str">
        <f>VLOOKUP(F142,'3-Productie normen'!A:O,15,FALSE)</f>
        <v>-</v>
      </c>
      <c r="AC142" s="337">
        <f t="shared" si="14"/>
        <v>0</v>
      </c>
    </row>
    <row r="143" spans="1:29" ht="14.1" customHeight="1">
      <c r="A143" s="68">
        <v>143</v>
      </c>
      <c r="B143" s="273" t="s">
        <v>104</v>
      </c>
      <c r="C143" s="329" t="s">
        <v>236</v>
      </c>
      <c r="D143" s="330"/>
      <c r="E143" s="340" t="s">
        <v>245</v>
      </c>
      <c r="F143" s="224" t="s">
        <v>218</v>
      </c>
      <c r="G143" s="340" t="s">
        <v>212</v>
      </c>
      <c r="H143" s="339">
        <v>0</v>
      </c>
      <c r="I143" s="339"/>
      <c r="J143" s="332">
        <f t="shared" si="10"/>
        <v>0</v>
      </c>
      <c r="K143" s="333" t="s">
        <v>219</v>
      </c>
      <c r="L143" s="333"/>
      <c r="M143" s="333"/>
      <c r="N143" s="333"/>
      <c r="O143" s="333"/>
      <c r="P143" s="333"/>
      <c r="Q143" s="334">
        <f>IF(K143="nio",0,IF(K143&gt;0,K143*H143/W143,0))*VLOOKUP(B143,'2-Kosten per locatie'!$A$13:$C$63,3,FALSE)</f>
        <v>0</v>
      </c>
      <c r="R143" s="334">
        <f>IF(L143&gt;0,L143*H143/X143,0)*VLOOKUP(B143,'2-Kosten per locatie'!$A$13:$C$63,3,FALSE)</f>
        <v>0</v>
      </c>
      <c r="S143" s="334">
        <f>IF(M143&gt;0,M143*H143/Y143,0)*VLOOKUP(B143,'2-Kosten per locatie'!$A$13:$C$63,3,FALSE)</f>
        <v>0</v>
      </c>
      <c r="T143" s="334">
        <f>IF(N143&gt;0,N143*H143/Z143,0)*VLOOKUP(B143,'2-Kosten per locatie'!$A$13:$C$63,3,FALSE)</f>
        <v>0</v>
      </c>
      <c r="U143" s="334">
        <f>IF(O143&gt;0,O143*H143/Y143,0)*VLOOKUP(B143,'2-Kosten per locatie'!$A$13:$C$63,3,FALSE)</f>
        <v>0</v>
      </c>
      <c r="V143" s="334">
        <f>IF(P143&gt;0,P143*H143/Z143,0)*VLOOKUP(B143,'2-Kosten per locatie'!$A$13:$C$63,3,FALSE)</f>
        <v>0</v>
      </c>
      <c r="W143" s="335">
        <f>IF(K143="nio",0,IF(K143&gt;0,VLOOKUP(F143,'3-Productie normen'!A:L,VLOOKUP(K143,'3-Productie normen'!$B$38:$C$44,2,FALSE),FALSE)))</f>
        <v>0</v>
      </c>
      <c r="X143" s="335">
        <f t="shared" si="11"/>
        <v>0</v>
      </c>
      <c r="Y143" s="335">
        <f t="shared" si="12"/>
        <v>0</v>
      </c>
      <c r="Z143" s="335">
        <f t="shared" si="13"/>
        <v>0</v>
      </c>
      <c r="AA143" s="336" t="str">
        <f>VLOOKUP(F143,'3-Productie normen'!A:O,15,FALSE)</f>
        <v>-</v>
      </c>
      <c r="AC143" s="337">
        <f t="shared" si="14"/>
        <v>0</v>
      </c>
    </row>
    <row r="144" spans="1:29" ht="14.1" customHeight="1">
      <c r="A144" s="68">
        <v>144</v>
      </c>
      <c r="B144" s="273" t="s">
        <v>104</v>
      </c>
      <c r="C144" s="329" t="s">
        <v>236</v>
      </c>
      <c r="D144" s="330"/>
      <c r="E144" s="340" t="s">
        <v>245</v>
      </c>
      <c r="F144" s="224" t="s">
        <v>218</v>
      </c>
      <c r="G144" s="340" t="s">
        <v>212</v>
      </c>
      <c r="H144" s="339">
        <v>0</v>
      </c>
      <c r="I144" s="339"/>
      <c r="J144" s="332">
        <f t="shared" si="10"/>
        <v>0</v>
      </c>
      <c r="K144" s="333" t="s">
        <v>219</v>
      </c>
      <c r="L144" s="333"/>
      <c r="M144" s="333"/>
      <c r="N144" s="333"/>
      <c r="O144" s="333"/>
      <c r="P144" s="333"/>
      <c r="Q144" s="334">
        <f>IF(K144="nio",0,IF(K144&gt;0,K144*H144/W144,0))*VLOOKUP(B144,'2-Kosten per locatie'!$A$13:$C$63,3,FALSE)</f>
        <v>0</v>
      </c>
      <c r="R144" s="334">
        <f>IF(L144&gt;0,L144*H144/X144,0)*VLOOKUP(B144,'2-Kosten per locatie'!$A$13:$C$63,3,FALSE)</f>
        <v>0</v>
      </c>
      <c r="S144" s="334">
        <f>IF(M144&gt;0,M144*H144/Y144,0)*VLOOKUP(B144,'2-Kosten per locatie'!$A$13:$C$63,3,FALSE)</f>
        <v>0</v>
      </c>
      <c r="T144" s="334">
        <f>IF(N144&gt;0,N144*H144/Z144,0)*VLOOKUP(B144,'2-Kosten per locatie'!$A$13:$C$63,3,FALSE)</f>
        <v>0</v>
      </c>
      <c r="U144" s="334">
        <f>IF(O144&gt;0,O144*H144/Y144,0)*VLOOKUP(B144,'2-Kosten per locatie'!$A$13:$C$63,3,FALSE)</f>
        <v>0</v>
      </c>
      <c r="V144" s="334">
        <f>IF(P144&gt;0,P144*H144/Z144,0)*VLOOKUP(B144,'2-Kosten per locatie'!$A$13:$C$63,3,FALSE)</f>
        <v>0</v>
      </c>
      <c r="W144" s="335">
        <f>IF(K144="nio",0,IF(K144&gt;0,VLOOKUP(F144,'3-Productie normen'!A:L,VLOOKUP(K144,'3-Productie normen'!$B$38:$C$44,2,FALSE),FALSE)))</f>
        <v>0</v>
      </c>
      <c r="X144" s="335">
        <f t="shared" si="11"/>
        <v>0</v>
      </c>
      <c r="Y144" s="335">
        <f t="shared" si="12"/>
        <v>0</v>
      </c>
      <c r="Z144" s="335">
        <f t="shared" si="13"/>
        <v>0</v>
      </c>
      <c r="AA144" s="336" t="str">
        <f>VLOOKUP(F144,'3-Productie normen'!A:O,15,FALSE)</f>
        <v>-</v>
      </c>
      <c r="AC144" s="337">
        <f t="shared" si="14"/>
        <v>0</v>
      </c>
    </row>
    <row r="145" spans="1:29" ht="14.1" customHeight="1">
      <c r="A145" s="68">
        <v>145</v>
      </c>
      <c r="B145" s="273" t="s">
        <v>104</v>
      </c>
      <c r="C145" s="329" t="s">
        <v>236</v>
      </c>
      <c r="D145" s="330"/>
      <c r="E145" s="340" t="s">
        <v>243</v>
      </c>
      <c r="F145" s="224" t="s">
        <v>218</v>
      </c>
      <c r="G145" s="340" t="s">
        <v>211</v>
      </c>
      <c r="H145" s="339">
        <v>0</v>
      </c>
      <c r="I145" s="339"/>
      <c r="J145" s="332">
        <f t="shared" si="10"/>
        <v>0</v>
      </c>
      <c r="K145" s="333" t="s">
        <v>219</v>
      </c>
      <c r="L145" s="333"/>
      <c r="M145" s="333"/>
      <c r="N145" s="333"/>
      <c r="O145" s="333"/>
      <c r="P145" s="333"/>
      <c r="Q145" s="334">
        <f>IF(K145="nio",0,IF(K145&gt;0,K145*H145/W145,0))*VLOOKUP(B145,'2-Kosten per locatie'!$A$13:$C$63,3,FALSE)</f>
        <v>0</v>
      </c>
      <c r="R145" s="334">
        <f>IF(L145&gt;0,L145*H145/X145,0)*VLOOKUP(B145,'2-Kosten per locatie'!$A$13:$C$63,3,FALSE)</f>
        <v>0</v>
      </c>
      <c r="S145" s="334">
        <f>IF(M145&gt;0,M145*H145/Y145,0)*VLOOKUP(B145,'2-Kosten per locatie'!$A$13:$C$63,3,FALSE)</f>
        <v>0</v>
      </c>
      <c r="T145" s="334">
        <f>IF(N145&gt;0,N145*H145/Z145,0)*VLOOKUP(B145,'2-Kosten per locatie'!$A$13:$C$63,3,FALSE)</f>
        <v>0</v>
      </c>
      <c r="U145" s="334">
        <f>IF(O145&gt;0,O145*H145/Y145,0)*VLOOKUP(B145,'2-Kosten per locatie'!$A$13:$C$63,3,FALSE)</f>
        <v>0</v>
      </c>
      <c r="V145" s="334">
        <f>IF(P145&gt;0,P145*H145/Z145,0)*VLOOKUP(B145,'2-Kosten per locatie'!$A$13:$C$63,3,FALSE)</f>
        <v>0</v>
      </c>
      <c r="W145" s="335">
        <f>IF(K145="nio",0,IF(K145&gt;0,VLOOKUP(F145,'3-Productie normen'!A:L,VLOOKUP(K145,'3-Productie normen'!$B$38:$C$44,2,FALSE),FALSE)))</f>
        <v>0</v>
      </c>
      <c r="X145" s="335">
        <f t="shared" si="11"/>
        <v>0</v>
      </c>
      <c r="Y145" s="335">
        <f t="shared" si="12"/>
        <v>0</v>
      </c>
      <c r="Z145" s="335">
        <f t="shared" si="13"/>
        <v>0</v>
      </c>
      <c r="AA145" s="336" t="str">
        <f>VLOOKUP(F145,'3-Productie normen'!A:O,15,FALSE)</f>
        <v>-</v>
      </c>
      <c r="AC145" s="337">
        <f t="shared" si="14"/>
        <v>0</v>
      </c>
    </row>
    <row r="146" spans="1:29" ht="14.1" customHeight="1">
      <c r="A146" s="68">
        <v>146</v>
      </c>
      <c r="B146" s="273" t="s">
        <v>104</v>
      </c>
      <c r="C146" s="329" t="s">
        <v>246</v>
      </c>
      <c r="D146" s="330"/>
      <c r="E146" s="340" t="s">
        <v>247</v>
      </c>
      <c r="F146" s="224" t="s">
        <v>218</v>
      </c>
      <c r="G146" s="340" t="s">
        <v>212</v>
      </c>
      <c r="H146" s="339">
        <v>0</v>
      </c>
      <c r="I146" s="339"/>
      <c r="J146" s="332">
        <f t="shared" si="10"/>
        <v>0</v>
      </c>
      <c r="K146" s="333" t="s">
        <v>219</v>
      </c>
      <c r="L146" s="333"/>
      <c r="M146" s="333"/>
      <c r="N146" s="333"/>
      <c r="O146" s="333"/>
      <c r="P146" s="333"/>
      <c r="Q146" s="334">
        <f>IF(K146="nio",0,IF(K146&gt;0,K146*H146/W146,0))*VLOOKUP(B146,'2-Kosten per locatie'!$A$13:$C$63,3,FALSE)</f>
        <v>0</v>
      </c>
      <c r="R146" s="334">
        <f>IF(L146&gt;0,L146*H146/X146,0)*VLOOKUP(B146,'2-Kosten per locatie'!$A$13:$C$63,3,FALSE)</f>
        <v>0</v>
      </c>
      <c r="S146" s="334">
        <f>IF(M146&gt;0,M146*H146/Y146,0)*VLOOKUP(B146,'2-Kosten per locatie'!$A$13:$C$63,3,FALSE)</f>
        <v>0</v>
      </c>
      <c r="T146" s="334">
        <f>IF(N146&gt;0,N146*H146/Z146,0)*VLOOKUP(B146,'2-Kosten per locatie'!$A$13:$C$63,3,FALSE)</f>
        <v>0</v>
      </c>
      <c r="U146" s="334">
        <f>IF(O146&gt;0,O146*H146/Y146,0)*VLOOKUP(B146,'2-Kosten per locatie'!$A$13:$C$63,3,FALSE)</f>
        <v>0</v>
      </c>
      <c r="V146" s="334">
        <f>IF(P146&gt;0,P146*H146/Z146,0)*VLOOKUP(B146,'2-Kosten per locatie'!$A$13:$C$63,3,FALSE)</f>
        <v>0</v>
      </c>
      <c r="W146" s="335">
        <f>IF(K146="nio",0,IF(K146&gt;0,VLOOKUP(F146,'3-Productie normen'!A:L,VLOOKUP(K146,'3-Productie normen'!$B$38:$C$44,2,FALSE),FALSE)))</f>
        <v>0</v>
      </c>
      <c r="X146" s="335">
        <f t="shared" si="11"/>
        <v>0</v>
      </c>
      <c r="Y146" s="335">
        <f t="shared" si="12"/>
        <v>0</v>
      </c>
      <c r="Z146" s="335">
        <f t="shared" si="13"/>
        <v>0</v>
      </c>
      <c r="AA146" s="336" t="str">
        <f>VLOOKUP(F146,'3-Productie normen'!A:O,15,FALSE)</f>
        <v>-</v>
      </c>
      <c r="AC146" s="337">
        <f t="shared" si="14"/>
        <v>0</v>
      </c>
    </row>
    <row r="147" spans="1:29" ht="14.1" customHeight="1">
      <c r="A147" s="68">
        <v>147</v>
      </c>
      <c r="B147" s="273" t="s">
        <v>83</v>
      </c>
      <c r="C147" s="329" t="s">
        <v>207</v>
      </c>
      <c r="D147" s="330"/>
      <c r="E147" s="224" t="s">
        <v>208</v>
      </c>
      <c r="F147" s="224" t="s">
        <v>153</v>
      </c>
      <c r="G147" s="224" t="s">
        <v>211</v>
      </c>
      <c r="H147" s="339">
        <v>7.5600000000000005</v>
      </c>
      <c r="I147" s="339"/>
      <c r="J147" s="332">
        <f t="shared" si="10"/>
        <v>104</v>
      </c>
      <c r="K147" s="333">
        <v>104</v>
      </c>
      <c r="L147" s="333"/>
      <c r="M147" s="333"/>
      <c r="N147" s="333"/>
      <c r="O147" s="333"/>
      <c r="P147" s="333"/>
      <c r="Q147" s="334" t="e">
        <f>IF(K147="nio",0,IF(K147&gt;0,K147*H147/W147,0))*VLOOKUP(B147,'2-Kosten per locatie'!$A$13:$C$63,3,FALSE)</f>
        <v>#DIV/0!</v>
      </c>
      <c r="R147" s="334">
        <f>IF(L147&gt;0,L147*H147/X147,0)*VLOOKUP(B147,'2-Kosten per locatie'!$A$13:$C$63,3,FALSE)</f>
        <v>0</v>
      </c>
      <c r="S147" s="334">
        <f>IF(M147&gt;0,M147*H147/Y147,0)*VLOOKUP(B147,'2-Kosten per locatie'!$A$13:$C$63,3,FALSE)</f>
        <v>0</v>
      </c>
      <c r="T147" s="334">
        <f>IF(N147&gt;0,N147*H147/Z147,0)*VLOOKUP(B147,'2-Kosten per locatie'!$A$13:$C$63,3,FALSE)</f>
        <v>0</v>
      </c>
      <c r="U147" s="334">
        <f>IF(O147&gt;0,O147*H147/Y147,0)*VLOOKUP(B147,'2-Kosten per locatie'!$A$13:$C$63,3,FALSE)</f>
        <v>0</v>
      </c>
      <c r="V147" s="334">
        <f>IF(P147&gt;0,P147*H147/Z147,0)*VLOOKUP(B147,'2-Kosten per locatie'!$A$13:$C$63,3,FALSE)</f>
        <v>0</v>
      </c>
      <c r="W147" s="335">
        <f>IF(K147="nio",0,IF(K147&gt;0,VLOOKUP(F147,'3-Productie normen'!A:L,VLOOKUP(K147,'3-Productie normen'!$B$38:$C$44,2,FALSE),FALSE)))</f>
        <v>0</v>
      </c>
      <c r="X147" s="335">
        <f t="shared" si="11"/>
        <v>0</v>
      </c>
      <c r="Y147" s="335">
        <f t="shared" si="12"/>
        <v>0</v>
      </c>
      <c r="Z147" s="335">
        <f t="shared" si="13"/>
        <v>0</v>
      </c>
      <c r="AA147" s="336" t="str">
        <f>VLOOKUP(F147,'3-Productie normen'!A:O,15,FALSE)</f>
        <v>V</v>
      </c>
      <c r="AC147" s="337">
        <f t="shared" si="14"/>
        <v>786.24</v>
      </c>
    </row>
    <row r="148" spans="1:29" ht="14.1" customHeight="1">
      <c r="A148" s="68">
        <v>148</v>
      </c>
      <c r="B148" s="273" t="s">
        <v>83</v>
      </c>
      <c r="C148" s="329" t="s">
        <v>207</v>
      </c>
      <c r="D148" s="330"/>
      <c r="E148" s="224" t="s">
        <v>210</v>
      </c>
      <c r="F148" s="224" t="s">
        <v>154</v>
      </c>
      <c r="G148" s="224" t="s">
        <v>209</v>
      </c>
      <c r="H148" s="339">
        <v>114.2085</v>
      </c>
      <c r="I148" s="339"/>
      <c r="J148" s="332">
        <f t="shared" si="10"/>
        <v>104</v>
      </c>
      <c r="K148" s="333">
        <v>104</v>
      </c>
      <c r="L148" s="333"/>
      <c r="M148" s="333"/>
      <c r="N148" s="333"/>
      <c r="O148" s="333"/>
      <c r="P148" s="333"/>
      <c r="Q148" s="334" t="e">
        <f>IF(K148="nio",0,IF(K148&gt;0,K148*H148/W148,0))*VLOOKUP(B148,'2-Kosten per locatie'!$A$13:$C$63,3,FALSE)</f>
        <v>#DIV/0!</v>
      </c>
      <c r="R148" s="334">
        <f>IF(L148&gt;0,L148*H148/X148,0)*VLOOKUP(B148,'2-Kosten per locatie'!$A$13:$C$63,3,FALSE)</f>
        <v>0</v>
      </c>
      <c r="S148" s="334">
        <f>IF(M148&gt;0,M148*H148/Y148,0)*VLOOKUP(B148,'2-Kosten per locatie'!$A$13:$C$63,3,FALSE)</f>
        <v>0</v>
      </c>
      <c r="T148" s="334">
        <f>IF(N148&gt;0,N148*H148/Z148,0)*VLOOKUP(B148,'2-Kosten per locatie'!$A$13:$C$63,3,FALSE)</f>
        <v>0</v>
      </c>
      <c r="U148" s="334">
        <f>IF(O148&gt;0,O148*H148/Y148,0)*VLOOKUP(B148,'2-Kosten per locatie'!$A$13:$C$63,3,FALSE)</f>
        <v>0</v>
      </c>
      <c r="V148" s="334">
        <f>IF(P148&gt;0,P148*H148/Z148,0)*VLOOKUP(B148,'2-Kosten per locatie'!$A$13:$C$63,3,FALSE)</f>
        <v>0</v>
      </c>
      <c r="W148" s="335">
        <f>IF(K148="nio",0,IF(K148&gt;0,VLOOKUP(F148,'3-Productie normen'!A:L,VLOOKUP(K148,'3-Productie normen'!$B$38:$C$44,2,FALSE),FALSE)))</f>
        <v>0</v>
      </c>
      <c r="X148" s="335">
        <f t="shared" si="11"/>
        <v>0</v>
      </c>
      <c r="Y148" s="335">
        <f t="shared" si="12"/>
        <v>0</v>
      </c>
      <c r="Z148" s="335">
        <f t="shared" si="13"/>
        <v>0</v>
      </c>
      <c r="AA148" s="336" t="str">
        <f>VLOOKUP(F148,'3-Productie normen'!A:O,15,FALSE)</f>
        <v>V</v>
      </c>
      <c r="AC148" s="337">
        <f t="shared" si="14"/>
        <v>11877.683999999999</v>
      </c>
    </row>
    <row r="149" spans="1:29" ht="14.1" customHeight="1">
      <c r="A149" s="68">
        <v>149</v>
      </c>
      <c r="B149" s="273" t="s">
        <v>83</v>
      </c>
      <c r="C149" s="329" t="s">
        <v>207</v>
      </c>
      <c r="D149" s="330"/>
      <c r="E149" s="224" t="s">
        <v>248</v>
      </c>
      <c r="F149" s="224" t="s">
        <v>166</v>
      </c>
      <c r="G149" s="224" t="s">
        <v>211</v>
      </c>
      <c r="H149" s="339">
        <v>30.3</v>
      </c>
      <c r="I149" s="339"/>
      <c r="J149" s="332">
        <f t="shared" si="10"/>
        <v>52</v>
      </c>
      <c r="K149" s="333">
        <v>52</v>
      </c>
      <c r="L149" s="333"/>
      <c r="M149" s="333"/>
      <c r="N149" s="333"/>
      <c r="O149" s="333"/>
      <c r="P149" s="333"/>
      <c r="Q149" s="334" t="e">
        <f>IF(K149="nio",0,IF(K149&gt;0,K149*H149/W149,0))*VLOOKUP(B149,'2-Kosten per locatie'!$A$13:$C$63,3,FALSE)</f>
        <v>#DIV/0!</v>
      </c>
      <c r="R149" s="334">
        <f>IF(L149&gt;0,L149*H149/X149,0)*VLOOKUP(B149,'2-Kosten per locatie'!$A$13:$C$63,3,FALSE)</f>
        <v>0</v>
      </c>
      <c r="S149" s="334">
        <f>IF(M149&gt;0,M149*H149/Y149,0)*VLOOKUP(B149,'2-Kosten per locatie'!$A$13:$C$63,3,FALSE)</f>
        <v>0</v>
      </c>
      <c r="T149" s="334">
        <f>IF(N149&gt;0,N149*H149/Z149,0)*VLOOKUP(B149,'2-Kosten per locatie'!$A$13:$C$63,3,FALSE)</f>
        <v>0</v>
      </c>
      <c r="U149" s="334">
        <f>IF(O149&gt;0,O149*H149/Y149,0)*VLOOKUP(B149,'2-Kosten per locatie'!$A$13:$C$63,3,FALSE)</f>
        <v>0</v>
      </c>
      <c r="V149" s="334">
        <f>IF(P149&gt;0,P149*H149/Z149,0)*VLOOKUP(B149,'2-Kosten per locatie'!$A$13:$C$63,3,FALSE)</f>
        <v>0</v>
      </c>
      <c r="W149" s="335">
        <f>IF(K149="nio",0,IF(K149&gt;0,VLOOKUP(F149,'3-Productie normen'!A:L,VLOOKUP(K149,'3-Productie normen'!$B$38:$C$44,2,FALSE),FALSE)))</f>
        <v>0</v>
      </c>
      <c r="X149" s="335">
        <f t="shared" ref="X149:X157" si="15">IF(L149&gt;0,W149*$X$8,0)</f>
        <v>0</v>
      </c>
      <c r="Y149" s="335">
        <f t="shared" ref="Y149:Y157" si="16">IF((OR(M149&gt;0,O149&gt;0)),W149*$Y$8,0)</f>
        <v>0</v>
      </c>
      <c r="Z149" s="335">
        <f t="shared" ref="Z149:Z157" si="17">IF((OR(N149&gt;0,P149&gt;0)),W149*$Z$8,0)</f>
        <v>0</v>
      </c>
      <c r="AA149" s="336" t="str">
        <f>VLOOKUP(F149,'3-Productie normen'!A:O,15,FALSE)</f>
        <v>S</v>
      </c>
      <c r="AC149" s="337">
        <f t="shared" ref="AC149:AC157" si="18">J149*H149</f>
        <v>1575.6000000000001</v>
      </c>
    </row>
    <row r="150" spans="1:29" ht="14.1" customHeight="1">
      <c r="A150" s="68">
        <v>150</v>
      </c>
      <c r="B150" s="273" t="s">
        <v>83</v>
      </c>
      <c r="C150" s="329" t="s">
        <v>207</v>
      </c>
      <c r="D150" s="330"/>
      <c r="E150" s="224" t="s">
        <v>214</v>
      </c>
      <c r="F150" s="224" t="s">
        <v>166</v>
      </c>
      <c r="G150" s="224" t="s">
        <v>211</v>
      </c>
      <c r="H150" s="339">
        <v>1.5</v>
      </c>
      <c r="I150" s="339"/>
      <c r="J150" s="332">
        <f t="shared" si="10"/>
        <v>52</v>
      </c>
      <c r="K150" s="333">
        <v>52</v>
      </c>
      <c r="L150" s="333"/>
      <c r="M150" s="333"/>
      <c r="N150" s="333"/>
      <c r="O150" s="333"/>
      <c r="P150" s="333"/>
      <c r="Q150" s="334" t="e">
        <f>IF(K150="nio",0,IF(K150&gt;0,K150*H150/W150,0))*VLOOKUP(B150,'2-Kosten per locatie'!$A$13:$C$63,3,FALSE)</f>
        <v>#DIV/0!</v>
      </c>
      <c r="R150" s="334">
        <f>IF(L150&gt;0,L150*H150/X150,0)*VLOOKUP(B150,'2-Kosten per locatie'!$A$13:$C$63,3,FALSE)</f>
        <v>0</v>
      </c>
      <c r="S150" s="334">
        <f>IF(M150&gt;0,M150*H150/Y150,0)*VLOOKUP(B150,'2-Kosten per locatie'!$A$13:$C$63,3,FALSE)</f>
        <v>0</v>
      </c>
      <c r="T150" s="334">
        <f>IF(N150&gt;0,N150*H150/Z150,0)*VLOOKUP(B150,'2-Kosten per locatie'!$A$13:$C$63,3,FALSE)</f>
        <v>0</v>
      </c>
      <c r="U150" s="334">
        <f>IF(O150&gt;0,O150*H150/Y150,0)*VLOOKUP(B150,'2-Kosten per locatie'!$A$13:$C$63,3,FALSE)</f>
        <v>0</v>
      </c>
      <c r="V150" s="334">
        <f>IF(P150&gt;0,P150*H150/Z150,0)*VLOOKUP(B150,'2-Kosten per locatie'!$A$13:$C$63,3,FALSE)</f>
        <v>0</v>
      </c>
      <c r="W150" s="335">
        <f>IF(K150="nio",0,IF(K150&gt;0,VLOOKUP(F150,'3-Productie normen'!A:L,VLOOKUP(K150,'3-Productie normen'!$B$38:$C$44,2,FALSE),FALSE)))</f>
        <v>0</v>
      </c>
      <c r="X150" s="335">
        <f t="shared" si="15"/>
        <v>0</v>
      </c>
      <c r="Y150" s="335">
        <f t="shared" si="16"/>
        <v>0</v>
      </c>
      <c r="Z150" s="335">
        <f t="shared" si="17"/>
        <v>0</v>
      </c>
      <c r="AA150" s="336" t="str">
        <f>VLOOKUP(F150,'3-Productie normen'!A:O,15,FALSE)</f>
        <v>S</v>
      </c>
      <c r="AC150" s="337">
        <f t="shared" si="18"/>
        <v>78</v>
      </c>
    </row>
    <row r="151" spans="1:29" ht="14.1" customHeight="1">
      <c r="A151" s="68">
        <v>151</v>
      </c>
      <c r="B151" s="273" t="s">
        <v>83</v>
      </c>
      <c r="C151" s="329" t="s">
        <v>207</v>
      </c>
      <c r="D151" s="330"/>
      <c r="E151" s="224" t="s">
        <v>242</v>
      </c>
      <c r="F151" s="224" t="s">
        <v>151</v>
      </c>
      <c r="G151" s="224" t="s">
        <v>211</v>
      </c>
      <c r="H151" s="339">
        <v>3</v>
      </c>
      <c r="I151" s="339"/>
      <c r="J151" s="332">
        <f t="shared" si="10"/>
        <v>52</v>
      </c>
      <c r="K151" s="333">
        <v>52</v>
      </c>
      <c r="L151" s="333"/>
      <c r="M151" s="333"/>
      <c r="N151" s="333"/>
      <c r="O151" s="333"/>
      <c r="P151" s="333"/>
      <c r="Q151" s="334" t="e">
        <f>IF(K151="nio",0,IF(K151&gt;0,K151*H151/W151,0))*VLOOKUP(B151,'2-Kosten per locatie'!$A$13:$C$63,3,FALSE)</f>
        <v>#DIV/0!</v>
      </c>
      <c r="R151" s="334">
        <f>IF(L151&gt;0,L151*H151/X151,0)*VLOOKUP(B151,'2-Kosten per locatie'!$A$13:$C$63,3,FALSE)</f>
        <v>0</v>
      </c>
      <c r="S151" s="334">
        <f>IF(M151&gt;0,M151*H151/Y151,0)*VLOOKUP(B151,'2-Kosten per locatie'!$A$13:$C$63,3,FALSE)</f>
        <v>0</v>
      </c>
      <c r="T151" s="334">
        <f>IF(N151&gt;0,N151*H151/Z151,0)*VLOOKUP(B151,'2-Kosten per locatie'!$A$13:$C$63,3,FALSE)</f>
        <v>0</v>
      </c>
      <c r="U151" s="334">
        <f>IF(O151&gt;0,O151*H151/Y151,0)*VLOOKUP(B151,'2-Kosten per locatie'!$A$13:$C$63,3,FALSE)</f>
        <v>0</v>
      </c>
      <c r="V151" s="334">
        <f>IF(P151&gt;0,P151*H151/Z151,0)*VLOOKUP(B151,'2-Kosten per locatie'!$A$13:$C$63,3,FALSE)</f>
        <v>0</v>
      </c>
      <c r="W151" s="335">
        <f>IF(K151="nio",0,IF(K151&gt;0,VLOOKUP(F151,'3-Productie normen'!A:L,VLOOKUP(K151,'3-Productie normen'!$B$38:$C$44,2,FALSE),FALSE)))</f>
        <v>0</v>
      </c>
      <c r="X151" s="335">
        <f t="shared" si="15"/>
        <v>0</v>
      </c>
      <c r="Y151" s="335">
        <f t="shared" si="16"/>
        <v>0</v>
      </c>
      <c r="Z151" s="335">
        <f t="shared" si="17"/>
        <v>0</v>
      </c>
      <c r="AA151" s="336" t="str">
        <f>VLOOKUP(F151,'3-Productie normen'!A:O,15,FALSE)</f>
        <v>S</v>
      </c>
      <c r="AC151" s="337">
        <f t="shared" si="18"/>
        <v>156</v>
      </c>
    </row>
    <row r="152" spans="1:29" ht="14.1" customHeight="1">
      <c r="A152" s="68">
        <v>152</v>
      </c>
      <c r="B152" s="273" t="s">
        <v>83</v>
      </c>
      <c r="C152" s="329" t="s">
        <v>207</v>
      </c>
      <c r="D152" s="330"/>
      <c r="E152" s="224" t="s">
        <v>154</v>
      </c>
      <c r="F152" s="224" t="s">
        <v>154</v>
      </c>
      <c r="G152" s="224" t="s">
        <v>211</v>
      </c>
      <c r="H152" s="339">
        <v>22.5</v>
      </c>
      <c r="I152" s="339"/>
      <c r="J152" s="332">
        <f t="shared" si="10"/>
        <v>52</v>
      </c>
      <c r="K152" s="333">
        <v>52</v>
      </c>
      <c r="L152" s="333"/>
      <c r="M152" s="333"/>
      <c r="N152" s="333"/>
      <c r="O152" s="333"/>
      <c r="P152" s="333"/>
      <c r="Q152" s="334" t="e">
        <f>IF(K152="nio",0,IF(K152&gt;0,K152*H152/W152,0))*VLOOKUP(B152,'2-Kosten per locatie'!$A$13:$C$63,3,FALSE)</f>
        <v>#DIV/0!</v>
      </c>
      <c r="R152" s="334">
        <f>IF(L152&gt;0,L152*H152/X152,0)*VLOOKUP(B152,'2-Kosten per locatie'!$A$13:$C$63,3,FALSE)</f>
        <v>0</v>
      </c>
      <c r="S152" s="334">
        <f>IF(M152&gt;0,M152*H152/Y152,0)*VLOOKUP(B152,'2-Kosten per locatie'!$A$13:$C$63,3,FALSE)</f>
        <v>0</v>
      </c>
      <c r="T152" s="334">
        <f>IF(N152&gt;0,N152*H152/Z152,0)*VLOOKUP(B152,'2-Kosten per locatie'!$A$13:$C$63,3,FALSE)</f>
        <v>0</v>
      </c>
      <c r="U152" s="334">
        <f>IF(O152&gt;0,O152*H152/Y152,0)*VLOOKUP(B152,'2-Kosten per locatie'!$A$13:$C$63,3,FALSE)</f>
        <v>0</v>
      </c>
      <c r="V152" s="334">
        <f>IF(P152&gt;0,P152*H152/Z152,0)*VLOOKUP(B152,'2-Kosten per locatie'!$A$13:$C$63,3,FALSE)</f>
        <v>0</v>
      </c>
      <c r="W152" s="335">
        <f>IF(K152="nio",0,IF(K152&gt;0,VLOOKUP(F152,'3-Productie normen'!A:L,VLOOKUP(K152,'3-Productie normen'!$B$38:$C$44,2,FALSE),FALSE)))</f>
        <v>0</v>
      </c>
      <c r="X152" s="335">
        <f t="shared" si="15"/>
        <v>0</v>
      </c>
      <c r="Y152" s="335">
        <f t="shared" si="16"/>
        <v>0</v>
      </c>
      <c r="Z152" s="335">
        <f t="shared" si="17"/>
        <v>0</v>
      </c>
      <c r="AA152" s="336" t="str">
        <f>VLOOKUP(F152,'3-Productie normen'!A:O,15,FALSE)</f>
        <v>V</v>
      </c>
      <c r="AC152" s="337">
        <f t="shared" si="18"/>
        <v>1170</v>
      </c>
    </row>
    <row r="153" spans="1:29" ht="14.1" customHeight="1">
      <c r="A153" s="68">
        <v>153</v>
      </c>
      <c r="B153" s="273" t="s">
        <v>83</v>
      </c>
      <c r="C153" s="329" t="s">
        <v>207</v>
      </c>
      <c r="D153" s="330"/>
      <c r="E153" s="224" t="s">
        <v>249</v>
      </c>
      <c r="F153" s="224" t="s">
        <v>156</v>
      </c>
      <c r="G153" s="224" t="s">
        <v>211</v>
      </c>
      <c r="H153" s="339">
        <v>5.5</v>
      </c>
      <c r="I153" s="339"/>
      <c r="J153" s="332">
        <f t="shared" si="10"/>
        <v>52</v>
      </c>
      <c r="K153" s="333">
        <v>52</v>
      </c>
      <c r="L153" s="333"/>
      <c r="M153" s="333"/>
      <c r="N153" s="333"/>
      <c r="O153" s="333"/>
      <c r="P153" s="333"/>
      <c r="Q153" s="334" t="e">
        <f>IF(K153="nio",0,IF(K153&gt;0,K153*H153/W153,0))*VLOOKUP(B153,'2-Kosten per locatie'!$A$13:$C$63,3,FALSE)</f>
        <v>#DIV/0!</v>
      </c>
      <c r="R153" s="334">
        <f>IF(L153&gt;0,L153*H153/X153,0)*VLOOKUP(B153,'2-Kosten per locatie'!$A$13:$C$63,3,FALSE)</f>
        <v>0</v>
      </c>
      <c r="S153" s="334">
        <f>IF(M153&gt;0,M153*H153/Y153,0)*VLOOKUP(B153,'2-Kosten per locatie'!$A$13:$C$63,3,FALSE)</f>
        <v>0</v>
      </c>
      <c r="T153" s="334">
        <f>IF(N153&gt;0,N153*H153/Z153,0)*VLOOKUP(B153,'2-Kosten per locatie'!$A$13:$C$63,3,FALSE)</f>
        <v>0</v>
      </c>
      <c r="U153" s="334">
        <f>IF(O153&gt;0,O153*H153/Y153,0)*VLOOKUP(B153,'2-Kosten per locatie'!$A$13:$C$63,3,FALSE)</f>
        <v>0</v>
      </c>
      <c r="V153" s="334">
        <f>IF(P153&gt;0,P153*H153/Z153,0)*VLOOKUP(B153,'2-Kosten per locatie'!$A$13:$C$63,3,FALSE)</f>
        <v>0</v>
      </c>
      <c r="W153" s="335">
        <f>IF(K153="nio",0,IF(K153&gt;0,VLOOKUP(F153,'3-Productie normen'!A:L,VLOOKUP(K153,'3-Productie normen'!$B$38:$C$44,2,FALSE),FALSE)))</f>
        <v>0</v>
      </c>
      <c r="X153" s="335">
        <f t="shared" si="15"/>
        <v>0</v>
      </c>
      <c r="Y153" s="335">
        <f t="shared" si="16"/>
        <v>0</v>
      </c>
      <c r="Z153" s="335">
        <f t="shared" si="17"/>
        <v>0</v>
      </c>
      <c r="AA153" s="336" t="str">
        <f>VLOOKUP(F153,'3-Productie normen'!A:O,15,FALSE)</f>
        <v>S</v>
      </c>
      <c r="AC153" s="337">
        <f t="shared" si="18"/>
        <v>286</v>
      </c>
    </row>
    <row r="154" spans="1:29" ht="14.1" customHeight="1">
      <c r="A154" s="68">
        <v>154</v>
      </c>
      <c r="B154" s="273" t="s">
        <v>83</v>
      </c>
      <c r="C154" s="329" t="s">
        <v>207</v>
      </c>
      <c r="D154" s="330"/>
      <c r="E154" s="224" t="s">
        <v>250</v>
      </c>
      <c r="F154" s="224" t="s">
        <v>156</v>
      </c>
      <c r="G154" s="224" t="s">
        <v>211</v>
      </c>
      <c r="H154" s="339">
        <v>55</v>
      </c>
      <c r="I154" s="339"/>
      <c r="J154" s="332">
        <f t="shared" si="10"/>
        <v>52</v>
      </c>
      <c r="K154" s="333">
        <v>52</v>
      </c>
      <c r="L154" s="333"/>
      <c r="M154" s="333"/>
      <c r="N154" s="333"/>
      <c r="O154" s="333"/>
      <c r="P154" s="333"/>
      <c r="Q154" s="334" t="e">
        <f>IF(K154="nio",0,IF(K154&gt;0,K154*H154/W154,0))*VLOOKUP(B154,'2-Kosten per locatie'!$A$13:$C$63,3,FALSE)</f>
        <v>#DIV/0!</v>
      </c>
      <c r="R154" s="334">
        <f>IF(L154&gt;0,L154*H154/X154,0)*VLOOKUP(B154,'2-Kosten per locatie'!$A$13:$C$63,3,FALSE)</f>
        <v>0</v>
      </c>
      <c r="S154" s="334">
        <f>IF(M154&gt;0,M154*H154/Y154,0)*VLOOKUP(B154,'2-Kosten per locatie'!$A$13:$C$63,3,FALSE)</f>
        <v>0</v>
      </c>
      <c r="T154" s="334">
        <f>IF(N154&gt;0,N154*H154/Z154,0)*VLOOKUP(B154,'2-Kosten per locatie'!$A$13:$C$63,3,FALSE)</f>
        <v>0</v>
      </c>
      <c r="U154" s="334">
        <f>IF(O154&gt;0,O154*H154/Y154,0)*VLOOKUP(B154,'2-Kosten per locatie'!$A$13:$C$63,3,FALSE)</f>
        <v>0</v>
      </c>
      <c r="V154" s="334">
        <f>IF(P154&gt;0,P154*H154/Z154,0)*VLOOKUP(B154,'2-Kosten per locatie'!$A$13:$C$63,3,FALSE)</f>
        <v>0</v>
      </c>
      <c r="W154" s="335">
        <f>IF(K154="nio",0,IF(K154&gt;0,VLOOKUP(F154,'3-Productie normen'!A:L,VLOOKUP(K154,'3-Productie normen'!$B$38:$C$44,2,FALSE),FALSE)))</f>
        <v>0</v>
      </c>
      <c r="X154" s="335">
        <f t="shared" si="15"/>
        <v>0</v>
      </c>
      <c r="Y154" s="335">
        <f t="shared" si="16"/>
        <v>0</v>
      </c>
      <c r="Z154" s="335">
        <f t="shared" si="17"/>
        <v>0</v>
      </c>
      <c r="AA154" s="336" t="str">
        <f>VLOOKUP(F154,'3-Productie normen'!A:O,15,FALSE)</f>
        <v>S</v>
      </c>
      <c r="AC154" s="337">
        <f t="shared" si="18"/>
        <v>2860</v>
      </c>
    </row>
    <row r="155" spans="1:29" ht="14.1" customHeight="1">
      <c r="A155" s="68">
        <v>155</v>
      </c>
      <c r="B155" s="273" t="s">
        <v>83</v>
      </c>
      <c r="C155" s="329" t="s">
        <v>207</v>
      </c>
      <c r="D155" s="330"/>
      <c r="E155" s="224" t="s">
        <v>215</v>
      </c>
      <c r="F155" s="224" t="s">
        <v>166</v>
      </c>
      <c r="G155" s="224" t="s">
        <v>211</v>
      </c>
      <c r="H155" s="339">
        <v>3</v>
      </c>
      <c r="I155" s="339"/>
      <c r="J155" s="332">
        <f t="shared" si="10"/>
        <v>52</v>
      </c>
      <c r="K155" s="333">
        <v>52</v>
      </c>
      <c r="L155" s="333"/>
      <c r="M155" s="333"/>
      <c r="N155" s="333"/>
      <c r="O155" s="333"/>
      <c r="P155" s="333"/>
      <c r="Q155" s="334" t="e">
        <f>IF(K155="nio",0,IF(K155&gt;0,K155*H155/W155,0))*VLOOKUP(B155,'2-Kosten per locatie'!$A$13:$C$63,3,FALSE)</f>
        <v>#DIV/0!</v>
      </c>
      <c r="R155" s="334">
        <f>IF(L155&gt;0,L155*H155/X155,0)*VLOOKUP(B155,'2-Kosten per locatie'!$A$13:$C$63,3,FALSE)</f>
        <v>0</v>
      </c>
      <c r="S155" s="334">
        <f>IF(M155&gt;0,M155*H155/Y155,0)*VLOOKUP(B155,'2-Kosten per locatie'!$A$13:$C$63,3,FALSE)</f>
        <v>0</v>
      </c>
      <c r="T155" s="334">
        <f>IF(N155&gt;0,N155*H155/Z155,0)*VLOOKUP(B155,'2-Kosten per locatie'!$A$13:$C$63,3,FALSE)</f>
        <v>0</v>
      </c>
      <c r="U155" s="334">
        <f>IF(O155&gt;0,O155*H155/Y155,0)*VLOOKUP(B155,'2-Kosten per locatie'!$A$13:$C$63,3,FALSE)</f>
        <v>0</v>
      </c>
      <c r="V155" s="334">
        <f>IF(P155&gt;0,P155*H155/Z155,0)*VLOOKUP(B155,'2-Kosten per locatie'!$A$13:$C$63,3,FALSE)</f>
        <v>0</v>
      </c>
      <c r="W155" s="335">
        <f>IF(K155="nio",0,IF(K155&gt;0,VLOOKUP(F155,'3-Productie normen'!A:L,VLOOKUP(K155,'3-Productie normen'!$B$38:$C$44,2,FALSE),FALSE)))</f>
        <v>0</v>
      </c>
      <c r="X155" s="335">
        <f t="shared" si="15"/>
        <v>0</v>
      </c>
      <c r="Y155" s="335">
        <f t="shared" si="16"/>
        <v>0</v>
      </c>
      <c r="Z155" s="335">
        <f t="shared" si="17"/>
        <v>0</v>
      </c>
      <c r="AA155" s="336" t="str">
        <f>VLOOKUP(F155,'3-Productie normen'!A:O,15,FALSE)</f>
        <v>S</v>
      </c>
      <c r="AC155" s="337">
        <f t="shared" si="18"/>
        <v>156</v>
      </c>
    </row>
    <row r="156" spans="1:29" ht="14.1" customHeight="1">
      <c r="A156" s="68">
        <v>156</v>
      </c>
      <c r="B156" s="273" t="s">
        <v>83</v>
      </c>
      <c r="C156" s="329" t="s">
        <v>207</v>
      </c>
      <c r="D156" s="330"/>
      <c r="E156" s="224" t="s">
        <v>251</v>
      </c>
      <c r="F156" s="224" t="s">
        <v>166</v>
      </c>
      <c r="G156" s="224" t="s">
        <v>211</v>
      </c>
      <c r="H156" s="339">
        <v>4</v>
      </c>
      <c r="I156" s="339"/>
      <c r="J156" s="332">
        <f t="shared" si="10"/>
        <v>52</v>
      </c>
      <c r="K156" s="333">
        <v>52</v>
      </c>
      <c r="L156" s="333"/>
      <c r="M156" s="333"/>
      <c r="N156" s="333"/>
      <c r="O156" s="333"/>
      <c r="P156" s="333"/>
      <c r="Q156" s="334" t="e">
        <f>IF(K156="nio",0,IF(K156&gt;0,K156*H156/W156,0))*VLOOKUP(B156,'2-Kosten per locatie'!$A$13:$C$63,3,FALSE)</f>
        <v>#DIV/0!</v>
      </c>
      <c r="R156" s="334">
        <f>IF(L156&gt;0,L156*H156/X156,0)*VLOOKUP(B156,'2-Kosten per locatie'!$A$13:$C$63,3,FALSE)</f>
        <v>0</v>
      </c>
      <c r="S156" s="334">
        <f>IF(M156&gt;0,M156*H156/Y156,0)*VLOOKUP(B156,'2-Kosten per locatie'!$A$13:$C$63,3,FALSE)</f>
        <v>0</v>
      </c>
      <c r="T156" s="334">
        <f>IF(N156&gt;0,N156*H156/Z156,0)*VLOOKUP(B156,'2-Kosten per locatie'!$A$13:$C$63,3,FALSE)</f>
        <v>0</v>
      </c>
      <c r="U156" s="334">
        <f>IF(O156&gt;0,O156*H156/Y156,0)*VLOOKUP(B156,'2-Kosten per locatie'!$A$13:$C$63,3,FALSE)</f>
        <v>0</v>
      </c>
      <c r="V156" s="334">
        <f>IF(P156&gt;0,P156*H156/Z156,0)*VLOOKUP(B156,'2-Kosten per locatie'!$A$13:$C$63,3,FALSE)</f>
        <v>0</v>
      </c>
      <c r="W156" s="335">
        <f>IF(K156="nio",0,IF(K156&gt;0,VLOOKUP(F156,'3-Productie normen'!A:L,VLOOKUP(K156,'3-Productie normen'!$B$38:$C$44,2,FALSE),FALSE)))</f>
        <v>0</v>
      </c>
      <c r="X156" s="335">
        <f t="shared" si="15"/>
        <v>0</v>
      </c>
      <c r="Y156" s="335">
        <f t="shared" si="16"/>
        <v>0</v>
      </c>
      <c r="Z156" s="335">
        <f t="shared" si="17"/>
        <v>0</v>
      </c>
      <c r="AA156" s="336" t="str">
        <f>VLOOKUP(F156,'3-Productie normen'!A:O,15,FALSE)</f>
        <v>S</v>
      </c>
      <c r="AC156" s="337">
        <f t="shared" si="18"/>
        <v>208</v>
      </c>
    </row>
    <row r="157" spans="1:29" ht="14.1" customHeight="1">
      <c r="A157" s="68">
        <v>157</v>
      </c>
      <c r="B157" s="273" t="s">
        <v>83</v>
      </c>
      <c r="C157" s="329" t="s">
        <v>207</v>
      </c>
      <c r="D157" s="330"/>
      <c r="E157" s="224" t="s">
        <v>241</v>
      </c>
      <c r="F157" s="224" t="s">
        <v>151</v>
      </c>
      <c r="G157" s="224" t="s">
        <v>211</v>
      </c>
      <c r="H157" s="339">
        <v>6</v>
      </c>
      <c r="I157" s="339"/>
      <c r="J157" s="332">
        <f t="shared" si="10"/>
        <v>52</v>
      </c>
      <c r="K157" s="333">
        <v>52</v>
      </c>
      <c r="L157" s="333"/>
      <c r="M157" s="333"/>
      <c r="N157" s="333"/>
      <c r="O157" s="333"/>
      <c r="P157" s="333"/>
      <c r="Q157" s="334" t="e">
        <f>IF(K157="nio",0,IF(K157&gt;0,K157*H157/W157,0))*VLOOKUP(B157,'2-Kosten per locatie'!$A$13:$C$63,3,FALSE)</f>
        <v>#DIV/0!</v>
      </c>
      <c r="R157" s="334">
        <f>IF(L157&gt;0,L157*H157/X157,0)*VLOOKUP(B157,'2-Kosten per locatie'!$A$13:$C$63,3,FALSE)</f>
        <v>0</v>
      </c>
      <c r="S157" s="334">
        <f>IF(M157&gt;0,M157*H157/Y157,0)*VLOOKUP(B157,'2-Kosten per locatie'!$A$13:$C$63,3,FALSE)</f>
        <v>0</v>
      </c>
      <c r="T157" s="334">
        <f>IF(N157&gt;0,N157*H157/Z157,0)*VLOOKUP(B157,'2-Kosten per locatie'!$A$13:$C$63,3,FALSE)</f>
        <v>0</v>
      </c>
      <c r="U157" s="334">
        <f>IF(O157&gt;0,O157*H157/Y157,0)*VLOOKUP(B157,'2-Kosten per locatie'!$A$13:$C$63,3,FALSE)</f>
        <v>0</v>
      </c>
      <c r="V157" s="334">
        <f>IF(P157&gt;0,P157*H157/Z157,0)*VLOOKUP(B157,'2-Kosten per locatie'!$A$13:$C$63,3,FALSE)</f>
        <v>0</v>
      </c>
      <c r="W157" s="335">
        <f>IF(K157="nio",0,IF(K157&gt;0,VLOOKUP(F157,'3-Productie normen'!A:L,VLOOKUP(K157,'3-Productie normen'!$B$38:$C$44,2,FALSE),FALSE)))</f>
        <v>0</v>
      </c>
      <c r="X157" s="335">
        <f t="shared" si="15"/>
        <v>0</v>
      </c>
      <c r="Y157" s="335">
        <f t="shared" si="16"/>
        <v>0</v>
      </c>
      <c r="Z157" s="335">
        <f t="shared" si="17"/>
        <v>0</v>
      </c>
      <c r="AA157" s="336" t="str">
        <f>VLOOKUP(F157,'3-Productie normen'!A:O,15,FALSE)</f>
        <v>S</v>
      </c>
      <c r="AC157" s="337">
        <f t="shared" si="18"/>
        <v>312</v>
      </c>
    </row>
    <row r="158" spans="1:29" ht="14.1" customHeight="1">
      <c r="A158" s="68">
        <v>158</v>
      </c>
      <c r="B158" s="273" t="s">
        <v>83</v>
      </c>
      <c r="C158" s="329" t="s">
        <v>207</v>
      </c>
      <c r="D158" s="330"/>
      <c r="E158" s="224" t="s">
        <v>252</v>
      </c>
      <c r="F158" s="224" t="s">
        <v>158</v>
      </c>
      <c r="G158" s="224" t="s">
        <v>209</v>
      </c>
      <c r="H158" s="339">
        <v>22.680000000000003</v>
      </c>
      <c r="I158" s="339"/>
      <c r="J158" s="332">
        <f t="shared" si="10"/>
        <v>104</v>
      </c>
      <c r="K158" s="333">
        <v>104</v>
      </c>
      <c r="L158" s="333"/>
      <c r="M158" s="333"/>
      <c r="N158" s="333"/>
      <c r="O158" s="333"/>
      <c r="P158" s="333"/>
      <c r="Q158" s="334" t="e">
        <f>IF(K158="nio",0,IF(K158&gt;0,K158*H158/W158,0))*VLOOKUP(B158,'2-Kosten per locatie'!$A$13:$C$63,3,FALSE)</f>
        <v>#DIV/0!</v>
      </c>
      <c r="R158" s="334">
        <f>IF(L158&gt;0,L158*H158/X158,0)*VLOOKUP(B158,'2-Kosten per locatie'!$A$13:$C$63,3,FALSE)</f>
        <v>0</v>
      </c>
      <c r="S158" s="334">
        <f>IF(M158&gt;0,M158*H158/Y158,0)*VLOOKUP(B158,'2-Kosten per locatie'!$A$13:$C$63,3,FALSE)</f>
        <v>0</v>
      </c>
      <c r="T158" s="334">
        <f>IF(N158&gt;0,N158*H158/Z158,0)*VLOOKUP(B158,'2-Kosten per locatie'!$A$13:$C$63,3,FALSE)</f>
        <v>0</v>
      </c>
      <c r="U158" s="334">
        <f>IF(O158&gt;0,O158*H158/Y158,0)*VLOOKUP(B158,'2-Kosten per locatie'!$A$13:$C$63,3,FALSE)</f>
        <v>0</v>
      </c>
      <c r="V158" s="334">
        <f>IF(P158&gt;0,P158*H158/Z158,0)*VLOOKUP(B158,'2-Kosten per locatie'!$A$13:$C$63,3,FALSE)</f>
        <v>0</v>
      </c>
      <c r="W158" s="335">
        <f>IF(K158="nio",0,IF(K158&gt;0,VLOOKUP(F158,'3-Productie normen'!A:L,VLOOKUP(K158,'3-Productie normen'!$B$38:$C$44,2,FALSE),FALSE)))</f>
        <v>0</v>
      </c>
      <c r="X158" s="335">
        <f t="shared" si="11"/>
        <v>0</v>
      </c>
      <c r="Y158" s="335">
        <f t="shared" si="12"/>
        <v>0</v>
      </c>
      <c r="Z158" s="335">
        <f t="shared" si="13"/>
        <v>0</v>
      </c>
      <c r="AA158" s="336" t="str">
        <f>VLOOKUP(F158,'3-Productie normen'!A:O,15,FALSE)</f>
        <v>B</v>
      </c>
      <c r="AC158" s="337">
        <f t="shared" si="14"/>
        <v>2358.7200000000003</v>
      </c>
    </row>
    <row r="159" spans="1:29" ht="14.1" customHeight="1">
      <c r="A159" s="68">
        <v>159</v>
      </c>
      <c r="B159" s="273" t="s">
        <v>83</v>
      </c>
      <c r="C159" s="329" t="s">
        <v>207</v>
      </c>
      <c r="D159" s="330"/>
      <c r="E159" s="224" t="s">
        <v>253</v>
      </c>
      <c r="F159" s="224" t="s">
        <v>158</v>
      </c>
      <c r="G159" s="224" t="s">
        <v>209</v>
      </c>
      <c r="H159" s="339">
        <v>22.365000000000002</v>
      </c>
      <c r="I159" s="339"/>
      <c r="J159" s="332">
        <f t="shared" si="10"/>
        <v>104</v>
      </c>
      <c r="K159" s="333">
        <v>104</v>
      </c>
      <c r="L159" s="333"/>
      <c r="M159" s="333"/>
      <c r="N159" s="333"/>
      <c r="O159" s="333"/>
      <c r="P159" s="333"/>
      <c r="Q159" s="334" t="e">
        <f>IF(K159="nio",0,IF(K159&gt;0,K159*H159/W159,0))*VLOOKUP(B159,'2-Kosten per locatie'!$A$13:$C$63,3,FALSE)</f>
        <v>#DIV/0!</v>
      </c>
      <c r="R159" s="334">
        <f>IF(L159&gt;0,L159*H159/X159,0)*VLOOKUP(B159,'2-Kosten per locatie'!$A$13:$C$63,3,FALSE)</f>
        <v>0</v>
      </c>
      <c r="S159" s="334">
        <f>IF(M159&gt;0,M159*H159/Y159,0)*VLOOKUP(B159,'2-Kosten per locatie'!$A$13:$C$63,3,FALSE)</f>
        <v>0</v>
      </c>
      <c r="T159" s="334">
        <f>IF(N159&gt;0,N159*H159/Z159,0)*VLOOKUP(B159,'2-Kosten per locatie'!$A$13:$C$63,3,FALSE)</f>
        <v>0</v>
      </c>
      <c r="U159" s="334">
        <f>IF(O159&gt;0,O159*H159/Y159,0)*VLOOKUP(B159,'2-Kosten per locatie'!$A$13:$C$63,3,FALSE)</f>
        <v>0</v>
      </c>
      <c r="V159" s="334">
        <f>IF(P159&gt;0,P159*H159/Z159,0)*VLOOKUP(B159,'2-Kosten per locatie'!$A$13:$C$63,3,FALSE)</f>
        <v>0</v>
      </c>
      <c r="W159" s="335">
        <f>IF(K159="nio",0,IF(K159&gt;0,VLOOKUP(F159,'3-Productie normen'!A:L,VLOOKUP(K159,'3-Productie normen'!$B$38:$C$44,2,FALSE),FALSE)))</f>
        <v>0</v>
      </c>
      <c r="X159" s="335">
        <f t="shared" si="11"/>
        <v>0</v>
      </c>
      <c r="Y159" s="335">
        <f t="shared" si="12"/>
        <v>0</v>
      </c>
      <c r="Z159" s="335">
        <f t="shared" si="13"/>
        <v>0</v>
      </c>
      <c r="AA159" s="336" t="str">
        <f>VLOOKUP(F159,'3-Productie normen'!A:O,15,FALSE)</f>
        <v>B</v>
      </c>
      <c r="AC159" s="337">
        <f t="shared" si="14"/>
        <v>2325.96</v>
      </c>
    </row>
    <row r="160" spans="1:29" ht="14.1" customHeight="1">
      <c r="A160" s="68">
        <v>160</v>
      </c>
      <c r="B160" s="273" t="s">
        <v>83</v>
      </c>
      <c r="C160" s="329" t="s">
        <v>207</v>
      </c>
      <c r="D160" s="330"/>
      <c r="E160" s="224" t="s">
        <v>254</v>
      </c>
      <c r="F160" s="224" t="s">
        <v>158</v>
      </c>
      <c r="G160" s="224" t="s">
        <v>209</v>
      </c>
      <c r="H160" s="339">
        <v>21.483000000000001</v>
      </c>
      <c r="I160" s="339"/>
      <c r="J160" s="332">
        <f t="shared" si="10"/>
        <v>104</v>
      </c>
      <c r="K160" s="333">
        <v>104</v>
      </c>
      <c r="L160" s="333"/>
      <c r="M160" s="333"/>
      <c r="N160" s="333"/>
      <c r="O160" s="333"/>
      <c r="P160" s="333"/>
      <c r="Q160" s="334" t="e">
        <f>IF(K160="nio",0,IF(K160&gt;0,K160*H160/W160,0))*VLOOKUP(B160,'2-Kosten per locatie'!$A$13:$C$63,3,FALSE)</f>
        <v>#DIV/0!</v>
      </c>
      <c r="R160" s="334">
        <f>IF(L160&gt;0,L160*H160/X160,0)*VLOOKUP(B160,'2-Kosten per locatie'!$A$13:$C$63,3,FALSE)</f>
        <v>0</v>
      </c>
      <c r="S160" s="334">
        <f>IF(M160&gt;0,M160*H160/Y160,0)*VLOOKUP(B160,'2-Kosten per locatie'!$A$13:$C$63,3,FALSE)</f>
        <v>0</v>
      </c>
      <c r="T160" s="334">
        <f>IF(N160&gt;0,N160*H160/Z160,0)*VLOOKUP(B160,'2-Kosten per locatie'!$A$13:$C$63,3,FALSE)</f>
        <v>0</v>
      </c>
      <c r="U160" s="334">
        <f>IF(O160&gt;0,O160*H160/Y160,0)*VLOOKUP(B160,'2-Kosten per locatie'!$A$13:$C$63,3,FALSE)</f>
        <v>0</v>
      </c>
      <c r="V160" s="334">
        <f>IF(P160&gt;0,P160*H160/Z160,0)*VLOOKUP(B160,'2-Kosten per locatie'!$A$13:$C$63,3,FALSE)</f>
        <v>0</v>
      </c>
      <c r="W160" s="335">
        <f>IF(K160="nio",0,IF(K160&gt;0,VLOOKUP(F160,'3-Productie normen'!A:L,VLOOKUP(K160,'3-Productie normen'!$B$38:$C$44,2,FALSE),FALSE)))</f>
        <v>0</v>
      </c>
      <c r="X160" s="335">
        <f t="shared" si="11"/>
        <v>0</v>
      </c>
      <c r="Y160" s="335">
        <f t="shared" si="12"/>
        <v>0</v>
      </c>
      <c r="Z160" s="335">
        <f t="shared" si="13"/>
        <v>0</v>
      </c>
      <c r="AA160" s="336" t="str">
        <f>VLOOKUP(F160,'3-Productie normen'!A:O,15,FALSE)</f>
        <v>B</v>
      </c>
      <c r="AC160" s="337">
        <f t="shared" si="14"/>
        <v>2234.232</v>
      </c>
    </row>
    <row r="161" spans="1:29" ht="14.1" customHeight="1">
      <c r="A161" s="68">
        <v>161</v>
      </c>
      <c r="B161" s="273" t="s">
        <v>83</v>
      </c>
      <c r="C161" s="329" t="s">
        <v>207</v>
      </c>
      <c r="D161" s="330"/>
      <c r="E161" s="224" t="s">
        <v>255</v>
      </c>
      <c r="F161" s="224" t="s">
        <v>158</v>
      </c>
      <c r="G161" s="224" t="s">
        <v>209</v>
      </c>
      <c r="H161" s="339">
        <v>25.221</v>
      </c>
      <c r="I161" s="339"/>
      <c r="J161" s="332">
        <f t="shared" si="10"/>
        <v>104</v>
      </c>
      <c r="K161" s="333">
        <v>104</v>
      </c>
      <c r="L161" s="333"/>
      <c r="M161" s="333"/>
      <c r="N161" s="333"/>
      <c r="O161" s="333"/>
      <c r="P161" s="333"/>
      <c r="Q161" s="334" t="e">
        <f>IF(K161="nio",0,IF(K161&gt;0,K161*H161/W161,0))*VLOOKUP(B161,'2-Kosten per locatie'!$A$13:$C$63,3,FALSE)</f>
        <v>#DIV/0!</v>
      </c>
      <c r="R161" s="334">
        <f>IF(L161&gt;0,L161*H161/X161,0)*VLOOKUP(B161,'2-Kosten per locatie'!$A$13:$C$63,3,FALSE)</f>
        <v>0</v>
      </c>
      <c r="S161" s="334">
        <f>IF(M161&gt;0,M161*H161/Y161,0)*VLOOKUP(B161,'2-Kosten per locatie'!$A$13:$C$63,3,FALSE)</f>
        <v>0</v>
      </c>
      <c r="T161" s="334">
        <f>IF(N161&gt;0,N161*H161/Z161,0)*VLOOKUP(B161,'2-Kosten per locatie'!$A$13:$C$63,3,FALSE)</f>
        <v>0</v>
      </c>
      <c r="U161" s="334">
        <f>IF(O161&gt;0,O161*H161/Y161,0)*VLOOKUP(B161,'2-Kosten per locatie'!$A$13:$C$63,3,FALSE)</f>
        <v>0</v>
      </c>
      <c r="V161" s="334">
        <f>IF(P161&gt;0,P161*H161/Z161,0)*VLOOKUP(B161,'2-Kosten per locatie'!$A$13:$C$63,3,FALSE)</f>
        <v>0</v>
      </c>
      <c r="W161" s="335">
        <f>IF(K161="nio",0,IF(K161&gt;0,VLOOKUP(F161,'3-Productie normen'!A:L,VLOOKUP(K161,'3-Productie normen'!$B$38:$C$44,2,FALSE),FALSE)))</f>
        <v>0</v>
      </c>
      <c r="X161" s="335">
        <f t="shared" si="11"/>
        <v>0</v>
      </c>
      <c r="Y161" s="335">
        <f t="shared" si="12"/>
        <v>0</v>
      </c>
      <c r="Z161" s="335">
        <f t="shared" si="13"/>
        <v>0</v>
      </c>
      <c r="AA161" s="336" t="str">
        <f>VLOOKUP(F161,'3-Productie normen'!A:O,15,FALSE)</f>
        <v>B</v>
      </c>
      <c r="AC161" s="337">
        <f t="shared" si="14"/>
        <v>2622.9839999999999</v>
      </c>
    </row>
    <row r="162" spans="1:29" ht="14.1" customHeight="1">
      <c r="A162" s="68">
        <v>162</v>
      </c>
      <c r="B162" s="273" t="s">
        <v>83</v>
      </c>
      <c r="C162" s="329" t="s">
        <v>207</v>
      </c>
      <c r="D162" s="330"/>
      <c r="E162" s="224" t="s">
        <v>256</v>
      </c>
      <c r="F162" s="224" t="s">
        <v>158</v>
      </c>
      <c r="G162" s="224" t="s">
        <v>209</v>
      </c>
      <c r="H162" s="339">
        <v>21.514499999999998</v>
      </c>
      <c r="I162" s="339"/>
      <c r="J162" s="332">
        <f t="shared" si="10"/>
        <v>104</v>
      </c>
      <c r="K162" s="333">
        <v>104</v>
      </c>
      <c r="L162" s="333"/>
      <c r="M162" s="333"/>
      <c r="N162" s="333"/>
      <c r="O162" s="333"/>
      <c r="P162" s="333"/>
      <c r="Q162" s="334" t="e">
        <f>IF(K162="nio",0,IF(K162&gt;0,K162*H162/W162,0))*VLOOKUP(B162,'2-Kosten per locatie'!$A$13:$C$63,3,FALSE)</f>
        <v>#DIV/0!</v>
      </c>
      <c r="R162" s="334">
        <f>IF(L162&gt;0,L162*H162/X162,0)*VLOOKUP(B162,'2-Kosten per locatie'!$A$13:$C$63,3,FALSE)</f>
        <v>0</v>
      </c>
      <c r="S162" s="334">
        <f>IF(M162&gt;0,M162*H162/Y162,0)*VLOOKUP(B162,'2-Kosten per locatie'!$A$13:$C$63,3,FALSE)</f>
        <v>0</v>
      </c>
      <c r="T162" s="334">
        <f>IF(N162&gt;0,N162*H162/Z162,0)*VLOOKUP(B162,'2-Kosten per locatie'!$A$13:$C$63,3,FALSE)</f>
        <v>0</v>
      </c>
      <c r="U162" s="334">
        <f>IF(O162&gt;0,O162*H162/Y162,0)*VLOOKUP(B162,'2-Kosten per locatie'!$A$13:$C$63,3,FALSE)</f>
        <v>0</v>
      </c>
      <c r="V162" s="334">
        <f>IF(P162&gt;0,P162*H162/Z162,0)*VLOOKUP(B162,'2-Kosten per locatie'!$A$13:$C$63,3,FALSE)</f>
        <v>0</v>
      </c>
      <c r="W162" s="335">
        <f>IF(K162="nio",0,IF(K162&gt;0,VLOOKUP(F162,'3-Productie normen'!A:L,VLOOKUP(K162,'3-Productie normen'!$B$38:$C$44,2,FALSE),FALSE)))</f>
        <v>0</v>
      </c>
      <c r="X162" s="335">
        <f t="shared" si="11"/>
        <v>0</v>
      </c>
      <c r="Y162" s="335">
        <f t="shared" si="12"/>
        <v>0</v>
      </c>
      <c r="Z162" s="335">
        <f t="shared" si="13"/>
        <v>0</v>
      </c>
      <c r="AA162" s="336" t="str">
        <f>VLOOKUP(F162,'3-Productie normen'!A:O,15,FALSE)</f>
        <v>B</v>
      </c>
      <c r="AC162" s="337">
        <f t="shared" si="14"/>
        <v>2237.5079999999998</v>
      </c>
    </row>
    <row r="163" spans="1:29" ht="14.1" customHeight="1">
      <c r="A163" s="68">
        <v>163</v>
      </c>
      <c r="B163" s="273" t="s">
        <v>83</v>
      </c>
      <c r="C163" s="329" t="s">
        <v>207</v>
      </c>
      <c r="D163" s="330"/>
      <c r="E163" s="224" t="s">
        <v>156</v>
      </c>
      <c r="F163" s="224" t="s">
        <v>156</v>
      </c>
      <c r="G163" s="224" t="s">
        <v>233</v>
      </c>
      <c r="H163" s="339">
        <v>17.324999999999999</v>
      </c>
      <c r="I163" s="339"/>
      <c r="J163" s="332">
        <f t="shared" si="10"/>
        <v>104</v>
      </c>
      <c r="K163" s="333">
        <v>104</v>
      </c>
      <c r="L163" s="333"/>
      <c r="M163" s="333"/>
      <c r="N163" s="333"/>
      <c r="O163" s="333"/>
      <c r="P163" s="333"/>
      <c r="Q163" s="334" t="e">
        <f>IF(K163="nio",0,IF(K163&gt;0,K163*H163/W163,0))*VLOOKUP(B163,'2-Kosten per locatie'!$A$13:$C$63,3,FALSE)</f>
        <v>#DIV/0!</v>
      </c>
      <c r="R163" s="334">
        <f>IF(L163&gt;0,L163*H163/X163,0)*VLOOKUP(B163,'2-Kosten per locatie'!$A$13:$C$63,3,FALSE)</f>
        <v>0</v>
      </c>
      <c r="S163" s="334">
        <f>IF(M163&gt;0,M163*H163/Y163,0)*VLOOKUP(B163,'2-Kosten per locatie'!$A$13:$C$63,3,FALSE)</f>
        <v>0</v>
      </c>
      <c r="T163" s="334">
        <f>IF(N163&gt;0,N163*H163/Z163,0)*VLOOKUP(B163,'2-Kosten per locatie'!$A$13:$C$63,3,FALSE)</f>
        <v>0</v>
      </c>
      <c r="U163" s="334">
        <f>IF(O163&gt;0,O163*H163/Y163,0)*VLOOKUP(B163,'2-Kosten per locatie'!$A$13:$C$63,3,FALSE)</f>
        <v>0</v>
      </c>
      <c r="V163" s="334">
        <f>IF(P163&gt;0,P163*H163/Z163,0)*VLOOKUP(B163,'2-Kosten per locatie'!$A$13:$C$63,3,FALSE)</f>
        <v>0</v>
      </c>
      <c r="W163" s="335">
        <f>IF(K163="nio",0,IF(K163&gt;0,VLOOKUP(F163,'3-Productie normen'!A:L,VLOOKUP(K163,'3-Productie normen'!$B$38:$C$44,2,FALSE),FALSE)))</f>
        <v>0</v>
      </c>
      <c r="X163" s="335">
        <f t="shared" si="11"/>
        <v>0</v>
      </c>
      <c r="Y163" s="335">
        <f t="shared" si="12"/>
        <v>0</v>
      </c>
      <c r="Z163" s="335">
        <f t="shared" si="13"/>
        <v>0</v>
      </c>
      <c r="AA163" s="336" t="str">
        <f>VLOOKUP(F163,'3-Productie normen'!A:O,15,FALSE)</f>
        <v>S</v>
      </c>
      <c r="AC163" s="337">
        <f t="shared" si="14"/>
        <v>1801.8</v>
      </c>
    </row>
    <row r="164" spans="1:29" ht="14.1" customHeight="1">
      <c r="A164" s="68">
        <v>164</v>
      </c>
      <c r="B164" s="273" t="s">
        <v>83</v>
      </c>
      <c r="C164" s="329" t="s">
        <v>207</v>
      </c>
      <c r="D164" s="330"/>
      <c r="E164" s="224" t="s">
        <v>215</v>
      </c>
      <c r="F164" s="224" t="s">
        <v>166</v>
      </c>
      <c r="G164" s="224" t="s">
        <v>211</v>
      </c>
      <c r="H164" s="339">
        <v>6.3000000000000007</v>
      </c>
      <c r="I164" s="339"/>
      <c r="J164" s="332">
        <f t="shared" si="10"/>
        <v>104</v>
      </c>
      <c r="K164" s="333">
        <v>104</v>
      </c>
      <c r="L164" s="333"/>
      <c r="M164" s="333"/>
      <c r="N164" s="333"/>
      <c r="O164" s="333"/>
      <c r="P164" s="333"/>
      <c r="Q164" s="334" t="e">
        <f>IF(K164="nio",0,IF(K164&gt;0,K164*H164/W164,0))*VLOOKUP(B164,'2-Kosten per locatie'!$A$13:$C$63,3,FALSE)</f>
        <v>#DIV/0!</v>
      </c>
      <c r="R164" s="334">
        <f>IF(L164&gt;0,L164*H164/X164,0)*VLOOKUP(B164,'2-Kosten per locatie'!$A$13:$C$63,3,FALSE)</f>
        <v>0</v>
      </c>
      <c r="S164" s="334">
        <f>IF(M164&gt;0,M164*H164/Y164,0)*VLOOKUP(B164,'2-Kosten per locatie'!$A$13:$C$63,3,FALSE)</f>
        <v>0</v>
      </c>
      <c r="T164" s="334">
        <f>IF(N164&gt;0,N164*H164/Z164,0)*VLOOKUP(B164,'2-Kosten per locatie'!$A$13:$C$63,3,FALSE)</f>
        <v>0</v>
      </c>
      <c r="U164" s="334">
        <f>IF(O164&gt;0,O164*H164/Y164,0)*VLOOKUP(B164,'2-Kosten per locatie'!$A$13:$C$63,3,FALSE)</f>
        <v>0</v>
      </c>
      <c r="V164" s="334">
        <f>IF(P164&gt;0,P164*H164/Z164,0)*VLOOKUP(B164,'2-Kosten per locatie'!$A$13:$C$63,3,FALSE)</f>
        <v>0</v>
      </c>
      <c r="W164" s="335">
        <f>IF(K164="nio",0,IF(K164&gt;0,VLOOKUP(F164,'3-Productie normen'!A:L,VLOOKUP(K164,'3-Productie normen'!$B$38:$C$44,2,FALSE),FALSE)))</f>
        <v>0</v>
      </c>
      <c r="X164" s="335">
        <f t="shared" si="11"/>
        <v>0</v>
      </c>
      <c r="Y164" s="335">
        <f t="shared" si="12"/>
        <v>0</v>
      </c>
      <c r="Z164" s="335">
        <f t="shared" si="13"/>
        <v>0</v>
      </c>
      <c r="AA164" s="336" t="str">
        <f>VLOOKUP(F164,'3-Productie normen'!A:O,15,FALSE)</f>
        <v>S</v>
      </c>
      <c r="AC164" s="337">
        <f t="shared" si="14"/>
        <v>655.20000000000005</v>
      </c>
    </row>
    <row r="165" spans="1:29" ht="14.1" customHeight="1">
      <c r="A165" s="68">
        <v>165</v>
      </c>
      <c r="B165" s="273" t="s">
        <v>83</v>
      </c>
      <c r="C165" s="329" t="s">
        <v>207</v>
      </c>
      <c r="D165" s="330"/>
      <c r="E165" s="224" t="s">
        <v>214</v>
      </c>
      <c r="F165" s="224" t="s">
        <v>166</v>
      </c>
      <c r="G165" s="224" t="s">
        <v>211</v>
      </c>
      <c r="H165" s="339">
        <v>6.5100000000000007</v>
      </c>
      <c r="I165" s="339"/>
      <c r="J165" s="332">
        <f t="shared" si="10"/>
        <v>104</v>
      </c>
      <c r="K165" s="333">
        <v>104</v>
      </c>
      <c r="L165" s="333"/>
      <c r="M165" s="333"/>
      <c r="N165" s="333"/>
      <c r="O165" s="333"/>
      <c r="P165" s="333"/>
      <c r="Q165" s="334" t="e">
        <f>IF(K165="nio",0,IF(K165&gt;0,K165*H165/W165,0))*VLOOKUP(B165,'2-Kosten per locatie'!$A$13:$C$63,3,FALSE)</f>
        <v>#DIV/0!</v>
      </c>
      <c r="R165" s="334">
        <f>IF(L165&gt;0,L165*H165/X165,0)*VLOOKUP(B165,'2-Kosten per locatie'!$A$13:$C$63,3,FALSE)</f>
        <v>0</v>
      </c>
      <c r="S165" s="334">
        <f>IF(M165&gt;0,M165*H165/Y165,0)*VLOOKUP(B165,'2-Kosten per locatie'!$A$13:$C$63,3,FALSE)</f>
        <v>0</v>
      </c>
      <c r="T165" s="334">
        <f>IF(N165&gt;0,N165*H165/Z165,0)*VLOOKUP(B165,'2-Kosten per locatie'!$A$13:$C$63,3,FALSE)</f>
        <v>0</v>
      </c>
      <c r="U165" s="334">
        <f>IF(O165&gt;0,O165*H165/Y165,0)*VLOOKUP(B165,'2-Kosten per locatie'!$A$13:$C$63,3,FALSE)</f>
        <v>0</v>
      </c>
      <c r="V165" s="334">
        <f>IF(P165&gt;0,P165*H165/Z165,0)*VLOOKUP(B165,'2-Kosten per locatie'!$A$13:$C$63,3,FALSE)</f>
        <v>0</v>
      </c>
      <c r="W165" s="335">
        <f>IF(K165="nio",0,IF(K165&gt;0,VLOOKUP(F165,'3-Productie normen'!A:L,VLOOKUP(K165,'3-Productie normen'!$B$38:$C$44,2,FALSE),FALSE)))</f>
        <v>0</v>
      </c>
      <c r="X165" s="335">
        <f t="shared" si="11"/>
        <v>0</v>
      </c>
      <c r="Y165" s="335">
        <f t="shared" si="12"/>
        <v>0</v>
      </c>
      <c r="Z165" s="335">
        <f t="shared" si="13"/>
        <v>0</v>
      </c>
      <c r="AA165" s="336" t="str">
        <f>VLOOKUP(F165,'3-Productie normen'!A:O,15,FALSE)</f>
        <v>S</v>
      </c>
      <c r="AC165" s="337">
        <f t="shared" si="14"/>
        <v>677.04000000000008</v>
      </c>
    </row>
    <row r="166" spans="1:29" ht="14.1" customHeight="1">
      <c r="A166" s="68">
        <v>166</v>
      </c>
      <c r="B166" s="273" t="s">
        <v>83</v>
      </c>
      <c r="C166" s="329" t="s">
        <v>207</v>
      </c>
      <c r="D166" s="330"/>
      <c r="E166" s="224" t="s">
        <v>257</v>
      </c>
      <c r="F166" s="224" t="s">
        <v>158</v>
      </c>
      <c r="G166" s="224" t="s">
        <v>209</v>
      </c>
      <c r="H166" s="339">
        <v>26.596499999999999</v>
      </c>
      <c r="I166" s="339"/>
      <c r="J166" s="332">
        <f t="shared" si="10"/>
        <v>104</v>
      </c>
      <c r="K166" s="333">
        <v>104</v>
      </c>
      <c r="L166" s="333"/>
      <c r="M166" s="333"/>
      <c r="N166" s="333"/>
      <c r="O166" s="333"/>
      <c r="P166" s="333"/>
      <c r="Q166" s="334" t="e">
        <f>IF(K166="nio",0,IF(K166&gt;0,K166*H166/W166,0))*VLOOKUP(B166,'2-Kosten per locatie'!$A$13:$C$63,3,FALSE)</f>
        <v>#DIV/0!</v>
      </c>
      <c r="R166" s="334">
        <f>IF(L166&gt;0,L166*H166/X166,0)*VLOOKUP(B166,'2-Kosten per locatie'!$A$13:$C$63,3,FALSE)</f>
        <v>0</v>
      </c>
      <c r="S166" s="334">
        <f>IF(M166&gt;0,M166*H166/Y166,0)*VLOOKUP(B166,'2-Kosten per locatie'!$A$13:$C$63,3,FALSE)</f>
        <v>0</v>
      </c>
      <c r="T166" s="334">
        <f>IF(N166&gt;0,N166*H166/Z166,0)*VLOOKUP(B166,'2-Kosten per locatie'!$A$13:$C$63,3,FALSE)</f>
        <v>0</v>
      </c>
      <c r="U166" s="334">
        <f>IF(O166&gt;0,O166*H166/Y166,0)*VLOOKUP(B166,'2-Kosten per locatie'!$A$13:$C$63,3,FALSE)</f>
        <v>0</v>
      </c>
      <c r="V166" s="334">
        <f>IF(P166&gt;0,P166*H166/Z166,0)*VLOOKUP(B166,'2-Kosten per locatie'!$A$13:$C$63,3,FALSE)</f>
        <v>0</v>
      </c>
      <c r="W166" s="335">
        <f>IF(K166="nio",0,IF(K166&gt;0,VLOOKUP(F166,'3-Productie normen'!A:L,VLOOKUP(K166,'3-Productie normen'!$B$38:$C$44,2,FALSE),FALSE)))</f>
        <v>0</v>
      </c>
      <c r="X166" s="335">
        <f t="shared" si="11"/>
        <v>0</v>
      </c>
      <c r="Y166" s="335">
        <f t="shared" si="12"/>
        <v>0</v>
      </c>
      <c r="Z166" s="335">
        <f t="shared" si="13"/>
        <v>0</v>
      </c>
      <c r="AA166" s="336" t="str">
        <f>VLOOKUP(F166,'3-Productie normen'!A:O,15,FALSE)</f>
        <v>B</v>
      </c>
      <c r="AC166" s="337">
        <f t="shared" si="14"/>
        <v>2766.0360000000001</v>
      </c>
    </row>
    <row r="167" spans="1:29" ht="14.1" customHeight="1">
      <c r="A167" s="68">
        <v>167</v>
      </c>
      <c r="B167" s="273" t="s">
        <v>83</v>
      </c>
      <c r="C167" s="329" t="s">
        <v>207</v>
      </c>
      <c r="D167" s="330"/>
      <c r="E167" s="224" t="s">
        <v>258</v>
      </c>
      <c r="F167" s="224" t="s">
        <v>158</v>
      </c>
      <c r="G167" s="224" t="s">
        <v>209</v>
      </c>
      <c r="H167" s="339">
        <v>31.5</v>
      </c>
      <c r="I167" s="339"/>
      <c r="J167" s="332">
        <f t="shared" si="10"/>
        <v>104</v>
      </c>
      <c r="K167" s="333">
        <v>104</v>
      </c>
      <c r="L167" s="333"/>
      <c r="M167" s="333"/>
      <c r="N167" s="333"/>
      <c r="O167" s="333"/>
      <c r="P167" s="333"/>
      <c r="Q167" s="334" t="e">
        <f>IF(K167="nio",0,IF(K167&gt;0,K167*H167/W167,0))*VLOOKUP(B167,'2-Kosten per locatie'!$A$13:$C$63,3,FALSE)</f>
        <v>#DIV/0!</v>
      </c>
      <c r="R167" s="334">
        <f>IF(L167&gt;0,L167*H167/X167,0)*VLOOKUP(B167,'2-Kosten per locatie'!$A$13:$C$63,3,FALSE)</f>
        <v>0</v>
      </c>
      <c r="S167" s="334">
        <f>IF(M167&gt;0,M167*H167/Y167,0)*VLOOKUP(B167,'2-Kosten per locatie'!$A$13:$C$63,3,FALSE)</f>
        <v>0</v>
      </c>
      <c r="T167" s="334">
        <f>IF(N167&gt;0,N167*H167/Z167,0)*VLOOKUP(B167,'2-Kosten per locatie'!$A$13:$C$63,3,FALSE)</f>
        <v>0</v>
      </c>
      <c r="U167" s="334">
        <f>IF(O167&gt;0,O167*H167/Y167,0)*VLOOKUP(B167,'2-Kosten per locatie'!$A$13:$C$63,3,FALSE)</f>
        <v>0</v>
      </c>
      <c r="V167" s="334">
        <f>IF(P167&gt;0,P167*H167/Z167,0)*VLOOKUP(B167,'2-Kosten per locatie'!$A$13:$C$63,3,FALSE)</f>
        <v>0</v>
      </c>
      <c r="W167" s="335">
        <f>IF(K167="nio",0,IF(K167&gt;0,VLOOKUP(F167,'3-Productie normen'!A:L,VLOOKUP(K167,'3-Productie normen'!$B$38:$C$44,2,FALSE),FALSE)))</f>
        <v>0</v>
      </c>
      <c r="X167" s="335">
        <f t="shared" si="11"/>
        <v>0</v>
      </c>
      <c r="Y167" s="335">
        <f t="shared" si="12"/>
        <v>0</v>
      </c>
      <c r="Z167" s="335">
        <f t="shared" si="13"/>
        <v>0</v>
      </c>
      <c r="AA167" s="336" t="str">
        <f>VLOOKUP(F167,'3-Productie normen'!A:O,15,FALSE)</f>
        <v>B</v>
      </c>
      <c r="AC167" s="337">
        <f t="shared" si="14"/>
        <v>3276</v>
      </c>
    </row>
    <row r="168" spans="1:29" ht="14.1" customHeight="1">
      <c r="A168" s="68">
        <v>168</v>
      </c>
      <c r="B168" s="273" t="s">
        <v>83</v>
      </c>
      <c r="C168" s="329" t="s">
        <v>207</v>
      </c>
      <c r="D168" s="330"/>
      <c r="E168" s="224" t="s">
        <v>259</v>
      </c>
      <c r="F168" s="224" t="s">
        <v>218</v>
      </c>
      <c r="G168" s="224" t="s">
        <v>228</v>
      </c>
      <c r="H168" s="339">
        <v>252</v>
      </c>
      <c r="I168" s="339"/>
      <c r="J168" s="332">
        <f>SUM(K168:P168)</f>
        <v>0</v>
      </c>
      <c r="K168" s="333" t="s">
        <v>219</v>
      </c>
      <c r="L168" s="333"/>
      <c r="M168" s="333"/>
      <c r="N168" s="333"/>
      <c r="O168" s="333"/>
      <c r="P168" s="333"/>
      <c r="Q168" s="334">
        <f>IF(K168="nio",0,IF(K168&gt;0,K168*H168/W168,0))*VLOOKUP(B168,'2-Kosten per locatie'!$A$13:$C$63,3,FALSE)</f>
        <v>0</v>
      </c>
      <c r="R168" s="334">
        <f>IF(L168&gt;0,L168*H168/X168,0)*VLOOKUP(B168,'2-Kosten per locatie'!$A$13:$C$63,3,FALSE)</f>
        <v>0</v>
      </c>
      <c r="S168" s="334">
        <f>IF(M168&gt;0,M168*H168/Y168,0)*VLOOKUP(B168,'2-Kosten per locatie'!$A$13:$C$63,3,FALSE)</f>
        <v>0</v>
      </c>
      <c r="T168" s="334">
        <f>IF(N168&gt;0,N168*H168/Z168,0)*VLOOKUP(B168,'2-Kosten per locatie'!$A$13:$C$63,3,FALSE)</f>
        <v>0</v>
      </c>
      <c r="U168" s="334">
        <f>IF(O168&gt;0,O168*H168/Y168,0)*VLOOKUP(B168,'2-Kosten per locatie'!$A$13:$C$63,3,FALSE)</f>
        <v>0</v>
      </c>
      <c r="V168" s="334">
        <f>IF(P168&gt;0,P168*H168/Z168,0)*VLOOKUP(B168,'2-Kosten per locatie'!$A$13:$C$63,3,FALSE)</f>
        <v>0</v>
      </c>
      <c r="W168" s="335">
        <f>IF(K168="nio",0,IF(K168&gt;0,VLOOKUP(F168,'3-Productie normen'!A:L,VLOOKUP(K168,'3-Productie normen'!$B$38:$C$44,2,FALSE),FALSE)))</f>
        <v>0</v>
      </c>
      <c r="X168" s="335">
        <f t="shared" si="11"/>
        <v>0</v>
      </c>
      <c r="Y168" s="335">
        <f t="shared" si="12"/>
        <v>0</v>
      </c>
      <c r="Z168" s="335">
        <f t="shared" si="13"/>
        <v>0</v>
      </c>
      <c r="AA168" s="336" t="str">
        <f>VLOOKUP(F168,'3-Productie normen'!A:O,15,FALSE)</f>
        <v>-</v>
      </c>
      <c r="AC168" s="337">
        <f t="shared" si="14"/>
        <v>0</v>
      </c>
    </row>
    <row r="169" spans="1:29" ht="14.1" customHeight="1">
      <c r="A169" s="68">
        <v>169</v>
      </c>
      <c r="B169" s="273" t="s">
        <v>83</v>
      </c>
      <c r="C169" s="329" t="s">
        <v>207</v>
      </c>
      <c r="D169" s="330"/>
      <c r="E169" s="224" t="s">
        <v>260</v>
      </c>
      <c r="F169" s="224" t="s">
        <v>218</v>
      </c>
      <c r="G169" s="224" t="s">
        <v>228</v>
      </c>
      <c r="H169" s="339"/>
      <c r="I169" s="339">
        <v>10</v>
      </c>
      <c r="J169" s="332">
        <f>SUM(K169:P169)</f>
        <v>0</v>
      </c>
      <c r="K169" s="333" t="s">
        <v>219</v>
      </c>
      <c r="L169" s="333"/>
      <c r="M169" s="333"/>
      <c r="N169" s="333"/>
      <c r="O169" s="333"/>
      <c r="P169" s="333"/>
      <c r="Q169" s="334">
        <f>IF(K169="nio",0,IF(K169&gt;0,K169*H169/W169,0))*VLOOKUP(B169,'2-Kosten per locatie'!$A$13:$C$63,3,FALSE)</f>
        <v>0</v>
      </c>
      <c r="R169" s="334">
        <f>IF(L169&gt;0,L169*H169/X169,0)*VLOOKUP(B169,'2-Kosten per locatie'!$A$13:$C$63,3,FALSE)</f>
        <v>0</v>
      </c>
      <c r="S169" s="334">
        <f>IF(M169&gt;0,M169*H169/Y169,0)*VLOOKUP(B169,'2-Kosten per locatie'!$A$13:$C$63,3,FALSE)</f>
        <v>0</v>
      </c>
      <c r="T169" s="334">
        <f>IF(N169&gt;0,N169*H169/Z169,0)*VLOOKUP(B169,'2-Kosten per locatie'!$A$13:$C$63,3,FALSE)</f>
        <v>0</v>
      </c>
      <c r="U169" s="334">
        <f>IF(O169&gt;0,O169*H169/Y169,0)*VLOOKUP(B169,'2-Kosten per locatie'!$A$13:$C$63,3,FALSE)</f>
        <v>0</v>
      </c>
      <c r="V169" s="334">
        <f>IF(P169&gt;0,P169*H169/Z169,0)*VLOOKUP(B169,'2-Kosten per locatie'!$A$13:$C$63,3,FALSE)</f>
        <v>0</v>
      </c>
      <c r="W169" s="335">
        <f>IF(K169="nio",0,IF(K169&gt;0,VLOOKUP(F169,'3-Productie normen'!A:L,VLOOKUP(K169,'3-Productie normen'!$B$38:$C$44,2,FALSE),FALSE)))</f>
        <v>0</v>
      </c>
      <c r="X169" s="335">
        <f t="shared" si="11"/>
        <v>0</v>
      </c>
      <c r="Y169" s="335">
        <f t="shared" si="12"/>
        <v>0</v>
      </c>
      <c r="Z169" s="335">
        <f t="shared" si="13"/>
        <v>0</v>
      </c>
      <c r="AA169" s="336" t="str">
        <f>VLOOKUP(F169,'3-Productie normen'!A:O,15,FALSE)</f>
        <v>-</v>
      </c>
      <c r="AC169" s="337">
        <f t="shared" si="14"/>
        <v>0</v>
      </c>
    </row>
    <row r="170" spans="1:29" ht="14.1" customHeight="1">
      <c r="A170" s="68">
        <v>170</v>
      </c>
      <c r="B170" s="273" t="s">
        <v>83</v>
      </c>
      <c r="C170" s="329" t="s">
        <v>207</v>
      </c>
      <c r="D170" s="330"/>
      <c r="E170" s="224" t="s">
        <v>261</v>
      </c>
      <c r="F170" s="224" t="s">
        <v>218</v>
      </c>
      <c r="G170" s="224" t="s">
        <v>228</v>
      </c>
      <c r="H170" s="339"/>
      <c r="I170" s="339">
        <v>2</v>
      </c>
      <c r="J170" s="332">
        <f>SUM(K170:P170)</f>
        <v>0</v>
      </c>
      <c r="K170" s="333" t="s">
        <v>219</v>
      </c>
      <c r="L170" s="333"/>
      <c r="M170" s="333"/>
      <c r="N170" s="333"/>
      <c r="O170" s="333"/>
      <c r="P170" s="333"/>
      <c r="Q170" s="334">
        <f>IF(K170="nio",0,IF(K170&gt;0,K170*H170/W170,0))*VLOOKUP(B170,'2-Kosten per locatie'!$A$13:$C$63,3,FALSE)</f>
        <v>0</v>
      </c>
      <c r="R170" s="334">
        <f>IF(L170&gt;0,L170*H170/X170,0)*VLOOKUP(B170,'2-Kosten per locatie'!$A$13:$C$63,3,FALSE)</f>
        <v>0</v>
      </c>
      <c r="S170" s="334">
        <f>IF(M170&gt;0,M170*H170/Y170,0)*VLOOKUP(B170,'2-Kosten per locatie'!$A$13:$C$63,3,FALSE)</f>
        <v>0</v>
      </c>
      <c r="T170" s="334">
        <f>IF(N170&gt;0,N170*H170/Z170,0)*VLOOKUP(B170,'2-Kosten per locatie'!$A$13:$C$63,3,FALSE)</f>
        <v>0</v>
      </c>
      <c r="U170" s="334">
        <f>IF(O170&gt;0,O170*H170/Y170,0)*VLOOKUP(B170,'2-Kosten per locatie'!$A$13:$C$63,3,FALSE)</f>
        <v>0</v>
      </c>
      <c r="V170" s="334">
        <f>IF(P170&gt;0,P170*H170/Z170,0)*VLOOKUP(B170,'2-Kosten per locatie'!$A$13:$C$63,3,FALSE)</f>
        <v>0</v>
      </c>
      <c r="W170" s="335">
        <f>IF(K170="nio",0,IF(K170&gt;0,VLOOKUP(F170,'3-Productie normen'!A:L,VLOOKUP(K170,'3-Productie normen'!$B$38:$C$44,2,FALSE),FALSE)))</f>
        <v>0</v>
      </c>
      <c r="X170" s="335">
        <f t="shared" si="11"/>
        <v>0</v>
      </c>
      <c r="Y170" s="335">
        <f t="shared" si="12"/>
        <v>0</v>
      </c>
      <c r="Z170" s="335">
        <f t="shared" si="13"/>
        <v>0</v>
      </c>
      <c r="AA170" s="336" t="str">
        <f>VLOOKUP(F170,'3-Productie normen'!A:O,15,FALSE)</f>
        <v>-</v>
      </c>
      <c r="AC170" s="337">
        <f t="shared" si="14"/>
        <v>0</v>
      </c>
    </row>
    <row r="171" spans="1:29" ht="14.1" customHeight="1">
      <c r="A171" s="68">
        <v>171</v>
      </c>
      <c r="B171" s="273" t="s">
        <v>83</v>
      </c>
      <c r="C171" s="329" t="s">
        <v>207</v>
      </c>
      <c r="D171" s="330"/>
      <c r="E171" s="224" t="s">
        <v>262</v>
      </c>
      <c r="F171" s="224" t="s">
        <v>156</v>
      </c>
      <c r="G171" s="224" t="s">
        <v>211</v>
      </c>
      <c r="H171" s="339">
        <v>53</v>
      </c>
      <c r="I171" s="339"/>
      <c r="J171" s="332">
        <f t="shared" si="10"/>
        <v>52</v>
      </c>
      <c r="K171" s="333">
        <v>52</v>
      </c>
      <c r="L171" s="333"/>
      <c r="M171" s="333"/>
      <c r="N171" s="333"/>
      <c r="O171" s="333"/>
      <c r="P171" s="333"/>
      <c r="Q171" s="334" t="e">
        <f>IF(K171="nio",0,IF(K171&gt;0,K171*H171/W171,0))*VLOOKUP(B171,'2-Kosten per locatie'!$A$13:$C$63,3,FALSE)</f>
        <v>#DIV/0!</v>
      </c>
      <c r="R171" s="334">
        <f>IF(L171&gt;0,L171*H171/X171,0)*VLOOKUP(B171,'2-Kosten per locatie'!$A$13:$C$63,3,FALSE)</f>
        <v>0</v>
      </c>
      <c r="S171" s="334">
        <f>IF(M171&gt;0,M171*H171/Y171,0)*VLOOKUP(B171,'2-Kosten per locatie'!$A$13:$C$63,3,FALSE)</f>
        <v>0</v>
      </c>
      <c r="T171" s="334">
        <f>IF(N171&gt;0,N171*H171/Z171,0)*VLOOKUP(B171,'2-Kosten per locatie'!$A$13:$C$63,3,FALSE)</f>
        <v>0</v>
      </c>
      <c r="U171" s="334">
        <f>IF(O171&gt;0,O171*H171/Y171,0)*VLOOKUP(B171,'2-Kosten per locatie'!$A$13:$C$63,3,FALSE)</f>
        <v>0</v>
      </c>
      <c r="V171" s="334">
        <f>IF(P171&gt;0,P171*H171/Z171,0)*VLOOKUP(B171,'2-Kosten per locatie'!$A$13:$C$63,3,FALSE)</f>
        <v>0</v>
      </c>
      <c r="W171" s="335">
        <f>IF(K171="nio",0,IF(K171&gt;0,VLOOKUP(F171,'3-Productie normen'!A:L,VLOOKUP(K171,'3-Productie normen'!$B$38:$C$44,2,FALSE),FALSE)))</f>
        <v>0</v>
      </c>
      <c r="X171" s="335">
        <f t="shared" si="11"/>
        <v>0</v>
      </c>
      <c r="Y171" s="335">
        <f t="shared" si="12"/>
        <v>0</v>
      </c>
      <c r="Z171" s="335">
        <f t="shared" si="13"/>
        <v>0</v>
      </c>
      <c r="AA171" s="336" t="str">
        <f>VLOOKUP(F171,'3-Productie normen'!A:O,15,FALSE)</f>
        <v>S</v>
      </c>
      <c r="AC171" s="337">
        <f t="shared" si="14"/>
        <v>2756</v>
      </c>
    </row>
    <row r="172" spans="1:29" ht="14.1" customHeight="1">
      <c r="A172" s="68">
        <v>172</v>
      </c>
      <c r="B172" s="273" t="s">
        <v>83</v>
      </c>
      <c r="C172" s="329" t="s">
        <v>207</v>
      </c>
      <c r="D172" s="330"/>
      <c r="E172" s="224" t="s">
        <v>208</v>
      </c>
      <c r="F172" s="224" t="s">
        <v>153</v>
      </c>
      <c r="G172" s="224" t="s">
        <v>263</v>
      </c>
      <c r="H172" s="339">
        <v>3</v>
      </c>
      <c r="I172" s="339"/>
      <c r="J172" s="332">
        <f t="shared" si="10"/>
        <v>52</v>
      </c>
      <c r="K172" s="333">
        <v>52</v>
      </c>
      <c r="L172" s="333"/>
      <c r="M172" s="333"/>
      <c r="N172" s="333"/>
      <c r="O172" s="333"/>
      <c r="P172" s="333"/>
      <c r="Q172" s="334" t="e">
        <f>IF(K172="nio",0,IF(K172&gt;0,K172*H172/W172,0))*VLOOKUP(B172,'2-Kosten per locatie'!$A$13:$C$63,3,FALSE)</f>
        <v>#DIV/0!</v>
      </c>
      <c r="R172" s="334">
        <f>IF(L172&gt;0,L172*H172/X172,0)*VLOOKUP(B172,'2-Kosten per locatie'!$A$13:$C$63,3,FALSE)</f>
        <v>0</v>
      </c>
      <c r="S172" s="334">
        <f>IF(M172&gt;0,M172*H172/Y172,0)*VLOOKUP(B172,'2-Kosten per locatie'!$A$13:$C$63,3,FALSE)</f>
        <v>0</v>
      </c>
      <c r="T172" s="334">
        <f>IF(N172&gt;0,N172*H172/Z172,0)*VLOOKUP(B172,'2-Kosten per locatie'!$A$13:$C$63,3,FALSE)</f>
        <v>0</v>
      </c>
      <c r="U172" s="334">
        <f>IF(O172&gt;0,O172*H172/Y172,0)*VLOOKUP(B172,'2-Kosten per locatie'!$A$13:$C$63,3,FALSE)</f>
        <v>0</v>
      </c>
      <c r="V172" s="334">
        <f>IF(P172&gt;0,P172*H172/Z172,0)*VLOOKUP(B172,'2-Kosten per locatie'!$A$13:$C$63,3,FALSE)</f>
        <v>0</v>
      </c>
      <c r="W172" s="335">
        <f>IF(K172="nio",0,IF(K172&gt;0,VLOOKUP(F172,'3-Productie normen'!A:L,VLOOKUP(K172,'3-Productie normen'!$B$38:$C$44,2,FALSE),FALSE)))</f>
        <v>0</v>
      </c>
      <c r="X172" s="335">
        <f t="shared" si="11"/>
        <v>0</v>
      </c>
      <c r="Y172" s="335">
        <f t="shared" si="12"/>
        <v>0</v>
      </c>
      <c r="Z172" s="335">
        <f t="shared" si="13"/>
        <v>0</v>
      </c>
      <c r="AA172" s="336" t="str">
        <f>VLOOKUP(F172,'3-Productie normen'!A:O,15,FALSE)</f>
        <v>V</v>
      </c>
      <c r="AC172" s="337">
        <f t="shared" si="14"/>
        <v>156</v>
      </c>
    </row>
    <row r="173" spans="1:29" ht="14.1" customHeight="1">
      <c r="A173" s="68">
        <v>173</v>
      </c>
      <c r="B173" s="273" t="s">
        <v>83</v>
      </c>
      <c r="C173" s="329" t="s">
        <v>207</v>
      </c>
      <c r="D173" s="330"/>
      <c r="E173" s="224" t="s">
        <v>264</v>
      </c>
      <c r="F173" s="224" t="s">
        <v>218</v>
      </c>
      <c r="G173" s="224" t="s">
        <v>265</v>
      </c>
      <c r="H173" s="339"/>
      <c r="I173" s="339">
        <v>52</v>
      </c>
      <c r="J173" s="332">
        <f t="shared" si="10"/>
        <v>0</v>
      </c>
      <c r="K173" s="333" t="s">
        <v>219</v>
      </c>
      <c r="L173" s="333"/>
      <c r="M173" s="333"/>
      <c r="N173" s="333"/>
      <c r="O173" s="333"/>
      <c r="P173" s="333"/>
      <c r="Q173" s="334">
        <f>IF(K173="nio",0,IF(K173&gt;0,K173*H173/W173,0))*VLOOKUP(B173,'2-Kosten per locatie'!$A$13:$C$63,3,FALSE)</f>
        <v>0</v>
      </c>
      <c r="R173" s="334">
        <f>IF(L173&gt;0,L173*H173/X173,0)*VLOOKUP(B173,'2-Kosten per locatie'!$A$13:$C$63,3,FALSE)</f>
        <v>0</v>
      </c>
      <c r="S173" s="334">
        <f>IF(M173&gt;0,M173*H173/Y173,0)*VLOOKUP(B173,'2-Kosten per locatie'!$A$13:$C$63,3,FALSE)</f>
        <v>0</v>
      </c>
      <c r="T173" s="334">
        <f>IF(N173&gt;0,N173*H173/Z173,0)*VLOOKUP(B173,'2-Kosten per locatie'!$A$13:$C$63,3,FALSE)</f>
        <v>0</v>
      </c>
      <c r="U173" s="334">
        <f>IF(O173&gt;0,O173*H173/Y173,0)*VLOOKUP(B173,'2-Kosten per locatie'!$A$13:$C$63,3,FALSE)</f>
        <v>0</v>
      </c>
      <c r="V173" s="334">
        <f>IF(P173&gt;0,P173*H173/Z173,0)*VLOOKUP(B173,'2-Kosten per locatie'!$A$13:$C$63,3,FALSE)</f>
        <v>0</v>
      </c>
      <c r="W173" s="335">
        <f>IF(K173="nio",0,IF(K173&gt;0,VLOOKUP(F173,'3-Productie normen'!A:L,VLOOKUP(K173,'3-Productie normen'!$B$38:$C$44,2,FALSE),FALSE)))</f>
        <v>0</v>
      </c>
      <c r="X173" s="335">
        <f t="shared" si="11"/>
        <v>0</v>
      </c>
      <c r="Y173" s="335">
        <f t="shared" si="12"/>
        <v>0</v>
      </c>
      <c r="Z173" s="335">
        <f t="shared" si="13"/>
        <v>0</v>
      </c>
      <c r="AA173" s="336" t="str">
        <f>VLOOKUP(F173,'3-Productie normen'!A:O,15,FALSE)</f>
        <v>-</v>
      </c>
      <c r="AC173" s="337">
        <f t="shared" si="14"/>
        <v>0</v>
      </c>
    </row>
    <row r="174" spans="1:29" ht="14.1" customHeight="1">
      <c r="A174" s="68">
        <v>174</v>
      </c>
      <c r="B174" s="273" t="s">
        <v>83</v>
      </c>
      <c r="C174" s="329" t="s">
        <v>207</v>
      </c>
      <c r="D174" s="330"/>
      <c r="E174" s="224" t="s">
        <v>260</v>
      </c>
      <c r="F174" s="224" t="s">
        <v>218</v>
      </c>
      <c r="G174" s="224" t="s">
        <v>228</v>
      </c>
      <c r="H174" s="339"/>
      <c r="I174" s="339">
        <v>4</v>
      </c>
      <c r="J174" s="332">
        <f t="shared" si="10"/>
        <v>0</v>
      </c>
      <c r="K174" s="333" t="s">
        <v>219</v>
      </c>
      <c r="L174" s="333"/>
      <c r="M174" s="333"/>
      <c r="N174" s="333"/>
      <c r="O174" s="333"/>
      <c r="P174" s="333"/>
      <c r="Q174" s="334">
        <f>IF(K174="nio",0,IF(K174&gt;0,K174*H174/W174,0))*VLOOKUP(B174,'2-Kosten per locatie'!$A$13:$C$63,3,FALSE)</f>
        <v>0</v>
      </c>
      <c r="R174" s="334">
        <f>IF(L174&gt;0,L174*H174/X174,0)*VLOOKUP(B174,'2-Kosten per locatie'!$A$13:$C$63,3,FALSE)</f>
        <v>0</v>
      </c>
      <c r="S174" s="334">
        <f>IF(M174&gt;0,M174*H174/Y174,0)*VLOOKUP(B174,'2-Kosten per locatie'!$A$13:$C$63,3,FALSE)</f>
        <v>0</v>
      </c>
      <c r="T174" s="334">
        <f>IF(N174&gt;0,N174*H174/Z174,0)*VLOOKUP(B174,'2-Kosten per locatie'!$A$13:$C$63,3,FALSE)</f>
        <v>0</v>
      </c>
      <c r="U174" s="334">
        <f>IF(O174&gt;0,O174*H174/Y174,0)*VLOOKUP(B174,'2-Kosten per locatie'!$A$13:$C$63,3,FALSE)</f>
        <v>0</v>
      </c>
      <c r="V174" s="334">
        <f>IF(P174&gt;0,P174*H174/Z174,0)*VLOOKUP(B174,'2-Kosten per locatie'!$A$13:$C$63,3,FALSE)</f>
        <v>0</v>
      </c>
      <c r="W174" s="335">
        <f>IF(K174="nio",0,IF(K174&gt;0,VLOOKUP(F174,'3-Productie normen'!A:L,VLOOKUP(K174,'3-Productie normen'!$B$38:$C$44,2,FALSE),FALSE)))</f>
        <v>0</v>
      </c>
      <c r="X174" s="335">
        <f t="shared" si="11"/>
        <v>0</v>
      </c>
      <c r="Y174" s="335">
        <f t="shared" si="12"/>
        <v>0</v>
      </c>
      <c r="Z174" s="335">
        <f t="shared" si="13"/>
        <v>0</v>
      </c>
      <c r="AA174" s="336" t="str">
        <f>VLOOKUP(F174,'3-Productie normen'!A:O,15,FALSE)</f>
        <v>-</v>
      </c>
      <c r="AC174" s="337">
        <f t="shared" si="14"/>
        <v>0</v>
      </c>
    </row>
    <row r="175" spans="1:29" ht="14.1" customHeight="1">
      <c r="A175" s="68">
        <v>175</v>
      </c>
      <c r="B175" s="273" t="s">
        <v>83</v>
      </c>
      <c r="C175" s="329" t="s">
        <v>207</v>
      </c>
      <c r="D175" s="330"/>
      <c r="E175" s="224" t="s">
        <v>210</v>
      </c>
      <c r="F175" s="224" t="s">
        <v>154</v>
      </c>
      <c r="G175" s="224" t="s">
        <v>233</v>
      </c>
      <c r="H175" s="339">
        <v>3</v>
      </c>
      <c r="I175" s="339"/>
      <c r="J175" s="332">
        <f t="shared" si="10"/>
        <v>52</v>
      </c>
      <c r="K175" s="333">
        <v>52</v>
      </c>
      <c r="L175" s="333"/>
      <c r="M175" s="333"/>
      <c r="N175" s="333"/>
      <c r="O175" s="333"/>
      <c r="P175" s="333"/>
      <c r="Q175" s="334" t="e">
        <f>IF(K175="nio",0,IF(K175&gt;0,K175*H175/W175,0))*VLOOKUP(B175,'2-Kosten per locatie'!$A$13:$C$63,3,FALSE)</f>
        <v>#DIV/0!</v>
      </c>
      <c r="R175" s="334">
        <f>IF(L175&gt;0,L175*H175/X175,0)*VLOOKUP(B175,'2-Kosten per locatie'!$A$13:$C$63,3,FALSE)</f>
        <v>0</v>
      </c>
      <c r="S175" s="334">
        <f>IF(M175&gt;0,M175*H175/Y175,0)*VLOOKUP(B175,'2-Kosten per locatie'!$A$13:$C$63,3,FALSE)</f>
        <v>0</v>
      </c>
      <c r="T175" s="334">
        <f>IF(N175&gt;0,N175*H175/Z175,0)*VLOOKUP(B175,'2-Kosten per locatie'!$A$13:$C$63,3,FALSE)</f>
        <v>0</v>
      </c>
      <c r="U175" s="334">
        <f>IF(O175&gt;0,O175*H175/Y175,0)*VLOOKUP(B175,'2-Kosten per locatie'!$A$13:$C$63,3,FALSE)</f>
        <v>0</v>
      </c>
      <c r="V175" s="334">
        <f>IF(P175&gt;0,P175*H175/Z175,0)*VLOOKUP(B175,'2-Kosten per locatie'!$A$13:$C$63,3,FALSE)</f>
        <v>0</v>
      </c>
      <c r="W175" s="335">
        <f>IF(K175="nio",0,IF(K175&gt;0,VLOOKUP(F175,'3-Productie normen'!A:L,VLOOKUP(K175,'3-Productie normen'!$B$38:$C$44,2,FALSE),FALSE)))</f>
        <v>0</v>
      </c>
      <c r="X175" s="335">
        <f t="shared" si="11"/>
        <v>0</v>
      </c>
      <c r="Y175" s="335">
        <f t="shared" si="12"/>
        <v>0</v>
      </c>
      <c r="Z175" s="335">
        <f t="shared" si="13"/>
        <v>0</v>
      </c>
      <c r="AA175" s="336" t="str">
        <f>VLOOKUP(F175,'3-Productie normen'!A:O,15,FALSE)</f>
        <v>V</v>
      </c>
      <c r="AC175" s="337">
        <f t="shared" si="14"/>
        <v>156</v>
      </c>
    </row>
    <row r="176" spans="1:29" ht="14.1" customHeight="1">
      <c r="A176" s="68">
        <v>176</v>
      </c>
      <c r="B176" s="273" t="s">
        <v>83</v>
      </c>
      <c r="C176" s="329" t="s">
        <v>207</v>
      </c>
      <c r="D176" s="330"/>
      <c r="E176" s="224" t="s">
        <v>260</v>
      </c>
      <c r="F176" s="224" t="s">
        <v>218</v>
      </c>
      <c r="G176" s="224" t="s">
        <v>228</v>
      </c>
      <c r="H176" s="339"/>
      <c r="I176" s="339">
        <v>4</v>
      </c>
      <c r="J176" s="332">
        <f>SUM(K176:P176)</f>
        <v>0</v>
      </c>
      <c r="K176" s="333" t="s">
        <v>219</v>
      </c>
      <c r="L176" s="333"/>
      <c r="M176" s="333"/>
      <c r="N176" s="333"/>
      <c r="O176" s="333"/>
      <c r="P176" s="333"/>
      <c r="Q176" s="334">
        <f>IF(K176="nio",0,IF(K176&gt;0,K176*H176/W176,0))*VLOOKUP(B176,'2-Kosten per locatie'!$A$13:$C$63,3,FALSE)</f>
        <v>0</v>
      </c>
      <c r="R176" s="334">
        <f>IF(L176&gt;0,L176*H176/X176,0)*VLOOKUP(B176,'2-Kosten per locatie'!$A$13:$C$63,3,FALSE)</f>
        <v>0</v>
      </c>
      <c r="S176" s="334">
        <f>IF(M176&gt;0,M176*H176/Y176,0)*VLOOKUP(B176,'2-Kosten per locatie'!$A$13:$C$63,3,FALSE)</f>
        <v>0</v>
      </c>
      <c r="T176" s="334">
        <f>IF(N176&gt;0,N176*H176/Z176,0)*VLOOKUP(B176,'2-Kosten per locatie'!$A$13:$C$63,3,FALSE)</f>
        <v>0</v>
      </c>
      <c r="U176" s="334">
        <f>IF(O176&gt;0,O176*H176/Y176,0)*VLOOKUP(B176,'2-Kosten per locatie'!$A$13:$C$63,3,FALSE)</f>
        <v>0</v>
      </c>
      <c r="V176" s="334">
        <f>IF(P176&gt;0,P176*H176/Z176,0)*VLOOKUP(B176,'2-Kosten per locatie'!$A$13:$C$63,3,FALSE)</f>
        <v>0</v>
      </c>
      <c r="W176" s="335">
        <f>IF(K176="nio",0,IF(K176&gt;0,VLOOKUP(F176,'3-Productie normen'!A:L,VLOOKUP(K176,'3-Productie normen'!$B$38:$C$44,2,FALSE),FALSE)))</f>
        <v>0</v>
      </c>
      <c r="X176" s="335">
        <f t="shared" si="11"/>
        <v>0</v>
      </c>
      <c r="Y176" s="335">
        <f t="shared" si="12"/>
        <v>0</v>
      </c>
      <c r="Z176" s="335">
        <f t="shared" si="13"/>
        <v>0</v>
      </c>
      <c r="AA176" s="336" t="str">
        <f>VLOOKUP(F176,'3-Productie normen'!A:O,15,FALSE)</f>
        <v>-</v>
      </c>
      <c r="AC176" s="337">
        <f t="shared" si="14"/>
        <v>0</v>
      </c>
    </row>
    <row r="177" spans="1:29" ht="14.1" customHeight="1">
      <c r="A177" s="68">
        <v>177</v>
      </c>
      <c r="B177" s="273" t="s">
        <v>83</v>
      </c>
      <c r="C177" s="329" t="s">
        <v>207</v>
      </c>
      <c r="D177" s="330"/>
      <c r="E177" s="224" t="s">
        <v>266</v>
      </c>
      <c r="F177" s="224" t="s">
        <v>218</v>
      </c>
      <c r="G177" s="224" t="s">
        <v>228</v>
      </c>
      <c r="H177" s="339">
        <v>0</v>
      </c>
      <c r="I177" s="339">
        <v>38</v>
      </c>
      <c r="J177" s="332">
        <f>SUM(K177:P177)</f>
        <v>0</v>
      </c>
      <c r="K177" s="333" t="s">
        <v>219</v>
      </c>
      <c r="L177" s="333"/>
      <c r="M177" s="333"/>
      <c r="N177" s="333"/>
      <c r="O177" s="333"/>
      <c r="P177" s="333"/>
      <c r="Q177" s="334">
        <f>IF(K177="nio",0,IF(K177&gt;0,K177*H177/W177,0))*VLOOKUP(B177,'2-Kosten per locatie'!$A$13:$C$63,3,FALSE)</f>
        <v>0</v>
      </c>
      <c r="R177" s="334">
        <f>IF(L177&gt;0,L177*H177/X177,0)*VLOOKUP(B177,'2-Kosten per locatie'!$A$13:$C$63,3,FALSE)</f>
        <v>0</v>
      </c>
      <c r="S177" s="334">
        <f>IF(M177&gt;0,M177*H177/Y177,0)*VLOOKUP(B177,'2-Kosten per locatie'!$A$13:$C$63,3,FALSE)</f>
        <v>0</v>
      </c>
      <c r="T177" s="334">
        <f>IF(N177&gt;0,N177*H177/Z177,0)*VLOOKUP(B177,'2-Kosten per locatie'!$A$13:$C$63,3,FALSE)</f>
        <v>0</v>
      </c>
      <c r="U177" s="334">
        <f>IF(O177&gt;0,O177*H177/Y177,0)*VLOOKUP(B177,'2-Kosten per locatie'!$A$13:$C$63,3,FALSE)</f>
        <v>0</v>
      </c>
      <c r="V177" s="334">
        <f>IF(P177&gt;0,P177*H177/Z177,0)*VLOOKUP(B177,'2-Kosten per locatie'!$A$13:$C$63,3,FALSE)</f>
        <v>0</v>
      </c>
      <c r="W177" s="335">
        <f>IF(K177="nio",0,IF(K177&gt;0,VLOOKUP(F177,'3-Productie normen'!A:L,VLOOKUP(K177,'3-Productie normen'!$B$38:$C$44,2,FALSE),FALSE)))</f>
        <v>0</v>
      </c>
      <c r="X177" s="335">
        <f t="shared" si="11"/>
        <v>0</v>
      </c>
      <c r="Y177" s="335">
        <f t="shared" si="12"/>
        <v>0</v>
      </c>
      <c r="Z177" s="335">
        <f t="shared" si="13"/>
        <v>0</v>
      </c>
      <c r="AA177" s="336" t="str">
        <f>VLOOKUP(F177,'3-Productie normen'!A:O,15,FALSE)</f>
        <v>-</v>
      </c>
      <c r="AC177" s="337">
        <f t="shared" si="14"/>
        <v>0</v>
      </c>
    </row>
    <row r="178" spans="1:29" ht="14.1" customHeight="1">
      <c r="A178" s="68">
        <v>178</v>
      </c>
      <c r="B178" s="273" t="s">
        <v>83</v>
      </c>
      <c r="C178" s="329" t="s">
        <v>207</v>
      </c>
      <c r="D178" s="330"/>
      <c r="E178" s="224" t="s">
        <v>266</v>
      </c>
      <c r="F178" s="224" t="s">
        <v>218</v>
      </c>
      <c r="G178" s="224" t="s">
        <v>228</v>
      </c>
      <c r="H178" s="339">
        <v>0</v>
      </c>
      <c r="I178" s="339">
        <v>38</v>
      </c>
      <c r="J178" s="332">
        <f>SUM(K178:P178)</f>
        <v>0</v>
      </c>
      <c r="K178" s="333" t="s">
        <v>219</v>
      </c>
      <c r="L178" s="333"/>
      <c r="M178" s="333"/>
      <c r="N178" s="333"/>
      <c r="O178" s="333"/>
      <c r="P178" s="333"/>
      <c r="Q178" s="334">
        <f>IF(K178="nio",0,IF(K178&gt;0,K178*H178/W178,0))*VLOOKUP(B178,'2-Kosten per locatie'!$A$13:$C$63,3,FALSE)</f>
        <v>0</v>
      </c>
      <c r="R178" s="334">
        <f>IF(L178&gt;0,L178*H178/X178,0)*VLOOKUP(B178,'2-Kosten per locatie'!$A$13:$C$63,3,FALSE)</f>
        <v>0</v>
      </c>
      <c r="S178" s="334">
        <f>IF(M178&gt;0,M178*H178/Y178,0)*VLOOKUP(B178,'2-Kosten per locatie'!$A$13:$C$63,3,FALSE)</f>
        <v>0</v>
      </c>
      <c r="T178" s="334">
        <f>IF(N178&gt;0,N178*H178/Z178,0)*VLOOKUP(B178,'2-Kosten per locatie'!$A$13:$C$63,3,FALSE)</f>
        <v>0</v>
      </c>
      <c r="U178" s="334">
        <f>IF(O178&gt;0,O178*H178/Y178,0)*VLOOKUP(B178,'2-Kosten per locatie'!$A$13:$C$63,3,FALSE)</f>
        <v>0</v>
      </c>
      <c r="V178" s="334">
        <f>IF(P178&gt;0,P178*H178/Z178,0)*VLOOKUP(B178,'2-Kosten per locatie'!$A$13:$C$63,3,FALSE)</f>
        <v>0</v>
      </c>
      <c r="W178" s="335">
        <f>IF(K178="nio",0,IF(K178&gt;0,VLOOKUP(F178,'3-Productie normen'!A:L,VLOOKUP(K178,'3-Productie normen'!$B$38:$C$44,2,FALSE),FALSE)))</f>
        <v>0</v>
      </c>
      <c r="X178" s="335">
        <f t="shared" si="11"/>
        <v>0</v>
      </c>
      <c r="Y178" s="335">
        <f t="shared" si="12"/>
        <v>0</v>
      </c>
      <c r="Z178" s="335">
        <f t="shared" si="13"/>
        <v>0</v>
      </c>
      <c r="AA178" s="336" t="str">
        <f>VLOOKUP(F178,'3-Productie normen'!A:O,15,FALSE)</f>
        <v>-</v>
      </c>
      <c r="AC178" s="337">
        <f t="shared" si="14"/>
        <v>0</v>
      </c>
    </row>
    <row r="179" spans="1:29" ht="14.1" customHeight="1">
      <c r="A179" s="68">
        <v>179</v>
      </c>
      <c r="B179" s="273" t="s">
        <v>83</v>
      </c>
      <c r="C179" s="329" t="s">
        <v>222</v>
      </c>
      <c r="D179" s="330"/>
      <c r="E179" s="224" t="s">
        <v>244</v>
      </c>
      <c r="F179" s="224" t="s">
        <v>218</v>
      </c>
      <c r="G179" s="224" t="s">
        <v>233</v>
      </c>
      <c r="H179" s="339">
        <v>0</v>
      </c>
      <c r="I179" s="339">
        <v>107.205</v>
      </c>
      <c r="J179" s="332">
        <f t="shared" si="10"/>
        <v>0</v>
      </c>
      <c r="K179" s="333" t="s">
        <v>219</v>
      </c>
      <c r="L179" s="333"/>
      <c r="M179" s="333"/>
      <c r="N179" s="333"/>
      <c r="O179" s="333"/>
      <c r="P179" s="333"/>
      <c r="Q179" s="334">
        <f>IF(K179="nio",0,IF(K179&gt;0,K179*H179/W179,0))*VLOOKUP(B179,'2-Kosten per locatie'!$A$13:$C$63,3,FALSE)</f>
        <v>0</v>
      </c>
      <c r="R179" s="334">
        <f>IF(L179&gt;0,L179*H179/X179,0)*VLOOKUP(B179,'2-Kosten per locatie'!$A$13:$C$63,3,FALSE)</f>
        <v>0</v>
      </c>
      <c r="S179" s="334">
        <f>IF(M179&gt;0,M179*H179/Y179,0)*VLOOKUP(B179,'2-Kosten per locatie'!$A$13:$C$63,3,FALSE)</f>
        <v>0</v>
      </c>
      <c r="T179" s="334">
        <f>IF(N179&gt;0,N179*H179/Z179,0)*VLOOKUP(B179,'2-Kosten per locatie'!$A$13:$C$63,3,FALSE)</f>
        <v>0</v>
      </c>
      <c r="U179" s="334">
        <f>IF(O179&gt;0,O179*H179/Y179,0)*VLOOKUP(B179,'2-Kosten per locatie'!$A$13:$C$63,3,FALSE)</f>
        <v>0</v>
      </c>
      <c r="V179" s="334">
        <f>IF(P179&gt;0,P179*H179/Z179,0)*VLOOKUP(B179,'2-Kosten per locatie'!$A$13:$C$63,3,FALSE)</f>
        <v>0</v>
      </c>
      <c r="W179" s="335">
        <f>IF(K179="nio",0,IF(K179&gt;0,VLOOKUP(F179,'3-Productie normen'!A:L,VLOOKUP(K179,'3-Productie normen'!$B$38:$C$44,2,FALSE),FALSE)))</f>
        <v>0</v>
      </c>
      <c r="X179" s="335">
        <f t="shared" si="11"/>
        <v>0</v>
      </c>
      <c r="Y179" s="335">
        <f t="shared" si="12"/>
        <v>0</v>
      </c>
      <c r="Z179" s="335">
        <f t="shared" si="13"/>
        <v>0</v>
      </c>
      <c r="AA179" s="336" t="str">
        <f>VLOOKUP(F179,'3-Productie normen'!A:O,15,FALSE)</f>
        <v>-</v>
      </c>
      <c r="AC179" s="337">
        <f t="shared" si="14"/>
        <v>0</v>
      </c>
    </row>
    <row r="180" spans="1:29" ht="14.1" customHeight="1">
      <c r="A180" s="68">
        <v>180</v>
      </c>
      <c r="B180" s="273" t="s">
        <v>83</v>
      </c>
      <c r="C180" s="329" t="s">
        <v>222</v>
      </c>
      <c r="D180" s="330"/>
      <c r="E180" s="224" t="s">
        <v>210</v>
      </c>
      <c r="F180" s="224" t="s">
        <v>154</v>
      </c>
      <c r="G180" s="224" t="s">
        <v>233</v>
      </c>
      <c r="H180" s="339">
        <v>29.400000000000002</v>
      </c>
      <c r="I180" s="339"/>
      <c r="J180" s="332">
        <f t="shared" si="10"/>
        <v>52</v>
      </c>
      <c r="K180" s="333">
        <v>52</v>
      </c>
      <c r="L180" s="333"/>
      <c r="M180" s="333"/>
      <c r="N180" s="333"/>
      <c r="O180" s="333"/>
      <c r="P180" s="333"/>
      <c r="Q180" s="334" t="e">
        <f>IF(K180="nio",0,IF(K180&gt;0,K180*H180/W180,0))*VLOOKUP(B180,'2-Kosten per locatie'!$A$13:$C$63,3,FALSE)</f>
        <v>#DIV/0!</v>
      </c>
      <c r="R180" s="334">
        <f>IF(L180&gt;0,L180*H180/X180,0)*VLOOKUP(B180,'2-Kosten per locatie'!$A$13:$C$63,3,FALSE)</f>
        <v>0</v>
      </c>
      <c r="S180" s="334">
        <f>IF(M180&gt;0,M180*H180/Y180,0)*VLOOKUP(B180,'2-Kosten per locatie'!$A$13:$C$63,3,FALSE)</f>
        <v>0</v>
      </c>
      <c r="T180" s="334">
        <f>IF(N180&gt;0,N180*H180/Z180,0)*VLOOKUP(B180,'2-Kosten per locatie'!$A$13:$C$63,3,FALSE)</f>
        <v>0</v>
      </c>
      <c r="U180" s="334">
        <f>IF(O180&gt;0,O180*H180/Y180,0)*VLOOKUP(B180,'2-Kosten per locatie'!$A$13:$C$63,3,FALSE)</f>
        <v>0</v>
      </c>
      <c r="V180" s="334">
        <f>IF(P180&gt;0,P180*H180/Z180,0)*VLOOKUP(B180,'2-Kosten per locatie'!$A$13:$C$63,3,FALSE)</f>
        <v>0</v>
      </c>
      <c r="W180" s="335">
        <f>IF(K180="nio",0,IF(K180&gt;0,VLOOKUP(F180,'3-Productie normen'!A:L,VLOOKUP(K180,'3-Productie normen'!$B$38:$C$44,2,FALSE),FALSE)))</f>
        <v>0</v>
      </c>
      <c r="X180" s="335">
        <f t="shared" si="11"/>
        <v>0</v>
      </c>
      <c r="Y180" s="335">
        <f t="shared" si="12"/>
        <v>0</v>
      </c>
      <c r="Z180" s="335">
        <f t="shared" si="13"/>
        <v>0</v>
      </c>
      <c r="AA180" s="336" t="str">
        <f>VLOOKUP(F180,'3-Productie normen'!A:O,15,FALSE)</f>
        <v>V</v>
      </c>
      <c r="AC180" s="337">
        <f t="shared" si="14"/>
        <v>1528.8000000000002</v>
      </c>
    </row>
    <row r="181" spans="1:29" ht="14.1" customHeight="1">
      <c r="A181" s="68">
        <v>181</v>
      </c>
      <c r="B181" s="273" t="s">
        <v>83</v>
      </c>
      <c r="C181" s="329" t="s">
        <v>222</v>
      </c>
      <c r="D181" s="330"/>
      <c r="E181" s="224" t="s">
        <v>267</v>
      </c>
      <c r="F181" s="224" t="s">
        <v>218</v>
      </c>
      <c r="G181" s="224" t="s">
        <v>211</v>
      </c>
      <c r="H181" s="339">
        <v>0</v>
      </c>
      <c r="I181" s="339">
        <v>3.4</v>
      </c>
      <c r="J181" s="332">
        <f t="shared" si="10"/>
        <v>0</v>
      </c>
      <c r="K181" s="333" t="s">
        <v>219</v>
      </c>
      <c r="L181" s="333"/>
      <c r="M181" s="333"/>
      <c r="N181" s="333"/>
      <c r="O181" s="333"/>
      <c r="P181" s="333"/>
      <c r="Q181" s="334">
        <f>IF(K181="nio",0,IF(K181&gt;0,K181*H181/W181,0))*VLOOKUP(B181,'2-Kosten per locatie'!$A$13:$C$63,3,FALSE)</f>
        <v>0</v>
      </c>
      <c r="R181" s="334">
        <f>IF(L181&gt;0,L181*H181/X181,0)*VLOOKUP(B181,'2-Kosten per locatie'!$A$13:$C$63,3,FALSE)</f>
        <v>0</v>
      </c>
      <c r="S181" s="334">
        <f>IF(M181&gt;0,M181*H181/Y181,0)*VLOOKUP(B181,'2-Kosten per locatie'!$A$13:$C$63,3,FALSE)</f>
        <v>0</v>
      </c>
      <c r="T181" s="334">
        <f>IF(N181&gt;0,N181*H181/Z181,0)*VLOOKUP(B181,'2-Kosten per locatie'!$A$13:$C$63,3,FALSE)</f>
        <v>0</v>
      </c>
      <c r="U181" s="334">
        <f>IF(O181&gt;0,O181*H181/Y181,0)*VLOOKUP(B181,'2-Kosten per locatie'!$A$13:$C$63,3,FALSE)</f>
        <v>0</v>
      </c>
      <c r="V181" s="334">
        <f>IF(P181&gt;0,P181*H181/Z181,0)*VLOOKUP(B181,'2-Kosten per locatie'!$A$13:$C$63,3,FALSE)</f>
        <v>0</v>
      </c>
      <c r="W181" s="335">
        <f>IF(K181="nio",0,IF(K181&gt;0,VLOOKUP(F181,'3-Productie normen'!A:L,VLOOKUP(K181,'3-Productie normen'!$B$38:$C$44,2,FALSE),FALSE)))</f>
        <v>0</v>
      </c>
      <c r="X181" s="335">
        <f t="shared" si="11"/>
        <v>0</v>
      </c>
      <c r="Y181" s="335">
        <f t="shared" si="12"/>
        <v>0</v>
      </c>
      <c r="Z181" s="335">
        <f t="shared" si="13"/>
        <v>0</v>
      </c>
      <c r="AA181" s="336" t="str">
        <f>VLOOKUP(F181,'3-Productie normen'!A:O,15,FALSE)</f>
        <v>-</v>
      </c>
      <c r="AC181" s="337">
        <f t="shared" si="14"/>
        <v>0</v>
      </c>
    </row>
    <row r="182" spans="1:29" ht="14.1" customHeight="1">
      <c r="A182" s="68">
        <v>182</v>
      </c>
      <c r="B182" s="273" t="s">
        <v>83</v>
      </c>
      <c r="C182" s="329" t="s">
        <v>222</v>
      </c>
      <c r="D182" s="330"/>
      <c r="E182" s="224" t="s">
        <v>268</v>
      </c>
      <c r="F182" s="224" t="s">
        <v>166</v>
      </c>
      <c r="G182" s="224" t="s">
        <v>211</v>
      </c>
      <c r="H182" s="339">
        <v>5.25</v>
      </c>
      <c r="I182" s="339"/>
      <c r="J182" s="332">
        <f t="shared" si="10"/>
        <v>104</v>
      </c>
      <c r="K182" s="333">
        <v>104</v>
      </c>
      <c r="L182" s="333"/>
      <c r="M182" s="333"/>
      <c r="N182" s="333"/>
      <c r="O182" s="333"/>
      <c r="P182" s="333"/>
      <c r="Q182" s="334" t="e">
        <f>IF(K182="nio",0,IF(K182&gt;0,K182*H182/W182,0))*VLOOKUP(B182,'2-Kosten per locatie'!$A$13:$C$63,3,FALSE)</f>
        <v>#DIV/0!</v>
      </c>
      <c r="R182" s="334">
        <f>IF(L182&gt;0,L182*H182/X182,0)*VLOOKUP(B182,'2-Kosten per locatie'!$A$13:$C$63,3,FALSE)</f>
        <v>0</v>
      </c>
      <c r="S182" s="334">
        <f>IF(M182&gt;0,M182*H182/Y182,0)*VLOOKUP(B182,'2-Kosten per locatie'!$A$13:$C$63,3,FALSE)</f>
        <v>0</v>
      </c>
      <c r="T182" s="334">
        <f>IF(N182&gt;0,N182*H182/Z182,0)*VLOOKUP(B182,'2-Kosten per locatie'!$A$13:$C$63,3,FALSE)</f>
        <v>0</v>
      </c>
      <c r="U182" s="334">
        <f>IF(O182&gt;0,O182*H182/Y182,0)*VLOOKUP(B182,'2-Kosten per locatie'!$A$13:$C$63,3,FALSE)</f>
        <v>0</v>
      </c>
      <c r="V182" s="334">
        <f>IF(P182&gt;0,P182*H182/Z182,0)*VLOOKUP(B182,'2-Kosten per locatie'!$A$13:$C$63,3,FALSE)</f>
        <v>0</v>
      </c>
      <c r="W182" s="335">
        <f>IF(K182="nio",0,IF(K182&gt;0,VLOOKUP(F182,'3-Productie normen'!A:L,VLOOKUP(K182,'3-Productie normen'!$B$38:$C$44,2,FALSE),FALSE)))</f>
        <v>0</v>
      </c>
      <c r="X182" s="335">
        <f t="shared" si="11"/>
        <v>0</v>
      </c>
      <c r="Y182" s="335">
        <f t="shared" si="12"/>
        <v>0</v>
      </c>
      <c r="Z182" s="335">
        <f t="shared" si="13"/>
        <v>0</v>
      </c>
      <c r="AA182" s="336" t="str">
        <f>VLOOKUP(F182,'3-Productie normen'!A:O,15,FALSE)</f>
        <v>S</v>
      </c>
      <c r="AC182" s="337">
        <f t="shared" si="14"/>
        <v>546</v>
      </c>
    </row>
    <row r="183" spans="1:29" ht="14.1" customHeight="1">
      <c r="A183" s="68">
        <v>183</v>
      </c>
      <c r="B183" s="273" t="s">
        <v>83</v>
      </c>
      <c r="C183" s="329" t="s">
        <v>222</v>
      </c>
      <c r="D183" s="330"/>
      <c r="E183" s="224" t="s">
        <v>215</v>
      </c>
      <c r="F183" s="224" t="s">
        <v>166</v>
      </c>
      <c r="G183" s="224" t="s">
        <v>211</v>
      </c>
      <c r="H183" s="339">
        <v>10.5</v>
      </c>
      <c r="I183" s="339"/>
      <c r="J183" s="332">
        <f t="shared" si="10"/>
        <v>104</v>
      </c>
      <c r="K183" s="333">
        <v>104</v>
      </c>
      <c r="L183" s="333"/>
      <c r="M183" s="333"/>
      <c r="N183" s="333"/>
      <c r="O183" s="333"/>
      <c r="P183" s="333"/>
      <c r="Q183" s="334" t="e">
        <f>IF(K183="nio",0,IF(K183&gt;0,K183*H183/W183,0))*VLOOKUP(B183,'2-Kosten per locatie'!$A$13:$C$63,3,FALSE)</f>
        <v>#DIV/0!</v>
      </c>
      <c r="R183" s="334">
        <f>IF(L183&gt;0,L183*H183/X183,0)*VLOOKUP(B183,'2-Kosten per locatie'!$A$13:$C$63,3,FALSE)</f>
        <v>0</v>
      </c>
      <c r="S183" s="334">
        <f>IF(M183&gt;0,M183*H183/Y183,0)*VLOOKUP(B183,'2-Kosten per locatie'!$A$13:$C$63,3,FALSE)</f>
        <v>0</v>
      </c>
      <c r="T183" s="334">
        <f>IF(N183&gt;0,N183*H183/Z183,0)*VLOOKUP(B183,'2-Kosten per locatie'!$A$13:$C$63,3,FALSE)</f>
        <v>0</v>
      </c>
      <c r="U183" s="334">
        <f>IF(O183&gt;0,O183*H183/Y183,0)*VLOOKUP(B183,'2-Kosten per locatie'!$A$13:$C$63,3,FALSE)</f>
        <v>0</v>
      </c>
      <c r="V183" s="334">
        <f>IF(P183&gt;0,P183*H183/Z183,0)*VLOOKUP(B183,'2-Kosten per locatie'!$A$13:$C$63,3,FALSE)</f>
        <v>0</v>
      </c>
      <c r="W183" s="335">
        <f>IF(K183="nio",0,IF(K183&gt;0,VLOOKUP(F183,'3-Productie normen'!A:L,VLOOKUP(K183,'3-Productie normen'!$B$38:$C$44,2,FALSE),FALSE)))</f>
        <v>0</v>
      </c>
      <c r="X183" s="335">
        <f t="shared" si="11"/>
        <v>0</v>
      </c>
      <c r="Y183" s="335">
        <f t="shared" si="12"/>
        <v>0</v>
      </c>
      <c r="Z183" s="335">
        <f t="shared" si="13"/>
        <v>0</v>
      </c>
      <c r="AA183" s="336" t="str">
        <f>VLOOKUP(F183,'3-Productie normen'!A:O,15,FALSE)</f>
        <v>S</v>
      </c>
      <c r="AC183" s="337">
        <f t="shared" si="14"/>
        <v>1092</v>
      </c>
    </row>
    <row r="184" spans="1:29" ht="14.1" customHeight="1">
      <c r="A184" s="68">
        <v>184</v>
      </c>
      <c r="B184" s="273" t="s">
        <v>83</v>
      </c>
      <c r="C184" s="329" t="s">
        <v>222</v>
      </c>
      <c r="D184" s="330"/>
      <c r="E184" s="224" t="s">
        <v>214</v>
      </c>
      <c r="F184" s="224" t="s">
        <v>166</v>
      </c>
      <c r="G184" s="224" t="s">
        <v>211</v>
      </c>
      <c r="H184" s="339">
        <v>4.2315000000000005</v>
      </c>
      <c r="I184" s="339"/>
      <c r="J184" s="332">
        <f t="shared" si="10"/>
        <v>104</v>
      </c>
      <c r="K184" s="333">
        <v>104</v>
      </c>
      <c r="L184" s="333"/>
      <c r="M184" s="333"/>
      <c r="N184" s="333"/>
      <c r="O184" s="333"/>
      <c r="P184" s="333"/>
      <c r="Q184" s="334" t="e">
        <f>IF(K184="nio",0,IF(K184&gt;0,K184*H184/W184,0))*VLOOKUP(B184,'2-Kosten per locatie'!$A$13:$C$63,3,FALSE)</f>
        <v>#DIV/0!</v>
      </c>
      <c r="R184" s="334">
        <f>IF(L184&gt;0,L184*H184/X184,0)*VLOOKUP(B184,'2-Kosten per locatie'!$A$13:$C$63,3,FALSE)</f>
        <v>0</v>
      </c>
      <c r="S184" s="334">
        <f>IF(M184&gt;0,M184*H184/Y184,0)*VLOOKUP(B184,'2-Kosten per locatie'!$A$13:$C$63,3,FALSE)</f>
        <v>0</v>
      </c>
      <c r="T184" s="334">
        <f>IF(N184&gt;0,N184*H184/Z184,0)*VLOOKUP(B184,'2-Kosten per locatie'!$A$13:$C$63,3,FALSE)</f>
        <v>0</v>
      </c>
      <c r="U184" s="334">
        <f>IF(O184&gt;0,O184*H184/Y184,0)*VLOOKUP(B184,'2-Kosten per locatie'!$A$13:$C$63,3,FALSE)</f>
        <v>0</v>
      </c>
      <c r="V184" s="334">
        <f>IF(P184&gt;0,P184*H184/Z184,0)*VLOOKUP(B184,'2-Kosten per locatie'!$A$13:$C$63,3,FALSE)</f>
        <v>0</v>
      </c>
      <c r="W184" s="335">
        <f>IF(K184="nio",0,IF(K184&gt;0,VLOOKUP(F184,'3-Productie normen'!A:L,VLOOKUP(K184,'3-Productie normen'!$B$38:$C$44,2,FALSE),FALSE)))</f>
        <v>0</v>
      </c>
      <c r="X184" s="335">
        <f t="shared" si="11"/>
        <v>0</v>
      </c>
      <c r="Y184" s="335">
        <f t="shared" si="12"/>
        <v>0</v>
      </c>
      <c r="Z184" s="335">
        <f t="shared" si="13"/>
        <v>0</v>
      </c>
      <c r="AA184" s="336" t="str">
        <f>VLOOKUP(F184,'3-Productie normen'!A:O,15,FALSE)</f>
        <v>S</v>
      </c>
      <c r="AC184" s="337">
        <f t="shared" si="14"/>
        <v>440.07600000000002</v>
      </c>
    </row>
    <row r="185" spans="1:29" ht="14.1" customHeight="1">
      <c r="A185" s="68">
        <v>185</v>
      </c>
      <c r="B185" s="273" t="s">
        <v>83</v>
      </c>
      <c r="C185" s="329" t="s">
        <v>222</v>
      </c>
      <c r="D185" s="330"/>
      <c r="E185" s="224" t="s">
        <v>225</v>
      </c>
      <c r="F185" s="224" t="s">
        <v>161</v>
      </c>
      <c r="G185" s="224" t="s">
        <v>233</v>
      </c>
      <c r="H185" s="339">
        <v>77.174999999999997</v>
      </c>
      <c r="I185" s="339"/>
      <c r="J185" s="332">
        <f t="shared" si="10"/>
        <v>52</v>
      </c>
      <c r="K185" s="333">
        <v>52</v>
      </c>
      <c r="L185" s="333"/>
      <c r="M185" s="333"/>
      <c r="N185" s="333"/>
      <c r="O185" s="333"/>
      <c r="P185" s="333"/>
      <c r="Q185" s="334" t="e">
        <f>IF(K185="nio",0,IF(K185&gt;0,K185*H185/W185,0))*VLOOKUP(B185,'2-Kosten per locatie'!$A$13:$C$63,3,FALSE)</f>
        <v>#DIV/0!</v>
      </c>
      <c r="R185" s="334">
        <f>IF(L185&gt;0,L185*H185/X185,0)*VLOOKUP(B185,'2-Kosten per locatie'!$A$13:$C$63,3,FALSE)</f>
        <v>0</v>
      </c>
      <c r="S185" s="334">
        <f>IF(M185&gt;0,M185*H185/Y185,0)*VLOOKUP(B185,'2-Kosten per locatie'!$A$13:$C$63,3,FALSE)</f>
        <v>0</v>
      </c>
      <c r="T185" s="334">
        <f>IF(N185&gt;0,N185*H185/Z185,0)*VLOOKUP(B185,'2-Kosten per locatie'!$A$13:$C$63,3,FALSE)</f>
        <v>0</v>
      </c>
      <c r="U185" s="334">
        <f>IF(O185&gt;0,O185*H185/Y185,0)*VLOOKUP(B185,'2-Kosten per locatie'!$A$13:$C$63,3,FALSE)</f>
        <v>0</v>
      </c>
      <c r="V185" s="334">
        <f>IF(P185&gt;0,P185*H185/Z185,0)*VLOOKUP(B185,'2-Kosten per locatie'!$A$13:$C$63,3,FALSE)</f>
        <v>0</v>
      </c>
      <c r="W185" s="335">
        <f>IF(K185="nio",0,IF(K185&gt;0,VLOOKUP(F185,'3-Productie normen'!A:L,VLOOKUP(K185,'3-Productie normen'!$B$38:$C$44,2,FALSE),FALSE)))</f>
        <v>0</v>
      </c>
      <c r="X185" s="335">
        <f t="shared" si="11"/>
        <v>0</v>
      </c>
      <c r="Y185" s="335">
        <f t="shared" si="12"/>
        <v>0</v>
      </c>
      <c r="Z185" s="335">
        <f t="shared" si="13"/>
        <v>0</v>
      </c>
      <c r="AA185" s="336" t="str">
        <f>VLOOKUP(F185,'3-Productie normen'!A:O,15,FALSE)</f>
        <v>V</v>
      </c>
      <c r="AC185" s="337">
        <f t="shared" si="14"/>
        <v>4013.1</v>
      </c>
    </row>
    <row r="186" spans="1:29" ht="14.1" customHeight="1">
      <c r="A186" s="68">
        <v>186</v>
      </c>
      <c r="B186" s="273" t="s">
        <v>83</v>
      </c>
      <c r="C186" s="329" t="s">
        <v>222</v>
      </c>
      <c r="D186" s="330"/>
      <c r="E186" s="224" t="s">
        <v>165</v>
      </c>
      <c r="F186" s="224" t="s">
        <v>218</v>
      </c>
      <c r="G186" s="224" t="s">
        <v>233</v>
      </c>
      <c r="H186" s="339">
        <v>0</v>
      </c>
      <c r="I186" s="339">
        <v>6.09</v>
      </c>
      <c r="J186" s="332">
        <f t="shared" si="10"/>
        <v>0</v>
      </c>
      <c r="K186" s="333" t="s">
        <v>219</v>
      </c>
      <c r="L186" s="333"/>
      <c r="M186" s="333"/>
      <c r="N186" s="333"/>
      <c r="O186" s="333"/>
      <c r="P186" s="333"/>
      <c r="Q186" s="334">
        <f>IF(K186="nio",0,IF(K186&gt;0,K186*H186/W186,0))*VLOOKUP(B186,'2-Kosten per locatie'!$A$13:$C$63,3,FALSE)</f>
        <v>0</v>
      </c>
      <c r="R186" s="334">
        <f>IF(L186&gt;0,L186*H186/X186,0)*VLOOKUP(B186,'2-Kosten per locatie'!$A$13:$C$63,3,FALSE)</f>
        <v>0</v>
      </c>
      <c r="S186" s="334">
        <f>IF(M186&gt;0,M186*H186/Y186,0)*VLOOKUP(B186,'2-Kosten per locatie'!$A$13:$C$63,3,FALSE)</f>
        <v>0</v>
      </c>
      <c r="T186" s="334">
        <f>IF(N186&gt;0,N186*H186/Z186,0)*VLOOKUP(B186,'2-Kosten per locatie'!$A$13:$C$63,3,FALSE)</f>
        <v>0</v>
      </c>
      <c r="U186" s="334">
        <f>IF(O186&gt;0,O186*H186/Y186,0)*VLOOKUP(B186,'2-Kosten per locatie'!$A$13:$C$63,3,FALSE)</f>
        <v>0</v>
      </c>
      <c r="V186" s="334">
        <f>IF(P186&gt;0,P186*H186/Z186,0)*VLOOKUP(B186,'2-Kosten per locatie'!$A$13:$C$63,3,FALSE)</f>
        <v>0</v>
      </c>
      <c r="W186" s="335">
        <f>IF(K186="nio",0,IF(K186&gt;0,VLOOKUP(F186,'3-Productie normen'!A:L,VLOOKUP(K186,'3-Productie normen'!$B$38:$C$44,2,FALSE),FALSE)))</f>
        <v>0</v>
      </c>
      <c r="X186" s="335">
        <f t="shared" si="11"/>
        <v>0</v>
      </c>
      <c r="Y186" s="335">
        <f t="shared" si="12"/>
        <v>0</v>
      </c>
      <c r="Z186" s="335">
        <f t="shared" si="13"/>
        <v>0</v>
      </c>
      <c r="AA186" s="336" t="str">
        <f>VLOOKUP(F186,'3-Productie normen'!A:O,15,FALSE)</f>
        <v>-</v>
      </c>
      <c r="AC186" s="337">
        <f t="shared" si="14"/>
        <v>0</v>
      </c>
    </row>
    <row r="187" spans="1:29" ht="14.1" customHeight="1">
      <c r="A187" s="68">
        <v>187</v>
      </c>
      <c r="B187" s="273" t="s">
        <v>83</v>
      </c>
      <c r="C187" s="329" t="s">
        <v>222</v>
      </c>
      <c r="D187" s="330"/>
      <c r="E187" s="224" t="s">
        <v>269</v>
      </c>
      <c r="F187" s="224" t="s">
        <v>167</v>
      </c>
      <c r="G187" s="224" t="s">
        <v>223</v>
      </c>
      <c r="H187" s="339">
        <v>12.631499999999999</v>
      </c>
      <c r="I187" s="339"/>
      <c r="J187" s="332">
        <f t="shared" si="10"/>
        <v>52</v>
      </c>
      <c r="K187" s="333">
        <v>52</v>
      </c>
      <c r="L187" s="333"/>
      <c r="M187" s="333"/>
      <c r="N187" s="333"/>
      <c r="O187" s="333"/>
      <c r="P187" s="333"/>
      <c r="Q187" s="334" t="e">
        <f>IF(K187="nio",0,IF(K187&gt;0,K187*H187/W187,0))*VLOOKUP(B187,'2-Kosten per locatie'!$A$13:$C$63,3,FALSE)</f>
        <v>#DIV/0!</v>
      </c>
      <c r="R187" s="334">
        <f>IF(L187&gt;0,L187*H187/X187,0)*VLOOKUP(B187,'2-Kosten per locatie'!$A$13:$C$63,3,FALSE)</f>
        <v>0</v>
      </c>
      <c r="S187" s="334">
        <f>IF(M187&gt;0,M187*H187/Y187,0)*VLOOKUP(B187,'2-Kosten per locatie'!$A$13:$C$63,3,FALSE)</f>
        <v>0</v>
      </c>
      <c r="T187" s="334">
        <f>IF(N187&gt;0,N187*H187/Z187,0)*VLOOKUP(B187,'2-Kosten per locatie'!$A$13:$C$63,3,FALSE)</f>
        <v>0</v>
      </c>
      <c r="U187" s="334">
        <f>IF(O187&gt;0,O187*H187/Y187,0)*VLOOKUP(B187,'2-Kosten per locatie'!$A$13:$C$63,3,FALSE)</f>
        <v>0</v>
      </c>
      <c r="V187" s="334">
        <f>IF(P187&gt;0,P187*H187/Z187,0)*VLOOKUP(B187,'2-Kosten per locatie'!$A$13:$C$63,3,FALSE)</f>
        <v>0</v>
      </c>
      <c r="W187" s="335">
        <f>IF(K187="nio",0,IF(K187&gt;0,VLOOKUP(F187,'3-Productie normen'!A:L,VLOOKUP(K187,'3-Productie normen'!$B$38:$C$44,2,FALSE),FALSE)))</f>
        <v>0</v>
      </c>
      <c r="X187" s="335">
        <f t="shared" si="11"/>
        <v>0</v>
      </c>
      <c r="Y187" s="335">
        <f t="shared" si="12"/>
        <v>0</v>
      </c>
      <c r="Z187" s="335">
        <f t="shared" si="13"/>
        <v>0</v>
      </c>
      <c r="AA187" s="336" t="str">
        <f>VLOOKUP(F187,'3-Productie normen'!A:O,15,FALSE)</f>
        <v>V</v>
      </c>
      <c r="AC187" s="337">
        <f t="shared" si="14"/>
        <v>656.83799999999997</v>
      </c>
    </row>
    <row r="188" spans="1:29" ht="14.1" customHeight="1">
      <c r="A188" s="68">
        <v>188</v>
      </c>
      <c r="B188" s="273" t="s">
        <v>73</v>
      </c>
      <c r="C188" s="329" t="s">
        <v>207</v>
      </c>
      <c r="D188" s="330"/>
      <c r="E188" s="224" t="s">
        <v>208</v>
      </c>
      <c r="F188" s="224" t="s">
        <v>153</v>
      </c>
      <c r="G188" s="224" t="s">
        <v>209</v>
      </c>
      <c r="H188" s="339">
        <v>3.4649999999999999</v>
      </c>
      <c r="I188" s="339"/>
      <c r="J188" s="332">
        <f t="shared" si="10"/>
        <v>255</v>
      </c>
      <c r="K188" s="333">
        <v>255</v>
      </c>
      <c r="L188" s="333"/>
      <c r="M188" s="333"/>
      <c r="N188" s="333"/>
      <c r="O188" s="333"/>
      <c r="P188" s="333"/>
      <c r="Q188" s="334" t="e">
        <f>IF(K188="nio",0,IF(K188&gt;0,K188*H188/W188,0))*VLOOKUP(B188,'2-Kosten per locatie'!$A$13:$C$63,3,FALSE)</f>
        <v>#DIV/0!</v>
      </c>
      <c r="R188" s="334">
        <f>IF(L188&gt;0,L188*H188/X188,0)*VLOOKUP(B188,'2-Kosten per locatie'!$A$13:$C$63,3,FALSE)</f>
        <v>0</v>
      </c>
      <c r="S188" s="334">
        <f>IF(M188&gt;0,M188*H188/Y188,0)*VLOOKUP(B188,'2-Kosten per locatie'!$A$13:$C$63,3,FALSE)</f>
        <v>0</v>
      </c>
      <c r="T188" s="334">
        <f>IF(N188&gt;0,N188*H188/Z188,0)*VLOOKUP(B188,'2-Kosten per locatie'!$A$13:$C$63,3,FALSE)</f>
        <v>0</v>
      </c>
      <c r="U188" s="334">
        <f>IF(O188&gt;0,O188*H188/Y188,0)*VLOOKUP(B188,'2-Kosten per locatie'!$A$13:$C$63,3,FALSE)</f>
        <v>0</v>
      </c>
      <c r="V188" s="334">
        <f>IF(P188&gt;0,P188*H188/Z188,0)*VLOOKUP(B188,'2-Kosten per locatie'!$A$13:$C$63,3,FALSE)</f>
        <v>0</v>
      </c>
      <c r="W188" s="335">
        <f>IF(K188="nio",0,IF(K188&gt;0,VLOOKUP(F188,'3-Productie normen'!A:L,VLOOKUP(K188,'3-Productie normen'!$B$38:$C$44,2,FALSE),FALSE)))</f>
        <v>0</v>
      </c>
      <c r="X188" s="335">
        <f t="shared" si="11"/>
        <v>0</v>
      </c>
      <c r="Y188" s="335">
        <f t="shared" si="12"/>
        <v>0</v>
      </c>
      <c r="Z188" s="335">
        <f t="shared" si="13"/>
        <v>0</v>
      </c>
      <c r="AA188" s="336" t="str">
        <f>VLOOKUP(F188,'3-Productie normen'!A:O,15,FALSE)</f>
        <v>V</v>
      </c>
      <c r="AC188" s="337">
        <f t="shared" si="14"/>
        <v>883.57499999999993</v>
      </c>
    </row>
    <row r="189" spans="1:29" ht="14.1" customHeight="1">
      <c r="A189" s="68">
        <v>189</v>
      </c>
      <c r="B189" s="273" t="s">
        <v>73</v>
      </c>
      <c r="C189" s="329" t="s">
        <v>207</v>
      </c>
      <c r="D189" s="330"/>
      <c r="E189" s="224" t="s">
        <v>244</v>
      </c>
      <c r="F189" s="224" t="s">
        <v>169</v>
      </c>
      <c r="G189" s="224" t="s">
        <v>233</v>
      </c>
      <c r="H189" s="339">
        <v>34.44</v>
      </c>
      <c r="I189" s="339">
        <v>0</v>
      </c>
      <c r="J189" s="332">
        <f t="shared" si="10"/>
        <v>313</v>
      </c>
      <c r="K189" s="333">
        <v>255</v>
      </c>
      <c r="L189" s="333"/>
      <c r="M189" s="333">
        <v>52</v>
      </c>
      <c r="N189" s="333"/>
      <c r="O189" s="333">
        <v>6</v>
      </c>
      <c r="P189" s="333"/>
      <c r="Q189" s="334" t="e">
        <f>IF(K189="nio",0,IF(K189&gt;0,K189*H189/W189,0))*VLOOKUP(B189,'2-Kosten per locatie'!$A$13:$C$63,3,FALSE)</f>
        <v>#DIV/0!</v>
      </c>
      <c r="R189" s="334">
        <f>IF(L189&gt;0,L189*H189/X189,0)*VLOOKUP(B189,'2-Kosten per locatie'!$A$13:$C$63,3,FALSE)</f>
        <v>0</v>
      </c>
      <c r="S189" s="334" t="e">
        <f>IF(M189&gt;0,M189*H189/Y189,0)*VLOOKUP(B189,'2-Kosten per locatie'!$A$13:$C$63,3,FALSE)</f>
        <v>#DIV/0!</v>
      </c>
      <c r="T189" s="334">
        <f>IF(N189&gt;0,N189*H189/Z189,0)*VLOOKUP(B189,'2-Kosten per locatie'!$A$13:$C$63,3,FALSE)</f>
        <v>0</v>
      </c>
      <c r="U189" s="334" t="e">
        <f>IF(O189&gt;0,O189*H189/Y189,0)*VLOOKUP(B189,'2-Kosten per locatie'!$A$13:$C$63,3,FALSE)</f>
        <v>#DIV/0!</v>
      </c>
      <c r="V189" s="334">
        <f>IF(P189&gt;0,P189*H189/Z189,0)*VLOOKUP(B189,'2-Kosten per locatie'!$A$13:$C$63,3,FALSE)</f>
        <v>0</v>
      </c>
      <c r="W189" s="335">
        <f>IF(K189="nio",0,IF(K189&gt;0,VLOOKUP(F189,'3-Productie normen'!A:L,VLOOKUP(K189,'3-Productie normen'!$B$38:$C$44,2,FALSE),FALSE)))</f>
        <v>0</v>
      </c>
      <c r="X189" s="335">
        <f t="shared" si="11"/>
        <v>0</v>
      </c>
      <c r="Y189" s="335">
        <f t="shared" si="12"/>
        <v>0</v>
      </c>
      <c r="Z189" s="335">
        <f t="shared" si="13"/>
        <v>0</v>
      </c>
      <c r="AA189" s="336" t="str">
        <f>VLOOKUP(F189,'3-Productie normen'!A:O,15,FALSE)</f>
        <v>V</v>
      </c>
      <c r="AC189" s="337">
        <f t="shared" si="14"/>
        <v>10779.72</v>
      </c>
    </row>
    <row r="190" spans="1:29" ht="14.1" customHeight="1">
      <c r="A190" s="68">
        <v>190</v>
      </c>
      <c r="B190" s="273" t="s">
        <v>73</v>
      </c>
      <c r="C190" s="329" t="s">
        <v>207</v>
      </c>
      <c r="D190" s="330" t="s">
        <v>270</v>
      </c>
      <c r="E190" s="224" t="s">
        <v>210</v>
      </c>
      <c r="F190" s="224" t="s">
        <v>154</v>
      </c>
      <c r="G190" s="224" t="s">
        <v>233</v>
      </c>
      <c r="H190" s="339">
        <v>7.245000000000001</v>
      </c>
      <c r="I190" s="339"/>
      <c r="J190" s="332">
        <f t="shared" si="10"/>
        <v>255</v>
      </c>
      <c r="K190" s="333">
        <v>255</v>
      </c>
      <c r="L190" s="333"/>
      <c r="M190" s="333"/>
      <c r="N190" s="333"/>
      <c r="O190" s="333"/>
      <c r="P190" s="333"/>
      <c r="Q190" s="334" t="e">
        <f>IF(K190="nio",0,IF(K190&gt;0,K190*H190/W190,0))*VLOOKUP(B190,'2-Kosten per locatie'!$A$13:$C$63,3,FALSE)</f>
        <v>#DIV/0!</v>
      </c>
      <c r="R190" s="334">
        <f>IF(L190&gt;0,L190*H190/X190,0)*VLOOKUP(B190,'2-Kosten per locatie'!$A$13:$C$63,3,FALSE)</f>
        <v>0</v>
      </c>
      <c r="S190" s="334">
        <f>IF(M190&gt;0,M190*H190/Y190,0)*VLOOKUP(B190,'2-Kosten per locatie'!$A$13:$C$63,3,FALSE)</f>
        <v>0</v>
      </c>
      <c r="T190" s="334">
        <f>IF(N190&gt;0,N190*H190/Z190,0)*VLOOKUP(B190,'2-Kosten per locatie'!$A$13:$C$63,3,FALSE)</f>
        <v>0</v>
      </c>
      <c r="U190" s="334">
        <f>IF(O190&gt;0,O190*H190/Y190,0)*VLOOKUP(B190,'2-Kosten per locatie'!$A$13:$C$63,3,FALSE)</f>
        <v>0</v>
      </c>
      <c r="V190" s="334">
        <f>IF(P190&gt;0,P190*H190/Z190,0)*VLOOKUP(B190,'2-Kosten per locatie'!$A$13:$C$63,3,FALSE)</f>
        <v>0</v>
      </c>
      <c r="W190" s="335">
        <f>IF(K190="nio",0,IF(K190&gt;0,VLOOKUP(F190,'3-Productie normen'!A:L,VLOOKUP(K190,'3-Productie normen'!$B$38:$C$44,2,FALSE),FALSE)))</f>
        <v>0</v>
      </c>
      <c r="X190" s="335">
        <f t="shared" si="11"/>
        <v>0</v>
      </c>
      <c r="Y190" s="335">
        <f t="shared" si="12"/>
        <v>0</v>
      </c>
      <c r="Z190" s="335">
        <f t="shared" si="13"/>
        <v>0</v>
      </c>
      <c r="AA190" s="336" t="str">
        <f>VLOOKUP(F190,'3-Productie normen'!A:O,15,FALSE)</f>
        <v>V</v>
      </c>
      <c r="AC190" s="337">
        <f t="shared" si="14"/>
        <v>1847.4750000000004</v>
      </c>
    </row>
    <row r="191" spans="1:29" ht="14.1" customHeight="1">
      <c r="A191" s="68">
        <v>191</v>
      </c>
      <c r="B191" s="273" t="s">
        <v>73</v>
      </c>
      <c r="C191" s="329" t="s">
        <v>207</v>
      </c>
      <c r="D191" s="330"/>
      <c r="E191" s="224" t="s">
        <v>158</v>
      </c>
      <c r="F191" s="224" t="s">
        <v>158</v>
      </c>
      <c r="G191" s="224" t="s">
        <v>233</v>
      </c>
      <c r="H191" s="339">
        <v>11.13</v>
      </c>
      <c r="I191" s="339"/>
      <c r="J191" s="332">
        <f t="shared" si="10"/>
        <v>255</v>
      </c>
      <c r="K191" s="333">
        <v>255</v>
      </c>
      <c r="L191" s="333"/>
      <c r="M191" s="333"/>
      <c r="N191" s="333"/>
      <c r="O191" s="333"/>
      <c r="P191" s="333"/>
      <c r="Q191" s="334" t="e">
        <f>IF(K191="nio",0,IF(K191&gt;0,K191*H191/W191,0))*VLOOKUP(B191,'2-Kosten per locatie'!$A$13:$C$63,3,FALSE)</f>
        <v>#DIV/0!</v>
      </c>
      <c r="R191" s="334">
        <f>IF(L191&gt;0,L191*H191/X191,0)*VLOOKUP(B191,'2-Kosten per locatie'!$A$13:$C$63,3,FALSE)</f>
        <v>0</v>
      </c>
      <c r="S191" s="334">
        <f>IF(M191&gt;0,M191*H191/Y191,0)*VLOOKUP(B191,'2-Kosten per locatie'!$A$13:$C$63,3,FALSE)</f>
        <v>0</v>
      </c>
      <c r="T191" s="334">
        <f>IF(N191&gt;0,N191*H191/Z191,0)*VLOOKUP(B191,'2-Kosten per locatie'!$A$13:$C$63,3,FALSE)</f>
        <v>0</v>
      </c>
      <c r="U191" s="334">
        <f>IF(O191&gt;0,O191*H191/Y191,0)*VLOOKUP(B191,'2-Kosten per locatie'!$A$13:$C$63,3,FALSE)</f>
        <v>0</v>
      </c>
      <c r="V191" s="334">
        <f>IF(P191&gt;0,P191*H191/Z191,0)*VLOOKUP(B191,'2-Kosten per locatie'!$A$13:$C$63,3,FALSE)</f>
        <v>0</v>
      </c>
      <c r="W191" s="335">
        <f>IF(K191="nio",0,IF(K191&gt;0,VLOOKUP(F191,'3-Productie normen'!A:L,VLOOKUP(K191,'3-Productie normen'!$B$38:$C$44,2,FALSE),FALSE)))</f>
        <v>0</v>
      </c>
      <c r="X191" s="335">
        <f t="shared" si="11"/>
        <v>0</v>
      </c>
      <c r="Y191" s="335">
        <f t="shared" si="12"/>
        <v>0</v>
      </c>
      <c r="Z191" s="335">
        <f t="shared" si="13"/>
        <v>0</v>
      </c>
      <c r="AA191" s="336" t="str">
        <f>VLOOKUP(F191,'3-Productie normen'!A:O,15,FALSE)</f>
        <v>B</v>
      </c>
      <c r="AC191" s="337">
        <f t="shared" si="14"/>
        <v>2838.15</v>
      </c>
    </row>
    <row r="192" spans="1:29" ht="14.1" customHeight="1">
      <c r="A192" s="68">
        <v>192</v>
      </c>
      <c r="B192" s="273" t="s">
        <v>73</v>
      </c>
      <c r="C192" s="329" t="s">
        <v>207</v>
      </c>
      <c r="D192" s="330"/>
      <c r="E192" s="224" t="s">
        <v>271</v>
      </c>
      <c r="F192" s="224" t="s">
        <v>272</v>
      </c>
      <c r="G192" s="224" t="s">
        <v>233</v>
      </c>
      <c r="H192" s="339">
        <v>10.815000000000001</v>
      </c>
      <c r="I192" s="339"/>
      <c r="J192" s="332">
        <f t="shared" si="10"/>
        <v>255</v>
      </c>
      <c r="K192" s="333">
        <v>255</v>
      </c>
      <c r="L192" s="333"/>
      <c r="M192" s="333"/>
      <c r="N192" s="333"/>
      <c r="O192" s="333"/>
      <c r="P192" s="333"/>
      <c r="Q192" s="334" t="e">
        <f>IF(K192="nio",0,IF(K192&gt;0,K192*H192/W192,0))*VLOOKUP(B192,'2-Kosten per locatie'!$A$13:$C$63,3,FALSE)</f>
        <v>#DIV/0!</v>
      </c>
      <c r="R192" s="334">
        <f>IF(L192&gt;0,L192*H192/X192,0)*VLOOKUP(B192,'2-Kosten per locatie'!$A$13:$C$63,3,FALSE)</f>
        <v>0</v>
      </c>
      <c r="S192" s="334">
        <f>IF(M192&gt;0,M192*H192/Y192,0)*VLOOKUP(B192,'2-Kosten per locatie'!$A$13:$C$63,3,FALSE)</f>
        <v>0</v>
      </c>
      <c r="T192" s="334">
        <f>IF(N192&gt;0,N192*H192/Z192,0)*VLOOKUP(B192,'2-Kosten per locatie'!$A$13:$C$63,3,FALSE)</f>
        <v>0</v>
      </c>
      <c r="U192" s="334">
        <f>IF(O192&gt;0,O192*H192/Y192,0)*VLOOKUP(B192,'2-Kosten per locatie'!$A$13:$C$63,3,FALSE)</f>
        <v>0</v>
      </c>
      <c r="V192" s="334">
        <f>IF(P192&gt;0,P192*H192/Z192,0)*VLOOKUP(B192,'2-Kosten per locatie'!$A$13:$C$63,3,FALSE)</f>
        <v>0</v>
      </c>
      <c r="W192" s="335">
        <f>IF(K192="nio",0,IF(K192&gt;0,VLOOKUP(F192,'3-Productie normen'!A:L,VLOOKUP(K192,'3-Productie normen'!$B$38:$C$44,2,FALSE),FALSE)))</f>
        <v>0</v>
      </c>
      <c r="X192" s="335">
        <f t="shared" si="11"/>
        <v>0</v>
      </c>
      <c r="Y192" s="335">
        <f t="shared" si="12"/>
        <v>0</v>
      </c>
      <c r="Z192" s="335">
        <f t="shared" si="13"/>
        <v>0</v>
      </c>
      <c r="AA192" s="336" t="str">
        <f>VLOOKUP(F192,'3-Productie normen'!A:O,15,FALSE)</f>
        <v>V</v>
      </c>
      <c r="AC192" s="337">
        <f t="shared" si="14"/>
        <v>2757.8250000000003</v>
      </c>
    </row>
    <row r="193" spans="1:29" ht="14.1" customHeight="1">
      <c r="A193" s="68">
        <v>193</v>
      </c>
      <c r="B193" s="273" t="s">
        <v>73</v>
      </c>
      <c r="C193" s="329" t="s">
        <v>207</v>
      </c>
      <c r="D193" s="330"/>
      <c r="E193" s="224" t="s">
        <v>162</v>
      </c>
      <c r="F193" s="224" t="s">
        <v>158</v>
      </c>
      <c r="G193" s="224" t="s">
        <v>233</v>
      </c>
      <c r="H193" s="339">
        <v>10.290000000000001</v>
      </c>
      <c r="I193" s="339"/>
      <c r="J193" s="332">
        <f t="shared" si="10"/>
        <v>255</v>
      </c>
      <c r="K193" s="333">
        <v>255</v>
      </c>
      <c r="L193" s="333"/>
      <c r="M193" s="333"/>
      <c r="N193" s="333"/>
      <c r="O193" s="333"/>
      <c r="P193" s="333"/>
      <c r="Q193" s="334" t="e">
        <f>IF(K193="nio",0,IF(K193&gt;0,K193*H193/W193,0))*VLOOKUP(B193,'2-Kosten per locatie'!$A$13:$C$63,3,FALSE)</f>
        <v>#DIV/0!</v>
      </c>
      <c r="R193" s="334">
        <f>IF(L193&gt;0,L193*H193/X193,0)*VLOOKUP(B193,'2-Kosten per locatie'!$A$13:$C$63,3,FALSE)</f>
        <v>0</v>
      </c>
      <c r="S193" s="334">
        <f>IF(M193&gt;0,M193*H193/Y193,0)*VLOOKUP(B193,'2-Kosten per locatie'!$A$13:$C$63,3,FALSE)</f>
        <v>0</v>
      </c>
      <c r="T193" s="334">
        <f>IF(N193&gt;0,N193*H193/Z193,0)*VLOOKUP(B193,'2-Kosten per locatie'!$A$13:$C$63,3,FALSE)</f>
        <v>0</v>
      </c>
      <c r="U193" s="334">
        <f>IF(O193&gt;0,O193*H193/Y193,0)*VLOOKUP(B193,'2-Kosten per locatie'!$A$13:$C$63,3,FALSE)</f>
        <v>0</v>
      </c>
      <c r="V193" s="334">
        <f>IF(P193&gt;0,P193*H193/Z193,0)*VLOOKUP(B193,'2-Kosten per locatie'!$A$13:$C$63,3,FALSE)</f>
        <v>0</v>
      </c>
      <c r="W193" s="335">
        <f>IF(K193="nio",0,IF(K193&gt;0,VLOOKUP(F193,'3-Productie normen'!A:L,VLOOKUP(K193,'3-Productie normen'!$B$38:$C$44,2,FALSE),FALSE)))</f>
        <v>0</v>
      </c>
      <c r="X193" s="335">
        <f t="shared" si="11"/>
        <v>0</v>
      </c>
      <c r="Y193" s="335">
        <f t="shared" si="12"/>
        <v>0</v>
      </c>
      <c r="Z193" s="335">
        <f t="shared" si="13"/>
        <v>0</v>
      </c>
      <c r="AA193" s="336" t="str">
        <f>VLOOKUP(F193,'3-Productie normen'!A:O,15,FALSE)</f>
        <v>B</v>
      </c>
      <c r="AC193" s="337">
        <f t="shared" si="14"/>
        <v>2623.9500000000003</v>
      </c>
    </row>
    <row r="194" spans="1:29" ht="14.1" customHeight="1">
      <c r="A194" s="68">
        <v>194</v>
      </c>
      <c r="B194" s="273" t="s">
        <v>73</v>
      </c>
      <c r="C194" s="329" t="s">
        <v>207</v>
      </c>
      <c r="D194" s="330"/>
      <c r="E194" s="224" t="s">
        <v>273</v>
      </c>
      <c r="F194" s="224" t="s">
        <v>156</v>
      </c>
      <c r="G194" s="224" t="s">
        <v>233</v>
      </c>
      <c r="H194" s="339">
        <v>12.663</v>
      </c>
      <c r="I194" s="339"/>
      <c r="J194" s="332">
        <f t="shared" si="10"/>
        <v>313</v>
      </c>
      <c r="K194" s="333">
        <v>255</v>
      </c>
      <c r="L194" s="333"/>
      <c r="M194" s="333">
        <v>52</v>
      </c>
      <c r="N194" s="333"/>
      <c r="O194" s="333">
        <v>6</v>
      </c>
      <c r="P194" s="333"/>
      <c r="Q194" s="334" t="e">
        <f>IF(K194="nio",0,IF(K194&gt;0,K194*H194/W194,0))*VLOOKUP(B194,'2-Kosten per locatie'!$A$13:$C$63,3,FALSE)</f>
        <v>#DIV/0!</v>
      </c>
      <c r="R194" s="334">
        <f>IF(L194&gt;0,L194*H194/X194,0)*VLOOKUP(B194,'2-Kosten per locatie'!$A$13:$C$63,3,FALSE)</f>
        <v>0</v>
      </c>
      <c r="S194" s="334" t="e">
        <f>IF(M194&gt;0,M194*H194/Y194,0)*VLOOKUP(B194,'2-Kosten per locatie'!$A$13:$C$63,3,FALSE)</f>
        <v>#DIV/0!</v>
      </c>
      <c r="T194" s="334">
        <f>IF(N194&gt;0,N194*H194/Z194,0)*VLOOKUP(B194,'2-Kosten per locatie'!$A$13:$C$63,3,FALSE)</f>
        <v>0</v>
      </c>
      <c r="U194" s="334" t="e">
        <f>IF(O194&gt;0,O194*H194/Y194,0)*VLOOKUP(B194,'2-Kosten per locatie'!$A$13:$C$63,3,FALSE)</f>
        <v>#DIV/0!</v>
      </c>
      <c r="V194" s="334">
        <f>IF(P194&gt;0,P194*H194/Z194,0)*VLOOKUP(B194,'2-Kosten per locatie'!$A$13:$C$63,3,FALSE)</f>
        <v>0</v>
      </c>
      <c r="W194" s="335">
        <f>IF(K194="nio",0,IF(K194&gt;0,VLOOKUP(F194,'3-Productie normen'!A:L,VLOOKUP(K194,'3-Productie normen'!$B$38:$C$44,2,FALSE),FALSE)))</f>
        <v>0</v>
      </c>
      <c r="X194" s="335">
        <f t="shared" si="11"/>
        <v>0</v>
      </c>
      <c r="Y194" s="335">
        <f t="shared" si="12"/>
        <v>0</v>
      </c>
      <c r="Z194" s="335">
        <f t="shared" si="13"/>
        <v>0</v>
      </c>
      <c r="AA194" s="336" t="str">
        <f>VLOOKUP(F194,'3-Productie normen'!A:O,15,FALSE)</f>
        <v>S</v>
      </c>
      <c r="AC194" s="337">
        <f t="shared" si="14"/>
        <v>3963.5190000000002</v>
      </c>
    </row>
    <row r="195" spans="1:29" ht="14.1" customHeight="1">
      <c r="A195" s="68">
        <v>195</v>
      </c>
      <c r="B195" s="273" t="s">
        <v>73</v>
      </c>
      <c r="C195" s="329" t="s">
        <v>207</v>
      </c>
      <c r="D195" s="330"/>
      <c r="E195" s="224" t="s">
        <v>229</v>
      </c>
      <c r="F195" s="224" t="s">
        <v>151</v>
      </c>
      <c r="G195" s="224" t="s">
        <v>211</v>
      </c>
      <c r="H195" s="339">
        <v>2.6564999999999999</v>
      </c>
      <c r="I195" s="339"/>
      <c r="J195" s="332">
        <f t="shared" si="10"/>
        <v>313</v>
      </c>
      <c r="K195" s="333">
        <v>255</v>
      </c>
      <c r="L195" s="333"/>
      <c r="M195" s="333">
        <v>52</v>
      </c>
      <c r="N195" s="333"/>
      <c r="O195" s="333">
        <v>6</v>
      </c>
      <c r="P195" s="333"/>
      <c r="Q195" s="334" t="e">
        <f>IF(K195="nio",0,IF(K195&gt;0,K195*H195/W195,0))*VLOOKUP(B195,'2-Kosten per locatie'!$A$13:$C$63,3,FALSE)</f>
        <v>#DIV/0!</v>
      </c>
      <c r="R195" s="334">
        <f>IF(L195&gt;0,L195*H195/X195,0)*VLOOKUP(B195,'2-Kosten per locatie'!$A$13:$C$63,3,FALSE)</f>
        <v>0</v>
      </c>
      <c r="S195" s="334" t="e">
        <f>IF(M195&gt;0,M195*H195/Y195,0)*VLOOKUP(B195,'2-Kosten per locatie'!$A$13:$C$63,3,FALSE)</f>
        <v>#DIV/0!</v>
      </c>
      <c r="T195" s="334">
        <f>IF(N195&gt;0,N195*H195/Z195,0)*VLOOKUP(B195,'2-Kosten per locatie'!$A$13:$C$63,3,FALSE)</f>
        <v>0</v>
      </c>
      <c r="U195" s="334" t="e">
        <f>IF(O195&gt;0,O195*H195/Y195,0)*VLOOKUP(B195,'2-Kosten per locatie'!$A$13:$C$63,3,FALSE)</f>
        <v>#DIV/0!</v>
      </c>
      <c r="V195" s="334">
        <f>IF(P195&gt;0,P195*H195/Z195,0)*VLOOKUP(B195,'2-Kosten per locatie'!$A$13:$C$63,3,FALSE)</f>
        <v>0</v>
      </c>
      <c r="W195" s="335">
        <f>IF(K195="nio",0,IF(K195&gt;0,VLOOKUP(F195,'3-Productie normen'!A:L,VLOOKUP(K195,'3-Productie normen'!$B$38:$C$44,2,FALSE),FALSE)))</f>
        <v>0</v>
      </c>
      <c r="X195" s="335">
        <f t="shared" si="11"/>
        <v>0</v>
      </c>
      <c r="Y195" s="335">
        <f t="shared" si="12"/>
        <v>0</v>
      </c>
      <c r="Z195" s="335">
        <f t="shared" si="13"/>
        <v>0</v>
      </c>
      <c r="AA195" s="336" t="str">
        <f>VLOOKUP(F195,'3-Productie normen'!A:O,15,FALSE)</f>
        <v>S</v>
      </c>
      <c r="AC195" s="337">
        <f t="shared" si="14"/>
        <v>831.48449999999991</v>
      </c>
    </row>
    <row r="196" spans="1:29" ht="14.1" customHeight="1">
      <c r="A196" s="68">
        <v>196</v>
      </c>
      <c r="B196" s="273" t="s">
        <v>73</v>
      </c>
      <c r="C196" s="329" t="s">
        <v>207</v>
      </c>
      <c r="D196" s="330"/>
      <c r="E196" s="224" t="s">
        <v>214</v>
      </c>
      <c r="F196" s="224" t="s">
        <v>166</v>
      </c>
      <c r="G196" s="224" t="s">
        <v>211</v>
      </c>
      <c r="H196" s="339">
        <v>1.3650000000000002</v>
      </c>
      <c r="I196" s="339"/>
      <c r="J196" s="332">
        <f t="shared" si="10"/>
        <v>313</v>
      </c>
      <c r="K196" s="333">
        <v>255</v>
      </c>
      <c r="L196" s="333"/>
      <c r="M196" s="333">
        <v>52</v>
      </c>
      <c r="N196" s="333"/>
      <c r="O196" s="333">
        <v>6</v>
      </c>
      <c r="P196" s="333"/>
      <c r="Q196" s="334" t="e">
        <f>IF(K196="nio",0,IF(K196&gt;0,K196*H196/W196,0))*VLOOKUP(B196,'2-Kosten per locatie'!$A$13:$C$63,3,FALSE)</f>
        <v>#DIV/0!</v>
      </c>
      <c r="R196" s="334">
        <f>IF(L196&gt;0,L196*H196/X196,0)*VLOOKUP(B196,'2-Kosten per locatie'!$A$13:$C$63,3,FALSE)</f>
        <v>0</v>
      </c>
      <c r="S196" s="334" t="e">
        <f>IF(M196&gt;0,M196*H196/Y196,0)*VLOOKUP(B196,'2-Kosten per locatie'!$A$13:$C$63,3,FALSE)</f>
        <v>#DIV/0!</v>
      </c>
      <c r="T196" s="334">
        <f>IF(N196&gt;0,N196*H196/Z196,0)*VLOOKUP(B196,'2-Kosten per locatie'!$A$13:$C$63,3,FALSE)</f>
        <v>0</v>
      </c>
      <c r="U196" s="334" t="e">
        <f>IF(O196&gt;0,O196*H196/Y196,0)*VLOOKUP(B196,'2-Kosten per locatie'!$A$13:$C$63,3,FALSE)</f>
        <v>#DIV/0!</v>
      </c>
      <c r="V196" s="334">
        <f>IF(P196&gt;0,P196*H196/Z196,0)*VLOOKUP(B196,'2-Kosten per locatie'!$A$13:$C$63,3,FALSE)</f>
        <v>0</v>
      </c>
      <c r="W196" s="335">
        <f>IF(K196="nio",0,IF(K196&gt;0,VLOOKUP(F196,'3-Productie normen'!A:L,VLOOKUP(K196,'3-Productie normen'!$B$38:$C$44,2,FALSE),FALSE)))</f>
        <v>0</v>
      </c>
      <c r="X196" s="335">
        <f t="shared" si="11"/>
        <v>0</v>
      </c>
      <c r="Y196" s="335">
        <f t="shared" si="12"/>
        <v>0</v>
      </c>
      <c r="Z196" s="335">
        <f t="shared" si="13"/>
        <v>0</v>
      </c>
      <c r="AA196" s="336" t="str">
        <f>VLOOKUP(F196,'3-Productie normen'!A:O,15,FALSE)</f>
        <v>S</v>
      </c>
      <c r="AC196" s="337">
        <f t="shared" si="14"/>
        <v>427.24500000000006</v>
      </c>
    </row>
    <row r="197" spans="1:29" ht="14.1" customHeight="1">
      <c r="A197" s="68">
        <v>197</v>
      </c>
      <c r="B197" s="273" t="s">
        <v>73</v>
      </c>
      <c r="C197" s="329" t="s">
        <v>207</v>
      </c>
      <c r="D197" s="330"/>
      <c r="E197" s="224" t="s">
        <v>274</v>
      </c>
      <c r="F197" s="224" t="s">
        <v>156</v>
      </c>
      <c r="G197" s="224" t="s">
        <v>233</v>
      </c>
      <c r="H197" s="339">
        <v>16.905000000000001</v>
      </c>
      <c r="I197" s="339"/>
      <c r="J197" s="332">
        <f t="shared" si="10"/>
        <v>313</v>
      </c>
      <c r="K197" s="333">
        <v>255</v>
      </c>
      <c r="L197" s="333"/>
      <c r="M197" s="333">
        <v>52</v>
      </c>
      <c r="N197" s="333"/>
      <c r="O197" s="333">
        <v>6</v>
      </c>
      <c r="P197" s="333"/>
      <c r="Q197" s="334" t="e">
        <f>IF(K197="nio",0,IF(K197&gt;0,K197*H197/W197,0))*VLOOKUP(B197,'2-Kosten per locatie'!$A$13:$C$63,3,FALSE)</f>
        <v>#DIV/0!</v>
      </c>
      <c r="R197" s="334">
        <f>IF(L197&gt;0,L197*H197/X197,0)*VLOOKUP(B197,'2-Kosten per locatie'!$A$13:$C$63,3,FALSE)</f>
        <v>0</v>
      </c>
      <c r="S197" s="334" t="e">
        <f>IF(M197&gt;0,M197*H197/Y197,0)*VLOOKUP(B197,'2-Kosten per locatie'!$A$13:$C$63,3,FALSE)</f>
        <v>#DIV/0!</v>
      </c>
      <c r="T197" s="334">
        <f>IF(N197&gt;0,N197*H197/Z197,0)*VLOOKUP(B197,'2-Kosten per locatie'!$A$13:$C$63,3,FALSE)</f>
        <v>0</v>
      </c>
      <c r="U197" s="334" t="e">
        <f>IF(O197&gt;0,O197*H197/Y197,0)*VLOOKUP(B197,'2-Kosten per locatie'!$A$13:$C$63,3,FALSE)</f>
        <v>#DIV/0!</v>
      </c>
      <c r="V197" s="334">
        <f>IF(P197&gt;0,P197*H197/Z197,0)*VLOOKUP(B197,'2-Kosten per locatie'!$A$13:$C$63,3,FALSE)</f>
        <v>0</v>
      </c>
      <c r="W197" s="335">
        <f>IF(K197="nio",0,IF(K197&gt;0,VLOOKUP(F197,'3-Productie normen'!A:L,VLOOKUP(K197,'3-Productie normen'!$B$38:$C$44,2,FALSE),FALSE)))</f>
        <v>0</v>
      </c>
      <c r="X197" s="335">
        <f t="shared" si="11"/>
        <v>0</v>
      </c>
      <c r="Y197" s="335">
        <f t="shared" si="12"/>
        <v>0</v>
      </c>
      <c r="Z197" s="335">
        <f t="shared" si="13"/>
        <v>0</v>
      </c>
      <c r="AA197" s="336" t="str">
        <f>VLOOKUP(F197,'3-Productie normen'!A:O,15,FALSE)</f>
        <v>S</v>
      </c>
      <c r="AC197" s="337">
        <f t="shared" si="14"/>
        <v>5291.2650000000003</v>
      </c>
    </row>
    <row r="198" spans="1:29" ht="14.1" customHeight="1">
      <c r="A198" s="68">
        <v>198</v>
      </c>
      <c r="B198" s="273" t="s">
        <v>73</v>
      </c>
      <c r="C198" s="329" t="s">
        <v>207</v>
      </c>
      <c r="D198" s="330"/>
      <c r="E198" s="224" t="s">
        <v>241</v>
      </c>
      <c r="F198" s="224" t="s">
        <v>151</v>
      </c>
      <c r="G198" s="224" t="s">
        <v>211</v>
      </c>
      <c r="H198" s="339">
        <v>2.3100000000000005</v>
      </c>
      <c r="I198" s="339"/>
      <c r="J198" s="332">
        <f t="shared" si="10"/>
        <v>313</v>
      </c>
      <c r="K198" s="333">
        <v>255</v>
      </c>
      <c r="L198" s="333"/>
      <c r="M198" s="333">
        <v>52</v>
      </c>
      <c r="N198" s="333"/>
      <c r="O198" s="333">
        <v>6</v>
      </c>
      <c r="P198" s="333"/>
      <c r="Q198" s="334" t="e">
        <f>IF(K198="nio",0,IF(K198&gt;0,K198*H198/W198,0))*VLOOKUP(B198,'2-Kosten per locatie'!$A$13:$C$63,3,FALSE)</f>
        <v>#DIV/0!</v>
      </c>
      <c r="R198" s="334">
        <f>IF(L198&gt;0,L198*H198/X198,0)*VLOOKUP(B198,'2-Kosten per locatie'!$A$13:$C$63,3,FALSE)</f>
        <v>0</v>
      </c>
      <c r="S198" s="334" t="e">
        <f>IF(M198&gt;0,M198*H198/Y198,0)*VLOOKUP(B198,'2-Kosten per locatie'!$A$13:$C$63,3,FALSE)</f>
        <v>#DIV/0!</v>
      </c>
      <c r="T198" s="334">
        <f>IF(N198&gt;0,N198*H198/Z198,0)*VLOOKUP(B198,'2-Kosten per locatie'!$A$13:$C$63,3,FALSE)</f>
        <v>0</v>
      </c>
      <c r="U198" s="334" t="e">
        <f>IF(O198&gt;0,O198*H198/Y198,0)*VLOOKUP(B198,'2-Kosten per locatie'!$A$13:$C$63,3,FALSE)</f>
        <v>#DIV/0!</v>
      </c>
      <c r="V198" s="334">
        <f>IF(P198&gt;0,P198*H198/Z198,0)*VLOOKUP(B198,'2-Kosten per locatie'!$A$13:$C$63,3,FALSE)</f>
        <v>0</v>
      </c>
      <c r="W198" s="335">
        <f>IF(K198="nio",0,IF(K198&gt;0,VLOOKUP(F198,'3-Productie normen'!A:L,VLOOKUP(K198,'3-Productie normen'!$B$38:$C$44,2,FALSE),FALSE)))</f>
        <v>0</v>
      </c>
      <c r="X198" s="335">
        <f t="shared" si="11"/>
        <v>0</v>
      </c>
      <c r="Y198" s="335">
        <f t="shared" si="12"/>
        <v>0</v>
      </c>
      <c r="Z198" s="335">
        <f t="shared" si="13"/>
        <v>0</v>
      </c>
      <c r="AA198" s="336" t="str">
        <f>VLOOKUP(F198,'3-Productie normen'!A:O,15,FALSE)</f>
        <v>S</v>
      </c>
      <c r="AC198" s="337">
        <f t="shared" si="14"/>
        <v>723.0300000000002</v>
      </c>
    </row>
    <row r="199" spans="1:29" ht="14.1" customHeight="1">
      <c r="A199" s="68">
        <v>199</v>
      </c>
      <c r="B199" s="273" t="s">
        <v>73</v>
      </c>
      <c r="C199" s="329" t="s">
        <v>207</v>
      </c>
      <c r="D199" s="330"/>
      <c r="E199" s="224" t="s">
        <v>215</v>
      </c>
      <c r="F199" s="224" t="s">
        <v>166</v>
      </c>
      <c r="G199" s="224" t="s">
        <v>211</v>
      </c>
      <c r="H199" s="339">
        <v>1.47</v>
      </c>
      <c r="I199" s="339"/>
      <c r="J199" s="332">
        <f t="shared" si="10"/>
        <v>313</v>
      </c>
      <c r="K199" s="333">
        <v>255</v>
      </c>
      <c r="L199" s="333"/>
      <c r="M199" s="333">
        <v>52</v>
      </c>
      <c r="N199" s="333"/>
      <c r="O199" s="333">
        <v>6</v>
      </c>
      <c r="P199" s="333"/>
      <c r="Q199" s="334" t="e">
        <f>IF(K199="nio",0,IF(K199&gt;0,K199*H199/W199,0))*VLOOKUP(B199,'2-Kosten per locatie'!$A$13:$C$63,3,FALSE)</f>
        <v>#DIV/0!</v>
      </c>
      <c r="R199" s="334">
        <f>IF(L199&gt;0,L199*H199/X199,0)*VLOOKUP(B199,'2-Kosten per locatie'!$A$13:$C$63,3,FALSE)</f>
        <v>0</v>
      </c>
      <c r="S199" s="334" t="e">
        <f>IF(M199&gt;0,M199*H199/Y199,0)*VLOOKUP(B199,'2-Kosten per locatie'!$A$13:$C$63,3,FALSE)</f>
        <v>#DIV/0!</v>
      </c>
      <c r="T199" s="334">
        <f>IF(N199&gt;0,N199*H199/Z199,0)*VLOOKUP(B199,'2-Kosten per locatie'!$A$13:$C$63,3,FALSE)</f>
        <v>0</v>
      </c>
      <c r="U199" s="334" t="e">
        <f>IF(O199&gt;0,O199*H199/Y199,0)*VLOOKUP(B199,'2-Kosten per locatie'!$A$13:$C$63,3,FALSE)</f>
        <v>#DIV/0!</v>
      </c>
      <c r="V199" s="334">
        <f>IF(P199&gt;0,P199*H199/Z199,0)*VLOOKUP(B199,'2-Kosten per locatie'!$A$13:$C$63,3,FALSE)</f>
        <v>0</v>
      </c>
      <c r="W199" s="335">
        <f>IF(K199="nio",0,IF(K199&gt;0,VLOOKUP(F199,'3-Productie normen'!A:L,VLOOKUP(K199,'3-Productie normen'!$B$38:$C$44,2,FALSE),FALSE)))</f>
        <v>0</v>
      </c>
      <c r="X199" s="335">
        <f t="shared" si="11"/>
        <v>0</v>
      </c>
      <c r="Y199" s="335">
        <f t="shared" si="12"/>
        <v>0</v>
      </c>
      <c r="Z199" s="335">
        <f t="shared" si="13"/>
        <v>0</v>
      </c>
      <c r="AA199" s="336" t="str">
        <f>VLOOKUP(F199,'3-Productie normen'!A:O,15,FALSE)</f>
        <v>S</v>
      </c>
      <c r="AC199" s="337">
        <f t="shared" si="14"/>
        <v>460.11</v>
      </c>
    </row>
    <row r="200" spans="1:29" ht="14.1" customHeight="1">
      <c r="A200" s="68">
        <v>200</v>
      </c>
      <c r="B200" s="273" t="s">
        <v>84</v>
      </c>
      <c r="C200" s="329" t="s">
        <v>207</v>
      </c>
      <c r="D200" s="330"/>
      <c r="E200" s="224" t="s">
        <v>208</v>
      </c>
      <c r="F200" s="224" t="s">
        <v>153</v>
      </c>
      <c r="G200" s="224" t="s">
        <v>212</v>
      </c>
      <c r="H200" s="339">
        <v>19.466999999999999</v>
      </c>
      <c r="I200" s="339"/>
      <c r="J200" s="332">
        <f t="shared" si="10"/>
        <v>52</v>
      </c>
      <c r="K200" s="333">
        <v>52</v>
      </c>
      <c r="L200" s="333"/>
      <c r="M200" s="333"/>
      <c r="N200" s="333"/>
      <c r="O200" s="333"/>
      <c r="P200" s="333"/>
      <c r="Q200" s="334" t="e">
        <f>IF(K200="nio",0,IF(K200&gt;0,K200*H200/W200,0))*VLOOKUP(B200,'2-Kosten per locatie'!$A$13:$C$63,3,FALSE)</f>
        <v>#DIV/0!</v>
      </c>
      <c r="R200" s="334">
        <f>IF(L200&gt;0,L200*H200/X200,0)*VLOOKUP(B200,'2-Kosten per locatie'!$A$13:$C$63,3,FALSE)</f>
        <v>0</v>
      </c>
      <c r="S200" s="334">
        <f>IF(M200&gt;0,M200*H200/Y200,0)*VLOOKUP(B200,'2-Kosten per locatie'!$A$13:$C$63,3,FALSE)</f>
        <v>0</v>
      </c>
      <c r="T200" s="334">
        <f>IF(N200&gt;0,N200*H200/Z200,0)*VLOOKUP(B200,'2-Kosten per locatie'!$A$13:$C$63,3,FALSE)</f>
        <v>0</v>
      </c>
      <c r="U200" s="334">
        <f>IF(O200&gt;0,O200*H200/Y200,0)*VLOOKUP(B200,'2-Kosten per locatie'!$A$13:$C$63,3,FALSE)</f>
        <v>0</v>
      </c>
      <c r="V200" s="334">
        <f>IF(P200&gt;0,P200*H200/Z200,0)*VLOOKUP(B200,'2-Kosten per locatie'!$A$13:$C$63,3,FALSE)</f>
        <v>0</v>
      </c>
      <c r="W200" s="335">
        <f>IF(K200="nio",0,IF(K200&gt;0,VLOOKUP(F200,'3-Productie normen'!A:L,VLOOKUP(K200,'3-Productie normen'!$B$38:$C$44,2,FALSE),FALSE)))</f>
        <v>0</v>
      </c>
      <c r="X200" s="335">
        <f t="shared" si="11"/>
        <v>0</v>
      </c>
      <c r="Y200" s="335">
        <f t="shared" si="12"/>
        <v>0</v>
      </c>
      <c r="Z200" s="335">
        <f t="shared" si="13"/>
        <v>0</v>
      </c>
      <c r="AA200" s="336" t="str">
        <f>VLOOKUP(F200,'3-Productie normen'!A:O,15,FALSE)</f>
        <v>V</v>
      </c>
      <c r="AC200" s="337">
        <f t="shared" si="14"/>
        <v>1012.2839999999999</v>
      </c>
    </row>
    <row r="201" spans="1:29" ht="14.1" customHeight="1">
      <c r="A201" s="68">
        <v>201</v>
      </c>
      <c r="B201" s="273" t="s">
        <v>84</v>
      </c>
      <c r="C201" s="329" t="s">
        <v>207</v>
      </c>
      <c r="D201" s="330"/>
      <c r="E201" s="224" t="s">
        <v>210</v>
      </c>
      <c r="F201" s="224" t="s">
        <v>154</v>
      </c>
      <c r="G201" s="224" t="s">
        <v>263</v>
      </c>
      <c r="H201" s="339">
        <v>7.875</v>
      </c>
      <c r="I201" s="339"/>
      <c r="J201" s="332">
        <f t="shared" si="10"/>
        <v>52</v>
      </c>
      <c r="K201" s="333">
        <v>52</v>
      </c>
      <c r="L201" s="333"/>
      <c r="M201" s="333"/>
      <c r="N201" s="333"/>
      <c r="O201" s="333"/>
      <c r="P201" s="333"/>
      <c r="Q201" s="334" t="e">
        <f>IF(K201="nio",0,IF(K201&gt;0,K201*H201/W201,0))*VLOOKUP(B201,'2-Kosten per locatie'!$A$13:$C$63,3,FALSE)</f>
        <v>#DIV/0!</v>
      </c>
      <c r="R201" s="334">
        <f>IF(L201&gt;0,L201*H201/X201,0)*VLOOKUP(B201,'2-Kosten per locatie'!$A$13:$C$63,3,FALSE)</f>
        <v>0</v>
      </c>
      <c r="S201" s="334">
        <f>IF(M201&gt;0,M201*H201/Y201,0)*VLOOKUP(B201,'2-Kosten per locatie'!$A$13:$C$63,3,FALSE)</f>
        <v>0</v>
      </c>
      <c r="T201" s="334">
        <f>IF(N201&gt;0,N201*H201/Z201,0)*VLOOKUP(B201,'2-Kosten per locatie'!$A$13:$C$63,3,FALSE)</f>
        <v>0</v>
      </c>
      <c r="U201" s="334">
        <f>IF(O201&gt;0,O201*H201/Y201,0)*VLOOKUP(B201,'2-Kosten per locatie'!$A$13:$C$63,3,FALSE)</f>
        <v>0</v>
      </c>
      <c r="V201" s="334">
        <f>IF(P201&gt;0,P201*H201/Z201,0)*VLOOKUP(B201,'2-Kosten per locatie'!$A$13:$C$63,3,FALSE)</f>
        <v>0</v>
      </c>
      <c r="W201" s="335">
        <f>IF(K201="nio",0,IF(K201&gt;0,VLOOKUP(F201,'3-Productie normen'!A:L,VLOOKUP(K201,'3-Productie normen'!$B$38:$C$44,2,FALSE),FALSE)))</f>
        <v>0</v>
      </c>
      <c r="X201" s="335">
        <f t="shared" si="11"/>
        <v>0</v>
      </c>
      <c r="Y201" s="335">
        <f t="shared" si="12"/>
        <v>0</v>
      </c>
      <c r="Z201" s="335">
        <f t="shared" si="13"/>
        <v>0</v>
      </c>
      <c r="AA201" s="336" t="str">
        <f>VLOOKUP(F201,'3-Productie normen'!A:O,15,FALSE)</f>
        <v>V</v>
      </c>
      <c r="AC201" s="337">
        <f t="shared" si="14"/>
        <v>409.5</v>
      </c>
    </row>
    <row r="202" spans="1:29" ht="14.1" customHeight="1">
      <c r="A202" s="68">
        <v>202</v>
      </c>
      <c r="B202" s="273" t="s">
        <v>84</v>
      </c>
      <c r="C202" s="329" t="s">
        <v>207</v>
      </c>
      <c r="D202" s="330"/>
      <c r="E202" s="224" t="s">
        <v>158</v>
      </c>
      <c r="F202" s="224" t="s">
        <v>158</v>
      </c>
      <c r="G202" s="224" t="s">
        <v>209</v>
      </c>
      <c r="H202" s="339">
        <v>13.020000000000001</v>
      </c>
      <c r="I202" s="339"/>
      <c r="J202" s="332">
        <f t="shared" si="10"/>
        <v>52</v>
      </c>
      <c r="K202" s="333">
        <v>52</v>
      </c>
      <c r="L202" s="333"/>
      <c r="M202" s="333"/>
      <c r="N202" s="333"/>
      <c r="O202" s="333"/>
      <c r="P202" s="333"/>
      <c r="Q202" s="334" t="e">
        <f>IF(K202="nio",0,IF(K202&gt;0,K202*H202/W202,0))*VLOOKUP(B202,'2-Kosten per locatie'!$A$13:$C$63,3,FALSE)</f>
        <v>#DIV/0!</v>
      </c>
      <c r="R202" s="334">
        <f>IF(L202&gt;0,L202*H202/X202,0)*VLOOKUP(B202,'2-Kosten per locatie'!$A$13:$C$63,3,FALSE)</f>
        <v>0</v>
      </c>
      <c r="S202" s="334">
        <f>IF(M202&gt;0,M202*H202/Y202,0)*VLOOKUP(B202,'2-Kosten per locatie'!$A$13:$C$63,3,FALSE)</f>
        <v>0</v>
      </c>
      <c r="T202" s="334">
        <f>IF(N202&gt;0,N202*H202/Z202,0)*VLOOKUP(B202,'2-Kosten per locatie'!$A$13:$C$63,3,FALSE)</f>
        <v>0</v>
      </c>
      <c r="U202" s="334">
        <f>IF(O202&gt;0,O202*H202/Y202,0)*VLOOKUP(B202,'2-Kosten per locatie'!$A$13:$C$63,3,FALSE)</f>
        <v>0</v>
      </c>
      <c r="V202" s="334">
        <f>IF(P202&gt;0,P202*H202/Z202,0)*VLOOKUP(B202,'2-Kosten per locatie'!$A$13:$C$63,3,FALSE)</f>
        <v>0</v>
      </c>
      <c r="W202" s="335">
        <f>IF(K202="nio",0,IF(K202&gt;0,VLOOKUP(F202,'3-Productie normen'!A:L,VLOOKUP(K202,'3-Productie normen'!$B$38:$C$44,2,FALSE),FALSE)))</f>
        <v>0</v>
      </c>
      <c r="X202" s="335">
        <f t="shared" si="11"/>
        <v>0</v>
      </c>
      <c r="Y202" s="335">
        <f t="shared" si="12"/>
        <v>0</v>
      </c>
      <c r="Z202" s="335">
        <f t="shared" si="13"/>
        <v>0</v>
      </c>
      <c r="AA202" s="336" t="str">
        <f>VLOOKUP(F202,'3-Productie normen'!A:O,15,FALSE)</f>
        <v>B</v>
      </c>
      <c r="AC202" s="337">
        <f t="shared" si="14"/>
        <v>677.04000000000008</v>
      </c>
    </row>
    <row r="203" spans="1:29" ht="14.1" customHeight="1">
      <c r="A203" s="68">
        <v>203</v>
      </c>
      <c r="B203" s="273" t="s">
        <v>84</v>
      </c>
      <c r="C203" s="329" t="s">
        <v>207</v>
      </c>
      <c r="D203" s="330"/>
      <c r="E203" s="224" t="s">
        <v>158</v>
      </c>
      <c r="F203" s="224" t="s">
        <v>158</v>
      </c>
      <c r="G203" s="224" t="s">
        <v>209</v>
      </c>
      <c r="H203" s="339">
        <v>18.900000000000002</v>
      </c>
      <c r="I203" s="339"/>
      <c r="J203" s="332">
        <f t="shared" si="10"/>
        <v>52</v>
      </c>
      <c r="K203" s="333">
        <v>52</v>
      </c>
      <c r="L203" s="333"/>
      <c r="M203" s="333"/>
      <c r="N203" s="333"/>
      <c r="O203" s="333"/>
      <c r="P203" s="333"/>
      <c r="Q203" s="334" t="e">
        <f>IF(K203="nio",0,IF(K203&gt;0,K203*H203/W203,0))*VLOOKUP(B203,'2-Kosten per locatie'!$A$13:$C$63,3,FALSE)</f>
        <v>#DIV/0!</v>
      </c>
      <c r="R203" s="334">
        <f>IF(L203&gt;0,L203*H203/X203,0)*VLOOKUP(B203,'2-Kosten per locatie'!$A$13:$C$63,3,FALSE)</f>
        <v>0</v>
      </c>
      <c r="S203" s="334">
        <f>IF(M203&gt;0,M203*H203/Y203,0)*VLOOKUP(B203,'2-Kosten per locatie'!$A$13:$C$63,3,FALSE)</f>
        <v>0</v>
      </c>
      <c r="T203" s="334">
        <f>IF(N203&gt;0,N203*H203/Z203,0)*VLOOKUP(B203,'2-Kosten per locatie'!$A$13:$C$63,3,FALSE)</f>
        <v>0</v>
      </c>
      <c r="U203" s="334">
        <f>IF(O203&gt;0,O203*H203/Y203,0)*VLOOKUP(B203,'2-Kosten per locatie'!$A$13:$C$63,3,FALSE)</f>
        <v>0</v>
      </c>
      <c r="V203" s="334">
        <f>IF(P203&gt;0,P203*H203/Z203,0)*VLOOKUP(B203,'2-Kosten per locatie'!$A$13:$C$63,3,FALSE)</f>
        <v>0</v>
      </c>
      <c r="W203" s="335">
        <f>IF(K203="nio",0,IF(K203&gt;0,VLOOKUP(F203,'3-Productie normen'!A:L,VLOOKUP(K203,'3-Productie normen'!$B$38:$C$44,2,FALSE),FALSE)))</f>
        <v>0</v>
      </c>
      <c r="X203" s="335">
        <f t="shared" si="11"/>
        <v>0</v>
      </c>
      <c r="Y203" s="335">
        <f t="shared" si="12"/>
        <v>0</v>
      </c>
      <c r="Z203" s="335">
        <f t="shared" si="13"/>
        <v>0</v>
      </c>
      <c r="AA203" s="336" t="str">
        <f>VLOOKUP(F203,'3-Productie normen'!A:O,15,FALSE)</f>
        <v>B</v>
      </c>
      <c r="AC203" s="337">
        <f t="shared" si="14"/>
        <v>982.80000000000007</v>
      </c>
    </row>
    <row r="204" spans="1:29" ht="14.1" customHeight="1">
      <c r="A204" s="68">
        <v>204</v>
      </c>
      <c r="B204" s="273" t="s">
        <v>84</v>
      </c>
      <c r="C204" s="329" t="s">
        <v>207</v>
      </c>
      <c r="D204" s="330"/>
      <c r="E204" s="224" t="s">
        <v>158</v>
      </c>
      <c r="F204" s="224" t="s">
        <v>158</v>
      </c>
      <c r="G204" s="224" t="s">
        <v>209</v>
      </c>
      <c r="H204" s="339">
        <v>24.36</v>
      </c>
      <c r="I204" s="339"/>
      <c r="J204" s="332">
        <f t="shared" si="10"/>
        <v>52</v>
      </c>
      <c r="K204" s="333">
        <v>52</v>
      </c>
      <c r="L204" s="333"/>
      <c r="M204" s="333"/>
      <c r="N204" s="333"/>
      <c r="O204" s="333"/>
      <c r="P204" s="333"/>
      <c r="Q204" s="334" t="e">
        <f>IF(K204="nio",0,IF(K204&gt;0,K204*H204/W204,0))*VLOOKUP(B204,'2-Kosten per locatie'!$A$13:$C$63,3,FALSE)</f>
        <v>#DIV/0!</v>
      </c>
      <c r="R204" s="334">
        <f>IF(L204&gt;0,L204*H204/X204,0)*VLOOKUP(B204,'2-Kosten per locatie'!$A$13:$C$63,3,FALSE)</f>
        <v>0</v>
      </c>
      <c r="S204" s="334">
        <f>IF(M204&gt;0,M204*H204/Y204,0)*VLOOKUP(B204,'2-Kosten per locatie'!$A$13:$C$63,3,FALSE)</f>
        <v>0</v>
      </c>
      <c r="T204" s="334">
        <f>IF(N204&gt;0,N204*H204/Z204,0)*VLOOKUP(B204,'2-Kosten per locatie'!$A$13:$C$63,3,FALSE)</f>
        <v>0</v>
      </c>
      <c r="U204" s="334">
        <f>IF(O204&gt;0,O204*H204/Y204,0)*VLOOKUP(B204,'2-Kosten per locatie'!$A$13:$C$63,3,FALSE)</f>
        <v>0</v>
      </c>
      <c r="V204" s="334">
        <f>IF(P204&gt;0,P204*H204/Z204,0)*VLOOKUP(B204,'2-Kosten per locatie'!$A$13:$C$63,3,FALSE)</f>
        <v>0</v>
      </c>
      <c r="W204" s="335">
        <f>IF(K204="nio",0,IF(K204&gt;0,VLOOKUP(F204,'3-Productie normen'!A:L,VLOOKUP(K204,'3-Productie normen'!$B$38:$C$44,2,FALSE),FALSE)))</f>
        <v>0</v>
      </c>
      <c r="X204" s="335">
        <f t="shared" si="11"/>
        <v>0</v>
      </c>
      <c r="Y204" s="335">
        <f t="shared" si="12"/>
        <v>0</v>
      </c>
      <c r="Z204" s="335">
        <f t="shared" si="13"/>
        <v>0</v>
      </c>
      <c r="AA204" s="336" t="str">
        <f>VLOOKUP(F204,'3-Productie normen'!A:O,15,FALSE)</f>
        <v>B</v>
      </c>
      <c r="AC204" s="337">
        <f t="shared" si="14"/>
        <v>1266.72</v>
      </c>
    </row>
    <row r="205" spans="1:29" ht="14.1" customHeight="1">
      <c r="A205" s="68">
        <v>205</v>
      </c>
      <c r="B205" s="273" t="s">
        <v>84</v>
      </c>
      <c r="C205" s="329" t="s">
        <v>207</v>
      </c>
      <c r="D205" s="330"/>
      <c r="E205" s="224" t="s">
        <v>225</v>
      </c>
      <c r="F205" s="224" t="s">
        <v>161</v>
      </c>
      <c r="G205" s="224" t="s">
        <v>209</v>
      </c>
      <c r="H205" s="339">
        <v>28.875</v>
      </c>
      <c r="I205" s="339"/>
      <c r="J205" s="332">
        <f t="shared" si="10"/>
        <v>255</v>
      </c>
      <c r="K205" s="333">
        <v>255</v>
      </c>
      <c r="L205" s="333"/>
      <c r="M205" s="333"/>
      <c r="N205" s="333"/>
      <c r="O205" s="333"/>
      <c r="P205" s="333"/>
      <c r="Q205" s="334" t="e">
        <f>IF(K205="nio",0,IF(K205&gt;0,K205*H205/W205,0))*VLOOKUP(B205,'2-Kosten per locatie'!$A$13:$C$63,3,FALSE)</f>
        <v>#DIV/0!</v>
      </c>
      <c r="R205" s="334">
        <f>IF(L205&gt;0,L205*H205/X205,0)*VLOOKUP(B205,'2-Kosten per locatie'!$A$13:$C$63,3,FALSE)</f>
        <v>0</v>
      </c>
      <c r="S205" s="334">
        <f>IF(M205&gt;0,M205*H205/Y205,0)*VLOOKUP(B205,'2-Kosten per locatie'!$A$13:$C$63,3,FALSE)</f>
        <v>0</v>
      </c>
      <c r="T205" s="334">
        <f>IF(N205&gt;0,N205*H205/Z205,0)*VLOOKUP(B205,'2-Kosten per locatie'!$A$13:$C$63,3,FALSE)</f>
        <v>0</v>
      </c>
      <c r="U205" s="334">
        <f>IF(O205&gt;0,O205*H205/Y205,0)*VLOOKUP(B205,'2-Kosten per locatie'!$A$13:$C$63,3,FALSE)</f>
        <v>0</v>
      </c>
      <c r="V205" s="334">
        <f>IF(P205&gt;0,P205*H205/Z205,0)*VLOOKUP(B205,'2-Kosten per locatie'!$A$13:$C$63,3,FALSE)</f>
        <v>0</v>
      </c>
      <c r="W205" s="335">
        <f>IF(K205="nio",0,IF(K205&gt;0,VLOOKUP(F205,'3-Productie normen'!A:L,VLOOKUP(K205,'3-Productie normen'!$B$38:$C$44,2,FALSE),FALSE)))</f>
        <v>0</v>
      </c>
      <c r="X205" s="335">
        <f t="shared" si="11"/>
        <v>0</v>
      </c>
      <c r="Y205" s="335">
        <f t="shared" si="12"/>
        <v>0</v>
      </c>
      <c r="Z205" s="335">
        <f t="shared" si="13"/>
        <v>0</v>
      </c>
      <c r="AA205" s="336" t="str">
        <f>VLOOKUP(F205,'3-Productie normen'!A:O,15,FALSE)</f>
        <v>V</v>
      </c>
      <c r="AC205" s="337">
        <f t="shared" si="14"/>
        <v>7363.125</v>
      </c>
    </row>
    <row r="206" spans="1:29" ht="14.1" customHeight="1">
      <c r="A206" s="68">
        <v>206</v>
      </c>
      <c r="B206" s="273" t="s">
        <v>84</v>
      </c>
      <c r="C206" s="329" t="s">
        <v>207</v>
      </c>
      <c r="D206" s="330"/>
      <c r="E206" s="224" t="s">
        <v>210</v>
      </c>
      <c r="F206" s="224" t="s">
        <v>154</v>
      </c>
      <c r="G206" s="224" t="s">
        <v>212</v>
      </c>
      <c r="H206" s="339">
        <v>30.344999999999999</v>
      </c>
      <c r="I206" s="339"/>
      <c r="J206" s="332">
        <f t="shared" si="10"/>
        <v>52</v>
      </c>
      <c r="K206" s="333">
        <v>52</v>
      </c>
      <c r="L206" s="333"/>
      <c r="M206" s="333"/>
      <c r="N206" s="333"/>
      <c r="O206" s="333"/>
      <c r="P206" s="333"/>
      <c r="Q206" s="334" t="e">
        <f>IF(K206="nio",0,IF(K206&gt;0,K206*H206/W206,0))*VLOOKUP(B206,'2-Kosten per locatie'!$A$13:$C$63,3,FALSE)</f>
        <v>#DIV/0!</v>
      </c>
      <c r="R206" s="334">
        <f>IF(L206&gt;0,L206*H206/X206,0)*VLOOKUP(B206,'2-Kosten per locatie'!$A$13:$C$63,3,FALSE)</f>
        <v>0</v>
      </c>
      <c r="S206" s="334">
        <f>IF(M206&gt;0,M206*H206/Y206,0)*VLOOKUP(B206,'2-Kosten per locatie'!$A$13:$C$63,3,FALSE)</f>
        <v>0</v>
      </c>
      <c r="T206" s="334">
        <f>IF(N206&gt;0,N206*H206/Z206,0)*VLOOKUP(B206,'2-Kosten per locatie'!$A$13:$C$63,3,FALSE)</f>
        <v>0</v>
      </c>
      <c r="U206" s="334">
        <f>IF(O206&gt;0,O206*H206/Y206,0)*VLOOKUP(B206,'2-Kosten per locatie'!$A$13:$C$63,3,FALSE)</f>
        <v>0</v>
      </c>
      <c r="V206" s="334">
        <f>IF(P206&gt;0,P206*H206/Z206,0)*VLOOKUP(B206,'2-Kosten per locatie'!$A$13:$C$63,3,FALSE)</f>
        <v>0</v>
      </c>
      <c r="W206" s="335">
        <f>IF(K206="nio",0,IF(K206&gt;0,VLOOKUP(F206,'3-Productie normen'!A:L,VLOOKUP(K206,'3-Productie normen'!$B$38:$C$44,2,FALSE),FALSE)))</f>
        <v>0</v>
      </c>
      <c r="X206" s="335">
        <f t="shared" si="11"/>
        <v>0</v>
      </c>
      <c r="Y206" s="335">
        <f t="shared" si="12"/>
        <v>0</v>
      </c>
      <c r="Z206" s="335">
        <f t="shared" si="13"/>
        <v>0</v>
      </c>
      <c r="AA206" s="336" t="str">
        <f>VLOOKUP(F206,'3-Productie normen'!A:O,15,FALSE)</f>
        <v>V</v>
      </c>
      <c r="AC206" s="337">
        <f t="shared" si="14"/>
        <v>1577.94</v>
      </c>
    </row>
    <row r="207" spans="1:29" ht="14.1" customHeight="1">
      <c r="A207" s="68">
        <v>207</v>
      </c>
      <c r="B207" s="273" t="s">
        <v>84</v>
      </c>
      <c r="C207" s="329" t="s">
        <v>207</v>
      </c>
      <c r="D207" s="330"/>
      <c r="E207" s="224" t="s">
        <v>269</v>
      </c>
      <c r="F207" s="224" t="s">
        <v>167</v>
      </c>
      <c r="G207" s="224" t="s">
        <v>211</v>
      </c>
      <c r="H207" s="339">
        <v>14.07</v>
      </c>
      <c r="I207" s="339"/>
      <c r="J207" s="332">
        <f t="shared" si="10"/>
        <v>52</v>
      </c>
      <c r="K207" s="333">
        <v>52</v>
      </c>
      <c r="L207" s="333"/>
      <c r="M207" s="333"/>
      <c r="N207" s="333"/>
      <c r="O207" s="333"/>
      <c r="P207" s="333"/>
      <c r="Q207" s="334" t="e">
        <f>IF(K207="nio",0,IF(K207&gt;0,K207*H207/W207,0))*VLOOKUP(B207,'2-Kosten per locatie'!$A$13:$C$63,3,FALSE)</f>
        <v>#DIV/0!</v>
      </c>
      <c r="R207" s="334">
        <f>IF(L207&gt;0,L207*H207/X207,0)*VLOOKUP(B207,'2-Kosten per locatie'!$A$13:$C$63,3,FALSE)</f>
        <v>0</v>
      </c>
      <c r="S207" s="334">
        <f>IF(M207&gt;0,M207*H207/Y207,0)*VLOOKUP(B207,'2-Kosten per locatie'!$A$13:$C$63,3,FALSE)</f>
        <v>0</v>
      </c>
      <c r="T207" s="334">
        <f>IF(N207&gt;0,N207*H207/Z207,0)*VLOOKUP(B207,'2-Kosten per locatie'!$A$13:$C$63,3,FALSE)</f>
        <v>0</v>
      </c>
      <c r="U207" s="334">
        <f>IF(O207&gt;0,O207*H207/Y207,0)*VLOOKUP(B207,'2-Kosten per locatie'!$A$13:$C$63,3,FALSE)</f>
        <v>0</v>
      </c>
      <c r="V207" s="334">
        <f>IF(P207&gt;0,P207*H207/Z207,0)*VLOOKUP(B207,'2-Kosten per locatie'!$A$13:$C$63,3,FALSE)</f>
        <v>0</v>
      </c>
      <c r="W207" s="335">
        <f>IF(K207="nio",0,IF(K207&gt;0,VLOOKUP(F207,'3-Productie normen'!A:L,VLOOKUP(K207,'3-Productie normen'!$B$38:$C$44,2,FALSE),FALSE)))</f>
        <v>0</v>
      </c>
      <c r="X207" s="335">
        <f t="shared" si="11"/>
        <v>0</v>
      </c>
      <c r="Y207" s="335">
        <f t="shared" si="12"/>
        <v>0</v>
      </c>
      <c r="Z207" s="335">
        <f t="shared" si="13"/>
        <v>0</v>
      </c>
      <c r="AA207" s="336" t="str">
        <f>VLOOKUP(F207,'3-Productie normen'!A:O,15,FALSE)</f>
        <v>V</v>
      </c>
      <c r="AC207" s="337">
        <f t="shared" si="14"/>
        <v>731.64</v>
      </c>
    </row>
    <row r="208" spans="1:29" ht="14.1" customHeight="1">
      <c r="A208" s="68">
        <v>208</v>
      </c>
      <c r="B208" s="273" t="s">
        <v>84</v>
      </c>
      <c r="C208" s="329" t="s">
        <v>207</v>
      </c>
      <c r="D208" s="330"/>
      <c r="E208" s="224" t="s">
        <v>215</v>
      </c>
      <c r="F208" s="224" t="s">
        <v>166</v>
      </c>
      <c r="G208" s="224" t="s">
        <v>211</v>
      </c>
      <c r="H208" s="339">
        <v>16.695</v>
      </c>
      <c r="I208" s="339"/>
      <c r="J208" s="332">
        <f t="shared" si="10"/>
        <v>52</v>
      </c>
      <c r="K208" s="333">
        <v>52</v>
      </c>
      <c r="L208" s="333"/>
      <c r="M208" s="333"/>
      <c r="N208" s="333"/>
      <c r="O208" s="333"/>
      <c r="P208" s="333"/>
      <c r="Q208" s="334" t="e">
        <f>IF(K208="nio",0,IF(K208&gt;0,K208*H208/W208,0))*VLOOKUP(B208,'2-Kosten per locatie'!$A$13:$C$63,3,FALSE)</f>
        <v>#DIV/0!</v>
      </c>
      <c r="R208" s="334">
        <f>IF(L208&gt;0,L208*H208/X208,0)*VLOOKUP(B208,'2-Kosten per locatie'!$A$13:$C$63,3,FALSE)</f>
        <v>0</v>
      </c>
      <c r="S208" s="334">
        <f>IF(M208&gt;0,M208*H208/Y208,0)*VLOOKUP(B208,'2-Kosten per locatie'!$A$13:$C$63,3,FALSE)</f>
        <v>0</v>
      </c>
      <c r="T208" s="334">
        <f>IF(N208&gt;0,N208*H208/Z208,0)*VLOOKUP(B208,'2-Kosten per locatie'!$A$13:$C$63,3,FALSE)</f>
        <v>0</v>
      </c>
      <c r="U208" s="334">
        <f>IF(O208&gt;0,O208*H208/Y208,0)*VLOOKUP(B208,'2-Kosten per locatie'!$A$13:$C$63,3,FALSE)</f>
        <v>0</v>
      </c>
      <c r="V208" s="334">
        <f>IF(P208&gt;0,P208*H208/Z208,0)*VLOOKUP(B208,'2-Kosten per locatie'!$A$13:$C$63,3,FALSE)</f>
        <v>0</v>
      </c>
      <c r="W208" s="335">
        <f>IF(K208="nio",0,IF(K208&gt;0,VLOOKUP(F208,'3-Productie normen'!A:L,VLOOKUP(K208,'3-Productie normen'!$B$38:$C$44,2,FALSE),FALSE)))</f>
        <v>0</v>
      </c>
      <c r="X208" s="335">
        <f t="shared" si="11"/>
        <v>0</v>
      </c>
      <c r="Y208" s="335">
        <f t="shared" si="12"/>
        <v>0</v>
      </c>
      <c r="Z208" s="335">
        <f t="shared" si="13"/>
        <v>0</v>
      </c>
      <c r="AA208" s="336" t="str">
        <f>VLOOKUP(F208,'3-Productie normen'!A:O,15,FALSE)</f>
        <v>S</v>
      </c>
      <c r="AC208" s="337">
        <f t="shared" si="14"/>
        <v>868.14</v>
      </c>
    </row>
    <row r="209" spans="1:29" ht="14.1" customHeight="1">
      <c r="A209" s="68">
        <v>209</v>
      </c>
      <c r="B209" s="273" t="s">
        <v>84</v>
      </c>
      <c r="C209" s="329" t="s">
        <v>207</v>
      </c>
      <c r="D209" s="330"/>
      <c r="E209" s="224" t="s">
        <v>214</v>
      </c>
      <c r="F209" s="224" t="s">
        <v>166</v>
      </c>
      <c r="G209" s="224" t="s">
        <v>211</v>
      </c>
      <c r="H209" s="339">
        <v>13.334999999999999</v>
      </c>
      <c r="I209" s="339"/>
      <c r="J209" s="332">
        <f t="shared" si="10"/>
        <v>52</v>
      </c>
      <c r="K209" s="333">
        <v>52</v>
      </c>
      <c r="L209" s="333"/>
      <c r="M209" s="333"/>
      <c r="N209" s="333"/>
      <c r="O209" s="333"/>
      <c r="P209" s="333"/>
      <c r="Q209" s="334" t="e">
        <f>IF(K209="nio",0,IF(K209&gt;0,K209*H209/W209,0))*VLOOKUP(B209,'2-Kosten per locatie'!$A$13:$C$63,3,FALSE)</f>
        <v>#DIV/0!</v>
      </c>
      <c r="R209" s="334">
        <f>IF(L209&gt;0,L209*H209/X209,0)*VLOOKUP(B209,'2-Kosten per locatie'!$A$13:$C$63,3,FALSE)</f>
        <v>0</v>
      </c>
      <c r="S209" s="334">
        <f>IF(M209&gt;0,M209*H209/Y209,0)*VLOOKUP(B209,'2-Kosten per locatie'!$A$13:$C$63,3,FALSE)</f>
        <v>0</v>
      </c>
      <c r="T209" s="334">
        <f>IF(N209&gt;0,N209*H209/Z209,0)*VLOOKUP(B209,'2-Kosten per locatie'!$A$13:$C$63,3,FALSE)</f>
        <v>0</v>
      </c>
      <c r="U209" s="334">
        <f>IF(O209&gt;0,O209*H209/Y209,0)*VLOOKUP(B209,'2-Kosten per locatie'!$A$13:$C$63,3,FALSE)</f>
        <v>0</v>
      </c>
      <c r="V209" s="334">
        <f>IF(P209&gt;0,P209*H209/Z209,0)*VLOOKUP(B209,'2-Kosten per locatie'!$A$13:$C$63,3,FALSE)</f>
        <v>0</v>
      </c>
      <c r="W209" s="335">
        <f>IF(K209="nio",0,IF(K209&gt;0,VLOOKUP(F209,'3-Productie normen'!A:L,VLOOKUP(K209,'3-Productie normen'!$B$38:$C$44,2,FALSE),FALSE)))</f>
        <v>0</v>
      </c>
      <c r="X209" s="335">
        <f t="shared" si="11"/>
        <v>0</v>
      </c>
      <c r="Y209" s="335">
        <f t="shared" si="12"/>
        <v>0</v>
      </c>
      <c r="Z209" s="335">
        <f t="shared" si="13"/>
        <v>0</v>
      </c>
      <c r="AA209" s="336" t="str">
        <f>VLOOKUP(F209,'3-Productie normen'!A:O,15,FALSE)</f>
        <v>S</v>
      </c>
      <c r="AC209" s="337">
        <f t="shared" si="14"/>
        <v>693.42</v>
      </c>
    </row>
    <row r="210" spans="1:29" ht="14.1" customHeight="1">
      <c r="A210" s="68">
        <v>210</v>
      </c>
      <c r="B210" s="273" t="s">
        <v>84</v>
      </c>
      <c r="C210" s="329" t="s">
        <v>207</v>
      </c>
      <c r="D210" s="330"/>
      <c r="E210" s="224" t="s">
        <v>275</v>
      </c>
      <c r="F210" s="224" t="s">
        <v>158</v>
      </c>
      <c r="G210" s="224" t="s">
        <v>212</v>
      </c>
      <c r="H210" s="339">
        <v>5.7750000000000004</v>
      </c>
      <c r="I210" s="339"/>
      <c r="J210" s="332">
        <f t="shared" si="10"/>
        <v>52</v>
      </c>
      <c r="K210" s="333">
        <v>52</v>
      </c>
      <c r="L210" s="333"/>
      <c r="M210" s="333"/>
      <c r="N210" s="333"/>
      <c r="O210" s="333"/>
      <c r="P210" s="333"/>
      <c r="Q210" s="334" t="e">
        <f>IF(K210="nio",0,IF(K210&gt;0,K210*H210/W210,0))*VLOOKUP(B210,'2-Kosten per locatie'!$A$13:$C$63,3,FALSE)</f>
        <v>#DIV/0!</v>
      </c>
      <c r="R210" s="334">
        <f>IF(L210&gt;0,L210*H210/X210,0)*VLOOKUP(B210,'2-Kosten per locatie'!$A$13:$C$63,3,FALSE)</f>
        <v>0</v>
      </c>
      <c r="S210" s="334">
        <f>IF(M210&gt;0,M210*H210/Y210,0)*VLOOKUP(B210,'2-Kosten per locatie'!$A$13:$C$63,3,FALSE)</f>
        <v>0</v>
      </c>
      <c r="T210" s="334">
        <f>IF(N210&gt;0,N210*H210/Z210,0)*VLOOKUP(B210,'2-Kosten per locatie'!$A$13:$C$63,3,FALSE)</f>
        <v>0</v>
      </c>
      <c r="U210" s="334">
        <f>IF(O210&gt;0,O210*H210/Y210,0)*VLOOKUP(B210,'2-Kosten per locatie'!$A$13:$C$63,3,FALSE)</f>
        <v>0</v>
      </c>
      <c r="V210" s="334">
        <f>IF(P210&gt;0,P210*H210/Z210,0)*VLOOKUP(B210,'2-Kosten per locatie'!$A$13:$C$63,3,FALSE)</f>
        <v>0</v>
      </c>
      <c r="W210" s="335">
        <f>IF(K210="nio",0,IF(K210&gt;0,VLOOKUP(F210,'3-Productie normen'!A:L,VLOOKUP(K210,'3-Productie normen'!$B$38:$C$44,2,FALSE),FALSE)))</f>
        <v>0</v>
      </c>
      <c r="X210" s="335">
        <f t="shared" si="11"/>
        <v>0</v>
      </c>
      <c r="Y210" s="335">
        <f t="shared" si="12"/>
        <v>0</v>
      </c>
      <c r="Z210" s="335">
        <f t="shared" si="13"/>
        <v>0</v>
      </c>
      <c r="AA210" s="336" t="str">
        <f>VLOOKUP(F210,'3-Productie normen'!A:O,15,FALSE)</f>
        <v>B</v>
      </c>
      <c r="AC210" s="337">
        <f t="shared" si="14"/>
        <v>300.3</v>
      </c>
    </row>
    <row r="211" spans="1:29" ht="14.1" customHeight="1">
      <c r="A211" s="68">
        <v>211</v>
      </c>
      <c r="B211" s="273" t="s">
        <v>84</v>
      </c>
      <c r="C211" s="329" t="s">
        <v>207</v>
      </c>
      <c r="D211" s="330"/>
      <c r="E211" s="224" t="s">
        <v>156</v>
      </c>
      <c r="F211" s="224" t="s">
        <v>156</v>
      </c>
      <c r="G211" s="224" t="s">
        <v>228</v>
      </c>
      <c r="H211" s="339">
        <v>50.085000000000008</v>
      </c>
      <c r="I211" s="339"/>
      <c r="J211" s="332">
        <f t="shared" si="10"/>
        <v>52</v>
      </c>
      <c r="K211" s="333">
        <v>52</v>
      </c>
      <c r="L211" s="333"/>
      <c r="M211" s="333"/>
      <c r="N211" s="333"/>
      <c r="O211" s="333"/>
      <c r="P211" s="333"/>
      <c r="Q211" s="334" t="e">
        <f>IF(K211="nio",0,IF(K211&gt;0,K211*H211/W211,0))*VLOOKUP(B211,'2-Kosten per locatie'!$A$13:$C$63,3,FALSE)</f>
        <v>#DIV/0!</v>
      </c>
      <c r="R211" s="334">
        <f>IF(L211&gt;0,L211*H211/X211,0)*VLOOKUP(B211,'2-Kosten per locatie'!$A$13:$C$63,3,FALSE)</f>
        <v>0</v>
      </c>
      <c r="S211" s="334">
        <f>IF(M211&gt;0,M211*H211/Y211,0)*VLOOKUP(B211,'2-Kosten per locatie'!$A$13:$C$63,3,FALSE)</f>
        <v>0</v>
      </c>
      <c r="T211" s="334">
        <f>IF(N211&gt;0,N211*H211/Z211,0)*VLOOKUP(B211,'2-Kosten per locatie'!$A$13:$C$63,3,FALSE)</f>
        <v>0</v>
      </c>
      <c r="U211" s="334">
        <f>IF(O211&gt;0,O211*H211/Y211,0)*VLOOKUP(B211,'2-Kosten per locatie'!$A$13:$C$63,3,FALSE)</f>
        <v>0</v>
      </c>
      <c r="V211" s="334">
        <f>IF(P211&gt;0,P211*H211/Z211,0)*VLOOKUP(B211,'2-Kosten per locatie'!$A$13:$C$63,3,FALSE)</f>
        <v>0</v>
      </c>
      <c r="W211" s="335">
        <f>IF(K211="nio",0,IF(K211&gt;0,VLOOKUP(F211,'3-Productie normen'!A:L,VLOOKUP(K211,'3-Productie normen'!$B$38:$C$44,2,FALSE),FALSE)))</f>
        <v>0</v>
      </c>
      <c r="X211" s="335">
        <f t="shared" ref="X211:X274" si="19">IF(L211&gt;0,W211*$X$8,0)</f>
        <v>0</v>
      </c>
      <c r="Y211" s="335">
        <f t="shared" ref="Y211:Y274" si="20">IF((OR(M211&gt;0,O211&gt;0)),W211*$Y$8,0)</f>
        <v>0</v>
      </c>
      <c r="Z211" s="335">
        <f t="shared" ref="Z211:Z274" si="21">IF((OR(N211&gt;0,P211&gt;0)),W211*$Z$8,0)</f>
        <v>0</v>
      </c>
      <c r="AA211" s="336" t="str">
        <f>VLOOKUP(F211,'3-Productie normen'!A:O,15,FALSE)</f>
        <v>S</v>
      </c>
      <c r="AC211" s="337">
        <f t="shared" ref="AC211:AC274" si="22">J211*H211</f>
        <v>2604.4200000000005</v>
      </c>
    </row>
    <row r="212" spans="1:29" ht="14.1" customHeight="1">
      <c r="A212" s="68">
        <v>212</v>
      </c>
      <c r="B212" s="273" t="s">
        <v>84</v>
      </c>
      <c r="C212" s="329" t="s">
        <v>207</v>
      </c>
      <c r="D212" s="330"/>
      <c r="E212" s="224" t="s">
        <v>276</v>
      </c>
      <c r="F212" s="224" t="s">
        <v>218</v>
      </c>
      <c r="G212" s="224" t="s">
        <v>228</v>
      </c>
      <c r="H212" s="339">
        <v>0</v>
      </c>
      <c r="I212" s="339">
        <v>25.41</v>
      </c>
      <c r="J212" s="332">
        <f t="shared" ref="J212:J275" si="23">SUM(K212:P212)</f>
        <v>0</v>
      </c>
      <c r="K212" s="333" t="s">
        <v>219</v>
      </c>
      <c r="L212" s="333"/>
      <c r="M212" s="333"/>
      <c r="N212" s="333"/>
      <c r="O212" s="333"/>
      <c r="P212" s="333"/>
      <c r="Q212" s="334">
        <f>IF(K212="nio",0,IF(K212&gt;0,K212*H212/W212,0))*VLOOKUP(B212,'2-Kosten per locatie'!$A$13:$C$63,3,FALSE)</f>
        <v>0</v>
      </c>
      <c r="R212" s="334">
        <f>IF(L212&gt;0,L212*H212/X212,0)*VLOOKUP(B212,'2-Kosten per locatie'!$A$13:$C$63,3,FALSE)</f>
        <v>0</v>
      </c>
      <c r="S212" s="334">
        <f>IF(M212&gt;0,M212*H212/Y212,0)*VLOOKUP(B212,'2-Kosten per locatie'!$A$13:$C$63,3,FALSE)</f>
        <v>0</v>
      </c>
      <c r="T212" s="334">
        <f>IF(N212&gt;0,N212*H212/Z212,0)*VLOOKUP(B212,'2-Kosten per locatie'!$A$13:$C$63,3,FALSE)</f>
        <v>0</v>
      </c>
      <c r="U212" s="334">
        <f>IF(O212&gt;0,O212*H212/Y212,0)*VLOOKUP(B212,'2-Kosten per locatie'!$A$13:$C$63,3,FALSE)</f>
        <v>0</v>
      </c>
      <c r="V212" s="334">
        <f>IF(P212&gt;0,P212*H212/Z212,0)*VLOOKUP(B212,'2-Kosten per locatie'!$A$13:$C$63,3,FALSE)</f>
        <v>0</v>
      </c>
      <c r="W212" s="335">
        <f>IF(K212="nio",0,IF(K212&gt;0,VLOOKUP(F212,'3-Productie normen'!A:L,VLOOKUP(K212,'3-Productie normen'!$B$38:$C$44,2,FALSE),FALSE)))</f>
        <v>0</v>
      </c>
      <c r="X212" s="335">
        <f t="shared" si="19"/>
        <v>0</v>
      </c>
      <c r="Y212" s="335">
        <f t="shared" si="20"/>
        <v>0</v>
      </c>
      <c r="Z212" s="335">
        <f t="shared" si="21"/>
        <v>0</v>
      </c>
      <c r="AA212" s="336" t="str">
        <f>VLOOKUP(F212,'3-Productie normen'!A:O,15,FALSE)</f>
        <v>-</v>
      </c>
      <c r="AC212" s="337">
        <f t="shared" si="22"/>
        <v>0</v>
      </c>
    </row>
    <row r="213" spans="1:29" ht="14.1" customHeight="1">
      <c r="A213" s="68">
        <v>213</v>
      </c>
      <c r="B213" s="273" t="s">
        <v>84</v>
      </c>
      <c r="C213" s="329" t="s">
        <v>222</v>
      </c>
      <c r="D213" s="330"/>
      <c r="E213" s="224" t="s">
        <v>226</v>
      </c>
      <c r="F213" s="224" t="s">
        <v>218</v>
      </c>
      <c r="G213" s="224" t="s">
        <v>212</v>
      </c>
      <c r="H213" s="339">
        <v>0</v>
      </c>
      <c r="I213" s="339">
        <v>29.294999999999998</v>
      </c>
      <c r="J213" s="332">
        <f t="shared" si="23"/>
        <v>0</v>
      </c>
      <c r="K213" s="333" t="s">
        <v>219</v>
      </c>
      <c r="L213" s="333"/>
      <c r="M213" s="333"/>
      <c r="N213" s="333"/>
      <c r="O213" s="333"/>
      <c r="P213" s="333"/>
      <c r="Q213" s="334">
        <f>IF(K213="nio",0,IF(K213&gt;0,K213*H213/W213,0))*VLOOKUP(B213,'2-Kosten per locatie'!$A$13:$C$63,3,FALSE)</f>
        <v>0</v>
      </c>
      <c r="R213" s="334">
        <f>IF(L213&gt;0,L213*H213/X213,0)*VLOOKUP(B213,'2-Kosten per locatie'!$A$13:$C$63,3,FALSE)</f>
        <v>0</v>
      </c>
      <c r="S213" s="334">
        <f>IF(M213&gt;0,M213*H213/Y213,0)*VLOOKUP(B213,'2-Kosten per locatie'!$A$13:$C$63,3,FALSE)</f>
        <v>0</v>
      </c>
      <c r="T213" s="334">
        <f>IF(N213&gt;0,N213*H213/Z213,0)*VLOOKUP(B213,'2-Kosten per locatie'!$A$13:$C$63,3,FALSE)</f>
        <v>0</v>
      </c>
      <c r="U213" s="334">
        <f>IF(O213&gt;0,O213*H213/Y213,0)*VLOOKUP(B213,'2-Kosten per locatie'!$A$13:$C$63,3,FALSE)</f>
        <v>0</v>
      </c>
      <c r="V213" s="334">
        <f>IF(P213&gt;0,P213*H213/Z213,0)*VLOOKUP(B213,'2-Kosten per locatie'!$A$13:$C$63,3,FALSE)</f>
        <v>0</v>
      </c>
      <c r="W213" s="335">
        <f>IF(K213="nio",0,IF(K213&gt;0,VLOOKUP(F213,'3-Productie normen'!A:L,VLOOKUP(K213,'3-Productie normen'!$B$38:$C$44,2,FALSE),FALSE)))</f>
        <v>0</v>
      </c>
      <c r="X213" s="335">
        <f t="shared" si="19"/>
        <v>0</v>
      </c>
      <c r="Y213" s="335">
        <f t="shared" si="20"/>
        <v>0</v>
      </c>
      <c r="Z213" s="335">
        <f t="shared" si="21"/>
        <v>0</v>
      </c>
      <c r="AA213" s="336" t="str">
        <f>VLOOKUP(F213,'3-Productie normen'!A:O,15,FALSE)</f>
        <v>-</v>
      </c>
      <c r="AC213" s="337">
        <f t="shared" si="22"/>
        <v>0</v>
      </c>
    </row>
    <row r="214" spans="1:29" ht="14.1" customHeight="1">
      <c r="A214" s="68">
        <v>214</v>
      </c>
      <c r="B214" s="273" t="s">
        <v>84</v>
      </c>
      <c r="C214" s="329" t="s">
        <v>222</v>
      </c>
      <c r="D214" s="330"/>
      <c r="E214" s="224" t="s">
        <v>225</v>
      </c>
      <c r="F214" s="224" t="s">
        <v>161</v>
      </c>
      <c r="G214" s="224" t="s">
        <v>212</v>
      </c>
      <c r="H214" s="339">
        <v>82.215000000000003</v>
      </c>
      <c r="I214" s="339"/>
      <c r="J214" s="332">
        <f t="shared" si="23"/>
        <v>52</v>
      </c>
      <c r="K214" s="333">
        <v>52</v>
      </c>
      <c r="L214" s="333"/>
      <c r="M214" s="333"/>
      <c r="N214" s="333"/>
      <c r="O214" s="333"/>
      <c r="P214" s="333"/>
      <c r="Q214" s="334" t="e">
        <f>IF(K214="nio",0,IF(K214&gt;0,K214*H214/W214,0))*VLOOKUP(B214,'2-Kosten per locatie'!$A$13:$C$63,3,FALSE)</f>
        <v>#DIV/0!</v>
      </c>
      <c r="R214" s="334">
        <f>IF(L214&gt;0,L214*H214/X214,0)*VLOOKUP(B214,'2-Kosten per locatie'!$A$13:$C$63,3,FALSE)</f>
        <v>0</v>
      </c>
      <c r="S214" s="334">
        <f>IF(M214&gt;0,M214*H214/Y214,0)*VLOOKUP(B214,'2-Kosten per locatie'!$A$13:$C$63,3,FALSE)</f>
        <v>0</v>
      </c>
      <c r="T214" s="334">
        <f>IF(N214&gt;0,N214*H214/Z214,0)*VLOOKUP(B214,'2-Kosten per locatie'!$A$13:$C$63,3,FALSE)</f>
        <v>0</v>
      </c>
      <c r="U214" s="334">
        <f>IF(O214&gt;0,O214*H214/Y214,0)*VLOOKUP(B214,'2-Kosten per locatie'!$A$13:$C$63,3,FALSE)</f>
        <v>0</v>
      </c>
      <c r="V214" s="334">
        <f>IF(P214&gt;0,P214*H214/Z214,0)*VLOOKUP(B214,'2-Kosten per locatie'!$A$13:$C$63,3,FALSE)</f>
        <v>0</v>
      </c>
      <c r="W214" s="335">
        <f>IF(K214="nio",0,IF(K214&gt;0,VLOOKUP(F214,'3-Productie normen'!A:L,VLOOKUP(K214,'3-Productie normen'!$B$38:$C$44,2,FALSE),FALSE)))</f>
        <v>0</v>
      </c>
      <c r="X214" s="335">
        <f t="shared" si="19"/>
        <v>0</v>
      </c>
      <c r="Y214" s="335">
        <f t="shared" si="20"/>
        <v>0</v>
      </c>
      <c r="Z214" s="335">
        <f t="shared" si="21"/>
        <v>0</v>
      </c>
      <c r="AA214" s="336" t="str">
        <f>VLOOKUP(F214,'3-Productie normen'!A:O,15,FALSE)</f>
        <v>V</v>
      </c>
      <c r="AC214" s="337">
        <f t="shared" si="22"/>
        <v>4275.18</v>
      </c>
    </row>
    <row r="215" spans="1:29" ht="14.1" customHeight="1">
      <c r="A215" s="68">
        <v>215</v>
      </c>
      <c r="B215" s="273" t="s">
        <v>84</v>
      </c>
      <c r="C215" s="329" t="s">
        <v>222</v>
      </c>
      <c r="D215" s="330"/>
      <c r="E215" s="224" t="s">
        <v>244</v>
      </c>
      <c r="F215" s="224" t="s">
        <v>218</v>
      </c>
      <c r="G215" s="224" t="s">
        <v>212</v>
      </c>
      <c r="H215" s="339">
        <v>0</v>
      </c>
      <c r="I215" s="339">
        <v>64.47</v>
      </c>
      <c r="J215" s="332">
        <f t="shared" si="23"/>
        <v>0</v>
      </c>
      <c r="K215" s="333" t="s">
        <v>219</v>
      </c>
      <c r="L215" s="333"/>
      <c r="M215" s="333"/>
      <c r="N215" s="333"/>
      <c r="O215" s="333"/>
      <c r="P215" s="333"/>
      <c r="Q215" s="334">
        <f>IF(K215="nio",0,IF(K215&gt;0,K215*H215/W215,0))*VLOOKUP(B215,'2-Kosten per locatie'!$A$13:$C$63,3,FALSE)</f>
        <v>0</v>
      </c>
      <c r="R215" s="334">
        <f>IF(L215&gt;0,L215*H215/X215,0)*VLOOKUP(B215,'2-Kosten per locatie'!$A$13:$C$63,3,FALSE)</f>
        <v>0</v>
      </c>
      <c r="S215" s="334">
        <f>IF(M215&gt;0,M215*H215/Y215,0)*VLOOKUP(B215,'2-Kosten per locatie'!$A$13:$C$63,3,FALSE)</f>
        <v>0</v>
      </c>
      <c r="T215" s="334">
        <f>IF(N215&gt;0,N215*H215/Z215,0)*VLOOKUP(B215,'2-Kosten per locatie'!$A$13:$C$63,3,FALSE)</f>
        <v>0</v>
      </c>
      <c r="U215" s="334">
        <f>IF(O215&gt;0,O215*H215/Y215,0)*VLOOKUP(B215,'2-Kosten per locatie'!$A$13:$C$63,3,FALSE)</f>
        <v>0</v>
      </c>
      <c r="V215" s="334">
        <f>IF(P215&gt;0,P215*H215/Z215,0)*VLOOKUP(B215,'2-Kosten per locatie'!$A$13:$C$63,3,FALSE)</f>
        <v>0</v>
      </c>
      <c r="W215" s="335">
        <f>IF(K215="nio",0,IF(K215&gt;0,VLOOKUP(F215,'3-Productie normen'!A:L,VLOOKUP(K215,'3-Productie normen'!$B$38:$C$44,2,FALSE),FALSE)))</f>
        <v>0</v>
      </c>
      <c r="X215" s="335">
        <f t="shared" si="19"/>
        <v>0</v>
      </c>
      <c r="Y215" s="335">
        <f t="shared" si="20"/>
        <v>0</v>
      </c>
      <c r="Z215" s="335">
        <f t="shared" si="21"/>
        <v>0</v>
      </c>
      <c r="AA215" s="336" t="str">
        <f>VLOOKUP(F215,'3-Productie normen'!A:O,15,FALSE)</f>
        <v>-</v>
      </c>
      <c r="AC215" s="337">
        <f t="shared" si="22"/>
        <v>0</v>
      </c>
    </row>
    <row r="216" spans="1:29" ht="14.1" customHeight="1">
      <c r="A216" s="68">
        <v>216</v>
      </c>
      <c r="B216" s="273" t="s">
        <v>84</v>
      </c>
      <c r="C216" s="329" t="s">
        <v>222</v>
      </c>
      <c r="D216" s="330"/>
      <c r="E216" s="224" t="s">
        <v>210</v>
      </c>
      <c r="F216" s="224" t="s">
        <v>154</v>
      </c>
      <c r="G216" s="224" t="s">
        <v>212</v>
      </c>
      <c r="H216" s="339">
        <v>4.641</v>
      </c>
      <c r="I216" s="339"/>
      <c r="J216" s="332">
        <f t="shared" si="23"/>
        <v>52</v>
      </c>
      <c r="K216" s="333">
        <v>52</v>
      </c>
      <c r="L216" s="333"/>
      <c r="M216" s="333"/>
      <c r="N216" s="333"/>
      <c r="O216" s="333"/>
      <c r="P216" s="333"/>
      <c r="Q216" s="334" t="e">
        <f>IF(K216="nio",0,IF(K216&gt;0,K216*H216/W216,0))*VLOOKUP(B216,'2-Kosten per locatie'!$A$13:$C$63,3,FALSE)</f>
        <v>#DIV/0!</v>
      </c>
      <c r="R216" s="334">
        <f>IF(L216&gt;0,L216*H216/X216,0)*VLOOKUP(B216,'2-Kosten per locatie'!$A$13:$C$63,3,FALSE)</f>
        <v>0</v>
      </c>
      <c r="S216" s="334">
        <f>IF(M216&gt;0,M216*H216/Y216,0)*VLOOKUP(B216,'2-Kosten per locatie'!$A$13:$C$63,3,FALSE)</f>
        <v>0</v>
      </c>
      <c r="T216" s="334">
        <f>IF(N216&gt;0,N216*H216/Z216,0)*VLOOKUP(B216,'2-Kosten per locatie'!$A$13:$C$63,3,FALSE)</f>
        <v>0</v>
      </c>
      <c r="U216" s="334">
        <f>IF(O216&gt;0,O216*H216/Y216,0)*VLOOKUP(B216,'2-Kosten per locatie'!$A$13:$C$63,3,FALSE)</f>
        <v>0</v>
      </c>
      <c r="V216" s="334">
        <f>IF(P216&gt;0,P216*H216/Z216,0)*VLOOKUP(B216,'2-Kosten per locatie'!$A$13:$C$63,3,FALSE)</f>
        <v>0</v>
      </c>
      <c r="W216" s="335">
        <f>IF(K216="nio",0,IF(K216&gt;0,VLOOKUP(F216,'3-Productie normen'!A:L,VLOOKUP(K216,'3-Productie normen'!$B$38:$C$44,2,FALSE),FALSE)))</f>
        <v>0</v>
      </c>
      <c r="X216" s="335">
        <f t="shared" si="19"/>
        <v>0</v>
      </c>
      <c r="Y216" s="335">
        <f t="shared" si="20"/>
        <v>0</v>
      </c>
      <c r="Z216" s="335">
        <f t="shared" si="21"/>
        <v>0</v>
      </c>
      <c r="AA216" s="336" t="str">
        <f>VLOOKUP(F216,'3-Productie normen'!A:O,15,FALSE)</f>
        <v>V</v>
      </c>
      <c r="AC216" s="337">
        <f t="shared" si="22"/>
        <v>241.33199999999999</v>
      </c>
    </row>
    <row r="217" spans="1:29" ht="14.1" customHeight="1">
      <c r="A217" s="68">
        <v>217</v>
      </c>
      <c r="B217" s="273" t="s">
        <v>84</v>
      </c>
      <c r="C217" s="329" t="s">
        <v>222</v>
      </c>
      <c r="D217" s="330"/>
      <c r="E217" s="224" t="s">
        <v>230</v>
      </c>
      <c r="F217" s="224" t="s">
        <v>166</v>
      </c>
      <c r="G217" s="224" t="s">
        <v>211</v>
      </c>
      <c r="H217" s="339">
        <v>13.755000000000001</v>
      </c>
      <c r="I217" s="339"/>
      <c r="J217" s="332">
        <f t="shared" si="23"/>
        <v>52</v>
      </c>
      <c r="K217" s="333">
        <v>52</v>
      </c>
      <c r="L217" s="333"/>
      <c r="M217" s="333"/>
      <c r="N217" s="333"/>
      <c r="O217" s="333"/>
      <c r="P217" s="333"/>
      <c r="Q217" s="334" t="e">
        <f>IF(K217="nio",0,IF(K217&gt;0,K217*H217/W217,0))*VLOOKUP(B217,'2-Kosten per locatie'!$A$13:$C$63,3,FALSE)</f>
        <v>#DIV/0!</v>
      </c>
      <c r="R217" s="334">
        <f>IF(L217&gt;0,L217*H217/X217,0)*VLOOKUP(B217,'2-Kosten per locatie'!$A$13:$C$63,3,FALSE)</f>
        <v>0</v>
      </c>
      <c r="S217" s="334">
        <f>IF(M217&gt;0,M217*H217/Y217,0)*VLOOKUP(B217,'2-Kosten per locatie'!$A$13:$C$63,3,FALSE)</f>
        <v>0</v>
      </c>
      <c r="T217" s="334">
        <f>IF(N217&gt;0,N217*H217/Z217,0)*VLOOKUP(B217,'2-Kosten per locatie'!$A$13:$C$63,3,FALSE)</f>
        <v>0</v>
      </c>
      <c r="U217" s="334">
        <f>IF(O217&gt;0,O217*H217/Y217,0)*VLOOKUP(B217,'2-Kosten per locatie'!$A$13:$C$63,3,FALSE)</f>
        <v>0</v>
      </c>
      <c r="V217" s="334">
        <f>IF(P217&gt;0,P217*H217/Z217,0)*VLOOKUP(B217,'2-Kosten per locatie'!$A$13:$C$63,3,FALSE)</f>
        <v>0</v>
      </c>
      <c r="W217" s="335">
        <f>IF(K217="nio",0,IF(K217&gt;0,VLOOKUP(F217,'3-Productie normen'!A:L,VLOOKUP(K217,'3-Productie normen'!$B$38:$C$44,2,FALSE),FALSE)))</f>
        <v>0</v>
      </c>
      <c r="X217" s="335">
        <f t="shared" si="19"/>
        <v>0</v>
      </c>
      <c r="Y217" s="335">
        <f t="shared" si="20"/>
        <v>0</v>
      </c>
      <c r="Z217" s="335">
        <f t="shared" si="21"/>
        <v>0</v>
      </c>
      <c r="AA217" s="336" t="str">
        <f>VLOOKUP(F217,'3-Productie normen'!A:O,15,FALSE)</f>
        <v>S</v>
      </c>
      <c r="AC217" s="337">
        <f t="shared" si="22"/>
        <v>715.26</v>
      </c>
    </row>
    <row r="218" spans="1:29" ht="14.1" customHeight="1">
      <c r="A218" s="68">
        <v>218</v>
      </c>
      <c r="B218" s="273" t="s">
        <v>84</v>
      </c>
      <c r="C218" s="329" t="s">
        <v>222</v>
      </c>
      <c r="D218" s="330"/>
      <c r="E218" s="224" t="s">
        <v>269</v>
      </c>
      <c r="F218" s="224" t="s">
        <v>167</v>
      </c>
      <c r="G218" s="224" t="s">
        <v>277</v>
      </c>
      <c r="H218" s="339">
        <v>19.740000000000002</v>
      </c>
      <c r="I218" s="339"/>
      <c r="J218" s="332">
        <f t="shared" si="23"/>
        <v>52</v>
      </c>
      <c r="K218" s="333">
        <v>52</v>
      </c>
      <c r="L218" s="333"/>
      <c r="M218" s="333"/>
      <c r="N218" s="333"/>
      <c r="O218" s="333"/>
      <c r="P218" s="333"/>
      <c r="Q218" s="334" t="e">
        <f>IF(K218="nio",0,IF(K218&gt;0,K218*H218/W218,0))*VLOOKUP(B218,'2-Kosten per locatie'!$A$13:$C$63,3,FALSE)</f>
        <v>#DIV/0!</v>
      </c>
      <c r="R218" s="334">
        <f>IF(L218&gt;0,L218*H218/X218,0)*VLOOKUP(B218,'2-Kosten per locatie'!$A$13:$C$63,3,FALSE)</f>
        <v>0</v>
      </c>
      <c r="S218" s="334">
        <f>IF(M218&gt;0,M218*H218/Y218,0)*VLOOKUP(B218,'2-Kosten per locatie'!$A$13:$C$63,3,FALSE)</f>
        <v>0</v>
      </c>
      <c r="T218" s="334">
        <f>IF(N218&gt;0,N218*H218/Z218,0)*VLOOKUP(B218,'2-Kosten per locatie'!$A$13:$C$63,3,FALSE)</f>
        <v>0</v>
      </c>
      <c r="U218" s="334">
        <f>IF(O218&gt;0,O218*H218/Y218,0)*VLOOKUP(B218,'2-Kosten per locatie'!$A$13:$C$63,3,FALSE)</f>
        <v>0</v>
      </c>
      <c r="V218" s="334">
        <f>IF(P218&gt;0,P218*H218/Z218,0)*VLOOKUP(B218,'2-Kosten per locatie'!$A$13:$C$63,3,FALSE)</f>
        <v>0</v>
      </c>
      <c r="W218" s="335">
        <f>IF(K218="nio",0,IF(K218&gt;0,VLOOKUP(F218,'3-Productie normen'!A:L,VLOOKUP(K218,'3-Productie normen'!$B$38:$C$44,2,FALSE),FALSE)))</f>
        <v>0</v>
      </c>
      <c r="X218" s="335">
        <f t="shared" si="19"/>
        <v>0</v>
      </c>
      <c r="Y218" s="335">
        <f t="shared" si="20"/>
        <v>0</v>
      </c>
      <c r="Z218" s="335">
        <f t="shared" si="21"/>
        <v>0</v>
      </c>
      <c r="AA218" s="336" t="str">
        <f>VLOOKUP(F218,'3-Productie normen'!A:O,15,FALSE)</f>
        <v>V</v>
      </c>
      <c r="AC218" s="337">
        <f t="shared" si="22"/>
        <v>1026.48</v>
      </c>
    </row>
    <row r="219" spans="1:29" ht="14.1" customHeight="1">
      <c r="A219" s="68">
        <v>219</v>
      </c>
      <c r="B219" s="273" t="s">
        <v>84</v>
      </c>
      <c r="C219" s="329" t="s">
        <v>222</v>
      </c>
      <c r="D219" s="330"/>
      <c r="E219" s="224" t="s">
        <v>278</v>
      </c>
      <c r="F219" s="224" t="s">
        <v>168</v>
      </c>
      <c r="G219" s="224" t="s">
        <v>212</v>
      </c>
      <c r="H219" s="339">
        <v>24.990000000000002</v>
      </c>
      <c r="I219" s="339"/>
      <c r="J219" s="332">
        <f t="shared" si="23"/>
        <v>52</v>
      </c>
      <c r="K219" s="333">
        <v>52</v>
      </c>
      <c r="L219" s="333"/>
      <c r="M219" s="333"/>
      <c r="N219" s="333"/>
      <c r="O219" s="333"/>
      <c r="P219" s="333"/>
      <c r="Q219" s="334" t="e">
        <f>IF(K219="nio",0,IF(K219&gt;0,K219*H219/W219,0))*VLOOKUP(B219,'2-Kosten per locatie'!$A$13:$C$63,3,FALSE)</f>
        <v>#DIV/0!</v>
      </c>
      <c r="R219" s="334">
        <f>IF(L219&gt;0,L219*H219/X219,0)*VLOOKUP(B219,'2-Kosten per locatie'!$A$13:$C$63,3,FALSE)</f>
        <v>0</v>
      </c>
      <c r="S219" s="334">
        <f>IF(M219&gt;0,M219*H219/Y219,0)*VLOOKUP(B219,'2-Kosten per locatie'!$A$13:$C$63,3,FALSE)</f>
        <v>0</v>
      </c>
      <c r="T219" s="334">
        <f>IF(N219&gt;0,N219*H219/Z219,0)*VLOOKUP(B219,'2-Kosten per locatie'!$A$13:$C$63,3,FALSE)</f>
        <v>0</v>
      </c>
      <c r="U219" s="334">
        <f>IF(O219&gt;0,O219*H219/Y219,0)*VLOOKUP(B219,'2-Kosten per locatie'!$A$13:$C$63,3,FALSE)</f>
        <v>0</v>
      </c>
      <c r="V219" s="334">
        <f>IF(P219&gt;0,P219*H219/Z219,0)*VLOOKUP(B219,'2-Kosten per locatie'!$A$13:$C$63,3,FALSE)</f>
        <v>0</v>
      </c>
      <c r="W219" s="335">
        <f>IF(K219="nio",0,IF(K219&gt;0,VLOOKUP(F219,'3-Productie normen'!A:L,VLOOKUP(K219,'3-Productie normen'!$B$38:$C$44,2,FALSE),FALSE)))</f>
        <v>0</v>
      </c>
      <c r="X219" s="335">
        <f t="shared" si="19"/>
        <v>0</v>
      </c>
      <c r="Y219" s="335">
        <f t="shared" si="20"/>
        <v>0</v>
      </c>
      <c r="Z219" s="335">
        <f t="shared" si="21"/>
        <v>0</v>
      </c>
      <c r="AA219" s="336" t="str">
        <f>VLOOKUP(F219,'3-Productie normen'!A:O,15,FALSE)</f>
        <v>V</v>
      </c>
      <c r="AC219" s="337">
        <f t="shared" si="22"/>
        <v>1299.48</v>
      </c>
    </row>
    <row r="220" spans="1:29" ht="14.1" customHeight="1">
      <c r="A220" s="68">
        <v>220</v>
      </c>
      <c r="B220" s="273" t="s">
        <v>84</v>
      </c>
      <c r="C220" s="329" t="s">
        <v>222</v>
      </c>
      <c r="D220" s="330"/>
      <c r="E220" s="224" t="s">
        <v>156</v>
      </c>
      <c r="F220" s="224" t="s">
        <v>156</v>
      </c>
      <c r="G220" s="224" t="s">
        <v>212</v>
      </c>
      <c r="H220" s="339">
        <v>15.645000000000001</v>
      </c>
      <c r="I220" s="339"/>
      <c r="J220" s="332">
        <f t="shared" si="23"/>
        <v>52</v>
      </c>
      <c r="K220" s="333">
        <v>52</v>
      </c>
      <c r="L220" s="333"/>
      <c r="M220" s="333"/>
      <c r="N220" s="333"/>
      <c r="O220" s="333"/>
      <c r="P220" s="333"/>
      <c r="Q220" s="334" t="e">
        <f>IF(K220="nio",0,IF(K220&gt;0,K220*H220/W220,0))*VLOOKUP(B220,'2-Kosten per locatie'!$A$13:$C$63,3,FALSE)</f>
        <v>#DIV/0!</v>
      </c>
      <c r="R220" s="334">
        <f>IF(L220&gt;0,L220*H220/X220,0)*VLOOKUP(B220,'2-Kosten per locatie'!$A$13:$C$63,3,FALSE)</f>
        <v>0</v>
      </c>
      <c r="S220" s="334">
        <f>IF(M220&gt;0,M220*H220/Y220,0)*VLOOKUP(B220,'2-Kosten per locatie'!$A$13:$C$63,3,FALSE)</f>
        <v>0</v>
      </c>
      <c r="T220" s="334">
        <f>IF(N220&gt;0,N220*H220/Z220,0)*VLOOKUP(B220,'2-Kosten per locatie'!$A$13:$C$63,3,FALSE)</f>
        <v>0</v>
      </c>
      <c r="U220" s="334">
        <f>IF(O220&gt;0,O220*H220/Y220,0)*VLOOKUP(B220,'2-Kosten per locatie'!$A$13:$C$63,3,FALSE)</f>
        <v>0</v>
      </c>
      <c r="V220" s="334">
        <f>IF(P220&gt;0,P220*H220/Z220,0)*VLOOKUP(B220,'2-Kosten per locatie'!$A$13:$C$63,3,FALSE)</f>
        <v>0</v>
      </c>
      <c r="W220" s="335">
        <f>IF(K220="nio",0,IF(K220&gt;0,VLOOKUP(F220,'3-Productie normen'!A:L,VLOOKUP(K220,'3-Productie normen'!$B$38:$C$44,2,FALSE),FALSE)))</f>
        <v>0</v>
      </c>
      <c r="X220" s="335">
        <f t="shared" si="19"/>
        <v>0</v>
      </c>
      <c r="Y220" s="335">
        <f t="shared" si="20"/>
        <v>0</v>
      </c>
      <c r="Z220" s="335">
        <f t="shared" si="21"/>
        <v>0</v>
      </c>
      <c r="AA220" s="336" t="str">
        <f>VLOOKUP(F220,'3-Productie normen'!A:O,15,FALSE)</f>
        <v>S</v>
      </c>
      <c r="AC220" s="337">
        <f t="shared" si="22"/>
        <v>813.54000000000008</v>
      </c>
    </row>
    <row r="221" spans="1:29" ht="14.1" customHeight="1">
      <c r="A221" s="68">
        <v>221</v>
      </c>
      <c r="B221" s="273" t="s">
        <v>81</v>
      </c>
      <c r="C221" s="329" t="s">
        <v>207</v>
      </c>
      <c r="D221" s="330"/>
      <c r="E221" s="224" t="s">
        <v>208</v>
      </c>
      <c r="F221" s="224" t="s">
        <v>153</v>
      </c>
      <c r="G221" s="224" t="s">
        <v>263</v>
      </c>
      <c r="H221" s="339">
        <v>5.4600000000000009</v>
      </c>
      <c r="I221" s="339"/>
      <c r="J221" s="332">
        <f t="shared" si="23"/>
        <v>52</v>
      </c>
      <c r="K221" s="333">
        <v>52</v>
      </c>
      <c r="L221" s="333"/>
      <c r="M221" s="333"/>
      <c r="N221" s="333"/>
      <c r="O221" s="333"/>
      <c r="P221" s="333"/>
      <c r="Q221" s="334" t="e">
        <f>IF(K221="nio",0,IF(K221&gt;0,K221*H221/W221,0))*VLOOKUP(B221,'2-Kosten per locatie'!$A$13:$C$63,3,FALSE)</f>
        <v>#DIV/0!</v>
      </c>
      <c r="R221" s="334">
        <f>IF(L221&gt;0,L221*H221/X221,0)*VLOOKUP(B221,'2-Kosten per locatie'!$A$13:$C$63,3,FALSE)</f>
        <v>0</v>
      </c>
      <c r="S221" s="334">
        <f>IF(M221&gt;0,M221*H221/Y221,0)*VLOOKUP(B221,'2-Kosten per locatie'!$A$13:$C$63,3,FALSE)</f>
        <v>0</v>
      </c>
      <c r="T221" s="334">
        <f>IF(N221&gt;0,N221*H221/Z221,0)*VLOOKUP(B221,'2-Kosten per locatie'!$A$13:$C$63,3,FALSE)</f>
        <v>0</v>
      </c>
      <c r="U221" s="334">
        <f>IF(O221&gt;0,O221*H221/Y221,0)*VLOOKUP(B221,'2-Kosten per locatie'!$A$13:$C$63,3,FALSE)</f>
        <v>0</v>
      </c>
      <c r="V221" s="334">
        <f>IF(P221&gt;0,P221*H221/Z221,0)*VLOOKUP(B221,'2-Kosten per locatie'!$A$13:$C$63,3,FALSE)</f>
        <v>0</v>
      </c>
      <c r="W221" s="335">
        <f>IF(K221="nio",0,IF(K221&gt;0,VLOOKUP(F221,'3-Productie normen'!A:L,VLOOKUP(K221,'3-Productie normen'!$B$38:$C$44,2,FALSE),FALSE)))</f>
        <v>0</v>
      </c>
      <c r="X221" s="335">
        <f t="shared" si="19"/>
        <v>0</v>
      </c>
      <c r="Y221" s="335">
        <f t="shared" si="20"/>
        <v>0</v>
      </c>
      <c r="Z221" s="335">
        <f t="shared" si="21"/>
        <v>0</v>
      </c>
      <c r="AA221" s="336" t="str">
        <f>VLOOKUP(F221,'3-Productie normen'!A:O,15,FALSE)</f>
        <v>V</v>
      </c>
      <c r="AC221" s="337">
        <f t="shared" si="22"/>
        <v>283.92000000000007</v>
      </c>
    </row>
    <row r="222" spans="1:29" ht="14.1" customHeight="1">
      <c r="A222" s="68">
        <v>222</v>
      </c>
      <c r="B222" s="273" t="s">
        <v>81</v>
      </c>
      <c r="C222" s="329" t="s">
        <v>207</v>
      </c>
      <c r="D222" s="330"/>
      <c r="E222" s="224" t="s">
        <v>210</v>
      </c>
      <c r="F222" s="224" t="s">
        <v>154</v>
      </c>
      <c r="G222" s="224" t="s">
        <v>233</v>
      </c>
      <c r="H222" s="339">
        <v>13.334999999999999</v>
      </c>
      <c r="I222" s="339"/>
      <c r="J222" s="332">
        <f t="shared" si="23"/>
        <v>52</v>
      </c>
      <c r="K222" s="333">
        <v>52</v>
      </c>
      <c r="L222" s="333"/>
      <c r="M222" s="333"/>
      <c r="N222" s="333"/>
      <c r="O222" s="333"/>
      <c r="P222" s="333"/>
      <c r="Q222" s="334" t="e">
        <f>IF(K222="nio",0,IF(K222&gt;0,K222*H222/W222,0))*VLOOKUP(B222,'2-Kosten per locatie'!$A$13:$C$63,3,FALSE)</f>
        <v>#DIV/0!</v>
      </c>
      <c r="R222" s="334">
        <f>IF(L222&gt;0,L222*H222/X222,0)*VLOOKUP(B222,'2-Kosten per locatie'!$A$13:$C$63,3,FALSE)</f>
        <v>0</v>
      </c>
      <c r="S222" s="334">
        <f>IF(M222&gt;0,M222*H222/Y222,0)*VLOOKUP(B222,'2-Kosten per locatie'!$A$13:$C$63,3,FALSE)</f>
        <v>0</v>
      </c>
      <c r="T222" s="334">
        <f>IF(N222&gt;0,N222*H222/Z222,0)*VLOOKUP(B222,'2-Kosten per locatie'!$A$13:$C$63,3,FALSE)</f>
        <v>0</v>
      </c>
      <c r="U222" s="334">
        <f>IF(O222&gt;0,O222*H222/Y222,0)*VLOOKUP(B222,'2-Kosten per locatie'!$A$13:$C$63,3,FALSE)</f>
        <v>0</v>
      </c>
      <c r="V222" s="334">
        <f>IF(P222&gt;0,P222*H222/Z222,0)*VLOOKUP(B222,'2-Kosten per locatie'!$A$13:$C$63,3,FALSE)</f>
        <v>0</v>
      </c>
      <c r="W222" s="335">
        <f>IF(K222="nio",0,IF(K222&gt;0,VLOOKUP(F222,'3-Productie normen'!A:L,VLOOKUP(K222,'3-Productie normen'!$B$38:$C$44,2,FALSE),FALSE)))</f>
        <v>0</v>
      </c>
      <c r="X222" s="335">
        <f t="shared" si="19"/>
        <v>0</v>
      </c>
      <c r="Y222" s="335">
        <f t="shared" si="20"/>
        <v>0</v>
      </c>
      <c r="Z222" s="335">
        <f t="shared" si="21"/>
        <v>0</v>
      </c>
      <c r="AA222" s="336" t="str">
        <f>VLOOKUP(F222,'3-Productie normen'!A:O,15,FALSE)</f>
        <v>V</v>
      </c>
      <c r="AC222" s="337">
        <f t="shared" si="22"/>
        <v>693.42</v>
      </c>
    </row>
    <row r="223" spans="1:29" ht="14.1" customHeight="1">
      <c r="A223" s="68">
        <v>223</v>
      </c>
      <c r="B223" s="273" t="s">
        <v>81</v>
      </c>
      <c r="C223" s="329" t="s">
        <v>207</v>
      </c>
      <c r="D223" s="330"/>
      <c r="E223" s="224" t="s">
        <v>241</v>
      </c>
      <c r="F223" s="224" t="s">
        <v>151</v>
      </c>
      <c r="G223" s="224" t="s">
        <v>211</v>
      </c>
      <c r="H223" s="339">
        <v>4.83</v>
      </c>
      <c r="I223" s="339"/>
      <c r="J223" s="332">
        <f t="shared" si="23"/>
        <v>52</v>
      </c>
      <c r="K223" s="333">
        <v>52</v>
      </c>
      <c r="L223" s="333"/>
      <c r="M223" s="333"/>
      <c r="N223" s="333"/>
      <c r="O223" s="333"/>
      <c r="P223" s="333"/>
      <c r="Q223" s="334" t="e">
        <f>IF(K223="nio",0,IF(K223&gt;0,K223*H223/W223,0))*VLOOKUP(B223,'2-Kosten per locatie'!$A$13:$C$63,3,FALSE)</f>
        <v>#DIV/0!</v>
      </c>
      <c r="R223" s="334">
        <f>IF(L223&gt;0,L223*H223/X223,0)*VLOOKUP(B223,'2-Kosten per locatie'!$A$13:$C$63,3,FALSE)</f>
        <v>0</v>
      </c>
      <c r="S223" s="334">
        <f>IF(M223&gt;0,M223*H223/Y223,0)*VLOOKUP(B223,'2-Kosten per locatie'!$A$13:$C$63,3,FALSE)</f>
        <v>0</v>
      </c>
      <c r="T223" s="334">
        <f>IF(N223&gt;0,N223*H223/Z223,0)*VLOOKUP(B223,'2-Kosten per locatie'!$A$13:$C$63,3,FALSE)</f>
        <v>0</v>
      </c>
      <c r="U223" s="334">
        <f>IF(O223&gt;0,O223*H223/Y223,0)*VLOOKUP(B223,'2-Kosten per locatie'!$A$13:$C$63,3,FALSE)</f>
        <v>0</v>
      </c>
      <c r="V223" s="334">
        <f>IF(P223&gt;0,P223*H223/Z223,0)*VLOOKUP(B223,'2-Kosten per locatie'!$A$13:$C$63,3,FALSE)</f>
        <v>0</v>
      </c>
      <c r="W223" s="335">
        <f>IF(K223="nio",0,IF(K223&gt;0,VLOOKUP(F223,'3-Productie normen'!A:L,VLOOKUP(K223,'3-Productie normen'!$B$38:$C$44,2,FALSE),FALSE)))</f>
        <v>0</v>
      </c>
      <c r="X223" s="335">
        <f t="shared" si="19"/>
        <v>0</v>
      </c>
      <c r="Y223" s="335">
        <f t="shared" si="20"/>
        <v>0</v>
      </c>
      <c r="Z223" s="335">
        <f t="shared" si="21"/>
        <v>0</v>
      </c>
      <c r="AA223" s="336" t="str">
        <f>VLOOKUP(F223,'3-Productie normen'!A:O,15,FALSE)</f>
        <v>S</v>
      </c>
      <c r="AC223" s="337">
        <f t="shared" si="22"/>
        <v>251.16</v>
      </c>
    </row>
    <row r="224" spans="1:29" ht="14.1" customHeight="1">
      <c r="A224" s="68">
        <v>224</v>
      </c>
      <c r="B224" s="273" t="s">
        <v>81</v>
      </c>
      <c r="C224" s="329" t="s">
        <v>207</v>
      </c>
      <c r="D224" s="330"/>
      <c r="E224" s="224" t="s">
        <v>242</v>
      </c>
      <c r="F224" s="224" t="s">
        <v>151</v>
      </c>
      <c r="G224" s="224" t="s">
        <v>211</v>
      </c>
      <c r="H224" s="339">
        <v>3.0449999999999999</v>
      </c>
      <c r="I224" s="339"/>
      <c r="J224" s="332">
        <f t="shared" si="23"/>
        <v>52</v>
      </c>
      <c r="K224" s="333">
        <v>52</v>
      </c>
      <c r="L224" s="333"/>
      <c r="M224" s="333"/>
      <c r="N224" s="333"/>
      <c r="O224" s="333"/>
      <c r="P224" s="333"/>
      <c r="Q224" s="334" t="e">
        <f>IF(K224="nio",0,IF(K224&gt;0,K224*H224/W224,0))*VLOOKUP(B224,'2-Kosten per locatie'!$A$13:$C$63,3,FALSE)</f>
        <v>#DIV/0!</v>
      </c>
      <c r="R224" s="334">
        <f>IF(L224&gt;0,L224*H224/X224,0)*VLOOKUP(B224,'2-Kosten per locatie'!$A$13:$C$63,3,FALSE)</f>
        <v>0</v>
      </c>
      <c r="S224" s="334">
        <f>IF(M224&gt;0,M224*H224/Y224,0)*VLOOKUP(B224,'2-Kosten per locatie'!$A$13:$C$63,3,FALSE)</f>
        <v>0</v>
      </c>
      <c r="T224" s="334">
        <f>IF(N224&gt;0,N224*H224/Z224,0)*VLOOKUP(B224,'2-Kosten per locatie'!$A$13:$C$63,3,FALSE)</f>
        <v>0</v>
      </c>
      <c r="U224" s="334">
        <f>IF(O224&gt;0,O224*H224/Y224,0)*VLOOKUP(B224,'2-Kosten per locatie'!$A$13:$C$63,3,FALSE)</f>
        <v>0</v>
      </c>
      <c r="V224" s="334">
        <f>IF(P224&gt;0,P224*H224/Z224,0)*VLOOKUP(B224,'2-Kosten per locatie'!$A$13:$C$63,3,FALSE)</f>
        <v>0</v>
      </c>
      <c r="W224" s="335">
        <f>IF(K224="nio",0,IF(K224&gt;0,VLOOKUP(F224,'3-Productie normen'!A:L,VLOOKUP(K224,'3-Productie normen'!$B$38:$C$44,2,FALSE),FALSE)))</f>
        <v>0</v>
      </c>
      <c r="X224" s="335">
        <f t="shared" si="19"/>
        <v>0</v>
      </c>
      <c r="Y224" s="335">
        <f t="shared" si="20"/>
        <v>0</v>
      </c>
      <c r="Z224" s="335">
        <f t="shared" si="21"/>
        <v>0</v>
      </c>
      <c r="AA224" s="336" t="str">
        <f>VLOOKUP(F224,'3-Productie normen'!A:O,15,FALSE)</f>
        <v>S</v>
      </c>
      <c r="AC224" s="337">
        <f t="shared" si="22"/>
        <v>158.34</v>
      </c>
    </row>
    <row r="225" spans="1:29" ht="14.1" customHeight="1">
      <c r="A225" s="68">
        <v>225</v>
      </c>
      <c r="B225" s="273" t="s">
        <v>81</v>
      </c>
      <c r="C225" s="329" t="s">
        <v>207</v>
      </c>
      <c r="D225" s="330"/>
      <c r="E225" s="224" t="s">
        <v>226</v>
      </c>
      <c r="F225" s="224" t="s">
        <v>218</v>
      </c>
      <c r="G225" s="224" t="s">
        <v>212</v>
      </c>
      <c r="H225" s="339">
        <v>0</v>
      </c>
      <c r="I225" s="339">
        <v>29.61</v>
      </c>
      <c r="J225" s="332">
        <f t="shared" si="23"/>
        <v>0</v>
      </c>
      <c r="K225" s="333" t="s">
        <v>219</v>
      </c>
      <c r="L225" s="333"/>
      <c r="M225" s="333"/>
      <c r="N225" s="333"/>
      <c r="O225" s="333"/>
      <c r="P225" s="333"/>
      <c r="Q225" s="334">
        <f>IF(K225="nio",0,IF(K225&gt;0,K225*H225/W225,0))*VLOOKUP(B225,'2-Kosten per locatie'!$A$13:$C$63,3,FALSE)</f>
        <v>0</v>
      </c>
      <c r="R225" s="334">
        <f>IF(L225&gt;0,L225*H225/X225,0)*VLOOKUP(B225,'2-Kosten per locatie'!$A$13:$C$63,3,FALSE)</f>
        <v>0</v>
      </c>
      <c r="S225" s="334">
        <f>IF(M225&gt;0,M225*H225/Y225,0)*VLOOKUP(B225,'2-Kosten per locatie'!$A$13:$C$63,3,FALSE)</f>
        <v>0</v>
      </c>
      <c r="T225" s="334">
        <f>IF(N225&gt;0,N225*H225/Z225,0)*VLOOKUP(B225,'2-Kosten per locatie'!$A$13:$C$63,3,FALSE)</f>
        <v>0</v>
      </c>
      <c r="U225" s="334">
        <f>IF(O225&gt;0,O225*H225/Y225,0)*VLOOKUP(B225,'2-Kosten per locatie'!$A$13:$C$63,3,FALSE)</f>
        <v>0</v>
      </c>
      <c r="V225" s="334">
        <f>IF(P225&gt;0,P225*H225/Z225,0)*VLOOKUP(B225,'2-Kosten per locatie'!$A$13:$C$63,3,FALSE)</f>
        <v>0</v>
      </c>
      <c r="W225" s="335">
        <f>IF(K225="nio",0,IF(K225&gt;0,VLOOKUP(F225,'3-Productie normen'!A:L,VLOOKUP(K225,'3-Productie normen'!$B$38:$C$44,2,FALSE),FALSE)))</f>
        <v>0</v>
      </c>
      <c r="X225" s="335">
        <f t="shared" si="19"/>
        <v>0</v>
      </c>
      <c r="Y225" s="335">
        <f t="shared" si="20"/>
        <v>0</v>
      </c>
      <c r="Z225" s="335">
        <f t="shared" si="21"/>
        <v>0</v>
      </c>
      <c r="AA225" s="336" t="str">
        <f>VLOOKUP(F225,'3-Productie normen'!A:O,15,FALSE)</f>
        <v>-</v>
      </c>
      <c r="AC225" s="337">
        <f t="shared" si="22"/>
        <v>0</v>
      </c>
    </row>
    <row r="226" spans="1:29" ht="14.1" customHeight="1">
      <c r="A226" s="68">
        <v>226</v>
      </c>
      <c r="B226" s="273" t="s">
        <v>81</v>
      </c>
      <c r="C226" s="329" t="s">
        <v>207</v>
      </c>
      <c r="D226" s="330"/>
      <c r="E226" s="224" t="s">
        <v>215</v>
      </c>
      <c r="F226" s="224" t="s">
        <v>166</v>
      </c>
      <c r="G226" s="224" t="s">
        <v>211</v>
      </c>
      <c r="H226" s="339">
        <v>2.1</v>
      </c>
      <c r="I226" s="339"/>
      <c r="J226" s="332">
        <f t="shared" si="23"/>
        <v>52</v>
      </c>
      <c r="K226" s="333">
        <v>52</v>
      </c>
      <c r="L226" s="333"/>
      <c r="M226" s="333"/>
      <c r="N226" s="333"/>
      <c r="O226" s="333"/>
      <c r="P226" s="333"/>
      <c r="Q226" s="334" t="e">
        <f>IF(K226="nio",0,IF(K226&gt;0,K226*H226/W226,0))*VLOOKUP(B226,'2-Kosten per locatie'!$A$13:$C$63,3,FALSE)</f>
        <v>#DIV/0!</v>
      </c>
      <c r="R226" s="334">
        <f>IF(L226&gt;0,L226*H226/X226,0)*VLOOKUP(B226,'2-Kosten per locatie'!$A$13:$C$63,3,FALSE)</f>
        <v>0</v>
      </c>
      <c r="S226" s="334">
        <f>IF(M226&gt;0,M226*H226/Y226,0)*VLOOKUP(B226,'2-Kosten per locatie'!$A$13:$C$63,3,FALSE)</f>
        <v>0</v>
      </c>
      <c r="T226" s="334">
        <f>IF(N226&gt;0,N226*H226/Z226,0)*VLOOKUP(B226,'2-Kosten per locatie'!$A$13:$C$63,3,FALSE)</f>
        <v>0</v>
      </c>
      <c r="U226" s="334">
        <f>IF(O226&gt;0,O226*H226/Y226,0)*VLOOKUP(B226,'2-Kosten per locatie'!$A$13:$C$63,3,FALSE)</f>
        <v>0</v>
      </c>
      <c r="V226" s="334">
        <f>IF(P226&gt;0,P226*H226/Z226,0)*VLOOKUP(B226,'2-Kosten per locatie'!$A$13:$C$63,3,FALSE)</f>
        <v>0</v>
      </c>
      <c r="W226" s="335">
        <f>IF(K226="nio",0,IF(K226&gt;0,VLOOKUP(F226,'3-Productie normen'!A:L,VLOOKUP(K226,'3-Productie normen'!$B$38:$C$44,2,FALSE),FALSE)))</f>
        <v>0</v>
      </c>
      <c r="X226" s="335">
        <f t="shared" si="19"/>
        <v>0</v>
      </c>
      <c r="Y226" s="335">
        <f t="shared" si="20"/>
        <v>0</v>
      </c>
      <c r="Z226" s="335">
        <f t="shared" si="21"/>
        <v>0</v>
      </c>
      <c r="AA226" s="336" t="str">
        <f>VLOOKUP(F226,'3-Productie normen'!A:O,15,FALSE)</f>
        <v>S</v>
      </c>
      <c r="AC226" s="337">
        <f t="shared" si="22"/>
        <v>109.2</v>
      </c>
    </row>
    <row r="227" spans="1:29" ht="14.1" customHeight="1">
      <c r="A227" s="68">
        <v>227</v>
      </c>
      <c r="B227" s="273" t="s">
        <v>81</v>
      </c>
      <c r="C227" s="329" t="s">
        <v>207</v>
      </c>
      <c r="D227" s="330"/>
      <c r="E227" s="224" t="s">
        <v>214</v>
      </c>
      <c r="F227" s="224" t="s">
        <v>166</v>
      </c>
      <c r="G227" s="224" t="s">
        <v>211</v>
      </c>
      <c r="H227" s="339">
        <v>2.1</v>
      </c>
      <c r="I227" s="339"/>
      <c r="J227" s="332">
        <f t="shared" si="23"/>
        <v>52</v>
      </c>
      <c r="K227" s="333">
        <v>52</v>
      </c>
      <c r="L227" s="333"/>
      <c r="M227" s="333"/>
      <c r="N227" s="333"/>
      <c r="O227" s="333"/>
      <c r="P227" s="333"/>
      <c r="Q227" s="334" t="e">
        <f>IF(K227="nio",0,IF(K227&gt;0,K227*H227/W227,0))*VLOOKUP(B227,'2-Kosten per locatie'!$A$13:$C$63,3,FALSE)</f>
        <v>#DIV/0!</v>
      </c>
      <c r="R227" s="334">
        <f>IF(L227&gt;0,L227*H227/X227,0)*VLOOKUP(B227,'2-Kosten per locatie'!$A$13:$C$63,3,FALSE)</f>
        <v>0</v>
      </c>
      <c r="S227" s="334">
        <f>IF(M227&gt;0,M227*H227/Y227,0)*VLOOKUP(B227,'2-Kosten per locatie'!$A$13:$C$63,3,FALSE)</f>
        <v>0</v>
      </c>
      <c r="T227" s="334">
        <f>IF(N227&gt;0,N227*H227/Z227,0)*VLOOKUP(B227,'2-Kosten per locatie'!$A$13:$C$63,3,FALSE)</f>
        <v>0</v>
      </c>
      <c r="U227" s="334">
        <f>IF(O227&gt;0,O227*H227/Y227,0)*VLOOKUP(B227,'2-Kosten per locatie'!$A$13:$C$63,3,FALSE)</f>
        <v>0</v>
      </c>
      <c r="V227" s="334">
        <f>IF(P227&gt;0,P227*H227/Z227,0)*VLOOKUP(B227,'2-Kosten per locatie'!$A$13:$C$63,3,FALSE)</f>
        <v>0</v>
      </c>
      <c r="W227" s="335">
        <f>IF(K227="nio",0,IF(K227&gt;0,VLOOKUP(F227,'3-Productie normen'!A:L,VLOOKUP(K227,'3-Productie normen'!$B$38:$C$44,2,FALSE),FALSE)))</f>
        <v>0</v>
      </c>
      <c r="X227" s="335">
        <f t="shared" si="19"/>
        <v>0</v>
      </c>
      <c r="Y227" s="335">
        <f t="shared" si="20"/>
        <v>0</v>
      </c>
      <c r="Z227" s="335">
        <f t="shared" si="21"/>
        <v>0</v>
      </c>
      <c r="AA227" s="336" t="str">
        <f>VLOOKUP(F227,'3-Productie normen'!A:O,15,FALSE)</f>
        <v>S</v>
      </c>
      <c r="AC227" s="337">
        <f t="shared" si="22"/>
        <v>109.2</v>
      </c>
    </row>
    <row r="228" spans="1:29" ht="14.1" customHeight="1">
      <c r="A228" s="68">
        <v>228</v>
      </c>
      <c r="B228" s="273" t="s">
        <v>81</v>
      </c>
      <c r="C228" s="329" t="s">
        <v>207</v>
      </c>
      <c r="D228" s="330"/>
      <c r="E228" s="224" t="s">
        <v>269</v>
      </c>
      <c r="F228" s="224" t="s">
        <v>167</v>
      </c>
      <c r="G228" s="224" t="s">
        <v>279</v>
      </c>
      <c r="H228" s="339">
        <v>17.955000000000002</v>
      </c>
      <c r="I228" s="339"/>
      <c r="J228" s="332">
        <f t="shared" si="23"/>
        <v>52</v>
      </c>
      <c r="K228" s="333">
        <v>52</v>
      </c>
      <c r="L228" s="333"/>
      <c r="M228" s="333"/>
      <c r="N228" s="333"/>
      <c r="O228" s="333"/>
      <c r="P228" s="333"/>
      <c r="Q228" s="334" t="e">
        <f>IF(K228="nio",0,IF(K228&gt;0,K228*H228/W228,0))*VLOOKUP(B228,'2-Kosten per locatie'!$A$13:$C$63,3,FALSE)</f>
        <v>#DIV/0!</v>
      </c>
      <c r="R228" s="334">
        <f>IF(L228&gt;0,L228*H228/X228,0)*VLOOKUP(B228,'2-Kosten per locatie'!$A$13:$C$63,3,FALSE)</f>
        <v>0</v>
      </c>
      <c r="S228" s="334">
        <f>IF(M228&gt;0,M228*H228/Y228,0)*VLOOKUP(B228,'2-Kosten per locatie'!$A$13:$C$63,3,FALSE)</f>
        <v>0</v>
      </c>
      <c r="T228" s="334">
        <f>IF(N228&gt;0,N228*H228/Z228,0)*VLOOKUP(B228,'2-Kosten per locatie'!$A$13:$C$63,3,FALSE)</f>
        <v>0</v>
      </c>
      <c r="U228" s="334">
        <f>IF(O228&gt;0,O228*H228/Y228,0)*VLOOKUP(B228,'2-Kosten per locatie'!$A$13:$C$63,3,FALSE)</f>
        <v>0</v>
      </c>
      <c r="V228" s="334">
        <f>IF(P228&gt;0,P228*H228/Z228,0)*VLOOKUP(B228,'2-Kosten per locatie'!$A$13:$C$63,3,FALSE)</f>
        <v>0</v>
      </c>
      <c r="W228" s="335">
        <f>IF(K228="nio",0,IF(K228&gt;0,VLOOKUP(F228,'3-Productie normen'!A:L,VLOOKUP(K228,'3-Productie normen'!$B$38:$C$44,2,FALSE),FALSE)))</f>
        <v>0</v>
      </c>
      <c r="X228" s="335">
        <f t="shared" si="19"/>
        <v>0</v>
      </c>
      <c r="Y228" s="335">
        <f t="shared" si="20"/>
        <v>0</v>
      </c>
      <c r="Z228" s="335">
        <f t="shared" si="21"/>
        <v>0</v>
      </c>
      <c r="AA228" s="336" t="str">
        <f>VLOOKUP(F228,'3-Productie normen'!A:O,15,FALSE)</f>
        <v>V</v>
      </c>
      <c r="AC228" s="337">
        <f t="shared" si="22"/>
        <v>933.66000000000008</v>
      </c>
    </row>
    <row r="229" spans="1:29" ht="14.1" customHeight="1">
      <c r="A229" s="68">
        <v>229</v>
      </c>
      <c r="B229" s="273" t="s">
        <v>81</v>
      </c>
      <c r="C229" s="329" t="s">
        <v>222</v>
      </c>
      <c r="D229" s="330"/>
      <c r="E229" s="224" t="s">
        <v>210</v>
      </c>
      <c r="F229" s="224" t="s">
        <v>154</v>
      </c>
      <c r="G229" s="224" t="s">
        <v>209</v>
      </c>
      <c r="H229" s="339">
        <v>9.5549999999999997</v>
      </c>
      <c r="I229" s="339"/>
      <c r="J229" s="332">
        <f t="shared" si="23"/>
        <v>52</v>
      </c>
      <c r="K229" s="333">
        <v>52</v>
      </c>
      <c r="L229" s="333"/>
      <c r="M229" s="333"/>
      <c r="N229" s="333"/>
      <c r="O229" s="333"/>
      <c r="P229" s="333"/>
      <c r="Q229" s="334" t="e">
        <f>IF(K229="nio",0,IF(K229&gt;0,K229*H229/W229,0))*VLOOKUP(B229,'2-Kosten per locatie'!$A$13:$C$63,3,FALSE)</f>
        <v>#DIV/0!</v>
      </c>
      <c r="R229" s="334">
        <f>IF(L229&gt;0,L229*H229/X229,0)*VLOOKUP(B229,'2-Kosten per locatie'!$A$13:$C$63,3,FALSE)</f>
        <v>0</v>
      </c>
      <c r="S229" s="334">
        <f>IF(M229&gt;0,M229*H229/Y229,0)*VLOOKUP(B229,'2-Kosten per locatie'!$A$13:$C$63,3,FALSE)</f>
        <v>0</v>
      </c>
      <c r="T229" s="334">
        <f>IF(N229&gt;0,N229*H229/Z229,0)*VLOOKUP(B229,'2-Kosten per locatie'!$A$13:$C$63,3,FALSE)</f>
        <v>0</v>
      </c>
      <c r="U229" s="334">
        <f>IF(O229&gt;0,O229*H229/Y229,0)*VLOOKUP(B229,'2-Kosten per locatie'!$A$13:$C$63,3,FALSE)</f>
        <v>0</v>
      </c>
      <c r="V229" s="334">
        <f>IF(P229&gt;0,P229*H229/Z229,0)*VLOOKUP(B229,'2-Kosten per locatie'!$A$13:$C$63,3,FALSE)</f>
        <v>0</v>
      </c>
      <c r="W229" s="335">
        <f>IF(K229="nio",0,IF(K229&gt;0,VLOOKUP(F229,'3-Productie normen'!A:L,VLOOKUP(K229,'3-Productie normen'!$B$38:$C$44,2,FALSE),FALSE)))</f>
        <v>0</v>
      </c>
      <c r="X229" s="335">
        <f t="shared" si="19"/>
        <v>0</v>
      </c>
      <c r="Y229" s="335">
        <f t="shared" si="20"/>
        <v>0</v>
      </c>
      <c r="Z229" s="335">
        <f t="shared" si="21"/>
        <v>0</v>
      </c>
      <c r="AA229" s="336" t="str">
        <f>VLOOKUP(F229,'3-Productie normen'!A:O,15,FALSE)</f>
        <v>V</v>
      </c>
      <c r="AC229" s="337">
        <f t="shared" si="22"/>
        <v>496.86</v>
      </c>
    </row>
    <row r="230" spans="1:29" ht="14.1" customHeight="1">
      <c r="A230" s="68">
        <v>230</v>
      </c>
      <c r="B230" s="273" t="s">
        <v>81</v>
      </c>
      <c r="C230" s="329" t="s">
        <v>222</v>
      </c>
      <c r="D230" s="330"/>
      <c r="E230" s="224" t="s">
        <v>158</v>
      </c>
      <c r="F230" s="224" t="s">
        <v>158</v>
      </c>
      <c r="G230" s="224" t="s">
        <v>209</v>
      </c>
      <c r="H230" s="339">
        <v>16.8</v>
      </c>
      <c r="I230" s="339"/>
      <c r="J230" s="332">
        <f t="shared" si="23"/>
        <v>52</v>
      </c>
      <c r="K230" s="333">
        <v>52</v>
      </c>
      <c r="L230" s="333"/>
      <c r="M230" s="333"/>
      <c r="N230" s="333"/>
      <c r="O230" s="333"/>
      <c r="P230" s="333"/>
      <c r="Q230" s="334" t="e">
        <f>IF(K230="nio",0,IF(K230&gt;0,K230*H230/W230,0))*VLOOKUP(B230,'2-Kosten per locatie'!$A$13:$C$63,3,FALSE)</f>
        <v>#DIV/0!</v>
      </c>
      <c r="R230" s="334">
        <f>IF(L230&gt;0,L230*H230/X230,0)*VLOOKUP(B230,'2-Kosten per locatie'!$A$13:$C$63,3,FALSE)</f>
        <v>0</v>
      </c>
      <c r="S230" s="334">
        <f>IF(M230&gt;0,M230*H230/Y230,0)*VLOOKUP(B230,'2-Kosten per locatie'!$A$13:$C$63,3,FALSE)</f>
        <v>0</v>
      </c>
      <c r="T230" s="334">
        <f>IF(N230&gt;0,N230*H230/Z230,0)*VLOOKUP(B230,'2-Kosten per locatie'!$A$13:$C$63,3,FALSE)</f>
        <v>0</v>
      </c>
      <c r="U230" s="334">
        <f>IF(O230&gt;0,O230*H230/Y230,0)*VLOOKUP(B230,'2-Kosten per locatie'!$A$13:$C$63,3,FALSE)</f>
        <v>0</v>
      </c>
      <c r="V230" s="334">
        <f>IF(P230&gt;0,P230*H230/Z230,0)*VLOOKUP(B230,'2-Kosten per locatie'!$A$13:$C$63,3,FALSE)</f>
        <v>0</v>
      </c>
      <c r="W230" s="335">
        <f>IF(K230="nio",0,IF(K230&gt;0,VLOOKUP(F230,'3-Productie normen'!A:L,VLOOKUP(K230,'3-Productie normen'!$B$38:$C$44,2,FALSE),FALSE)))</f>
        <v>0</v>
      </c>
      <c r="X230" s="335">
        <f t="shared" si="19"/>
        <v>0</v>
      </c>
      <c r="Y230" s="335">
        <f t="shared" si="20"/>
        <v>0</v>
      </c>
      <c r="Z230" s="335">
        <f t="shared" si="21"/>
        <v>0</v>
      </c>
      <c r="AA230" s="336" t="str">
        <f>VLOOKUP(F230,'3-Productie normen'!A:O,15,FALSE)</f>
        <v>B</v>
      </c>
      <c r="AC230" s="337">
        <f t="shared" si="22"/>
        <v>873.6</v>
      </c>
    </row>
    <row r="231" spans="1:29" ht="14.1" customHeight="1">
      <c r="A231" s="68">
        <v>231</v>
      </c>
      <c r="B231" s="273" t="s">
        <v>81</v>
      </c>
      <c r="C231" s="329" t="s">
        <v>222</v>
      </c>
      <c r="D231" s="330"/>
      <c r="E231" s="224" t="s">
        <v>230</v>
      </c>
      <c r="F231" s="224" t="s">
        <v>166</v>
      </c>
      <c r="G231" s="224" t="s">
        <v>211</v>
      </c>
      <c r="H231" s="339">
        <v>4.9350000000000005</v>
      </c>
      <c r="I231" s="339"/>
      <c r="J231" s="332">
        <f t="shared" si="23"/>
        <v>52</v>
      </c>
      <c r="K231" s="333">
        <v>52</v>
      </c>
      <c r="L231" s="333"/>
      <c r="M231" s="333"/>
      <c r="N231" s="333"/>
      <c r="O231" s="333"/>
      <c r="P231" s="333"/>
      <c r="Q231" s="334" t="e">
        <f>IF(K231="nio",0,IF(K231&gt;0,K231*H231/W231,0))*VLOOKUP(B231,'2-Kosten per locatie'!$A$13:$C$63,3,FALSE)</f>
        <v>#DIV/0!</v>
      </c>
      <c r="R231" s="334">
        <f>IF(L231&gt;0,L231*H231/X231,0)*VLOOKUP(B231,'2-Kosten per locatie'!$A$13:$C$63,3,FALSE)</f>
        <v>0</v>
      </c>
      <c r="S231" s="334">
        <f>IF(M231&gt;0,M231*H231/Y231,0)*VLOOKUP(B231,'2-Kosten per locatie'!$A$13:$C$63,3,FALSE)</f>
        <v>0</v>
      </c>
      <c r="T231" s="334">
        <f>IF(N231&gt;0,N231*H231/Z231,0)*VLOOKUP(B231,'2-Kosten per locatie'!$A$13:$C$63,3,FALSE)</f>
        <v>0</v>
      </c>
      <c r="U231" s="334">
        <f>IF(O231&gt;0,O231*H231/Y231,0)*VLOOKUP(B231,'2-Kosten per locatie'!$A$13:$C$63,3,FALSE)</f>
        <v>0</v>
      </c>
      <c r="V231" s="334">
        <f>IF(P231&gt;0,P231*H231/Z231,0)*VLOOKUP(B231,'2-Kosten per locatie'!$A$13:$C$63,3,FALSE)</f>
        <v>0</v>
      </c>
      <c r="W231" s="335">
        <f>IF(K231="nio",0,IF(K231&gt;0,VLOOKUP(F231,'3-Productie normen'!A:L,VLOOKUP(K231,'3-Productie normen'!$B$38:$C$44,2,FALSE),FALSE)))</f>
        <v>0</v>
      </c>
      <c r="X231" s="335">
        <f t="shared" si="19"/>
        <v>0</v>
      </c>
      <c r="Y231" s="335">
        <f t="shared" si="20"/>
        <v>0</v>
      </c>
      <c r="Z231" s="335">
        <f t="shared" si="21"/>
        <v>0</v>
      </c>
      <c r="AA231" s="336" t="str">
        <f>VLOOKUP(F231,'3-Productie normen'!A:O,15,FALSE)</f>
        <v>S</v>
      </c>
      <c r="AC231" s="337">
        <f t="shared" si="22"/>
        <v>256.62</v>
      </c>
    </row>
    <row r="232" spans="1:29" ht="14.1" customHeight="1">
      <c r="A232" s="68">
        <v>232</v>
      </c>
      <c r="B232" s="273" t="s">
        <v>81</v>
      </c>
      <c r="C232" s="329" t="s">
        <v>222</v>
      </c>
      <c r="D232" s="330"/>
      <c r="E232" s="224" t="s">
        <v>280</v>
      </c>
      <c r="F232" s="224" t="s">
        <v>218</v>
      </c>
      <c r="G232" s="224" t="s">
        <v>233</v>
      </c>
      <c r="H232" s="339">
        <v>0</v>
      </c>
      <c r="I232" s="339">
        <v>38.650500000000001</v>
      </c>
      <c r="J232" s="332">
        <f t="shared" si="23"/>
        <v>0</v>
      </c>
      <c r="K232" s="333" t="s">
        <v>219</v>
      </c>
      <c r="L232" s="333"/>
      <c r="M232" s="333"/>
      <c r="N232" s="333"/>
      <c r="O232" s="333"/>
      <c r="P232" s="333"/>
      <c r="Q232" s="334">
        <f>IF(K232="nio",0,IF(K232&gt;0,K232*H232/W232,0))*VLOOKUP(B232,'2-Kosten per locatie'!$A$13:$C$63,3,FALSE)</f>
        <v>0</v>
      </c>
      <c r="R232" s="334">
        <f>IF(L232&gt;0,L232*H232/X232,0)*VLOOKUP(B232,'2-Kosten per locatie'!$A$13:$C$63,3,FALSE)</f>
        <v>0</v>
      </c>
      <c r="S232" s="334">
        <f>IF(M232&gt;0,M232*H232/Y232,0)*VLOOKUP(B232,'2-Kosten per locatie'!$A$13:$C$63,3,FALSE)</f>
        <v>0</v>
      </c>
      <c r="T232" s="334">
        <f>IF(N232&gt;0,N232*H232/Z232,0)*VLOOKUP(B232,'2-Kosten per locatie'!$A$13:$C$63,3,FALSE)</f>
        <v>0</v>
      </c>
      <c r="U232" s="334">
        <f>IF(O232&gt;0,O232*H232/Y232,0)*VLOOKUP(B232,'2-Kosten per locatie'!$A$13:$C$63,3,FALSE)</f>
        <v>0</v>
      </c>
      <c r="V232" s="334">
        <f>IF(P232&gt;0,P232*H232/Z232,0)*VLOOKUP(B232,'2-Kosten per locatie'!$A$13:$C$63,3,FALSE)</f>
        <v>0</v>
      </c>
      <c r="W232" s="335">
        <f>IF(K232="nio",0,IF(K232&gt;0,VLOOKUP(F232,'3-Productie normen'!A:L,VLOOKUP(K232,'3-Productie normen'!$B$38:$C$44,2,FALSE),FALSE)))</f>
        <v>0</v>
      </c>
      <c r="X232" s="335">
        <f t="shared" si="19"/>
        <v>0</v>
      </c>
      <c r="Y232" s="335">
        <f t="shared" si="20"/>
        <v>0</v>
      </c>
      <c r="Z232" s="335">
        <f t="shared" si="21"/>
        <v>0</v>
      </c>
      <c r="AA232" s="336" t="str">
        <f>VLOOKUP(F232,'3-Productie normen'!A:O,15,FALSE)</f>
        <v>-</v>
      </c>
      <c r="AC232" s="337">
        <f t="shared" si="22"/>
        <v>0</v>
      </c>
    </row>
    <row r="233" spans="1:29" ht="14.1" customHeight="1">
      <c r="A233" s="68">
        <v>233</v>
      </c>
      <c r="B233" s="273" t="s">
        <v>81</v>
      </c>
      <c r="C233" s="329" t="s">
        <v>222</v>
      </c>
      <c r="D233" s="330"/>
      <c r="E233" s="224" t="s">
        <v>155</v>
      </c>
      <c r="F233" s="224" t="s">
        <v>155</v>
      </c>
      <c r="G233" s="224" t="s">
        <v>211</v>
      </c>
      <c r="H233" s="339">
        <v>14.91</v>
      </c>
      <c r="I233" s="339"/>
      <c r="J233" s="332">
        <f t="shared" si="23"/>
        <v>52</v>
      </c>
      <c r="K233" s="333">
        <v>52</v>
      </c>
      <c r="L233" s="333"/>
      <c r="M233" s="333"/>
      <c r="N233" s="333"/>
      <c r="O233" s="333"/>
      <c r="P233" s="333"/>
      <c r="Q233" s="334" t="e">
        <f>IF(K233="nio",0,IF(K233&gt;0,K233*H233/W233,0))*VLOOKUP(B233,'2-Kosten per locatie'!$A$13:$C$63,3,FALSE)</f>
        <v>#DIV/0!</v>
      </c>
      <c r="R233" s="334">
        <f>IF(L233&gt;0,L233*H233/X233,0)*VLOOKUP(B233,'2-Kosten per locatie'!$A$13:$C$63,3,FALSE)</f>
        <v>0</v>
      </c>
      <c r="S233" s="334">
        <f>IF(M233&gt;0,M233*H233/Y233,0)*VLOOKUP(B233,'2-Kosten per locatie'!$A$13:$C$63,3,FALSE)</f>
        <v>0</v>
      </c>
      <c r="T233" s="334">
        <f>IF(N233&gt;0,N233*H233/Z233,0)*VLOOKUP(B233,'2-Kosten per locatie'!$A$13:$C$63,3,FALSE)</f>
        <v>0</v>
      </c>
      <c r="U233" s="334">
        <f>IF(O233&gt;0,O233*H233/Y233,0)*VLOOKUP(B233,'2-Kosten per locatie'!$A$13:$C$63,3,FALSE)</f>
        <v>0</v>
      </c>
      <c r="V233" s="334">
        <f>IF(P233&gt;0,P233*H233/Z233,0)*VLOOKUP(B233,'2-Kosten per locatie'!$A$13:$C$63,3,FALSE)</f>
        <v>0</v>
      </c>
      <c r="W233" s="335">
        <f>IF(K233="nio",0,IF(K233&gt;0,VLOOKUP(F233,'3-Productie normen'!A:L,VLOOKUP(K233,'3-Productie normen'!$B$38:$C$44,2,FALSE),FALSE)))</f>
        <v>0</v>
      </c>
      <c r="X233" s="335">
        <f t="shared" si="19"/>
        <v>0</v>
      </c>
      <c r="Y233" s="335">
        <f t="shared" si="20"/>
        <v>0</v>
      </c>
      <c r="Z233" s="335">
        <f t="shared" si="21"/>
        <v>0</v>
      </c>
      <c r="AA233" s="336" t="str">
        <f>VLOOKUP(F233,'3-Productie normen'!A:O,15,FALSE)</f>
        <v>V</v>
      </c>
      <c r="AC233" s="337">
        <f t="shared" si="22"/>
        <v>775.32</v>
      </c>
    </row>
    <row r="234" spans="1:29" ht="14.1" customHeight="1">
      <c r="A234" s="68">
        <v>234</v>
      </c>
      <c r="B234" s="273" t="s">
        <v>81</v>
      </c>
      <c r="C234" s="329" t="s">
        <v>222</v>
      </c>
      <c r="D234" s="330"/>
      <c r="E234" s="224" t="s">
        <v>225</v>
      </c>
      <c r="F234" s="224" t="s">
        <v>161</v>
      </c>
      <c r="G234" s="224" t="s">
        <v>233</v>
      </c>
      <c r="H234" s="339">
        <v>50.505000000000003</v>
      </c>
      <c r="I234" s="339"/>
      <c r="J234" s="332">
        <f t="shared" si="23"/>
        <v>52</v>
      </c>
      <c r="K234" s="333">
        <v>52</v>
      </c>
      <c r="L234" s="333"/>
      <c r="M234" s="333"/>
      <c r="N234" s="333"/>
      <c r="O234" s="333"/>
      <c r="P234" s="333"/>
      <c r="Q234" s="334" t="e">
        <f>IF(K234="nio",0,IF(K234&gt;0,K234*H234/W234,0))*VLOOKUP(B234,'2-Kosten per locatie'!$A$13:$C$63,3,FALSE)</f>
        <v>#DIV/0!</v>
      </c>
      <c r="R234" s="334">
        <f>IF(L234&gt;0,L234*H234/X234,0)*VLOOKUP(B234,'2-Kosten per locatie'!$A$13:$C$63,3,FALSE)</f>
        <v>0</v>
      </c>
      <c r="S234" s="334">
        <f>IF(M234&gt;0,M234*H234/Y234,0)*VLOOKUP(B234,'2-Kosten per locatie'!$A$13:$C$63,3,FALSE)</f>
        <v>0</v>
      </c>
      <c r="T234" s="334">
        <f>IF(N234&gt;0,N234*H234/Z234,0)*VLOOKUP(B234,'2-Kosten per locatie'!$A$13:$C$63,3,FALSE)</f>
        <v>0</v>
      </c>
      <c r="U234" s="334">
        <f>IF(O234&gt;0,O234*H234/Y234,0)*VLOOKUP(B234,'2-Kosten per locatie'!$A$13:$C$63,3,FALSE)</f>
        <v>0</v>
      </c>
      <c r="V234" s="334">
        <f>IF(P234&gt;0,P234*H234/Z234,0)*VLOOKUP(B234,'2-Kosten per locatie'!$A$13:$C$63,3,FALSE)</f>
        <v>0</v>
      </c>
      <c r="W234" s="335">
        <f>IF(K234="nio",0,IF(K234&gt;0,VLOOKUP(F234,'3-Productie normen'!A:L,VLOOKUP(K234,'3-Productie normen'!$B$38:$C$44,2,FALSE),FALSE)))</f>
        <v>0</v>
      </c>
      <c r="X234" s="335">
        <f t="shared" si="19"/>
        <v>0</v>
      </c>
      <c r="Y234" s="335">
        <f t="shared" si="20"/>
        <v>0</v>
      </c>
      <c r="Z234" s="335">
        <f t="shared" si="21"/>
        <v>0</v>
      </c>
      <c r="AA234" s="336" t="str">
        <f>VLOOKUP(F234,'3-Productie normen'!A:O,15,FALSE)</f>
        <v>V</v>
      </c>
      <c r="AC234" s="337">
        <f t="shared" si="22"/>
        <v>2626.26</v>
      </c>
    </row>
    <row r="235" spans="1:29" ht="14.1" customHeight="1">
      <c r="A235" s="68">
        <v>235</v>
      </c>
      <c r="B235" s="273" t="s">
        <v>114</v>
      </c>
      <c r="C235" s="329" t="s">
        <v>207</v>
      </c>
      <c r="D235" s="330"/>
      <c r="E235" s="224" t="s">
        <v>208</v>
      </c>
      <c r="F235" s="224" t="s">
        <v>153</v>
      </c>
      <c r="G235" s="224" t="s">
        <v>209</v>
      </c>
      <c r="H235" s="339">
        <v>17</v>
      </c>
      <c r="I235" s="339"/>
      <c r="J235" s="332">
        <f t="shared" si="23"/>
        <v>255</v>
      </c>
      <c r="K235" s="333">
        <v>255</v>
      </c>
      <c r="L235" s="333"/>
      <c r="M235" s="333"/>
      <c r="N235" s="333"/>
      <c r="O235" s="333"/>
      <c r="P235" s="333"/>
      <c r="Q235" s="334" t="e">
        <f>IF(K235="nio",0,IF(K235&gt;0,K235*H235/W235,0))*VLOOKUP(B235,'2-Kosten per locatie'!$A$13:$C$63,3,FALSE)</f>
        <v>#DIV/0!</v>
      </c>
      <c r="R235" s="334">
        <f>IF(L235&gt;0,L235*H235/X235,0)*VLOOKUP(B235,'2-Kosten per locatie'!$A$13:$C$63,3,FALSE)</f>
        <v>0</v>
      </c>
      <c r="S235" s="334">
        <f>IF(M235&gt;0,M235*H235/Y235,0)*VLOOKUP(B235,'2-Kosten per locatie'!$A$13:$C$63,3,FALSE)</f>
        <v>0</v>
      </c>
      <c r="T235" s="334">
        <f>IF(N235&gt;0,N235*H235/Z235,0)*VLOOKUP(B235,'2-Kosten per locatie'!$A$13:$C$63,3,FALSE)</f>
        <v>0</v>
      </c>
      <c r="U235" s="334">
        <f>IF(O235&gt;0,O235*H235/Y235,0)*VLOOKUP(B235,'2-Kosten per locatie'!$A$13:$C$63,3,FALSE)</f>
        <v>0</v>
      </c>
      <c r="V235" s="334">
        <f>IF(P235&gt;0,P235*H235/Z235,0)*VLOOKUP(B235,'2-Kosten per locatie'!$A$13:$C$63,3,FALSE)</f>
        <v>0</v>
      </c>
      <c r="W235" s="335">
        <f>IF(K235="nio",0,IF(K235&gt;0,VLOOKUP(F235,'3-Productie normen'!A:L,VLOOKUP(K235,'3-Productie normen'!$B$38:$C$44,2,FALSE),FALSE)))</f>
        <v>0</v>
      </c>
      <c r="X235" s="335">
        <f t="shared" si="19"/>
        <v>0</v>
      </c>
      <c r="Y235" s="335">
        <f t="shared" si="20"/>
        <v>0</v>
      </c>
      <c r="Z235" s="335">
        <f t="shared" si="21"/>
        <v>0</v>
      </c>
      <c r="AA235" s="336" t="str">
        <f>VLOOKUP(F235,'3-Productie normen'!A:O,15,FALSE)</f>
        <v>V</v>
      </c>
      <c r="AC235" s="337">
        <f t="shared" si="22"/>
        <v>4335</v>
      </c>
    </row>
    <row r="236" spans="1:29" ht="14.1" customHeight="1">
      <c r="A236" s="68">
        <v>236</v>
      </c>
      <c r="B236" s="273" t="s">
        <v>114</v>
      </c>
      <c r="C236" s="329" t="s">
        <v>207</v>
      </c>
      <c r="D236" s="330"/>
      <c r="E236" s="224" t="s">
        <v>281</v>
      </c>
      <c r="F236" s="224" t="s">
        <v>154</v>
      </c>
      <c r="G236" s="224" t="s">
        <v>212</v>
      </c>
      <c r="H236" s="339">
        <v>79</v>
      </c>
      <c r="I236" s="339"/>
      <c r="J236" s="332">
        <f t="shared" si="23"/>
        <v>255</v>
      </c>
      <c r="K236" s="333">
        <v>255</v>
      </c>
      <c r="L236" s="333"/>
      <c r="M236" s="333"/>
      <c r="N236" s="333"/>
      <c r="O236" s="333"/>
      <c r="P236" s="333"/>
      <c r="Q236" s="334" t="e">
        <f>IF(K236="nio",0,IF(K236&gt;0,K236*H236/W236,0))*VLOOKUP(B236,'2-Kosten per locatie'!$A$13:$C$63,3,FALSE)</f>
        <v>#DIV/0!</v>
      </c>
      <c r="R236" s="334">
        <f>IF(L236&gt;0,L236*H236/X236,0)*VLOOKUP(B236,'2-Kosten per locatie'!$A$13:$C$63,3,FALSE)</f>
        <v>0</v>
      </c>
      <c r="S236" s="334">
        <f>IF(M236&gt;0,M236*H236/Y236,0)*VLOOKUP(B236,'2-Kosten per locatie'!$A$13:$C$63,3,FALSE)</f>
        <v>0</v>
      </c>
      <c r="T236" s="334">
        <f>IF(N236&gt;0,N236*H236/Z236,0)*VLOOKUP(B236,'2-Kosten per locatie'!$A$13:$C$63,3,FALSE)</f>
        <v>0</v>
      </c>
      <c r="U236" s="334">
        <f>IF(O236&gt;0,O236*H236/Y236,0)*VLOOKUP(B236,'2-Kosten per locatie'!$A$13:$C$63,3,FALSE)</f>
        <v>0</v>
      </c>
      <c r="V236" s="334">
        <f>IF(P236&gt;0,P236*H236/Z236,0)*VLOOKUP(B236,'2-Kosten per locatie'!$A$13:$C$63,3,FALSE)</f>
        <v>0</v>
      </c>
      <c r="W236" s="335">
        <f>IF(K236="nio",0,IF(K236&gt;0,VLOOKUP(F236,'3-Productie normen'!A:L,VLOOKUP(K236,'3-Productie normen'!$B$38:$C$44,2,FALSE),FALSE)))</f>
        <v>0</v>
      </c>
      <c r="X236" s="335">
        <f t="shared" si="19"/>
        <v>0</v>
      </c>
      <c r="Y236" s="335">
        <f t="shared" si="20"/>
        <v>0</v>
      </c>
      <c r="Z236" s="335">
        <f t="shared" si="21"/>
        <v>0</v>
      </c>
      <c r="AA236" s="336" t="str">
        <f>VLOOKUP(F236,'3-Productie normen'!A:O,15,FALSE)</f>
        <v>V</v>
      </c>
      <c r="AC236" s="337">
        <f t="shared" si="22"/>
        <v>20145</v>
      </c>
    </row>
    <row r="237" spans="1:29" ht="14.1" customHeight="1">
      <c r="A237" s="68">
        <v>237</v>
      </c>
      <c r="B237" s="273" t="s">
        <v>114</v>
      </c>
      <c r="C237" s="329" t="s">
        <v>207</v>
      </c>
      <c r="D237" s="330"/>
      <c r="E237" s="224" t="s">
        <v>282</v>
      </c>
      <c r="F237" s="224" t="s">
        <v>153</v>
      </c>
      <c r="G237" s="224" t="s">
        <v>209</v>
      </c>
      <c r="H237" s="339">
        <v>30</v>
      </c>
      <c r="I237" s="339"/>
      <c r="J237" s="332">
        <f t="shared" si="23"/>
        <v>255</v>
      </c>
      <c r="K237" s="333">
        <v>255</v>
      </c>
      <c r="L237" s="333"/>
      <c r="M237" s="333"/>
      <c r="N237" s="333"/>
      <c r="O237" s="333"/>
      <c r="P237" s="333"/>
      <c r="Q237" s="334" t="e">
        <f>IF(K237="nio",0,IF(K237&gt;0,K237*H237/W237,0))*VLOOKUP(B237,'2-Kosten per locatie'!$A$13:$C$63,3,FALSE)</f>
        <v>#DIV/0!</v>
      </c>
      <c r="R237" s="334">
        <f>IF(L237&gt;0,L237*H237/X237,0)*VLOOKUP(B237,'2-Kosten per locatie'!$A$13:$C$63,3,FALSE)</f>
        <v>0</v>
      </c>
      <c r="S237" s="334">
        <f>IF(M237&gt;0,M237*H237/Y237,0)*VLOOKUP(B237,'2-Kosten per locatie'!$A$13:$C$63,3,FALSE)</f>
        <v>0</v>
      </c>
      <c r="T237" s="334">
        <f>IF(N237&gt;0,N237*H237/Z237,0)*VLOOKUP(B237,'2-Kosten per locatie'!$A$13:$C$63,3,FALSE)</f>
        <v>0</v>
      </c>
      <c r="U237" s="334">
        <f>IF(O237&gt;0,O237*H237/Y237,0)*VLOOKUP(B237,'2-Kosten per locatie'!$A$13:$C$63,3,FALSE)</f>
        <v>0</v>
      </c>
      <c r="V237" s="334">
        <f>IF(P237&gt;0,P237*H237/Z237,0)*VLOOKUP(B237,'2-Kosten per locatie'!$A$13:$C$63,3,FALSE)</f>
        <v>0</v>
      </c>
      <c r="W237" s="335">
        <f>IF(K237="nio",0,IF(K237&gt;0,VLOOKUP(F237,'3-Productie normen'!A:L,VLOOKUP(K237,'3-Productie normen'!$B$38:$C$44,2,FALSE),FALSE)))</f>
        <v>0</v>
      </c>
      <c r="X237" s="335">
        <f t="shared" si="19"/>
        <v>0</v>
      </c>
      <c r="Y237" s="335">
        <f t="shared" si="20"/>
        <v>0</v>
      </c>
      <c r="Z237" s="335">
        <f t="shared" si="21"/>
        <v>0</v>
      </c>
      <c r="AA237" s="336" t="str">
        <f>VLOOKUP(F237,'3-Productie normen'!A:O,15,FALSE)</f>
        <v>V</v>
      </c>
      <c r="AC237" s="337">
        <f t="shared" si="22"/>
        <v>7650</v>
      </c>
    </row>
    <row r="238" spans="1:29" ht="14.1" customHeight="1">
      <c r="A238" s="68">
        <v>238</v>
      </c>
      <c r="B238" s="273" t="s">
        <v>114</v>
      </c>
      <c r="C238" s="329" t="s">
        <v>207</v>
      </c>
      <c r="D238" s="330"/>
      <c r="E238" s="224" t="s">
        <v>283</v>
      </c>
      <c r="F238" s="224" t="s">
        <v>154</v>
      </c>
      <c r="G238" s="224" t="s">
        <v>212</v>
      </c>
      <c r="H238" s="339">
        <v>25</v>
      </c>
      <c r="I238" s="339"/>
      <c r="J238" s="332">
        <f t="shared" si="23"/>
        <v>130</v>
      </c>
      <c r="K238" s="333">
        <v>130</v>
      </c>
      <c r="L238" s="333"/>
      <c r="M238" s="333"/>
      <c r="N238" s="333"/>
      <c r="O238" s="333"/>
      <c r="P238" s="333"/>
      <c r="Q238" s="334" t="e">
        <f>IF(K238="nio",0,IF(K238&gt;0,K238*H238/W238,0))*VLOOKUP(B238,'2-Kosten per locatie'!$A$13:$C$63,3,FALSE)</f>
        <v>#DIV/0!</v>
      </c>
      <c r="R238" s="334">
        <f>IF(L238&gt;0,L238*H238/X238,0)*VLOOKUP(B238,'2-Kosten per locatie'!$A$13:$C$63,3,FALSE)</f>
        <v>0</v>
      </c>
      <c r="S238" s="334">
        <f>IF(M238&gt;0,M238*H238/Y238,0)*VLOOKUP(B238,'2-Kosten per locatie'!$A$13:$C$63,3,FALSE)</f>
        <v>0</v>
      </c>
      <c r="T238" s="334">
        <f>IF(N238&gt;0,N238*H238/Z238,0)*VLOOKUP(B238,'2-Kosten per locatie'!$A$13:$C$63,3,FALSE)</f>
        <v>0</v>
      </c>
      <c r="U238" s="334">
        <f>IF(O238&gt;0,O238*H238/Y238,0)*VLOOKUP(B238,'2-Kosten per locatie'!$A$13:$C$63,3,FALSE)</f>
        <v>0</v>
      </c>
      <c r="V238" s="334">
        <f>IF(P238&gt;0,P238*H238/Z238,0)*VLOOKUP(B238,'2-Kosten per locatie'!$A$13:$C$63,3,FALSE)</f>
        <v>0</v>
      </c>
      <c r="W238" s="335">
        <f>IF(K238="nio",0,IF(K238&gt;0,VLOOKUP(F238,'3-Productie normen'!A:L,VLOOKUP(K238,'3-Productie normen'!$B$38:$C$44,2,FALSE),FALSE)))</f>
        <v>0</v>
      </c>
      <c r="X238" s="335">
        <f t="shared" si="19"/>
        <v>0</v>
      </c>
      <c r="Y238" s="335">
        <f t="shared" si="20"/>
        <v>0</v>
      </c>
      <c r="Z238" s="335">
        <f t="shared" si="21"/>
        <v>0</v>
      </c>
      <c r="AA238" s="336" t="str">
        <f>VLOOKUP(F238,'3-Productie normen'!A:O,15,FALSE)</f>
        <v>V</v>
      </c>
      <c r="AC238" s="337">
        <f t="shared" si="22"/>
        <v>3250</v>
      </c>
    </row>
    <row r="239" spans="1:29" ht="14.1" customHeight="1">
      <c r="A239" s="68">
        <v>239</v>
      </c>
      <c r="B239" s="273" t="s">
        <v>114</v>
      </c>
      <c r="C239" s="329" t="s">
        <v>207</v>
      </c>
      <c r="D239" s="330"/>
      <c r="E239" s="224" t="s">
        <v>284</v>
      </c>
      <c r="F239" s="224" t="s">
        <v>158</v>
      </c>
      <c r="G239" s="224" t="s">
        <v>209</v>
      </c>
      <c r="H239" s="339">
        <v>22</v>
      </c>
      <c r="I239" s="339"/>
      <c r="J239" s="332">
        <f t="shared" si="23"/>
        <v>130</v>
      </c>
      <c r="K239" s="333">
        <v>130</v>
      </c>
      <c r="L239" s="333"/>
      <c r="M239" s="333"/>
      <c r="N239" s="333"/>
      <c r="O239" s="333"/>
      <c r="P239" s="333"/>
      <c r="Q239" s="334" t="e">
        <f>IF(K239="nio",0,IF(K239&gt;0,K239*H239/W239,0))*VLOOKUP(B239,'2-Kosten per locatie'!$A$13:$C$63,3,FALSE)</f>
        <v>#DIV/0!</v>
      </c>
      <c r="R239" s="334">
        <f>IF(L239&gt;0,L239*H239/X239,0)*VLOOKUP(B239,'2-Kosten per locatie'!$A$13:$C$63,3,FALSE)</f>
        <v>0</v>
      </c>
      <c r="S239" s="334">
        <f>IF(M239&gt;0,M239*H239/Y239,0)*VLOOKUP(B239,'2-Kosten per locatie'!$A$13:$C$63,3,FALSE)</f>
        <v>0</v>
      </c>
      <c r="T239" s="334">
        <f>IF(N239&gt;0,N239*H239/Z239,0)*VLOOKUP(B239,'2-Kosten per locatie'!$A$13:$C$63,3,FALSE)</f>
        <v>0</v>
      </c>
      <c r="U239" s="334">
        <f>IF(O239&gt;0,O239*H239/Y239,0)*VLOOKUP(B239,'2-Kosten per locatie'!$A$13:$C$63,3,FALSE)</f>
        <v>0</v>
      </c>
      <c r="V239" s="334">
        <f>IF(P239&gt;0,P239*H239/Z239,0)*VLOOKUP(B239,'2-Kosten per locatie'!$A$13:$C$63,3,FALSE)</f>
        <v>0</v>
      </c>
      <c r="W239" s="335">
        <f>IF(K239="nio",0,IF(K239&gt;0,VLOOKUP(F239,'3-Productie normen'!A:L,VLOOKUP(K239,'3-Productie normen'!$B$38:$C$44,2,FALSE),FALSE)))</f>
        <v>0</v>
      </c>
      <c r="X239" s="335">
        <f t="shared" si="19"/>
        <v>0</v>
      </c>
      <c r="Y239" s="335">
        <f t="shared" si="20"/>
        <v>0</v>
      </c>
      <c r="Z239" s="335">
        <f t="shared" si="21"/>
        <v>0</v>
      </c>
      <c r="AA239" s="336" t="str">
        <f>VLOOKUP(F239,'3-Productie normen'!A:O,15,FALSE)</f>
        <v>B</v>
      </c>
      <c r="AC239" s="337">
        <f t="shared" si="22"/>
        <v>2860</v>
      </c>
    </row>
    <row r="240" spans="1:29" ht="14.1" customHeight="1">
      <c r="A240" s="68">
        <v>240</v>
      </c>
      <c r="B240" s="273" t="s">
        <v>114</v>
      </c>
      <c r="C240" s="329" t="s">
        <v>207</v>
      </c>
      <c r="D240" s="330"/>
      <c r="E240" s="224" t="s">
        <v>285</v>
      </c>
      <c r="F240" s="224" t="s">
        <v>166</v>
      </c>
      <c r="G240" s="224" t="s">
        <v>286</v>
      </c>
      <c r="H240" s="339">
        <v>18</v>
      </c>
      <c r="I240" s="339"/>
      <c r="J240" s="332">
        <f t="shared" si="23"/>
        <v>255</v>
      </c>
      <c r="K240" s="333">
        <v>255</v>
      </c>
      <c r="L240" s="333"/>
      <c r="M240" s="333"/>
      <c r="N240" s="333"/>
      <c r="O240" s="333"/>
      <c r="P240" s="333"/>
      <c r="Q240" s="334" t="e">
        <f>IF(K240="nio",0,IF(K240&gt;0,K240*H240/W240,0))*VLOOKUP(B240,'2-Kosten per locatie'!$A$13:$C$63,3,FALSE)</f>
        <v>#DIV/0!</v>
      </c>
      <c r="R240" s="334">
        <f>IF(L240&gt;0,L240*H240/X240,0)*VLOOKUP(B240,'2-Kosten per locatie'!$A$13:$C$63,3,FALSE)</f>
        <v>0</v>
      </c>
      <c r="S240" s="334">
        <f>IF(M240&gt;0,M240*H240/Y240,0)*VLOOKUP(B240,'2-Kosten per locatie'!$A$13:$C$63,3,FALSE)</f>
        <v>0</v>
      </c>
      <c r="T240" s="334">
        <f>IF(N240&gt;0,N240*H240/Z240,0)*VLOOKUP(B240,'2-Kosten per locatie'!$A$13:$C$63,3,FALSE)</f>
        <v>0</v>
      </c>
      <c r="U240" s="334">
        <f>IF(O240&gt;0,O240*H240/Y240,0)*VLOOKUP(B240,'2-Kosten per locatie'!$A$13:$C$63,3,FALSE)</f>
        <v>0</v>
      </c>
      <c r="V240" s="334">
        <f>IF(P240&gt;0,P240*H240/Z240,0)*VLOOKUP(B240,'2-Kosten per locatie'!$A$13:$C$63,3,FALSE)</f>
        <v>0</v>
      </c>
      <c r="W240" s="335">
        <f>IF(K240="nio",0,IF(K240&gt;0,VLOOKUP(F240,'3-Productie normen'!A:L,VLOOKUP(K240,'3-Productie normen'!$B$38:$C$44,2,FALSE),FALSE)))</f>
        <v>0</v>
      </c>
      <c r="X240" s="335">
        <f t="shared" si="19"/>
        <v>0</v>
      </c>
      <c r="Y240" s="335">
        <f t="shared" si="20"/>
        <v>0</v>
      </c>
      <c r="Z240" s="335">
        <f t="shared" si="21"/>
        <v>0</v>
      </c>
      <c r="AA240" s="336" t="str">
        <f>VLOOKUP(F240,'3-Productie normen'!A:O,15,FALSE)</f>
        <v>S</v>
      </c>
      <c r="AC240" s="337">
        <f t="shared" si="22"/>
        <v>4590</v>
      </c>
    </row>
    <row r="241" spans="1:29" ht="14.1" customHeight="1">
      <c r="A241" s="68">
        <v>241</v>
      </c>
      <c r="B241" s="273" t="s">
        <v>114</v>
      </c>
      <c r="C241" s="329" t="s">
        <v>207</v>
      </c>
      <c r="D241" s="330"/>
      <c r="E241" s="224" t="s">
        <v>287</v>
      </c>
      <c r="F241" s="224" t="s">
        <v>158</v>
      </c>
      <c r="G241" s="224" t="s">
        <v>209</v>
      </c>
      <c r="H241" s="339">
        <v>48</v>
      </c>
      <c r="I241" s="339"/>
      <c r="J241" s="332">
        <f t="shared" si="23"/>
        <v>130</v>
      </c>
      <c r="K241" s="333">
        <v>130</v>
      </c>
      <c r="L241" s="333"/>
      <c r="M241" s="333"/>
      <c r="N241" s="333"/>
      <c r="O241" s="333"/>
      <c r="P241" s="333"/>
      <c r="Q241" s="334" t="e">
        <f>IF(K241="nio",0,IF(K241&gt;0,K241*H241/W241,0))*VLOOKUP(B241,'2-Kosten per locatie'!$A$13:$C$63,3,FALSE)</f>
        <v>#DIV/0!</v>
      </c>
      <c r="R241" s="334">
        <f>IF(L241&gt;0,L241*H241/X241,0)*VLOOKUP(B241,'2-Kosten per locatie'!$A$13:$C$63,3,FALSE)</f>
        <v>0</v>
      </c>
      <c r="S241" s="334">
        <f>IF(M241&gt;0,M241*H241/Y241,0)*VLOOKUP(B241,'2-Kosten per locatie'!$A$13:$C$63,3,FALSE)</f>
        <v>0</v>
      </c>
      <c r="T241" s="334">
        <f>IF(N241&gt;0,N241*H241/Z241,0)*VLOOKUP(B241,'2-Kosten per locatie'!$A$13:$C$63,3,FALSE)</f>
        <v>0</v>
      </c>
      <c r="U241" s="334">
        <f>IF(O241&gt;0,O241*H241/Y241,0)*VLOOKUP(B241,'2-Kosten per locatie'!$A$13:$C$63,3,FALSE)</f>
        <v>0</v>
      </c>
      <c r="V241" s="334">
        <f>IF(P241&gt;0,P241*H241/Z241,0)*VLOOKUP(B241,'2-Kosten per locatie'!$A$13:$C$63,3,FALSE)</f>
        <v>0</v>
      </c>
      <c r="W241" s="335">
        <f>IF(K241="nio",0,IF(K241&gt;0,VLOOKUP(F241,'3-Productie normen'!A:L,VLOOKUP(K241,'3-Productie normen'!$B$38:$C$44,2,FALSE),FALSE)))</f>
        <v>0</v>
      </c>
      <c r="X241" s="335">
        <f t="shared" si="19"/>
        <v>0</v>
      </c>
      <c r="Y241" s="335">
        <f t="shared" si="20"/>
        <v>0</v>
      </c>
      <c r="Z241" s="335">
        <f t="shared" si="21"/>
        <v>0</v>
      </c>
      <c r="AA241" s="336" t="str">
        <f>VLOOKUP(F241,'3-Productie normen'!A:O,15,FALSE)</f>
        <v>B</v>
      </c>
      <c r="AC241" s="337">
        <f t="shared" si="22"/>
        <v>6240</v>
      </c>
    </row>
    <row r="242" spans="1:29" ht="14.1" customHeight="1">
      <c r="A242" s="68">
        <v>242</v>
      </c>
      <c r="B242" s="273" t="s">
        <v>114</v>
      </c>
      <c r="C242" s="329" t="s">
        <v>207</v>
      </c>
      <c r="D242" s="330"/>
      <c r="E242" s="224" t="s">
        <v>288</v>
      </c>
      <c r="F242" s="224" t="s">
        <v>168</v>
      </c>
      <c r="G242" s="224" t="s">
        <v>209</v>
      </c>
      <c r="H242" s="339">
        <v>37</v>
      </c>
      <c r="I242" s="339"/>
      <c r="J242" s="332">
        <f t="shared" si="23"/>
        <v>130</v>
      </c>
      <c r="K242" s="333">
        <v>130</v>
      </c>
      <c r="L242" s="333"/>
      <c r="M242" s="333"/>
      <c r="N242" s="333"/>
      <c r="O242" s="333"/>
      <c r="P242" s="333"/>
      <c r="Q242" s="334" t="e">
        <f>IF(K242="nio",0,IF(K242&gt;0,K242*H242/W242,0))*VLOOKUP(B242,'2-Kosten per locatie'!$A$13:$C$63,3,FALSE)</f>
        <v>#DIV/0!</v>
      </c>
      <c r="R242" s="334">
        <f>IF(L242&gt;0,L242*H242/X242,0)*VLOOKUP(B242,'2-Kosten per locatie'!$A$13:$C$63,3,FALSE)</f>
        <v>0</v>
      </c>
      <c r="S242" s="334">
        <f>IF(M242&gt;0,M242*H242/Y242,0)*VLOOKUP(B242,'2-Kosten per locatie'!$A$13:$C$63,3,FALSE)</f>
        <v>0</v>
      </c>
      <c r="T242" s="334">
        <f>IF(N242&gt;0,N242*H242/Z242,0)*VLOOKUP(B242,'2-Kosten per locatie'!$A$13:$C$63,3,FALSE)</f>
        <v>0</v>
      </c>
      <c r="U242" s="334">
        <f>IF(O242&gt;0,O242*H242/Y242,0)*VLOOKUP(B242,'2-Kosten per locatie'!$A$13:$C$63,3,FALSE)</f>
        <v>0</v>
      </c>
      <c r="V242" s="334">
        <f>IF(P242&gt;0,P242*H242/Z242,0)*VLOOKUP(B242,'2-Kosten per locatie'!$A$13:$C$63,3,FALSE)</f>
        <v>0</v>
      </c>
      <c r="W242" s="335">
        <f>IF(K242="nio",0,IF(K242&gt;0,VLOOKUP(F242,'3-Productie normen'!A:L,VLOOKUP(K242,'3-Productie normen'!$B$38:$C$44,2,FALSE),FALSE)))</f>
        <v>0</v>
      </c>
      <c r="X242" s="335">
        <f t="shared" si="19"/>
        <v>0</v>
      </c>
      <c r="Y242" s="335">
        <f t="shared" si="20"/>
        <v>0</v>
      </c>
      <c r="Z242" s="335">
        <f t="shared" si="21"/>
        <v>0</v>
      </c>
      <c r="AA242" s="336" t="str">
        <f>VLOOKUP(F242,'3-Productie normen'!A:O,15,FALSE)</f>
        <v>V</v>
      </c>
      <c r="AC242" s="337">
        <f t="shared" si="22"/>
        <v>4810</v>
      </c>
    </row>
    <row r="243" spans="1:29" ht="14.1" customHeight="1">
      <c r="A243" s="68">
        <v>243</v>
      </c>
      <c r="B243" s="273" t="s">
        <v>114</v>
      </c>
      <c r="C243" s="329" t="s">
        <v>207</v>
      </c>
      <c r="D243" s="330"/>
      <c r="E243" s="224" t="s">
        <v>289</v>
      </c>
      <c r="F243" s="224" t="s">
        <v>158</v>
      </c>
      <c r="G243" s="224" t="s">
        <v>209</v>
      </c>
      <c r="H243" s="339">
        <v>22</v>
      </c>
      <c r="I243" s="339"/>
      <c r="J243" s="332">
        <f t="shared" si="23"/>
        <v>130</v>
      </c>
      <c r="K243" s="333">
        <v>130</v>
      </c>
      <c r="L243" s="333"/>
      <c r="M243" s="333"/>
      <c r="N243" s="333"/>
      <c r="O243" s="333"/>
      <c r="P243" s="333"/>
      <c r="Q243" s="334" t="e">
        <f>IF(K243="nio",0,IF(K243&gt;0,K243*H243/W243,0))*VLOOKUP(B243,'2-Kosten per locatie'!$A$13:$C$63,3,FALSE)</f>
        <v>#DIV/0!</v>
      </c>
      <c r="R243" s="334">
        <f>IF(L243&gt;0,L243*H243/X243,0)*VLOOKUP(B243,'2-Kosten per locatie'!$A$13:$C$63,3,FALSE)</f>
        <v>0</v>
      </c>
      <c r="S243" s="334">
        <f>IF(M243&gt;0,M243*H243/Y243,0)*VLOOKUP(B243,'2-Kosten per locatie'!$A$13:$C$63,3,FALSE)</f>
        <v>0</v>
      </c>
      <c r="T243" s="334">
        <f>IF(N243&gt;0,N243*H243/Z243,0)*VLOOKUP(B243,'2-Kosten per locatie'!$A$13:$C$63,3,FALSE)</f>
        <v>0</v>
      </c>
      <c r="U243" s="334">
        <f>IF(O243&gt;0,O243*H243/Y243,0)*VLOOKUP(B243,'2-Kosten per locatie'!$A$13:$C$63,3,FALSE)</f>
        <v>0</v>
      </c>
      <c r="V243" s="334">
        <f>IF(P243&gt;0,P243*H243/Z243,0)*VLOOKUP(B243,'2-Kosten per locatie'!$A$13:$C$63,3,FALSE)</f>
        <v>0</v>
      </c>
      <c r="W243" s="335">
        <f>IF(K243="nio",0,IF(K243&gt;0,VLOOKUP(F243,'3-Productie normen'!A:L,VLOOKUP(K243,'3-Productie normen'!$B$38:$C$44,2,FALSE),FALSE)))</f>
        <v>0</v>
      </c>
      <c r="X243" s="335">
        <f t="shared" si="19"/>
        <v>0</v>
      </c>
      <c r="Y243" s="335">
        <f t="shared" si="20"/>
        <v>0</v>
      </c>
      <c r="Z243" s="335">
        <f t="shared" si="21"/>
        <v>0</v>
      </c>
      <c r="AA243" s="336" t="str">
        <f>VLOOKUP(F243,'3-Productie normen'!A:O,15,FALSE)</f>
        <v>B</v>
      </c>
      <c r="AC243" s="337">
        <f t="shared" si="22"/>
        <v>2860</v>
      </c>
    </row>
    <row r="244" spans="1:29" ht="14.1" customHeight="1">
      <c r="A244" s="68">
        <v>244</v>
      </c>
      <c r="B244" s="273" t="s">
        <v>114</v>
      </c>
      <c r="C244" s="329" t="s">
        <v>207</v>
      </c>
      <c r="D244" s="330"/>
      <c r="E244" s="224" t="s">
        <v>290</v>
      </c>
      <c r="F244" s="224" t="s">
        <v>168</v>
      </c>
      <c r="G244" s="224" t="s">
        <v>209</v>
      </c>
      <c r="H244" s="339">
        <v>22</v>
      </c>
      <c r="I244" s="339"/>
      <c r="J244" s="332">
        <f t="shared" si="23"/>
        <v>130</v>
      </c>
      <c r="K244" s="333">
        <v>130</v>
      </c>
      <c r="L244" s="333"/>
      <c r="M244" s="333"/>
      <c r="N244" s="333"/>
      <c r="O244" s="333"/>
      <c r="P244" s="333"/>
      <c r="Q244" s="334" t="e">
        <f>IF(K244="nio",0,IF(K244&gt;0,K244*H244/W244,0))*VLOOKUP(B244,'2-Kosten per locatie'!$A$13:$C$63,3,FALSE)</f>
        <v>#DIV/0!</v>
      </c>
      <c r="R244" s="334">
        <f>IF(L244&gt;0,L244*H244/X244,0)*VLOOKUP(B244,'2-Kosten per locatie'!$A$13:$C$63,3,FALSE)</f>
        <v>0</v>
      </c>
      <c r="S244" s="334">
        <f>IF(M244&gt;0,M244*H244/Y244,0)*VLOOKUP(B244,'2-Kosten per locatie'!$A$13:$C$63,3,FALSE)</f>
        <v>0</v>
      </c>
      <c r="T244" s="334">
        <f>IF(N244&gt;0,N244*H244/Z244,0)*VLOOKUP(B244,'2-Kosten per locatie'!$A$13:$C$63,3,FALSE)</f>
        <v>0</v>
      </c>
      <c r="U244" s="334">
        <f>IF(O244&gt;0,O244*H244/Y244,0)*VLOOKUP(B244,'2-Kosten per locatie'!$A$13:$C$63,3,FALSE)</f>
        <v>0</v>
      </c>
      <c r="V244" s="334">
        <f>IF(P244&gt;0,P244*H244/Z244,0)*VLOOKUP(B244,'2-Kosten per locatie'!$A$13:$C$63,3,FALSE)</f>
        <v>0</v>
      </c>
      <c r="W244" s="335">
        <f>IF(K244="nio",0,IF(K244&gt;0,VLOOKUP(F244,'3-Productie normen'!A:L,VLOOKUP(K244,'3-Productie normen'!$B$38:$C$44,2,FALSE),FALSE)))</f>
        <v>0</v>
      </c>
      <c r="X244" s="335">
        <f t="shared" si="19"/>
        <v>0</v>
      </c>
      <c r="Y244" s="335">
        <f t="shared" si="20"/>
        <v>0</v>
      </c>
      <c r="Z244" s="335">
        <f t="shared" si="21"/>
        <v>0</v>
      </c>
      <c r="AA244" s="336" t="str">
        <f>VLOOKUP(F244,'3-Productie normen'!A:O,15,FALSE)</f>
        <v>V</v>
      </c>
      <c r="AC244" s="337">
        <f t="shared" si="22"/>
        <v>2860</v>
      </c>
    </row>
    <row r="245" spans="1:29" ht="14.1" customHeight="1">
      <c r="A245" s="68">
        <v>245</v>
      </c>
      <c r="B245" s="273" t="s">
        <v>114</v>
      </c>
      <c r="C245" s="329" t="s">
        <v>207</v>
      </c>
      <c r="D245" s="330"/>
      <c r="E245" s="224" t="s">
        <v>291</v>
      </c>
      <c r="F245" s="224" t="s">
        <v>158</v>
      </c>
      <c r="G245" s="224" t="s">
        <v>209</v>
      </c>
      <c r="H245" s="339">
        <v>33</v>
      </c>
      <c r="I245" s="339"/>
      <c r="J245" s="332">
        <f t="shared" si="23"/>
        <v>130</v>
      </c>
      <c r="K245" s="333">
        <v>130</v>
      </c>
      <c r="L245" s="333"/>
      <c r="M245" s="333"/>
      <c r="N245" s="333"/>
      <c r="O245" s="333"/>
      <c r="P245" s="333"/>
      <c r="Q245" s="334" t="e">
        <f>IF(K245="nio",0,IF(K245&gt;0,K245*H245/W245,0))*VLOOKUP(B245,'2-Kosten per locatie'!$A$13:$C$63,3,FALSE)</f>
        <v>#DIV/0!</v>
      </c>
      <c r="R245" s="334">
        <f>IF(L245&gt;0,L245*H245/X245,0)*VLOOKUP(B245,'2-Kosten per locatie'!$A$13:$C$63,3,FALSE)</f>
        <v>0</v>
      </c>
      <c r="S245" s="334">
        <f>IF(M245&gt;0,M245*H245/Y245,0)*VLOOKUP(B245,'2-Kosten per locatie'!$A$13:$C$63,3,FALSE)</f>
        <v>0</v>
      </c>
      <c r="T245" s="334">
        <f>IF(N245&gt;0,N245*H245/Z245,0)*VLOOKUP(B245,'2-Kosten per locatie'!$A$13:$C$63,3,FALSE)</f>
        <v>0</v>
      </c>
      <c r="U245" s="334">
        <f>IF(O245&gt;0,O245*H245/Y245,0)*VLOOKUP(B245,'2-Kosten per locatie'!$A$13:$C$63,3,FALSE)</f>
        <v>0</v>
      </c>
      <c r="V245" s="334">
        <f>IF(P245&gt;0,P245*H245/Z245,0)*VLOOKUP(B245,'2-Kosten per locatie'!$A$13:$C$63,3,FALSE)</f>
        <v>0</v>
      </c>
      <c r="W245" s="335">
        <f>IF(K245="nio",0,IF(K245&gt;0,VLOOKUP(F245,'3-Productie normen'!A:L,VLOOKUP(K245,'3-Productie normen'!$B$38:$C$44,2,FALSE),FALSE)))</f>
        <v>0</v>
      </c>
      <c r="X245" s="335">
        <f t="shared" si="19"/>
        <v>0</v>
      </c>
      <c r="Y245" s="335">
        <f t="shared" si="20"/>
        <v>0</v>
      </c>
      <c r="Z245" s="335">
        <f t="shared" si="21"/>
        <v>0</v>
      </c>
      <c r="AA245" s="336" t="str">
        <f>VLOOKUP(F245,'3-Productie normen'!A:O,15,FALSE)</f>
        <v>B</v>
      </c>
      <c r="AC245" s="337">
        <f t="shared" si="22"/>
        <v>4290</v>
      </c>
    </row>
    <row r="246" spans="1:29" ht="14.1" customHeight="1">
      <c r="A246" s="68">
        <v>246</v>
      </c>
      <c r="B246" s="273" t="s">
        <v>114</v>
      </c>
      <c r="C246" s="329" t="s">
        <v>207</v>
      </c>
      <c r="D246" s="330"/>
      <c r="E246" s="224" t="s">
        <v>292</v>
      </c>
      <c r="F246" s="224" t="s">
        <v>166</v>
      </c>
      <c r="G246" s="224" t="s">
        <v>286</v>
      </c>
      <c r="H246" s="339">
        <v>4</v>
      </c>
      <c r="I246" s="339"/>
      <c r="J246" s="332">
        <f t="shared" si="23"/>
        <v>255</v>
      </c>
      <c r="K246" s="333">
        <v>255</v>
      </c>
      <c r="L246" s="333"/>
      <c r="M246" s="333"/>
      <c r="N246" s="333"/>
      <c r="O246" s="333"/>
      <c r="P246" s="333"/>
      <c r="Q246" s="334" t="e">
        <f>IF(K246="nio",0,IF(K246&gt;0,K246*H246/W246,0))*VLOOKUP(B246,'2-Kosten per locatie'!$A$13:$C$63,3,FALSE)</f>
        <v>#DIV/0!</v>
      </c>
      <c r="R246" s="334">
        <f>IF(L246&gt;0,L246*H246/X246,0)*VLOOKUP(B246,'2-Kosten per locatie'!$A$13:$C$63,3,FALSE)</f>
        <v>0</v>
      </c>
      <c r="S246" s="334">
        <f>IF(M246&gt;0,M246*H246/Y246,0)*VLOOKUP(B246,'2-Kosten per locatie'!$A$13:$C$63,3,FALSE)</f>
        <v>0</v>
      </c>
      <c r="T246" s="334">
        <f>IF(N246&gt;0,N246*H246/Z246,0)*VLOOKUP(B246,'2-Kosten per locatie'!$A$13:$C$63,3,FALSE)</f>
        <v>0</v>
      </c>
      <c r="U246" s="334">
        <f>IF(O246&gt;0,O246*H246/Y246,0)*VLOOKUP(B246,'2-Kosten per locatie'!$A$13:$C$63,3,FALSE)</f>
        <v>0</v>
      </c>
      <c r="V246" s="334">
        <f>IF(P246&gt;0,P246*H246/Z246,0)*VLOOKUP(B246,'2-Kosten per locatie'!$A$13:$C$63,3,FALSE)</f>
        <v>0</v>
      </c>
      <c r="W246" s="335">
        <f>IF(K246="nio",0,IF(K246&gt;0,VLOOKUP(F246,'3-Productie normen'!A:L,VLOOKUP(K246,'3-Productie normen'!$B$38:$C$44,2,FALSE),FALSE)))</f>
        <v>0</v>
      </c>
      <c r="X246" s="335">
        <f t="shared" si="19"/>
        <v>0</v>
      </c>
      <c r="Y246" s="335">
        <f t="shared" si="20"/>
        <v>0</v>
      </c>
      <c r="Z246" s="335">
        <f t="shared" si="21"/>
        <v>0</v>
      </c>
      <c r="AA246" s="336" t="str">
        <f>VLOOKUP(F246,'3-Productie normen'!A:O,15,FALSE)</f>
        <v>S</v>
      </c>
      <c r="AC246" s="337">
        <f t="shared" si="22"/>
        <v>1020</v>
      </c>
    </row>
    <row r="247" spans="1:29" ht="14.1" customHeight="1">
      <c r="A247" s="68">
        <v>247</v>
      </c>
      <c r="B247" s="273" t="s">
        <v>114</v>
      </c>
      <c r="C247" s="329" t="s">
        <v>207</v>
      </c>
      <c r="D247" s="330"/>
      <c r="E247" s="224" t="s">
        <v>283</v>
      </c>
      <c r="F247" s="224" t="s">
        <v>154</v>
      </c>
      <c r="G247" s="224" t="s">
        <v>212</v>
      </c>
      <c r="H247" s="339">
        <v>5</v>
      </c>
      <c r="I247" s="339"/>
      <c r="J247" s="332">
        <f t="shared" si="23"/>
        <v>130</v>
      </c>
      <c r="K247" s="333">
        <v>130</v>
      </c>
      <c r="L247" s="333"/>
      <c r="M247" s="333"/>
      <c r="N247" s="333"/>
      <c r="O247" s="333"/>
      <c r="P247" s="333"/>
      <c r="Q247" s="334" t="e">
        <f>IF(K247="nio",0,IF(K247&gt;0,K247*H247/W247,0))*VLOOKUP(B247,'2-Kosten per locatie'!$A$13:$C$63,3,FALSE)</f>
        <v>#DIV/0!</v>
      </c>
      <c r="R247" s="334">
        <f>IF(L247&gt;0,L247*H247/X247,0)*VLOOKUP(B247,'2-Kosten per locatie'!$A$13:$C$63,3,FALSE)</f>
        <v>0</v>
      </c>
      <c r="S247" s="334">
        <f>IF(M247&gt;0,M247*H247/Y247,0)*VLOOKUP(B247,'2-Kosten per locatie'!$A$13:$C$63,3,FALSE)</f>
        <v>0</v>
      </c>
      <c r="T247" s="334">
        <f>IF(N247&gt;0,N247*H247/Z247,0)*VLOOKUP(B247,'2-Kosten per locatie'!$A$13:$C$63,3,FALSE)</f>
        <v>0</v>
      </c>
      <c r="U247" s="334">
        <f>IF(O247&gt;0,O247*H247/Y247,0)*VLOOKUP(B247,'2-Kosten per locatie'!$A$13:$C$63,3,FALSE)</f>
        <v>0</v>
      </c>
      <c r="V247" s="334">
        <f>IF(P247&gt;0,P247*H247/Z247,0)*VLOOKUP(B247,'2-Kosten per locatie'!$A$13:$C$63,3,FALSE)</f>
        <v>0</v>
      </c>
      <c r="W247" s="335">
        <f>IF(K247="nio",0,IF(K247&gt;0,VLOOKUP(F247,'3-Productie normen'!A:L,VLOOKUP(K247,'3-Productie normen'!$B$38:$C$44,2,FALSE),FALSE)))</f>
        <v>0</v>
      </c>
      <c r="X247" s="335">
        <f t="shared" si="19"/>
        <v>0</v>
      </c>
      <c r="Y247" s="335">
        <f t="shared" si="20"/>
        <v>0</v>
      </c>
      <c r="Z247" s="335">
        <f t="shared" si="21"/>
        <v>0</v>
      </c>
      <c r="AA247" s="336" t="str">
        <f>VLOOKUP(F247,'3-Productie normen'!A:O,15,FALSE)</f>
        <v>V</v>
      </c>
      <c r="AC247" s="337">
        <f t="shared" si="22"/>
        <v>650</v>
      </c>
    </row>
    <row r="248" spans="1:29" ht="14.1" customHeight="1">
      <c r="A248" s="68">
        <v>248</v>
      </c>
      <c r="B248" s="273" t="s">
        <v>114</v>
      </c>
      <c r="C248" s="329" t="s">
        <v>207</v>
      </c>
      <c r="D248" s="330"/>
      <c r="E248" s="224" t="s">
        <v>293</v>
      </c>
      <c r="F248" s="224" t="s">
        <v>218</v>
      </c>
      <c r="G248" s="224" t="s">
        <v>212</v>
      </c>
      <c r="H248" s="339">
        <v>0</v>
      </c>
      <c r="I248" s="339">
        <v>75</v>
      </c>
      <c r="J248" s="332">
        <f t="shared" si="23"/>
        <v>0</v>
      </c>
      <c r="K248" s="333" t="s">
        <v>219</v>
      </c>
      <c r="L248" s="333"/>
      <c r="M248" s="333"/>
      <c r="N248" s="333"/>
      <c r="O248" s="333"/>
      <c r="P248" s="333"/>
      <c r="Q248" s="334">
        <f>IF(K248="nio",0,IF(K248&gt;0,K248*H248/W248,0))*VLOOKUP(B248,'2-Kosten per locatie'!$A$13:$C$63,3,FALSE)</f>
        <v>0</v>
      </c>
      <c r="R248" s="334">
        <f>IF(L248&gt;0,L248*H248/X248,0)*VLOOKUP(B248,'2-Kosten per locatie'!$A$13:$C$63,3,FALSE)</f>
        <v>0</v>
      </c>
      <c r="S248" s="334">
        <f>IF(M248&gt;0,M248*H248/Y248,0)*VLOOKUP(B248,'2-Kosten per locatie'!$A$13:$C$63,3,FALSE)</f>
        <v>0</v>
      </c>
      <c r="T248" s="334">
        <f>IF(N248&gt;0,N248*H248/Z248,0)*VLOOKUP(B248,'2-Kosten per locatie'!$A$13:$C$63,3,FALSE)</f>
        <v>0</v>
      </c>
      <c r="U248" s="334">
        <f>IF(O248&gt;0,O248*H248/Y248,0)*VLOOKUP(B248,'2-Kosten per locatie'!$A$13:$C$63,3,FALSE)</f>
        <v>0</v>
      </c>
      <c r="V248" s="334">
        <f>IF(P248&gt;0,P248*H248/Z248,0)*VLOOKUP(B248,'2-Kosten per locatie'!$A$13:$C$63,3,FALSE)</f>
        <v>0</v>
      </c>
      <c r="W248" s="335">
        <f>IF(K248="nio",0,IF(K248&gt;0,VLOOKUP(F248,'3-Productie normen'!A:L,VLOOKUP(K248,'3-Productie normen'!$B$38:$C$44,2,FALSE),FALSE)))</f>
        <v>0</v>
      </c>
      <c r="X248" s="335">
        <f t="shared" si="19"/>
        <v>0</v>
      </c>
      <c r="Y248" s="335">
        <f t="shared" si="20"/>
        <v>0</v>
      </c>
      <c r="Z248" s="335">
        <f t="shared" si="21"/>
        <v>0</v>
      </c>
      <c r="AA248" s="336" t="str">
        <f>VLOOKUP(F248,'3-Productie normen'!A:O,15,FALSE)</f>
        <v>-</v>
      </c>
      <c r="AC248" s="337">
        <f t="shared" si="22"/>
        <v>0</v>
      </c>
    </row>
    <row r="249" spans="1:29" ht="14.1" customHeight="1">
      <c r="A249" s="68">
        <v>249</v>
      </c>
      <c r="B249" s="273" t="s">
        <v>114</v>
      </c>
      <c r="C249" s="329" t="s">
        <v>207</v>
      </c>
      <c r="D249" s="330"/>
      <c r="E249" s="224" t="s">
        <v>294</v>
      </c>
      <c r="F249" s="224" t="s">
        <v>156</v>
      </c>
      <c r="G249" s="224" t="s">
        <v>212</v>
      </c>
      <c r="H249" s="339">
        <v>22</v>
      </c>
      <c r="I249" s="339"/>
      <c r="J249" s="332">
        <f t="shared" si="23"/>
        <v>130</v>
      </c>
      <c r="K249" s="333">
        <v>130</v>
      </c>
      <c r="L249" s="333"/>
      <c r="M249" s="333"/>
      <c r="N249" s="333"/>
      <c r="O249" s="333"/>
      <c r="P249" s="333"/>
      <c r="Q249" s="334" t="e">
        <f>IF(K249="nio",0,IF(K249&gt;0,K249*H249/W249,0))*VLOOKUP(B249,'2-Kosten per locatie'!$A$13:$C$63,3,FALSE)</f>
        <v>#DIV/0!</v>
      </c>
      <c r="R249" s="334">
        <f>IF(L249&gt;0,L249*H249/X249,0)*VLOOKUP(B249,'2-Kosten per locatie'!$A$13:$C$63,3,FALSE)</f>
        <v>0</v>
      </c>
      <c r="S249" s="334">
        <f>IF(M249&gt;0,M249*H249/Y249,0)*VLOOKUP(B249,'2-Kosten per locatie'!$A$13:$C$63,3,FALSE)</f>
        <v>0</v>
      </c>
      <c r="T249" s="334">
        <f>IF(N249&gt;0,N249*H249/Z249,0)*VLOOKUP(B249,'2-Kosten per locatie'!$A$13:$C$63,3,FALSE)</f>
        <v>0</v>
      </c>
      <c r="U249" s="334">
        <f>IF(O249&gt;0,O249*H249/Y249,0)*VLOOKUP(B249,'2-Kosten per locatie'!$A$13:$C$63,3,FALSE)</f>
        <v>0</v>
      </c>
      <c r="V249" s="334">
        <f>IF(P249&gt;0,P249*H249/Z249,0)*VLOOKUP(B249,'2-Kosten per locatie'!$A$13:$C$63,3,FALSE)</f>
        <v>0</v>
      </c>
      <c r="W249" s="335">
        <f>IF(K249="nio",0,IF(K249&gt;0,VLOOKUP(F249,'3-Productie normen'!A:L,VLOOKUP(K249,'3-Productie normen'!$B$38:$C$44,2,FALSE),FALSE)))</f>
        <v>0</v>
      </c>
      <c r="X249" s="335">
        <f t="shared" si="19"/>
        <v>0</v>
      </c>
      <c r="Y249" s="335">
        <f t="shared" si="20"/>
        <v>0</v>
      </c>
      <c r="Z249" s="335">
        <f t="shared" si="21"/>
        <v>0</v>
      </c>
      <c r="AA249" s="336" t="str">
        <f>VLOOKUP(F249,'3-Productie normen'!A:O,15,FALSE)</f>
        <v>S</v>
      </c>
      <c r="AC249" s="337">
        <f t="shared" si="22"/>
        <v>2860</v>
      </c>
    </row>
    <row r="250" spans="1:29" ht="14.1" customHeight="1">
      <c r="A250" s="68">
        <v>250</v>
      </c>
      <c r="B250" s="273" t="s">
        <v>114</v>
      </c>
      <c r="C250" s="329" t="s">
        <v>207</v>
      </c>
      <c r="D250" s="330"/>
      <c r="E250" s="224" t="s">
        <v>295</v>
      </c>
      <c r="F250" s="224" t="s">
        <v>156</v>
      </c>
      <c r="G250" s="224" t="s">
        <v>212</v>
      </c>
      <c r="H250" s="339">
        <v>35</v>
      </c>
      <c r="I250" s="339"/>
      <c r="J250" s="332">
        <f t="shared" si="23"/>
        <v>130</v>
      </c>
      <c r="K250" s="333">
        <v>130</v>
      </c>
      <c r="L250" s="333"/>
      <c r="M250" s="333"/>
      <c r="N250" s="333"/>
      <c r="O250" s="333"/>
      <c r="P250" s="333"/>
      <c r="Q250" s="334" t="e">
        <f>IF(K250="nio",0,IF(K250&gt;0,K250*H250/W250,0))*VLOOKUP(B250,'2-Kosten per locatie'!$A$13:$C$63,3,FALSE)</f>
        <v>#DIV/0!</v>
      </c>
      <c r="R250" s="334">
        <f>IF(L250&gt;0,L250*H250/X250,0)*VLOOKUP(B250,'2-Kosten per locatie'!$A$13:$C$63,3,FALSE)</f>
        <v>0</v>
      </c>
      <c r="S250" s="334">
        <f>IF(M250&gt;0,M250*H250/Y250,0)*VLOOKUP(B250,'2-Kosten per locatie'!$A$13:$C$63,3,FALSE)</f>
        <v>0</v>
      </c>
      <c r="T250" s="334">
        <f>IF(N250&gt;0,N250*H250/Z250,0)*VLOOKUP(B250,'2-Kosten per locatie'!$A$13:$C$63,3,FALSE)</f>
        <v>0</v>
      </c>
      <c r="U250" s="334">
        <f>IF(O250&gt;0,O250*H250/Y250,0)*VLOOKUP(B250,'2-Kosten per locatie'!$A$13:$C$63,3,FALSE)</f>
        <v>0</v>
      </c>
      <c r="V250" s="334">
        <f>IF(P250&gt;0,P250*H250/Z250,0)*VLOOKUP(B250,'2-Kosten per locatie'!$A$13:$C$63,3,FALSE)</f>
        <v>0</v>
      </c>
      <c r="W250" s="335">
        <f>IF(K250="nio",0,IF(K250&gt;0,VLOOKUP(F250,'3-Productie normen'!A:L,VLOOKUP(K250,'3-Productie normen'!$B$38:$C$44,2,FALSE),FALSE)))</f>
        <v>0</v>
      </c>
      <c r="X250" s="335">
        <f t="shared" si="19"/>
        <v>0</v>
      </c>
      <c r="Y250" s="335">
        <f t="shared" si="20"/>
        <v>0</v>
      </c>
      <c r="Z250" s="335">
        <f t="shared" si="21"/>
        <v>0</v>
      </c>
      <c r="AA250" s="336" t="str">
        <f>VLOOKUP(F250,'3-Productie normen'!A:O,15,FALSE)</f>
        <v>S</v>
      </c>
      <c r="AC250" s="337">
        <f t="shared" si="22"/>
        <v>4550</v>
      </c>
    </row>
    <row r="251" spans="1:29" ht="14.1" customHeight="1">
      <c r="A251" s="68">
        <v>251</v>
      </c>
      <c r="B251" s="273" t="s">
        <v>114</v>
      </c>
      <c r="C251" s="329" t="s">
        <v>207</v>
      </c>
      <c r="D251" s="330"/>
      <c r="E251" s="224" t="s">
        <v>296</v>
      </c>
      <c r="F251" s="224" t="s">
        <v>218</v>
      </c>
      <c r="G251" s="224" t="s">
        <v>286</v>
      </c>
      <c r="H251" s="339">
        <v>0</v>
      </c>
      <c r="I251" s="339">
        <v>10</v>
      </c>
      <c r="J251" s="332">
        <f t="shared" si="23"/>
        <v>0</v>
      </c>
      <c r="K251" s="333" t="s">
        <v>219</v>
      </c>
      <c r="L251" s="333"/>
      <c r="M251" s="333"/>
      <c r="N251" s="333"/>
      <c r="O251" s="333"/>
      <c r="P251" s="333"/>
      <c r="Q251" s="334">
        <f>IF(K251="nio",0,IF(K251&gt;0,K251*H251/W251,0))*VLOOKUP(B251,'2-Kosten per locatie'!$A$13:$C$63,3,FALSE)</f>
        <v>0</v>
      </c>
      <c r="R251" s="334">
        <f>IF(L251&gt;0,L251*H251/X251,0)*VLOOKUP(B251,'2-Kosten per locatie'!$A$13:$C$63,3,FALSE)</f>
        <v>0</v>
      </c>
      <c r="S251" s="334">
        <f>IF(M251&gt;0,M251*H251/Y251,0)*VLOOKUP(B251,'2-Kosten per locatie'!$A$13:$C$63,3,FALSE)</f>
        <v>0</v>
      </c>
      <c r="T251" s="334">
        <f>IF(N251&gt;0,N251*H251/Z251,0)*VLOOKUP(B251,'2-Kosten per locatie'!$A$13:$C$63,3,FALSE)</f>
        <v>0</v>
      </c>
      <c r="U251" s="334">
        <f>IF(O251&gt;0,O251*H251/Y251,0)*VLOOKUP(B251,'2-Kosten per locatie'!$A$13:$C$63,3,FALSE)</f>
        <v>0</v>
      </c>
      <c r="V251" s="334">
        <f>IF(P251&gt;0,P251*H251/Z251,0)*VLOOKUP(B251,'2-Kosten per locatie'!$A$13:$C$63,3,FALSE)</f>
        <v>0</v>
      </c>
      <c r="W251" s="335">
        <f>IF(K251="nio",0,IF(K251&gt;0,VLOOKUP(F251,'3-Productie normen'!A:L,VLOOKUP(K251,'3-Productie normen'!$B$38:$C$44,2,FALSE),FALSE)))</f>
        <v>0</v>
      </c>
      <c r="X251" s="335">
        <f t="shared" si="19"/>
        <v>0</v>
      </c>
      <c r="Y251" s="335">
        <f t="shared" si="20"/>
        <v>0</v>
      </c>
      <c r="Z251" s="335">
        <f t="shared" si="21"/>
        <v>0</v>
      </c>
      <c r="AA251" s="336" t="str">
        <f>VLOOKUP(F251,'3-Productie normen'!A:O,15,FALSE)</f>
        <v>-</v>
      </c>
      <c r="AC251" s="337">
        <f t="shared" si="22"/>
        <v>0</v>
      </c>
    </row>
    <row r="252" spans="1:29" ht="14.1" customHeight="1">
      <c r="A252" s="68">
        <v>252</v>
      </c>
      <c r="B252" s="273" t="s">
        <v>114</v>
      </c>
      <c r="C252" s="329" t="s">
        <v>207</v>
      </c>
      <c r="D252" s="330"/>
      <c r="E252" s="224" t="s">
        <v>297</v>
      </c>
      <c r="F252" s="224" t="s">
        <v>218</v>
      </c>
      <c r="G252" s="224" t="s">
        <v>286</v>
      </c>
      <c r="H252" s="339">
        <v>0</v>
      </c>
      <c r="I252" s="339">
        <v>40</v>
      </c>
      <c r="J252" s="332">
        <f t="shared" si="23"/>
        <v>0</v>
      </c>
      <c r="K252" s="333" t="s">
        <v>219</v>
      </c>
      <c r="L252" s="333"/>
      <c r="M252" s="333"/>
      <c r="N252" s="333"/>
      <c r="O252" s="333"/>
      <c r="P252" s="333"/>
      <c r="Q252" s="334">
        <f>IF(K252="nio",0,IF(K252&gt;0,K252*H252/W252,0))*VLOOKUP(B252,'2-Kosten per locatie'!$A$13:$C$63,3,FALSE)</f>
        <v>0</v>
      </c>
      <c r="R252" s="334">
        <f>IF(L252&gt;0,L252*H252/X252,0)*VLOOKUP(B252,'2-Kosten per locatie'!$A$13:$C$63,3,FALSE)</f>
        <v>0</v>
      </c>
      <c r="S252" s="334">
        <f>IF(M252&gt;0,M252*H252/Y252,0)*VLOOKUP(B252,'2-Kosten per locatie'!$A$13:$C$63,3,FALSE)</f>
        <v>0</v>
      </c>
      <c r="T252" s="334">
        <f>IF(N252&gt;0,N252*H252/Z252,0)*VLOOKUP(B252,'2-Kosten per locatie'!$A$13:$C$63,3,FALSE)</f>
        <v>0</v>
      </c>
      <c r="U252" s="334">
        <f>IF(O252&gt;0,O252*H252/Y252,0)*VLOOKUP(B252,'2-Kosten per locatie'!$A$13:$C$63,3,FALSE)</f>
        <v>0</v>
      </c>
      <c r="V252" s="334">
        <f>IF(P252&gt;0,P252*H252/Z252,0)*VLOOKUP(B252,'2-Kosten per locatie'!$A$13:$C$63,3,FALSE)</f>
        <v>0</v>
      </c>
      <c r="W252" s="335">
        <f>IF(K252="nio",0,IF(K252&gt;0,VLOOKUP(F252,'3-Productie normen'!A:L,VLOOKUP(K252,'3-Productie normen'!$B$38:$C$44,2,FALSE),FALSE)))</f>
        <v>0</v>
      </c>
      <c r="X252" s="335">
        <f t="shared" si="19"/>
        <v>0</v>
      </c>
      <c r="Y252" s="335">
        <f t="shared" si="20"/>
        <v>0</v>
      </c>
      <c r="Z252" s="335">
        <f t="shared" si="21"/>
        <v>0</v>
      </c>
      <c r="AA252" s="336" t="str">
        <f>VLOOKUP(F252,'3-Productie normen'!A:O,15,FALSE)</f>
        <v>-</v>
      </c>
      <c r="AC252" s="337">
        <f t="shared" si="22"/>
        <v>0</v>
      </c>
    </row>
    <row r="253" spans="1:29" ht="14.1" customHeight="1">
      <c r="A253" s="68">
        <v>253</v>
      </c>
      <c r="B253" s="273" t="s">
        <v>114</v>
      </c>
      <c r="C253" s="329" t="s">
        <v>207</v>
      </c>
      <c r="D253" s="330"/>
      <c r="E253" s="224" t="s">
        <v>297</v>
      </c>
      <c r="F253" s="224" t="s">
        <v>218</v>
      </c>
      <c r="G253" s="224" t="s">
        <v>286</v>
      </c>
      <c r="H253" s="339">
        <v>0</v>
      </c>
      <c r="I253" s="339">
        <v>36</v>
      </c>
      <c r="J253" s="332">
        <f t="shared" si="23"/>
        <v>0</v>
      </c>
      <c r="K253" s="333" t="s">
        <v>219</v>
      </c>
      <c r="L253" s="333"/>
      <c r="M253" s="333"/>
      <c r="N253" s="333"/>
      <c r="O253" s="333"/>
      <c r="P253" s="333"/>
      <c r="Q253" s="334">
        <f>IF(K253="nio",0,IF(K253&gt;0,K253*H253/W253,0))*VLOOKUP(B253,'2-Kosten per locatie'!$A$13:$C$63,3,FALSE)</f>
        <v>0</v>
      </c>
      <c r="R253" s="334">
        <f>IF(L253&gt;0,L253*H253/X253,0)*VLOOKUP(B253,'2-Kosten per locatie'!$A$13:$C$63,3,FALSE)</f>
        <v>0</v>
      </c>
      <c r="S253" s="334">
        <f>IF(M253&gt;0,M253*H253/Y253,0)*VLOOKUP(B253,'2-Kosten per locatie'!$A$13:$C$63,3,FALSE)</f>
        <v>0</v>
      </c>
      <c r="T253" s="334">
        <f>IF(N253&gt;0,N253*H253/Z253,0)*VLOOKUP(B253,'2-Kosten per locatie'!$A$13:$C$63,3,FALSE)</f>
        <v>0</v>
      </c>
      <c r="U253" s="334">
        <f>IF(O253&gt;0,O253*H253/Y253,0)*VLOOKUP(B253,'2-Kosten per locatie'!$A$13:$C$63,3,FALSE)</f>
        <v>0</v>
      </c>
      <c r="V253" s="334">
        <f>IF(P253&gt;0,P253*H253/Z253,0)*VLOOKUP(B253,'2-Kosten per locatie'!$A$13:$C$63,3,FALSE)</f>
        <v>0</v>
      </c>
      <c r="W253" s="335">
        <f>IF(K253="nio",0,IF(K253&gt;0,VLOOKUP(F253,'3-Productie normen'!A:L,VLOOKUP(K253,'3-Productie normen'!$B$38:$C$44,2,FALSE),FALSE)))</f>
        <v>0</v>
      </c>
      <c r="X253" s="335">
        <f t="shared" si="19"/>
        <v>0</v>
      </c>
      <c r="Y253" s="335">
        <f t="shared" si="20"/>
        <v>0</v>
      </c>
      <c r="Z253" s="335">
        <f t="shared" si="21"/>
        <v>0</v>
      </c>
      <c r="AA253" s="336" t="str">
        <f>VLOOKUP(F253,'3-Productie normen'!A:O,15,FALSE)</f>
        <v>-</v>
      </c>
      <c r="AC253" s="337">
        <f t="shared" si="22"/>
        <v>0</v>
      </c>
    </row>
    <row r="254" spans="1:29" ht="14.1" customHeight="1">
      <c r="A254" s="68">
        <v>254</v>
      </c>
      <c r="B254" s="273" t="s">
        <v>114</v>
      </c>
      <c r="C254" s="329" t="s">
        <v>207</v>
      </c>
      <c r="D254" s="330"/>
      <c r="E254" s="224" t="s">
        <v>298</v>
      </c>
      <c r="F254" s="224" t="s">
        <v>218</v>
      </c>
      <c r="G254" s="224" t="s">
        <v>286</v>
      </c>
      <c r="H254" s="339">
        <v>0</v>
      </c>
      <c r="I254" s="339">
        <v>5</v>
      </c>
      <c r="J254" s="332">
        <f t="shared" si="23"/>
        <v>0</v>
      </c>
      <c r="K254" s="333" t="s">
        <v>219</v>
      </c>
      <c r="L254" s="333"/>
      <c r="M254" s="333"/>
      <c r="N254" s="333"/>
      <c r="O254" s="333"/>
      <c r="P254" s="333"/>
      <c r="Q254" s="334">
        <f>IF(K254="nio",0,IF(K254&gt;0,K254*H254/W254,0))*VLOOKUP(B254,'2-Kosten per locatie'!$A$13:$C$63,3,FALSE)</f>
        <v>0</v>
      </c>
      <c r="R254" s="334">
        <f>IF(L254&gt;0,L254*H254/X254,0)*VLOOKUP(B254,'2-Kosten per locatie'!$A$13:$C$63,3,FALSE)</f>
        <v>0</v>
      </c>
      <c r="S254" s="334">
        <f>IF(M254&gt;0,M254*H254/Y254,0)*VLOOKUP(B254,'2-Kosten per locatie'!$A$13:$C$63,3,FALSE)</f>
        <v>0</v>
      </c>
      <c r="T254" s="334">
        <f>IF(N254&gt;0,N254*H254/Z254,0)*VLOOKUP(B254,'2-Kosten per locatie'!$A$13:$C$63,3,FALSE)</f>
        <v>0</v>
      </c>
      <c r="U254" s="334">
        <f>IF(O254&gt;0,O254*H254/Y254,0)*VLOOKUP(B254,'2-Kosten per locatie'!$A$13:$C$63,3,FALSE)</f>
        <v>0</v>
      </c>
      <c r="V254" s="334">
        <f>IF(P254&gt;0,P254*H254/Z254,0)*VLOOKUP(B254,'2-Kosten per locatie'!$A$13:$C$63,3,FALSE)</f>
        <v>0</v>
      </c>
      <c r="W254" s="335">
        <f>IF(K254="nio",0,IF(K254&gt;0,VLOOKUP(F254,'3-Productie normen'!A:L,VLOOKUP(K254,'3-Productie normen'!$B$38:$C$44,2,FALSE),FALSE)))</f>
        <v>0</v>
      </c>
      <c r="X254" s="335">
        <f t="shared" si="19"/>
        <v>0</v>
      </c>
      <c r="Y254" s="335">
        <f t="shared" si="20"/>
        <v>0</v>
      </c>
      <c r="Z254" s="335">
        <f t="shared" si="21"/>
        <v>0</v>
      </c>
      <c r="AA254" s="336" t="str">
        <f>VLOOKUP(F254,'3-Productie normen'!A:O,15,FALSE)</f>
        <v>-</v>
      </c>
      <c r="AC254" s="337">
        <f t="shared" si="22"/>
        <v>0</v>
      </c>
    </row>
    <row r="255" spans="1:29" ht="14.1" customHeight="1">
      <c r="A255" s="68">
        <v>255</v>
      </c>
      <c r="B255" s="273" t="s">
        <v>114</v>
      </c>
      <c r="C255" s="329" t="s">
        <v>207</v>
      </c>
      <c r="D255" s="330"/>
      <c r="E255" s="224" t="s">
        <v>299</v>
      </c>
      <c r="F255" s="224" t="s">
        <v>218</v>
      </c>
      <c r="G255" s="224" t="s">
        <v>286</v>
      </c>
      <c r="H255" s="339">
        <v>0</v>
      </c>
      <c r="I255" s="339">
        <v>36</v>
      </c>
      <c r="J255" s="332">
        <f t="shared" si="23"/>
        <v>0</v>
      </c>
      <c r="K255" s="333" t="s">
        <v>219</v>
      </c>
      <c r="L255" s="333"/>
      <c r="M255" s="333"/>
      <c r="N255" s="333"/>
      <c r="O255" s="333"/>
      <c r="P255" s="333"/>
      <c r="Q255" s="334">
        <f>IF(K255="nio",0,IF(K255&gt;0,K255*H255/W255,0))*VLOOKUP(B255,'2-Kosten per locatie'!$A$13:$C$63,3,FALSE)</f>
        <v>0</v>
      </c>
      <c r="R255" s="334">
        <f>IF(L255&gt;0,L255*H255/X255,0)*VLOOKUP(B255,'2-Kosten per locatie'!$A$13:$C$63,3,FALSE)</f>
        <v>0</v>
      </c>
      <c r="S255" s="334">
        <f>IF(M255&gt;0,M255*H255/Y255,0)*VLOOKUP(B255,'2-Kosten per locatie'!$A$13:$C$63,3,FALSE)</f>
        <v>0</v>
      </c>
      <c r="T255" s="334">
        <f>IF(N255&gt;0,N255*H255/Z255,0)*VLOOKUP(B255,'2-Kosten per locatie'!$A$13:$C$63,3,FALSE)</f>
        <v>0</v>
      </c>
      <c r="U255" s="334">
        <f>IF(O255&gt;0,O255*H255/Y255,0)*VLOOKUP(B255,'2-Kosten per locatie'!$A$13:$C$63,3,FALSE)</f>
        <v>0</v>
      </c>
      <c r="V255" s="334">
        <f>IF(P255&gt;0,P255*H255/Z255,0)*VLOOKUP(B255,'2-Kosten per locatie'!$A$13:$C$63,3,FALSE)</f>
        <v>0</v>
      </c>
      <c r="W255" s="335">
        <f>IF(K255="nio",0,IF(K255&gt;0,VLOOKUP(F255,'3-Productie normen'!A:L,VLOOKUP(K255,'3-Productie normen'!$B$38:$C$44,2,FALSE),FALSE)))</f>
        <v>0</v>
      </c>
      <c r="X255" s="335">
        <f t="shared" si="19"/>
        <v>0</v>
      </c>
      <c r="Y255" s="335">
        <f t="shared" si="20"/>
        <v>0</v>
      </c>
      <c r="Z255" s="335">
        <f t="shared" si="21"/>
        <v>0</v>
      </c>
      <c r="AA255" s="336" t="str">
        <f>VLOOKUP(F255,'3-Productie normen'!A:O,15,FALSE)</f>
        <v>-</v>
      </c>
      <c r="AC255" s="337">
        <f t="shared" si="22"/>
        <v>0</v>
      </c>
    </row>
    <row r="256" spans="1:29" ht="14.1" customHeight="1">
      <c r="A256" s="68">
        <v>256</v>
      </c>
      <c r="B256" s="273" t="s">
        <v>114</v>
      </c>
      <c r="C256" s="329" t="s">
        <v>207</v>
      </c>
      <c r="D256" s="330"/>
      <c r="E256" s="224" t="s">
        <v>300</v>
      </c>
      <c r="F256" s="224" t="s">
        <v>218</v>
      </c>
      <c r="G256" s="224" t="s">
        <v>286</v>
      </c>
      <c r="H256" s="339">
        <v>0</v>
      </c>
      <c r="I256" s="339">
        <v>48</v>
      </c>
      <c r="J256" s="332">
        <f t="shared" si="23"/>
        <v>0</v>
      </c>
      <c r="K256" s="333" t="s">
        <v>219</v>
      </c>
      <c r="L256" s="333"/>
      <c r="M256" s="333"/>
      <c r="N256" s="333"/>
      <c r="O256" s="333"/>
      <c r="P256" s="333"/>
      <c r="Q256" s="334">
        <f>IF(K256="nio",0,IF(K256&gt;0,K256*H256/W256,0))*VLOOKUP(B256,'2-Kosten per locatie'!$A$13:$C$63,3,FALSE)</f>
        <v>0</v>
      </c>
      <c r="R256" s="334">
        <f>IF(L256&gt;0,L256*H256/X256,0)*VLOOKUP(B256,'2-Kosten per locatie'!$A$13:$C$63,3,FALSE)</f>
        <v>0</v>
      </c>
      <c r="S256" s="334">
        <f>IF(M256&gt;0,M256*H256/Y256,0)*VLOOKUP(B256,'2-Kosten per locatie'!$A$13:$C$63,3,FALSE)</f>
        <v>0</v>
      </c>
      <c r="T256" s="334">
        <f>IF(N256&gt;0,N256*H256/Z256,0)*VLOOKUP(B256,'2-Kosten per locatie'!$A$13:$C$63,3,FALSE)</f>
        <v>0</v>
      </c>
      <c r="U256" s="334">
        <f>IF(O256&gt;0,O256*H256/Y256,0)*VLOOKUP(B256,'2-Kosten per locatie'!$A$13:$C$63,3,FALSE)</f>
        <v>0</v>
      </c>
      <c r="V256" s="334">
        <f>IF(P256&gt;0,P256*H256/Z256,0)*VLOOKUP(B256,'2-Kosten per locatie'!$A$13:$C$63,3,FALSE)</f>
        <v>0</v>
      </c>
      <c r="W256" s="335">
        <f>IF(K256="nio",0,IF(K256&gt;0,VLOOKUP(F256,'3-Productie normen'!A:L,VLOOKUP(K256,'3-Productie normen'!$B$38:$C$44,2,FALSE),FALSE)))</f>
        <v>0</v>
      </c>
      <c r="X256" s="335">
        <f t="shared" si="19"/>
        <v>0</v>
      </c>
      <c r="Y256" s="335">
        <f t="shared" si="20"/>
        <v>0</v>
      </c>
      <c r="Z256" s="335">
        <f t="shared" si="21"/>
        <v>0</v>
      </c>
      <c r="AA256" s="336" t="str">
        <f>VLOOKUP(F256,'3-Productie normen'!A:O,15,FALSE)</f>
        <v>-</v>
      </c>
      <c r="AC256" s="337">
        <f t="shared" si="22"/>
        <v>0</v>
      </c>
    </row>
    <row r="257" spans="1:29" ht="14.1" customHeight="1">
      <c r="A257" s="68">
        <v>257</v>
      </c>
      <c r="B257" s="273" t="s">
        <v>114</v>
      </c>
      <c r="C257" s="329" t="s">
        <v>207</v>
      </c>
      <c r="D257" s="330"/>
      <c r="E257" s="224" t="s">
        <v>300</v>
      </c>
      <c r="F257" s="224" t="s">
        <v>218</v>
      </c>
      <c r="G257" s="224" t="s">
        <v>286</v>
      </c>
      <c r="H257" s="339">
        <v>0</v>
      </c>
      <c r="I257" s="339">
        <v>48</v>
      </c>
      <c r="J257" s="332">
        <f t="shared" si="23"/>
        <v>0</v>
      </c>
      <c r="K257" s="333" t="s">
        <v>219</v>
      </c>
      <c r="L257" s="333"/>
      <c r="M257" s="333"/>
      <c r="N257" s="333"/>
      <c r="O257" s="333"/>
      <c r="P257" s="333"/>
      <c r="Q257" s="334">
        <f>IF(K257="nio",0,IF(K257&gt;0,K257*H257/W257,0))*VLOOKUP(B257,'2-Kosten per locatie'!$A$13:$C$63,3,FALSE)</f>
        <v>0</v>
      </c>
      <c r="R257" s="334">
        <f>IF(L257&gt;0,L257*H257/X257,0)*VLOOKUP(B257,'2-Kosten per locatie'!$A$13:$C$63,3,FALSE)</f>
        <v>0</v>
      </c>
      <c r="S257" s="334">
        <f>IF(M257&gt;0,M257*H257/Y257,0)*VLOOKUP(B257,'2-Kosten per locatie'!$A$13:$C$63,3,FALSE)</f>
        <v>0</v>
      </c>
      <c r="T257" s="334">
        <f>IF(N257&gt;0,N257*H257/Z257,0)*VLOOKUP(B257,'2-Kosten per locatie'!$A$13:$C$63,3,FALSE)</f>
        <v>0</v>
      </c>
      <c r="U257" s="334">
        <f>IF(O257&gt;0,O257*H257/Y257,0)*VLOOKUP(B257,'2-Kosten per locatie'!$A$13:$C$63,3,FALSE)</f>
        <v>0</v>
      </c>
      <c r="V257" s="334">
        <f>IF(P257&gt;0,P257*H257/Z257,0)*VLOOKUP(B257,'2-Kosten per locatie'!$A$13:$C$63,3,FALSE)</f>
        <v>0</v>
      </c>
      <c r="W257" s="335">
        <f>IF(K257="nio",0,IF(K257&gt;0,VLOOKUP(F257,'3-Productie normen'!A:L,VLOOKUP(K257,'3-Productie normen'!$B$38:$C$44,2,FALSE),FALSE)))</f>
        <v>0</v>
      </c>
      <c r="X257" s="335">
        <f t="shared" si="19"/>
        <v>0</v>
      </c>
      <c r="Y257" s="335">
        <f t="shared" si="20"/>
        <v>0</v>
      </c>
      <c r="Z257" s="335">
        <f t="shared" si="21"/>
        <v>0</v>
      </c>
      <c r="AA257" s="336" t="str">
        <f>VLOOKUP(F257,'3-Productie normen'!A:O,15,FALSE)</f>
        <v>-</v>
      </c>
      <c r="AC257" s="337">
        <f t="shared" si="22"/>
        <v>0</v>
      </c>
    </row>
    <row r="258" spans="1:29" ht="14.1" customHeight="1">
      <c r="A258" s="68">
        <v>258</v>
      </c>
      <c r="B258" s="273" t="s">
        <v>114</v>
      </c>
      <c r="C258" s="329" t="s">
        <v>207</v>
      </c>
      <c r="D258" s="330"/>
      <c r="E258" s="224" t="s">
        <v>301</v>
      </c>
      <c r="F258" s="224" t="s">
        <v>218</v>
      </c>
      <c r="G258" s="224" t="s">
        <v>286</v>
      </c>
      <c r="H258" s="339">
        <v>0</v>
      </c>
      <c r="I258" s="339">
        <v>40</v>
      </c>
      <c r="J258" s="332">
        <f t="shared" si="23"/>
        <v>0</v>
      </c>
      <c r="K258" s="333" t="s">
        <v>219</v>
      </c>
      <c r="L258" s="333"/>
      <c r="M258" s="333"/>
      <c r="N258" s="333"/>
      <c r="O258" s="333"/>
      <c r="P258" s="333"/>
      <c r="Q258" s="334">
        <f>IF(K258="nio",0,IF(K258&gt;0,K258*H258/W258,0))*VLOOKUP(B258,'2-Kosten per locatie'!$A$13:$C$63,3,FALSE)</f>
        <v>0</v>
      </c>
      <c r="R258" s="334">
        <f>IF(L258&gt;0,L258*H258/X258,0)*VLOOKUP(B258,'2-Kosten per locatie'!$A$13:$C$63,3,FALSE)</f>
        <v>0</v>
      </c>
      <c r="S258" s="334">
        <f>IF(M258&gt;0,M258*H258/Y258,0)*VLOOKUP(B258,'2-Kosten per locatie'!$A$13:$C$63,3,FALSE)</f>
        <v>0</v>
      </c>
      <c r="T258" s="334">
        <f>IF(N258&gt;0,N258*H258/Z258,0)*VLOOKUP(B258,'2-Kosten per locatie'!$A$13:$C$63,3,FALSE)</f>
        <v>0</v>
      </c>
      <c r="U258" s="334">
        <f>IF(O258&gt;0,O258*H258/Y258,0)*VLOOKUP(B258,'2-Kosten per locatie'!$A$13:$C$63,3,FALSE)</f>
        <v>0</v>
      </c>
      <c r="V258" s="334">
        <f>IF(P258&gt;0,P258*H258/Z258,0)*VLOOKUP(B258,'2-Kosten per locatie'!$A$13:$C$63,3,FALSE)</f>
        <v>0</v>
      </c>
      <c r="W258" s="335">
        <f>IF(K258="nio",0,IF(K258&gt;0,VLOOKUP(F258,'3-Productie normen'!A:L,VLOOKUP(K258,'3-Productie normen'!$B$38:$C$44,2,FALSE),FALSE)))</f>
        <v>0</v>
      </c>
      <c r="X258" s="335">
        <f t="shared" si="19"/>
        <v>0</v>
      </c>
      <c r="Y258" s="335">
        <f t="shared" si="20"/>
        <v>0</v>
      </c>
      <c r="Z258" s="335">
        <f t="shared" si="21"/>
        <v>0</v>
      </c>
      <c r="AA258" s="336" t="str">
        <f>VLOOKUP(F258,'3-Productie normen'!A:O,15,FALSE)</f>
        <v>-</v>
      </c>
      <c r="AC258" s="337">
        <f t="shared" si="22"/>
        <v>0</v>
      </c>
    </row>
    <row r="259" spans="1:29" ht="14.1" customHeight="1">
      <c r="A259" s="68">
        <v>259</v>
      </c>
      <c r="B259" s="273" t="s">
        <v>114</v>
      </c>
      <c r="C259" s="329" t="s">
        <v>207</v>
      </c>
      <c r="D259" s="330"/>
      <c r="E259" s="224" t="s">
        <v>302</v>
      </c>
      <c r="F259" s="224" t="s">
        <v>218</v>
      </c>
      <c r="G259" s="224" t="s">
        <v>286</v>
      </c>
      <c r="H259" s="339">
        <v>0</v>
      </c>
      <c r="I259" s="339">
        <v>11</v>
      </c>
      <c r="J259" s="332">
        <f t="shared" si="23"/>
        <v>0</v>
      </c>
      <c r="K259" s="333" t="s">
        <v>219</v>
      </c>
      <c r="L259" s="333"/>
      <c r="M259" s="333"/>
      <c r="N259" s="333"/>
      <c r="O259" s="333"/>
      <c r="P259" s="333"/>
      <c r="Q259" s="334">
        <f>IF(K259="nio",0,IF(K259&gt;0,K259*H259/W259,0))*VLOOKUP(B259,'2-Kosten per locatie'!$A$13:$C$63,3,FALSE)</f>
        <v>0</v>
      </c>
      <c r="R259" s="334">
        <f>IF(L259&gt;0,L259*H259/X259,0)*VLOOKUP(B259,'2-Kosten per locatie'!$A$13:$C$63,3,FALSE)</f>
        <v>0</v>
      </c>
      <c r="S259" s="334">
        <f>IF(M259&gt;0,M259*H259/Y259,0)*VLOOKUP(B259,'2-Kosten per locatie'!$A$13:$C$63,3,FALSE)</f>
        <v>0</v>
      </c>
      <c r="T259" s="334">
        <f>IF(N259&gt;0,N259*H259/Z259,0)*VLOOKUP(B259,'2-Kosten per locatie'!$A$13:$C$63,3,FALSE)</f>
        <v>0</v>
      </c>
      <c r="U259" s="334">
        <f>IF(O259&gt;0,O259*H259/Y259,0)*VLOOKUP(B259,'2-Kosten per locatie'!$A$13:$C$63,3,FALSE)</f>
        <v>0</v>
      </c>
      <c r="V259" s="334">
        <f>IF(P259&gt;0,P259*H259/Z259,0)*VLOOKUP(B259,'2-Kosten per locatie'!$A$13:$C$63,3,FALSE)</f>
        <v>0</v>
      </c>
      <c r="W259" s="335">
        <f>IF(K259="nio",0,IF(K259&gt;0,VLOOKUP(F259,'3-Productie normen'!A:L,VLOOKUP(K259,'3-Productie normen'!$B$38:$C$44,2,FALSE),FALSE)))</f>
        <v>0</v>
      </c>
      <c r="X259" s="335">
        <f t="shared" si="19"/>
        <v>0</v>
      </c>
      <c r="Y259" s="335">
        <f t="shared" si="20"/>
        <v>0</v>
      </c>
      <c r="Z259" s="335">
        <f t="shared" si="21"/>
        <v>0</v>
      </c>
      <c r="AA259" s="336" t="str">
        <f>VLOOKUP(F259,'3-Productie normen'!A:O,15,FALSE)</f>
        <v>-</v>
      </c>
      <c r="AC259" s="337">
        <f t="shared" si="22"/>
        <v>0</v>
      </c>
    </row>
    <row r="260" spans="1:29" ht="14.1" customHeight="1">
      <c r="A260" s="68">
        <v>260</v>
      </c>
      <c r="B260" s="273" t="s">
        <v>114</v>
      </c>
      <c r="C260" s="329" t="s">
        <v>207</v>
      </c>
      <c r="D260" s="330"/>
      <c r="E260" s="224" t="s">
        <v>303</v>
      </c>
      <c r="F260" s="224" t="s">
        <v>218</v>
      </c>
      <c r="G260" s="224" t="s">
        <v>286</v>
      </c>
      <c r="H260" s="339">
        <v>0</v>
      </c>
      <c r="I260" s="339">
        <v>11</v>
      </c>
      <c r="J260" s="332">
        <f t="shared" si="23"/>
        <v>0</v>
      </c>
      <c r="K260" s="333" t="s">
        <v>219</v>
      </c>
      <c r="L260" s="333"/>
      <c r="M260" s="333"/>
      <c r="N260" s="333"/>
      <c r="O260" s="333"/>
      <c r="P260" s="333"/>
      <c r="Q260" s="334">
        <f>IF(K260="nio",0,IF(K260&gt;0,K260*H260/W260,0))*VLOOKUP(B260,'2-Kosten per locatie'!$A$13:$C$63,3,FALSE)</f>
        <v>0</v>
      </c>
      <c r="R260" s="334">
        <f>IF(L260&gt;0,L260*H260/X260,0)*VLOOKUP(B260,'2-Kosten per locatie'!$A$13:$C$63,3,FALSE)</f>
        <v>0</v>
      </c>
      <c r="S260" s="334">
        <f>IF(M260&gt;0,M260*H260/Y260,0)*VLOOKUP(B260,'2-Kosten per locatie'!$A$13:$C$63,3,FALSE)</f>
        <v>0</v>
      </c>
      <c r="T260" s="334">
        <f>IF(N260&gt;0,N260*H260/Z260,0)*VLOOKUP(B260,'2-Kosten per locatie'!$A$13:$C$63,3,FALSE)</f>
        <v>0</v>
      </c>
      <c r="U260" s="334">
        <f>IF(O260&gt;0,O260*H260/Y260,0)*VLOOKUP(B260,'2-Kosten per locatie'!$A$13:$C$63,3,FALSE)</f>
        <v>0</v>
      </c>
      <c r="V260" s="334">
        <f>IF(P260&gt;0,P260*H260/Z260,0)*VLOOKUP(B260,'2-Kosten per locatie'!$A$13:$C$63,3,FALSE)</f>
        <v>0</v>
      </c>
      <c r="W260" s="335">
        <f>IF(K260="nio",0,IF(K260&gt;0,VLOOKUP(F260,'3-Productie normen'!A:L,VLOOKUP(K260,'3-Productie normen'!$B$38:$C$44,2,FALSE),FALSE)))</f>
        <v>0</v>
      </c>
      <c r="X260" s="335">
        <f t="shared" si="19"/>
        <v>0</v>
      </c>
      <c r="Y260" s="335">
        <f t="shared" si="20"/>
        <v>0</v>
      </c>
      <c r="Z260" s="335">
        <f t="shared" si="21"/>
        <v>0</v>
      </c>
      <c r="AA260" s="336" t="str">
        <f>VLOOKUP(F260,'3-Productie normen'!A:O,15,FALSE)</f>
        <v>-</v>
      </c>
      <c r="AC260" s="337">
        <f t="shared" si="22"/>
        <v>0</v>
      </c>
    </row>
    <row r="261" spans="1:29" ht="14.1" customHeight="1">
      <c r="A261" s="68">
        <v>261</v>
      </c>
      <c r="B261" s="273" t="s">
        <v>114</v>
      </c>
      <c r="C261" s="329" t="s">
        <v>207</v>
      </c>
      <c r="D261" s="330"/>
      <c r="E261" s="224" t="s">
        <v>304</v>
      </c>
      <c r="F261" s="224" t="s">
        <v>218</v>
      </c>
      <c r="G261" s="224" t="s">
        <v>286</v>
      </c>
      <c r="H261" s="339">
        <v>0</v>
      </c>
      <c r="I261" s="339">
        <v>50</v>
      </c>
      <c r="J261" s="332">
        <f t="shared" si="23"/>
        <v>0</v>
      </c>
      <c r="K261" s="333" t="s">
        <v>219</v>
      </c>
      <c r="L261" s="333"/>
      <c r="M261" s="333"/>
      <c r="N261" s="333"/>
      <c r="O261" s="333"/>
      <c r="P261" s="333"/>
      <c r="Q261" s="334">
        <f>IF(K261="nio",0,IF(K261&gt;0,K261*H261/W261,0))*VLOOKUP(B261,'2-Kosten per locatie'!$A$13:$C$63,3,FALSE)</f>
        <v>0</v>
      </c>
      <c r="R261" s="334">
        <f>IF(L261&gt;0,L261*H261/X261,0)*VLOOKUP(B261,'2-Kosten per locatie'!$A$13:$C$63,3,FALSE)</f>
        <v>0</v>
      </c>
      <c r="S261" s="334">
        <f>IF(M261&gt;0,M261*H261/Y261,0)*VLOOKUP(B261,'2-Kosten per locatie'!$A$13:$C$63,3,FALSE)</f>
        <v>0</v>
      </c>
      <c r="T261" s="334">
        <f>IF(N261&gt;0,N261*H261/Z261,0)*VLOOKUP(B261,'2-Kosten per locatie'!$A$13:$C$63,3,FALSE)</f>
        <v>0</v>
      </c>
      <c r="U261" s="334">
        <f>IF(O261&gt;0,O261*H261/Y261,0)*VLOOKUP(B261,'2-Kosten per locatie'!$A$13:$C$63,3,FALSE)</f>
        <v>0</v>
      </c>
      <c r="V261" s="334">
        <f>IF(P261&gt;0,P261*H261/Z261,0)*VLOOKUP(B261,'2-Kosten per locatie'!$A$13:$C$63,3,FALSE)</f>
        <v>0</v>
      </c>
      <c r="W261" s="335">
        <f>IF(K261="nio",0,IF(K261&gt;0,VLOOKUP(F261,'3-Productie normen'!A:L,VLOOKUP(K261,'3-Productie normen'!$B$38:$C$44,2,FALSE),FALSE)))</f>
        <v>0</v>
      </c>
      <c r="X261" s="335">
        <f t="shared" si="19"/>
        <v>0</v>
      </c>
      <c r="Y261" s="335">
        <f t="shared" si="20"/>
        <v>0</v>
      </c>
      <c r="Z261" s="335">
        <f t="shared" si="21"/>
        <v>0</v>
      </c>
      <c r="AA261" s="336" t="str">
        <f>VLOOKUP(F261,'3-Productie normen'!A:O,15,FALSE)</f>
        <v>-</v>
      </c>
      <c r="AC261" s="337">
        <f t="shared" si="22"/>
        <v>0</v>
      </c>
    </row>
    <row r="262" spans="1:29" ht="14.1" customHeight="1">
      <c r="A262" s="68">
        <v>262</v>
      </c>
      <c r="B262" s="273" t="s">
        <v>114</v>
      </c>
      <c r="C262" s="329" t="s">
        <v>207</v>
      </c>
      <c r="D262" s="330"/>
      <c r="E262" s="224" t="s">
        <v>259</v>
      </c>
      <c r="F262" s="224" t="s">
        <v>218</v>
      </c>
      <c r="G262" s="224" t="s">
        <v>286</v>
      </c>
      <c r="H262" s="339">
        <v>0</v>
      </c>
      <c r="I262" s="339">
        <v>548.9</v>
      </c>
      <c r="J262" s="332">
        <f t="shared" si="23"/>
        <v>0</v>
      </c>
      <c r="K262" s="333" t="s">
        <v>219</v>
      </c>
      <c r="L262" s="333"/>
      <c r="M262" s="333"/>
      <c r="N262" s="333"/>
      <c r="O262" s="333"/>
      <c r="P262" s="333"/>
      <c r="Q262" s="334">
        <f>IF(K262="nio",0,IF(K262&gt;0,K262*H262/W262,0))*VLOOKUP(B262,'2-Kosten per locatie'!$A$13:$C$63,3,FALSE)</f>
        <v>0</v>
      </c>
      <c r="R262" s="334">
        <f>IF(L262&gt;0,L262*H262/X262,0)*VLOOKUP(B262,'2-Kosten per locatie'!$A$13:$C$63,3,FALSE)</f>
        <v>0</v>
      </c>
      <c r="S262" s="334">
        <f>IF(M262&gt;0,M262*H262/Y262,0)*VLOOKUP(B262,'2-Kosten per locatie'!$A$13:$C$63,3,FALSE)</f>
        <v>0</v>
      </c>
      <c r="T262" s="334">
        <f>IF(N262&gt;0,N262*H262/Z262,0)*VLOOKUP(B262,'2-Kosten per locatie'!$A$13:$C$63,3,FALSE)</f>
        <v>0</v>
      </c>
      <c r="U262" s="334">
        <f>IF(O262&gt;0,O262*H262/Y262,0)*VLOOKUP(B262,'2-Kosten per locatie'!$A$13:$C$63,3,FALSE)</f>
        <v>0</v>
      </c>
      <c r="V262" s="334">
        <f>IF(P262&gt;0,P262*H262/Z262,0)*VLOOKUP(B262,'2-Kosten per locatie'!$A$13:$C$63,3,FALSE)</f>
        <v>0</v>
      </c>
      <c r="W262" s="335">
        <f>IF(K262="nio",0,IF(K262&gt;0,VLOOKUP(F262,'3-Productie normen'!A:L,VLOOKUP(K262,'3-Productie normen'!$B$38:$C$44,2,FALSE),FALSE)))</f>
        <v>0</v>
      </c>
      <c r="X262" s="335">
        <f t="shared" si="19"/>
        <v>0</v>
      </c>
      <c r="Y262" s="335">
        <f t="shared" si="20"/>
        <v>0</v>
      </c>
      <c r="Z262" s="335">
        <f t="shared" si="21"/>
        <v>0</v>
      </c>
      <c r="AA262" s="336" t="str">
        <f>VLOOKUP(F262,'3-Productie normen'!A:O,15,FALSE)</f>
        <v>-</v>
      </c>
      <c r="AC262" s="337">
        <f t="shared" si="22"/>
        <v>0</v>
      </c>
    </row>
    <row r="263" spans="1:29" ht="14.1" customHeight="1">
      <c r="A263" s="68">
        <v>263</v>
      </c>
      <c r="B263" s="273" t="s">
        <v>114</v>
      </c>
      <c r="C263" s="329" t="s">
        <v>207</v>
      </c>
      <c r="D263" s="330"/>
      <c r="E263" s="224" t="s">
        <v>305</v>
      </c>
      <c r="F263" s="224" t="s">
        <v>167</v>
      </c>
      <c r="G263" s="224" t="s">
        <v>212</v>
      </c>
      <c r="H263" s="339">
        <v>15</v>
      </c>
      <c r="I263" s="339"/>
      <c r="J263" s="332">
        <f t="shared" si="23"/>
        <v>52</v>
      </c>
      <c r="K263" s="333">
        <v>52</v>
      </c>
      <c r="L263" s="333"/>
      <c r="M263" s="333"/>
      <c r="N263" s="333"/>
      <c r="O263" s="333"/>
      <c r="P263" s="333"/>
      <c r="Q263" s="334" t="e">
        <f>IF(K263="nio",0,IF(K263&gt;0,K263*H263/W263,0))*VLOOKUP(B263,'2-Kosten per locatie'!$A$13:$C$63,3,FALSE)</f>
        <v>#DIV/0!</v>
      </c>
      <c r="R263" s="334">
        <f>IF(L263&gt;0,L263*H263/X263,0)*VLOOKUP(B263,'2-Kosten per locatie'!$A$13:$C$63,3,FALSE)</f>
        <v>0</v>
      </c>
      <c r="S263" s="334">
        <f>IF(M263&gt;0,M263*H263/Y263,0)*VLOOKUP(B263,'2-Kosten per locatie'!$A$13:$C$63,3,FALSE)</f>
        <v>0</v>
      </c>
      <c r="T263" s="334">
        <f>IF(N263&gt;0,N263*H263/Z263,0)*VLOOKUP(B263,'2-Kosten per locatie'!$A$13:$C$63,3,FALSE)</f>
        <v>0</v>
      </c>
      <c r="U263" s="334">
        <f>IF(O263&gt;0,O263*H263/Y263,0)*VLOOKUP(B263,'2-Kosten per locatie'!$A$13:$C$63,3,FALSE)</f>
        <v>0</v>
      </c>
      <c r="V263" s="334">
        <f>IF(P263&gt;0,P263*H263/Z263,0)*VLOOKUP(B263,'2-Kosten per locatie'!$A$13:$C$63,3,FALSE)</f>
        <v>0</v>
      </c>
      <c r="W263" s="335">
        <f>IF(K263="nio",0,IF(K263&gt;0,VLOOKUP(F263,'3-Productie normen'!A:L,VLOOKUP(K263,'3-Productie normen'!$B$38:$C$44,2,FALSE),FALSE)))</f>
        <v>0</v>
      </c>
      <c r="X263" s="335">
        <f t="shared" si="19"/>
        <v>0</v>
      </c>
      <c r="Y263" s="335">
        <f t="shared" si="20"/>
        <v>0</v>
      </c>
      <c r="Z263" s="335">
        <f t="shared" si="21"/>
        <v>0</v>
      </c>
      <c r="AA263" s="336" t="str">
        <f>VLOOKUP(F263,'3-Productie normen'!A:O,15,FALSE)</f>
        <v>V</v>
      </c>
      <c r="AC263" s="337">
        <f t="shared" si="22"/>
        <v>780</v>
      </c>
    </row>
    <row r="264" spans="1:29" ht="14.1" customHeight="1">
      <c r="A264" s="68">
        <v>264</v>
      </c>
      <c r="B264" s="273" t="s">
        <v>114</v>
      </c>
      <c r="C264" s="329" t="s">
        <v>207</v>
      </c>
      <c r="D264" s="330"/>
      <c r="E264" s="224" t="s">
        <v>306</v>
      </c>
      <c r="F264" s="224" t="s">
        <v>218</v>
      </c>
      <c r="G264" s="224" t="s">
        <v>286</v>
      </c>
      <c r="H264" s="339">
        <v>0</v>
      </c>
      <c r="I264" s="339">
        <v>4</v>
      </c>
      <c r="J264" s="332">
        <f t="shared" si="23"/>
        <v>0</v>
      </c>
      <c r="K264" s="333" t="s">
        <v>219</v>
      </c>
      <c r="L264" s="333"/>
      <c r="M264" s="333"/>
      <c r="N264" s="333"/>
      <c r="O264" s="333"/>
      <c r="P264" s="333"/>
      <c r="Q264" s="334">
        <f>IF(K264="nio",0,IF(K264&gt;0,K264*H264/W264,0))*VLOOKUP(B264,'2-Kosten per locatie'!$A$13:$C$63,3,FALSE)</f>
        <v>0</v>
      </c>
      <c r="R264" s="334">
        <f>IF(L264&gt;0,L264*H264/X264,0)*VLOOKUP(B264,'2-Kosten per locatie'!$A$13:$C$63,3,FALSE)</f>
        <v>0</v>
      </c>
      <c r="S264" s="334">
        <f>IF(M264&gt;0,M264*H264/Y264,0)*VLOOKUP(B264,'2-Kosten per locatie'!$A$13:$C$63,3,FALSE)</f>
        <v>0</v>
      </c>
      <c r="T264" s="334">
        <f>IF(N264&gt;0,N264*H264/Z264,0)*VLOOKUP(B264,'2-Kosten per locatie'!$A$13:$C$63,3,FALSE)</f>
        <v>0</v>
      </c>
      <c r="U264" s="334">
        <f>IF(O264&gt;0,O264*H264/Y264,0)*VLOOKUP(B264,'2-Kosten per locatie'!$A$13:$C$63,3,FALSE)</f>
        <v>0</v>
      </c>
      <c r="V264" s="334">
        <f>IF(P264&gt;0,P264*H264/Z264,0)*VLOOKUP(B264,'2-Kosten per locatie'!$A$13:$C$63,3,FALSE)</f>
        <v>0</v>
      </c>
      <c r="W264" s="335">
        <f>IF(K264="nio",0,IF(K264&gt;0,VLOOKUP(F264,'3-Productie normen'!A:L,VLOOKUP(K264,'3-Productie normen'!$B$38:$C$44,2,FALSE),FALSE)))</f>
        <v>0</v>
      </c>
      <c r="X264" s="335">
        <f t="shared" si="19"/>
        <v>0</v>
      </c>
      <c r="Y264" s="335">
        <f t="shared" si="20"/>
        <v>0</v>
      </c>
      <c r="Z264" s="335">
        <f t="shared" si="21"/>
        <v>0</v>
      </c>
      <c r="AA264" s="336" t="str">
        <f>VLOOKUP(F264,'3-Productie normen'!A:O,15,FALSE)</f>
        <v>-</v>
      </c>
      <c r="AC264" s="337">
        <f t="shared" si="22"/>
        <v>0</v>
      </c>
    </row>
    <row r="265" spans="1:29" ht="14.1" customHeight="1">
      <c r="A265" s="68">
        <v>265</v>
      </c>
      <c r="B265" s="273" t="s">
        <v>114</v>
      </c>
      <c r="C265" s="329" t="s">
        <v>207</v>
      </c>
      <c r="D265" s="330"/>
      <c r="E265" s="224" t="s">
        <v>307</v>
      </c>
      <c r="F265" s="224" t="s">
        <v>168</v>
      </c>
      <c r="G265" s="224" t="s">
        <v>212</v>
      </c>
      <c r="H265" s="339">
        <v>34</v>
      </c>
      <c r="I265" s="339">
        <v>0</v>
      </c>
      <c r="J265" s="332">
        <f t="shared" si="23"/>
        <v>52</v>
      </c>
      <c r="K265" s="333">
        <v>52</v>
      </c>
      <c r="L265" s="333"/>
      <c r="M265" s="333"/>
      <c r="N265" s="333"/>
      <c r="O265" s="333"/>
      <c r="P265" s="333"/>
      <c r="Q265" s="334" t="e">
        <f>IF(K265="nio",0,IF(K265&gt;0,K265*H265/W265,0))*VLOOKUP(B265,'2-Kosten per locatie'!$A$13:$C$63,3,FALSE)</f>
        <v>#DIV/0!</v>
      </c>
      <c r="R265" s="334">
        <f>IF(L265&gt;0,L265*H265/X265,0)*VLOOKUP(B265,'2-Kosten per locatie'!$A$13:$C$63,3,FALSE)</f>
        <v>0</v>
      </c>
      <c r="S265" s="334">
        <f>IF(M265&gt;0,M265*H265/Y265,0)*VLOOKUP(B265,'2-Kosten per locatie'!$A$13:$C$63,3,FALSE)</f>
        <v>0</v>
      </c>
      <c r="T265" s="334">
        <f>IF(N265&gt;0,N265*H265/Z265,0)*VLOOKUP(B265,'2-Kosten per locatie'!$A$13:$C$63,3,FALSE)</f>
        <v>0</v>
      </c>
      <c r="U265" s="334">
        <f>IF(O265&gt;0,O265*H265/Y265,0)*VLOOKUP(B265,'2-Kosten per locatie'!$A$13:$C$63,3,FALSE)</f>
        <v>0</v>
      </c>
      <c r="V265" s="334">
        <f>IF(P265&gt;0,P265*H265/Z265,0)*VLOOKUP(B265,'2-Kosten per locatie'!$A$13:$C$63,3,FALSE)</f>
        <v>0</v>
      </c>
      <c r="W265" s="335">
        <f>IF(K265="nio",0,IF(K265&gt;0,VLOOKUP(F265,'3-Productie normen'!A:L,VLOOKUP(K265,'3-Productie normen'!$B$38:$C$44,2,FALSE),FALSE)))</f>
        <v>0</v>
      </c>
      <c r="X265" s="335">
        <f t="shared" si="19"/>
        <v>0</v>
      </c>
      <c r="Y265" s="335">
        <f t="shared" si="20"/>
        <v>0</v>
      </c>
      <c r="Z265" s="335">
        <f t="shared" si="21"/>
        <v>0</v>
      </c>
      <c r="AA265" s="336" t="str">
        <f>VLOOKUP(F265,'3-Productie normen'!A:O,15,FALSE)</f>
        <v>V</v>
      </c>
      <c r="AC265" s="337">
        <f t="shared" si="22"/>
        <v>1768</v>
      </c>
    </row>
    <row r="266" spans="1:29" ht="14.1" customHeight="1">
      <c r="A266" s="68">
        <v>266</v>
      </c>
      <c r="B266" s="273" t="s">
        <v>114</v>
      </c>
      <c r="C266" s="329" t="s">
        <v>207</v>
      </c>
      <c r="D266" s="330"/>
      <c r="E266" s="224" t="s">
        <v>308</v>
      </c>
      <c r="F266" s="224" t="s">
        <v>218</v>
      </c>
      <c r="G266" s="224" t="s">
        <v>286</v>
      </c>
      <c r="H266" s="339">
        <v>0</v>
      </c>
      <c r="I266" s="339">
        <v>36</v>
      </c>
      <c r="J266" s="332">
        <f t="shared" si="23"/>
        <v>0</v>
      </c>
      <c r="K266" s="333" t="s">
        <v>219</v>
      </c>
      <c r="L266" s="333"/>
      <c r="M266" s="333"/>
      <c r="N266" s="333"/>
      <c r="O266" s="333"/>
      <c r="P266" s="333"/>
      <c r="Q266" s="334">
        <f>IF(K266="nio",0,IF(K266&gt;0,K266*H266/W266,0))*VLOOKUP(B266,'2-Kosten per locatie'!$A$13:$C$63,3,FALSE)</f>
        <v>0</v>
      </c>
      <c r="R266" s="334">
        <f>IF(L266&gt;0,L266*H266/X266,0)*VLOOKUP(B266,'2-Kosten per locatie'!$A$13:$C$63,3,FALSE)</f>
        <v>0</v>
      </c>
      <c r="S266" s="334">
        <f>IF(M266&gt;0,M266*H266/Y266,0)*VLOOKUP(B266,'2-Kosten per locatie'!$A$13:$C$63,3,FALSE)</f>
        <v>0</v>
      </c>
      <c r="T266" s="334">
        <f>IF(N266&gt;0,N266*H266/Z266,0)*VLOOKUP(B266,'2-Kosten per locatie'!$A$13:$C$63,3,FALSE)</f>
        <v>0</v>
      </c>
      <c r="U266" s="334">
        <f>IF(O266&gt;0,O266*H266/Y266,0)*VLOOKUP(B266,'2-Kosten per locatie'!$A$13:$C$63,3,FALSE)</f>
        <v>0</v>
      </c>
      <c r="V266" s="334">
        <f>IF(P266&gt;0,P266*H266/Z266,0)*VLOOKUP(B266,'2-Kosten per locatie'!$A$13:$C$63,3,FALSE)</f>
        <v>0</v>
      </c>
      <c r="W266" s="335">
        <f>IF(K266="nio",0,IF(K266&gt;0,VLOOKUP(F266,'3-Productie normen'!A:L,VLOOKUP(K266,'3-Productie normen'!$B$38:$C$44,2,FALSE),FALSE)))</f>
        <v>0</v>
      </c>
      <c r="X266" s="335">
        <f t="shared" si="19"/>
        <v>0</v>
      </c>
      <c r="Y266" s="335">
        <f t="shared" si="20"/>
        <v>0</v>
      </c>
      <c r="Z266" s="335">
        <f t="shared" si="21"/>
        <v>0</v>
      </c>
      <c r="AA266" s="336" t="str">
        <f>VLOOKUP(F266,'3-Productie normen'!A:O,15,FALSE)</f>
        <v>-</v>
      </c>
      <c r="AC266" s="337">
        <f t="shared" si="22"/>
        <v>0</v>
      </c>
    </row>
    <row r="267" spans="1:29" ht="14.1" customHeight="1">
      <c r="A267" s="68">
        <v>267</v>
      </c>
      <c r="B267" s="273" t="s">
        <v>114</v>
      </c>
      <c r="C267" s="329" t="s">
        <v>207</v>
      </c>
      <c r="D267" s="330"/>
      <c r="E267" s="224" t="s">
        <v>309</v>
      </c>
      <c r="F267" s="224" t="s">
        <v>218</v>
      </c>
      <c r="G267" s="224" t="s">
        <v>286</v>
      </c>
      <c r="H267" s="339">
        <v>0</v>
      </c>
      <c r="I267" s="339">
        <v>169</v>
      </c>
      <c r="J267" s="332">
        <f t="shared" si="23"/>
        <v>0</v>
      </c>
      <c r="K267" s="333" t="s">
        <v>219</v>
      </c>
      <c r="L267" s="333"/>
      <c r="M267" s="333"/>
      <c r="N267" s="333"/>
      <c r="O267" s="333"/>
      <c r="P267" s="333"/>
      <c r="Q267" s="334">
        <f>IF(K267="nio",0,IF(K267&gt;0,K267*H267/W267,0))*VLOOKUP(B267,'2-Kosten per locatie'!$A$13:$C$63,3,FALSE)</f>
        <v>0</v>
      </c>
      <c r="R267" s="334">
        <f>IF(L267&gt;0,L267*H267/X267,0)*VLOOKUP(B267,'2-Kosten per locatie'!$A$13:$C$63,3,FALSE)</f>
        <v>0</v>
      </c>
      <c r="S267" s="334">
        <f>IF(M267&gt;0,M267*H267/Y267,0)*VLOOKUP(B267,'2-Kosten per locatie'!$A$13:$C$63,3,FALSE)</f>
        <v>0</v>
      </c>
      <c r="T267" s="334">
        <f>IF(N267&gt;0,N267*H267/Z267,0)*VLOOKUP(B267,'2-Kosten per locatie'!$A$13:$C$63,3,FALSE)</f>
        <v>0</v>
      </c>
      <c r="U267" s="334">
        <f>IF(O267&gt;0,O267*H267/Y267,0)*VLOOKUP(B267,'2-Kosten per locatie'!$A$13:$C$63,3,FALSE)</f>
        <v>0</v>
      </c>
      <c r="V267" s="334">
        <f>IF(P267&gt;0,P267*H267/Z267,0)*VLOOKUP(B267,'2-Kosten per locatie'!$A$13:$C$63,3,FALSE)</f>
        <v>0</v>
      </c>
      <c r="W267" s="335">
        <f>IF(K267="nio",0,IF(K267&gt;0,VLOOKUP(F267,'3-Productie normen'!A:L,VLOOKUP(K267,'3-Productie normen'!$B$38:$C$44,2,FALSE),FALSE)))</f>
        <v>0</v>
      </c>
      <c r="X267" s="335">
        <f t="shared" si="19"/>
        <v>0</v>
      </c>
      <c r="Y267" s="335">
        <f t="shared" si="20"/>
        <v>0</v>
      </c>
      <c r="Z267" s="335">
        <f t="shared" si="21"/>
        <v>0</v>
      </c>
      <c r="AA267" s="336" t="str">
        <f>VLOOKUP(F267,'3-Productie normen'!A:O,15,FALSE)</f>
        <v>-</v>
      </c>
      <c r="AC267" s="337">
        <f t="shared" si="22"/>
        <v>0</v>
      </c>
    </row>
    <row r="268" spans="1:29" ht="14.1" customHeight="1">
      <c r="A268" s="68">
        <v>268</v>
      </c>
      <c r="B268" s="273" t="s">
        <v>114</v>
      </c>
      <c r="C268" s="329" t="s">
        <v>222</v>
      </c>
      <c r="D268" s="330"/>
      <c r="E268" s="224" t="s">
        <v>310</v>
      </c>
      <c r="F268" s="224" t="s">
        <v>218</v>
      </c>
      <c r="G268" s="224" t="s">
        <v>286</v>
      </c>
      <c r="H268" s="339">
        <v>0</v>
      </c>
      <c r="I268" s="339">
        <v>39</v>
      </c>
      <c r="J268" s="332">
        <f t="shared" si="23"/>
        <v>0</v>
      </c>
      <c r="K268" s="333" t="s">
        <v>219</v>
      </c>
      <c r="L268" s="333"/>
      <c r="M268" s="333"/>
      <c r="N268" s="333"/>
      <c r="O268" s="333"/>
      <c r="P268" s="333"/>
      <c r="Q268" s="334">
        <f>IF(K268="nio",0,IF(K268&gt;0,K268*H268/W268,0))*VLOOKUP(B268,'2-Kosten per locatie'!$A$13:$C$63,3,FALSE)</f>
        <v>0</v>
      </c>
      <c r="R268" s="334">
        <f>IF(L268&gt;0,L268*H268/X268,0)*VLOOKUP(B268,'2-Kosten per locatie'!$A$13:$C$63,3,FALSE)</f>
        <v>0</v>
      </c>
      <c r="S268" s="334">
        <f>IF(M268&gt;0,M268*H268/Y268,0)*VLOOKUP(B268,'2-Kosten per locatie'!$A$13:$C$63,3,FALSE)</f>
        <v>0</v>
      </c>
      <c r="T268" s="334">
        <f>IF(N268&gt;0,N268*H268/Z268,0)*VLOOKUP(B268,'2-Kosten per locatie'!$A$13:$C$63,3,FALSE)</f>
        <v>0</v>
      </c>
      <c r="U268" s="334">
        <f>IF(O268&gt;0,O268*H268/Y268,0)*VLOOKUP(B268,'2-Kosten per locatie'!$A$13:$C$63,3,FALSE)</f>
        <v>0</v>
      </c>
      <c r="V268" s="334">
        <f>IF(P268&gt;0,P268*H268/Z268,0)*VLOOKUP(B268,'2-Kosten per locatie'!$A$13:$C$63,3,FALSE)</f>
        <v>0</v>
      </c>
      <c r="W268" s="335">
        <f>IF(K268="nio",0,IF(K268&gt;0,VLOOKUP(F268,'3-Productie normen'!A:L,VLOOKUP(K268,'3-Productie normen'!$B$38:$C$44,2,FALSE),FALSE)))</f>
        <v>0</v>
      </c>
      <c r="X268" s="335">
        <f t="shared" si="19"/>
        <v>0</v>
      </c>
      <c r="Y268" s="335">
        <f t="shared" si="20"/>
        <v>0</v>
      </c>
      <c r="Z268" s="335">
        <f t="shared" si="21"/>
        <v>0</v>
      </c>
      <c r="AA268" s="336" t="str">
        <f>VLOOKUP(F268,'3-Productie normen'!A:O,15,FALSE)</f>
        <v>-</v>
      </c>
      <c r="AC268" s="337">
        <f t="shared" si="22"/>
        <v>0</v>
      </c>
    </row>
    <row r="269" spans="1:29" ht="14.1" customHeight="1">
      <c r="A269" s="68">
        <v>269</v>
      </c>
      <c r="B269" s="273" t="s">
        <v>114</v>
      </c>
      <c r="C269" s="329" t="s">
        <v>222</v>
      </c>
      <c r="D269" s="330"/>
      <c r="E269" s="224" t="s">
        <v>311</v>
      </c>
      <c r="F269" s="224" t="s">
        <v>218</v>
      </c>
      <c r="G269" s="224" t="s">
        <v>286</v>
      </c>
      <c r="H269" s="339">
        <v>0</v>
      </c>
      <c r="I269" s="339">
        <v>22</v>
      </c>
      <c r="J269" s="332">
        <f t="shared" si="23"/>
        <v>0</v>
      </c>
      <c r="K269" s="333" t="s">
        <v>219</v>
      </c>
      <c r="L269" s="333"/>
      <c r="M269" s="333"/>
      <c r="N269" s="333"/>
      <c r="O269" s="333"/>
      <c r="P269" s="333"/>
      <c r="Q269" s="334">
        <f>IF(K269="nio",0,IF(K269&gt;0,K269*H269/W269,0))*VLOOKUP(B269,'2-Kosten per locatie'!$A$13:$C$63,3,FALSE)</f>
        <v>0</v>
      </c>
      <c r="R269" s="334">
        <f>IF(L269&gt;0,L269*H269/X269,0)*VLOOKUP(B269,'2-Kosten per locatie'!$A$13:$C$63,3,FALSE)</f>
        <v>0</v>
      </c>
      <c r="S269" s="334">
        <f>IF(M269&gt;0,M269*H269/Y269,0)*VLOOKUP(B269,'2-Kosten per locatie'!$A$13:$C$63,3,FALSE)</f>
        <v>0</v>
      </c>
      <c r="T269" s="334">
        <f>IF(N269&gt;0,N269*H269/Z269,0)*VLOOKUP(B269,'2-Kosten per locatie'!$A$13:$C$63,3,FALSE)</f>
        <v>0</v>
      </c>
      <c r="U269" s="334">
        <f>IF(O269&gt;0,O269*H269/Y269,0)*VLOOKUP(B269,'2-Kosten per locatie'!$A$13:$C$63,3,FALSE)</f>
        <v>0</v>
      </c>
      <c r="V269" s="334">
        <f>IF(P269&gt;0,P269*H269/Z269,0)*VLOOKUP(B269,'2-Kosten per locatie'!$A$13:$C$63,3,FALSE)</f>
        <v>0</v>
      </c>
      <c r="W269" s="335">
        <f>IF(K269="nio",0,IF(K269&gt;0,VLOOKUP(F269,'3-Productie normen'!A:L,VLOOKUP(K269,'3-Productie normen'!$B$38:$C$44,2,FALSE),FALSE)))</f>
        <v>0</v>
      </c>
      <c r="X269" s="335">
        <f t="shared" si="19"/>
        <v>0</v>
      </c>
      <c r="Y269" s="335">
        <f t="shared" si="20"/>
        <v>0</v>
      </c>
      <c r="Z269" s="335">
        <f t="shared" si="21"/>
        <v>0</v>
      </c>
      <c r="AA269" s="336" t="str">
        <f>VLOOKUP(F269,'3-Productie normen'!A:O,15,FALSE)</f>
        <v>-</v>
      </c>
      <c r="AC269" s="337">
        <f t="shared" si="22"/>
        <v>0</v>
      </c>
    </row>
    <row r="270" spans="1:29" ht="14.1" customHeight="1">
      <c r="A270" s="68">
        <v>270</v>
      </c>
      <c r="B270" s="273" t="s">
        <v>114</v>
      </c>
      <c r="C270" s="329" t="s">
        <v>222</v>
      </c>
      <c r="D270" s="330"/>
      <c r="E270" s="224" t="s">
        <v>312</v>
      </c>
      <c r="F270" s="224" t="s">
        <v>166</v>
      </c>
      <c r="G270" s="224" t="s">
        <v>286</v>
      </c>
      <c r="H270" s="339">
        <v>18</v>
      </c>
      <c r="I270" s="339"/>
      <c r="J270" s="332">
        <f t="shared" si="23"/>
        <v>255</v>
      </c>
      <c r="K270" s="333">
        <v>255</v>
      </c>
      <c r="L270" s="333"/>
      <c r="M270" s="333"/>
      <c r="N270" s="333"/>
      <c r="O270" s="333"/>
      <c r="P270" s="333"/>
      <c r="Q270" s="334" t="e">
        <f>IF(K270="nio",0,IF(K270&gt;0,K270*H270/W270,0))*VLOOKUP(B270,'2-Kosten per locatie'!$A$13:$C$63,3,FALSE)</f>
        <v>#DIV/0!</v>
      </c>
      <c r="R270" s="334">
        <f>IF(L270&gt;0,L270*H270/X270,0)*VLOOKUP(B270,'2-Kosten per locatie'!$A$13:$C$63,3,FALSE)</f>
        <v>0</v>
      </c>
      <c r="S270" s="334">
        <f>IF(M270&gt;0,M270*H270/Y270,0)*VLOOKUP(B270,'2-Kosten per locatie'!$A$13:$C$63,3,FALSE)</f>
        <v>0</v>
      </c>
      <c r="T270" s="334">
        <f>IF(N270&gt;0,N270*H270/Z270,0)*VLOOKUP(B270,'2-Kosten per locatie'!$A$13:$C$63,3,FALSE)</f>
        <v>0</v>
      </c>
      <c r="U270" s="334">
        <f>IF(O270&gt;0,O270*H270/Y270,0)*VLOOKUP(B270,'2-Kosten per locatie'!$A$13:$C$63,3,FALSE)</f>
        <v>0</v>
      </c>
      <c r="V270" s="334">
        <f>IF(P270&gt;0,P270*H270/Z270,0)*VLOOKUP(B270,'2-Kosten per locatie'!$A$13:$C$63,3,FALSE)</f>
        <v>0</v>
      </c>
      <c r="W270" s="335">
        <f>IF(K270="nio",0,IF(K270&gt;0,VLOOKUP(F270,'3-Productie normen'!A:L,VLOOKUP(K270,'3-Productie normen'!$B$38:$C$44,2,FALSE),FALSE)))</f>
        <v>0</v>
      </c>
      <c r="X270" s="335">
        <f t="shared" si="19"/>
        <v>0</v>
      </c>
      <c r="Y270" s="335">
        <f t="shared" si="20"/>
        <v>0</v>
      </c>
      <c r="Z270" s="335">
        <f t="shared" si="21"/>
        <v>0</v>
      </c>
      <c r="AA270" s="336" t="str">
        <f>VLOOKUP(F270,'3-Productie normen'!A:O,15,FALSE)</f>
        <v>S</v>
      </c>
      <c r="AC270" s="337">
        <f t="shared" si="22"/>
        <v>4590</v>
      </c>
    </row>
    <row r="271" spans="1:29" ht="14.1" customHeight="1">
      <c r="A271" s="68">
        <v>271</v>
      </c>
      <c r="B271" s="273" t="s">
        <v>114</v>
      </c>
      <c r="C271" s="329" t="s">
        <v>222</v>
      </c>
      <c r="D271" s="330"/>
      <c r="E271" s="224" t="s">
        <v>313</v>
      </c>
      <c r="F271" s="224" t="s">
        <v>166</v>
      </c>
      <c r="G271" s="224" t="s">
        <v>286</v>
      </c>
      <c r="H271" s="339">
        <v>5</v>
      </c>
      <c r="I271" s="339"/>
      <c r="J271" s="332">
        <f t="shared" si="23"/>
        <v>255</v>
      </c>
      <c r="K271" s="333">
        <v>255</v>
      </c>
      <c r="L271" s="333"/>
      <c r="M271" s="333"/>
      <c r="N271" s="333"/>
      <c r="O271" s="333"/>
      <c r="P271" s="333"/>
      <c r="Q271" s="334" t="e">
        <f>IF(K271="nio",0,IF(K271&gt;0,K271*H271/W271,0))*VLOOKUP(B271,'2-Kosten per locatie'!$A$13:$C$63,3,FALSE)</f>
        <v>#DIV/0!</v>
      </c>
      <c r="R271" s="334">
        <f>IF(L271&gt;0,L271*H271/X271,0)*VLOOKUP(B271,'2-Kosten per locatie'!$A$13:$C$63,3,FALSE)</f>
        <v>0</v>
      </c>
      <c r="S271" s="334">
        <f>IF(M271&gt;0,M271*H271/Y271,0)*VLOOKUP(B271,'2-Kosten per locatie'!$A$13:$C$63,3,FALSE)</f>
        <v>0</v>
      </c>
      <c r="T271" s="334">
        <f>IF(N271&gt;0,N271*H271/Z271,0)*VLOOKUP(B271,'2-Kosten per locatie'!$A$13:$C$63,3,FALSE)</f>
        <v>0</v>
      </c>
      <c r="U271" s="334">
        <f>IF(O271&gt;0,O271*H271/Y271,0)*VLOOKUP(B271,'2-Kosten per locatie'!$A$13:$C$63,3,FALSE)</f>
        <v>0</v>
      </c>
      <c r="V271" s="334">
        <f>IF(P271&gt;0,P271*H271/Z271,0)*VLOOKUP(B271,'2-Kosten per locatie'!$A$13:$C$63,3,FALSE)</f>
        <v>0</v>
      </c>
      <c r="W271" s="335">
        <f>IF(K271="nio",0,IF(K271&gt;0,VLOOKUP(F271,'3-Productie normen'!A:L,VLOOKUP(K271,'3-Productie normen'!$B$38:$C$44,2,FALSE),FALSE)))</f>
        <v>0</v>
      </c>
      <c r="X271" s="335">
        <f t="shared" si="19"/>
        <v>0</v>
      </c>
      <c r="Y271" s="335">
        <f t="shared" si="20"/>
        <v>0</v>
      </c>
      <c r="Z271" s="335">
        <f t="shared" si="21"/>
        <v>0</v>
      </c>
      <c r="AA271" s="336" t="str">
        <f>VLOOKUP(F271,'3-Productie normen'!A:O,15,FALSE)</f>
        <v>S</v>
      </c>
      <c r="AC271" s="337">
        <f t="shared" si="22"/>
        <v>1275</v>
      </c>
    </row>
    <row r="272" spans="1:29" ht="14.1" customHeight="1">
      <c r="A272" s="68">
        <v>272</v>
      </c>
      <c r="B272" s="273" t="s">
        <v>114</v>
      </c>
      <c r="C272" s="329" t="s">
        <v>222</v>
      </c>
      <c r="D272" s="330"/>
      <c r="E272" s="224" t="s">
        <v>314</v>
      </c>
      <c r="F272" s="224" t="s">
        <v>158</v>
      </c>
      <c r="G272" s="224" t="s">
        <v>209</v>
      </c>
      <c r="H272" s="339">
        <v>22</v>
      </c>
      <c r="I272" s="339"/>
      <c r="J272" s="332">
        <f t="shared" si="23"/>
        <v>130</v>
      </c>
      <c r="K272" s="333">
        <v>130</v>
      </c>
      <c r="L272" s="333"/>
      <c r="M272" s="333"/>
      <c r="N272" s="333"/>
      <c r="O272" s="333"/>
      <c r="P272" s="333"/>
      <c r="Q272" s="334" t="e">
        <f>IF(K272="nio",0,IF(K272&gt;0,K272*H272/W272,0))*VLOOKUP(B272,'2-Kosten per locatie'!$A$13:$C$63,3,FALSE)</f>
        <v>#DIV/0!</v>
      </c>
      <c r="R272" s="334">
        <f>IF(L272&gt;0,L272*H272/X272,0)*VLOOKUP(B272,'2-Kosten per locatie'!$A$13:$C$63,3,FALSE)</f>
        <v>0</v>
      </c>
      <c r="S272" s="334">
        <f>IF(M272&gt;0,M272*H272/Y272,0)*VLOOKUP(B272,'2-Kosten per locatie'!$A$13:$C$63,3,FALSE)</f>
        <v>0</v>
      </c>
      <c r="T272" s="334">
        <f>IF(N272&gt;0,N272*H272/Z272,0)*VLOOKUP(B272,'2-Kosten per locatie'!$A$13:$C$63,3,FALSE)</f>
        <v>0</v>
      </c>
      <c r="U272" s="334">
        <f>IF(O272&gt;0,O272*H272/Y272,0)*VLOOKUP(B272,'2-Kosten per locatie'!$A$13:$C$63,3,FALSE)</f>
        <v>0</v>
      </c>
      <c r="V272" s="334">
        <f>IF(P272&gt;0,P272*H272/Z272,0)*VLOOKUP(B272,'2-Kosten per locatie'!$A$13:$C$63,3,FALSE)</f>
        <v>0</v>
      </c>
      <c r="W272" s="335">
        <f>IF(K272="nio",0,IF(K272&gt;0,VLOOKUP(F272,'3-Productie normen'!A:L,VLOOKUP(K272,'3-Productie normen'!$B$38:$C$44,2,FALSE),FALSE)))</f>
        <v>0</v>
      </c>
      <c r="X272" s="335">
        <f t="shared" si="19"/>
        <v>0</v>
      </c>
      <c r="Y272" s="335">
        <f t="shared" si="20"/>
        <v>0</v>
      </c>
      <c r="Z272" s="335">
        <f t="shared" si="21"/>
        <v>0</v>
      </c>
      <c r="AA272" s="336" t="str">
        <f>VLOOKUP(F272,'3-Productie normen'!A:O,15,FALSE)</f>
        <v>B</v>
      </c>
      <c r="AC272" s="337">
        <f t="shared" si="22"/>
        <v>2860</v>
      </c>
    </row>
    <row r="273" spans="1:29" ht="14.1" customHeight="1">
      <c r="A273" s="68">
        <v>273</v>
      </c>
      <c r="B273" s="273" t="s">
        <v>114</v>
      </c>
      <c r="C273" s="329" t="s">
        <v>222</v>
      </c>
      <c r="D273" s="330"/>
      <c r="E273" s="224" t="s">
        <v>315</v>
      </c>
      <c r="F273" s="224" t="s">
        <v>158</v>
      </c>
      <c r="G273" s="224" t="s">
        <v>209</v>
      </c>
      <c r="H273" s="339">
        <v>24</v>
      </c>
      <c r="I273" s="339"/>
      <c r="J273" s="332">
        <f t="shared" si="23"/>
        <v>130</v>
      </c>
      <c r="K273" s="333">
        <v>130</v>
      </c>
      <c r="L273" s="333"/>
      <c r="M273" s="333"/>
      <c r="N273" s="333"/>
      <c r="O273" s="333"/>
      <c r="P273" s="333"/>
      <c r="Q273" s="334" t="e">
        <f>IF(K273="nio",0,IF(K273&gt;0,K273*H273/W273,0))*VLOOKUP(B273,'2-Kosten per locatie'!$A$13:$C$63,3,FALSE)</f>
        <v>#DIV/0!</v>
      </c>
      <c r="R273" s="334">
        <f>IF(L273&gt;0,L273*H273/X273,0)*VLOOKUP(B273,'2-Kosten per locatie'!$A$13:$C$63,3,FALSE)</f>
        <v>0</v>
      </c>
      <c r="S273" s="334">
        <f>IF(M273&gt;0,M273*H273/Y273,0)*VLOOKUP(B273,'2-Kosten per locatie'!$A$13:$C$63,3,FALSE)</f>
        <v>0</v>
      </c>
      <c r="T273" s="334">
        <f>IF(N273&gt;0,N273*H273/Z273,0)*VLOOKUP(B273,'2-Kosten per locatie'!$A$13:$C$63,3,FALSE)</f>
        <v>0</v>
      </c>
      <c r="U273" s="334">
        <f>IF(O273&gt;0,O273*H273/Y273,0)*VLOOKUP(B273,'2-Kosten per locatie'!$A$13:$C$63,3,FALSE)</f>
        <v>0</v>
      </c>
      <c r="V273" s="334">
        <f>IF(P273&gt;0,P273*H273/Z273,0)*VLOOKUP(B273,'2-Kosten per locatie'!$A$13:$C$63,3,FALSE)</f>
        <v>0</v>
      </c>
      <c r="W273" s="335">
        <f>IF(K273="nio",0,IF(K273&gt;0,VLOOKUP(F273,'3-Productie normen'!A:L,VLOOKUP(K273,'3-Productie normen'!$B$38:$C$44,2,FALSE),FALSE)))</f>
        <v>0</v>
      </c>
      <c r="X273" s="335">
        <f t="shared" si="19"/>
        <v>0</v>
      </c>
      <c r="Y273" s="335">
        <f t="shared" si="20"/>
        <v>0</v>
      </c>
      <c r="Z273" s="335">
        <f t="shared" si="21"/>
        <v>0</v>
      </c>
      <c r="AA273" s="336" t="str">
        <f>VLOOKUP(F273,'3-Productie normen'!A:O,15,FALSE)</f>
        <v>B</v>
      </c>
      <c r="AC273" s="337">
        <f t="shared" si="22"/>
        <v>3120</v>
      </c>
    </row>
    <row r="274" spans="1:29" ht="14.1" customHeight="1">
      <c r="A274" s="68">
        <v>274</v>
      </c>
      <c r="B274" s="273" t="s">
        <v>114</v>
      </c>
      <c r="C274" s="329" t="s">
        <v>222</v>
      </c>
      <c r="D274" s="330"/>
      <c r="E274" s="224" t="s">
        <v>316</v>
      </c>
      <c r="F274" s="224" t="s">
        <v>158</v>
      </c>
      <c r="G274" s="224" t="s">
        <v>209</v>
      </c>
      <c r="H274" s="339">
        <v>45</v>
      </c>
      <c r="I274" s="339"/>
      <c r="J274" s="332">
        <f t="shared" si="23"/>
        <v>130</v>
      </c>
      <c r="K274" s="333">
        <v>130</v>
      </c>
      <c r="L274" s="333"/>
      <c r="M274" s="333"/>
      <c r="N274" s="333"/>
      <c r="O274" s="333"/>
      <c r="P274" s="333"/>
      <c r="Q274" s="334" t="e">
        <f>IF(K274="nio",0,IF(K274&gt;0,K274*H274/W274,0))*VLOOKUP(B274,'2-Kosten per locatie'!$A$13:$C$63,3,FALSE)</f>
        <v>#DIV/0!</v>
      </c>
      <c r="R274" s="334">
        <f>IF(L274&gt;0,L274*H274/X274,0)*VLOOKUP(B274,'2-Kosten per locatie'!$A$13:$C$63,3,FALSE)</f>
        <v>0</v>
      </c>
      <c r="S274" s="334">
        <f>IF(M274&gt;0,M274*H274/Y274,0)*VLOOKUP(B274,'2-Kosten per locatie'!$A$13:$C$63,3,FALSE)</f>
        <v>0</v>
      </c>
      <c r="T274" s="334">
        <f>IF(N274&gt;0,N274*H274/Z274,0)*VLOOKUP(B274,'2-Kosten per locatie'!$A$13:$C$63,3,FALSE)</f>
        <v>0</v>
      </c>
      <c r="U274" s="334">
        <f>IF(O274&gt;0,O274*H274/Y274,0)*VLOOKUP(B274,'2-Kosten per locatie'!$A$13:$C$63,3,FALSE)</f>
        <v>0</v>
      </c>
      <c r="V274" s="334">
        <f>IF(P274&gt;0,P274*H274/Z274,0)*VLOOKUP(B274,'2-Kosten per locatie'!$A$13:$C$63,3,FALSE)</f>
        <v>0</v>
      </c>
      <c r="W274" s="335">
        <f>IF(K274="nio",0,IF(K274&gt;0,VLOOKUP(F274,'3-Productie normen'!A:L,VLOOKUP(K274,'3-Productie normen'!$B$38:$C$44,2,FALSE),FALSE)))</f>
        <v>0</v>
      </c>
      <c r="X274" s="335">
        <f t="shared" si="19"/>
        <v>0</v>
      </c>
      <c r="Y274" s="335">
        <f t="shared" si="20"/>
        <v>0</v>
      </c>
      <c r="Z274" s="335">
        <f t="shared" si="21"/>
        <v>0</v>
      </c>
      <c r="AA274" s="336" t="str">
        <f>VLOOKUP(F274,'3-Productie normen'!A:O,15,FALSE)</f>
        <v>B</v>
      </c>
      <c r="AC274" s="337">
        <f t="shared" si="22"/>
        <v>5850</v>
      </c>
    </row>
    <row r="275" spans="1:29" ht="14.1" customHeight="1">
      <c r="A275" s="68">
        <v>275</v>
      </c>
      <c r="B275" s="273" t="s">
        <v>114</v>
      </c>
      <c r="C275" s="329" t="s">
        <v>222</v>
      </c>
      <c r="D275" s="330"/>
      <c r="E275" s="224" t="s">
        <v>316</v>
      </c>
      <c r="F275" s="224" t="s">
        <v>158</v>
      </c>
      <c r="G275" s="224" t="s">
        <v>209</v>
      </c>
      <c r="H275" s="339">
        <v>22</v>
      </c>
      <c r="I275" s="339"/>
      <c r="J275" s="332">
        <f t="shared" si="23"/>
        <v>130</v>
      </c>
      <c r="K275" s="333">
        <v>130</v>
      </c>
      <c r="L275" s="333"/>
      <c r="M275" s="333"/>
      <c r="N275" s="333"/>
      <c r="O275" s="333"/>
      <c r="P275" s="333"/>
      <c r="Q275" s="334" t="e">
        <f>IF(K275="nio",0,IF(K275&gt;0,K275*H275/W275,0))*VLOOKUP(B275,'2-Kosten per locatie'!$A$13:$C$63,3,FALSE)</f>
        <v>#DIV/0!</v>
      </c>
      <c r="R275" s="334">
        <f>IF(L275&gt;0,L275*H275/X275,0)*VLOOKUP(B275,'2-Kosten per locatie'!$A$13:$C$63,3,FALSE)</f>
        <v>0</v>
      </c>
      <c r="S275" s="334">
        <f>IF(M275&gt;0,M275*H275/Y275,0)*VLOOKUP(B275,'2-Kosten per locatie'!$A$13:$C$63,3,FALSE)</f>
        <v>0</v>
      </c>
      <c r="T275" s="334">
        <f>IF(N275&gt;0,N275*H275/Z275,0)*VLOOKUP(B275,'2-Kosten per locatie'!$A$13:$C$63,3,FALSE)</f>
        <v>0</v>
      </c>
      <c r="U275" s="334">
        <f>IF(O275&gt;0,O275*H275/Y275,0)*VLOOKUP(B275,'2-Kosten per locatie'!$A$13:$C$63,3,FALSE)</f>
        <v>0</v>
      </c>
      <c r="V275" s="334">
        <f>IF(P275&gt;0,P275*H275/Z275,0)*VLOOKUP(B275,'2-Kosten per locatie'!$A$13:$C$63,3,FALSE)</f>
        <v>0</v>
      </c>
      <c r="W275" s="335">
        <f>IF(K275="nio",0,IF(K275&gt;0,VLOOKUP(F275,'3-Productie normen'!A:L,VLOOKUP(K275,'3-Productie normen'!$B$38:$C$44,2,FALSE),FALSE)))</f>
        <v>0</v>
      </c>
      <c r="X275" s="335">
        <f t="shared" ref="X275:X338" si="24">IF(L275&gt;0,W275*$X$8,0)</f>
        <v>0</v>
      </c>
      <c r="Y275" s="335">
        <f t="shared" ref="Y275:Y338" si="25">IF((OR(M275&gt;0,O275&gt;0)),W275*$Y$8,0)</f>
        <v>0</v>
      </c>
      <c r="Z275" s="335">
        <f t="shared" ref="Z275:Z338" si="26">IF((OR(N275&gt;0,P275&gt;0)),W275*$Z$8,0)</f>
        <v>0</v>
      </c>
      <c r="AA275" s="336" t="str">
        <f>VLOOKUP(F275,'3-Productie normen'!A:O,15,FALSE)</f>
        <v>B</v>
      </c>
      <c r="AC275" s="337">
        <f t="shared" ref="AC275:AC338" si="27">J275*H275</f>
        <v>2860</v>
      </c>
    </row>
    <row r="276" spans="1:29" ht="14.1" customHeight="1">
      <c r="A276" s="68">
        <v>276</v>
      </c>
      <c r="B276" s="273" t="s">
        <v>114</v>
      </c>
      <c r="C276" s="329" t="s">
        <v>222</v>
      </c>
      <c r="D276" s="330"/>
      <c r="E276" s="224" t="s">
        <v>316</v>
      </c>
      <c r="F276" s="224" t="s">
        <v>158</v>
      </c>
      <c r="G276" s="224" t="s">
        <v>209</v>
      </c>
      <c r="H276" s="339">
        <v>22</v>
      </c>
      <c r="I276" s="339"/>
      <c r="J276" s="332">
        <f t="shared" ref="J276:J339" si="28">SUM(K276:P276)</f>
        <v>130</v>
      </c>
      <c r="K276" s="333">
        <v>130</v>
      </c>
      <c r="L276" s="333"/>
      <c r="M276" s="333"/>
      <c r="N276" s="333"/>
      <c r="O276" s="333"/>
      <c r="P276" s="333"/>
      <c r="Q276" s="334" t="e">
        <f>IF(K276="nio",0,IF(K276&gt;0,K276*H276/W276,0))*VLOOKUP(B276,'2-Kosten per locatie'!$A$13:$C$63,3,FALSE)</f>
        <v>#DIV/0!</v>
      </c>
      <c r="R276" s="334">
        <f>IF(L276&gt;0,L276*H276/X276,0)*VLOOKUP(B276,'2-Kosten per locatie'!$A$13:$C$63,3,FALSE)</f>
        <v>0</v>
      </c>
      <c r="S276" s="334">
        <f>IF(M276&gt;0,M276*H276/Y276,0)*VLOOKUP(B276,'2-Kosten per locatie'!$A$13:$C$63,3,FALSE)</f>
        <v>0</v>
      </c>
      <c r="T276" s="334">
        <f>IF(N276&gt;0,N276*H276/Z276,0)*VLOOKUP(B276,'2-Kosten per locatie'!$A$13:$C$63,3,FALSE)</f>
        <v>0</v>
      </c>
      <c r="U276" s="334">
        <f>IF(O276&gt;0,O276*H276/Y276,0)*VLOOKUP(B276,'2-Kosten per locatie'!$A$13:$C$63,3,FALSE)</f>
        <v>0</v>
      </c>
      <c r="V276" s="334">
        <f>IF(P276&gt;0,P276*H276/Z276,0)*VLOOKUP(B276,'2-Kosten per locatie'!$A$13:$C$63,3,FALSE)</f>
        <v>0</v>
      </c>
      <c r="W276" s="335">
        <f>IF(K276="nio",0,IF(K276&gt;0,VLOOKUP(F276,'3-Productie normen'!A:L,VLOOKUP(K276,'3-Productie normen'!$B$38:$C$44,2,FALSE),FALSE)))</f>
        <v>0</v>
      </c>
      <c r="X276" s="335">
        <f t="shared" si="24"/>
        <v>0</v>
      </c>
      <c r="Y276" s="335">
        <f t="shared" si="25"/>
        <v>0</v>
      </c>
      <c r="Z276" s="335">
        <f t="shared" si="26"/>
        <v>0</v>
      </c>
      <c r="AA276" s="336" t="str">
        <f>VLOOKUP(F276,'3-Productie normen'!A:O,15,FALSE)</f>
        <v>B</v>
      </c>
      <c r="AC276" s="337">
        <f t="shared" si="27"/>
        <v>2860</v>
      </c>
    </row>
    <row r="277" spans="1:29" ht="14.1" customHeight="1">
      <c r="A277" s="68">
        <v>277</v>
      </c>
      <c r="B277" s="273" t="s">
        <v>114</v>
      </c>
      <c r="C277" s="329" t="s">
        <v>222</v>
      </c>
      <c r="D277" s="330"/>
      <c r="E277" s="224" t="s">
        <v>316</v>
      </c>
      <c r="F277" s="224" t="s">
        <v>158</v>
      </c>
      <c r="G277" s="224" t="s">
        <v>209</v>
      </c>
      <c r="H277" s="339">
        <v>22</v>
      </c>
      <c r="I277" s="339"/>
      <c r="J277" s="332">
        <f t="shared" si="28"/>
        <v>130</v>
      </c>
      <c r="K277" s="333">
        <v>130</v>
      </c>
      <c r="L277" s="333"/>
      <c r="M277" s="333"/>
      <c r="N277" s="333"/>
      <c r="O277" s="333"/>
      <c r="P277" s="333"/>
      <c r="Q277" s="334" t="e">
        <f>IF(K277="nio",0,IF(K277&gt;0,K277*H277/W277,0))*VLOOKUP(B277,'2-Kosten per locatie'!$A$13:$C$63,3,FALSE)</f>
        <v>#DIV/0!</v>
      </c>
      <c r="R277" s="334">
        <f>IF(L277&gt;0,L277*H277/X277,0)*VLOOKUP(B277,'2-Kosten per locatie'!$A$13:$C$63,3,FALSE)</f>
        <v>0</v>
      </c>
      <c r="S277" s="334">
        <f>IF(M277&gt;0,M277*H277/Y277,0)*VLOOKUP(B277,'2-Kosten per locatie'!$A$13:$C$63,3,FALSE)</f>
        <v>0</v>
      </c>
      <c r="T277" s="334">
        <f>IF(N277&gt;0,N277*H277/Z277,0)*VLOOKUP(B277,'2-Kosten per locatie'!$A$13:$C$63,3,FALSE)</f>
        <v>0</v>
      </c>
      <c r="U277" s="334">
        <f>IF(O277&gt;0,O277*H277/Y277,0)*VLOOKUP(B277,'2-Kosten per locatie'!$A$13:$C$63,3,FALSE)</f>
        <v>0</v>
      </c>
      <c r="V277" s="334">
        <f>IF(P277&gt;0,P277*H277/Z277,0)*VLOOKUP(B277,'2-Kosten per locatie'!$A$13:$C$63,3,FALSE)</f>
        <v>0</v>
      </c>
      <c r="W277" s="335">
        <f>IF(K277="nio",0,IF(K277&gt;0,VLOOKUP(F277,'3-Productie normen'!A:L,VLOOKUP(K277,'3-Productie normen'!$B$38:$C$44,2,FALSE),FALSE)))</f>
        <v>0</v>
      </c>
      <c r="X277" s="335">
        <f t="shared" si="24"/>
        <v>0</v>
      </c>
      <c r="Y277" s="335">
        <f t="shared" si="25"/>
        <v>0</v>
      </c>
      <c r="Z277" s="335">
        <f t="shared" si="26"/>
        <v>0</v>
      </c>
      <c r="AA277" s="336" t="str">
        <f>VLOOKUP(F277,'3-Productie normen'!A:O,15,FALSE)</f>
        <v>B</v>
      </c>
      <c r="AC277" s="337">
        <f t="shared" si="27"/>
        <v>2860</v>
      </c>
    </row>
    <row r="278" spans="1:29" ht="14.1" customHeight="1">
      <c r="A278" s="68">
        <v>278</v>
      </c>
      <c r="B278" s="273" t="s">
        <v>114</v>
      </c>
      <c r="C278" s="329" t="s">
        <v>222</v>
      </c>
      <c r="D278" s="330"/>
      <c r="E278" s="224" t="s">
        <v>316</v>
      </c>
      <c r="F278" s="224" t="s">
        <v>158</v>
      </c>
      <c r="G278" s="224" t="s">
        <v>209</v>
      </c>
      <c r="H278" s="339">
        <v>24</v>
      </c>
      <c r="I278" s="339"/>
      <c r="J278" s="332">
        <f t="shared" si="28"/>
        <v>130</v>
      </c>
      <c r="K278" s="333">
        <v>130</v>
      </c>
      <c r="L278" s="333"/>
      <c r="M278" s="333"/>
      <c r="N278" s="333"/>
      <c r="O278" s="333"/>
      <c r="P278" s="333"/>
      <c r="Q278" s="334" t="e">
        <f>IF(K278="nio",0,IF(K278&gt;0,K278*H278/W278,0))*VLOOKUP(B278,'2-Kosten per locatie'!$A$13:$C$63,3,FALSE)</f>
        <v>#DIV/0!</v>
      </c>
      <c r="R278" s="334">
        <f>IF(L278&gt;0,L278*H278/X278,0)*VLOOKUP(B278,'2-Kosten per locatie'!$A$13:$C$63,3,FALSE)</f>
        <v>0</v>
      </c>
      <c r="S278" s="334">
        <f>IF(M278&gt;0,M278*H278/Y278,0)*VLOOKUP(B278,'2-Kosten per locatie'!$A$13:$C$63,3,FALSE)</f>
        <v>0</v>
      </c>
      <c r="T278" s="334">
        <f>IF(N278&gt;0,N278*H278/Z278,0)*VLOOKUP(B278,'2-Kosten per locatie'!$A$13:$C$63,3,FALSE)</f>
        <v>0</v>
      </c>
      <c r="U278" s="334">
        <f>IF(O278&gt;0,O278*H278/Y278,0)*VLOOKUP(B278,'2-Kosten per locatie'!$A$13:$C$63,3,FALSE)</f>
        <v>0</v>
      </c>
      <c r="V278" s="334">
        <f>IF(P278&gt;0,P278*H278/Z278,0)*VLOOKUP(B278,'2-Kosten per locatie'!$A$13:$C$63,3,FALSE)</f>
        <v>0</v>
      </c>
      <c r="W278" s="335">
        <f>IF(K278="nio",0,IF(K278&gt;0,VLOOKUP(F278,'3-Productie normen'!A:L,VLOOKUP(K278,'3-Productie normen'!$B$38:$C$44,2,FALSE),FALSE)))</f>
        <v>0</v>
      </c>
      <c r="X278" s="335">
        <f t="shared" si="24"/>
        <v>0</v>
      </c>
      <c r="Y278" s="335">
        <f t="shared" si="25"/>
        <v>0</v>
      </c>
      <c r="Z278" s="335">
        <f t="shared" si="26"/>
        <v>0</v>
      </c>
      <c r="AA278" s="336" t="str">
        <f>VLOOKUP(F278,'3-Productie normen'!A:O,15,FALSE)</f>
        <v>B</v>
      </c>
      <c r="AC278" s="337">
        <f t="shared" si="27"/>
        <v>3120</v>
      </c>
    </row>
    <row r="279" spans="1:29" ht="14.1" customHeight="1">
      <c r="A279" s="68">
        <v>279</v>
      </c>
      <c r="B279" s="273" t="s">
        <v>114</v>
      </c>
      <c r="C279" s="329" t="s">
        <v>222</v>
      </c>
      <c r="D279" s="330"/>
      <c r="E279" s="224" t="s">
        <v>290</v>
      </c>
      <c r="F279" s="224" t="s">
        <v>168</v>
      </c>
      <c r="G279" s="224" t="s">
        <v>209</v>
      </c>
      <c r="H279" s="339">
        <v>16</v>
      </c>
      <c r="I279" s="339"/>
      <c r="J279" s="332">
        <f t="shared" si="28"/>
        <v>130</v>
      </c>
      <c r="K279" s="333">
        <v>130</v>
      </c>
      <c r="L279" s="333"/>
      <c r="M279" s="333"/>
      <c r="N279" s="333"/>
      <c r="O279" s="333"/>
      <c r="P279" s="333"/>
      <c r="Q279" s="334" t="e">
        <f>IF(K279="nio",0,IF(K279&gt;0,K279*H279/W279,0))*VLOOKUP(B279,'2-Kosten per locatie'!$A$13:$C$63,3,FALSE)</f>
        <v>#DIV/0!</v>
      </c>
      <c r="R279" s="334">
        <f>IF(L279&gt;0,L279*H279/X279,0)*VLOOKUP(B279,'2-Kosten per locatie'!$A$13:$C$63,3,FALSE)</f>
        <v>0</v>
      </c>
      <c r="S279" s="334">
        <f>IF(M279&gt;0,M279*H279/Y279,0)*VLOOKUP(B279,'2-Kosten per locatie'!$A$13:$C$63,3,FALSE)</f>
        <v>0</v>
      </c>
      <c r="T279" s="334">
        <f>IF(N279&gt;0,N279*H279/Z279,0)*VLOOKUP(B279,'2-Kosten per locatie'!$A$13:$C$63,3,FALSE)</f>
        <v>0</v>
      </c>
      <c r="U279" s="334">
        <f>IF(O279&gt;0,O279*H279/Y279,0)*VLOOKUP(B279,'2-Kosten per locatie'!$A$13:$C$63,3,FALSE)</f>
        <v>0</v>
      </c>
      <c r="V279" s="334">
        <f>IF(P279&gt;0,P279*H279/Z279,0)*VLOOKUP(B279,'2-Kosten per locatie'!$A$13:$C$63,3,FALSE)</f>
        <v>0</v>
      </c>
      <c r="W279" s="335">
        <f>IF(K279="nio",0,IF(K279&gt;0,VLOOKUP(F279,'3-Productie normen'!A:L,VLOOKUP(K279,'3-Productie normen'!$B$38:$C$44,2,FALSE),FALSE)))</f>
        <v>0</v>
      </c>
      <c r="X279" s="335">
        <f t="shared" si="24"/>
        <v>0</v>
      </c>
      <c r="Y279" s="335">
        <f t="shared" si="25"/>
        <v>0</v>
      </c>
      <c r="Z279" s="335">
        <f t="shared" si="26"/>
        <v>0</v>
      </c>
      <c r="AA279" s="336" t="str">
        <f>VLOOKUP(F279,'3-Productie normen'!A:O,15,FALSE)</f>
        <v>V</v>
      </c>
      <c r="AC279" s="337">
        <f t="shared" si="27"/>
        <v>2080</v>
      </c>
    </row>
    <row r="280" spans="1:29" ht="14.1" customHeight="1">
      <c r="A280" s="68">
        <v>280</v>
      </c>
      <c r="B280" s="273" t="s">
        <v>114</v>
      </c>
      <c r="C280" s="329" t="s">
        <v>222</v>
      </c>
      <c r="D280" s="330"/>
      <c r="E280" s="224" t="s">
        <v>317</v>
      </c>
      <c r="F280" s="224" t="s">
        <v>218</v>
      </c>
      <c r="G280" s="224" t="s">
        <v>286</v>
      </c>
      <c r="H280" s="339">
        <v>0</v>
      </c>
      <c r="I280" s="339">
        <v>9</v>
      </c>
      <c r="J280" s="332">
        <f t="shared" si="28"/>
        <v>0</v>
      </c>
      <c r="K280" s="333" t="s">
        <v>219</v>
      </c>
      <c r="L280" s="333"/>
      <c r="M280" s="333"/>
      <c r="N280" s="333"/>
      <c r="O280" s="333"/>
      <c r="P280" s="333"/>
      <c r="Q280" s="334">
        <f>IF(K280="nio",0,IF(K280&gt;0,K280*H280/W280,0))*VLOOKUP(B280,'2-Kosten per locatie'!$A$13:$C$63,3,FALSE)</f>
        <v>0</v>
      </c>
      <c r="R280" s="334">
        <f>IF(L280&gt;0,L280*H280/X280,0)*VLOOKUP(B280,'2-Kosten per locatie'!$A$13:$C$63,3,FALSE)</f>
        <v>0</v>
      </c>
      <c r="S280" s="334">
        <f>IF(M280&gt;0,M280*H280/Y280,0)*VLOOKUP(B280,'2-Kosten per locatie'!$A$13:$C$63,3,FALSE)</f>
        <v>0</v>
      </c>
      <c r="T280" s="334">
        <f>IF(N280&gt;0,N280*H280/Z280,0)*VLOOKUP(B280,'2-Kosten per locatie'!$A$13:$C$63,3,FALSE)</f>
        <v>0</v>
      </c>
      <c r="U280" s="334">
        <f>IF(O280&gt;0,O280*H280/Y280,0)*VLOOKUP(B280,'2-Kosten per locatie'!$A$13:$C$63,3,FALSE)</f>
        <v>0</v>
      </c>
      <c r="V280" s="334">
        <f>IF(P280&gt;0,P280*H280/Z280,0)*VLOOKUP(B280,'2-Kosten per locatie'!$A$13:$C$63,3,FALSE)</f>
        <v>0</v>
      </c>
      <c r="W280" s="335">
        <f>IF(K280="nio",0,IF(K280&gt;0,VLOOKUP(F280,'3-Productie normen'!A:L,VLOOKUP(K280,'3-Productie normen'!$B$38:$C$44,2,FALSE),FALSE)))</f>
        <v>0</v>
      </c>
      <c r="X280" s="335">
        <f t="shared" si="24"/>
        <v>0</v>
      </c>
      <c r="Y280" s="335">
        <f t="shared" si="25"/>
        <v>0</v>
      </c>
      <c r="Z280" s="335">
        <f t="shared" si="26"/>
        <v>0</v>
      </c>
      <c r="AA280" s="336" t="str">
        <f>VLOOKUP(F280,'3-Productie normen'!A:O,15,FALSE)</f>
        <v>-</v>
      </c>
      <c r="AC280" s="337">
        <f t="shared" si="27"/>
        <v>0</v>
      </c>
    </row>
    <row r="281" spans="1:29" ht="14.1" customHeight="1">
      <c r="A281" s="68">
        <v>281</v>
      </c>
      <c r="B281" s="273" t="s">
        <v>114</v>
      </c>
      <c r="C281" s="329" t="s">
        <v>222</v>
      </c>
      <c r="D281" s="330"/>
      <c r="E281" s="224" t="s">
        <v>288</v>
      </c>
      <c r="F281" s="224" t="s">
        <v>168</v>
      </c>
      <c r="G281" s="224" t="s">
        <v>209</v>
      </c>
      <c r="H281" s="339">
        <v>31</v>
      </c>
      <c r="I281" s="339"/>
      <c r="J281" s="332">
        <f t="shared" si="28"/>
        <v>130</v>
      </c>
      <c r="K281" s="333">
        <v>130</v>
      </c>
      <c r="L281" s="333"/>
      <c r="M281" s="333"/>
      <c r="N281" s="333"/>
      <c r="O281" s="333"/>
      <c r="P281" s="333"/>
      <c r="Q281" s="334" t="e">
        <f>IF(K281="nio",0,IF(K281&gt;0,K281*H281/W281,0))*VLOOKUP(B281,'2-Kosten per locatie'!$A$13:$C$63,3,FALSE)</f>
        <v>#DIV/0!</v>
      </c>
      <c r="R281" s="334">
        <f>IF(L281&gt;0,L281*H281/X281,0)*VLOOKUP(B281,'2-Kosten per locatie'!$A$13:$C$63,3,FALSE)</f>
        <v>0</v>
      </c>
      <c r="S281" s="334">
        <f>IF(M281&gt;0,M281*H281/Y281,0)*VLOOKUP(B281,'2-Kosten per locatie'!$A$13:$C$63,3,FALSE)</f>
        <v>0</v>
      </c>
      <c r="T281" s="334">
        <f>IF(N281&gt;0,N281*H281/Z281,0)*VLOOKUP(B281,'2-Kosten per locatie'!$A$13:$C$63,3,FALSE)</f>
        <v>0</v>
      </c>
      <c r="U281" s="334">
        <f>IF(O281&gt;0,O281*H281/Y281,0)*VLOOKUP(B281,'2-Kosten per locatie'!$A$13:$C$63,3,FALSE)</f>
        <v>0</v>
      </c>
      <c r="V281" s="334">
        <f>IF(P281&gt;0,P281*H281/Z281,0)*VLOOKUP(B281,'2-Kosten per locatie'!$A$13:$C$63,3,FALSE)</f>
        <v>0</v>
      </c>
      <c r="W281" s="335">
        <f>IF(K281="nio",0,IF(K281&gt;0,VLOOKUP(F281,'3-Productie normen'!A:L,VLOOKUP(K281,'3-Productie normen'!$B$38:$C$44,2,FALSE),FALSE)))</f>
        <v>0</v>
      </c>
      <c r="X281" s="335">
        <f t="shared" si="24"/>
        <v>0</v>
      </c>
      <c r="Y281" s="335">
        <f t="shared" si="25"/>
        <v>0</v>
      </c>
      <c r="Z281" s="335">
        <f t="shared" si="26"/>
        <v>0</v>
      </c>
      <c r="AA281" s="336" t="str">
        <f>VLOOKUP(F281,'3-Productie normen'!A:O,15,FALSE)</f>
        <v>V</v>
      </c>
      <c r="AC281" s="337">
        <f t="shared" si="27"/>
        <v>4030</v>
      </c>
    </row>
    <row r="282" spans="1:29" ht="14.1" customHeight="1">
      <c r="A282" s="68">
        <v>282</v>
      </c>
      <c r="B282" s="273" t="s">
        <v>114</v>
      </c>
      <c r="C282" s="329" t="s">
        <v>222</v>
      </c>
      <c r="D282" s="330"/>
      <c r="E282" s="224" t="s">
        <v>288</v>
      </c>
      <c r="F282" s="224" t="s">
        <v>168</v>
      </c>
      <c r="G282" s="224" t="s">
        <v>209</v>
      </c>
      <c r="H282" s="339">
        <v>31</v>
      </c>
      <c r="I282" s="339"/>
      <c r="J282" s="332">
        <f t="shared" si="28"/>
        <v>130</v>
      </c>
      <c r="K282" s="333">
        <v>130</v>
      </c>
      <c r="L282" s="333"/>
      <c r="M282" s="333"/>
      <c r="N282" s="333"/>
      <c r="O282" s="333"/>
      <c r="P282" s="333"/>
      <c r="Q282" s="334" t="e">
        <f>IF(K282="nio",0,IF(K282&gt;0,K282*H282/W282,0))*VLOOKUP(B282,'2-Kosten per locatie'!$A$13:$C$63,3,FALSE)</f>
        <v>#DIV/0!</v>
      </c>
      <c r="R282" s="334">
        <f>IF(L282&gt;0,L282*H282/X282,0)*VLOOKUP(B282,'2-Kosten per locatie'!$A$13:$C$63,3,FALSE)</f>
        <v>0</v>
      </c>
      <c r="S282" s="334">
        <f>IF(M282&gt;0,M282*H282/Y282,0)*VLOOKUP(B282,'2-Kosten per locatie'!$A$13:$C$63,3,FALSE)</f>
        <v>0</v>
      </c>
      <c r="T282" s="334">
        <f>IF(N282&gt;0,N282*H282/Z282,0)*VLOOKUP(B282,'2-Kosten per locatie'!$A$13:$C$63,3,FALSE)</f>
        <v>0</v>
      </c>
      <c r="U282" s="334">
        <f>IF(O282&gt;0,O282*H282/Y282,0)*VLOOKUP(B282,'2-Kosten per locatie'!$A$13:$C$63,3,FALSE)</f>
        <v>0</v>
      </c>
      <c r="V282" s="334">
        <f>IF(P282&gt;0,P282*H282/Z282,0)*VLOOKUP(B282,'2-Kosten per locatie'!$A$13:$C$63,3,FALSE)</f>
        <v>0</v>
      </c>
      <c r="W282" s="335">
        <f>IF(K282="nio",0,IF(K282&gt;0,VLOOKUP(F282,'3-Productie normen'!A:L,VLOOKUP(K282,'3-Productie normen'!$B$38:$C$44,2,FALSE),FALSE)))</f>
        <v>0</v>
      </c>
      <c r="X282" s="335">
        <f t="shared" si="24"/>
        <v>0</v>
      </c>
      <c r="Y282" s="335">
        <f t="shared" si="25"/>
        <v>0</v>
      </c>
      <c r="Z282" s="335">
        <f t="shared" si="26"/>
        <v>0</v>
      </c>
      <c r="AA282" s="336" t="str">
        <f>VLOOKUP(F282,'3-Productie normen'!A:O,15,FALSE)</f>
        <v>V</v>
      </c>
      <c r="AC282" s="337">
        <f t="shared" si="27"/>
        <v>4030</v>
      </c>
    </row>
    <row r="283" spans="1:29" ht="14.1" customHeight="1">
      <c r="A283" s="68">
        <v>283</v>
      </c>
      <c r="B283" s="273" t="s">
        <v>114</v>
      </c>
      <c r="C283" s="329" t="s">
        <v>222</v>
      </c>
      <c r="D283" s="330"/>
      <c r="E283" s="224" t="s">
        <v>288</v>
      </c>
      <c r="F283" s="224" t="s">
        <v>168</v>
      </c>
      <c r="G283" s="224" t="s">
        <v>209</v>
      </c>
      <c r="H283" s="339">
        <v>31</v>
      </c>
      <c r="I283" s="339"/>
      <c r="J283" s="332">
        <f t="shared" si="28"/>
        <v>130</v>
      </c>
      <c r="K283" s="333">
        <v>130</v>
      </c>
      <c r="L283" s="333"/>
      <c r="M283" s="333"/>
      <c r="N283" s="333"/>
      <c r="O283" s="333"/>
      <c r="P283" s="333"/>
      <c r="Q283" s="334" t="e">
        <f>IF(K283="nio",0,IF(K283&gt;0,K283*H283/W283,0))*VLOOKUP(B283,'2-Kosten per locatie'!$A$13:$C$63,3,FALSE)</f>
        <v>#DIV/0!</v>
      </c>
      <c r="R283" s="334">
        <f>IF(L283&gt;0,L283*H283/X283,0)*VLOOKUP(B283,'2-Kosten per locatie'!$A$13:$C$63,3,FALSE)</f>
        <v>0</v>
      </c>
      <c r="S283" s="334">
        <f>IF(M283&gt;0,M283*H283/Y283,0)*VLOOKUP(B283,'2-Kosten per locatie'!$A$13:$C$63,3,FALSE)</f>
        <v>0</v>
      </c>
      <c r="T283" s="334">
        <f>IF(N283&gt;0,N283*H283/Z283,0)*VLOOKUP(B283,'2-Kosten per locatie'!$A$13:$C$63,3,FALSE)</f>
        <v>0</v>
      </c>
      <c r="U283" s="334">
        <f>IF(O283&gt;0,O283*H283/Y283,0)*VLOOKUP(B283,'2-Kosten per locatie'!$A$13:$C$63,3,FALSE)</f>
        <v>0</v>
      </c>
      <c r="V283" s="334">
        <f>IF(P283&gt;0,P283*H283/Z283,0)*VLOOKUP(B283,'2-Kosten per locatie'!$A$13:$C$63,3,FALSE)</f>
        <v>0</v>
      </c>
      <c r="W283" s="335">
        <f>IF(K283="nio",0,IF(K283&gt;0,VLOOKUP(F283,'3-Productie normen'!A:L,VLOOKUP(K283,'3-Productie normen'!$B$38:$C$44,2,FALSE),FALSE)))</f>
        <v>0</v>
      </c>
      <c r="X283" s="335">
        <f t="shared" si="24"/>
        <v>0</v>
      </c>
      <c r="Y283" s="335">
        <f t="shared" si="25"/>
        <v>0</v>
      </c>
      <c r="Z283" s="335">
        <f t="shared" si="26"/>
        <v>0</v>
      </c>
      <c r="AA283" s="336" t="str">
        <f>VLOOKUP(F283,'3-Productie normen'!A:O,15,FALSE)</f>
        <v>V</v>
      </c>
      <c r="AC283" s="337">
        <f t="shared" si="27"/>
        <v>4030</v>
      </c>
    </row>
    <row r="284" spans="1:29" ht="14.1" customHeight="1">
      <c r="A284" s="68">
        <v>284</v>
      </c>
      <c r="B284" s="273" t="s">
        <v>114</v>
      </c>
      <c r="C284" s="329" t="s">
        <v>222</v>
      </c>
      <c r="D284" s="330"/>
      <c r="E284" s="224" t="s">
        <v>285</v>
      </c>
      <c r="F284" s="224" t="s">
        <v>166</v>
      </c>
      <c r="G284" s="224" t="s">
        <v>286</v>
      </c>
      <c r="H284" s="339">
        <v>18</v>
      </c>
      <c r="I284" s="339"/>
      <c r="J284" s="332">
        <f t="shared" si="28"/>
        <v>255</v>
      </c>
      <c r="K284" s="333">
        <v>255</v>
      </c>
      <c r="L284" s="333"/>
      <c r="M284" s="333"/>
      <c r="N284" s="333"/>
      <c r="O284" s="333"/>
      <c r="P284" s="333"/>
      <c r="Q284" s="334" t="e">
        <f>IF(K284="nio",0,IF(K284&gt;0,K284*H284/W284,0))*VLOOKUP(B284,'2-Kosten per locatie'!$A$13:$C$63,3,FALSE)</f>
        <v>#DIV/0!</v>
      </c>
      <c r="R284" s="334">
        <f>IF(L284&gt;0,L284*H284/X284,0)*VLOOKUP(B284,'2-Kosten per locatie'!$A$13:$C$63,3,FALSE)</f>
        <v>0</v>
      </c>
      <c r="S284" s="334">
        <f>IF(M284&gt;0,M284*H284/Y284,0)*VLOOKUP(B284,'2-Kosten per locatie'!$A$13:$C$63,3,FALSE)</f>
        <v>0</v>
      </c>
      <c r="T284" s="334">
        <f>IF(N284&gt;0,N284*H284/Z284,0)*VLOOKUP(B284,'2-Kosten per locatie'!$A$13:$C$63,3,FALSE)</f>
        <v>0</v>
      </c>
      <c r="U284" s="334">
        <f>IF(O284&gt;0,O284*H284/Y284,0)*VLOOKUP(B284,'2-Kosten per locatie'!$A$13:$C$63,3,FALSE)</f>
        <v>0</v>
      </c>
      <c r="V284" s="334">
        <f>IF(P284&gt;0,P284*H284/Z284,0)*VLOOKUP(B284,'2-Kosten per locatie'!$A$13:$C$63,3,FALSE)</f>
        <v>0</v>
      </c>
      <c r="W284" s="335">
        <f>IF(K284="nio",0,IF(K284&gt;0,VLOOKUP(F284,'3-Productie normen'!A:L,VLOOKUP(K284,'3-Productie normen'!$B$38:$C$44,2,FALSE),FALSE)))</f>
        <v>0</v>
      </c>
      <c r="X284" s="335">
        <f t="shared" si="24"/>
        <v>0</v>
      </c>
      <c r="Y284" s="335">
        <f t="shared" si="25"/>
        <v>0</v>
      </c>
      <c r="Z284" s="335">
        <f t="shared" si="26"/>
        <v>0</v>
      </c>
      <c r="AA284" s="336" t="str">
        <f>VLOOKUP(F284,'3-Productie normen'!A:O,15,FALSE)</f>
        <v>S</v>
      </c>
      <c r="AC284" s="337">
        <f t="shared" si="27"/>
        <v>4590</v>
      </c>
    </row>
    <row r="285" spans="1:29" ht="14.1" customHeight="1">
      <c r="A285" s="68">
        <v>285</v>
      </c>
      <c r="B285" s="273" t="s">
        <v>114</v>
      </c>
      <c r="C285" s="329" t="s">
        <v>222</v>
      </c>
      <c r="D285" s="330"/>
      <c r="E285" s="224" t="s">
        <v>318</v>
      </c>
      <c r="F285" s="224" t="s">
        <v>218</v>
      </c>
      <c r="G285" s="224" t="s">
        <v>286</v>
      </c>
      <c r="H285" s="339">
        <v>0</v>
      </c>
      <c r="I285" s="339">
        <v>18</v>
      </c>
      <c r="J285" s="332">
        <f t="shared" si="28"/>
        <v>0</v>
      </c>
      <c r="K285" s="333" t="s">
        <v>219</v>
      </c>
      <c r="L285" s="333"/>
      <c r="M285" s="333"/>
      <c r="N285" s="333"/>
      <c r="O285" s="333"/>
      <c r="P285" s="333"/>
      <c r="Q285" s="334">
        <f>IF(K285="nio",0,IF(K285&gt;0,K285*H285/W285,0))*VLOOKUP(B285,'2-Kosten per locatie'!$A$13:$C$63,3,FALSE)</f>
        <v>0</v>
      </c>
      <c r="R285" s="334">
        <f>IF(L285&gt;0,L285*H285/X285,0)*VLOOKUP(B285,'2-Kosten per locatie'!$A$13:$C$63,3,FALSE)</f>
        <v>0</v>
      </c>
      <c r="S285" s="334">
        <f>IF(M285&gt;0,M285*H285/Y285,0)*VLOOKUP(B285,'2-Kosten per locatie'!$A$13:$C$63,3,FALSE)</f>
        <v>0</v>
      </c>
      <c r="T285" s="334">
        <f>IF(N285&gt;0,N285*H285/Z285,0)*VLOOKUP(B285,'2-Kosten per locatie'!$A$13:$C$63,3,FALSE)</f>
        <v>0</v>
      </c>
      <c r="U285" s="334">
        <f>IF(O285&gt;0,O285*H285/Y285,0)*VLOOKUP(B285,'2-Kosten per locatie'!$A$13:$C$63,3,FALSE)</f>
        <v>0</v>
      </c>
      <c r="V285" s="334">
        <f>IF(P285&gt;0,P285*H285/Z285,0)*VLOOKUP(B285,'2-Kosten per locatie'!$A$13:$C$63,3,FALSE)</f>
        <v>0</v>
      </c>
      <c r="W285" s="335">
        <f>IF(K285="nio",0,IF(K285&gt;0,VLOOKUP(F285,'3-Productie normen'!A:L,VLOOKUP(K285,'3-Productie normen'!$B$38:$C$44,2,FALSE),FALSE)))</f>
        <v>0</v>
      </c>
      <c r="X285" s="335">
        <f t="shared" si="24"/>
        <v>0</v>
      </c>
      <c r="Y285" s="335">
        <f t="shared" si="25"/>
        <v>0</v>
      </c>
      <c r="Z285" s="335">
        <f t="shared" si="26"/>
        <v>0</v>
      </c>
      <c r="AA285" s="336" t="str">
        <f>VLOOKUP(F285,'3-Productie normen'!A:O,15,FALSE)</f>
        <v>-</v>
      </c>
      <c r="AC285" s="337">
        <f t="shared" si="27"/>
        <v>0</v>
      </c>
    </row>
    <row r="286" spans="1:29" ht="14.1" customHeight="1">
      <c r="A286" s="68">
        <v>286</v>
      </c>
      <c r="B286" s="273" t="s">
        <v>114</v>
      </c>
      <c r="C286" s="329" t="s">
        <v>222</v>
      </c>
      <c r="D286" s="330"/>
      <c r="E286" s="224" t="s">
        <v>319</v>
      </c>
      <c r="F286" s="224" t="s">
        <v>161</v>
      </c>
      <c r="G286" s="224" t="s">
        <v>233</v>
      </c>
      <c r="H286" s="339">
        <v>55</v>
      </c>
      <c r="I286" s="339"/>
      <c r="J286" s="332">
        <f t="shared" si="28"/>
        <v>130</v>
      </c>
      <c r="K286" s="333">
        <v>130</v>
      </c>
      <c r="L286" s="333"/>
      <c r="M286" s="333"/>
      <c r="N286" s="333"/>
      <c r="O286" s="333"/>
      <c r="P286" s="333"/>
      <c r="Q286" s="334" t="e">
        <f>IF(K286="nio",0,IF(K286&gt;0,K286*H286/W286,0))*VLOOKUP(B286,'2-Kosten per locatie'!$A$13:$C$63,3,FALSE)</f>
        <v>#DIV/0!</v>
      </c>
      <c r="R286" s="334">
        <f>IF(L286&gt;0,L286*H286/X286,0)*VLOOKUP(B286,'2-Kosten per locatie'!$A$13:$C$63,3,FALSE)</f>
        <v>0</v>
      </c>
      <c r="S286" s="334">
        <f>IF(M286&gt;0,M286*H286/Y286,0)*VLOOKUP(B286,'2-Kosten per locatie'!$A$13:$C$63,3,FALSE)</f>
        <v>0</v>
      </c>
      <c r="T286" s="334">
        <f>IF(N286&gt;0,N286*H286/Z286,0)*VLOOKUP(B286,'2-Kosten per locatie'!$A$13:$C$63,3,FALSE)</f>
        <v>0</v>
      </c>
      <c r="U286" s="334">
        <f>IF(O286&gt;0,O286*H286/Y286,0)*VLOOKUP(B286,'2-Kosten per locatie'!$A$13:$C$63,3,FALSE)</f>
        <v>0</v>
      </c>
      <c r="V286" s="334">
        <f>IF(P286&gt;0,P286*H286/Z286,0)*VLOOKUP(B286,'2-Kosten per locatie'!$A$13:$C$63,3,FALSE)</f>
        <v>0</v>
      </c>
      <c r="W286" s="335">
        <f>IF(K286="nio",0,IF(K286&gt;0,VLOOKUP(F286,'3-Productie normen'!A:L,VLOOKUP(K286,'3-Productie normen'!$B$38:$C$44,2,FALSE),FALSE)))</f>
        <v>0</v>
      </c>
      <c r="X286" s="335">
        <f t="shared" si="24"/>
        <v>0</v>
      </c>
      <c r="Y286" s="335">
        <f t="shared" si="25"/>
        <v>0</v>
      </c>
      <c r="Z286" s="335">
        <f t="shared" si="26"/>
        <v>0</v>
      </c>
      <c r="AA286" s="336" t="str">
        <f>VLOOKUP(F286,'3-Productie normen'!A:O,15,FALSE)</f>
        <v>V</v>
      </c>
      <c r="AC286" s="337">
        <f t="shared" si="27"/>
        <v>7150</v>
      </c>
    </row>
    <row r="287" spans="1:29" ht="14.1" customHeight="1">
      <c r="A287" s="68">
        <v>287</v>
      </c>
      <c r="B287" s="273" t="s">
        <v>114</v>
      </c>
      <c r="C287" s="329" t="s">
        <v>222</v>
      </c>
      <c r="D287" s="330"/>
      <c r="E287" s="224" t="s">
        <v>319</v>
      </c>
      <c r="F287" s="224" t="s">
        <v>161</v>
      </c>
      <c r="G287" s="224" t="s">
        <v>233</v>
      </c>
      <c r="H287" s="339">
        <v>55</v>
      </c>
      <c r="I287" s="339"/>
      <c r="J287" s="332">
        <f t="shared" si="28"/>
        <v>130</v>
      </c>
      <c r="K287" s="333">
        <v>130</v>
      </c>
      <c r="L287" s="333"/>
      <c r="M287" s="333"/>
      <c r="N287" s="333"/>
      <c r="O287" s="333"/>
      <c r="P287" s="333"/>
      <c r="Q287" s="334" t="e">
        <f>IF(K287="nio",0,IF(K287&gt;0,K287*H287/W287,0))*VLOOKUP(B287,'2-Kosten per locatie'!$A$13:$C$63,3,FALSE)</f>
        <v>#DIV/0!</v>
      </c>
      <c r="R287" s="334">
        <f>IF(L287&gt;0,L287*H287/X287,0)*VLOOKUP(B287,'2-Kosten per locatie'!$A$13:$C$63,3,FALSE)</f>
        <v>0</v>
      </c>
      <c r="S287" s="334">
        <f>IF(M287&gt;0,M287*H287/Y287,0)*VLOOKUP(B287,'2-Kosten per locatie'!$A$13:$C$63,3,FALSE)</f>
        <v>0</v>
      </c>
      <c r="T287" s="334">
        <f>IF(N287&gt;0,N287*H287/Z287,0)*VLOOKUP(B287,'2-Kosten per locatie'!$A$13:$C$63,3,FALSE)</f>
        <v>0</v>
      </c>
      <c r="U287" s="334">
        <f>IF(O287&gt;0,O287*H287/Y287,0)*VLOOKUP(B287,'2-Kosten per locatie'!$A$13:$C$63,3,FALSE)</f>
        <v>0</v>
      </c>
      <c r="V287" s="334">
        <f>IF(P287&gt;0,P287*H287/Z287,0)*VLOOKUP(B287,'2-Kosten per locatie'!$A$13:$C$63,3,FALSE)</f>
        <v>0</v>
      </c>
      <c r="W287" s="335">
        <f>IF(K287="nio",0,IF(K287&gt;0,VLOOKUP(F287,'3-Productie normen'!A:L,VLOOKUP(K287,'3-Productie normen'!$B$38:$C$44,2,FALSE),FALSE)))</f>
        <v>0</v>
      </c>
      <c r="X287" s="335">
        <f t="shared" si="24"/>
        <v>0</v>
      </c>
      <c r="Y287" s="335">
        <f t="shared" si="25"/>
        <v>0</v>
      </c>
      <c r="Z287" s="335">
        <f t="shared" si="26"/>
        <v>0</v>
      </c>
      <c r="AA287" s="336" t="str">
        <f>VLOOKUP(F287,'3-Productie normen'!A:O,15,FALSE)</f>
        <v>V</v>
      </c>
      <c r="AC287" s="337">
        <f t="shared" si="27"/>
        <v>7150</v>
      </c>
    </row>
    <row r="288" spans="1:29" ht="14.1" customHeight="1">
      <c r="A288" s="68">
        <v>288</v>
      </c>
      <c r="B288" s="273" t="s">
        <v>114</v>
      </c>
      <c r="C288" s="329" t="s">
        <v>222</v>
      </c>
      <c r="D288" s="330"/>
      <c r="E288" s="224" t="s">
        <v>319</v>
      </c>
      <c r="F288" s="224" t="s">
        <v>161</v>
      </c>
      <c r="G288" s="224" t="s">
        <v>233</v>
      </c>
      <c r="H288" s="339">
        <v>55</v>
      </c>
      <c r="I288" s="339"/>
      <c r="J288" s="332">
        <f t="shared" si="28"/>
        <v>130</v>
      </c>
      <c r="K288" s="333">
        <v>130</v>
      </c>
      <c r="L288" s="333"/>
      <c r="M288" s="333"/>
      <c r="N288" s="333"/>
      <c r="O288" s="333"/>
      <c r="P288" s="333"/>
      <c r="Q288" s="334" t="e">
        <f>IF(K288="nio",0,IF(K288&gt;0,K288*H288/W288,0))*VLOOKUP(B288,'2-Kosten per locatie'!$A$13:$C$63,3,FALSE)</f>
        <v>#DIV/0!</v>
      </c>
      <c r="R288" s="334">
        <f>IF(L288&gt;0,L288*H288/X288,0)*VLOOKUP(B288,'2-Kosten per locatie'!$A$13:$C$63,3,FALSE)</f>
        <v>0</v>
      </c>
      <c r="S288" s="334">
        <f>IF(M288&gt;0,M288*H288/Y288,0)*VLOOKUP(B288,'2-Kosten per locatie'!$A$13:$C$63,3,FALSE)</f>
        <v>0</v>
      </c>
      <c r="T288" s="334">
        <f>IF(N288&gt;0,N288*H288/Z288,0)*VLOOKUP(B288,'2-Kosten per locatie'!$A$13:$C$63,3,FALSE)</f>
        <v>0</v>
      </c>
      <c r="U288" s="334">
        <f>IF(O288&gt;0,O288*H288/Y288,0)*VLOOKUP(B288,'2-Kosten per locatie'!$A$13:$C$63,3,FALSE)</f>
        <v>0</v>
      </c>
      <c r="V288" s="334">
        <f>IF(P288&gt;0,P288*H288/Z288,0)*VLOOKUP(B288,'2-Kosten per locatie'!$A$13:$C$63,3,FALSE)</f>
        <v>0</v>
      </c>
      <c r="W288" s="335">
        <f>IF(K288="nio",0,IF(K288&gt;0,VLOOKUP(F288,'3-Productie normen'!A:L,VLOOKUP(K288,'3-Productie normen'!$B$38:$C$44,2,FALSE),FALSE)))</f>
        <v>0</v>
      </c>
      <c r="X288" s="335">
        <f t="shared" si="24"/>
        <v>0</v>
      </c>
      <c r="Y288" s="335">
        <f t="shared" si="25"/>
        <v>0</v>
      </c>
      <c r="Z288" s="335">
        <f t="shared" si="26"/>
        <v>0</v>
      </c>
      <c r="AA288" s="336" t="str">
        <f>VLOOKUP(F288,'3-Productie normen'!A:O,15,FALSE)</f>
        <v>V</v>
      </c>
      <c r="AC288" s="337">
        <f t="shared" si="27"/>
        <v>7150</v>
      </c>
    </row>
    <row r="289" spans="1:29" ht="14.1" customHeight="1">
      <c r="A289" s="68">
        <v>289</v>
      </c>
      <c r="B289" s="273" t="s">
        <v>114</v>
      </c>
      <c r="C289" s="329" t="s">
        <v>222</v>
      </c>
      <c r="D289" s="330"/>
      <c r="E289" s="224" t="s">
        <v>320</v>
      </c>
      <c r="F289" s="224" t="s">
        <v>158</v>
      </c>
      <c r="G289" s="224" t="s">
        <v>209</v>
      </c>
      <c r="H289" s="339">
        <v>19</v>
      </c>
      <c r="I289" s="339">
        <v>0</v>
      </c>
      <c r="J289" s="332">
        <f t="shared" si="28"/>
        <v>130</v>
      </c>
      <c r="K289" s="333">
        <v>130</v>
      </c>
      <c r="L289" s="333"/>
      <c r="M289" s="333"/>
      <c r="N289" s="333"/>
      <c r="O289" s="333"/>
      <c r="P289" s="333"/>
      <c r="Q289" s="334" t="e">
        <f>IF(K289="nio",0,IF(K289&gt;0,K289*H289/W289,0))*VLOOKUP(B289,'2-Kosten per locatie'!$A$13:$C$63,3,FALSE)</f>
        <v>#DIV/0!</v>
      </c>
      <c r="R289" s="334">
        <f>IF(L289&gt;0,L289*H289/X289,0)*VLOOKUP(B289,'2-Kosten per locatie'!$A$13:$C$63,3,FALSE)</f>
        <v>0</v>
      </c>
      <c r="S289" s="334">
        <f>IF(M289&gt;0,M289*H289/Y289,0)*VLOOKUP(B289,'2-Kosten per locatie'!$A$13:$C$63,3,FALSE)</f>
        <v>0</v>
      </c>
      <c r="T289" s="334">
        <f>IF(N289&gt;0,N289*H289/Z289,0)*VLOOKUP(B289,'2-Kosten per locatie'!$A$13:$C$63,3,FALSE)</f>
        <v>0</v>
      </c>
      <c r="U289" s="334">
        <f>IF(O289&gt;0,O289*H289/Y289,0)*VLOOKUP(B289,'2-Kosten per locatie'!$A$13:$C$63,3,FALSE)</f>
        <v>0</v>
      </c>
      <c r="V289" s="334">
        <f>IF(P289&gt;0,P289*H289/Z289,0)*VLOOKUP(B289,'2-Kosten per locatie'!$A$13:$C$63,3,FALSE)</f>
        <v>0</v>
      </c>
      <c r="W289" s="335">
        <f>IF(K289="nio",0,IF(K289&gt;0,VLOOKUP(F289,'3-Productie normen'!A:L,VLOOKUP(K289,'3-Productie normen'!$B$38:$C$44,2,FALSE),FALSE)))</f>
        <v>0</v>
      </c>
      <c r="X289" s="335">
        <f t="shared" si="24"/>
        <v>0</v>
      </c>
      <c r="Y289" s="335">
        <f t="shared" si="25"/>
        <v>0</v>
      </c>
      <c r="Z289" s="335">
        <f t="shared" si="26"/>
        <v>0</v>
      </c>
      <c r="AA289" s="336" t="str">
        <f>VLOOKUP(F289,'3-Productie normen'!A:O,15,FALSE)</f>
        <v>B</v>
      </c>
      <c r="AC289" s="337">
        <f t="shared" si="27"/>
        <v>2470</v>
      </c>
    </row>
    <row r="290" spans="1:29" ht="14.1" customHeight="1">
      <c r="A290" s="68">
        <v>290</v>
      </c>
      <c r="B290" s="273" t="s">
        <v>114</v>
      </c>
      <c r="C290" s="329" t="s">
        <v>222</v>
      </c>
      <c r="D290" s="330"/>
      <c r="E290" s="224" t="s">
        <v>321</v>
      </c>
      <c r="F290" s="224" t="s">
        <v>218</v>
      </c>
      <c r="G290" s="224" t="s">
        <v>286</v>
      </c>
      <c r="H290" s="339">
        <v>0</v>
      </c>
      <c r="I290" s="339">
        <v>92</v>
      </c>
      <c r="J290" s="332">
        <f t="shared" si="28"/>
        <v>0</v>
      </c>
      <c r="K290" s="333" t="s">
        <v>219</v>
      </c>
      <c r="L290" s="333"/>
      <c r="M290" s="333"/>
      <c r="N290" s="333"/>
      <c r="O290" s="333"/>
      <c r="P290" s="333"/>
      <c r="Q290" s="334">
        <f>IF(K290="nio",0,IF(K290&gt;0,K290*H290/W290,0))*VLOOKUP(B290,'2-Kosten per locatie'!$A$13:$C$63,3,FALSE)</f>
        <v>0</v>
      </c>
      <c r="R290" s="334">
        <f>IF(L290&gt;0,L290*H290/X290,0)*VLOOKUP(B290,'2-Kosten per locatie'!$A$13:$C$63,3,FALSE)</f>
        <v>0</v>
      </c>
      <c r="S290" s="334">
        <f>IF(M290&gt;0,M290*H290/Y290,0)*VLOOKUP(B290,'2-Kosten per locatie'!$A$13:$C$63,3,FALSE)</f>
        <v>0</v>
      </c>
      <c r="T290" s="334">
        <f>IF(N290&gt;0,N290*H290/Z290,0)*VLOOKUP(B290,'2-Kosten per locatie'!$A$13:$C$63,3,FALSE)</f>
        <v>0</v>
      </c>
      <c r="U290" s="334">
        <f>IF(O290&gt;0,O290*H290/Y290,0)*VLOOKUP(B290,'2-Kosten per locatie'!$A$13:$C$63,3,FALSE)</f>
        <v>0</v>
      </c>
      <c r="V290" s="334">
        <f>IF(P290&gt;0,P290*H290/Z290,0)*VLOOKUP(B290,'2-Kosten per locatie'!$A$13:$C$63,3,FALSE)</f>
        <v>0</v>
      </c>
      <c r="W290" s="335">
        <f>IF(K290="nio",0,IF(K290&gt;0,VLOOKUP(F290,'3-Productie normen'!A:L,VLOOKUP(K290,'3-Productie normen'!$B$38:$C$44,2,FALSE),FALSE)))</f>
        <v>0</v>
      </c>
      <c r="X290" s="335">
        <f t="shared" si="24"/>
        <v>0</v>
      </c>
      <c r="Y290" s="335">
        <f t="shared" si="25"/>
        <v>0</v>
      </c>
      <c r="Z290" s="335">
        <f t="shared" si="26"/>
        <v>0</v>
      </c>
      <c r="AA290" s="336" t="str">
        <f>VLOOKUP(F290,'3-Productie normen'!A:O,15,FALSE)</f>
        <v>-</v>
      </c>
      <c r="AC290" s="337">
        <f t="shared" si="27"/>
        <v>0</v>
      </c>
    </row>
    <row r="291" spans="1:29" ht="14.1" customHeight="1">
      <c r="A291" s="68">
        <v>291</v>
      </c>
      <c r="B291" s="273" t="s">
        <v>114</v>
      </c>
      <c r="C291" s="329" t="s">
        <v>222</v>
      </c>
      <c r="D291" s="330"/>
      <c r="E291" s="224" t="s">
        <v>155</v>
      </c>
      <c r="F291" s="224" t="s">
        <v>155</v>
      </c>
      <c r="G291" s="224" t="s">
        <v>286</v>
      </c>
      <c r="H291" s="339">
        <v>17</v>
      </c>
      <c r="I291" s="339">
        <v>0</v>
      </c>
      <c r="J291" s="332">
        <f t="shared" si="28"/>
        <v>130</v>
      </c>
      <c r="K291" s="333">
        <v>130</v>
      </c>
      <c r="L291" s="333"/>
      <c r="M291" s="333"/>
      <c r="N291" s="333"/>
      <c r="O291" s="333"/>
      <c r="P291" s="333"/>
      <c r="Q291" s="334" t="e">
        <f>IF(K291="nio",0,IF(K291&gt;0,K291*H291/W291,0))*VLOOKUP(B291,'2-Kosten per locatie'!$A$13:$C$63,3,FALSE)</f>
        <v>#DIV/0!</v>
      </c>
      <c r="R291" s="334">
        <f>IF(L291&gt;0,L291*H291/X291,0)*VLOOKUP(B291,'2-Kosten per locatie'!$A$13:$C$63,3,FALSE)</f>
        <v>0</v>
      </c>
      <c r="S291" s="334">
        <f>IF(M291&gt;0,M291*H291/Y291,0)*VLOOKUP(B291,'2-Kosten per locatie'!$A$13:$C$63,3,FALSE)</f>
        <v>0</v>
      </c>
      <c r="T291" s="334">
        <f>IF(N291&gt;0,N291*H291/Z291,0)*VLOOKUP(B291,'2-Kosten per locatie'!$A$13:$C$63,3,FALSE)</f>
        <v>0</v>
      </c>
      <c r="U291" s="334">
        <f>IF(O291&gt;0,O291*H291/Y291,0)*VLOOKUP(B291,'2-Kosten per locatie'!$A$13:$C$63,3,FALSE)</f>
        <v>0</v>
      </c>
      <c r="V291" s="334">
        <f>IF(P291&gt;0,P291*H291/Z291,0)*VLOOKUP(B291,'2-Kosten per locatie'!$A$13:$C$63,3,FALSE)</f>
        <v>0</v>
      </c>
      <c r="W291" s="335">
        <f>IF(K291="nio",0,IF(K291&gt;0,VLOOKUP(F291,'3-Productie normen'!A:L,VLOOKUP(K291,'3-Productie normen'!$B$38:$C$44,2,FALSE),FALSE)))</f>
        <v>0</v>
      </c>
      <c r="X291" s="335">
        <f t="shared" si="24"/>
        <v>0</v>
      </c>
      <c r="Y291" s="335">
        <f t="shared" si="25"/>
        <v>0</v>
      </c>
      <c r="Z291" s="335">
        <f t="shared" si="26"/>
        <v>0</v>
      </c>
      <c r="AA291" s="336" t="str">
        <f>VLOOKUP(F291,'3-Productie normen'!A:O,15,FALSE)</f>
        <v>V</v>
      </c>
      <c r="AC291" s="337">
        <f t="shared" si="27"/>
        <v>2210</v>
      </c>
    </row>
    <row r="292" spans="1:29" ht="14.1" customHeight="1">
      <c r="A292" s="68">
        <v>292</v>
      </c>
      <c r="B292" s="273" t="s">
        <v>114</v>
      </c>
      <c r="C292" s="329" t="s">
        <v>222</v>
      </c>
      <c r="D292" s="330"/>
      <c r="E292" s="224" t="s">
        <v>283</v>
      </c>
      <c r="F292" s="224" t="s">
        <v>154</v>
      </c>
      <c r="G292" s="224" t="s">
        <v>286</v>
      </c>
      <c r="H292" s="339">
        <v>55</v>
      </c>
      <c r="I292" s="339"/>
      <c r="J292" s="332">
        <f t="shared" si="28"/>
        <v>130</v>
      </c>
      <c r="K292" s="333">
        <v>130</v>
      </c>
      <c r="L292" s="333"/>
      <c r="M292" s="333"/>
      <c r="N292" s="333"/>
      <c r="O292" s="333"/>
      <c r="P292" s="333"/>
      <c r="Q292" s="334" t="e">
        <f>IF(K292="nio",0,IF(K292&gt;0,K292*H292/W292,0))*VLOOKUP(B292,'2-Kosten per locatie'!$A$13:$C$63,3,FALSE)</f>
        <v>#DIV/0!</v>
      </c>
      <c r="R292" s="334">
        <f>IF(L292&gt;0,L292*H292/X292,0)*VLOOKUP(B292,'2-Kosten per locatie'!$A$13:$C$63,3,FALSE)</f>
        <v>0</v>
      </c>
      <c r="S292" s="334">
        <f>IF(M292&gt;0,M292*H292/Y292,0)*VLOOKUP(B292,'2-Kosten per locatie'!$A$13:$C$63,3,FALSE)</f>
        <v>0</v>
      </c>
      <c r="T292" s="334">
        <f>IF(N292&gt;0,N292*H292/Z292,0)*VLOOKUP(B292,'2-Kosten per locatie'!$A$13:$C$63,3,FALSE)</f>
        <v>0</v>
      </c>
      <c r="U292" s="334">
        <f>IF(O292&gt;0,O292*H292/Y292,0)*VLOOKUP(B292,'2-Kosten per locatie'!$A$13:$C$63,3,FALSE)</f>
        <v>0</v>
      </c>
      <c r="V292" s="334">
        <f>IF(P292&gt;0,P292*H292/Z292,0)*VLOOKUP(B292,'2-Kosten per locatie'!$A$13:$C$63,3,FALSE)</f>
        <v>0</v>
      </c>
      <c r="W292" s="335">
        <f>IF(K292="nio",0,IF(K292&gt;0,VLOOKUP(F292,'3-Productie normen'!A:L,VLOOKUP(K292,'3-Productie normen'!$B$38:$C$44,2,FALSE),FALSE)))</f>
        <v>0</v>
      </c>
      <c r="X292" s="335">
        <f t="shared" si="24"/>
        <v>0</v>
      </c>
      <c r="Y292" s="335">
        <f t="shared" si="25"/>
        <v>0</v>
      </c>
      <c r="Z292" s="335">
        <f t="shared" si="26"/>
        <v>0</v>
      </c>
      <c r="AA292" s="336" t="str">
        <f>VLOOKUP(F292,'3-Productie normen'!A:O,15,FALSE)</f>
        <v>V</v>
      </c>
      <c r="AC292" s="337">
        <f t="shared" si="27"/>
        <v>7150</v>
      </c>
    </row>
    <row r="293" spans="1:29" ht="14.1" customHeight="1">
      <c r="A293" s="68">
        <v>293</v>
      </c>
      <c r="B293" s="273" t="s">
        <v>114</v>
      </c>
      <c r="C293" s="329" t="s">
        <v>222</v>
      </c>
      <c r="D293" s="330"/>
      <c r="E293" s="224" t="s">
        <v>312</v>
      </c>
      <c r="F293" s="224" t="s">
        <v>166</v>
      </c>
      <c r="G293" s="224" t="s">
        <v>286</v>
      </c>
      <c r="H293" s="339">
        <v>17</v>
      </c>
      <c r="I293" s="339"/>
      <c r="J293" s="332">
        <f t="shared" si="28"/>
        <v>255</v>
      </c>
      <c r="K293" s="333">
        <v>255</v>
      </c>
      <c r="L293" s="333"/>
      <c r="M293" s="333"/>
      <c r="N293" s="333"/>
      <c r="O293" s="333"/>
      <c r="P293" s="333"/>
      <c r="Q293" s="334" t="e">
        <f>IF(K293="nio",0,IF(K293&gt;0,K293*H293/W293,0))*VLOOKUP(B293,'2-Kosten per locatie'!$A$13:$C$63,3,FALSE)</f>
        <v>#DIV/0!</v>
      </c>
      <c r="R293" s="334">
        <f>IF(L293&gt;0,L293*H293/X293,0)*VLOOKUP(B293,'2-Kosten per locatie'!$A$13:$C$63,3,FALSE)</f>
        <v>0</v>
      </c>
      <c r="S293" s="334">
        <f>IF(M293&gt;0,M293*H293/Y293,0)*VLOOKUP(B293,'2-Kosten per locatie'!$A$13:$C$63,3,FALSE)</f>
        <v>0</v>
      </c>
      <c r="T293" s="334">
        <f>IF(N293&gt;0,N293*H293/Z293,0)*VLOOKUP(B293,'2-Kosten per locatie'!$A$13:$C$63,3,FALSE)</f>
        <v>0</v>
      </c>
      <c r="U293" s="334">
        <f>IF(O293&gt;0,O293*H293/Y293,0)*VLOOKUP(B293,'2-Kosten per locatie'!$A$13:$C$63,3,FALSE)</f>
        <v>0</v>
      </c>
      <c r="V293" s="334">
        <f>IF(P293&gt;0,P293*H293/Z293,0)*VLOOKUP(B293,'2-Kosten per locatie'!$A$13:$C$63,3,FALSE)</f>
        <v>0</v>
      </c>
      <c r="W293" s="335">
        <f>IF(K293="nio",0,IF(K293&gt;0,VLOOKUP(F293,'3-Productie normen'!A:L,VLOOKUP(K293,'3-Productie normen'!$B$38:$C$44,2,FALSE),FALSE)))</f>
        <v>0</v>
      </c>
      <c r="X293" s="335">
        <f t="shared" si="24"/>
        <v>0</v>
      </c>
      <c r="Y293" s="335">
        <f t="shared" si="25"/>
        <v>0</v>
      </c>
      <c r="Z293" s="335">
        <f t="shared" si="26"/>
        <v>0</v>
      </c>
      <c r="AA293" s="336" t="str">
        <f>VLOOKUP(F293,'3-Productie normen'!A:O,15,FALSE)</f>
        <v>S</v>
      </c>
      <c r="AC293" s="337">
        <f t="shared" si="27"/>
        <v>4335</v>
      </c>
    </row>
    <row r="294" spans="1:29" ht="14.1" customHeight="1">
      <c r="A294" s="68">
        <v>294</v>
      </c>
      <c r="B294" s="273" t="s">
        <v>114</v>
      </c>
      <c r="C294" s="329" t="s">
        <v>222</v>
      </c>
      <c r="D294" s="330"/>
      <c r="E294" s="224" t="s">
        <v>313</v>
      </c>
      <c r="F294" s="224" t="s">
        <v>166</v>
      </c>
      <c r="G294" s="224" t="s">
        <v>286</v>
      </c>
      <c r="H294" s="339">
        <v>2</v>
      </c>
      <c r="I294" s="339"/>
      <c r="J294" s="332">
        <f t="shared" si="28"/>
        <v>255</v>
      </c>
      <c r="K294" s="333">
        <v>255</v>
      </c>
      <c r="L294" s="333"/>
      <c r="M294" s="333"/>
      <c r="N294" s="333"/>
      <c r="O294" s="333"/>
      <c r="P294" s="333"/>
      <c r="Q294" s="334" t="e">
        <f>IF(K294="nio",0,IF(K294&gt;0,K294*H294/W294,0))*VLOOKUP(B294,'2-Kosten per locatie'!$A$13:$C$63,3,FALSE)</f>
        <v>#DIV/0!</v>
      </c>
      <c r="R294" s="334">
        <f>IF(L294&gt;0,L294*H294/X294,0)*VLOOKUP(B294,'2-Kosten per locatie'!$A$13:$C$63,3,FALSE)</f>
        <v>0</v>
      </c>
      <c r="S294" s="334">
        <f>IF(M294&gt;0,M294*H294/Y294,0)*VLOOKUP(B294,'2-Kosten per locatie'!$A$13:$C$63,3,FALSE)</f>
        <v>0</v>
      </c>
      <c r="T294" s="334">
        <f>IF(N294&gt;0,N294*H294/Z294,0)*VLOOKUP(B294,'2-Kosten per locatie'!$A$13:$C$63,3,FALSE)</f>
        <v>0</v>
      </c>
      <c r="U294" s="334">
        <f>IF(O294&gt;0,O294*H294/Y294,0)*VLOOKUP(B294,'2-Kosten per locatie'!$A$13:$C$63,3,FALSE)</f>
        <v>0</v>
      </c>
      <c r="V294" s="334">
        <f>IF(P294&gt;0,P294*H294/Z294,0)*VLOOKUP(B294,'2-Kosten per locatie'!$A$13:$C$63,3,FALSE)</f>
        <v>0</v>
      </c>
      <c r="W294" s="335">
        <f>IF(K294="nio",0,IF(K294&gt;0,VLOOKUP(F294,'3-Productie normen'!A:L,VLOOKUP(K294,'3-Productie normen'!$B$38:$C$44,2,FALSE),FALSE)))</f>
        <v>0</v>
      </c>
      <c r="X294" s="335">
        <f t="shared" si="24"/>
        <v>0</v>
      </c>
      <c r="Y294" s="335">
        <f t="shared" si="25"/>
        <v>0</v>
      </c>
      <c r="Z294" s="335">
        <f t="shared" si="26"/>
        <v>0</v>
      </c>
      <c r="AA294" s="336" t="str">
        <f>VLOOKUP(F294,'3-Productie normen'!A:O,15,FALSE)</f>
        <v>S</v>
      </c>
      <c r="AC294" s="337">
        <f t="shared" si="27"/>
        <v>510</v>
      </c>
    </row>
    <row r="295" spans="1:29" ht="14.1" customHeight="1">
      <c r="A295" s="68">
        <v>295</v>
      </c>
      <c r="B295" s="273" t="s">
        <v>114</v>
      </c>
      <c r="C295" s="329" t="s">
        <v>222</v>
      </c>
      <c r="D295" s="330"/>
      <c r="E295" s="224" t="s">
        <v>322</v>
      </c>
      <c r="F295" s="224" t="s">
        <v>218</v>
      </c>
      <c r="G295" s="224" t="s">
        <v>286</v>
      </c>
      <c r="H295" s="339">
        <v>0</v>
      </c>
      <c r="I295" s="339">
        <v>13</v>
      </c>
      <c r="J295" s="332">
        <f t="shared" si="28"/>
        <v>0</v>
      </c>
      <c r="K295" s="333" t="s">
        <v>219</v>
      </c>
      <c r="L295" s="333"/>
      <c r="M295" s="333"/>
      <c r="N295" s="333"/>
      <c r="O295" s="333"/>
      <c r="P295" s="333"/>
      <c r="Q295" s="334">
        <f>IF(K295="nio",0,IF(K295&gt;0,K295*H295/W295,0))*VLOOKUP(B295,'2-Kosten per locatie'!$A$13:$C$63,3,FALSE)</f>
        <v>0</v>
      </c>
      <c r="R295" s="334">
        <f>IF(L295&gt;0,L295*H295/X295,0)*VLOOKUP(B295,'2-Kosten per locatie'!$A$13:$C$63,3,FALSE)</f>
        <v>0</v>
      </c>
      <c r="S295" s="334">
        <f>IF(M295&gt;0,M295*H295/Y295,0)*VLOOKUP(B295,'2-Kosten per locatie'!$A$13:$C$63,3,FALSE)</f>
        <v>0</v>
      </c>
      <c r="T295" s="334">
        <f>IF(N295&gt;0,N295*H295/Z295,0)*VLOOKUP(B295,'2-Kosten per locatie'!$A$13:$C$63,3,FALSE)</f>
        <v>0</v>
      </c>
      <c r="U295" s="334">
        <f>IF(O295&gt;0,O295*H295/Y295,0)*VLOOKUP(B295,'2-Kosten per locatie'!$A$13:$C$63,3,FALSE)</f>
        <v>0</v>
      </c>
      <c r="V295" s="334">
        <f>IF(P295&gt;0,P295*H295/Z295,0)*VLOOKUP(B295,'2-Kosten per locatie'!$A$13:$C$63,3,FALSE)</f>
        <v>0</v>
      </c>
      <c r="W295" s="335">
        <f>IF(K295="nio",0,IF(K295&gt;0,VLOOKUP(F295,'3-Productie normen'!A:L,VLOOKUP(K295,'3-Productie normen'!$B$38:$C$44,2,FALSE),FALSE)))</f>
        <v>0</v>
      </c>
      <c r="X295" s="335">
        <f t="shared" si="24"/>
        <v>0</v>
      </c>
      <c r="Y295" s="335">
        <f t="shared" si="25"/>
        <v>0</v>
      </c>
      <c r="Z295" s="335">
        <f t="shared" si="26"/>
        <v>0</v>
      </c>
      <c r="AA295" s="336" t="str">
        <f>VLOOKUP(F295,'3-Productie normen'!A:O,15,FALSE)</f>
        <v>-</v>
      </c>
      <c r="AC295" s="337">
        <f t="shared" si="27"/>
        <v>0</v>
      </c>
    </row>
    <row r="296" spans="1:29" ht="14.1" customHeight="1">
      <c r="A296" s="68">
        <v>296</v>
      </c>
      <c r="B296" s="273" t="s">
        <v>114</v>
      </c>
      <c r="C296" s="329" t="s">
        <v>222</v>
      </c>
      <c r="D296" s="330"/>
      <c r="E296" s="224" t="s">
        <v>323</v>
      </c>
      <c r="F296" s="224" t="s">
        <v>218</v>
      </c>
      <c r="G296" s="224" t="s">
        <v>286</v>
      </c>
      <c r="H296" s="339">
        <v>0</v>
      </c>
      <c r="I296" s="339">
        <v>13</v>
      </c>
      <c r="J296" s="332">
        <f t="shared" si="28"/>
        <v>0</v>
      </c>
      <c r="K296" s="333" t="s">
        <v>219</v>
      </c>
      <c r="L296" s="333"/>
      <c r="M296" s="333"/>
      <c r="N296" s="333"/>
      <c r="O296" s="333"/>
      <c r="P296" s="333"/>
      <c r="Q296" s="334">
        <f>IF(K296="nio",0,IF(K296&gt;0,K296*H296/W296,0))*VLOOKUP(B296,'2-Kosten per locatie'!$A$13:$C$63,3,FALSE)</f>
        <v>0</v>
      </c>
      <c r="R296" s="334">
        <f>IF(L296&gt;0,L296*H296/X296,0)*VLOOKUP(B296,'2-Kosten per locatie'!$A$13:$C$63,3,FALSE)</f>
        <v>0</v>
      </c>
      <c r="S296" s="334">
        <f>IF(M296&gt;0,M296*H296/Y296,0)*VLOOKUP(B296,'2-Kosten per locatie'!$A$13:$C$63,3,FALSE)</f>
        <v>0</v>
      </c>
      <c r="T296" s="334">
        <f>IF(N296&gt;0,N296*H296/Z296,0)*VLOOKUP(B296,'2-Kosten per locatie'!$A$13:$C$63,3,FALSE)</f>
        <v>0</v>
      </c>
      <c r="U296" s="334">
        <f>IF(O296&gt;0,O296*H296/Y296,0)*VLOOKUP(B296,'2-Kosten per locatie'!$A$13:$C$63,3,FALSE)</f>
        <v>0</v>
      </c>
      <c r="V296" s="334">
        <f>IF(P296&gt;0,P296*H296/Z296,0)*VLOOKUP(B296,'2-Kosten per locatie'!$A$13:$C$63,3,FALSE)</f>
        <v>0</v>
      </c>
      <c r="W296" s="335">
        <f>IF(K296="nio",0,IF(K296&gt;0,VLOOKUP(F296,'3-Productie normen'!A:L,VLOOKUP(K296,'3-Productie normen'!$B$38:$C$44,2,FALSE),FALSE)))</f>
        <v>0</v>
      </c>
      <c r="X296" s="335">
        <f t="shared" si="24"/>
        <v>0</v>
      </c>
      <c r="Y296" s="335">
        <f t="shared" si="25"/>
        <v>0</v>
      </c>
      <c r="Z296" s="335">
        <f t="shared" si="26"/>
        <v>0</v>
      </c>
      <c r="AA296" s="336" t="str">
        <f>VLOOKUP(F296,'3-Productie normen'!A:O,15,FALSE)</f>
        <v>-</v>
      </c>
      <c r="AC296" s="337">
        <f t="shared" si="27"/>
        <v>0</v>
      </c>
    </row>
    <row r="297" spans="1:29" ht="14.1" customHeight="1">
      <c r="A297" s="68">
        <v>297</v>
      </c>
      <c r="B297" s="273" t="s">
        <v>114</v>
      </c>
      <c r="C297" s="329" t="s">
        <v>222</v>
      </c>
      <c r="D297" s="330"/>
      <c r="E297" s="224" t="s">
        <v>324</v>
      </c>
      <c r="F297" s="224" t="s">
        <v>218</v>
      </c>
      <c r="G297" s="224" t="s">
        <v>286</v>
      </c>
      <c r="H297" s="339">
        <v>0</v>
      </c>
      <c r="I297" s="339">
        <v>13</v>
      </c>
      <c r="J297" s="332">
        <f t="shared" si="28"/>
        <v>0</v>
      </c>
      <c r="K297" s="333" t="s">
        <v>219</v>
      </c>
      <c r="L297" s="333"/>
      <c r="M297" s="333"/>
      <c r="N297" s="333"/>
      <c r="O297" s="333"/>
      <c r="P297" s="333"/>
      <c r="Q297" s="334">
        <f>IF(K297="nio",0,IF(K297&gt;0,K297*H297/W297,0))*VLOOKUP(B297,'2-Kosten per locatie'!$A$13:$C$63,3,FALSE)</f>
        <v>0</v>
      </c>
      <c r="R297" s="334">
        <f>IF(L297&gt;0,L297*H297/X297,0)*VLOOKUP(B297,'2-Kosten per locatie'!$A$13:$C$63,3,FALSE)</f>
        <v>0</v>
      </c>
      <c r="S297" s="334">
        <f>IF(M297&gt;0,M297*H297/Y297,0)*VLOOKUP(B297,'2-Kosten per locatie'!$A$13:$C$63,3,FALSE)</f>
        <v>0</v>
      </c>
      <c r="T297" s="334">
        <f>IF(N297&gt;0,N297*H297/Z297,0)*VLOOKUP(B297,'2-Kosten per locatie'!$A$13:$C$63,3,FALSE)</f>
        <v>0</v>
      </c>
      <c r="U297" s="334">
        <f>IF(O297&gt;0,O297*H297/Y297,0)*VLOOKUP(B297,'2-Kosten per locatie'!$A$13:$C$63,3,FALSE)</f>
        <v>0</v>
      </c>
      <c r="V297" s="334">
        <f>IF(P297&gt;0,P297*H297/Z297,0)*VLOOKUP(B297,'2-Kosten per locatie'!$A$13:$C$63,3,FALSE)</f>
        <v>0</v>
      </c>
      <c r="W297" s="335">
        <f>IF(K297="nio",0,IF(K297&gt;0,VLOOKUP(F297,'3-Productie normen'!A:L,VLOOKUP(K297,'3-Productie normen'!$B$38:$C$44,2,FALSE),FALSE)))</f>
        <v>0</v>
      </c>
      <c r="X297" s="335">
        <f t="shared" si="24"/>
        <v>0</v>
      </c>
      <c r="Y297" s="335">
        <f t="shared" si="25"/>
        <v>0</v>
      </c>
      <c r="Z297" s="335">
        <f t="shared" si="26"/>
        <v>0</v>
      </c>
      <c r="AA297" s="336" t="str">
        <f>VLOOKUP(F297,'3-Productie normen'!A:O,15,FALSE)</f>
        <v>-</v>
      </c>
      <c r="AC297" s="337">
        <f t="shared" si="27"/>
        <v>0</v>
      </c>
    </row>
    <row r="298" spans="1:29" ht="14.1" customHeight="1">
      <c r="A298" s="68">
        <v>298</v>
      </c>
      <c r="B298" s="273" t="s">
        <v>114</v>
      </c>
      <c r="C298" s="329" t="s">
        <v>222</v>
      </c>
      <c r="D298" s="330"/>
      <c r="E298" s="224" t="s">
        <v>325</v>
      </c>
      <c r="F298" s="224" t="s">
        <v>218</v>
      </c>
      <c r="G298" s="224" t="s">
        <v>286</v>
      </c>
      <c r="H298" s="339">
        <v>0</v>
      </c>
      <c r="I298" s="339">
        <v>13</v>
      </c>
      <c r="J298" s="332">
        <f t="shared" si="28"/>
        <v>0</v>
      </c>
      <c r="K298" s="333" t="s">
        <v>219</v>
      </c>
      <c r="L298" s="333"/>
      <c r="M298" s="333"/>
      <c r="N298" s="333"/>
      <c r="O298" s="333"/>
      <c r="P298" s="333"/>
      <c r="Q298" s="334">
        <f>IF(K298="nio",0,IF(K298&gt;0,K298*H298/W298,0))*VLOOKUP(B298,'2-Kosten per locatie'!$A$13:$C$63,3,FALSE)</f>
        <v>0</v>
      </c>
      <c r="R298" s="334">
        <f>IF(L298&gt;0,L298*H298/X298,0)*VLOOKUP(B298,'2-Kosten per locatie'!$A$13:$C$63,3,FALSE)</f>
        <v>0</v>
      </c>
      <c r="S298" s="334">
        <f>IF(M298&gt;0,M298*H298/Y298,0)*VLOOKUP(B298,'2-Kosten per locatie'!$A$13:$C$63,3,FALSE)</f>
        <v>0</v>
      </c>
      <c r="T298" s="334">
        <f>IF(N298&gt;0,N298*H298/Z298,0)*VLOOKUP(B298,'2-Kosten per locatie'!$A$13:$C$63,3,FALSE)</f>
        <v>0</v>
      </c>
      <c r="U298" s="334">
        <f>IF(O298&gt;0,O298*H298/Y298,0)*VLOOKUP(B298,'2-Kosten per locatie'!$A$13:$C$63,3,FALSE)</f>
        <v>0</v>
      </c>
      <c r="V298" s="334">
        <f>IF(P298&gt;0,P298*H298/Z298,0)*VLOOKUP(B298,'2-Kosten per locatie'!$A$13:$C$63,3,FALSE)</f>
        <v>0</v>
      </c>
      <c r="W298" s="335">
        <f>IF(K298="nio",0,IF(K298&gt;0,VLOOKUP(F298,'3-Productie normen'!A:L,VLOOKUP(K298,'3-Productie normen'!$B$38:$C$44,2,FALSE),FALSE)))</f>
        <v>0</v>
      </c>
      <c r="X298" s="335">
        <f t="shared" si="24"/>
        <v>0</v>
      </c>
      <c r="Y298" s="335">
        <f t="shared" si="25"/>
        <v>0</v>
      </c>
      <c r="Z298" s="335">
        <f t="shared" si="26"/>
        <v>0</v>
      </c>
      <c r="AA298" s="336" t="str">
        <f>VLOOKUP(F298,'3-Productie normen'!A:O,15,FALSE)</f>
        <v>-</v>
      </c>
      <c r="AC298" s="337">
        <f t="shared" si="27"/>
        <v>0</v>
      </c>
    </row>
    <row r="299" spans="1:29" ht="14.1" customHeight="1">
      <c r="A299" s="68">
        <v>299</v>
      </c>
      <c r="B299" s="273" t="s">
        <v>114</v>
      </c>
      <c r="C299" s="329" t="s">
        <v>222</v>
      </c>
      <c r="D299" s="330"/>
      <c r="E299" s="224" t="s">
        <v>326</v>
      </c>
      <c r="F299" s="224" t="s">
        <v>218</v>
      </c>
      <c r="G299" s="224" t="s">
        <v>286</v>
      </c>
      <c r="H299" s="339">
        <v>0</v>
      </c>
      <c r="I299" s="339">
        <v>13</v>
      </c>
      <c r="J299" s="332">
        <f t="shared" si="28"/>
        <v>0</v>
      </c>
      <c r="K299" s="333" t="s">
        <v>219</v>
      </c>
      <c r="L299" s="333"/>
      <c r="M299" s="333"/>
      <c r="N299" s="333"/>
      <c r="O299" s="333"/>
      <c r="P299" s="333"/>
      <c r="Q299" s="334">
        <f>IF(K299="nio",0,IF(K299&gt;0,K299*H299/W299,0))*VLOOKUP(B299,'2-Kosten per locatie'!$A$13:$C$63,3,FALSE)</f>
        <v>0</v>
      </c>
      <c r="R299" s="334">
        <f>IF(L299&gt;0,L299*H299/X299,0)*VLOOKUP(B299,'2-Kosten per locatie'!$A$13:$C$63,3,FALSE)</f>
        <v>0</v>
      </c>
      <c r="S299" s="334">
        <f>IF(M299&gt;0,M299*H299/Y299,0)*VLOOKUP(B299,'2-Kosten per locatie'!$A$13:$C$63,3,FALSE)</f>
        <v>0</v>
      </c>
      <c r="T299" s="334">
        <f>IF(N299&gt;0,N299*H299/Z299,0)*VLOOKUP(B299,'2-Kosten per locatie'!$A$13:$C$63,3,FALSE)</f>
        <v>0</v>
      </c>
      <c r="U299" s="334">
        <f>IF(O299&gt;0,O299*H299/Y299,0)*VLOOKUP(B299,'2-Kosten per locatie'!$A$13:$C$63,3,FALSE)</f>
        <v>0</v>
      </c>
      <c r="V299" s="334">
        <f>IF(P299&gt;0,P299*H299/Z299,0)*VLOOKUP(B299,'2-Kosten per locatie'!$A$13:$C$63,3,FALSE)</f>
        <v>0</v>
      </c>
      <c r="W299" s="335">
        <f>IF(K299="nio",0,IF(K299&gt;0,VLOOKUP(F299,'3-Productie normen'!A:L,VLOOKUP(K299,'3-Productie normen'!$B$38:$C$44,2,FALSE),FALSE)))</f>
        <v>0</v>
      </c>
      <c r="X299" s="335">
        <f t="shared" si="24"/>
        <v>0</v>
      </c>
      <c r="Y299" s="335">
        <f t="shared" si="25"/>
        <v>0</v>
      </c>
      <c r="Z299" s="335">
        <f t="shared" si="26"/>
        <v>0</v>
      </c>
      <c r="AA299" s="336" t="str">
        <f>VLOOKUP(F299,'3-Productie normen'!A:O,15,FALSE)</f>
        <v>-</v>
      </c>
      <c r="AC299" s="337">
        <f t="shared" si="27"/>
        <v>0</v>
      </c>
    </row>
    <row r="300" spans="1:29" ht="14.1" customHeight="1">
      <c r="A300" s="68">
        <v>300</v>
      </c>
      <c r="B300" s="273" t="s">
        <v>114</v>
      </c>
      <c r="C300" s="329" t="s">
        <v>222</v>
      </c>
      <c r="D300" s="330"/>
      <c r="E300" s="224" t="s">
        <v>327</v>
      </c>
      <c r="F300" s="224" t="s">
        <v>218</v>
      </c>
      <c r="G300" s="224" t="s">
        <v>286</v>
      </c>
      <c r="H300" s="339">
        <v>0</v>
      </c>
      <c r="I300" s="339">
        <v>13</v>
      </c>
      <c r="J300" s="332">
        <f t="shared" si="28"/>
        <v>0</v>
      </c>
      <c r="K300" s="333" t="s">
        <v>219</v>
      </c>
      <c r="L300" s="333"/>
      <c r="M300" s="333"/>
      <c r="N300" s="333"/>
      <c r="O300" s="333"/>
      <c r="P300" s="333"/>
      <c r="Q300" s="334">
        <f>IF(K300="nio",0,IF(K300&gt;0,K300*H300/W300,0))*VLOOKUP(B300,'2-Kosten per locatie'!$A$13:$C$63,3,FALSE)</f>
        <v>0</v>
      </c>
      <c r="R300" s="334">
        <f>IF(L300&gt;0,L300*H300/X300,0)*VLOOKUP(B300,'2-Kosten per locatie'!$A$13:$C$63,3,FALSE)</f>
        <v>0</v>
      </c>
      <c r="S300" s="334">
        <f>IF(M300&gt;0,M300*H300/Y300,0)*VLOOKUP(B300,'2-Kosten per locatie'!$A$13:$C$63,3,FALSE)</f>
        <v>0</v>
      </c>
      <c r="T300" s="334">
        <f>IF(N300&gt;0,N300*H300/Z300,0)*VLOOKUP(B300,'2-Kosten per locatie'!$A$13:$C$63,3,FALSE)</f>
        <v>0</v>
      </c>
      <c r="U300" s="334">
        <f>IF(O300&gt;0,O300*H300/Y300,0)*VLOOKUP(B300,'2-Kosten per locatie'!$A$13:$C$63,3,FALSE)</f>
        <v>0</v>
      </c>
      <c r="V300" s="334">
        <f>IF(P300&gt;0,P300*H300/Z300,0)*VLOOKUP(B300,'2-Kosten per locatie'!$A$13:$C$63,3,FALSE)</f>
        <v>0</v>
      </c>
      <c r="W300" s="335">
        <f>IF(K300="nio",0,IF(K300&gt;0,VLOOKUP(F300,'3-Productie normen'!A:L,VLOOKUP(K300,'3-Productie normen'!$B$38:$C$44,2,FALSE),FALSE)))</f>
        <v>0</v>
      </c>
      <c r="X300" s="335">
        <f t="shared" si="24"/>
        <v>0</v>
      </c>
      <c r="Y300" s="335">
        <f t="shared" si="25"/>
        <v>0</v>
      </c>
      <c r="Z300" s="335">
        <f t="shared" si="26"/>
        <v>0</v>
      </c>
      <c r="AA300" s="336" t="str">
        <f>VLOOKUP(F300,'3-Productie normen'!A:O,15,FALSE)</f>
        <v>-</v>
      </c>
      <c r="AC300" s="337">
        <f t="shared" si="27"/>
        <v>0</v>
      </c>
    </row>
    <row r="301" spans="1:29" ht="14.1" customHeight="1">
      <c r="A301" s="68">
        <v>301</v>
      </c>
      <c r="B301" s="273" t="s">
        <v>114</v>
      </c>
      <c r="C301" s="329" t="s">
        <v>222</v>
      </c>
      <c r="D301" s="330"/>
      <c r="E301" s="224" t="s">
        <v>328</v>
      </c>
      <c r="F301" s="224" t="s">
        <v>218</v>
      </c>
      <c r="G301" s="224" t="s">
        <v>286</v>
      </c>
      <c r="H301" s="339">
        <v>0</v>
      </c>
      <c r="I301" s="339">
        <v>13</v>
      </c>
      <c r="J301" s="332">
        <f t="shared" si="28"/>
        <v>0</v>
      </c>
      <c r="K301" s="333" t="s">
        <v>219</v>
      </c>
      <c r="L301" s="333"/>
      <c r="M301" s="333"/>
      <c r="N301" s="333"/>
      <c r="O301" s="333"/>
      <c r="P301" s="333"/>
      <c r="Q301" s="334">
        <f>IF(K301="nio",0,IF(K301&gt;0,K301*H301/W301,0))*VLOOKUP(B301,'2-Kosten per locatie'!$A$13:$C$63,3,FALSE)</f>
        <v>0</v>
      </c>
      <c r="R301" s="334">
        <f>IF(L301&gt;0,L301*H301/X301,0)*VLOOKUP(B301,'2-Kosten per locatie'!$A$13:$C$63,3,FALSE)</f>
        <v>0</v>
      </c>
      <c r="S301" s="334">
        <f>IF(M301&gt;0,M301*H301/Y301,0)*VLOOKUP(B301,'2-Kosten per locatie'!$A$13:$C$63,3,FALSE)</f>
        <v>0</v>
      </c>
      <c r="T301" s="334">
        <f>IF(N301&gt;0,N301*H301/Z301,0)*VLOOKUP(B301,'2-Kosten per locatie'!$A$13:$C$63,3,FALSE)</f>
        <v>0</v>
      </c>
      <c r="U301" s="334">
        <f>IF(O301&gt;0,O301*H301/Y301,0)*VLOOKUP(B301,'2-Kosten per locatie'!$A$13:$C$63,3,FALSE)</f>
        <v>0</v>
      </c>
      <c r="V301" s="334">
        <f>IF(P301&gt;0,P301*H301/Z301,0)*VLOOKUP(B301,'2-Kosten per locatie'!$A$13:$C$63,3,FALSE)</f>
        <v>0</v>
      </c>
      <c r="W301" s="335">
        <f>IF(K301="nio",0,IF(K301&gt;0,VLOOKUP(F301,'3-Productie normen'!A:L,VLOOKUP(K301,'3-Productie normen'!$B$38:$C$44,2,FALSE),FALSE)))</f>
        <v>0</v>
      </c>
      <c r="X301" s="335">
        <f t="shared" si="24"/>
        <v>0</v>
      </c>
      <c r="Y301" s="335">
        <f t="shared" si="25"/>
        <v>0</v>
      </c>
      <c r="Z301" s="335">
        <f t="shared" si="26"/>
        <v>0</v>
      </c>
      <c r="AA301" s="336" t="str">
        <f>VLOOKUP(F301,'3-Productie normen'!A:O,15,FALSE)</f>
        <v>-</v>
      </c>
      <c r="AC301" s="337">
        <f t="shared" si="27"/>
        <v>0</v>
      </c>
    </row>
    <row r="302" spans="1:29" ht="14.1" customHeight="1">
      <c r="A302" s="68">
        <v>302</v>
      </c>
      <c r="B302" s="273" t="s">
        <v>114</v>
      </c>
      <c r="C302" s="329" t="s">
        <v>222</v>
      </c>
      <c r="D302" s="330"/>
      <c r="E302" s="224" t="s">
        <v>329</v>
      </c>
      <c r="F302" s="224" t="s">
        <v>218</v>
      </c>
      <c r="G302" s="224" t="s">
        <v>286</v>
      </c>
      <c r="H302" s="339">
        <v>0</v>
      </c>
      <c r="I302" s="339">
        <v>13</v>
      </c>
      <c r="J302" s="332">
        <f t="shared" si="28"/>
        <v>0</v>
      </c>
      <c r="K302" s="333" t="s">
        <v>219</v>
      </c>
      <c r="L302" s="333"/>
      <c r="M302" s="333"/>
      <c r="N302" s="333"/>
      <c r="O302" s="333"/>
      <c r="P302" s="333"/>
      <c r="Q302" s="334">
        <f>IF(K302="nio",0,IF(K302&gt;0,K302*H302/W302,0))*VLOOKUP(B302,'2-Kosten per locatie'!$A$13:$C$63,3,FALSE)</f>
        <v>0</v>
      </c>
      <c r="R302" s="334">
        <f>IF(L302&gt;0,L302*H302/X302,0)*VLOOKUP(B302,'2-Kosten per locatie'!$A$13:$C$63,3,FALSE)</f>
        <v>0</v>
      </c>
      <c r="S302" s="334">
        <f>IF(M302&gt;0,M302*H302/Y302,0)*VLOOKUP(B302,'2-Kosten per locatie'!$A$13:$C$63,3,FALSE)</f>
        <v>0</v>
      </c>
      <c r="T302" s="334">
        <f>IF(N302&gt;0,N302*H302/Z302,0)*VLOOKUP(B302,'2-Kosten per locatie'!$A$13:$C$63,3,FALSE)</f>
        <v>0</v>
      </c>
      <c r="U302" s="334">
        <f>IF(O302&gt;0,O302*H302/Y302,0)*VLOOKUP(B302,'2-Kosten per locatie'!$A$13:$C$63,3,FALSE)</f>
        <v>0</v>
      </c>
      <c r="V302" s="334">
        <f>IF(P302&gt;0,P302*H302/Z302,0)*VLOOKUP(B302,'2-Kosten per locatie'!$A$13:$C$63,3,FALSE)</f>
        <v>0</v>
      </c>
      <c r="W302" s="335">
        <f>IF(K302="nio",0,IF(K302&gt;0,VLOOKUP(F302,'3-Productie normen'!A:L,VLOOKUP(K302,'3-Productie normen'!$B$38:$C$44,2,FALSE),FALSE)))</f>
        <v>0</v>
      </c>
      <c r="X302" s="335">
        <f t="shared" si="24"/>
        <v>0</v>
      </c>
      <c r="Y302" s="335">
        <f t="shared" si="25"/>
        <v>0</v>
      </c>
      <c r="Z302" s="335">
        <f t="shared" si="26"/>
        <v>0</v>
      </c>
      <c r="AA302" s="336" t="str">
        <f>VLOOKUP(F302,'3-Productie normen'!A:O,15,FALSE)</f>
        <v>-</v>
      </c>
      <c r="AC302" s="337">
        <f t="shared" si="27"/>
        <v>0</v>
      </c>
    </row>
    <row r="303" spans="1:29" ht="14.1" customHeight="1">
      <c r="A303" s="68">
        <v>303</v>
      </c>
      <c r="B303" s="273" t="s">
        <v>114</v>
      </c>
      <c r="C303" s="329" t="s">
        <v>222</v>
      </c>
      <c r="D303" s="330"/>
      <c r="E303" s="224" t="s">
        <v>330</v>
      </c>
      <c r="F303" s="224" t="s">
        <v>218</v>
      </c>
      <c r="G303" s="224" t="s">
        <v>286</v>
      </c>
      <c r="H303" s="339">
        <v>0</v>
      </c>
      <c r="I303" s="339">
        <v>13</v>
      </c>
      <c r="J303" s="332">
        <f t="shared" si="28"/>
        <v>0</v>
      </c>
      <c r="K303" s="333" t="s">
        <v>219</v>
      </c>
      <c r="L303" s="333"/>
      <c r="M303" s="333"/>
      <c r="N303" s="333"/>
      <c r="O303" s="333"/>
      <c r="P303" s="333"/>
      <c r="Q303" s="334">
        <f>IF(K303="nio",0,IF(K303&gt;0,K303*H303/W303,0))*VLOOKUP(B303,'2-Kosten per locatie'!$A$13:$C$63,3,FALSE)</f>
        <v>0</v>
      </c>
      <c r="R303" s="334">
        <f>IF(L303&gt;0,L303*H303/X303,0)*VLOOKUP(B303,'2-Kosten per locatie'!$A$13:$C$63,3,FALSE)</f>
        <v>0</v>
      </c>
      <c r="S303" s="334">
        <f>IF(M303&gt;0,M303*H303/Y303,0)*VLOOKUP(B303,'2-Kosten per locatie'!$A$13:$C$63,3,FALSE)</f>
        <v>0</v>
      </c>
      <c r="T303" s="334">
        <f>IF(N303&gt;0,N303*H303/Z303,0)*VLOOKUP(B303,'2-Kosten per locatie'!$A$13:$C$63,3,FALSE)</f>
        <v>0</v>
      </c>
      <c r="U303" s="334">
        <f>IF(O303&gt;0,O303*H303/Y303,0)*VLOOKUP(B303,'2-Kosten per locatie'!$A$13:$C$63,3,FALSE)</f>
        <v>0</v>
      </c>
      <c r="V303" s="334">
        <f>IF(P303&gt;0,P303*H303/Z303,0)*VLOOKUP(B303,'2-Kosten per locatie'!$A$13:$C$63,3,FALSE)</f>
        <v>0</v>
      </c>
      <c r="W303" s="335">
        <f>IF(K303="nio",0,IF(K303&gt;0,VLOOKUP(F303,'3-Productie normen'!A:L,VLOOKUP(K303,'3-Productie normen'!$B$38:$C$44,2,FALSE),FALSE)))</f>
        <v>0</v>
      </c>
      <c r="X303" s="335">
        <f t="shared" si="24"/>
        <v>0</v>
      </c>
      <c r="Y303" s="335">
        <f t="shared" si="25"/>
        <v>0</v>
      </c>
      <c r="Z303" s="335">
        <f t="shared" si="26"/>
        <v>0</v>
      </c>
      <c r="AA303" s="336" t="str">
        <f>VLOOKUP(F303,'3-Productie normen'!A:O,15,FALSE)</f>
        <v>-</v>
      </c>
      <c r="AC303" s="337">
        <f t="shared" si="27"/>
        <v>0</v>
      </c>
    </row>
    <row r="304" spans="1:29" ht="14.1" customHeight="1">
      <c r="A304" s="68">
        <v>304</v>
      </c>
      <c r="B304" s="273" t="s">
        <v>114</v>
      </c>
      <c r="C304" s="329" t="s">
        <v>222</v>
      </c>
      <c r="D304" s="330"/>
      <c r="E304" s="224" t="s">
        <v>331</v>
      </c>
      <c r="F304" s="224" t="s">
        <v>218</v>
      </c>
      <c r="G304" s="224" t="s">
        <v>286</v>
      </c>
      <c r="H304" s="339">
        <v>0</v>
      </c>
      <c r="I304" s="339">
        <v>13</v>
      </c>
      <c r="J304" s="332">
        <f t="shared" si="28"/>
        <v>0</v>
      </c>
      <c r="K304" s="333" t="s">
        <v>219</v>
      </c>
      <c r="L304" s="333"/>
      <c r="M304" s="333"/>
      <c r="N304" s="333"/>
      <c r="O304" s="333"/>
      <c r="P304" s="333"/>
      <c r="Q304" s="334">
        <f>IF(K304="nio",0,IF(K304&gt;0,K304*H304/W304,0))*VLOOKUP(B304,'2-Kosten per locatie'!$A$13:$C$63,3,FALSE)</f>
        <v>0</v>
      </c>
      <c r="R304" s="334">
        <f>IF(L304&gt;0,L304*H304/X304,0)*VLOOKUP(B304,'2-Kosten per locatie'!$A$13:$C$63,3,FALSE)</f>
        <v>0</v>
      </c>
      <c r="S304" s="334">
        <f>IF(M304&gt;0,M304*H304/Y304,0)*VLOOKUP(B304,'2-Kosten per locatie'!$A$13:$C$63,3,FALSE)</f>
        <v>0</v>
      </c>
      <c r="T304" s="334">
        <f>IF(N304&gt;0,N304*H304/Z304,0)*VLOOKUP(B304,'2-Kosten per locatie'!$A$13:$C$63,3,FALSE)</f>
        <v>0</v>
      </c>
      <c r="U304" s="334">
        <f>IF(O304&gt;0,O304*H304/Y304,0)*VLOOKUP(B304,'2-Kosten per locatie'!$A$13:$C$63,3,FALSE)</f>
        <v>0</v>
      </c>
      <c r="V304" s="334">
        <f>IF(P304&gt;0,P304*H304/Z304,0)*VLOOKUP(B304,'2-Kosten per locatie'!$A$13:$C$63,3,FALSE)</f>
        <v>0</v>
      </c>
      <c r="W304" s="335">
        <f>IF(K304="nio",0,IF(K304&gt;0,VLOOKUP(F304,'3-Productie normen'!A:L,VLOOKUP(K304,'3-Productie normen'!$B$38:$C$44,2,FALSE),FALSE)))</f>
        <v>0</v>
      </c>
      <c r="X304" s="335">
        <f t="shared" si="24"/>
        <v>0</v>
      </c>
      <c r="Y304" s="335">
        <f t="shared" si="25"/>
        <v>0</v>
      </c>
      <c r="Z304" s="335">
        <f t="shared" si="26"/>
        <v>0</v>
      </c>
      <c r="AA304" s="336" t="str">
        <f>VLOOKUP(F304,'3-Productie normen'!A:O,15,FALSE)</f>
        <v>-</v>
      </c>
      <c r="AC304" s="337">
        <f t="shared" si="27"/>
        <v>0</v>
      </c>
    </row>
    <row r="305" spans="1:29" ht="14.1" customHeight="1">
      <c r="A305" s="68">
        <v>305</v>
      </c>
      <c r="B305" s="273" t="s">
        <v>114</v>
      </c>
      <c r="C305" s="329" t="s">
        <v>222</v>
      </c>
      <c r="D305" s="330"/>
      <c r="E305" s="224" t="s">
        <v>332</v>
      </c>
      <c r="F305" s="224" t="s">
        <v>218</v>
      </c>
      <c r="G305" s="224" t="s">
        <v>286</v>
      </c>
      <c r="H305" s="339">
        <v>0</v>
      </c>
      <c r="I305" s="339">
        <v>25</v>
      </c>
      <c r="J305" s="332">
        <f t="shared" si="28"/>
        <v>0</v>
      </c>
      <c r="K305" s="333" t="s">
        <v>219</v>
      </c>
      <c r="L305" s="333"/>
      <c r="M305" s="333"/>
      <c r="N305" s="333"/>
      <c r="O305" s="333"/>
      <c r="P305" s="333"/>
      <c r="Q305" s="334">
        <f>IF(K305="nio",0,IF(K305&gt;0,K305*H305/W305,0))*VLOOKUP(B305,'2-Kosten per locatie'!$A$13:$C$63,3,FALSE)</f>
        <v>0</v>
      </c>
      <c r="R305" s="334">
        <f>IF(L305&gt;0,L305*H305/X305,0)*VLOOKUP(B305,'2-Kosten per locatie'!$A$13:$C$63,3,FALSE)</f>
        <v>0</v>
      </c>
      <c r="S305" s="334">
        <f>IF(M305&gt;0,M305*H305/Y305,0)*VLOOKUP(B305,'2-Kosten per locatie'!$A$13:$C$63,3,FALSE)</f>
        <v>0</v>
      </c>
      <c r="T305" s="334">
        <f>IF(N305&gt;0,N305*H305/Z305,0)*VLOOKUP(B305,'2-Kosten per locatie'!$A$13:$C$63,3,FALSE)</f>
        <v>0</v>
      </c>
      <c r="U305" s="334">
        <f>IF(O305&gt;0,O305*H305/Y305,0)*VLOOKUP(B305,'2-Kosten per locatie'!$A$13:$C$63,3,FALSE)</f>
        <v>0</v>
      </c>
      <c r="V305" s="334">
        <f>IF(P305&gt;0,P305*H305/Z305,0)*VLOOKUP(B305,'2-Kosten per locatie'!$A$13:$C$63,3,FALSE)</f>
        <v>0</v>
      </c>
      <c r="W305" s="335">
        <f>IF(K305="nio",0,IF(K305&gt;0,VLOOKUP(F305,'3-Productie normen'!A:L,VLOOKUP(K305,'3-Productie normen'!$B$38:$C$44,2,FALSE),FALSE)))</f>
        <v>0</v>
      </c>
      <c r="X305" s="335">
        <f t="shared" si="24"/>
        <v>0</v>
      </c>
      <c r="Y305" s="335">
        <f t="shared" si="25"/>
        <v>0</v>
      </c>
      <c r="Z305" s="335">
        <f t="shared" si="26"/>
        <v>0</v>
      </c>
      <c r="AA305" s="336" t="str">
        <f>VLOOKUP(F305,'3-Productie normen'!A:O,15,FALSE)</f>
        <v>-</v>
      </c>
      <c r="AC305" s="337">
        <f t="shared" si="27"/>
        <v>0</v>
      </c>
    </row>
    <row r="306" spans="1:29" ht="14.1" customHeight="1">
      <c r="A306" s="68">
        <v>306</v>
      </c>
      <c r="B306" s="273" t="s">
        <v>114</v>
      </c>
      <c r="C306" s="329" t="s">
        <v>222</v>
      </c>
      <c r="D306" s="330"/>
      <c r="E306" s="224" t="s">
        <v>333</v>
      </c>
      <c r="F306" s="224" t="s">
        <v>158</v>
      </c>
      <c r="G306" s="224" t="s">
        <v>209</v>
      </c>
      <c r="H306" s="339">
        <v>9</v>
      </c>
      <c r="I306" s="339"/>
      <c r="J306" s="332">
        <f t="shared" si="28"/>
        <v>130</v>
      </c>
      <c r="K306" s="333">
        <v>130</v>
      </c>
      <c r="L306" s="333"/>
      <c r="M306" s="333"/>
      <c r="N306" s="333"/>
      <c r="O306" s="333"/>
      <c r="P306" s="333"/>
      <c r="Q306" s="334" t="e">
        <f>IF(K306="nio",0,IF(K306&gt;0,K306*H306/W306,0))*VLOOKUP(B306,'2-Kosten per locatie'!$A$13:$C$63,3,FALSE)</f>
        <v>#DIV/0!</v>
      </c>
      <c r="R306" s="334">
        <f>IF(L306&gt;0,L306*H306/X306,0)*VLOOKUP(B306,'2-Kosten per locatie'!$A$13:$C$63,3,FALSE)</f>
        <v>0</v>
      </c>
      <c r="S306" s="334">
        <f>IF(M306&gt;0,M306*H306/Y306,0)*VLOOKUP(B306,'2-Kosten per locatie'!$A$13:$C$63,3,FALSE)</f>
        <v>0</v>
      </c>
      <c r="T306" s="334">
        <f>IF(N306&gt;0,N306*H306/Z306,0)*VLOOKUP(B306,'2-Kosten per locatie'!$A$13:$C$63,3,FALSE)</f>
        <v>0</v>
      </c>
      <c r="U306" s="334">
        <f>IF(O306&gt;0,O306*H306/Y306,0)*VLOOKUP(B306,'2-Kosten per locatie'!$A$13:$C$63,3,FALSE)</f>
        <v>0</v>
      </c>
      <c r="V306" s="334">
        <f>IF(P306&gt;0,P306*H306/Z306,0)*VLOOKUP(B306,'2-Kosten per locatie'!$A$13:$C$63,3,FALSE)</f>
        <v>0</v>
      </c>
      <c r="W306" s="335">
        <f>IF(K306="nio",0,IF(K306&gt;0,VLOOKUP(F306,'3-Productie normen'!A:L,VLOOKUP(K306,'3-Productie normen'!$B$38:$C$44,2,FALSE),FALSE)))</f>
        <v>0</v>
      </c>
      <c r="X306" s="335">
        <f t="shared" si="24"/>
        <v>0</v>
      </c>
      <c r="Y306" s="335">
        <f t="shared" si="25"/>
        <v>0</v>
      </c>
      <c r="Z306" s="335">
        <f t="shared" si="26"/>
        <v>0</v>
      </c>
      <c r="AA306" s="336" t="str">
        <f>VLOOKUP(F306,'3-Productie normen'!A:O,15,FALSE)</f>
        <v>B</v>
      </c>
      <c r="AC306" s="337">
        <f t="shared" si="27"/>
        <v>1170</v>
      </c>
    </row>
    <row r="307" spans="1:29" ht="14.1" customHeight="1">
      <c r="A307" s="68">
        <v>307</v>
      </c>
      <c r="B307" s="273" t="s">
        <v>114</v>
      </c>
      <c r="C307" s="329" t="s">
        <v>222</v>
      </c>
      <c r="D307" s="330"/>
      <c r="E307" s="224" t="s">
        <v>334</v>
      </c>
      <c r="F307" s="224" t="s">
        <v>218</v>
      </c>
      <c r="G307" s="224" t="s">
        <v>286</v>
      </c>
      <c r="H307" s="339">
        <v>0</v>
      </c>
      <c r="I307" s="339">
        <v>8</v>
      </c>
      <c r="J307" s="332">
        <f t="shared" si="28"/>
        <v>0</v>
      </c>
      <c r="K307" s="333" t="s">
        <v>219</v>
      </c>
      <c r="L307" s="333"/>
      <c r="M307" s="333"/>
      <c r="N307" s="333"/>
      <c r="O307" s="333"/>
      <c r="P307" s="333"/>
      <c r="Q307" s="334">
        <f>IF(K307="nio",0,IF(K307&gt;0,K307*H307/W307,0))*VLOOKUP(B307,'2-Kosten per locatie'!$A$13:$C$63,3,FALSE)</f>
        <v>0</v>
      </c>
      <c r="R307" s="334">
        <f>IF(L307&gt;0,L307*H307/X307,0)*VLOOKUP(B307,'2-Kosten per locatie'!$A$13:$C$63,3,FALSE)</f>
        <v>0</v>
      </c>
      <c r="S307" s="334">
        <f>IF(M307&gt;0,M307*H307/Y307,0)*VLOOKUP(B307,'2-Kosten per locatie'!$A$13:$C$63,3,FALSE)</f>
        <v>0</v>
      </c>
      <c r="T307" s="334">
        <f>IF(N307&gt;0,N307*H307/Z307,0)*VLOOKUP(B307,'2-Kosten per locatie'!$A$13:$C$63,3,FALSE)</f>
        <v>0</v>
      </c>
      <c r="U307" s="334">
        <f>IF(O307&gt;0,O307*H307/Y307,0)*VLOOKUP(B307,'2-Kosten per locatie'!$A$13:$C$63,3,FALSE)</f>
        <v>0</v>
      </c>
      <c r="V307" s="334">
        <f>IF(P307&gt;0,P307*H307/Z307,0)*VLOOKUP(B307,'2-Kosten per locatie'!$A$13:$C$63,3,FALSE)</f>
        <v>0</v>
      </c>
      <c r="W307" s="335">
        <f>IF(K307="nio",0,IF(K307&gt;0,VLOOKUP(F307,'3-Productie normen'!A:L,VLOOKUP(K307,'3-Productie normen'!$B$38:$C$44,2,FALSE),FALSE)))</f>
        <v>0</v>
      </c>
      <c r="X307" s="335">
        <f t="shared" si="24"/>
        <v>0</v>
      </c>
      <c r="Y307" s="335">
        <f t="shared" si="25"/>
        <v>0</v>
      </c>
      <c r="Z307" s="335">
        <f t="shared" si="26"/>
        <v>0</v>
      </c>
      <c r="AA307" s="336" t="str">
        <f>VLOOKUP(F307,'3-Productie normen'!A:O,15,FALSE)</f>
        <v>-</v>
      </c>
      <c r="AC307" s="337">
        <f t="shared" si="27"/>
        <v>0</v>
      </c>
    </row>
    <row r="308" spans="1:29" ht="14.1" customHeight="1">
      <c r="A308" s="68">
        <v>308</v>
      </c>
      <c r="B308" s="273" t="s">
        <v>114</v>
      </c>
      <c r="C308" s="329" t="s">
        <v>222</v>
      </c>
      <c r="D308" s="330"/>
      <c r="E308" s="224" t="s">
        <v>335</v>
      </c>
      <c r="F308" s="224" t="s">
        <v>218</v>
      </c>
      <c r="G308" s="224" t="s">
        <v>286</v>
      </c>
      <c r="H308" s="339">
        <v>0</v>
      </c>
      <c r="I308" s="339">
        <v>8</v>
      </c>
      <c r="J308" s="332">
        <f t="shared" si="28"/>
        <v>0</v>
      </c>
      <c r="K308" s="333" t="s">
        <v>219</v>
      </c>
      <c r="L308" s="333"/>
      <c r="M308" s="333"/>
      <c r="N308" s="333"/>
      <c r="O308" s="333"/>
      <c r="P308" s="333"/>
      <c r="Q308" s="334">
        <f>IF(K308="nio",0,IF(K308&gt;0,K308*H308/W308,0))*VLOOKUP(B308,'2-Kosten per locatie'!$A$13:$C$63,3,FALSE)</f>
        <v>0</v>
      </c>
      <c r="R308" s="334">
        <f>IF(L308&gt;0,L308*H308/X308,0)*VLOOKUP(B308,'2-Kosten per locatie'!$A$13:$C$63,3,FALSE)</f>
        <v>0</v>
      </c>
      <c r="S308" s="334">
        <f>IF(M308&gt;0,M308*H308/Y308,0)*VLOOKUP(B308,'2-Kosten per locatie'!$A$13:$C$63,3,FALSE)</f>
        <v>0</v>
      </c>
      <c r="T308" s="334">
        <f>IF(N308&gt;0,N308*H308/Z308,0)*VLOOKUP(B308,'2-Kosten per locatie'!$A$13:$C$63,3,FALSE)</f>
        <v>0</v>
      </c>
      <c r="U308" s="334">
        <f>IF(O308&gt;0,O308*H308/Y308,0)*VLOOKUP(B308,'2-Kosten per locatie'!$A$13:$C$63,3,FALSE)</f>
        <v>0</v>
      </c>
      <c r="V308" s="334">
        <f>IF(P308&gt;0,P308*H308/Z308,0)*VLOOKUP(B308,'2-Kosten per locatie'!$A$13:$C$63,3,FALSE)</f>
        <v>0</v>
      </c>
      <c r="W308" s="335">
        <f>IF(K308="nio",0,IF(K308&gt;0,VLOOKUP(F308,'3-Productie normen'!A:L,VLOOKUP(K308,'3-Productie normen'!$B$38:$C$44,2,FALSE),FALSE)))</f>
        <v>0</v>
      </c>
      <c r="X308" s="335">
        <f t="shared" si="24"/>
        <v>0</v>
      </c>
      <c r="Y308" s="335">
        <f t="shared" si="25"/>
        <v>0</v>
      </c>
      <c r="Z308" s="335">
        <f t="shared" si="26"/>
        <v>0</v>
      </c>
      <c r="AA308" s="336" t="str">
        <f>VLOOKUP(F308,'3-Productie normen'!A:O,15,FALSE)</f>
        <v>-</v>
      </c>
      <c r="AC308" s="337">
        <f t="shared" si="27"/>
        <v>0</v>
      </c>
    </row>
    <row r="309" spans="1:29" ht="14.1" customHeight="1">
      <c r="A309" s="68">
        <v>309</v>
      </c>
      <c r="B309" s="273" t="s">
        <v>114</v>
      </c>
      <c r="C309" s="329" t="s">
        <v>222</v>
      </c>
      <c r="D309" s="330"/>
      <c r="E309" s="224" t="s">
        <v>305</v>
      </c>
      <c r="F309" s="224" t="s">
        <v>167</v>
      </c>
      <c r="G309" s="224" t="s">
        <v>286</v>
      </c>
      <c r="H309" s="339">
        <v>15</v>
      </c>
      <c r="I309" s="339"/>
      <c r="J309" s="332">
        <f t="shared" si="28"/>
        <v>130</v>
      </c>
      <c r="K309" s="333">
        <v>130</v>
      </c>
      <c r="L309" s="333"/>
      <c r="M309" s="333"/>
      <c r="N309" s="333"/>
      <c r="O309" s="333"/>
      <c r="P309" s="333"/>
      <c r="Q309" s="334" t="e">
        <f>IF(K309="nio",0,IF(K309&gt;0,K309*H309/W309,0))*VLOOKUP(B309,'2-Kosten per locatie'!$A$13:$C$63,3,FALSE)</f>
        <v>#DIV/0!</v>
      </c>
      <c r="R309" s="334">
        <f>IF(L309&gt;0,L309*H309/X309,0)*VLOOKUP(B309,'2-Kosten per locatie'!$A$13:$C$63,3,FALSE)</f>
        <v>0</v>
      </c>
      <c r="S309" s="334">
        <f>IF(M309&gt;0,M309*H309/Y309,0)*VLOOKUP(B309,'2-Kosten per locatie'!$A$13:$C$63,3,FALSE)</f>
        <v>0</v>
      </c>
      <c r="T309" s="334">
        <f>IF(N309&gt;0,N309*H309/Z309,0)*VLOOKUP(B309,'2-Kosten per locatie'!$A$13:$C$63,3,FALSE)</f>
        <v>0</v>
      </c>
      <c r="U309" s="334">
        <f>IF(O309&gt;0,O309*H309/Y309,0)*VLOOKUP(B309,'2-Kosten per locatie'!$A$13:$C$63,3,FALSE)</f>
        <v>0</v>
      </c>
      <c r="V309" s="334">
        <f>IF(P309&gt;0,P309*H309/Z309,0)*VLOOKUP(B309,'2-Kosten per locatie'!$A$13:$C$63,3,FALSE)</f>
        <v>0</v>
      </c>
      <c r="W309" s="335">
        <f>IF(K309="nio",0,IF(K309&gt;0,VLOOKUP(F309,'3-Productie normen'!A:L,VLOOKUP(K309,'3-Productie normen'!$B$38:$C$44,2,FALSE),FALSE)))</f>
        <v>0</v>
      </c>
      <c r="X309" s="335">
        <f t="shared" si="24"/>
        <v>0</v>
      </c>
      <c r="Y309" s="335">
        <f t="shared" si="25"/>
        <v>0</v>
      </c>
      <c r="Z309" s="335">
        <f t="shared" si="26"/>
        <v>0</v>
      </c>
      <c r="AA309" s="336" t="str">
        <f>VLOOKUP(F309,'3-Productie normen'!A:O,15,FALSE)</f>
        <v>V</v>
      </c>
      <c r="AC309" s="337">
        <f t="shared" si="27"/>
        <v>1950</v>
      </c>
    </row>
    <row r="310" spans="1:29" ht="14.1" customHeight="1">
      <c r="A310" s="68">
        <v>310</v>
      </c>
      <c r="B310" s="273" t="s">
        <v>114</v>
      </c>
      <c r="C310" s="329" t="s">
        <v>222</v>
      </c>
      <c r="D310" s="330"/>
      <c r="E310" s="224" t="s">
        <v>336</v>
      </c>
      <c r="F310" s="224" t="s">
        <v>157</v>
      </c>
      <c r="G310" s="224" t="s">
        <v>286</v>
      </c>
      <c r="H310" s="339">
        <v>180</v>
      </c>
      <c r="I310" s="339"/>
      <c r="J310" s="332">
        <f t="shared" si="28"/>
        <v>130</v>
      </c>
      <c r="K310" s="333">
        <v>130</v>
      </c>
      <c r="L310" s="333"/>
      <c r="M310" s="333"/>
      <c r="N310" s="333"/>
      <c r="O310" s="333"/>
      <c r="P310" s="333"/>
      <c r="Q310" s="334" t="e">
        <f>IF(K310="nio",0,IF(K310&gt;0,K310*H310/W310,0))*VLOOKUP(B310,'2-Kosten per locatie'!$A$13:$C$63,3,FALSE)</f>
        <v>#DIV/0!</v>
      </c>
      <c r="R310" s="334">
        <f>IF(L310&gt;0,L310*H310/X310,0)*VLOOKUP(B310,'2-Kosten per locatie'!$A$13:$C$63,3,FALSE)</f>
        <v>0</v>
      </c>
      <c r="S310" s="334">
        <f>IF(M310&gt;0,M310*H310/Y310,0)*VLOOKUP(B310,'2-Kosten per locatie'!$A$13:$C$63,3,FALSE)</f>
        <v>0</v>
      </c>
      <c r="T310" s="334">
        <f>IF(N310&gt;0,N310*H310/Z310,0)*VLOOKUP(B310,'2-Kosten per locatie'!$A$13:$C$63,3,FALSE)</f>
        <v>0</v>
      </c>
      <c r="U310" s="334">
        <f>IF(O310&gt;0,O310*H310/Y310,0)*VLOOKUP(B310,'2-Kosten per locatie'!$A$13:$C$63,3,FALSE)</f>
        <v>0</v>
      </c>
      <c r="V310" s="334">
        <f>IF(P310&gt;0,P310*H310/Z310,0)*VLOOKUP(B310,'2-Kosten per locatie'!$A$13:$C$63,3,FALSE)</f>
        <v>0</v>
      </c>
      <c r="W310" s="335">
        <f>IF(K310="nio",0,IF(K310&gt;0,VLOOKUP(F310,'3-Productie normen'!A:L,VLOOKUP(K310,'3-Productie normen'!$B$38:$C$44,2,FALSE),FALSE)))</f>
        <v>0</v>
      </c>
      <c r="X310" s="335">
        <f t="shared" si="24"/>
        <v>0</v>
      </c>
      <c r="Y310" s="335">
        <f t="shared" si="25"/>
        <v>0</v>
      </c>
      <c r="Z310" s="335">
        <f t="shared" si="26"/>
        <v>0</v>
      </c>
      <c r="AA310" s="336" t="str">
        <f>VLOOKUP(F310,'3-Productie normen'!A:O,15,FALSE)</f>
        <v>V</v>
      </c>
      <c r="AC310" s="337">
        <f t="shared" si="27"/>
        <v>23400</v>
      </c>
    </row>
    <row r="311" spans="1:29" ht="14.1" customHeight="1">
      <c r="A311" s="68">
        <v>311</v>
      </c>
      <c r="B311" s="273" t="s">
        <v>114</v>
      </c>
      <c r="C311" s="329" t="s">
        <v>222</v>
      </c>
      <c r="D311" s="330"/>
      <c r="E311" s="224" t="s">
        <v>337</v>
      </c>
      <c r="F311" s="224" t="s">
        <v>218</v>
      </c>
      <c r="G311" s="224" t="s">
        <v>286</v>
      </c>
      <c r="H311" s="339">
        <v>0</v>
      </c>
      <c r="I311" s="339">
        <v>5.5</v>
      </c>
      <c r="J311" s="332">
        <f t="shared" si="28"/>
        <v>0</v>
      </c>
      <c r="K311" s="333" t="s">
        <v>219</v>
      </c>
      <c r="L311" s="333"/>
      <c r="M311" s="333"/>
      <c r="N311" s="333"/>
      <c r="O311" s="333"/>
      <c r="P311" s="333"/>
      <c r="Q311" s="334">
        <f>IF(K311="nio",0,IF(K311&gt;0,K311*H311/W311,0))*VLOOKUP(B311,'2-Kosten per locatie'!$A$13:$C$63,3,FALSE)</f>
        <v>0</v>
      </c>
      <c r="R311" s="334">
        <f>IF(L311&gt;0,L311*H311/X311,0)*VLOOKUP(B311,'2-Kosten per locatie'!$A$13:$C$63,3,FALSE)</f>
        <v>0</v>
      </c>
      <c r="S311" s="334">
        <f>IF(M311&gt;0,M311*H311/Y311,0)*VLOOKUP(B311,'2-Kosten per locatie'!$A$13:$C$63,3,FALSE)</f>
        <v>0</v>
      </c>
      <c r="T311" s="334">
        <f>IF(N311&gt;0,N311*H311/Z311,0)*VLOOKUP(B311,'2-Kosten per locatie'!$A$13:$C$63,3,FALSE)</f>
        <v>0</v>
      </c>
      <c r="U311" s="334">
        <f>IF(O311&gt;0,O311*H311/Y311,0)*VLOOKUP(B311,'2-Kosten per locatie'!$A$13:$C$63,3,FALSE)</f>
        <v>0</v>
      </c>
      <c r="V311" s="334">
        <f>IF(P311&gt;0,P311*H311/Z311,0)*VLOOKUP(B311,'2-Kosten per locatie'!$A$13:$C$63,3,FALSE)</f>
        <v>0</v>
      </c>
      <c r="W311" s="335">
        <f>IF(K311="nio",0,IF(K311&gt;0,VLOOKUP(F311,'3-Productie normen'!A:L,VLOOKUP(K311,'3-Productie normen'!$B$38:$C$44,2,FALSE),FALSE)))</f>
        <v>0</v>
      </c>
      <c r="X311" s="335">
        <f t="shared" si="24"/>
        <v>0</v>
      </c>
      <c r="Y311" s="335">
        <f t="shared" si="25"/>
        <v>0</v>
      </c>
      <c r="Z311" s="335">
        <f t="shared" si="26"/>
        <v>0</v>
      </c>
      <c r="AA311" s="336" t="str">
        <f>VLOOKUP(F311,'3-Productie normen'!A:O,15,FALSE)</f>
        <v>-</v>
      </c>
      <c r="AC311" s="337">
        <f t="shared" si="27"/>
        <v>0</v>
      </c>
    </row>
    <row r="312" spans="1:29" ht="14.1" customHeight="1">
      <c r="A312" s="68">
        <v>312</v>
      </c>
      <c r="B312" s="273" t="s">
        <v>114</v>
      </c>
      <c r="C312" s="329" t="s">
        <v>222</v>
      </c>
      <c r="D312" s="330"/>
      <c r="E312" s="224" t="s">
        <v>298</v>
      </c>
      <c r="F312" s="224" t="s">
        <v>218</v>
      </c>
      <c r="G312" s="224" t="s">
        <v>209</v>
      </c>
      <c r="H312" s="339">
        <v>0</v>
      </c>
      <c r="I312" s="339">
        <v>31</v>
      </c>
      <c r="J312" s="332">
        <f t="shared" si="28"/>
        <v>0</v>
      </c>
      <c r="K312" s="333" t="s">
        <v>219</v>
      </c>
      <c r="L312" s="333"/>
      <c r="M312" s="333"/>
      <c r="N312" s="333"/>
      <c r="O312" s="333"/>
      <c r="P312" s="333"/>
      <c r="Q312" s="334">
        <f>IF(K312="nio",0,IF(K312&gt;0,K312*H312/W312,0))*VLOOKUP(B312,'2-Kosten per locatie'!$A$13:$C$63,3,FALSE)</f>
        <v>0</v>
      </c>
      <c r="R312" s="334">
        <f>IF(L312&gt;0,L312*H312/X312,0)*VLOOKUP(B312,'2-Kosten per locatie'!$A$13:$C$63,3,FALSE)</f>
        <v>0</v>
      </c>
      <c r="S312" s="334">
        <f>IF(M312&gt;0,M312*H312/Y312,0)*VLOOKUP(B312,'2-Kosten per locatie'!$A$13:$C$63,3,FALSE)</f>
        <v>0</v>
      </c>
      <c r="T312" s="334">
        <f>IF(N312&gt;0,N312*H312/Z312,0)*VLOOKUP(B312,'2-Kosten per locatie'!$A$13:$C$63,3,FALSE)</f>
        <v>0</v>
      </c>
      <c r="U312" s="334">
        <f>IF(O312&gt;0,O312*H312/Y312,0)*VLOOKUP(B312,'2-Kosten per locatie'!$A$13:$C$63,3,FALSE)</f>
        <v>0</v>
      </c>
      <c r="V312" s="334">
        <f>IF(P312&gt;0,P312*H312/Z312,0)*VLOOKUP(B312,'2-Kosten per locatie'!$A$13:$C$63,3,FALSE)</f>
        <v>0</v>
      </c>
      <c r="W312" s="335">
        <f>IF(K312="nio",0,IF(K312&gt;0,VLOOKUP(F312,'3-Productie normen'!A:L,VLOOKUP(K312,'3-Productie normen'!$B$38:$C$44,2,FALSE),FALSE)))</f>
        <v>0</v>
      </c>
      <c r="X312" s="335">
        <f t="shared" si="24"/>
        <v>0</v>
      </c>
      <c r="Y312" s="335">
        <f t="shared" si="25"/>
        <v>0</v>
      </c>
      <c r="Z312" s="335">
        <f t="shared" si="26"/>
        <v>0</v>
      </c>
      <c r="AA312" s="336" t="str">
        <f>VLOOKUP(F312,'3-Productie normen'!A:O,15,FALSE)</f>
        <v>-</v>
      </c>
      <c r="AC312" s="337">
        <f t="shared" si="27"/>
        <v>0</v>
      </c>
    </row>
    <row r="313" spans="1:29" ht="14.1" customHeight="1">
      <c r="A313" s="68">
        <v>313</v>
      </c>
      <c r="B313" s="273" t="s">
        <v>114</v>
      </c>
      <c r="C313" s="329" t="s">
        <v>222</v>
      </c>
      <c r="D313" s="330"/>
      <c r="E313" s="224" t="s">
        <v>283</v>
      </c>
      <c r="F313" s="224" t="s">
        <v>154</v>
      </c>
      <c r="G313" s="224" t="s">
        <v>286</v>
      </c>
      <c r="H313" s="339">
        <v>6</v>
      </c>
      <c r="I313" s="339">
        <v>0</v>
      </c>
      <c r="J313" s="332">
        <f t="shared" si="28"/>
        <v>130</v>
      </c>
      <c r="K313" s="333">
        <v>130</v>
      </c>
      <c r="L313" s="333"/>
      <c r="M313" s="333"/>
      <c r="N313" s="333"/>
      <c r="O313" s="333"/>
      <c r="P313" s="333"/>
      <c r="Q313" s="334" t="e">
        <f>IF(K313="nio",0,IF(K313&gt;0,K313*H313/W313,0))*VLOOKUP(B313,'2-Kosten per locatie'!$A$13:$C$63,3,FALSE)</f>
        <v>#DIV/0!</v>
      </c>
      <c r="R313" s="334">
        <f>IF(L313&gt;0,L313*H313/X313,0)*VLOOKUP(B313,'2-Kosten per locatie'!$A$13:$C$63,3,FALSE)</f>
        <v>0</v>
      </c>
      <c r="S313" s="334">
        <f>IF(M313&gt;0,M313*H313/Y313,0)*VLOOKUP(B313,'2-Kosten per locatie'!$A$13:$C$63,3,FALSE)</f>
        <v>0</v>
      </c>
      <c r="T313" s="334">
        <f>IF(N313&gt;0,N313*H313/Z313,0)*VLOOKUP(B313,'2-Kosten per locatie'!$A$13:$C$63,3,FALSE)</f>
        <v>0</v>
      </c>
      <c r="U313" s="334">
        <f>IF(O313&gt;0,O313*H313/Y313,0)*VLOOKUP(B313,'2-Kosten per locatie'!$A$13:$C$63,3,FALSE)</f>
        <v>0</v>
      </c>
      <c r="V313" s="334">
        <f>IF(P313&gt;0,P313*H313/Z313,0)*VLOOKUP(B313,'2-Kosten per locatie'!$A$13:$C$63,3,FALSE)</f>
        <v>0</v>
      </c>
      <c r="W313" s="335">
        <f>IF(K313="nio",0,IF(K313&gt;0,VLOOKUP(F313,'3-Productie normen'!A:L,VLOOKUP(K313,'3-Productie normen'!$B$38:$C$44,2,FALSE),FALSE)))</f>
        <v>0</v>
      </c>
      <c r="X313" s="335">
        <f t="shared" si="24"/>
        <v>0</v>
      </c>
      <c r="Y313" s="335">
        <f t="shared" si="25"/>
        <v>0</v>
      </c>
      <c r="Z313" s="335">
        <f t="shared" si="26"/>
        <v>0</v>
      </c>
      <c r="AA313" s="336" t="str">
        <f>VLOOKUP(F313,'3-Productie normen'!A:O,15,FALSE)</f>
        <v>V</v>
      </c>
      <c r="AC313" s="337">
        <f t="shared" si="27"/>
        <v>780</v>
      </c>
    </row>
    <row r="314" spans="1:29" ht="14.1" customHeight="1">
      <c r="A314" s="68">
        <v>314</v>
      </c>
      <c r="B314" s="273" t="s">
        <v>114</v>
      </c>
      <c r="C314" s="329" t="s">
        <v>222</v>
      </c>
      <c r="D314" s="330"/>
      <c r="E314" s="224" t="s">
        <v>285</v>
      </c>
      <c r="F314" s="224" t="s">
        <v>166</v>
      </c>
      <c r="G314" s="224" t="s">
        <v>286</v>
      </c>
      <c r="H314" s="339">
        <v>2</v>
      </c>
      <c r="I314" s="339">
        <v>0</v>
      </c>
      <c r="J314" s="332">
        <f t="shared" si="28"/>
        <v>130</v>
      </c>
      <c r="K314" s="333">
        <v>130</v>
      </c>
      <c r="L314" s="333"/>
      <c r="M314" s="333"/>
      <c r="N314" s="333"/>
      <c r="O314" s="333"/>
      <c r="P314" s="333"/>
      <c r="Q314" s="334" t="e">
        <f>IF(K314="nio",0,IF(K314&gt;0,K314*H314/W314,0))*VLOOKUP(B314,'2-Kosten per locatie'!$A$13:$C$63,3,FALSE)</f>
        <v>#DIV/0!</v>
      </c>
      <c r="R314" s="334">
        <f>IF(L314&gt;0,L314*H314/X314,0)*VLOOKUP(B314,'2-Kosten per locatie'!$A$13:$C$63,3,FALSE)</f>
        <v>0</v>
      </c>
      <c r="S314" s="334">
        <f>IF(M314&gt;0,M314*H314/Y314,0)*VLOOKUP(B314,'2-Kosten per locatie'!$A$13:$C$63,3,FALSE)</f>
        <v>0</v>
      </c>
      <c r="T314" s="334">
        <f>IF(N314&gt;0,N314*H314/Z314,0)*VLOOKUP(B314,'2-Kosten per locatie'!$A$13:$C$63,3,FALSE)</f>
        <v>0</v>
      </c>
      <c r="U314" s="334">
        <f>IF(O314&gt;0,O314*H314/Y314,0)*VLOOKUP(B314,'2-Kosten per locatie'!$A$13:$C$63,3,FALSE)</f>
        <v>0</v>
      </c>
      <c r="V314" s="334">
        <f>IF(P314&gt;0,P314*H314/Z314,0)*VLOOKUP(B314,'2-Kosten per locatie'!$A$13:$C$63,3,FALSE)</f>
        <v>0</v>
      </c>
      <c r="W314" s="335">
        <f>IF(K314="nio",0,IF(K314&gt;0,VLOOKUP(F314,'3-Productie normen'!A:L,VLOOKUP(K314,'3-Productie normen'!$B$38:$C$44,2,FALSE),FALSE)))</f>
        <v>0</v>
      </c>
      <c r="X314" s="335">
        <f t="shared" si="24"/>
        <v>0</v>
      </c>
      <c r="Y314" s="335">
        <f t="shared" si="25"/>
        <v>0</v>
      </c>
      <c r="Z314" s="335">
        <f t="shared" si="26"/>
        <v>0</v>
      </c>
      <c r="AA314" s="336" t="str">
        <f>VLOOKUP(F314,'3-Productie normen'!A:O,15,FALSE)</f>
        <v>S</v>
      </c>
      <c r="AC314" s="337">
        <f t="shared" si="27"/>
        <v>260</v>
      </c>
    </row>
    <row r="315" spans="1:29" ht="14.1" customHeight="1">
      <c r="A315" s="68">
        <v>315</v>
      </c>
      <c r="B315" s="273" t="s">
        <v>114</v>
      </c>
      <c r="C315" s="329" t="s">
        <v>222</v>
      </c>
      <c r="D315" s="330"/>
      <c r="E315" s="224" t="s">
        <v>307</v>
      </c>
      <c r="F315" s="224" t="s">
        <v>168</v>
      </c>
      <c r="G315" s="224" t="s">
        <v>286</v>
      </c>
      <c r="H315" s="339">
        <v>52</v>
      </c>
      <c r="I315" s="339">
        <v>0</v>
      </c>
      <c r="J315" s="332">
        <f t="shared" si="28"/>
        <v>52</v>
      </c>
      <c r="K315" s="333">
        <v>52</v>
      </c>
      <c r="L315" s="333"/>
      <c r="M315" s="333"/>
      <c r="N315" s="333"/>
      <c r="O315" s="333"/>
      <c r="P315" s="333"/>
      <c r="Q315" s="334" t="e">
        <f>IF(K315="nio",0,IF(K315&gt;0,K315*H315/W315,0))*VLOOKUP(B315,'2-Kosten per locatie'!$A$13:$C$63,3,FALSE)</f>
        <v>#DIV/0!</v>
      </c>
      <c r="R315" s="334">
        <f>IF(L315&gt;0,L315*H315/X315,0)*VLOOKUP(B315,'2-Kosten per locatie'!$A$13:$C$63,3,FALSE)</f>
        <v>0</v>
      </c>
      <c r="S315" s="334">
        <f>IF(M315&gt;0,M315*H315/Y315,0)*VLOOKUP(B315,'2-Kosten per locatie'!$A$13:$C$63,3,FALSE)</f>
        <v>0</v>
      </c>
      <c r="T315" s="334">
        <f>IF(N315&gt;0,N315*H315/Z315,0)*VLOOKUP(B315,'2-Kosten per locatie'!$A$13:$C$63,3,FALSE)</f>
        <v>0</v>
      </c>
      <c r="U315" s="334">
        <f>IF(O315&gt;0,O315*H315/Y315,0)*VLOOKUP(B315,'2-Kosten per locatie'!$A$13:$C$63,3,FALSE)</f>
        <v>0</v>
      </c>
      <c r="V315" s="334">
        <f>IF(P315&gt;0,P315*H315/Z315,0)*VLOOKUP(B315,'2-Kosten per locatie'!$A$13:$C$63,3,FALSE)</f>
        <v>0</v>
      </c>
      <c r="W315" s="335">
        <f>IF(K315="nio",0,IF(K315&gt;0,VLOOKUP(F315,'3-Productie normen'!A:L,VLOOKUP(K315,'3-Productie normen'!$B$38:$C$44,2,FALSE),FALSE)))</f>
        <v>0</v>
      </c>
      <c r="X315" s="335">
        <f t="shared" si="24"/>
        <v>0</v>
      </c>
      <c r="Y315" s="335">
        <f t="shared" si="25"/>
        <v>0</v>
      </c>
      <c r="Z315" s="335">
        <f t="shared" si="26"/>
        <v>0</v>
      </c>
      <c r="AA315" s="336" t="str">
        <f>VLOOKUP(F315,'3-Productie normen'!A:O,15,FALSE)</f>
        <v>V</v>
      </c>
      <c r="AC315" s="337">
        <f t="shared" si="27"/>
        <v>2704</v>
      </c>
    </row>
    <row r="316" spans="1:29" ht="14.1" customHeight="1">
      <c r="A316" s="68">
        <v>316</v>
      </c>
      <c r="B316" s="273" t="s">
        <v>79</v>
      </c>
      <c r="C316" s="329" t="s">
        <v>207</v>
      </c>
      <c r="D316" s="330"/>
      <c r="E316" s="224" t="s">
        <v>208</v>
      </c>
      <c r="F316" s="224" t="s">
        <v>153</v>
      </c>
      <c r="G316" s="224" t="s">
        <v>212</v>
      </c>
      <c r="H316" s="339">
        <v>19.8</v>
      </c>
      <c r="I316" s="339"/>
      <c r="J316" s="332">
        <f t="shared" si="28"/>
        <v>130</v>
      </c>
      <c r="K316" s="333">
        <v>130</v>
      </c>
      <c r="L316" s="333"/>
      <c r="M316" s="333"/>
      <c r="N316" s="333"/>
      <c r="O316" s="333"/>
      <c r="P316" s="333"/>
      <c r="Q316" s="334" t="e">
        <f>IF(K316="nio",0,IF(K316&gt;0,K316*H316/W316,0))*VLOOKUP(B316,'2-Kosten per locatie'!$A$13:$C$63,3,FALSE)</f>
        <v>#DIV/0!</v>
      </c>
      <c r="R316" s="334">
        <f>IF(L316&gt;0,L316*H316/X316,0)*VLOOKUP(B316,'2-Kosten per locatie'!$A$13:$C$63,3,FALSE)</f>
        <v>0</v>
      </c>
      <c r="S316" s="334">
        <f>IF(M316&gt;0,M316*H316/Y316,0)*VLOOKUP(B316,'2-Kosten per locatie'!$A$13:$C$63,3,FALSE)</f>
        <v>0</v>
      </c>
      <c r="T316" s="334">
        <f>IF(N316&gt;0,N316*H316/Z316,0)*VLOOKUP(B316,'2-Kosten per locatie'!$A$13:$C$63,3,FALSE)</f>
        <v>0</v>
      </c>
      <c r="U316" s="334">
        <f>IF(O316&gt;0,O316*H316/Y316,0)*VLOOKUP(B316,'2-Kosten per locatie'!$A$13:$C$63,3,FALSE)</f>
        <v>0</v>
      </c>
      <c r="V316" s="334">
        <f>IF(P316&gt;0,P316*H316/Z316,0)*VLOOKUP(B316,'2-Kosten per locatie'!$A$13:$C$63,3,FALSE)</f>
        <v>0</v>
      </c>
      <c r="W316" s="335">
        <f>IF(K316="nio",0,IF(K316&gt;0,VLOOKUP(F316,'3-Productie normen'!A:L,VLOOKUP(K316,'3-Productie normen'!$B$38:$C$44,2,FALSE),FALSE)))</f>
        <v>0</v>
      </c>
      <c r="X316" s="335">
        <f t="shared" si="24"/>
        <v>0</v>
      </c>
      <c r="Y316" s="335">
        <f t="shared" si="25"/>
        <v>0</v>
      </c>
      <c r="Z316" s="335">
        <f t="shared" si="26"/>
        <v>0</v>
      </c>
      <c r="AA316" s="336" t="str">
        <f>VLOOKUP(F316,'3-Productie normen'!A:O,15,FALSE)</f>
        <v>V</v>
      </c>
      <c r="AC316" s="337">
        <f t="shared" si="27"/>
        <v>2574</v>
      </c>
    </row>
    <row r="317" spans="1:29" ht="14.1" customHeight="1">
      <c r="A317" s="68">
        <v>317</v>
      </c>
      <c r="B317" s="273" t="s">
        <v>79</v>
      </c>
      <c r="C317" s="329" t="s">
        <v>207</v>
      </c>
      <c r="D317" s="330"/>
      <c r="E317" s="224" t="s">
        <v>210</v>
      </c>
      <c r="F317" s="224" t="s">
        <v>154</v>
      </c>
      <c r="G317" s="224" t="s">
        <v>212</v>
      </c>
      <c r="H317" s="339">
        <v>9.3000000000000007</v>
      </c>
      <c r="I317" s="339"/>
      <c r="J317" s="332">
        <f t="shared" si="28"/>
        <v>130</v>
      </c>
      <c r="K317" s="333">
        <v>130</v>
      </c>
      <c r="L317" s="333"/>
      <c r="M317" s="333"/>
      <c r="N317" s="333"/>
      <c r="O317" s="333"/>
      <c r="P317" s="333"/>
      <c r="Q317" s="334" t="e">
        <f>IF(K317="nio",0,IF(K317&gt;0,K317*H317/W317,0))*VLOOKUP(B317,'2-Kosten per locatie'!$A$13:$C$63,3,FALSE)</f>
        <v>#DIV/0!</v>
      </c>
      <c r="R317" s="334">
        <f>IF(L317&gt;0,L317*H317/X317,0)*VLOOKUP(B317,'2-Kosten per locatie'!$A$13:$C$63,3,FALSE)</f>
        <v>0</v>
      </c>
      <c r="S317" s="334">
        <f>IF(M317&gt;0,M317*H317/Y317,0)*VLOOKUP(B317,'2-Kosten per locatie'!$A$13:$C$63,3,FALSE)</f>
        <v>0</v>
      </c>
      <c r="T317" s="334">
        <f>IF(N317&gt;0,N317*H317/Z317,0)*VLOOKUP(B317,'2-Kosten per locatie'!$A$13:$C$63,3,FALSE)</f>
        <v>0</v>
      </c>
      <c r="U317" s="334">
        <f>IF(O317&gt;0,O317*H317/Y317,0)*VLOOKUP(B317,'2-Kosten per locatie'!$A$13:$C$63,3,FALSE)</f>
        <v>0</v>
      </c>
      <c r="V317" s="334">
        <f>IF(P317&gt;0,P317*H317/Z317,0)*VLOOKUP(B317,'2-Kosten per locatie'!$A$13:$C$63,3,FALSE)</f>
        <v>0</v>
      </c>
      <c r="W317" s="335">
        <f>IF(K317="nio",0,IF(K317&gt;0,VLOOKUP(F317,'3-Productie normen'!A:L,VLOOKUP(K317,'3-Productie normen'!$B$38:$C$44,2,FALSE),FALSE)))</f>
        <v>0</v>
      </c>
      <c r="X317" s="335">
        <f t="shared" si="24"/>
        <v>0</v>
      </c>
      <c r="Y317" s="335">
        <f t="shared" si="25"/>
        <v>0</v>
      </c>
      <c r="Z317" s="335">
        <f t="shared" si="26"/>
        <v>0</v>
      </c>
      <c r="AA317" s="336" t="str">
        <f>VLOOKUP(F317,'3-Productie normen'!A:O,15,FALSE)</f>
        <v>V</v>
      </c>
      <c r="AC317" s="337">
        <f t="shared" si="27"/>
        <v>1209</v>
      </c>
    </row>
    <row r="318" spans="1:29" ht="14.1" customHeight="1">
      <c r="A318" s="68">
        <v>318</v>
      </c>
      <c r="B318" s="273" t="s">
        <v>79</v>
      </c>
      <c r="C318" s="329" t="s">
        <v>207</v>
      </c>
      <c r="D318" s="330"/>
      <c r="E318" s="224" t="s">
        <v>338</v>
      </c>
      <c r="F318" s="224" t="s">
        <v>218</v>
      </c>
      <c r="G318" s="224" t="s">
        <v>212</v>
      </c>
      <c r="H318" s="339">
        <v>0</v>
      </c>
      <c r="I318" s="339">
        <v>85</v>
      </c>
      <c r="J318" s="332">
        <f t="shared" si="28"/>
        <v>0</v>
      </c>
      <c r="K318" s="333" t="s">
        <v>219</v>
      </c>
      <c r="L318" s="333"/>
      <c r="M318" s="333"/>
      <c r="N318" s="333"/>
      <c r="O318" s="333"/>
      <c r="P318" s="333"/>
      <c r="Q318" s="334">
        <f>IF(K318="nio",0,IF(K318&gt;0,K318*H318/W318,0))*VLOOKUP(B318,'2-Kosten per locatie'!$A$13:$C$63,3,FALSE)</f>
        <v>0</v>
      </c>
      <c r="R318" s="334">
        <f>IF(L318&gt;0,L318*H318/X318,0)*VLOOKUP(B318,'2-Kosten per locatie'!$A$13:$C$63,3,FALSE)</f>
        <v>0</v>
      </c>
      <c r="S318" s="334">
        <f>IF(M318&gt;0,M318*H318/Y318,0)*VLOOKUP(B318,'2-Kosten per locatie'!$A$13:$C$63,3,FALSE)</f>
        <v>0</v>
      </c>
      <c r="T318" s="334">
        <f>IF(N318&gt;0,N318*H318/Z318,0)*VLOOKUP(B318,'2-Kosten per locatie'!$A$13:$C$63,3,FALSE)</f>
        <v>0</v>
      </c>
      <c r="U318" s="334">
        <f>IF(O318&gt;0,O318*H318/Y318,0)*VLOOKUP(B318,'2-Kosten per locatie'!$A$13:$C$63,3,FALSE)</f>
        <v>0</v>
      </c>
      <c r="V318" s="334">
        <f>IF(P318&gt;0,P318*H318/Z318,0)*VLOOKUP(B318,'2-Kosten per locatie'!$A$13:$C$63,3,FALSE)</f>
        <v>0</v>
      </c>
      <c r="W318" s="335">
        <f>IF(K318="nio",0,IF(K318&gt;0,VLOOKUP(F318,'3-Productie normen'!A:L,VLOOKUP(K318,'3-Productie normen'!$B$38:$C$44,2,FALSE),FALSE)))</f>
        <v>0</v>
      </c>
      <c r="X318" s="335">
        <f t="shared" si="24"/>
        <v>0</v>
      </c>
      <c r="Y318" s="335">
        <f t="shared" si="25"/>
        <v>0</v>
      </c>
      <c r="Z318" s="335">
        <f t="shared" si="26"/>
        <v>0</v>
      </c>
      <c r="AA318" s="336" t="str">
        <f>VLOOKUP(F318,'3-Productie normen'!A:O,15,FALSE)</f>
        <v>-</v>
      </c>
      <c r="AC318" s="337">
        <f t="shared" si="27"/>
        <v>0</v>
      </c>
    </row>
    <row r="319" spans="1:29" ht="14.1" customHeight="1">
      <c r="A319" s="68">
        <v>319</v>
      </c>
      <c r="B319" s="273" t="s">
        <v>79</v>
      </c>
      <c r="C319" s="329" t="s">
        <v>207</v>
      </c>
      <c r="D319" s="330"/>
      <c r="E319" s="224" t="s">
        <v>269</v>
      </c>
      <c r="F319" s="224" t="s">
        <v>167</v>
      </c>
      <c r="G319" s="224" t="s">
        <v>223</v>
      </c>
      <c r="H319" s="339">
        <v>10.3</v>
      </c>
      <c r="I319" s="339"/>
      <c r="J319" s="332">
        <f t="shared" si="28"/>
        <v>52</v>
      </c>
      <c r="K319" s="333">
        <v>52</v>
      </c>
      <c r="L319" s="333"/>
      <c r="M319" s="333"/>
      <c r="N319" s="333"/>
      <c r="O319" s="333"/>
      <c r="P319" s="333"/>
      <c r="Q319" s="334" t="e">
        <f>IF(K319="nio",0,IF(K319&gt;0,K319*H319/W319,0))*VLOOKUP(B319,'2-Kosten per locatie'!$A$13:$C$63,3,FALSE)</f>
        <v>#DIV/0!</v>
      </c>
      <c r="R319" s="334">
        <f>IF(L319&gt;0,L319*H319/X319,0)*VLOOKUP(B319,'2-Kosten per locatie'!$A$13:$C$63,3,FALSE)</f>
        <v>0</v>
      </c>
      <c r="S319" s="334">
        <f>IF(M319&gt;0,M319*H319/Y319,0)*VLOOKUP(B319,'2-Kosten per locatie'!$A$13:$C$63,3,FALSE)</f>
        <v>0</v>
      </c>
      <c r="T319" s="334">
        <f>IF(N319&gt;0,N319*H319/Z319,0)*VLOOKUP(B319,'2-Kosten per locatie'!$A$13:$C$63,3,FALSE)</f>
        <v>0</v>
      </c>
      <c r="U319" s="334">
        <f>IF(O319&gt;0,O319*H319/Y319,0)*VLOOKUP(B319,'2-Kosten per locatie'!$A$13:$C$63,3,FALSE)</f>
        <v>0</v>
      </c>
      <c r="V319" s="334">
        <f>IF(P319&gt;0,P319*H319/Z319,0)*VLOOKUP(B319,'2-Kosten per locatie'!$A$13:$C$63,3,FALSE)</f>
        <v>0</v>
      </c>
      <c r="W319" s="335">
        <f>IF(K319="nio",0,IF(K319&gt;0,VLOOKUP(F319,'3-Productie normen'!A:L,VLOOKUP(K319,'3-Productie normen'!$B$38:$C$44,2,FALSE),FALSE)))</f>
        <v>0</v>
      </c>
      <c r="X319" s="335">
        <f t="shared" si="24"/>
        <v>0</v>
      </c>
      <c r="Y319" s="335">
        <f t="shared" si="25"/>
        <v>0</v>
      </c>
      <c r="Z319" s="335">
        <f t="shared" si="26"/>
        <v>0</v>
      </c>
      <c r="AA319" s="336" t="str">
        <f>VLOOKUP(F319,'3-Productie normen'!A:O,15,FALSE)</f>
        <v>V</v>
      </c>
      <c r="AC319" s="337">
        <f t="shared" si="27"/>
        <v>535.6</v>
      </c>
    </row>
    <row r="320" spans="1:29" ht="14.1" customHeight="1">
      <c r="A320" s="68">
        <v>320</v>
      </c>
      <c r="B320" s="273" t="s">
        <v>79</v>
      </c>
      <c r="C320" s="329" t="s">
        <v>207</v>
      </c>
      <c r="D320" s="330"/>
      <c r="E320" s="224" t="s">
        <v>214</v>
      </c>
      <c r="F320" s="224" t="s">
        <v>166</v>
      </c>
      <c r="G320" s="224" t="s">
        <v>211</v>
      </c>
      <c r="H320" s="339">
        <v>3.4</v>
      </c>
      <c r="I320" s="339"/>
      <c r="J320" s="332">
        <f t="shared" si="28"/>
        <v>130</v>
      </c>
      <c r="K320" s="333">
        <v>130</v>
      </c>
      <c r="L320" s="333"/>
      <c r="M320" s="333"/>
      <c r="N320" s="333"/>
      <c r="O320" s="333"/>
      <c r="P320" s="333"/>
      <c r="Q320" s="334" t="e">
        <f>IF(K320="nio",0,IF(K320&gt;0,K320*H320/W320,0))*VLOOKUP(B320,'2-Kosten per locatie'!$A$13:$C$63,3,FALSE)</f>
        <v>#DIV/0!</v>
      </c>
      <c r="R320" s="334">
        <f>IF(L320&gt;0,L320*H320/X320,0)*VLOOKUP(B320,'2-Kosten per locatie'!$A$13:$C$63,3,FALSE)</f>
        <v>0</v>
      </c>
      <c r="S320" s="334">
        <f>IF(M320&gt;0,M320*H320/Y320,0)*VLOOKUP(B320,'2-Kosten per locatie'!$A$13:$C$63,3,FALSE)</f>
        <v>0</v>
      </c>
      <c r="T320" s="334">
        <f>IF(N320&gt;0,N320*H320/Z320,0)*VLOOKUP(B320,'2-Kosten per locatie'!$A$13:$C$63,3,FALSE)</f>
        <v>0</v>
      </c>
      <c r="U320" s="334">
        <f>IF(O320&gt;0,O320*H320/Y320,0)*VLOOKUP(B320,'2-Kosten per locatie'!$A$13:$C$63,3,FALSE)</f>
        <v>0</v>
      </c>
      <c r="V320" s="334">
        <f>IF(P320&gt;0,P320*H320/Z320,0)*VLOOKUP(B320,'2-Kosten per locatie'!$A$13:$C$63,3,FALSE)</f>
        <v>0</v>
      </c>
      <c r="W320" s="335">
        <f>IF(K320="nio",0,IF(K320&gt;0,VLOOKUP(F320,'3-Productie normen'!A:L,VLOOKUP(K320,'3-Productie normen'!$B$38:$C$44,2,FALSE),FALSE)))</f>
        <v>0</v>
      </c>
      <c r="X320" s="335">
        <f t="shared" si="24"/>
        <v>0</v>
      </c>
      <c r="Y320" s="335">
        <f t="shared" si="25"/>
        <v>0</v>
      </c>
      <c r="Z320" s="335">
        <f t="shared" si="26"/>
        <v>0</v>
      </c>
      <c r="AA320" s="336" t="str">
        <f>VLOOKUP(F320,'3-Productie normen'!A:O,15,FALSE)</f>
        <v>S</v>
      </c>
      <c r="AC320" s="337">
        <f t="shared" si="27"/>
        <v>442</v>
      </c>
    </row>
    <row r="321" spans="1:29" ht="14.1" customHeight="1">
      <c r="A321" s="68">
        <v>321</v>
      </c>
      <c r="B321" s="273" t="s">
        <v>79</v>
      </c>
      <c r="C321" s="329" t="s">
        <v>207</v>
      </c>
      <c r="D321" s="330"/>
      <c r="E321" s="224" t="s">
        <v>215</v>
      </c>
      <c r="F321" s="224" t="s">
        <v>166</v>
      </c>
      <c r="G321" s="224" t="s">
        <v>211</v>
      </c>
      <c r="H321" s="339">
        <v>3.4</v>
      </c>
      <c r="I321" s="339"/>
      <c r="J321" s="332">
        <f t="shared" si="28"/>
        <v>130</v>
      </c>
      <c r="K321" s="333">
        <v>130</v>
      </c>
      <c r="L321" s="333"/>
      <c r="M321" s="333"/>
      <c r="N321" s="333"/>
      <c r="O321" s="333"/>
      <c r="P321" s="333"/>
      <c r="Q321" s="334" t="e">
        <f>IF(K321="nio",0,IF(K321&gt;0,K321*H321/W321,0))*VLOOKUP(B321,'2-Kosten per locatie'!$A$13:$C$63,3,FALSE)</f>
        <v>#DIV/0!</v>
      </c>
      <c r="R321" s="334">
        <f>IF(L321&gt;0,L321*H321/X321,0)*VLOOKUP(B321,'2-Kosten per locatie'!$A$13:$C$63,3,FALSE)</f>
        <v>0</v>
      </c>
      <c r="S321" s="334">
        <f>IF(M321&gt;0,M321*H321/Y321,0)*VLOOKUP(B321,'2-Kosten per locatie'!$A$13:$C$63,3,FALSE)</f>
        <v>0</v>
      </c>
      <c r="T321" s="334">
        <f>IF(N321&gt;0,N321*H321/Z321,0)*VLOOKUP(B321,'2-Kosten per locatie'!$A$13:$C$63,3,FALSE)</f>
        <v>0</v>
      </c>
      <c r="U321" s="334">
        <f>IF(O321&gt;0,O321*H321/Y321,0)*VLOOKUP(B321,'2-Kosten per locatie'!$A$13:$C$63,3,FALSE)</f>
        <v>0</v>
      </c>
      <c r="V321" s="334">
        <f>IF(P321&gt;0,P321*H321/Z321,0)*VLOOKUP(B321,'2-Kosten per locatie'!$A$13:$C$63,3,FALSE)</f>
        <v>0</v>
      </c>
      <c r="W321" s="335">
        <f>IF(K321="nio",0,IF(K321&gt;0,VLOOKUP(F321,'3-Productie normen'!A:L,VLOOKUP(K321,'3-Productie normen'!$B$38:$C$44,2,FALSE),FALSE)))</f>
        <v>0</v>
      </c>
      <c r="X321" s="335">
        <f t="shared" si="24"/>
        <v>0</v>
      </c>
      <c r="Y321" s="335">
        <f t="shared" si="25"/>
        <v>0</v>
      </c>
      <c r="Z321" s="335">
        <f t="shared" si="26"/>
        <v>0</v>
      </c>
      <c r="AA321" s="336" t="str">
        <f>VLOOKUP(F321,'3-Productie normen'!A:O,15,FALSE)</f>
        <v>S</v>
      </c>
      <c r="AC321" s="337">
        <f t="shared" si="27"/>
        <v>442</v>
      </c>
    </row>
    <row r="322" spans="1:29" ht="14.1" customHeight="1">
      <c r="A322" s="68">
        <v>322</v>
      </c>
      <c r="B322" s="273" t="s">
        <v>79</v>
      </c>
      <c r="C322" s="329" t="s">
        <v>207</v>
      </c>
      <c r="D322" s="330"/>
      <c r="E322" s="224" t="s">
        <v>225</v>
      </c>
      <c r="F322" s="224" t="s">
        <v>161</v>
      </c>
      <c r="G322" s="224" t="s">
        <v>212</v>
      </c>
      <c r="H322" s="339">
        <v>30</v>
      </c>
      <c r="I322" s="339"/>
      <c r="J322" s="332">
        <f t="shared" si="28"/>
        <v>52</v>
      </c>
      <c r="K322" s="333">
        <v>52</v>
      </c>
      <c r="L322" s="333"/>
      <c r="M322" s="333"/>
      <c r="N322" s="333"/>
      <c r="O322" s="333"/>
      <c r="P322" s="333"/>
      <c r="Q322" s="334" t="e">
        <f>IF(K322="nio",0,IF(K322&gt;0,K322*H322/W322,0))*VLOOKUP(B322,'2-Kosten per locatie'!$A$13:$C$63,3,FALSE)</f>
        <v>#DIV/0!</v>
      </c>
      <c r="R322" s="334">
        <f>IF(L322&gt;0,L322*H322/X322,0)*VLOOKUP(B322,'2-Kosten per locatie'!$A$13:$C$63,3,FALSE)</f>
        <v>0</v>
      </c>
      <c r="S322" s="334">
        <f>IF(M322&gt;0,M322*H322/Y322,0)*VLOOKUP(B322,'2-Kosten per locatie'!$A$13:$C$63,3,FALSE)</f>
        <v>0</v>
      </c>
      <c r="T322" s="334">
        <f>IF(N322&gt;0,N322*H322/Z322,0)*VLOOKUP(B322,'2-Kosten per locatie'!$A$13:$C$63,3,FALSE)</f>
        <v>0</v>
      </c>
      <c r="U322" s="334">
        <f>IF(O322&gt;0,O322*H322/Y322,0)*VLOOKUP(B322,'2-Kosten per locatie'!$A$13:$C$63,3,FALSE)</f>
        <v>0</v>
      </c>
      <c r="V322" s="334">
        <f>IF(P322&gt;0,P322*H322/Z322,0)*VLOOKUP(B322,'2-Kosten per locatie'!$A$13:$C$63,3,FALSE)</f>
        <v>0</v>
      </c>
      <c r="W322" s="335">
        <f>IF(K322="nio",0,IF(K322&gt;0,VLOOKUP(F322,'3-Productie normen'!A:L,VLOOKUP(K322,'3-Productie normen'!$B$38:$C$44,2,FALSE),FALSE)))</f>
        <v>0</v>
      </c>
      <c r="X322" s="335">
        <f t="shared" si="24"/>
        <v>0</v>
      </c>
      <c r="Y322" s="335">
        <f t="shared" si="25"/>
        <v>0</v>
      </c>
      <c r="Z322" s="335">
        <f t="shared" si="26"/>
        <v>0</v>
      </c>
      <c r="AA322" s="336" t="str">
        <f>VLOOKUP(F322,'3-Productie normen'!A:O,15,FALSE)</f>
        <v>V</v>
      </c>
      <c r="AC322" s="337">
        <f t="shared" si="27"/>
        <v>1560</v>
      </c>
    </row>
    <row r="323" spans="1:29" ht="14.1" customHeight="1">
      <c r="A323" s="68">
        <v>323</v>
      </c>
      <c r="B323" s="273" t="s">
        <v>79</v>
      </c>
      <c r="C323" s="329" t="s">
        <v>207</v>
      </c>
      <c r="D323" s="330"/>
      <c r="E323" s="224" t="s">
        <v>339</v>
      </c>
      <c r="F323" s="224" t="s">
        <v>156</v>
      </c>
      <c r="G323" s="224" t="s">
        <v>211</v>
      </c>
      <c r="H323" s="339">
        <v>23.6</v>
      </c>
      <c r="I323" s="339"/>
      <c r="J323" s="332">
        <f t="shared" si="28"/>
        <v>130</v>
      </c>
      <c r="K323" s="333">
        <v>130</v>
      </c>
      <c r="L323" s="333"/>
      <c r="M323" s="333"/>
      <c r="N323" s="333"/>
      <c r="O323" s="333"/>
      <c r="P323" s="333"/>
      <c r="Q323" s="334" t="e">
        <f>IF(K323="nio",0,IF(K323&gt;0,K323*H323/W323,0))*VLOOKUP(B323,'2-Kosten per locatie'!$A$13:$C$63,3,FALSE)</f>
        <v>#DIV/0!</v>
      </c>
      <c r="R323" s="334">
        <f>IF(L323&gt;0,L323*H323/X323,0)*VLOOKUP(B323,'2-Kosten per locatie'!$A$13:$C$63,3,FALSE)</f>
        <v>0</v>
      </c>
      <c r="S323" s="334">
        <f>IF(M323&gt;0,M323*H323/Y323,0)*VLOOKUP(B323,'2-Kosten per locatie'!$A$13:$C$63,3,FALSE)</f>
        <v>0</v>
      </c>
      <c r="T323" s="334">
        <f>IF(N323&gt;0,N323*H323/Z323,0)*VLOOKUP(B323,'2-Kosten per locatie'!$A$13:$C$63,3,FALSE)</f>
        <v>0</v>
      </c>
      <c r="U323" s="334">
        <f>IF(O323&gt;0,O323*H323/Y323,0)*VLOOKUP(B323,'2-Kosten per locatie'!$A$13:$C$63,3,FALSE)</f>
        <v>0</v>
      </c>
      <c r="V323" s="334">
        <f>IF(P323&gt;0,P323*H323/Z323,0)*VLOOKUP(B323,'2-Kosten per locatie'!$A$13:$C$63,3,FALSE)</f>
        <v>0</v>
      </c>
      <c r="W323" s="335">
        <f>IF(K323="nio",0,IF(K323&gt;0,VLOOKUP(F323,'3-Productie normen'!A:L,VLOOKUP(K323,'3-Productie normen'!$B$38:$C$44,2,FALSE),FALSE)))</f>
        <v>0</v>
      </c>
      <c r="X323" s="335">
        <f t="shared" si="24"/>
        <v>0</v>
      </c>
      <c r="Y323" s="335">
        <f t="shared" si="25"/>
        <v>0</v>
      </c>
      <c r="Z323" s="335">
        <f t="shared" si="26"/>
        <v>0</v>
      </c>
      <c r="AA323" s="336" t="str">
        <f>VLOOKUP(F323,'3-Productie normen'!A:O,15,FALSE)</f>
        <v>S</v>
      </c>
      <c r="AC323" s="337">
        <f t="shared" si="27"/>
        <v>3068</v>
      </c>
    </row>
    <row r="324" spans="1:29" ht="14.1" customHeight="1">
      <c r="A324" s="68">
        <v>324</v>
      </c>
      <c r="B324" s="273" t="s">
        <v>79</v>
      </c>
      <c r="C324" s="329" t="s">
        <v>207</v>
      </c>
      <c r="D324" s="330"/>
      <c r="E324" s="224" t="s">
        <v>340</v>
      </c>
      <c r="F324" s="224" t="s">
        <v>153</v>
      </c>
      <c r="G324" s="224" t="s">
        <v>212</v>
      </c>
      <c r="H324" s="339">
        <v>4.0999999999999996</v>
      </c>
      <c r="I324" s="339"/>
      <c r="J324" s="332">
        <f t="shared" si="28"/>
        <v>130</v>
      </c>
      <c r="K324" s="333">
        <v>130</v>
      </c>
      <c r="L324" s="333"/>
      <c r="M324" s="333"/>
      <c r="N324" s="333"/>
      <c r="O324" s="333"/>
      <c r="P324" s="333"/>
      <c r="Q324" s="334" t="e">
        <f>IF(K324="nio",0,IF(K324&gt;0,K324*H324/W324,0))*VLOOKUP(B324,'2-Kosten per locatie'!$A$13:$C$63,3,FALSE)</f>
        <v>#DIV/0!</v>
      </c>
      <c r="R324" s="334">
        <f>IF(L324&gt;0,L324*H324/X324,0)*VLOOKUP(B324,'2-Kosten per locatie'!$A$13:$C$63,3,FALSE)</f>
        <v>0</v>
      </c>
      <c r="S324" s="334">
        <f>IF(M324&gt;0,M324*H324/Y324,0)*VLOOKUP(B324,'2-Kosten per locatie'!$A$13:$C$63,3,FALSE)</f>
        <v>0</v>
      </c>
      <c r="T324" s="334">
        <f>IF(N324&gt;0,N324*H324/Z324,0)*VLOOKUP(B324,'2-Kosten per locatie'!$A$13:$C$63,3,FALSE)</f>
        <v>0</v>
      </c>
      <c r="U324" s="334">
        <f>IF(O324&gt;0,O324*H324/Y324,0)*VLOOKUP(B324,'2-Kosten per locatie'!$A$13:$C$63,3,FALSE)</f>
        <v>0</v>
      </c>
      <c r="V324" s="334">
        <f>IF(P324&gt;0,P324*H324/Z324,0)*VLOOKUP(B324,'2-Kosten per locatie'!$A$13:$C$63,3,FALSE)</f>
        <v>0</v>
      </c>
      <c r="W324" s="335">
        <f>IF(K324="nio",0,IF(K324&gt;0,VLOOKUP(F324,'3-Productie normen'!A:L,VLOOKUP(K324,'3-Productie normen'!$B$38:$C$44,2,FALSE),FALSE)))</f>
        <v>0</v>
      </c>
      <c r="X324" s="335">
        <f t="shared" si="24"/>
        <v>0</v>
      </c>
      <c r="Y324" s="335">
        <f t="shared" si="25"/>
        <v>0</v>
      </c>
      <c r="Z324" s="335">
        <f t="shared" si="26"/>
        <v>0</v>
      </c>
      <c r="AA324" s="336" t="str">
        <f>VLOOKUP(F324,'3-Productie normen'!A:O,15,FALSE)</f>
        <v>V</v>
      </c>
      <c r="AC324" s="337">
        <f t="shared" si="27"/>
        <v>533</v>
      </c>
    </row>
    <row r="325" spans="1:29" ht="14.1" customHeight="1">
      <c r="A325" s="68">
        <v>325</v>
      </c>
      <c r="B325" s="273" t="s">
        <v>79</v>
      </c>
      <c r="C325" s="329" t="s">
        <v>207</v>
      </c>
      <c r="D325" s="330"/>
      <c r="E325" s="224" t="s">
        <v>269</v>
      </c>
      <c r="F325" s="224" t="s">
        <v>167</v>
      </c>
      <c r="G325" s="224" t="s">
        <v>223</v>
      </c>
      <c r="H325" s="339">
        <v>9.1</v>
      </c>
      <c r="I325" s="339"/>
      <c r="J325" s="332">
        <f t="shared" si="28"/>
        <v>52</v>
      </c>
      <c r="K325" s="333">
        <v>52</v>
      </c>
      <c r="L325" s="333"/>
      <c r="M325" s="333"/>
      <c r="N325" s="333"/>
      <c r="O325" s="333"/>
      <c r="P325" s="333"/>
      <c r="Q325" s="334" t="e">
        <f>IF(K325="nio",0,IF(K325&gt;0,K325*H325/W325,0))*VLOOKUP(B325,'2-Kosten per locatie'!$A$13:$C$63,3,FALSE)</f>
        <v>#DIV/0!</v>
      </c>
      <c r="R325" s="334">
        <f>IF(L325&gt;0,L325*H325/X325,0)*VLOOKUP(B325,'2-Kosten per locatie'!$A$13:$C$63,3,FALSE)</f>
        <v>0</v>
      </c>
      <c r="S325" s="334">
        <f>IF(M325&gt;0,M325*H325/Y325,0)*VLOOKUP(B325,'2-Kosten per locatie'!$A$13:$C$63,3,FALSE)</f>
        <v>0</v>
      </c>
      <c r="T325" s="334">
        <f>IF(N325&gt;0,N325*H325/Z325,0)*VLOOKUP(B325,'2-Kosten per locatie'!$A$13:$C$63,3,FALSE)</f>
        <v>0</v>
      </c>
      <c r="U325" s="334">
        <f>IF(O325&gt;0,O325*H325/Y325,0)*VLOOKUP(B325,'2-Kosten per locatie'!$A$13:$C$63,3,FALSE)</f>
        <v>0</v>
      </c>
      <c r="V325" s="334">
        <f>IF(P325&gt;0,P325*H325/Z325,0)*VLOOKUP(B325,'2-Kosten per locatie'!$A$13:$C$63,3,FALSE)</f>
        <v>0</v>
      </c>
      <c r="W325" s="335">
        <f>IF(K325="nio",0,IF(K325&gt;0,VLOOKUP(F325,'3-Productie normen'!A:L,VLOOKUP(K325,'3-Productie normen'!$B$38:$C$44,2,FALSE),FALSE)))</f>
        <v>0</v>
      </c>
      <c r="X325" s="335">
        <f t="shared" si="24"/>
        <v>0</v>
      </c>
      <c r="Y325" s="335">
        <f t="shared" si="25"/>
        <v>0</v>
      </c>
      <c r="Z325" s="335">
        <f t="shared" si="26"/>
        <v>0</v>
      </c>
      <c r="AA325" s="336" t="str">
        <f>VLOOKUP(F325,'3-Productie normen'!A:O,15,FALSE)</f>
        <v>V</v>
      </c>
      <c r="AC325" s="337">
        <f t="shared" si="27"/>
        <v>473.2</v>
      </c>
    </row>
    <row r="326" spans="1:29" ht="14.1" customHeight="1">
      <c r="A326" s="68">
        <v>326</v>
      </c>
      <c r="B326" s="273" t="s">
        <v>79</v>
      </c>
      <c r="C326" s="329" t="s">
        <v>222</v>
      </c>
      <c r="D326" s="330"/>
      <c r="E326" s="224" t="s">
        <v>210</v>
      </c>
      <c r="F326" s="224" t="s">
        <v>154</v>
      </c>
      <c r="G326" s="224" t="s">
        <v>212</v>
      </c>
      <c r="H326" s="339">
        <v>58.5</v>
      </c>
      <c r="I326" s="339"/>
      <c r="J326" s="332">
        <f t="shared" si="28"/>
        <v>130</v>
      </c>
      <c r="K326" s="333">
        <v>130</v>
      </c>
      <c r="L326" s="333"/>
      <c r="M326" s="333"/>
      <c r="N326" s="333"/>
      <c r="O326" s="333"/>
      <c r="P326" s="333"/>
      <c r="Q326" s="334" t="e">
        <f>IF(K326="nio",0,IF(K326&gt;0,K326*H326/W326,0))*VLOOKUP(B326,'2-Kosten per locatie'!$A$13:$C$63,3,FALSE)</f>
        <v>#DIV/0!</v>
      </c>
      <c r="R326" s="334">
        <f>IF(L326&gt;0,L326*H326/X326,0)*VLOOKUP(B326,'2-Kosten per locatie'!$A$13:$C$63,3,FALSE)</f>
        <v>0</v>
      </c>
      <c r="S326" s="334">
        <f>IF(M326&gt;0,M326*H326/Y326,0)*VLOOKUP(B326,'2-Kosten per locatie'!$A$13:$C$63,3,FALSE)</f>
        <v>0</v>
      </c>
      <c r="T326" s="334">
        <f>IF(N326&gt;0,N326*H326/Z326,0)*VLOOKUP(B326,'2-Kosten per locatie'!$A$13:$C$63,3,FALSE)</f>
        <v>0</v>
      </c>
      <c r="U326" s="334">
        <f>IF(O326&gt;0,O326*H326/Y326,0)*VLOOKUP(B326,'2-Kosten per locatie'!$A$13:$C$63,3,FALSE)</f>
        <v>0</v>
      </c>
      <c r="V326" s="334">
        <f>IF(P326&gt;0,P326*H326/Z326,0)*VLOOKUP(B326,'2-Kosten per locatie'!$A$13:$C$63,3,FALSE)</f>
        <v>0</v>
      </c>
      <c r="W326" s="335">
        <f>IF(K326="nio",0,IF(K326&gt;0,VLOOKUP(F326,'3-Productie normen'!A:L,VLOOKUP(K326,'3-Productie normen'!$B$38:$C$44,2,FALSE),FALSE)))</f>
        <v>0</v>
      </c>
      <c r="X326" s="335">
        <f t="shared" si="24"/>
        <v>0</v>
      </c>
      <c r="Y326" s="335">
        <f t="shared" si="25"/>
        <v>0</v>
      </c>
      <c r="Z326" s="335">
        <f t="shared" si="26"/>
        <v>0</v>
      </c>
      <c r="AA326" s="336" t="str">
        <f>VLOOKUP(F326,'3-Productie normen'!A:O,15,FALSE)</f>
        <v>V</v>
      </c>
      <c r="AC326" s="337">
        <f t="shared" si="27"/>
        <v>7605</v>
      </c>
    </row>
    <row r="327" spans="1:29" ht="14.1" customHeight="1">
      <c r="A327" s="68">
        <v>327</v>
      </c>
      <c r="B327" s="273" t="s">
        <v>79</v>
      </c>
      <c r="C327" s="329" t="s">
        <v>222</v>
      </c>
      <c r="D327" s="330"/>
      <c r="E327" s="224" t="s">
        <v>214</v>
      </c>
      <c r="F327" s="224" t="s">
        <v>166</v>
      </c>
      <c r="G327" s="224" t="s">
        <v>211</v>
      </c>
      <c r="H327" s="339">
        <v>2.8</v>
      </c>
      <c r="I327" s="339"/>
      <c r="J327" s="332">
        <f t="shared" si="28"/>
        <v>130</v>
      </c>
      <c r="K327" s="333">
        <v>130</v>
      </c>
      <c r="L327" s="333"/>
      <c r="M327" s="333"/>
      <c r="N327" s="333"/>
      <c r="O327" s="333"/>
      <c r="P327" s="333"/>
      <c r="Q327" s="334" t="e">
        <f>IF(K327="nio",0,IF(K327&gt;0,K327*H327/W327,0))*VLOOKUP(B327,'2-Kosten per locatie'!$A$13:$C$63,3,FALSE)</f>
        <v>#DIV/0!</v>
      </c>
      <c r="R327" s="334">
        <f>IF(L327&gt;0,L327*H327/X327,0)*VLOOKUP(B327,'2-Kosten per locatie'!$A$13:$C$63,3,FALSE)</f>
        <v>0</v>
      </c>
      <c r="S327" s="334">
        <f>IF(M327&gt;0,M327*H327/Y327,0)*VLOOKUP(B327,'2-Kosten per locatie'!$A$13:$C$63,3,FALSE)</f>
        <v>0</v>
      </c>
      <c r="T327" s="334">
        <f>IF(N327&gt;0,N327*H327/Z327,0)*VLOOKUP(B327,'2-Kosten per locatie'!$A$13:$C$63,3,FALSE)</f>
        <v>0</v>
      </c>
      <c r="U327" s="334">
        <f>IF(O327&gt;0,O327*H327/Y327,0)*VLOOKUP(B327,'2-Kosten per locatie'!$A$13:$C$63,3,FALSE)</f>
        <v>0</v>
      </c>
      <c r="V327" s="334">
        <f>IF(P327&gt;0,P327*H327/Z327,0)*VLOOKUP(B327,'2-Kosten per locatie'!$A$13:$C$63,3,FALSE)</f>
        <v>0</v>
      </c>
      <c r="W327" s="335">
        <f>IF(K327="nio",0,IF(K327&gt;0,VLOOKUP(F327,'3-Productie normen'!A:L,VLOOKUP(K327,'3-Productie normen'!$B$38:$C$44,2,FALSE),FALSE)))</f>
        <v>0</v>
      </c>
      <c r="X327" s="335">
        <f t="shared" si="24"/>
        <v>0</v>
      </c>
      <c r="Y327" s="335">
        <f t="shared" si="25"/>
        <v>0</v>
      </c>
      <c r="Z327" s="335">
        <f t="shared" si="26"/>
        <v>0</v>
      </c>
      <c r="AA327" s="336" t="str">
        <f>VLOOKUP(F327,'3-Productie normen'!A:O,15,FALSE)</f>
        <v>S</v>
      </c>
      <c r="AC327" s="337">
        <f t="shared" si="27"/>
        <v>364</v>
      </c>
    </row>
    <row r="328" spans="1:29" ht="14.1" customHeight="1">
      <c r="A328" s="68">
        <v>328</v>
      </c>
      <c r="B328" s="273" t="s">
        <v>79</v>
      </c>
      <c r="C328" s="329" t="s">
        <v>222</v>
      </c>
      <c r="D328" s="330"/>
      <c r="E328" s="224" t="s">
        <v>215</v>
      </c>
      <c r="F328" s="224" t="s">
        <v>166</v>
      </c>
      <c r="G328" s="224" t="s">
        <v>211</v>
      </c>
      <c r="H328" s="339">
        <v>2.8</v>
      </c>
      <c r="I328" s="339"/>
      <c r="J328" s="332">
        <f t="shared" si="28"/>
        <v>130</v>
      </c>
      <c r="K328" s="333">
        <v>130</v>
      </c>
      <c r="L328" s="333"/>
      <c r="M328" s="333"/>
      <c r="N328" s="333"/>
      <c r="O328" s="333"/>
      <c r="P328" s="333"/>
      <c r="Q328" s="334" t="e">
        <f>IF(K328="nio",0,IF(K328&gt;0,K328*H328/W328,0))*VLOOKUP(B328,'2-Kosten per locatie'!$A$13:$C$63,3,FALSE)</f>
        <v>#DIV/0!</v>
      </c>
      <c r="R328" s="334">
        <f>IF(L328&gt;0,L328*H328/X328,0)*VLOOKUP(B328,'2-Kosten per locatie'!$A$13:$C$63,3,FALSE)</f>
        <v>0</v>
      </c>
      <c r="S328" s="334">
        <f>IF(M328&gt;0,M328*H328/Y328,0)*VLOOKUP(B328,'2-Kosten per locatie'!$A$13:$C$63,3,FALSE)</f>
        <v>0</v>
      </c>
      <c r="T328" s="334">
        <f>IF(N328&gt;0,N328*H328/Z328,0)*VLOOKUP(B328,'2-Kosten per locatie'!$A$13:$C$63,3,FALSE)</f>
        <v>0</v>
      </c>
      <c r="U328" s="334">
        <f>IF(O328&gt;0,O328*H328/Y328,0)*VLOOKUP(B328,'2-Kosten per locatie'!$A$13:$C$63,3,FALSE)</f>
        <v>0</v>
      </c>
      <c r="V328" s="334">
        <f>IF(P328&gt;0,P328*H328/Z328,0)*VLOOKUP(B328,'2-Kosten per locatie'!$A$13:$C$63,3,FALSE)</f>
        <v>0</v>
      </c>
      <c r="W328" s="335">
        <f>IF(K328="nio",0,IF(K328&gt;0,VLOOKUP(F328,'3-Productie normen'!A:L,VLOOKUP(K328,'3-Productie normen'!$B$38:$C$44,2,FALSE),FALSE)))</f>
        <v>0</v>
      </c>
      <c r="X328" s="335">
        <f t="shared" si="24"/>
        <v>0</v>
      </c>
      <c r="Y328" s="335">
        <f t="shared" si="25"/>
        <v>0</v>
      </c>
      <c r="Z328" s="335">
        <f t="shared" si="26"/>
        <v>0</v>
      </c>
      <c r="AA328" s="336" t="str">
        <f>VLOOKUP(F328,'3-Productie normen'!A:O,15,FALSE)</f>
        <v>S</v>
      </c>
      <c r="AC328" s="337">
        <f t="shared" si="27"/>
        <v>364</v>
      </c>
    </row>
    <row r="329" spans="1:29" ht="14.1" customHeight="1">
      <c r="A329" s="68">
        <v>329</v>
      </c>
      <c r="B329" s="273" t="s">
        <v>79</v>
      </c>
      <c r="C329" s="329" t="s">
        <v>222</v>
      </c>
      <c r="D329" s="330"/>
      <c r="E329" s="224" t="s">
        <v>158</v>
      </c>
      <c r="F329" s="224" t="s">
        <v>158</v>
      </c>
      <c r="G329" s="224" t="s">
        <v>212</v>
      </c>
      <c r="H329" s="339">
        <v>17.7</v>
      </c>
      <c r="I329" s="339"/>
      <c r="J329" s="332">
        <f t="shared" si="28"/>
        <v>52</v>
      </c>
      <c r="K329" s="333">
        <v>52</v>
      </c>
      <c r="L329" s="333"/>
      <c r="M329" s="333"/>
      <c r="N329" s="333"/>
      <c r="O329" s="333"/>
      <c r="P329" s="333"/>
      <c r="Q329" s="334" t="e">
        <f>IF(K329="nio",0,IF(K329&gt;0,K329*H329/W329,0))*VLOOKUP(B329,'2-Kosten per locatie'!$A$13:$C$63,3,FALSE)</f>
        <v>#DIV/0!</v>
      </c>
      <c r="R329" s="334">
        <f>IF(L329&gt;0,L329*H329/X329,0)*VLOOKUP(B329,'2-Kosten per locatie'!$A$13:$C$63,3,FALSE)</f>
        <v>0</v>
      </c>
      <c r="S329" s="334">
        <f>IF(M329&gt;0,M329*H329/Y329,0)*VLOOKUP(B329,'2-Kosten per locatie'!$A$13:$C$63,3,FALSE)</f>
        <v>0</v>
      </c>
      <c r="T329" s="334">
        <f>IF(N329&gt;0,N329*H329/Z329,0)*VLOOKUP(B329,'2-Kosten per locatie'!$A$13:$C$63,3,FALSE)</f>
        <v>0</v>
      </c>
      <c r="U329" s="334">
        <f>IF(O329&gt;0,O329*H329/Y329,0)*VLOOKUP(B329,'2-Kosten per locatie'!$A$13:$C$63,3,FALSE)</f>
        <v>0</v>
      </c>
      <c r="V329" s="334">
        <f>IF(P329&gt;0,P329*H329/Z329,0)*VLOOKUP(B329,'2-Kosten per locatie'!$A$13:$C$63,3,FALSE)</f>
        <v>0</v>
      </c>
      <c r="W329" s="335">
        <f>IF(K329="nio",0,IF(K329&gt;0,VLOOKUP(F329,'3-Productie normen'!A:L,VLOOKUP(K329,'3-Productie normen'!$B$38:$C$44,2,FALSE),FALSE)))</f>
        <v>0</v>
      </c>
      <c r="X329" s="335">
        <f t="shared" si="24"/>
        <v>0</v>
      </c>
      <c r="Y329" s="335">
        <f t="shared" si="25"/>
        <v>0</v>
      </c>
      <c r="Z329" s="335">
        <f t="shared" si="26"/>
        <v>0</v>
      </c>
      <c r="AA329" s="336" t="str">
        <f>VLOOKUP(F329,'3-Productie normen'!A:O,15,FALSE)</f>
        <v>B</v>
      </c>
      <c r="AC329" s="337">
        <f t="shared" si="27"/>
        <v>920.4</v>
      </c>
    </row>
    <row r="330" spans="1:29" ht="14.1" customHeight="1">
      <c r="A330" s="68">
        <v>330</v>
      </c>
      <c r="B330" s="273" t="s">
        <v>79</v>
      </c>
      <c r="C330" s="329" t="s">
        <v>222</v>
      </c>
      <c r="D330" s="330"/>
      <c r="E330" s="224" t="s">
        <v>158</v>
      </c>
      <c r="F330" s="224" t="s">
        <v>158</v>
      </c>
      <c r="G330" s="224" t="s">
        <v>212</v>
      </c>
      <c r="H330" s="339">
        <v>23.9</v>
      </c>
      <c r="I330" s="339"/>
      <c r="J330" s="332">
        <f t="shared" si="28"/>
        <v>52</v>
      </c>
      <c r="K330" s="333">
        <v>52</v>
      </c>
      <c r="L330" s="333"/>
      <c r="M330" s="333"/>
      <c r="N330" s="333"/>
      <c r="O330" s="333"/>
      <c r="P330" s="333"/>
      <c r="Q330" s="334" t="e">
        <f>IF(K330="nio",0,IF(K330&gt;0,K330*H330/W330,0))*VLOOKUP(B330,'2-Kosten per locatie'!$A$13:$C$63,3,FALSE)</f>
        <v>#DIV/0!</v>
      </c>
      <c r="R330" s="334">
        <f>IF(L330&gt;0,L330*H330/X330,0)*VLOOKUP(B330,'2-Kosten per locatie'!$A$13:$C$63,3,FALSE)</f>
        <v>0</v>
      </c>
      <c r="S330" s="334">
        <f>IF(M330&gt;0,M330*H330/Y330,0)*VLOOKUP(B330,'2-Kosten per locatie'!$A$13:$C$63,3,FALSE)</f>
        <v>0</v>
      </c>
      <c r="T330" s="334">
        <f>IF(N330&gt;0,N330*H330/Z330,0)*VLOOKUP(B330,'2-Kosten per locatie'!$A$13:$C$63,3,FALSE)</f>
        <v>0</v>
      </c>
      <c r="U330" s="334">
        <f>IF(O330&gt;0,O330*H330/Y330,0)*VLOOKUP(B330,'2-Kosten per locatie'!$A$13:$C$63,3,FALSE)</f>
        <v>0</v>
      </c>
      <c r="V330" s="334">
        <f>IF(P330&gt;0,P330*H330/Z330,0)*VLOOKUP(B330,'2-Kosten per locatie'!$A$13:$C$63,3,FALSE)</f>
        <v>0</v>
      </c>
      <c r="W330" s="335">
        <f>IF(K330="nio",0,IF(K330&gt;0,VLOOKUP(F330,'3-Productie normen'!A:L,VLOOKUP(K330,'3-Productie normen'!$B$38:$C$44,2,FALSE),FALSE)))</f>
        <v>0</v>
      </c>
      <c r="X330" s="335">
        <f t="shared" si="24"/>
        <v>0</v>
      </c>
      <c r="Y330" s="335">
        <f t="shared" si="25"/>
        <v>0</v>
      </c>
      <c r="Z330" s="335">
        <f t="shared" si="26"/>
        <v>0</v>
      </c>
      <c r="AA330" s="336" t="str">
        <f>VLOOKUP(F330,'3-Productie normen'!A:O,15,FALSE)</f>
        <v>B</v>
      </c>
      <c r="AC330" s="337">
        <f t="shared" si="27"/>
        <v>1242.8</v>
      </c>
    </row>
    <row r="331" spans="1:29" ht="14.1" customHeight="1">
      <c r="A331" s="68">
        <v>331</v>
      </c>
      <c r="B331" s="273" t="s">
        <v>79</v>
      </c>
      <c r="C331" s="329" t="s">
        <v>222</v>
      </c>
      <c r="D331" s="330"/>
      <c r="E331" s="224" t="s">
        <v>158</v>
      </c>
      <c r="F331" s="224" t="s">
        <v>158</v>
      </c>
      <c r="G331" s="224" t="s">
        <v>212</v>
      </c>
      <c r="H331" s="339">
        <v>18.010000000000002</v>
      </c>
      <c r="I331" s="339"/>
      <c r="J331" s="332">
        <f t="shared" si="28"/>
        <v>52</v>
      </c>
      <c r="K331" s="333">
        <v>52</v>
      </c>
      <c r="L331" s="333"/>
      <c r="M331" s="333"/>
      <c r="N331" s="333"/>
      <c r="O331" s="333"/>
      <c r="P331" s="333"/>
      <c r="Q331" s="334" t="e">
        <f>IF(K331="nio",0,IF(K331&gt;0,K331*H331/W331,0))*VLOOKUP(B331,'2-Kosten per locatie'!$A$13:$C$63,3,FALSE)</f>
        <v>#DIV/0!</v>
      </c>
      <c r="R331" s="334">
        <f>IF(L331&gt;0,L331*H331/X331,0)*VLOOKUP(B331,'2-Kosten per locatie'!$A$13:$C$63,3,FALSE)</f>
        <v>0</v>
      </c>
      <c r="S331" s="334">
        <f>IF(M331&gt;0,M331*H331/Y331,0)*VLOOKUP(B331,'2-Kosten per locatie'!$A$13:$C$63,3,FALSE)</f>
        <v>0</v>
      </c>
      <c r="T331" s="334">
        <f>IF(N331&gt;0,N331*H331/Z331,0)*VLOOKUP(B331,'2-Kosten per locatie'!$A$13:$C$63,3,FALSE)</f>
        <v>0</v>
      </c>
      <c r="U331" s="334">
        <f>IF(O331&gt;0,O331*H331/Y331,0)*VLOOKUP(B331,'2-Kosten per locatie'!$A$13:$C$63,3,FALSE)</f>
        <v>0</v>
      </c>
      <c r="V331" s="334">
        <f>IF(P331&gt;0,P331*H331/Z331,0)*VLOOKUP(B331,'2-Kosten per locatie'!$A$13:$C$63,3,FALSE)</f>
        <v>0</v>
      </c>
      <c r="W331" s="335">
        <f>IF(K331="nio",0,IF(K331&gt;0,VLOOKUP(F331,'3-Productie normen'!A:L,VLOOKUP(K331,'3-Productie normen'!$B$38:$C$44,2,FALSE),FALSE)))</f>
        <v>0</v>
      </c>
      <c r="X331" s="335">
        <f t="shared" si="24"/>
        <v>0</v>
      </c>
      <c r="Y331" s="335">
        <f t="shared" si="25"/>
        <v>0</v>
      </c>
      <c r="Z331" s="335">
        <f t="shared" si="26"/>
        <v>0</v>
      </c>
      <c r="AA331" s="336" t="str">
        <f>VLOOKUP(F331,'3-Productie normen'!A:O,15,FALSE)</f>
        <v>B</v>
      </c>
      <c r="AC331" s="337">
        <f t="shared" si="27"/>
        <v>936.5200000000001</v>
      </c>
    </row>
    <row r="332" spans="1:29" ht="14.1" customHeight="1">
      <c r="A332" s="68">
        <v>332</v>
      </c>
      <c r="B332" s="273" t="s">
        <v>79</v>
      </c>
      <c r="C332" s="329" t="s">
        <v>222</v>
      </c>
      <c r="D332" s="330"/>
      <c r="E332" s="224" t="s">
        <v>158</v>
      </c>
      <c r="F332" s="224" t="s">
        <v>158</v>
      </c>
      <c r="G332" s="224" t="s">
        <v>212</v>
      </c>
      <c r="H332" s="339">
        <v>17.7</v>
      </c>
      <c r="I332" s="339"/>
      <c r="J332" s="332">
        <f t="shared" si="28"/>
        <v>52</v>
      </c>
      <c r="K332" s="333">
        <v>52</v>
      </c>
      <c r="L332" s="333"/>
      <c r="M332" s="333"/>
      <c r="N332" s="333"/>
      <c r="O332" s="333"/>
      <c r="P332" s="333"/>
      <c r="Q332" s="334" t="e">
        <f>IF(K332="nio",0,IF(K332&gt;0,K332*H332/W332,0))*VLOOKUP(B332,'2-Kosten per locatie'!$A$13:$C$63,3,FALSE)</f>
        <v>#DIV/0!</v>
      </c>
      <c r="R332" s="334">
        <f>IF(L332&gt;0,L332*H332/X332,0)*VLOOKUP(B332,'2-Kosten per locatie'!$A$13:$C$63,3,FALSE)</f>
        <v>0</v>
      </c>
      <c r="S332" s="334">
        <f>IF(M332&gt;0,M332*H332/Y332,0)*VLOOKUP(B332,'2-Kosten per locatie'!$A$13:$C$63,3,FALSE)</f>
        <v>0</v>
      </c>
      <c r="T332" s="334">
        <f>IF(N332&gt;0,N332*H332/Z332,0)*VLOOKUP(B332,'2-Kosten per locatie'!$A$13:$C$63,3,FALSE)</f>
        <v>0</v>
      </c>
      <c r="U332" s="334">
        <f>IF(O332&gt;0,O332*H332/Y332,0)*VLOOKUP(B332,'2-Kosten per locatie'!$A$13:$C$63,3,FALSE)</f>
        <v>0</v>
      </c>
      <c r="V332" s="334">
        <f>IF(P332&gt;0,P332*H332/Z332,0)*VLOOKUP(B332,'2-Kosten per locatie'!$A$13:$C$63,3,FALSE)</f>
        <v>0</v>
      </c>
      <c r="W332" s="335">
        <f>IF(K332="nio",0,IF(K332&gt;0,VLOOKUP(F332,'3-Productie normen'!A:L,VLOOKUP(K332,'3-Productie normen'!$B$38:$C$44,2,FALSE),FALSE)))</f>
        <v>0</v>
      </c>
      <c r="X332" s="335">
        <f t="shared" si="24"/>
        <v>0</v>
      </c>
      <c r="Y332" s="335">
        <f t="shared" si="25"/>
        <v>0</v>
      </c>
      <c r="Z332" s="335">
        <f t="shared" si="26"/>
        <v>0</v>
      </c>
      <c r="AA332" s="336" t="str">
        <f>VLOOKUP(F332,'3-Productie normen'!A:O,15,FALSE)</f>
        <v>B</v>
      </c>
      <c r="AC332" s="337">
        <f t="shared" si="27"/>
        <v>920.4</v>
      </c>
    </row>
    <row r="333" spans="1:29" ht="14.1" customHeight="1">
      <c r="A333" s="68">
        <v>333</v>
      </c>
      <c r="B333" s="273" t="s">
        <v>79</v>
      </c>
      <c r="C333" s="329" t="s">
        <v>222</v>
      </c>
      <c r="D333" s="330"/>
      <c r="E333" s="224" t="s">
        <v>158</v>
      </c>
      <c r="F333" s="224" t="s">
        <v>158</v>
      </c>
      <c r="G333" s="224" t="s">
        <v>212</v>
      </c>
      <c r="H333" s="339">
        <v>24.2</v>
      </c>
      <c r="I333" s="339"/>
      <c r="J333" s="332">
        <f t="shared" si="28"/>
        <v>52</v>
      </c>
      <c r="K333" s="333">
        <v>52</v>
      </c>
      <c r="L333" s="333"/>
      <c r="M333" s="333"/>
      <c r="N333" s="333"/>
      <c r="O333" s="333"/>
      <c r="P333" s="333"/>
      <c r="Q333" s="334" t="e">
        <f>IF(K333="nio",0,IF(K333&gt;0,K333*H333/W333,0))*VLOOKUP(B333,'2-Kosten per locatie'!$A$13:$C$63,3,FALSE)</f>
        <v>#DIV/0!</v>
      </c>
      <c r="R333" s="334">
        <f>IF(L333&gt;0,L333*H333/X333,0)*VLOOKUP(B333,'2-Kosten per locatie'!$A$13:$C$63,3,FALSE)</f>
        <v>0</v>
      </c>
      <c r="S333" s="334">
        <f>IF(M333&gt;0,M333*H333/Y333,0)*VLOOKUP(B333,'2-Kosten per locatie'!$A$13:$C$63,3,FALSE)</f>
        <v>0</v>
      </c>
      <c r="T333" s="334">
        <f>IF(N333&gt;0,N333*H333/Z333,0)*VLOOKUP(B333,'2-Kosten per locatie'!$A$13:$C$63,3,FALSE)</f>
        <v>0</v>
      </c>
      <c r="U333" s="334">
        <f>IF(O333&gt;0,O333*H333/Y333,0)*VLOOKUP(B333,'2-Kosten per locatie'!$A$13:$C$63,3,FALSE)</f>
        <v>0</v>
      </c>
      <c r="V333" s="334">
        <f>IF(P333&gt;0,P333*H333/Z333,0)*VLOOKUP(B333,'2-Kosten per locatie'!$A$13:$C$63,3,FALSE)</f>
        <v>0</v>
      </c>
      <c r="W333" s="335">
        <f>IF(K333="nio",0,IF(K333&gt;0,VLOOKUP(F333,'3-Productie normen'!A:L,VLOOKUP(K333,'3-Productie normen'!$B$38:$C$44,2,FALSE),FALSE)))</f>
        <v>0</v>
      </c>
      <c r="X333" s="335">
        <f t="shared" si="24"/>
        <v>0</v>
      </c>
      <c r="Y333" s="335">
        <f t="shared" si="25"/>
        <v>0</v>
      </c>
      <c r="Z333" s="335">
        <f t="shared" si="26"/>
        <v>0</v>
      </c>
      <c r="AA333" s="336" t="str">
        <f>VLOOKUP(F333,'3-Productie normen'!A:O,15,FALSE)</f>
        <v>B</v>
      </c>
      <c r="AC333" s="337">
        <f t="shared" si="27"/>
        <v>1258.3999999999999</v>
      </c>
    </row>
    <row r="334" spans="1:29" ht="14.1" customHeight="1">
      <c r="A334" s="68">
        <v>334</v>
      </c>
      <c r="B334" s="273" t="s">
        <v>79</v>
      </c>
      <c r="C334" s="329" t="s">
        <v>222</v>
      </c>
      <c r="D334" s="330"/>
      <c r="E334" s="224" t="s">
        <v>225</v>
      </c>
      <c r="F334" s="224" t="s">
        <v>161</v>
      </c>
      <c r="G334" s="224" t="s">
        <v>212</v>
      </c>
      <c r="H334" s="339">
        <v>36.200000000000003</v>
      </c>
      <c r="I334" s="339"/>
      <c r="J334" s="332">
        <f t="shared" si="28"/>
        <v>52</v>
      </c>
      <c r="K334" s="333">
        <v>52</v>
      </c>
      <c r="L334" s="333"/>
      <c r="M334" s="333"/>
      <c r="N334" s="333"/>
      <c r="O334" s="333"/>
      <c r="P334" s="333"/>
      <c r="Q334" s="334" t="e">
        <f>IF(K334="nio",0,IF(K334&gt;0,K334*H334/W334,0))*VLOOKUP(B334,'2-Kosten per locatie'!$A$13:$C$63,3,FALSE)</f>
        <v>#DIV/0!</v>
      </c>
      <c r="R334" s="334">
        <f>IF(L334&gt;0,L334*H334/X334,0)*VLOOKUP(B334,'2-Kosten per locatie'!$A$13:$C$63,3,FALSE)</f>
        <v>0</v>
      </c>
      <c r="S334" s="334">
        <f>IF(M334&gt;0,M334*H334/Y334,0)*VLOOKUP(B334,'2-Kosten per locatie'!$A$13:$C$63,3,FALSE)</f>
        <v>0</v>
      </c>
      <c r="T334" s="334">
        <f>IF(N334&gt;0,N334*H334/Z334,0)*VLOOKUP(B334,'2-Kosten per locatie'!$A$13:$C$63,3,FALSE)</f>
        <v>0</v>
      </c>
      <c r="U334" s="334">
        <f>IF(O334&gt;0,O334*H334/Y334,0)*VLOOKUP(B334,'2-Kosten per locatie'!$A$13:$C$63,3,FALSE)</f>
        <v>0</v>
      </c>
      <c r="V334" s="334">
        <f>IF(P334&gt;0,P334*H334/Z334,0)*VLOOKUP(B334,'2-Kosten per locatie'!$A$13:$C$63,3,FALSE)</f>
        <v>0</v>
      </c>
      <c r="W334" s="335">
        <f>IF(K334="nio",0,IF(K334&gt;0,VLOOKUP(F334,'3-Productie normen'!A:L,VLOOKUP(K334,'3-Productie normen'!$B$38:$C$44,2,FALSE),FALSE)))</f>
        <v>0</v>
      </c>
      <c r="X334" s="335">
        <f t="shared" si="24"/>
        <v>0</v>
      </c>
      <c r="Y334" s="335">
        <f t="shared" si="25"/>
        <v>0</v>
      </c>
      <c r="Z334" s="335">
        <f t="shared" si="26"/>
        <v>0</v>
      </c>
      <c r="AA334" s="336" t="str">
        <f>VLOOKUP(F334,'3-Productie normen'!A:O,15,FALSE)</f>
        <v>V</v>
      </c>
      <c r="AC334" s="337">
        <f t="shared" si="27"/>
        <v>1882.4</v>
      </c>
    </row>
    <row r="335" spans="1:29" ht="14.1" customHeight="1">
      <c r="A335" s="68">
        <v>335</v>
      </c>
      <c r="B335" s="273" t="s">
        <v>79</v>
      </c>
      <c r="C335" s="329" t="s">
        <v>222</v>
      </c>
      <c r="D335" s="330"/>
      <c r="E335" s="224" t="s">
        <v>151</v>
      </c>
      <c r="F335" s="224" t="s">
        <v>151</v>
      </c>
      <c r="G335" s="224" t="s">
        <v>211</v>
      </c>
      <c r="H335" s="339">
        <v>2.1</v>
      </c>
      <c r="I335" s="339"/>
      <c r="J335" s="332">
        <f t="shared" si="28"/>
        <v>52</v>
      </c>
      <c r="K335" s="333">
        <v>52</v>
      </c>
      <c r="L335" s="333"/>
      <c r="M335" s="333"/>
      <c r="N335" s="333"/>
      <c r="O335" s="333"/>
      <c r="P335" s="333"/>
      <c r="Q335" s="334" t="e">
        <f>IF(K335="nio",0,IF(K335&gt;0,K335*H335/W335,0))*VLOOKUP(B335,'2-Kosten per locatie'!$A$13:$C$63,3,FALSE)</f>
        <v>#DIV/0!</v>
      </c>
      <c r="R335" s="334">
        <f>IF(L335&gt;0,L335*H335/X335,0)*VLOOKUP(B335,'2-Kosten per locatie'!$A$13:$C$63,3,FALSE)</f>
        <v>0</v>
      </c>
      <c r="S335" s="334">
        <f>IF(M335&gt;0,M335*H335/Y335,0)*VLOOKUP(B335,'2-Kosten per locatie'!$A$13:$C$63,3,FALSE)</f>
        <v>0</v>
      </c>
      <c r="T335" s="334">
        <f>IF(N335&gt;0,N335*H335/Z335,0)*VLOOKUP(B335,'2-Kosten per locatie'!$A$13:$C$63,3,FALSE)</f>
        <v>0</v>
      </c>
      <c r="U335" s="334">
        <f>IF(O335&gt;0,O335*H335/Y335,0)*VLOOKUP(B335,'2-Kosten per locatie'!$A$13:$C$63,3,FALSE)</f>
        <v>0</v>
      </c>
      <c r="V335" s="334">
        <f>IF(P335&gt;0,P335*H335/Z335,0)*VLOOKUP(B335,'2-Kosten per locatie'!$A$13:$C$63,3,FALSE)</f>
        <v>0</v>
      </c>
      <c r="W335" s="335">
        <f>IF(K335="nio",0,IF(K335&gt;0,VLOOKUP(F335,'3-Productie normen'!A:L,VLOOKUP(K335,'3-Productie normen'!$B$38:$C$44,2,FALSE),FALSE)))</f>
        <v>0</v>
      </c>
      <c r="X335" s="335">
        <f t="shared" si="24"/>
        <v>0</v>
      </c>
      <c r="Y335" s="335">
        <f t="shared" si="25"/>
        <v>0</v>
      </c>
      <c r="Z335" s="335">
        <f t="shared" si="26"/>
        <v>0</v>
      </c>
      <c r="AA335" s="336" t="str">
        <f>VLOOKUP(F335,'3-Productie normen'!A:O,15,FALSE)</f>
        <v>S</v>
      </c>
      <c r="AC335" s="337">
        <f t="shared" si="27"/>
        <v>109.2</v>
      </c>
    </row>
    <row r="336" spans="1:29" ht="14.1" customHeight="1">
      <c r="A336" s="68">
        <v>336</v>
      </c>
      <c r="B336" s="273" t="s">
        <v>79</v>
      </c>
      <c r="C336" s="329" t="s">
        <v>222</v>
      </c>
      <c r="D336" s="330"/>
      <c r="E336" s="224" t="s">
        <v>230</v>
      </c>
      <c r="F336" s="224" t="s">
        <v>166</v>
      </c>
      <c r="G336" s="224" t="s">
        <v>211</v>
      </c>
      <c r="H336" s="339">
        <v>2.1</v>
      </c>
      <c r="I336" s="339"/>
      <c r="J336" s="332">
        <f t="shared" si="28"/>
        <v>130</v>
      </c>
      <c r="K336" s="333">
        <v>130</v>
      </c>
      <c r="L336" s="333"/>
      <c r="M336" s="333"/>
      <c r="N336" s="333"/>
      <c r="O336" s="333"/>
      <c r="P336" s="333"/>
      <c r="Q336" s="334" t="e">
        <f>IF(K336="nio",0,IF(K336&gt;0,K336*H336/W336,0))*VLOOKUP(B336,'2-Kosten per locatie'!$A$13:$C$63,3,FALSE)</f>
        <v>#DIV/0!</v>
      </c>
      <c r="R336" s="334">
        <f>IF(L336&gt;0,L336*H336/X336,0)*VLOOKUP(B336,'2-Kosten per locatie'!$A$13:$C$63,3,FALSE)</f>
        <v>0</v>
      </c>
      <c r="S336" s="334">
        <f>IF(M336&gt;0,M336*H336/Y336,0)*VLOOKUP(B336,'2-Kosten per locatie'!$A$13:$C$63,3,FALSE)</f>
        <v>0</v>
      </c>
      <c r="T336" s="334">
        <f>IF(N336&gt;0,N336*H336/Z336,0)*VLOOKUP(B336,'2-Kosten per locatie'!$A$13:$C$63,3,FALSE)</f>
        <v>0</v>
      </c>
      <c r="U336" s="334">
        <f>IF(O336&gt;0,O336*H336/Y336,0)*VLOOKUP(B336,'2-Kosten per locatie'!$A$13:$C$63,3,FALSE)</f>
        <v>0</v>
      </c>
      <c r="V336" s="334">
        <f>IF(P336&gt;0,P336*H336/Z336,0)*VLOOKUP(B336,'2-Kosten per locatie'!$A$13:$C$63,3,FALSE)</f>
        <v>0</v>
      </c>
      <c r="W336" s="335">
        <f>IF(K336="nio",0,IF(K336&gt;0,VLOOKUP(F336,'3-Productie normen'!A:L,VLOOKUP(K336,'3-Productie normen'!$B$38:$C$44,2,FALSE),FALSE)))</f>
        <v>0</v>
      </c>
      <c r="X336" s="335">
        <f t="shared" si="24"/>
        <v>0</v>
      </c>
      <c r="Y336" s="335">
        <f t="shared" si="25"/>
        <v>0</v>
      </c>
      <c r="Z336" s="335">
        <f t="shared" si="26"/>
        <v>0</v>
      </c>
      <c r="AA336" s="336" t="str">
        <f>VLOOKUP(F336,'3-Productie normen'!A:O,15,FALSE)</f>
        <v>S</v>
      </c>
      <c r="AC336" s="337">
        <f t="shared" si="27"/>
        <v>273</v>
      </c>
    </row>
    <row r="337" spans="1:29" ht="14.1" customHeight="1">
      <c r="A337" s="68">
        <v>337</v>
      </c>
      <c r="B337" s="273" t="s">
        <v>98</v>
      </c>
      <c r="C337" s="329" t="s">
        <v>207</v>
      </c>
      <c r="D337" s="330"/>
      <c r="E337" s="224" t="s">
        <v>153</v>
      </c>
      <c r="F337" s="224" t="s">
        <v>153</v>
      </c>
      <c r="G337" s="224" t="s">
        <v>341</v>
      </c>
      <c r="H337" s="339">
        <v>3.6</v>
      </c>
      <c r="I337" s="339"/>
      <c r="J337" s="332">
        <f t="shared" si="28"/>
        <v>255</v>
      </c>
      <c r="K337" s="333">
        <v>255</v>
      </c>
      <c r="L337" s="333"/>
      <c r="M337" s="333"/>
      <c r="N337" s="333"/>
      <c r="O337" s="333"/>
      <c r="P337" s="333"/>
      <c r="Q337" s="334" t="e">
        <f>IF(K337="nio",0,IF(K337&gt;0,K337*H337/W337,0))*VLOOKUP(B337,'2-Kosten per locatie'!$A$13:$C$63,3,FALSE)</f>
        <v>#DIV/0!</v>
      </c>
      <c r="R337" s="334">
        <f>IF(L337&gt;0,L337*H337/X337,0)*VLOOKUP(B337,'2-Kosten per locatie'!$A$13:$C$63,3,FALSE)</f>
        <v>0</v>
      </c>
      <c r="S337" s="334">
        <f>IF(M337&gt;0,M337*H337/Y337,0)*VLOOKUP(B337,'2-Kosten per locatie'!$A$13:$C$63,3,FALSE)</f>
        <v>0</v>
      </c>
      <c r="T337" s="334">
        <f>IF(N337&gt;0,N337*H337/Z337,0)*VLOOKUP(B337,'2-Kosten per locatie'!$A$13:$C$63,3,FALSE)</f>
        <v>0</v>
      </c>
      <c r="U337" s="334">
        <f>IF(O337&gt;0,O337*H337/Y337,0)*VLOOKUP(B337,'2-Kosten per locatie'!$A$13:$C$63,3,FALSE)</f>
        <v>0</v>
      </c>
      <c r="V337" s="334">
        <f>IF(P337&gt;0,P337*H337/Z337,0)*VLOOKUP(B337,'2-Kosten per locatie'!$A$13:$C$63,3,FALSE)</f>
        <v>0</v>
      </c>
      <c r="W337" s="335">
        <f>IF(K337="nio",0,IF(K337&gt;0,VLOOKUP(F337,'3-Productie normen'!A:L,VLOOKUP(K337,'3-Productie normen'!$B$38:$C$44,2,FALSE),FALSE)))</f>
        <v>0</v>
      </c>
      <c r="X337" s="335">
        <f t="shared" si="24"/>
        <v>0</v>
      </c>
      <c r="Y337" s="335">
        <f t="shared" si="25"/>
        <v>0</v>
      </c>
      <c r="Z337" s="335">
        <f t="shared" si="26"/>
        <v>0</v>
      </c>
      <c r="AA337" s="336" t="str">
        <f>VLOOKUP(F337,'3-Productie normen'!A:O,15,FALSE)</f>
        <v>V</v>
      </c>
      <c r="AC337" s="337">
        <f t="shared" si="27"/>
        <v>918</v>
      </c>
    </row>
    <row r="338" spans="1:29" ht="14.1" customHeight="1">
      <c r="A338" s="68">
        <v>338</v>
      </c>
      <c r="B338" s="273" t="s">
        <v>98</v>
      </c>
      <c r="C338" s="329" t="s">
        <v>207</v>
      </c>
      <c r="D338" s="330"/>
      <c r="E338" s="224" t="s">
        <v>342</v>
      </c>
      <c r="F338" s="224" t="s">
        <v>153</v>
      </c>
      <c r="G338" s="224" t="s">
        <v>343</v>
      </c>
      <c r="H338" s="339">
        <v>120</v>
      </c>
      <c r="I338" s="339"/>
      <c r="J338" s="332">
        <f t="shared" si="28"/>
        <v>255</v>
      </c>
      <c r="K338" s="333">
        <v>255</v>
      </c>
      <c r="L338" s="333"/>
      <c r="M338" s="333"/>
      <c r="N338" s="333"/>
      <c r="O338" s="333"/>
      <c r="P338" s="333"/>
      <c r="Q338" s="334" t="e">
        <f>IF(K338="nio",0,IF(K338&gt;0,K338*H338/W338,0))*VLOOKUP(B338,'2-Kosten per locatie'!$A$13:$C$63,3,FALSE)</f>
        <v>#DIV/0!</v>
      </c>
      <c r="R338" s="334">
        <f>IF(L338&gt;0,L338*H338/X338,0)*VLOOKUP(B338,'2-Kosten per locatie'!$A$13:$C$63,3,FALSE)</f>
        <v>0</v>
      </c>
      <c r="S338" s="334">
        <f>IF(M338&gt;0,M338*H338/Y338,0)*VLOOKUP(B338,'2-Kosten per locatie'!$A$13:$C$63,3,FALSE)</f>
        <v>0</v>
      </c>
      <c r="T338" s="334">
        <f>IF(N338&gt;0,N338*H338/Z338,0)*VLOOKUP(B338,'2-Kosten per locatie'!$A$13:$C$63,3,FALSE)</f>
        <v>0</v>
      </c>
      <c r="U338" s="334">
        <f>IF(O338&gt;0,O338*H338/Y338,0)*VLOOKUP(B338,'2-Kosten per locatie'!$A$13:$C$63,3,FALSE)</f>
        <v>0</v>
      </c>
      <c r="V338" s="334">
        <f>IF(P338&gt;0,P338*H338/Z338,0)*VLOOKUP(B338,'2-Kosten per locatie'!$A$13:$C$63,3,FALSE)</f>
        <v>0</v>
      </c>
      <c r="W338" s="335">
        <f>IF(K338="nio",0,IF(K338&gt;0,VLOOKUP(F338,'3-Productie normen'!A:L,VLOOKUP(K338,'3-Productie normen'!$B$38:$C$44,2,FALSE),FALSE)))</f>
        <v>0</v>
      </c>
      <c r="X338" s="335">
        <f t="shared" si="24"/>
        <v>0</v>
      </c>
      <c r="Y338" s="335">
        <f t="shared" si="25"/>
        <v>0</v>
      </c>
      <c r="Z338" s="335">
        <f t="shared" si="26"/>
        <v>0</v>
      </c>
      <c r="AA338" s="336" t="str">
        <f>VLOOKUP(F338,'3-Productie normen'!A:O,15,FALSE)</f>
        <v>V</v>
      </c>
      <c r="AC338" s="337">
        <f t="shared" si="27"/>
        <v>30600</v>
      </c>
    </row>
    <row r="339" spans="1:29" ht="14.1" customHeight="1">
      <c r="A339" s="68">
        <v>339</v>
      </c>
      <c r="B339" s="273" t="s">
        <v>98</v>
      </c>
      <c r="C339" s="329" t="s">
        <v>207</v>
      </c>
      <c r="D339" s="330"/>
      <c r="E339" s="224" t="s">
        <v>344</v>
      </c>
      <c r="F339" s="224" t="s">
        <v>167</v>
      </c>
      <c r="G339" s="224" t="s">
        <v>223</v>
      </c>
      <c r="H339" s="339">
        <v>13.2</v>
      </c>
      <c r="I339" s="339"/>
      <c r="J339" s="332">
        <f t="shared" si="28"/>
        <v>130</v>
      </c>
      <c r="K339" s="333">
        <v>130</v>
      </c>
      <c r="L339" s="333"/>
      <c r="M339" s="333"/>
      <c r="N339" s="333"/>
      <c r="O339" s="333"/>
      <c r="P339" s="333"/>
      <c r="Q339" s="334" t="e">
        <f>IF(K339="nio",0,IF(K339&gt;0,K339*H339/W339,0))*VLOOKUP(B339,'2-Kosten per locatie'!$A$13:$C$63,3,FALSE)</f>
        <v>#DIV/0!</v>
      </c>
      <c r="R339" s="334">
        <f>IF(L339&gt;0,L339*H339/X339,0)*VLOOKUP(B339,'2-Kosten per locatie'!$A$13:$C$63,3,FALSE)</f>
        <v>0</v>
      </c>
      <c r="S339" s="334">
        <f>IF(M339&gt;0,M339*H339/Y339,0)*VLOOKUP(B339,'2-Kosten per locatie'!$A$13:$C$63,3,FALSE)</f>
        <v>0</v>
      </c>
      <c r="T339" s="334">
        <f>IF(N339&gt;0,N339*H339/Z339,0)*VLOOKUP(B339,'2-Kosten per locatie'!$A$13:$C$63,3,FALSE)</f>
        <v>0</v>
      </c>
      <c r="U339" s="334">
        <f>IF(O339&gt;0,O339*H339/Y339,0)*VLOOKUP(B339,'2-Kosten per locatie'!$A$13:$C$63,3,FALSE)</f>
        <v>0</v>
      </c>
      <c r="V339" s="334">
        <f>IF(P339&gt;0,P339*H339/Z339,0)*VLOOKUP(B339,'2-Kosten per locatie'!$A$13:$C$63,3,FALSE)</f>
        <v>0</v>
      </c>
      <c r="W339" s="335">
        <f>IF(K339="nio",0,IF(K339&gt;0,VLOOKUP(F339,'3-Productie normen'!A:L,VLOOKUP(K339,'3-Productie normen'!$B$38:$C$44,2,FALSE),FALSE)))</f>
        <v>0</v>
      </c>
      <c r="X339" s="335">
        <f t="shared" ref="X339:X402" si="29">IF(L339&gt;0,W339*$X$8,0)</f>
        <v>0</v>
      </c>
      <c r="Y339" s="335">
        <f t="shared" ref="Y339:Y402" si="30">IF((OR(M339&gt;0,O339&gt;0)),W339*$Y$8,0)</f>
        <v>0</v>
      </c>
      <c r="Z339" s="335">
        <f t="shared" ref="Z339:Z402" si="31">IF((OR(N339&gt;0,P339&gt;0)),W339*$Z$8,0)</f>
        <v>0</v>
      </c>
      <c r="AA339" s="336" t="str">
        <f>VLOOKUP(F339,'3-Productie normen'!A:O,15,FALSE)</f>
        <v>V</v>
      </c>
      <c r="AC339" s="337">
        <f t="shared" ref="AC339:AC402" si="32">J339*H339</f>
        <v>1716</v>
      </c>
    </row>
    <row r="340" spans="1:29" ht="14.1" customHeight="1">
      <c r="A340" s="68">
        <v>340</v>
      </c>
      <c r="B340" s="273" t="s">
        <v>98</v>
      </c>
      <c r="C340" s="329" t="s">
        <v>207</v>
      </c>
      <c r="D340" s="330"/>
      <c r="E340" s="224" t="s">
        <v>345</v>
      </c>
      <c r="F340" s="224" t="s">
        <v>168</v>
      </c>
      <c r="G340" s="224" t="s">
        <v>209</v>
      </c>
      <c r="H340" s="339">
        <v>10</v>
      </c>
      <c r="I340" s="339"/>
      <c r="J340" s="332">
        <f t="shared" ref="J340:J403" si="33">SUM(K340:P340)</f>
        <v>130</v>
      </c>
      <c r="K340" s="333">
        <v>130</v>
      </c>
      <c r="L340" s="333"/>
      <c r="M340" s="333"/>
      <c r="N340" s="333"/>
      <c r="O340" s="333"/>
      <c r="P340" s="333"/>
      <c r="Q340" s="334" t="e">
        <f>IF(K340="nio",0,IF(K340&gt;0,K340*H340/W340,0))*VLOOKUP(B340,'2-Kosten per locatie'!$A$13:$C$63,3,FALSE)</f>
        <v>#DIV/0!</v>
      </c>
      <c r="R340" s="334">
        <f>IF(L340&gt;0,L340*H340/X340,0)*VLOOKUP(B340,'2-Kosten per locatie'!$A$13:$C$63,3,FALSE)</f>
        <v>0</v>
      </c>
      <c r="S340" s="334">
        <f>IF(M340&gt;0,M340*H340/Y340,0)*VLOOKUP(B340,'2-Kosten per locatie'!$A$13:$C$63,3,FALSE)</f>
        <v>0</v>
      </c>
      <c r="T340" s="334">
        <f>IF(N340&gt;0,N340*H340/Z340,0)*VLOOKUP(B340,'2-Kosten per locatie'!$A$13:$C$63,3,FALSE)</f>
        <v>0</v>
      </c>
      <c r="U340" s="334">
        <f>IF(O340&gt;0,O340*H340/Y340,0)*VLOOKUP(B340,'2-Kosten per locatie'!$A$13:$C$63,3,FALSE)</f>
        <v>0</v>
      </c>
      <c r="V340" s="334">
        <f>IF(P340&gt;0,P340*H340/Z340,0)*VLOOKUP(B340,'2-Kosten per locatie'!$A$13:$C$63,3,FALSE)</f>
        <v>0</v>
      </c>
      <c r="W340" s="335">
        <f>IF(K340="nio",0,IF(K340&gt;0,VLOOKUP(F340,'3-Productie normen'!A:L,VLOOKUP(K340,'3-Productie normen'!$B$38:$C$44,2,FALSE),FALSE)))</f>
        <v>0</v>
      </c>
      <c r="X340" s="335">
        <f t="shared" si="29"/>
        <v>0</v>
      </c>
      <c r="Y340" s="335">
        <f t="shared" si="30"/>
        <v>0</v>
      </c>
      <c r="Z340" s="335">
        <f t="shared" si="31"/>
        <v>0</v>
      </c>
      <c r="AA340" s="336" t="str">
        <f>VLOOKUP(F340,'3-Productie normen'!A:O,15,FALSE)</f>
        <v>V</v>
      </c>
      <c r="AC340" s="337">
        <f t="shared" si="32"/>
        <v>1300</v>
      </c>
    </row>
    <row r="341" spans="1:29" ht="14.1" customHeight="1">
      <c r="A341" s="68">
        <v>341</v>
      </c>
      <c r="B341" s="273" t="s">
        <v>98</v>
      </c>
      <c r="C341" s="329" t="s">
        <v>207</v>
      </c>
      <c r="D341" s="330"/>
      <c r="E341" s="224" t="s">
        <v>346</v>
      </c>
      <c r="F341" s="224" t="s">
        <v>218</v>
      </c>
      <c r="G341" s="224" t="s">
        <v>233</v>
      </c>
      <c r="H341" s="339">
        <v>0</v>
      </c>
      <c r="I341" s="339">
        <v>14</v>
      </c>
      <c r="J341" s="332">
        <f t="shared" si="33"/>
        <v>0</v>
      </c>
      <c r="K341" s="333" t="s">
        <v>219</v>
      </c>
      <c r="L341" s="333"/>
      <c r="M341" s="333"/>
      <c r="N341" s="333"/>
      <c r="O341" s="333"/>
      <c r="P341" s="333"/>
      <c r="Q341" s="334">
        <f>IF(K341="nio",0,IF(K341&gt;0,K341*H341/W341,0))*VLOOKUP(B341,'2-Kosten per locatie'!$A$13:$C$63,3,FALSE)</f>
        <v>0</v>
      </c>
      <c r="R341" s="334">
        <f>IF(L341&gt;0,L341*H341/X341,0)*VLOOKUP(B341,'2-Kosten per locatie'!$A$13:$C$63,3,FALSE)</f>
        <v>0</v>
      </c>
      <c r="S341" s="334">
        <f>IF(M341&gt;0,M341*H341/Y341,0)*VLOOKUP(B341,'2-Kosten per locatie'!$A$13:$C$63,3,FALSE)</f>
        <v>0</v>
      </c>
      <c r="T341" s="334">
        <f>IF(N341&gt;0,N341*H341/Z341,0)*VLOOKUP(B341,'2-Kosten per locatie'!$A$13:$C$63,3,FALSE)</f>
        <v>0</v>
      </c>
      <c r="U341" s="334">
        <f>IF(O341&gt;0,O341*H341/Y341,0)*VLOOKUP(B341,'2-Kosten per locatie'!$A$13:$C$63,3,FALSE)</f>
        <v>0</v>
      </c>
      <c r="V341" s="334">
        <f>IF(P341&gt;0,P341*H341/Z341,0)*VLOOKUP(B341,'2-Kosten per locatie'!$A$13:$C$63,3,FALSE)</f>
        <v>0</v>
      </c>
      <c r="W341" s="335">
        <f>IF(K341="nio",0,IF(K341&gt;0,VLOOKUP(F341,'3-Productie normen'!A:L,VLOOKUP(K341,'3-Productie normen'!$B$38:$C$44,2,FALSE),FALSE)))</f>
        <v>0</v>
      </c>
      <c r="X341" s="335">
        <f t="shared" si="29"/>
        <v>0</v>
      </c>
      <c r="Y341" s="335">
        <f t="shared" si="30"/>
        <v>0</v>
      </c>
      <c r="Z341" s="335">
        <f t="shared" si="31"/>
        <v>0</v>
      </c>
      <c r="AA341" s="336" t="str">
        <f>VLOOKUP(F341,'3-Productie normen'!A:O,15,FALSE)</f>
        <v>-</v>
      </c>
      <c r="AC341" s="337">
        <f t="shared" si="32"/>
        <v>0</v>
      </c>
    </row>
    <row r="342" spans="1:29" ht="14.1" customHeight="1">
      <c r="A342" s="68">
        <v>342</v>
      </c>
      <c r="B342" s="273" t="s">
        <v>98</v>
      </c>
      <c r="C342" s="329" t="s">
        <v>207</v>
      </c>
      <c r="D342" s="330"/>
      <c r="E342" s="224" t="s">
        <v>158</v>
      </c>
      <c r="F342" s="224" t="s">
        <v>158</v>
      </c>
      <c r="G342" s="224" t="s">
        <v>209</v>
      </c>
      <c r="H342" s="339">
        <v>19</v>
      </c>
      <c r="I342" s="339"/>
      <c r="J342" s="332">
        <f t="shared" si="33"/>
        <v>130</v>
      </c>
      <c r="K342" s="333">
        <v>130</v>
      </c>
      <c r="L342" s="333"/>
      <c r="M342" s="333"/>
      <c r="N342" s="333"/>
      <c r="O342" s="333"/>
      <c r="P342" s="333"/>
      <c r="Q342" s="334" t="e">
        <f>IF(K342="nio",0,IF(K342&gt;0,K342*H342/W342,0))*VLOOKUP(B342,'2-Kosten per locatie'!$A$13:$C$63,3,FALSE)</f>
        <v>#DIV/0!</v>
      </c>
      <c r="R342" s="334">
        <f>IF(L342&gt;0,L342*H342/X342,0)*VLOOKUP(B342,'2-Kosten per locatie'!$A$13:$C$63,3,FALSE)</f>
        <v>0</v>
      </c>
      <c r="S342" s="334">
        <f>IF(M342&gt;0,M342*H342/Y342,0)*VLOOKUP(B342,'2-Kosten per locatie'!$A$13:$C$63,3,FALSE)</f>
        <v>0</v>
      </c>
      <c r="T342" s="334">
        <f>IF(N342&gt;0,N342*H342/Z342,0)*VLOOKUP(B342,'2-Kosten per locatie'!$A$13:$C$63,3,FALSE)</f>
        <v>0</v>
      </c>
      <c r="U342" s="334">
        <f>IF(O342&gt;0,O342*H342/Y342,0)*VLOOKUP(B342,'2-Kosten per locatie'!$A$13:$C$63,3,FALSE)</f>
        <v>0</v>
      </c>
      <c r="V342" s="334">
        <f>IF(P342&gt;0,P342*H342/Z342,0)*VLOOKUP(B342,'2-Kosten per locatie'!$A$13:$C$63,3,FALSE)</f>
        <v>0</v>
      </c>
      <c r="W342" s="335">
        <f>IF(K342="nio",0,IF(K342&gt;0,VLOOKUP(F342,'3-Productie normen'!A:L,VLOOKUP(K342,'3-Productie normen'!$B$38:$C$44,2,FALSE),FALSE)))</f>
        <v>0</v>
      </c>
      <c r="X342" s="335">
        <f t="shared" si="29"/>
        <v>0</v>
      </c>
      <c r="Y342" s="335">
        <f t="shared" si="30"/>
        <v>0</v>
      </c>
      <c r="Z342" s="335">
        <f t="shared" si="31"/>
        <v>0</v>
      </c>
      <c r="AA342" s="336" t="str">
        <f>VLOOKUP(F342,'3-Productie normen'!A:O,15,FALSE)</f>
        <v>B</v>
      </c>
      <c r="AC342" s="337">
        <f t="shared" si="32"/>
        <v>2470</v>
      </c>
    </row>
    <row r="343" spans="1:29" ht="14.1" customHeight="1">
      <c r="A343" s="68">
        <v>343</v>
      </c>
      <c r="B343" s="273" t="s">
        <v>98</v>
      </c>
      <c r="C343" s="329" t="s">
        <v>207</v>
      </c>
      <c r="D343" s="330"/>
      <c r="E343" s="224" t="s">
        <v>158</v>
      </c>
      <c r="F343" s="224" t="s">
        <v>158</v>
      </c>
      <c r="G343" s="224" t="s">
        <v>209</v>
      </c>
      <c r="H343" s="339">
        <v>19</v>
      </c>
      <c r="I343" s="339"/>
      <c r="J343" s="332">
        <f t="shared" si="33"/>
        <v>130</v>
      </c>
      <c r="K343" s="333">
        <v>130</v>
      </c>
      <c r="L343" s="333"/>
      <c r="M343" s="333"/>
      <c r="N343" s="333"/>
      <c r="O343" s="333"/>
      <c r="P343" s="333"/>
      <c r="Q343" s="334" t="e">
        <f>IF(K343="nio",0,IF(K343&gt;0,K343*H343/W343,0))*VLOOKUP(B343,'2-Kosten per locatie'!$A$13:$C$63,3,FALSE)</f>
        <v>#DIV/0!</v>
      </c>
      <c r="R343" s="334">
        <f>IF(L343&gt;0,L343*H343/X343,0)*VLOOKUP(B343,'2-Kosten per locatie'!$A$13:$C$63,3,FALSE)</f>
        <v>0</v>
      </c>
      <c r="S343" s="334">
        <f>IF(M343&gt;0,M343*H343/Y343,0)*VLOOKUP(B343,'2-Kosten per locatie'!$A$13:$C$63,3,FALSE)</f>
        <v>0</v>
      </c>
      <c r="T343" s="334">
        <f>IF(N343&gt;0,N343*H343/Z343,0)*VLOOKUP(B343,'2-Kosten per locatie'!$A$13:$C$63,3,FALSE)</f>
        <v>0</v>
      </c>
      <c r="U343" s="334">
        <f>IF(O343&gt;0,O343*H343/Y343,0)*VLOOKUP(B343,'2-Kosten per locatie'!$A$13:$C$63,3,FALSE)</f>
        <v>0</v>
      </c>
      <c r="V343" s="334">
        <f>IF(P343&gt;0,P343*H343/Z343,0)*VLOOKUP(B343,'2-Kosten per locatie'!$A$13:$C$63,3,FALSE)</f>
        <v>0</v>
      </c>
      <c r="W343" s="335">
        <f>IF(K343="nio",0,IF(K343&gt;0,VLOOKUP(F343,'3-Productie normen'!A:L,VLOOKUP(K343,'3-Productie normen'!$B$38:$C$44,2,FALSE),FALSE)))</f>
        <v>0</v>
      </c>
      <c r="X343" s="335">
        <f t="shared" si="29"/>
        <v>0</v>
      </c>
      <c r="Y343" s="335">
        <f t="shared" si="30"/>
        <v>0</v>
      </c>
      <c r="Z343" s="335">
        <f t="shared" si="31"/>
        <v>0</v>
      </c>
      <c r="AA343" s="336" t="str">
        <f>VLOOKUP(F343,'3-Productie normen'!A:O,15,FALSE)</f>
        <v>B</v>
      </c>
      <c r="AC343" s="337">
        <f t="shared" si="32"/>
        <v>2470</v>
      </c>
    </row>
    <row r="344" spans="1:29" ht="14.1" customHeight="1">
      <c r="A344" s="68">
        <v>344</v>
      </c>
      <c r="B344" s="273" t="s">
        <v>98</v>
      </c>
      <c r="C344" s="329" t="s">
        <v>207</v>
      </c>
      <c r="D344" s="330"/>
      <c r="E344" s="224" t="s">
        <v>158</v>
      </c>
      <c r="F344" s="224" t="s">
        <v>158</v>
      </c>
      <c r="G344" s="224" t="s">
        <v>209</v>
      </c>
      <c r="H344" s="339">
        <v>19</v>
      </c>
      <c r="I344" s="339"/>
      <c r="J344" s="332">
        <f t="shared" si="33"/>
        <v>130</v>
      </c>
      <c r="K344" s="333">
        <v>130</v>
      </c>
      <c r="L344" s="333"/>
      <c r="M344" s="333"/>
      <c r="N344" s="333"/>
      <c r="O344" s="333"/>
      <c r="P344" s="333"/>
      <c r="Q344" s="334" t="e">
        <f>IF(K344="nio",0,IF(K344&gt;0,K344*H344/W344,0))*VLOOKUP(B344,'2-Kosten per locatie'!$A$13:$C$63,3,FALSE)</f>
        <v>#DIV/0!</v>
      </c>
      <c r="R344" s="334">
        <f>IF(L344&gt;0,L344*H344/X344,0)*VLOOKUP(B344,'2-Kosten per locatie'!$A$13:$C$63,3,FALSE)</f>
        <v>0</v>
      </c>
      <c r="S344" s="334">
        <f>IF(M344&gt;0,M344*H344/Y344,0)*VLOOKUP(B344,'2-Kosten per locatie'!$A$13:$C$63,3,FALSE)</f>
        <v>0</v>
      </c>
      <c r="T344" s="334">
        <f>IF(N344&gt;0,N344*H344/Z344,0)*VLOOKUP(B344,'2-Kosten per locatie'!$A$13:$C$63,3,FALSE)</f>
        <v>0</v>
      </c>
      <c r="U344" s="334">
        <f>IF(O344&gt;0,O344*H344/Y344,0)*VLOOKUP(B344,'2-Kosten per locatie'!$A$13:$C$63,3,FALSE)</f>
        <v>0</v>
      </c>
      <c r="V344" s="334">
        <f>IF(P344&gt;0,P344*H344/Z344,0)*VLOOKUP(B344,'2-Kosten per locatie'!$A$13:$C$63,3,FALSE)</f>
        <v>0</v>
      </c>
      <c r="W344" s="335">
        <f>IF(K344="nio",0,IF(K344&gt;0,VLOOKUP(F344,'3-Productie normen'!A:L,VLOOKUP(K344,'3-Productie normen'!$B$38:$C$44,2,FALSE),FALSE)))</f>
        <v>0</v>
      </c>
      <c r="X344" s="335">
        <f t="shared" si="29"/>
        <v>0</v>
      </c>
      <c r="Y344" s="335">
        <f t="shared" si="30"/>
        <v>0</v>
      </c>
      <c r="Z344" s="335">
        <f t="shared" si="31"/>
        <v>0</v>
      </c>
      <c r="AA344" s="336" t="str">
        <f>VLOOKUP(F344,'3-Productie normen'!A:O,15,FALSE)</f>
        <v>B</v>
      </c>
      <c r="AC344" s="337">
        <f t="shared" si="32"/>
        <v>2470</v>
      </c>
    </row>
    <row r="345" spans="1:29" ht="14.1" customHeight="1">
      <c r="A345" s="68">
        <v>345</v>
      </c>
      <c r="B345" s="273" t="s">
        <v>98</v>
      </c>
      <c r="C345" s="329" t="s">
        <v>207</v>
      </c>
      <c r="D345" s="330"/>
      <c r="E345" s="224" t="s">
        <v>158</v>
      </c>
      <c r="F345" s="224" t="s">
        <v>158</v>
      </c>
      <c r="G345" s="224" t="s">
        <v>209</v>
      </c>
      <c r="H345" s="339">
        <v>19</v>
      </c>
      <c r="I345" s="339"/>
      <c r="J345" s="332">
        <f t="shared" si="33"/>
        <v>130</v>
      </c>
      <c r="K345" s="333">
        <v>130</v>
      </c>
      <c r="L345" s="333"/>
      <c r="M345" s="333"/>
      <c r="N345" s="333"/>
      <c r="O345" s="333"/>
      <c r="P345" s="333"/>
      <c r="Q345" s="334" t="e">
        <f>IF(K345="nio",0,IF(K345&gt;0,K345*H345/W345,0))*VLOOKUP(B345,'2-Kosten per locatie'!$A$13:$C$63,3,FALSE)</f>
        <v>#DIV/0!</v>
      </c>
      <c r="R345" s="334">
        <f>IF(L345&gt;0,L345*H345/X345,0)*VLOOKUP(B345,'2-Kosten per locatie'!$A$13:$C$63,3,FALSE)</f>
        <v>0</v>
      </c>
      <c r="S345" s="334">
        <f>IF(M345&gt;0,M345*H345/Y345,0)*VLOOKUP(B345,'2-Kosten per locatie'!$A$13:$C$63,3,FALSE)</f>
        <v>0</v>
      </c>
      <c r="T345" s="334">
        <f>IF(N345&gt;0,N345*H345/Z345,0)*VLOOKUP(B345,'2-Kosten per locatie'!$A$13:$C$63,3,FALSE)</f>
        <v>0</v>
      </c>
      <c r="U345" s="334">
        <f>IF(O345&gt;0,O345*H345/Y345,0)*VLOOKUP(B345,'2-Kosten per locatie'!$A$13:$C$63,3,FALSE)</f>
        <v>0</v>
      </c>
      <c r="V345" s="334">
        <f>IF(P345&gt;0,P345*H345/Z345,0)*VLOOKUP(B345,'2-Kosten per locatie'!$A$13:$C$63,3,FALSE)</f>
        <v>0</v>
      </c>
      <c r="W345" s="335">
        <f>IF(K345="nio",0,IF(K345&gt;0,VLOOKUP(F345,'3-Productie normen'!A:L,VLOOKUP(K345,'3-Productie normen'!$B$38:$C$44,2,FALSE),FALSE)))</f>
        <v>0</v>
      </c>
      <c r="X345" s="335">
        <f t="shared" si="29"/>
        <v>0</v>
      </c>
      <c r="Y345" s="335">
        <f t="shared" si="30"/>
        <v>0</v>
      </c>
      <c r="Z345" s="335">
        <f t="shared" si="31"/>
        <v>0</v>
      </c>
      <c r="AA345" s="336" t="str">
        <f>VLOOKUP(F345,'3-Productie normen'!A:O,15,FALSE)</f>
        <v>B</v>
      </c>
      <c r="AC345" s="337">
        <f t="shared" si="32"/>
        <v>2470</v>
      </c>
    </row>
    <row r="346" spans="1:29" ht="14.1" customHeight="1">
      <c r="A346" s="68">
        <v>346</v>
      </c>
      <c r="B346" s="273" t="s">
        <v>98</v>
      </c>
      <c r="C346" s="329" t="s">
        <v>207</v>
      </c>
      <c r="D346" s="330"/>
      <c r="E346" s="224" t="s">
        <v>158</v>
      </c>
      <c r="F346" s="224" t="s">
        <v>158</v>
      </c>
      <c r="G346" s="224" t="s">
        <v>209</v>
      </c>
      <c r="H346" s="339">
        <v>52</v>
      </c>
      <c r="I346" s="339"/>
      <c r="J346" s="332">
        <f t="shared" si="33"/>
        <v>130</v>
      </c>
      <c r="K346" s="333">
        <v>130</v>
      </c>
      <c r="L346" s="333"/>
      <c r="M346" s="333"/>
      <c r="N346" s="333"/>
      <c r="O346" s="333"/>
      <c r="P346" s="333"/>
      <c r="Q346" s="334" t="e">
        <f>IF(K346="nio",0,IF(K346&gt;0,K346*H346/W346,0))*VLOOKUP(B346,'2-Kosten per locatie'!$A$13:$C$63,3,FALSE)</f>
        <v>#DIV/0!</v>
      </c>
      <c r="R346" s="334">
        <f>IF(L346&gt;0,L346*H346/X346,0)*VLOOKUP(B346,'2-Kosten per locatie'!$A$13:$C$63,3,FALSE)</f>
        <v>0</v>
      </c>
      <c r="S346" s="334">
        <f>IF(M346&gt;0,M346*H346/Y346,0)*VLOOKUP(B346,'2-Kosten per locatie'!$A$13:$C$63,3,FALSE)</f>
        <v>0</v>
      </c>
      <c r="T346" s="334">
        <f>IF(N346&gt;0,N346*H346/Z346,0)*VLOOKUP(B346,'2-Kosten per locatie'!$A$13:$C$63,3,FALSE)</f>
        <v>0</v>
      </c>
      <c r="U346" s="334">
        <f>IF(O346&gt;0,O346*H346/Y346,0)*VLOOKUP(B346,'2-Kosten per locatie'!$A$13:$C$63,3,FALSE)</f>
        <v>0</v>
      </c>
      <c r="V346" s="334">
        <f>IF(P346&gt;0,P346*H346/Z346,0)*VLOOKUP(B346,'2-Kosten per locatie'!$A$13:$C$63,3,FALSE)</f>
        <v>0</v>
      </c>
      <c r="W346" s="335">
        <f>IF(K346="nio",0,IF(K346&gt;0,VLOOKUP(F346,'3-Productie normen'!A:L,VLOOKUP(K346,'3-Productie normen'!$B$38:$C$44,2,FALSE),FALSE)))</f>
        <v>0</v>
      </c>
      <c r="X346" s="335">
        <f t="shared" si="29"/>
        <v>0</v>
      </c>
      <c r="Y346" s="335">
        <f t="shared" si="30"/>
        <v>0</v>
      </c>
      <c r="Z346" s="335">
        <f t="shared" si="31"/>
        <v>0</v>
      </c>
      <c r="AA346" s="336" t="str">
        <f>VLOOKUP(F346,'3-Productie normen'!A:O,15,FALSE)</f>
        <v>B</v>
      </c>
      <c r="AC346" s="337">
        <f t="shared" si="32"/>
        <v>6760</v>
      </c>
    </row>
    <row r="347" spans="1:29" ht="14.1" customHeight="1">
      <c r="A347" s="68">
        <v>347</v>
      </c>
      <c r="B347" s="273" t="s">
        <v>98</v>
      </c>
      <c r="C347" s="329" t="s">
        <v>207</v>
      </c>
      <c r="D347" s="330"/>
      <c r="E347" s="224" t="s">
        <v>347</v>
      </c>
      <c r="F347" s="224" t="s">
        <v>154</v>
      </c>
      <c r="G347" s="224" t="s">
        <v>233</v>
      </c>
      <c r="H347" s="339">
        <v>36.799999999999997</v>
      </c>
      <c r="I347" s="339"/>
      <c r="J347" s="332">
        <f t="shared" si="33"/>
        <v>130</v>
      </c>
      <c r="K347" s="333">
        <v>130</v>
      </c>
      <c r="L347" s="333"/>
      <c r="M347" s="333"/>
      <c r="N347" s="333"/>
      <c r="O347" s="333"/>
      <c r="P347" s="333"/>
      <c r="Q347" s="334" t="e">
        <f>IF(K347="nio",0,IF(K347&gt;0,K347*H347/W347,0))*VLOOKUP(B347,'2-Kosten per locatie'!$A$13:$C$63,3,FALSE)</f>
        <v>#DIV/0!</v>
      </c>
      <c r="R347" s="334">
        <f>IF(L347&gt;0,L347*H347/X347,0)*VLOOKUP(B347,'2-Kosten per locatie'!$A$13:$C$63,3,FALSE)</f>
        <v>0</v>
      </c>
      <c r="S347" s="334">
        <f>IF(M347&gt;0,M347*H347/Y347,0)*VLOOKUP(B347,'2-Kosten per locatie'!$A$13:$C$63,3,FALSE)</f>
        <v>0</v>
      </c>
      <c r="T347" s="334">
        <f>IF(N347&gt;0,N347*H347/Z347,0)*VLOOKUP(B347,'2-Kosten per locatie'!$A$13:$C$63,3,FALSE)</f>
        <v>0</v>
      </c>
      <c r="U347" s="334">
        <f>IF(O347&gt;0,O347*H347/Y347,0)*VLOOKUP(B347,'2-Kosten per locatie'!$A$13:$C$63,3,FALSE)</f>
        <v>0</v>
      </c>
      <c r="V347" s="334">
        <f>IF(P347&gt;0,P347*H347/Z347,0)*VLOOKUP(B347,'2-Kosten per locatie'!$A$13:$C$63,3,FALSE)</f>
        <v>0</v>
      </c>
      <c r="W347" s="335">
        <f>IF(K347="nio",0,IF(K347&gt;0,VLOOKUP(F347,'3-Productie normen'!A:L,VLOOKUP(K347,'3-Productie normen'!$B$38:$C$44,2,FALSE),FALSE)))</f>
        <v>0</v>
      </c>
      <c r="X347" s="335">
        <f t="shared" si="29"/>
        <v>0</v>
      </c>
      <c r="Y347" s="335">
        <f t="shared" si="30"/>
        <v>0</v>
      </c>
      <c r="Z347" s="335">
        <f t="shared" si="31"/>
        <v>0</v>
      </c>
      <c r="AA347" s="336" t="str">
        <f>VLOOKUP(F347,'3-Productie normen'!A:O,15,FALSE)</f>
        <v>V</v>
      </c>
      <c r="AC347" s="337">
        <f t="shared" si="32"/>
        <v>4784</v>
      </c>
    </row>
    <row r="348" spans="1:29" ht="14.1" customHeight="1">
      <c r="A348" s="68">
        <v>348</v>
      </c>
      <c r="B348" s="273" t="s">
        <v>98</v>
      </c>
      <c r="C348" s="329" t="s">
        <v>207</v>
      </c>
      <c r="D348" s="330"/>
      <c r="E348" s="224" t="s">
        <v>158</v>
      </c>
      <c r="F348" s="224" t="s">
        <v>158</v>
      </c>
      <c r="G348" s="224" t="s">
        <v>209</v>
      </c>
      <c r="H348" s="339">
        <v>44</v>
      </c>
      <c r="I348" s="339"/>
      <c r="J348" s="332">
        <f t="shared" si="33"/>
        <v>130</v>
      </c>
      <c r="K348" s="333">
        <v>130</v>
      </c>
      <c r="L348" s="333"/>
      <c r="M348" s="333"/>
      <c r="N348" s="333"/>
      <c r="O348" s="333"/>
      <c r="P348" s="333"/>
      <c r="Q348" s="334" t="e">
        <f>IF(K348="nio",0,IF(K348&gt;0,K348*H348/W348,0))*VLOOKUP(B348,'2-Kosten per locatie'!$A$13:$C$63,3,FALSE)</f>
        <v>#DIV/0!</v>
      </c>
      <c r="R348" s="334">
        <f>IF(L348&gt;0,L348*H348/X348,0)*VLOOKUP(B348,'2-Kosten per locatie'!$A$13:$C$63,3,FALSE)</f>
        <v>0</v>
      </c>
      <c r="S348" s="334">
        <f>IF(M348&gt;0,M348*H348/Y348,0)*VLOOKUP(B348,'2-Kosten per locatie'!$A$13:$C$63,3,FALSE)</f>
        <v>0</v>
      </c>
      <c r="T348" s="334">
        <f>IF(N348&gt;0,N348*H348/Z348,0)*VLOOKUP(B348,'2-Kosten per locatie'!$A$13:$C$63,3,FALSE)</f>
        <v>0</v>
      </c>
      <c r="U348" s="334">
        <f>IF(O348&gt;0,O348*H348/Y348,0)*VLOOKUP(B348,'2-Kosten per locatie'!$A$13:$C$63,3,FALSE)</f>
        <v>0</v>
      </c>
      <c r="V348" s="334">
        <f>IF(P348&gt;0,P348*H348/Z348,0)*VLOOKUP(B348,'2-Kosten per locatie'!$A$13:$C$63,3,FALSE)</f>
        <v>0</v>
      </c>
      <c r="W348" s="335">
        <f>IF(K348="nio",0,IF(K348&gt;0,VLOOKUP(F348,'3-Productie normen'!A:L,VLOOKUP(K348,'3-Productie normen'!$B$38:$C$44,2,FALSE),FALSE)))</f>
        <v>0</v>
      </c>
      <c r="X348" s="335">
        <f t="shared" si="29"/>
        <v>0</v>
      </c>
      <c r="Y348" s="335">
        <f t="shared" si="30"/>
        <v>0</v>
      </c>
      <c r="Z348" s="335">
        <f t="shared" si="31"/>
        <v>0</v>
      </c>
      <c r="AA348" s="336" t="str">
        <f>VLOOKUP(F348,'3-Productie normen'!A:O,15,FALSE)</f>
        <v>B</v>
      </c>
      <c r="AC348" s="337">
        <f t="shared" si="32"/>
        <v>5720</v>
      </c>
    </row>
    <row r="349" spans="1:29" ht="14.1" customHeight="1">
      <c r="A349" s="68">
        <v>349</v>
      </c>
      <c r="B349" s="273" t="s">
        <v>98</v>
      </c>
      <c r="C349" s="329" t="s">
        <v>207</v>
      </c>
      <c r="D349" s="330"/>
      <c r="E349" s="224" t="s">
        <v>348</v>
      </c>
      <c r="F349" s="224" t="s">
        <v>166</v>
      </c>
      <c r="G349" s="224" t="s">
        <v>211</v>
      </c>
      <c r="H349" s="339">
        <v>9.35</v>
      </c>
      <c r="I349" s="339"/>
      <c r="J349" s="332">
        <f t="shared" si="33"/>
        <v>255</v>
      </c>
      <c r="K349" s="333">
        <v>255</v>
      </c>
      <c r="L349" s="333"/>
      <c r="M349" s="333"/>
      <c r="N349" s="333"/>
      <c r="O349" s="333"/>
      <c r="P349" s="333"/>
      <c r="Q349" s="334" t="e">
        <f>IF(K349="nio",0,IF(K349&gt;0,K349*H349/W349,0))*VLOOKUP(B349,'2-Kosten per locatie'!$A$13:$C$63,3,FALSE)</f>
        <v>#DIV/0!</v>
      </c>
      <c r="R349" s="334">
        <f>IF(L349&gt;0,L349*H349/X349,0)*VLOOKUP(B349,'2-Kosten per locatie'!$A$13:$C$63,3,FALSE)</f>
        <v>0</v>
      </c>
      <c r="S349" s="334">
        <f>IF(M349&gt;0,M349*H349/Y349,0)*VLOOKUP(B349,'2-Kosten per locatie'!$A$13:$C$63,3,FALSE)</f>
        <v>0</v>
      </c>
      <c r="T349" s="334">
        <f>IF(N349&gt;0,N349*H349/Z349,0)*VLOOKUP(B349,'2-Kosten per locatie'!$A$13:$C$63,3,FALSE)</f>
        <v>0</v>
      </c>
      <c r="U349" s="334">
        <f>IF(O349&gt;0,O349*H349/Y349,0)*VLOOKUP(B349,'2-Kosten per locatie'!$A$13:$C$63,3,FALSE)</f>
        <v>0</v>
      </c>
      <c r="V349" s="334">
        <f>IF(P349&gt;0,P349*H349/Z349,0)*VLOOKUP(B349,'2-Kosten per locatie'!$A$13:$C$63,3,FALSE)</f>
        <v>0</v>
      </c>
      <c r="W349" s="335">
        <f>IF(K349="nio",0,IF(K349&gt;0,VLOOKUP(F349,'3-Productie normen'!A:L,VLOOKUP(K349,'3-Productie normen'!$B$38:$C$44,2,FALSE),FALSE)))</f>
        <v>0</v>
      </c>
      <c r="X349" s="335">
        <f t="shared" si="29"/>
        <v>0</v>
      </c>
      <c r="Y349" s="335">
        <f t="shared" si="30"/>
        <v>0</v>
      </c>
      <c r="Z349" s="335">
        <f t="shared" si="31"/>
        <v>0</v>
      </c>
      <c r="AA349" s="336" t="str">
        <f>VLOOKUP(F349,'3-Productie normen'!A:O,15,FALSE)</f>
        <v>S</v>
      </c>
      <c r="AC349" s="337">
        <f t="shared" si="32"/>
        <v>2384.25</v>
      </c>
    </row>
    <row r="350" spans="1:29" ht="14.1" customHeight="1">
      <c r="A350" s="68">
        <v>350</v>
      </c>
      <c r="B350" s="273" t="s">
        <v>98</v>
      </c>
      <c r="C350" s="329" t="s">
        <v>207</v>
      </c>
      <c r="D350" s="330"/>
      <c r="E350" s="224" t="s">
        <v>157</v>
      </c>
      <c r="F350" s="224" t="s">
        <v>157</v>
      </c>
      <c r="G350" s="224" t="s">
        <v>233</v>
      </c>
      <c r="H350" s="339">
        <v>120</v>
      </c>
      <c r="I350" s="339"/>
      <c r="J350" s="332">
        <f t="shared" si="33"/>
        <v>255</v>
      </c>
      <c r="K350" s="333">
        <v>255</v>
      </c>
      <c r="L350" s="333"/>
      <c r="M350" s="333"/>
      <c r="N350" s="333"/>
      <c r="O350" s="333"/>
      <c r="P350" s="333"/>
      <c r="Q350" s="334" t="e">
        <f>IF(K350="nio",0,IF(K350&gt;0,K350*H350/W350,0))*VLOOKUP(B350,'2-Kosten per locatie'!$A$13:$C$63,3,FALSE)</f>
        <v>#DIV/0!</v>
      </c>
      <c r="R350" s="334">
        <f>IF(L350&gt;0,L350*H350/X350,0)*VLOOKUP(B350,'2-Kosten per locatie'!$A$13:$C$63,3,FALSE)</f>
        <v>0</v>
      </c>
      <c r="S350" s="334">
        <f>IF(M350&gt;0,M350*H350/Y350,0)*VLOOKUP(B350,'2-Kosten per locatie'!$A$13:$C$63,3,FALSE)</f>
        <v>0</v>
      </c>
      <c r="T350" s="334">
        <f>IF(N350&gt;0,N350*H350/Z350,0)*VLOOKUP(B350,'2-Kosten per locatie'!$A$13:$C$63,3,FALSE)</f>
        <v>0</v>
      </c>
      <c r="U350" s="334">
        <f>IF(O350&gt;0,O350*H350/Y350,0)*VLOOKUP(B350,'2-Kosten per locatie'!$A$13:$C$63,3,FALSE)</f>
        <v>0</v>
      </c>
      <c r="V350" s="334">
        <f>IF(P350&gt;0,P350*H350/Z350,0)*VLOOKUP(B350,'2-Kosten per locatie'!$A$13:$C$63,3,FALSE)</f>
        <v>0</v>
      </c>
      <c r="W350" s="335">
        <f>IF(K350="nio",0,IF(K350&gt;0,VLOOKUP(F350,'3-Productie normen'!A:L,VLOOKUP(K350,'3-Productie normen'!$B$38:$C$44,2,FALSE),FALSE)))</f>
        <v>0</v>
      </c>
      <c r="X350" s="335">
        <f t="shared" si="29"/>
        <v>0</v>
      </c>
      <c r="Y350" s="335">
        <f t="shared" si="30"/>
        <v>0</v>
      </c>
      <c r="Z350" s="335">
        <f t="shared" si="31"/>
        <v>0</v>
      </c>
      <c r="AA350" s="336" t="str">
        <f>VLOOKUP(F350,'3-Productie normen'!A:O,15,FALSE)</f>
        <v>V</v>
      </c>
      <c r="AC350" s="337">
        <f t="shared" si="32"/>
        <v>30600</v>
      </c>
    </row>
    <row r="351" spans="1:29" ht="14.1" customHeight="1">
      <c r="A351" s="68">
        <v>351</v>
      </c>
      <c r="B351" s="273" t="s">
        <v>98</v>
      </c>
      <c r="C351" s="329" t="s">
        <v>207</v>
      </c>
      <c r="D351" s="330"/>
      <c r="E351" s="224" t="s">
        <v>155</v>
      </c>
      <c r="F351" s="224" t="s">
        <v>155</v>
      </c>
      <c r="G351" s="224" t="s">
        <v>233</v>
      </c>
      <c r="H351" s="339">
        <v>9</v>
      </c>
      <c r="I351" s="339"/>
      <c r="J351" s="332">
        <f t="shared" si="33"/>
        <v>255</v>
      </c>
      <c r="K351" s="333">
        <v>255</v>
      </c>
      <c r="L351" s="333"/>
      <c r="M351" s="333"/>
      <c r="N351" s="333"/>
      <c r="O351" s="333"/>
      <c r="P351" s="333"/>
      <c r="Q351" s="334" t="e">
        <f>IF(K351="nio",0,IF(K351&gt;0,K351*H351/W351,0))*VLOOKUP(B351,'2-Kosten per locatie'!$A$13:$C$63,3,FALSE)</f>
        <v>#DIV/0!</v>
      </c>
      <c r="R351" s="334">
        <f>IF(L351&gt;0,L351*H351/X351,0)*VLOOKUP(B351,'2-Kosten per locatie'!$A$13:$C$63,3,FALSE)</f>
        <v>0</v>
      </c>
      <c r="S351" s="334">
        <f>IF(M351&gt;0,M351*H351/Y351,0)*VLOOKUP(B351,'2-Kosten per locatie'!$A$13:$C$63,3,FALSE)</f>
        <v>0</v>
      </c>
      <c r="T351" s="334">
        <f>IF(N351&gt;0,N351*H351/Z351,0)*VLOOKUP(B351,'2-Kosten per locatie'!$A$13:$C$63,3,FALSE)</f>
        <v>0</v>
      </c>
      <c r="U351" s="334">
        <f>IF(O351&gt;0,O351*H351/Y351,0)*VLOOKUP(B351,'2-Kosten per locatie'!$A$13:$C$63,3,FALSE)</f>
        <v>0</v>
      </c>
      <c r="V351" s="334">
        <f>IF(P351&gt;0,P351*H351/Z351,0)*VLOOKUP(B351,'2-Kosten per locatie'!$A$13:$C$63,3,FALSE)</f>
        <v>0</v>
      </c>
      <c r="W351" s="335">
        <f>IF(K351="nio",0,IF(K351&gt;0,VLOOKUP(F351,'3-Productie normen'!A:L,VLOOKUP(K351,'3-Productie normen'!$B$38:$C$44,2,FALSE),FALSE)))</f>
        <v>0</v>
      </c>
      <c r="X351" s="335">
        <f t="shared" si="29"/>
        <v>0</v>
      </c>
      <c r="Y351" s="335">
        <f t="shared" si="30"/>
        <v>0</v>
      </c>
      <c r="Z351" s="335">
        <f t="shared" si="31"/>
        <v>0</v>
      </c>
      <c r="AA351" s="336" t="str">
        <f>VLOOKUP(F351,'3-Productie normen'!A:O,15,FALSE)</f>
        <v>V</v>
      </c>
      <c r="AC351" s="337">
        <f t="shared" si="32"/>
        <v>2295</v>
      </c>
    </row>
    <row r="352" spans="1:29" ht="14.1" customHeight="1">
      <c r="A352" s="68">
        <v>352</v>
      </c>
      <c r="B352" s="273" t="s">
        <v>98</v>
      </c>
      <c r="C352" s="329" t="s">
        <v>207</v>
      </c>
      <c r="D352" s="330"/>
      <c r="E352" s="224" t="s">
        <v>230</v>
      </c>
      <c r="F352" s="224" t="s">
        <v>166</v>
      </c>
      <c r="G352" s="224" t="s">
        <v>211</v>
      </c>
      <c r="H352" s="339">
        <v>9.35</v>
      </c>
      <c r="I352" s="339"/>
      <c r="J352" s="332">
        <f t="shared" si="33"/>
        <v>255</v>
      </c>
      <c r="K352" s="333">
        <v>255</v>
      </c>
      <c r="L352" s="333"/>
      <c r="M352" s="333"/>
      <c r="N352" s="333"/>
      <c r="O352" s="333"/>
      <c r="P352" s="333"/>
      <c r="Q352" s="334" t="e">
        <f>IF(K352="nio",0,IF(K352&gt;0,K352*H352/W352,0))*VLOOKUP(B352,'2-Kosten per locatie'!$A$13:$C$63,3,FALSE)</f>
        <v>#DIV/0!</v>
      </c>
      <c r="R352" s="334">
        <f>IF(L352&gt;0,L352*H352/X352,0)*VLOOKUP(B352,'2-Kosten per locatie'!$A$13:$C$63,3,FALSE)</f>
        <v>0</v>
      </c>
      <c r="S352" s="334">
        <f>IF(M352&gt;0,M352*H352/Y352,0)*VLOOKUP(B352,'2-Kosten per locatie'!$A$13:$C$63,3,FALSE)</f>
        <v>0</v>
      </c>
      <c r="T352" s="334">
        <f>IF(N352&gt;0,N352*H352/Z352,0)*VLOOKUP(B352,'2-Kosten per locatie'!$A$13:$C$63,3,FALSE)</f>
        <v>0</v>
      </c>
      <c r="U352" s="334">
        <f>IF(O352&gt;0,O352*H352/Y352,0)*VLOOKUP(B352,'2-Kosten per locatie'!$A$13:$C$63,3,FALSE)</f>
        <v>0</v>
      </c>
      <c r="V352" s="334">
        <f>IF(P352&gt;0,P352*H352/Z352,0)*VLOOKUP(B352,'2-Kosten per locatie'!$A$13:$C$63,3,FALSE)</f>
        <v>0</v>
      </c>
      <c r="W352" s="335">
        <f>IF(K352="nio",0,IF(K352&gt;0,VLOOKUP(F352,'3-Productie normen'!A:L,VLOOKUP(K352,'3-Productie normen'!$B$38:$C$44,2,FALSE),FALSE)))</f>
        <v>0</v>
      </c>
      <c r="X352" s="335">
        <f t="shared" si="29"/>
        <v>0</v>
      </c>
      <c r="Y352" s="335">
        <f t="shared" si="30"/>
        <v>0</v>
      </c>
      <c r="Z352" s="335">
        <f t="shared" si="31"/>
        <v>0</v>
      </c>
      <c r="AA352" s="336" t="str">
        <f>VLOOKUP(F352,'3-Productie normen'!A:O,15,FALSE)</f>
        <v>S</v>
      </c>
      <c r="AC352" s="337">
        <f t="shared" si="32"/>
        <v>2384.25</v>
      </c>
    </row>
    <row r="353" spans="1:29" ht="14.1" customHeight="1">
      <c r="A353" s="68">
        <v>353</v>
      </c>
      <c r="B353" s="273" t="s">
        <v>98</v>
      </c>
      <c r="C353" s="329" t="s">
        <v>207</v>
      </c>
      <c r="D353" s="330"/>
      <c r="E353" s="224" t="s">
        <v>349</v>
      </c>
      <c r="F353" s="224" t="s">
        <v>161</v>
      </c>
      <c r="G353" s="224" t="s">
        <v>233</v>
      </c>
      <c r="H353" s="339">
        <v>29</v>
      </c>
      <c r="I353" s="339"/>
      <c r="J353" s="332">
        <f t="shared" si="33"/>
        <v>130</v>
      </c>
      <c r="K353" s="333">
        <v>130</v>
      </c>
      <c r="L353" s="333"/>
      <c r="M353" s="333"/>
      <c r="N353" s="333"/>
      <c r="O353" s="333"/>
      <c r="P353" s="333"/>
      <c r="Q353" s="334" t="e">
        <f>IF(K353="nio",0,IF(K353&gt;0,K353*H353/W353,0))*VLOOKUP(B353,'2-Kosten per locatie'!$A$13:$C$63,3,FALSE)</f>
        <v>#DIV/0!</v>
      </c>
      <c r="R353" s="334">
        <f>IF(L353&gt;0,L353*H353/X353,0)*VLOOKUP(B353,'2-Kosten per locatie'!$A$13:$C$63,3,FALSE)</f>
        <v>0</v>
      </c>
      <c r="S353" s="334">
        <f>IF(M353&gt;0,M353*H353/Y353,0)*VLOOKUP(B353,'2-Kosten per locatie'!$A$13:$C$63,3,FALSE)</f>
        <v>0</v>
      </c>
      <c r="T353" s="334">
        <f>IF(N353&gt;0,N353*H353/Z353,0)*VLOOKUP(B353,'2-Kosten per locatie'!$A$13:$C$63,3,FALSE)</f>
        <v>0</v>
      </c>
      <c r="U353" s="334">
        <f>IF(O353&gt;0,O353*H353/Y353,0)*VLOOKUP(B353,'2-Kosten per locatie'!$A$13:$C$63,3,FALSE)</f>
        <v>0</v>
      </c>
      <c r="V353" s="334">
        <f>IF(P353&gt;0,P353*H353/Z353,0)*VLOOKUP(B353,'2-Kosten per locatie'!$A$13:$C$63,3,FALSE)</f>
        <v>0</v>
      </c>
      <c r="W353" s="335">
        <f>IF(K353="nio",0,IF(K353&gt;0,VLOOKUP(F353,'3-Productie normen'!A:L,VLOOKUP(K353,'3-Productie normen'!$B$38:$C$44,2,FALSE),FALSE)))</f>
        <v>0</v>
      </c>
      <c r="X353" s="335">
        <f t="shared" si="29"/>
        <v>0</v>
      </c>
      <c r="Y353" s="335">
        <f t="shared" si="30"/>
        <v>0</v>
      </c>
      <c r="Z353" s="335">
        <f t="shared" si="31"/>
        <v>0</v>
      </c>
      <c r="AA353" s="336" t="str">
        <f>VLOOKUP(F353,'3-Productie normen'!A:O,15,FALSE)</f>
        <v>V</v>
      </c>
      <c r="AC353" s="337">
        <f t="shared" si="32"/>
        <v>3770</v>
      </c>
    </row>
    <row r="354" spans="1:29" ht="14.1" customHeight="1">
      <c r="A354" s="68">
        <v>354</v>
      </c>
      <c r="B354" s="273" t="s">
        <v>98</v>
      </c>
      <c r="C354" s="329" t="s">
        <v>207</v>
      </c>
      <c r="D354" s="330"/>
      <c r="E354" s="224" t="s">
        <v>347</v>
      </c>
      <c r="F354" s="224" t="s">
        <v>154</v>
      </c>
      <c r="G354" s="224" t="s">
        <v>233</v>
      </c>
      <c r="H354" s="339">
        <v>38.25</v>
      </c>
      <c r="I354" s="339"/>
      <c r="J354" s="332">
        <f t="shared" si="33"/>
        <v>130</v>
      </c>
      <c r="K354" s="333">
        <v>130</v>
      </c>
      <c r="L354" s="333"/>
      <c r="M354" s="333"/>
      <c r="N354" s="333"/>
      <c r="O354" s="333"/>
      <c r="P354" s="333"/>
      <c r="Q354" s="334" t="e">
        <f>IF(K354="nio",0,IF(K354&gt;0,K354*H354/W354,0))*VLOOKUP(B354,'2-Kosten per locatie'!$A$13:$C$63,3,FALSE)</f>
        <v>#DIV/0!</v>
      </c>
      <c r="R354" s="334">
        <f>IF(L354&gt;0,L354*H354/X354,0)*VLOOKUP(B354,'2-Kosten per locatie'!$A$13:$C$63,3,FALSE)</f>
        <v>0</v>
      </c>
      <c r="S354" s="334">
        <f>IF(M354&gt;0,M354*H354/Y354,0)*VLOOKUP(B354,'2-Kosten per locatie'!$A$13:$C$63,3,FALSE)</f>
        <v>0</v>
      </c>
      <c r="T354" s="334">
        <f>IF(N354&gt;0,N354*H354/Z354,0)*VLOOKUP(B354,'2-Kosten per locatie'!$A$13:$C$63,3,FALSE)</f>
        <v>0</v>
      </c>
      <c r="U354" s="334">
        <f>IF(O354&gt;0,O354*H354/Y354,0)*VLOOKUP(B354,'2-Kosten per locatie'!$A$13:$C$63,3,FALSE)</f>
        <v>0</v>
      </c>
      <c r="V354" s="334">
        <f>IF(P354&gt;0,P354*H354/Z354,0)*VLOOKUP(B354,'2-Kosten per locatie'!$A$13:$C$63,3,FALSE)</f>
        <v>0</v>
      </c>
      <c r="W354" s="335">
        <f>IF(K354="nio",0,IF(K354&gt;0,VLOOKUP(F354,'3-Productie normen'!A:L,VLOOKUP(K354,'3-Productie normen'!$B$38:$C$44,2,FALSE),FALSE)))</f>
        <v>0</v>
      </c>
      <c r="X354" s="335">
        <f t="shared" si="29"/>
        <v>0</v>
      </c>
      <c r="Y354" s="335">
        <f t="shared" si="30"/>
        <v>0</v>
      </c>
      <c r="Z354" s="335">
        <f t="shared" si="31"/>
        <v>0</v>
      </c>
      <c r="AA354" s="336" t="str">
        <f>VLOOKUP(F354,'3-Productie normen'!A:O,15,FALSE)</f>
        <v>V</v>
      </c>
      <c r="AC354" s="337">
        <f t="shared" si="32"/>
        <v>4972.5</v>
      </c>
    </row>
    <row r="355" spans="1:29" ht="14.1" customHeight="1">
      <c r="A355" s="68">
        <v>355</v>
      </c>
      <c r="B355" s="273" t="s">
        <v>98</v>
      </c>
      <c r="C355" s="329" t="s">
        <v>207</v>
      </c>
      <c r="D355" s="330"/>
      <c r="E355" s="224" t="s">
        <v>158</v>
      </c>
      <c r="F355" s="224" t="s">
        <v>158</v>
      </c>
      <c r="G355" s="224" t="s">
        <v>209</v>
      </c>
      <c r="H355" s="339">
        <v>19</v>
      </c>
      <c r="I355" s="339"/>
      <c r="J355" s="332">
        <f t="shared" si="33"/>
        <v>130</v>
      </c>
      <c r="K355" s="333">
        <v>130</v>
      </c>
      <c r="L355" s="333"/>
      <c r="M355" s="333"/>
      <c r="N355" s="333"/>
      <c r="O355" s="333"/>
      <c r="P355" s="333"/>
      <c r="Q355" s="334" t="e">
        <f>IF(K355="nio",0,IF(K355&gt;0,K355*H355/W355,0))*VLOOKUP(B355,'2-Kosten per locatie'!$A$13:$C$63,3,FALSE)</f>
        <v>#DIV/0!</v>
      </c>
      <c r="R355" s="334">
        <f>IF(L355&gt;0,L355*H355/X355,0)*VLOOKUP(B355,'2-Kosten per locatie'!$A$13:$C$63,3,FALSE)</f>
        <v>0</v>
      </c>
      <c r="S355" s="334">
        <f>IF(M355&gt;0,M355*H355/Y355,0)*VLOOKUP(B355,'2-Kosten per locatie'!$A$13:$C$63,3,FALSE)</f>
        <v>0</v>
      </c>
      <c r="T355" s="334">
        <f>IF(N355&gt;0,N355*H355/Z355,0)*VLOOKUP(B355,'2-Kosten per locatie'!$A$13:$C$63,3,FALSE)</f>
        <v>0</v>
      </c>
      <c r="U355" s="334">
        <f>IF(O355&gt;0,O355*H355/Y355,0)*VLOOKUP(B355,'2-Kosten per locatie'!$A$13:$C$63,3,FALSE)</f>
        <v>0</v>
      </c>
      <c r="V355" s="334">
        <f>IF(P355&gt;0,P355*H355/Z355,0)*VLOOKUP(B355,'2-Kosten per locatie'!$A$13:$C$63,3,FALSE)</f>
        <v>0</v>
      </c>
      <c r="W355" s="335">
        <f>IF(K355="nio",0,IF(K355&gt;0,VLOOKUP(F355,'3-Productie normen'!A:L,VLOOKUP(K355,'3-Productie normen'!$B$38:$C$44,2,FALSE),FALSE)))</f>
        <v>0</v>
      </c>
      <c r="X355" s="335">
        <f t="shared" si="29"/>
        <v>0</v>
      </c>
      <c r="Y355" s="335">
        <f t="shared" si="30"/>
        <v>0</v>
      </c>
      <c r="Z355" s="335">
        <f t="shared" si="31"/>
        <v>0</v>
      </c>
      <c r="AA355" s="336" t="str">
        <f>VLOOKUP(F355,'3-Productie normen'!A:O,15,FALSE)</f>
        <v>B</v>
      </c>
      <c r="AC355" s="337">
        <f t="shared" si="32"/>
        <v>2470</v>
      </c>
    </row>
    <row r="356" spans="1:29" ht="14.1" customHeight="1">
      <c r="A356" s="68">
        <v>356</v>
      </c>
      <c r="B356" s="273" t="s">
        <v>98</v>
      </c>
      <c r="C356" s="329" t="s">
        <v>207</v>
      </c>
      <c r="D356" s="330"/>
      <c r="E356" s="224" t="s">
        <v>158</v>
      </c>
      <c r="F356" s="224" t="s">
        <v>158</v>
      </c>
      <c r="G356" s="224" t="s">
        <v>209</v>
      </c>
      <c r="H356" s="339">
        <v>19</v>
      </c>
      <c r="I356" s="339"/>
      <c r="J356" s="332">
        <f t="shared" si="33"/>
        <v>130</v>
      </c>
      <c r="K356" s="333">
        <v>130</v>
      </c>
      <c r="L356" s="333"/>
      <c r="M356" s="333"/>
      <c r="N356" s="333"/>
      <c r="O356" s="333"/>
      <c r="P356" s="333"/>
      <c r="Q356" s="334" t="e">
        <f>IF(K356="nio",0,IF(K356&gt;0,K356*H356/W356,0))*VLOOKUP(B356,'2-Kosten per locatie'!$A$13:$C$63,3,FALSE)</f>
        <v>#DIV/0!</v>
      </c>
      <c r="R356" s="334">
        <f>IF(L356&gt;0,L356*H356/X356,0)*VLOOKUP(B356,'2-Kosten per locatie'!$A$13:$C$63,3,FALSE)</f>
        <v>0</v>
      </c>
      <c r="S356" s="334">
        <f>IF(M356&gt;0,M356*H356/Y356,0)*VLOOKUP(B356,'2-Kosten per locatie'!$A$13:$C$63,3,FALSE)</f>
        <v>0</v>
      </c>
      <c r="T356" s="334">
        <f>IF(N356&gt;0,N356*H356/Z356,0)*VLOOKUP(B356,'2-Kosten per locatie'!$A$13:$C$63,3,FALSE)</f>
        <v>0</v>
      </c>
      <c r="U356" s="334">
        <f>IF(O356&gt;0,O356*H356/Y356,0)*VLOOKUP(B356,'2-Kosten per locatie'!$A$13:$C$63,3,FALSE)</f>
        <v>0</v>
      </c>
      <c r="V356" s="334">
        <f>IF(P356&gt;0,P356*H356/Z356,0)*VLOOKUP(B356,'2-Kosten per locatie'!$A$13:$C$63,3,FALSE)</f>
        <v>0</v>
      </c>
      <c r="W356" s="335">
        <f>IF(K356="nio",0,IF(K356&gt;0,VLOOKUP(F356,'3-Productie normen'!A:L,VLOOKUP(K356,'3-Productie normen'!$B$38:$C$44,2,FALSE),FALSE)))</f>
        <v>0</v>
      </c>
      <c r="X356" s="335">
        <f t="shared" si="29"/>
        <v>0</v>
      </c>
      <c r="Y356" s="335">
        <f t="shared" si="30"/>
        <v>0</v>
      </c>
      <c r="Z356" s="335">
        <f t="shared" si="31"/>
        <v>0</v>
      </c>
      <c r="AA356" s="336" t="str">
        <f>VLOOKUP(F356,'3-Productie normen'!A:O,15,FALSE)</f>
        <v>B</v>
      </c>
      <c r="AC356" s="337">
        <f t="shared" si="32"/>
        <v>2470</v>
      </c>
    </row>
    <row r="357" spans="1:29" ht="14.1" customHeight="1">
      <c r="A357" s="68">
        <v>357</v>
      </c>
      <c r="B357" s="273" t="s">
        <v>98</v>
      </c>
      <c r="C357" s="329" t="s">
        <v>207</v>
      </c>
      <c r="D357" s="330"/>
      <c r="E357" s="224" t="s">
        <v>158</v>
      </c>
      <c r="F357" s="224" t="s">
        <v>158</v>
      </c>
      <c r="G357" s="224" t="s">
        <v>209</v>
      </c>
      <c r="H357" s="339">
        <v>19</v>
      </c>
      <c r="I357" s="339"/>
      <c r="J357" s="332">
        <f t="shared" si="33"/>
        <v>130</v>
      </c>
      <c r="K357" s="333">
        <v>130</v>
      </c>
      <c r="L357" s="333"/>
      <c r="M357" s="333"/>
      <c r="N357" s="333"/>
      <c r="O357" s="333"/>
      <c r="P357" s="333"/>
      <c r="Q357" s="334" t="e">
        <f>IF(K357="nio",0,IF(K357&gt;0,K357*H357/W357,0))*VLOOKUP(B357,'2-Kosten per locatie'!$A$13:$C$63,3,FALSE)</f>
        <v>#DIV/0!</v>
      </c>
      <c r="R357" s="334">
        <f>IF(L357&gt;0,L357*H357/X357,0)*VLOOKUP(B357,'2-Kosten per locatie'!$A$13:$C$63,3,FALSE)</f>
        <v>0</v>
      </c>
      <c r="S357" s="334">
        <f>IF(M357&gt;0,M357*H357/Y357,0)*VLOOKUP(B357,'2-Kosten per locatie'!$A$13:$C$63,3,FALSE)</f>
        <v>0</v>
      </c>
      <c r="T357" s="334">
        <f>IF(N357&gt;0,N357*H357/Z357,0)*VLOOKUP(B357,'2-Kosten per locatie'!$A$13:$C$63,3,FALSE)</f>
        <v>0</v>
      </c>
      <c r="U357" s="334">
        <f>IF(O357&gt;0,O357*H357/Y357,0)*VLOOKUP(B357,'2-Kosten per locatie'!$A$13:$C$63,3,FALSE)</f>
        <v>0</v>
      </c>
      <c r="V357" s="334">
        <f>IF(P357&gt;0,P357*H357/Z357,0)*VLOOKUP(B357,'2-Kosten per locatie'!$A$13:$C$63,3,FALSE)</f>
        <v>0</v>
      </c>
      <c r="W357" s="335">
        <f>IF(K357="nio",0,IF(K357&gt;0,VLOOKUP(F357,'3-Productie normen'!A:L,VLOOKUP(K357,'3-Productie normen'!$B$38:$C$44,2,FALSE),FALSE)))</f>
        <v>0</v>
      </c>
      <c r="X357" s="335">
        <f t="shared" si="29"/>
        <v>0</v>
      </c>
      <c r="Y357" s="335">
        <f t="shared" si="30"/>
        <v>0</v>
      </c>
      <c r="Z357" s="335">
        <f t="shared" si="31"/>
        <v>0</v>
      </c>
      <c r="AA357" s="336" t="str">
        <f>VLOOKUP(F357,'3-Productie normen'!A:O,15,FALSE)</f>
        <v>B</v>
      </c>
      <c r="AC357" s="337">
        <f t="shared" si="32"/>
        <v>2470</v>
      </c>
    </row>
    <row r="358" spans="1:29" ht="14.1" customHeight="1">
      <c r="A358" s="68">
        <v>358</v>
      </c>
      <c r="B358" s="273" t="s">
        <v>98</v>
      </c>
      <c r="C358" s="329" t="s">
        <v>207</v>
      </c>
      <c r="D358" s="330"/>
      <c r="E358" s="224" t="s">
        <v>158</v>
      </c>
      <c r="F358" s="224" t="s">
        <v>158</v>
      </c>
      <c r="G358" s="224" t="s">
        <v>209</v>
      </c>
      <c r="H358" s="339">
        <v>19</v>
      </c>
      <c r="I358" s="339"/>
      <c r="J358" s="332">
        <f t="shared" si="33"/>
        <v>130</v>
      </c>
      <c r="K358" s="333">
        <v>130</v>
      </c>
      <c r="L358" s="333"/>
      <c r="M358" s="333"/>
      <c r="N358" s="333"/>
      <c r="O358" s="333"/>
      <c r="P358" s="333"/>
      <c r="Q358" s="334" t="e">
        <f>IF(K358="nio",0,IF(K358&gt;0,K358*H358/W358,0))*VLOOKUP(B358,'2-Kosten per locatie'!$A$13:$C$63,3,FALSE)</f>
        <v>#DIV/0!</v>
      </c>
      <c r="R358" s="334">
        <f>IF(L358&gt;0,L358*H358/X358,0)*VLOOKUP(B358,'2-Kosten per locatie'!$A$13:$C$63,3,FALSE)</f>
        <v>0</v>
      </c>
      <c r="S358" s="334">
        <f>IF(M358&gt;0,M358*H358/Y358,0)*VLOOKUP(B358,'2-Kosten per locatie'!$A$13:$C$63,3,FALSE)</f>
        <v>0</v>
      </c>
      <c r="T358" s="334">
        <f>IF(N358&gt;0,N358*H358/Z358,0)*VLOOKUP(B358,'2-Kosten per locatie'!$A$13:$C$63,3,FALSE)</f>
        <v>0</v>
      </c>
      <c r="U358" s="334">
        <f>IF(O358&gt;0,O358*H358/Y358,0)*VLOOKUP(B358,'2-Kosten per locatie'!$A$13:$C$63,3,FALSE)</f>
        <v>0</v>
      </c>
      <c r="V358" s="334">
        <f>IF(P358&gt;0,P358*H358/Z358,0)*VLOOKUP(B358,'2-Kosten per locatie'!$A$13:$C$63,3,FALSE)</f>
        <v>0</v>
      </c>
      <c r="W358" s="335">
        <f>IF(K358="nio",0,IF(K358&gt;0,VLOOKUP(F358,'3-Productie normen'!A:L,VLOOKUP(K358,'3-Productie normen'!$B$38:$C$44,2,FALSE),FALSE)))</f>
        <v>0</v>
      </c>
      <c r="X358" s="335">
        <f t="shared" si="29"/>
        <v>0</v>
      </c>
      <c r="Y358" s="335">
        <f t="shared" si="30"/>
        <v>0</v>
      </c>
      <c r="Z358" s="335">
        <f t="shared" si="31"/>
        <v>0</v>
      </c>
      <c r="AA358" s="336" t="str">
        <f>VLOOKUP(F358,'3-Productie normen'!A:O,15,FALSE)</f>
        <v>B</v>
      </c>
      <c r="AC358" s="337">
        <f t="shared" si="32"/>
        <v>2470</v>
      </c>
    </row>
    <row r="359" spans="1:29" ht="14.1" customHeight="1">
      <c r="A359" s="68">
        <v>359</v>
      </c>
      <c r="B359" s="273" t="s">
        <v>98</v>
      </c>
      <c r="C359" s="329" t="s">
        <v>207</v>
      </c>
      <c r="D359" s="330"/>
      <c r="E359" s="224" t="s">
        <v>158</v>
      </c>
      <c r="F359" s="224" t="s">
        <v>158</v>
      </c>
      <c r="G359" s="224" t="s">
        <v>209</v>
      </c>
      <c r="H359" s="339">
        <v>19</v>
      </c>
      <c r="I359" s="339"/>
      <c r="J359" s="332">
        <f t="shared" si="33"/>
        <v>130</v>
      </c>
      <c r="K359" s="333">
        <v>130</v>
      </c>
      <c r="L359" s="333"/>
      <c r="M359" s="333"/>
      <c r="N359" s="333"/>
      <c r="O359" s="333"/>
      <c r="P359" s="333"/>
      <c r="Q359" s="334" t="e">
        <f>IF(K359="nio",0,IF(K359&gt;0,K359*H359/W359,0))*VLOOKUP(B359,'2-Kosten per locatie'!$A$13:$C$63,3,FALSE)</f>
        <v>#DIV/0!</v>
      </c>
      <c r="R359" s="334">
        <f>IF(L359&gt;0,L359*H359/X359,0)*VLOOKUP(B359,'2-Kosten per locatie'!$A$13:$C$63,3,FALSE)</f>
        <v>0</v>
      </c>
      <c r="S359" s="334">
        <f>IF(M359&gt;0,M359*H359/Y359,0)*VLOOKUP(B359,'2-Kosten per locatie'!$A$13:$C$63,3,FALSE)</f>
        <v>0</v>
      </c>
      <c r="T359" s="334">
        <f>IF(N359&gt;0,N359*H359/Z359,0)*VLOOKUP(B359,'2-Kosten per locatie'!$A$13:$C$63,3,FALSE)</f>
        <v>0</v>
      </c>
      <c r="U359" s="334">
        <f>IF(O359&gt;0,O359*H359/Y359,0)*VLOOKUP(B359,'2-Kosten per locatie'!$A$13:$C$63,3,FALSE)</f>
        <v>0</v>
      </c>
      <c r="V359" s="334">
        <f>IF(P359&gt;0,P359*H359/Z359,0)*VLOOKUP(B359,'2-Kosten per locatie'!$A$13:$C$63,3,FALSE)</f>
        <v>0</v>
      </c>
      <c r="W359" s="335">
        <f>IF(K359="nio",0,IF(K359&gt;0,VLOOKUP(F359,'3-Productie normen'!A:L,VLOOKUP(K359,'3-Productie normen'!$B$38:$C$44,2,FALSE),FALSE)))</f>
        <v>0</v>
      </c>
      <c r="X359" s="335">
        <f t="shared" si="29"/>
        <v>0</v>
      </c>
      <c r="Y359" s="335">
        <f t="shared" si="30"/>
        <v>0</v>
      </c>
      <c r="Z359" s="335">
        <f t="shared" si="31"/>
        <v>0</v>
      </c>
      <c r="AA359" s="336" t="str">
        <f>VLOOKUP(F359,'3-Productie normen'!A:O,15,FALSE)</f>
        <v>B</v>
      </c>
      <c r="AC359" s="337">
        <f t="shared" si="32"/>
        <v>2470</v>
      </c>
    </row>
    <row r="360" spans="1:29" ht="14.1" customHeight="1">
      <c r="A360" s="68">
        <v>360</v>
      </c>
      <c r="B360" s="273" t="s">
        <v>98</v>
      </c>
      <c r="C360" s="329" t="s">
        <v>207</v>
      </c>
      <c r="D360" s="330"/>
      <c r="E360" s="224" t="s">
        <v>158</v>
      </c>
      <c r="F360" s="224" t="s">
        <v>158</v>
      </c>
      <c r="G360" s="224" t="s">
        <v>209</v>
      </c>
      <c r="H360" s="339">
        <v>26</v>
      </c>
      <c r="I360" s="339"/>
      <c r="J360" s="332">
        <f t="shared" si="33"/>
        <v>130</v>
      </c>
      <c r="K360" s="333">
        <v>130</v>
      </c>
      <c r="L360" s="333"/>
      <c r="M360" s="333"/>
      <c r="N360" s="333"/>
      <c r="O360" s="333"/>
      <c r="P360" s="333"/>
      <c r="Q360" s="334" t="e">
        <f>IF(K360="nio",0,IF(K360&gt;0,K360*H360/W360,0))*VLOOKUP(B360,'2-Kosten per locatie'!$A$13:$C$63,3,FALSE)</f>
        <v>#DIV/0!</v>
      </c>
      <c r="R360" s="334">
        <f>IF(L360&gt;0,L360*H360/X360,0)*VLOOKUP(B360,'2-Kosten per locatie'!$A$13:$C$63,3,FALSE)</f>
        <v>0</v>
      </c>
      <c r="S360" s="334">
        <f>IF(M360&gt;0,M360*H360/Y360,0)*VLOOKUP(B360,'2-Kosten per locatie'!$A$13:$C$63,3,FALSE)</f>
        <v>0</v>
      </c>
      <c r="T360" s="334">
        <f>IF(N360&gt;0,N360*H360/Z360,0)*VLOOKUP(B360,'2-Kosten per locatie'!$A$13:$C$63,3,FALSE)</f>
        <v>0</v>
      </c>
      <c r="U360" s="334">
        <f>IF(O360&gt;0,O360*H360/Y360,0)*VLOOKUP(B360,'2-Kosten per locatie'!$A$13:$C$63,3,FALSE)</f>
        <v>0</v>
      </c>
      <c r="V360" s="334">
        <f>IF(P360&gt;0,P360*H360/Z360,0)*VLOOKUP(B360,'2-Kosten per locatie'!$A$13:$C$63,3,FALSE)</f>
        <v>0</v>
      </c>
      <c r="W360" s="335">
        <f>IF(K360="nio",0,IF(K360&gt;0,VLOOKUP(F360,'3-Productie normen'!A:L,VLOOKUP(K360,'3-Productie normen'!$B$38:$C$44,2,FALSE),FALSE)))</f>
        <v>0</v>
      </c>
      <c r="X360" s="335">
        <f t="shared" si="29"/>
        <v>0</v>
      </c>
      <c r="Y360" s="335">
        <f t="shared" si="30"/>
        <v>0</v>
      </c>
      <c r="Z360" s="335">
        <f t="shared" si="31"/>
        <v>0</v>
      </c>
      <c r="AA360" s="336" t="str">
        <f>VLOOKUP(F360,'3-Productie normen'!A:O,15,FALSE)</f>
        <v>B</v>
      </c>
      <c r="AC360" s="337">
        <f t="shared" si="32"/>
        <v>3380</v>
      </c>
    </row>
    <row r="361" spans="1:29" ht="14.1" customHeight="1">
      <c r="A361" s="68">
        <v>361</v>
      </c>
      <c r="B361" s="273" t="s">
        <v>98</v>
      </c>
      <c r="C361" s="329" t="s">
        <v>207</v>
      </c>
      <c r="D361" s="330"/>
      <c r="E361" s="224" t="s">
        <v>350</v>
      </c>
      <c r="F361" s="224" t="s">
        <v>218</v>
      </c>
      <c r="G361" s="224" t="s">
        <v>233</v>
      </c>
      <c r="H361" s="339">
        <v>0</v>
      </c>
      <c r="I361" s="339">
        <v>24</v>
      </c>
      <c r="J361" s="332">
        <f t="shared" si="33"/>
        <v>0</v>
      </c>
      <c r="K361" s="333" t="s">
        <v>219</v>
      </c>
      <c r="L361" s="333"/>
      <c r="M361" s="333"/>
      <c r="N361" s="333"/>
      <c r="O361" s="333"/>
      <c r="P361" s="333"/>
      <c r="Q361" s="334">
        <f>IF(K361="nio",0,IF(K361&gt;0,K361*H361/W361,0))*VLOOKUP(B361,'2-Kosten per locatie'!$A$13:$C$63,3,FALSE)</f>
        <v>0</v>
      </c>
      <c r="R361" s="334">
        <f>IF(L361&gt;0,L361*H361/X361,0)*VLOOKUP(B361,'2-Kosten per locatie'!$A$13:$C$63,3,FALSE)</f>
        <v>0</v>
      </c>
      <c r="S361" s="334">
        <f>IF(M361&gt;0,M361*H361/Y361,0)*VLOOKUP(B361,'2-Kosten per locatie'!$A$13:$C$63,3,FALSE)</f>
        <v>0</v>
      </c>
      <c r="T361" s="334">
        <f>IF(N361&gt;0,N361*H361/Z361,0)*VLOOKUP(B361,'2-Kosten per locatie'!$A$13:$C$63,3,FALSE)</f>
        <v>0</v>
      </c>
      <c r="U361" s="334">
        <f>IF(O361&gt;0,O361*H361/Y361,0)*VLOOKUP(B361,'2-Kosten per locatie'!$A$13:$C$63,3,FALSE)</f>
        <v>0</v>
      </c>
      <c r="V361" s="334">
        <f>IF(P361&gt;0,P361*H361/Z361,0)*VLOOKUP(B361,'2-Kosten per locatie'!$A$13:$C$63,3,FALSE)</f>
        <v>0</v>
      </c>
      <c r="W361" s="335">
        <f>IF(K361="nio",0,IF(K361&gt;0,VLOOKUP(F361,'3-Productie normen'!A:L,VLOOKUP(K361,'3-Productie normen'!$B$38:$C$44,2,FALSE),FALSE)))</f>
        <v>0</v>
      </c>
      <c r="X361" s="335">
        <f t="shared" si="29"/>
        <v>0</v>
      </c>
      <c r="Y361" s="335">
        <f t="shared" si="30"/>
        <v>0</v>
      </c>
      <c r="Z361" s="335">
        <f t="shared" si="31"/>
        <v>0</v>
      </c>
      <c r="AA361" s="336" t="str">
        <f>VLOOKUP(F361,'3-Productie normen'!A:O,15,FALSE)</f>
        <v>-</v>
      </c>
      <c r="AC361" s="337">
        <f t="shared" si="32"/>
        <v>0</v>
      </c>
    </row>
    <row r="362" spans="1:29" ht="14.1" customHeight="1">
      <c r="A362" s="68">
        <v>362</v>
      </c>
      <c r="B362" s="273" t="s">
        <v>98</v>
      </c>
      <c r="C362" s="329" t="s">
        <v>207</v>
      </c>
      <c r="D362" s="330"/>
      <c r="E362" s="224" t="s">
        <v>351</v>
      </c>
      <c r="F362" s="224" t="s">
        <v>218</v>
      </c>
      <c r="G362" s="224" t="s">
        <v>233</v>
      </c>
      <c r="H362" s="339">
        <v>0</v>
      </c>
      <c r="I362" s="339">
        <v>5</v>
      </c>
      <c r="J362" s="332">
        <f t="shared" si="33"/>
        <v>0</v>
      </c>
      <c r="K362" s="333" t="s">
        <v>219</v>
      </c>
      <c r="L362" s="333"/>
      <c r="M362" s="333"/>
      <c r="N362" s="333"/>
      <c r="O362" s="333"/>
      <c r="P362" s="333"/>
      <c r="Q362" s="334">
        <f>IF(K362="nio",0,IF(K362&gt;0,K362*H362/W362,0))*VLOOKUP(B362,'2-Kosten per locatie'!$A$13:$C$63,3,FALSE)</f>
        <v>0</v>
      </c>
      <c r="R362" s="334">
        <f>IF(L362&gt;0,L362*H362/X362,0)*VLOOKUP(B362,'2-Kosten per locatie'!$A$13:$C$63,3,FALSE)</f>
        <v>0</v>
      </c>
      <c r="S362" s="334">
        <f>IF(M362&gt;0,M362*H362/Y362,0)*VLOOKUP(B362,'2-Kosten per locatie'!$A$13:$C$63,3,FALSE)</f>
        <v>0</v>
      </c>
      <c r="T362" s="334">
        <f>IF(N362&gt;0,N362*H362/Z362,0)*VLOOKUP(B362,'2-Kosten per locatie'!$A$13:$C$63,3,FALSE)</f>
        <v>0</v>
      </c>
      <c r="U362" s="334">
        <f>IF(O362&gt;0,O362*H362/Y362,0)*VLOOKUP(B362,'2-Kosten per locatie'!$A$13:$C$63,3,FALSE)</f>
        <v>0</v>
      </c>
      <c r="V362" s="334">
        <f>IF(P362&gt;0,P362*H362/Z362,0)*VLOOKUP(B362,'2-Kosten per locatie'!$A$13:$C$63,3,FALSE)</f>
        <v>0</v>
      </c>
      <c r="W362" s="335">
        <f>IF(K362="nio",0,IF(K362&gt;0,VLOOKUP(F362,'3-Productie normen'!A:L,VLOOKUP(K362,'3-Productie normen'!$B$38:$C$44,2,FALSE),FALSE)))</f>
        <v>0</v>
      </c>
      <c r="X362" s="335">
        <f t="shared" si="29"/>
        <v>0</v>
      </c>
      <c r="Y362" s="335">
        <f t="shared" si="30"/>
        <v>0</v>
      </c>
      <c r="Z362" s="335">
        <f t="shared" si="31"/>
        <v>0</v>
      </c>
      <c r="AA362" s="336" t="str">
        <f>VLOOKUP(F362,'3-Productie normen'!A:O,15,FALSE)</f>
        <v>-</v>
      </c>
      <c r="AC362" s="337">
        <f t="shared" si="32"/>
        <v>0</v>
      </c>
    </row>
    <row r="363" spans="1:29" ht="14.1" customHeight="1">
      <c r="A363" s="68">
        <v>363</v>
      </c>
      <c r="B363" s="273" t="s">
        <v>98</v>
      </c>
      <c r="C363" s="329" t="s">
        <v>207</v>
      </c>
      <c r="D363" s="330"/>
      <c r="E363" s="224" t="s">
        <v>267</v>
      </c>
      <c r="F363" s="224" t="s">
        <v>218</v>
      </c>
      <c r="G363" s="224" t="s">
        <v>233</v>
      </c>
      <c r="H363" s="339">
        <v>0</v>
      </c>
      <c r="I363" s="339">
        <v>4.5</v>
      </c>
      <c r="J363" s="332">
        <f t="shared" si="33"/>
        <v>0</v>
      </c>
      <c r="K363" s="333" t="s">
        <v>219</v>
      </c>
      <c r="L363" s="333"/>
      <c r="M363" s="333"/>
      <c r="N363" s="333"/>
      <c r="O363" s="333"/>
      <c r="P363" s="333"/>
      <c r="Q363" s="334">
        <f>IF(K363="nio",0,IF(K363&gt;0,K363*H363/W363,0))*VLOOKUP(B363,'2-Kosten per locatie'!$A$13:$C$63,3,FALSE)</f>
        <v>0</v>
      </c>
      <c r="R363" s="334">
        <f>IF(L363&gt;0,L363*H363/X363,0)*VLOOKUP(B363,'2-Kosten per locatie'!$A$13:$C$63,3,FALSE)</f>
        <v>0</v>
      </c>
      <c r="S363" s="334">
        <f>IF(M363&gt;0,M363*H363/Y363,0)*VLOOKUP(B363,'2-Kosten per locatie'!$A$13:$C$63,3,FALSE)</f>
        <v>0</v>
      </c>
      <c r="T363" s="334">
        <f>IF(N363&gt;0,N363*H363/Z363,0)*VLOOKUP(B363,'2-Kosten per locatie'!$A$13:$C$63,3,FALSE)</f>
        <v>0</v>
      </c>
      <c r="U363" s="334">
        <f>IF(O363&gt;0,O363*H363/Y363,0)*VLOOKUP(B363,'2-Kosten per locatie'!$A$13:$C$63,3,FALSE)</f>
        <v>0</v>
      </c>
      <c r="V363" s="334">
        <f>IF(P363&gt;0,P363*H363/Z363,0)*VLOOKUP(B363,'2-Kosten per locatie'!$A$13:$C$63,3,FALSE)</f>
        <v>0</v>
      </c>
      <c r="W363" s="335">
        <f>IF(K363="nio",0,IF(K363&gt;0,VLOOKUP(F363,'3-Productie normen'!A:L,VLOOKUP(K363,'3-Productie normen'!$B$38:$C$44,2,FALSE),FALSE)))</f>
        <v>0</v>
      </c>
      <c r="X363" s="335">
        <f t="shared" si="29"/>
        <v>0</v>
      </c>
      <c r="Y363" s="335">
        <f t="shared" si="30"/>
        <v>0</v>
      </c>
      <c r="Z363" s="335">
        <f t="shared" si="31"/>
        <v>0</v>
      </c>
      <c r="AA363" s="336" t="str">
        <f>VLOOKUP(F363,'3-Productie normen'!A:O,15,FALSE)</f>
        <v>-</v>
      </c>
      <c r="AC363" s="337">
        <f t="shared" si="32"/>
        <v>0</v>
      </c>
    </row>
    <row r="364" spans="1:29" ht="14.1" customHeight="1">
      <c r="A364" s="68">
        <v>364</v>
      </c>
      <c r="B364" s="273" t="s">
        <v>98</v>
      </c>
      <c r="C364" s="329" t="s">
        <v>352</v>
      </c>
      <c r="D364" s="330"/>
      <c r="E364" s="224" t="s">
        <v>353</v>
      </c>
      <c r="F364" s="224" t="s">
        <v>167</v>
      </c>
      <c r="G364" s="224" t="s">
        <v>223</v>
      </c>
      <c r="H364" s="339">
        <v>31.4</v>
      </c>
      <c r="I364" s="339"/>
      <c r="J364" s="332">
        <f t="shared" si="33"/>
        <v>130</v>
      </c>
      <c r="K364" s="333">
        <v>130</v>
      </c>
      <c r="L364" s="333"/>
      <c r="M364" s="333"/>
      <c r="N364" s="333"/>
      <c r="O364" s="333"/>
      <c r="P364" s="333"/>
      <c r="Q364" s="334" t="e">
        <f>IF(K364="nio",0,IF(K364&gt;0,K364*H364/W364,0))*VLOOKUP(B364,'2-Kosten per locatie'!$A$13:$C$63,3,FALSE)</f>
        <v>#DIV/0!</v>
      </c>
      <c r="R364" s="334">
        <f>IF(L364&gt;0,L364*H364/X364,0)*VLOOKUP(B364,'2-Kosten per locatie'!$A$13:$C$63,3,FALSE)</f>
        <v>0</v>
      </c>
      <c r="S364" s="334">
        <f>IF(M364&gt;0,M364*H364/Y364,0)*VLOOKUP(B364,'2-Kosten per locatie'!$A$13:$C$63,3,FALSE)</f>
        <v>0</v>
      </c>
      <c r="T364" s="334">
        <f>IF(N364&gt;0,N364*H364/Z364,0)*VLOOKUP(B364,'2-Kosten per locatie'!$A$13:$C$63,3,FALSE)</f>
        <v>0</v>
      </c>
      <c r="U364" s="334">
        <f>IF(O364&gt;0,O364*H364/Y364,0)*VLOOKUP(B364,'2-Kosten per locatie'!$A$13:$C$63,3,FALSE)</f>
        <v>0</v>
      </c>
      <c r="V364" s="334">
        <f>IF(P364&gt;0,P364*H364/Z364,0)*VLOOKUP(B364,'2-Kosten per locatie'!$A$13:$C$63,3,FALSE)</f>
        <v>0</v>
      </c>
      <c r="W364" s="335">
        <f>IF(K364="nio",0,IF(K364&gt;0,VLOOKUP(F364,'3-Productie normen'!A:L,VLOOKUP(K364,'3-Productie normen'!$B$38:$C$44,2,FALSE),FALSE)))</f>
        <v>0</v>
      </c>
      <c r="X364" s="335">
        <f t="shared" si="29"/>
        <v>0</v>
      </c>
      <c r="Y364" s="335">
        <f t="shared" si="30"/>
        <v>0</v>
      </c>
      <c r="Z364" s="335">
        <f t="shared" si="31"/>
        <v>0</v>
      </c>
      <c r="AA364" s="336" t="str">
        <f>VLOOKUP(F364,'3-Productie normen'!A:O,15,FALSE)</f>
        <v>V</v>
      </c>
      <c r="AC364" s="337">
        <f t="shared" si="32"/>
        <v>4082</v>
      </c>
    </row>
    <row r="365" spans="1:29" ht="14.1" customHeight="1">
      <c r="A365" s="68">
        <v>365</v>
      </c>
      <c r="B365" s="273" t="s">
        <v>98</v>
      </c>
      <c r="C365" s="329" t="s">
        <v>352</v>
      </c>
      <c r="D365" s="330"/>
      <c r="E365" s="224" t="s">
        <v>314</v>
      </c>
      <c r="F365" s="224" t="s">
        <v>158</v>
      </c>
      <c r="G365" s="224" t="s">
        <v>209</v>
      </c>
      <c r="H365" s="339">
        <v>27</v>
      </c>
      <c r="I365" s="339"/>
      <c r="J365" s="332">
        <f t="shared" si="33"/>
        <v>130</v>
      </c>
      <c r="K365" s="333">
        <v>130</v>
      </c>
      <c r="L365" s="333"/>
      <c r="M365" s="333"/>
      <c r="N365" s="333"/>
      <c r="O365" s="333"/>
      <c r="P365" s="333"/>
      <c r="Q365" s="334" t="e">
        <f>IF(K365="nio",0,IF(K365&gt;0,K365*H365/W365,0))*VLOOKUP(B365,'2-Kosten per locatie'!$A$13:$C$63,3,FALSE)</f>
        <v>#DIV/0!</v>
      </c>
      <c r="R365" s="334">
        <f>IF(L365&gt;0,L365*H365/X365,0)*VLOOKUP(B365,'2-Kosten per locatie'!$A$13:$C$63,3,FALSE)</f>
        <v>0</v>
      </c>
      <c r="S365" s="334">
        <f>IF(M365&gt;0,M365*H365/Y365,0)*VLOOKUP(B365,'2-Kosten per locatie'!$A$13:$C$63,3,FALSE)</f>
        <v>0</v>
      </c>
      <c r="T365" s="334">
        <f>IF(N365&gt;0,N365*H365/Z365,0)*VLOOKUP(B365,'2-Kosten per locatie'!$A$13:$C$63,3,FALSE)</f>
        <v>0</v>
      </c>
      <c r="U365" s="334">
        <f>IF(O365&gt;0,O365*H365/Y365,0)*VLOOKUP(B365,'2-Kosten per locatie'!$A$13:$C$63,3,FALSE)</f>
        <v>0</v>
      </c>
      <c r="V365" s="334">
        <f>IF(P365&gt;0,P365*H365/Z365,0)*VLOOKUP(B365,'2-Kosten per locatie'!$A$13:$C$63,3,FALSE)</f>
        <v>0</v>
      </c>
      <c r="W365" s="335">
        <f>IF(K365="nio",0,IF(K365&gt;0,VLOOKUP(F365,'3-Productie normen'!A:L,VLOOKUP(K365,'3-Productie normen'!$B$38:$C$44,2,FALSE),FALSE)))</f>
        <v>0</v>
      </c>
      <c r="X365" s="335">
        <f t="shared" si="29"/>
        <v>0</v>
      </c>
      <c r="Y365" s="335">
        <f t="shared" si="30"/>
        <v>0</v>
      </c>
      <c r="Z365" s="335">
        <f t="shared" si="31"/>
        <v>0</v>
      </c>
      <c r="AA365" s="336" t="str">
        <f>VLOOKUP(F365,'3-Productie normen'!A:O,15,FALSE)</f>
        <v>B</v>
      </c>
      <c r="AC365" s="337">
        <f t="shared" si="32"/>
        <v>3510</v>
      </c>
    </row>
    <row r="366" spans="1:29" ht="14.1" customHeight="1">
      <c r="A366" s="68">
        <v>366</v>
      </c>
      <c r="B366" s="273" t="s">
        <v>98</v>
      </c>
      <c r="C366" s="329" t="s">
        <v>352</v>
      </c>
      <c r="D366" s="330"/>
      <c r="E366" s="224" t="s">
        <v>158</v>
      </c>
      <c r="F366" s="224" t="s">
        <v>158</v>
      </c>
      <c r="G366" s="224" t="s">
        <v>209</v>
      </c>
      <c r="H366" s="339">
        <v>9</v>
      </c>
      <c r="I366" s="339"/>
      <c r="J366" s="332">
        <f t="shared" si="33"/>
        <v>130</v>
      </c>
      <c r="K366" s="333">
        <v>130</v>
      </c>
      <c r="L366" s="333"/>
      <c r="M366" s="333"/>
      <c r="N366" s="333"/>
      <c r="O366" s="333"/>
      <c r="P366" s="333"/>
      <c r="Q366" s="334" t="e">
        <f>IF(K366="nio",0,IF(K366&gt;0,K366*H366/W366,0))*VLOOKUP(B366,'2-Kosten per locatie'!$A$13:$C$63,3,FALSE)</f>
        <v>#DIV/0!</v>
      </c>
      <c r="R366" s="334">
        <f>IF(L366&gt;0,L366*H366/X366,0)*VLOOKUP(B366,'2-Kosten per locatie'!$A$13:$C$63,3,FALSE)</f>
        <v>0</v>
      </c>
      <c r="S366" s="334">
        <f>IF(M366&gt;0,M366*H366/Y366,0)*VLOOKUP(B366,'2-Kosten per locatie'!$A$13:$C$63,3,FALSE)</f>
        <v>0</v>
      </c>
      <c r="T366" s="334">
        <f>IF(N366&gt;0,N366*H366/Z366,0)*VLOOKUP(B366,'2-Kosten per locatie'!$A$13:$C$63,3,FALSE)</f>
        <v>0</v>
      </c>
      <c r="U366" s="334">
        <f>IF(O366&gt;0,O366*H366/Y366,0)*VLOOKUP(B366,'2-Kosten per locatie'!$A$13:$C$63,3,FALSE)</f>
        <v>0</v>
      </c>
      <c r="V366" s="334">
        <f>IF(P366&gt;0,P366*H366/Z366,0)*VLOOKUP(B366,'2-Kosten per locatie'!$A$13:$C$63,3,FALSE)</f>
        <v>0</v>
      </c>
      <c r="W366" s="335">
        <f>IF(K366="nio",0,IF(K366&gt;0,VLOOKUP(F366,'3-Productie normen'!A:L,VLOOKUP(K366,'3-Productie normen'!$B$38:$C$44,2,FALSE),FALSE)))</f>
        <v>0</v>
      </c>
      <c r="X366" s="335">
        <f t="shared" si="29"/>
        <v>0</v>
      </c>
      <c r="Y366" s="335">
        <f t="shared" si="30"/>
        <v>0</v>
      </c>
      <c r="Z366" s="335">
        <f t="shared" si="31"/>
        <v>0</v>
      </c>
      <c r="AA366" s="336" t="str">
        <f>VLOOKUP(F366,'3-Productie normen'!A:O,15,FALSE)</f>
        <v>B</v>
      </c>
      <c r="AC366" s="337">
        <f t="shared" si="32"/>
        <v>1170</v>
      </c>
    </row>
    <row r="367" spans="1:29" ht="14.1" customHeight="1">
      <c r="A367" s="68">
        <v>367</v>
      </c>
      <c r="B367" s="273" t="s">
        <v>98</v>
      </c>
      <c r="C367" s="329" t="s">
        <v>352</v>
      </c>
      <c r="D367" s="330"/>
      <c r="E367" s="224" t="s">
        <v>230</v>
      </c>
      <c r="F367" s="224" t="s">
        <v>166</v>
      </c>
      <c r="G367" s="224" t="s">
        <v>211</v>
      </c>
      <c r="H367" s="339">
        <v>8.8000000000000007</v>
      </c>
      <c r="I367" s="339"/>
      <c r="J367" s="332">
        <f t="shared" si="33"/>
        <v>255</v>
      </c>
      <c r="K367" s="333">
        <v>255</v>
      </c>
      <c r="L367" s="333"/>
      <c r="M367" s="333"/>
      <c r="N367" s="333"/>
      <c r="O367" s="333"/>
      <c r="P367" s="333"/>
      <c r="Q367" s="334" t="e">
        <f>IF(K367="nio",0,IF(K367&gt;0,K367*H367/W367,0))*VLOOKUP(B367,'2-Kosten per locatie'!$A$13:$C$63,3,FALSE)</f>
        <v>#DIV/0!</v>
      </c>
      <c r="R367" s="334">
        <f>IF(L367&gt;0,L367*H367/X367,0)*VLOOKUP(B367,'2-Kosten per locatie'!$A$13:$C$63,3,FALSE)</f>
        <v>0</v>
      </c>
      <c r="S367" s="334">
        <f>IF(M367&gt;0,M367*H367/Y367,0)*VLOOKUP(B367,'2-Kosten per locatie'!$A$13:$C$63,3,FALSE)</f>
        <v>0</v>
      </c>
      <c r="T367" s="334">
        <f>IF(N367&gt;0,N367*H367/Z367,0)*VLOOKUP(B367,'2-Kosten per locatie'!$A$13:$C$63,3,FALSE)</f>
        <v>0</v>
      </c>
      <c r="U367" s="334">
        <f>IF(O367&gt;0,O367*H367/Y367,0)*VLOOKUP(B367,'2-Kosten per locatie'!$A$13:$C$63,3,FALSE)</f>
        <v>0</v>
      </c>
      <c r="V367" s="334">
        <f>IF(P367&gt;0,P367*H367/Z367,0)*VLOOKUP(B367,'2-Kosten per locatie'!$A$13:$C$63,3,FALSE)</f>
        <v>0</v>
      </c>
      <c r="W367" s="335">
        <f>IF(K367="nio",0,IF(K367&gt;0,VLOOKUP(F367,'3-Productie normen'!A:L,VLOOKUP(K367,'3-Productie normen'!$B$38:$C$44,2,FALSE),FALSE)))</f>
        <v>0</v>
      </c>
      <c r="X367" s="335">
        <f t="shared" si="29"/>
        <v>0</v>
      </c>
      <c r="Y367" s="335">
        <f t="shared" si="30"/>
        <v>0</v>
      </c>
      <c r="Z367" s="335">
        <f t="shared" si="31"/>
        <v>0</v>
      </c>
      <c r="AA367" s="336" t="str">
        <f>VLOOKUP(F367,'3-Productie normen'!A:O,15,FALSE)</f>
        <v>S</v>
      </c>
      <c r="AC367" s="337">
        <f t="shared" si="32"/>
        <v>2244</v>
      </c>
    </row>
    <row r="368" spans="1:29" ht="14.1" customHeight="1">
      <c r="A368" s="68">
        <v>368</v>
      </c>
      <c r="B368" s="273" t="s">
        <v>98</v>
      </c>
      <c r="C368" s="329" t="s">
        <v>352</v>
      </c>
      <c r="D368" s="330"/>
      <c r="E368" s="224" t="s">
        <v>267</v>
      </c>
      <c r="F368" s="224" t="s">
        <v>218</v>
      </c>
      <c r="G368" s="224" t="s">
        <v>233</v>
      </c>
      <c r="H368" s="339">
        <v>0</v>
      </c>
      <c r="I368" s="339">
        <v>2.5</v>
      </c>
      <c r="J368" s="332">
        <f t="shared" si="33"/>
        <v>0</v>
      </c>
      <c r="K368" s="333" t="s">
        <v>219</v>
      </c>
      <c r="L368" s="333"/>
      <c r="M368" s="333"/>
      <c r="N368" s="333"/>
      <c r="O368" s="333"/>
      <c r="P368" s="333"/>
      <c r="Q368" s="334">
        <f>IF(K368="nio",0,IF(K368&gt;0,K368*H368/W368,0))*VLOOKUP(B368,'2-Kosten per locatie'!$A$13:$C$63,3,FALSE)</f>
        <v>0</v>
      </c>
      <c r="R368" s="334">
        <f>IF(L368&gt;0,L368*H368/X368,0)*VLOOKUP(B368,'2-Kosten per locatie'!$A$13:$C$63,3,FALSE)</f>
        <v>0</v>
      </c>
      <c r="S368" s="334">
        <f>IF(M368&gt;0,M368*H368/Y368,0)*VLOOKUP(B368,'2-Kosten per locatie'!$A$13:$C$63,3,FALSE)</f>
        <v>0</v>
      </c>
      <c r="T368" s="334">
        <f>IF(N368&gt;0,N368*H368/Z368,0)*VLOOKUP(B368,'2-Kosten per locatie'!$A$13:$C$63,3,FALSE)</f>
        <v>0</v>
      </c>
      <c r="U368" s="334">
        <f>IF(O368&gt;0,O368*H368/Y368,0)*VLOOKUP(B368,'2-Kosten per locatie'!$A$13:$C$63,3,FALSE)</f>
        <v>0</v>
      </c>
      <c r="V368" s="334">
        <f>IF(P368&gt;0,P368*H368/Z368,0)*VLOOKUP(B368,'2-Kosten per locatie'!$A$13:$C$63,3,FALSE)</f>
        <v>0</v>
      </c>
      <c r="W368" s="335">
        <f>IF(K368="nio",0,IF(K368&gt;0,VLOOKUP(F368,'3-Productie normen'!A:L,VLOOKUP(K368,'3-Productie normen'!$B$38:$C$44,2,FALSE),FALSE)))</f>
        <v>0</v>
      </c>
      <c r="X368" s="335">
        <f t="shared" si="29"/>
        <v>0</v>
      </c>
      <c r="Y368" s="335">
        <f t="shared" si="30"/>
        <v>0</v>
      </c>
      <c r="Z368" s="335">
        <f t="shared" si="31"/>
        <v>0</v>
      </c>
      <c r="AA368" s="336" t="str">
        <f>VLOOKUP(F368,'3-Productie normen'!A:O,15,FALSE)</f>
        <v>-</v>
      </c>
      <c r="AC368" s="337">
        <f t="shared" si="32"/>
        <v>0</v>
      </c>
    </row>
    <row r="369" spans="1:29" ht="14.1" customHeight="1">
      <c r="A369" s="68">
        <v>369</v>
      </c>
      <c r="B369" s="273" t="s">
        <v>98</v>
      </c>
      <c r="C369" s="329" t="s">
        <v>352</v>
      </c>
      <c r="D369" s="330"/>
      <c r="E369" s="224" t="s">
        <v>354</v>
      </c>
      <c r="F369" s="224" t="s">
        <v>168</v>
      </c>
      <c r="G369" s="224" t="s">
        <v>209</v>
      </c>
      <c r="H369" s="339">
        <v>19</v>
      </c>
      <c r="I369" s="339"/>
      <c r="J369" s="332">
        <f t="shared" si="33"/>
        <v>130</v>
      </c>
      <c r="K369" s="333">
        <v>130</v>
      </c>
      <c r="L369" s="333"/>
      <c r="M369" s="333"/>
      <c r="N369" s="333"/>
      <c r="O369" s="333"/>
      <c r="P369" s="333"/>
      <c r="Q369" s="334" t="e">
        <f>IF(K369="nio",0,IF(K369&gt;0,K369*H369/W369,0))*VLOOKUP(B369,'2-Kosten per locatie'!$A$13:$C$63,3,FALSE)</f>
        <v>#DIV/0!</v>
      </c>
      <c r="R369" s="334">
        <f>IF(L369&gt;0,L369*H369/X369,0)*VLOOKUP(B369,'2-Kosten per locatie'!$A$13:$C$63,3,FALSE)</f>
        <v>0</v>
      </c>
      <c r="S369" s="334">
        <f>IF(M369&gt;0,M369*H369/Y369,0)*VLOOKUP(B369,'2-Kosten per locatie'!$A$13:$C$63,3,FALSE)</f>
        <v>0</v>
      </c>
      <c r="T369" s="334">
        <f>IF(N369&gt;0,N369*H369/Z369,0)*VLOOKUP(B369,'2-Kosten per locatie'!$A$13:$C$63,3,FALSE)</f>
        <v>0</v>
      </c>
      <c r="U369" s="334">
        <f>IF(O369&gt;0,O369*H369/Y369,0)*VLOOKUP(B369,'2-Kosten per locatie'!$A$13:$C$63,3,FALSE)</f>
        <v>0</v>
      </c>
      <c r="V369" s="334">
        <f>IF(P369&gt;0,P369*H369/Z369,0)*VLOOKUP(B369,'2-Kosten per locatie'!$A$13:$C$63,3,FALSE)</f>
        <v>0</v>
      </c>
      <c r="W369" s="335">
        <f>IF(K369="nio",0,IF(K369&gt;0,VLOOKUP(F369,'3-Productie normen'!A:L,VLOOKUP(K369,'3-Productie normen'!$B$38:$C$44,2,FALSE),FALSE)))</f>
        <v>0</v>
      </c>
      <c r="X369" s="335">
        <f t="shared" si="29"/>
        <v>0</v>
      </c>
      <c r="Y369" s="335">
        <f t="shared" si="30"/>
        <v>0</v>
      </c>
      <c r="Z369" s="335">
        <f t="shared" si="31"/>
        <v>0</v>
      </c>
      <c r="AA369" s="336" t="str">
        <f>VLOOKUP(F369,'3-Productie normen'!A:O,15,FALSE)</f>
        <v>V</v>
      </c>
      <c r="AC369" s="337">
        <f t="shared" si="32"/>
        <v>2470</v>
      </c>
    </row>
    <row r="370" spans="1:29" ht="14.1" customHeight="1">
      <c r="A370" s="68">
        <v>370</v>
      </c>
      <c r="B370" s="273" t="s">
        <v>98</v>
      </c>
      <c r="C370" s="329" t="s">
        <v>352</v>
      </c>
      <c r="D370" s="330"/>
      <c r="E370" s="224" t="s">
        <v>158</v>
      </c>
      <c r="F370" s="224" t="s">
        <v>158</v>
      </c>
      <c r="G370" s="224" t="s">
        <v>209</v>
      </c>
      <c r="H370" s="339">
        <v>19</v>
      </c>
      <c r="I370" s="339"/>
      <c r="J370" s="332">
        <f t="shared" si="33"/>
        <v>130</v>
      </c>
      <c r="K370" s="333">
        <v>130</v>
      </c>
      <c r="L370" s="333"/>
      <c r="M370" s="333"/>
      <c r="N370" s="333"/>
      <c r="O370" s="333"/>
      <c r="P370" s="333"/>
      <c r="Q370" s="334" t="e">
        <f>IF(K370="nio",0,IF(K370&gt;0,K370*H370/W370,0))*VLOOKUP(B370,'2-Kosten per locatie'!$A$13:$C$63,3,FALSE)</f>
        <v>#DIV/0!</v>
      </c>
      <c r="R370" s="334">
        <f>IF(L370&gt;0,L370*H370/X370,0)*VLOOKUP(B370,'2-Kosten per locatie'!$A$13:$C$63,3,FALSE)</f>
        <v>0</v>
      </c>
      <c r="S370" s="334">
        <f>IF(M370&gt;0,M370*H370/Y370,0)*VLOOKUP(B370,'2-Kosten per locatie'!$A$13:$C$63,3,FALSE)</f>
        <v>0</v>
      </c>
      <c r="T370" s="334">
        <f>IF(N370&gt;0,N370*H370/Z370,0)*VLOOKUP(B370,'2-Kosten per locatie'!$A$13:$C$63,3,FALSE)</f>
        <v>0</v>
      </c>
      <c r="U370" s="334">
        <f>IF(O370&gt;0,O370*H370/Y370,0)*VLOOKUP(B370,'2-Kosten per locatie'!$A$13:$C$63,3,FALSE)</f>
        <v>0</v>
      </c>
      <c r="V370" s="334">
        <f>IF(P370&gt;0,P370*H370/Z370,0)*VLOOKUP(B370,'2-Kosten per locatie'!$A$13:$C$63,3,FALSE)</f>
        <v>0</v>
      </c>
      <c r="W370" s="335">
        <f>IF(K370="nio",0,IF(K370&gt;0,VLOOKUP(F370,'3-Productie normen'!A:L,VLOOKUP(K370,'3-Productie normen'!$B$38:$C$44,2,FALSE),FALSE)))</f>
        <v>0</v>
      </c>
      <c r="X370" s="335">
        <f t="shared" si="29"/>
        <v>0</v>
      </c>
      <c r="Y370" s="335">
        <f t="shared" si="30"/>
        <v>0</v>
      </c>
      <c r="Z370" s="335">
        <f t="shared" si="31"/>
        <v>0</v>
      </c>
      <c r="AA370" s="336" t="str">
        <f>VLOOKUP(F370,'3-Productie normen'!A:O,15,FALSE)</f>
        <v>B</v>
      </c>
      <c r="AC370" s="337">
        <f t="shared" si="32"/>
        <v>2470</v>
      </c>
    </row>
    <row r="371" spans="1:29" ht="14.1" customHeight="1">
      <c r="A371" s="68">
        <v>371</v>
      </c>
      <c r="B371" s="273" t="s">
        <v>98</v>
      </c>
      <c r="C371" s="329" t="s">
        <v>352</v>
      </c>
      <c r="D371" s="330"/>
      <c r="E371" s="224" t="s">
        <v>158</v>
      </c>
      <c r="F371" s="224" t="s">
        <v>158</v>
      </c>
      <c r="G371" s="224" t="s">
        <v>209</v>
      </c>
      <c r="H371" s="339">
        <v>19</v>
      </c>
      <c r="I371" s="339"/>
      <c r="J371" s="332">
        <f t="shared" si="33"/>
        <v>130</v>
      </c>
      <c r="K371" s="333">
        <v>130</v>
      </c>
      <c r="L371" s="333"/>
      <c r="M371" s="333"/>
      <c r="N371" s="333"/>
      <c r="O371" s="333"/>
      <c r="P371" s="333"/>
      <c r="Q371" s="334" t="e">
        <f>IF(K371="nio",0,IF(K371&gt;0,K371*H371/W371,0))*VLOOKUP(B371,'2-Kosten per locatie'!$A$13:$C$63,3,FALSE)</f>
        <v>#DIV/0!</v>
      </c>
      <c r="R371" s="334">
        <f>IF(L371&gt;0,L371*H371/X371,0)*VLOOKUP(B371,'2-Kosten per locatie'!$A$13:$C$63,3,FALSE)</f>
        <v>0</v>
      </c>
      <c r="S371" s="334">
        <f>IF(M371&gt;0,M371*H371/Y371,0)*VLOOKUP(B371,'2-Kosten per locatie'!$A$13:$C$63,3,FALSE)</f>
        <v>0</v>
      </c>
      <c r="T371" s="334">
        <f>IF(N371&gt;0,N371*H371/Z371,0)*VLOOKUP(B371,'2-Kosten per locatie'!$A$13:$C$63,3,FALSE)</f>
        <v>0</v>
      </c>
      <c r="U371" s="334">
        <f>IF(O371&gt;0,O371*H371/Y371,0)*VLOOKUP(B371,'2-Kosten per locatie'!$A$13:$C$63,3,FALSE)</f>
        <v>0</v>
      </c>
      <c r="V371" s="334">
        <f>IF(P371&gt;0,P371*H371/Z371,0)*VLOOKUP(B371,'2-Kosten per locatie'!$A$13:$C$63,3,FALSE)</f>
        <v>0</v>
      </c>
      <c r="W371" s="335">
        <f>IF(K371="nio",0,IF(K371&gt;0,VLOOKUP(F371,'3-Productie normen'!A:L,VLOOKUP(K371,'3-Productie normen'!$B$38:$C$44,2,FALSE),FALSE)))</f>
        <v>0</v>
      </c>
      <c r="X371" s="335">
        <f t="shared" si="29"/>
        <v>0</v>
      </c>
      <c r="Y371" s="335">
        <f t="shared" si="30"/>
        <v>0</v>
      </c>
      <c r="Z371" s="335">
        <f t="shared" si="31"/>
        <v>0</v>
      </c>
      <c r="AA371" s="336" t="str">
        <f>VLOOKUP(F371,'3-Productie normen'!A:O,15,FALSE)</f>
        <v>B</v>
      </c>
      <c r="AC371" s="337">
        <f t="shared" si="32"/>
        <v>2470</v>
      </c>
    </row>
    <row r="372" spans="1:29" ht="14.1" customHeight="1">
      <c r="A372" s="68">
        <v>372</v>
      </c>
      <c r="B372" s="273" t="s">
        <v>98</v>
      </c>
      <c r="C372" s="329" t="s">
        <v>352</v>
      </c>
      <c r="D372" s="330"/>
      <c r="E372" s="224" t="s">
        <v>355</v>
      </c>
      <c r="F372" s="224" t="s">
        <v>168</v>
      </c>
      <c r="G372" s="224" t="s">
        <v>209</v>
      </c>
      <c r="H372" s="339">
        <v>19</v>
      </c>
      <c r="I372" s="339"/>
      <c r="J372" s="332">
        <f t="shared" si="33"/>
        <v>130</v>
      </c>
      <c r="K372" s="333">
        <v>130</v>
      </c>
      <c r="L372" s="333"/>
      <c r="M372" s="333"/>
      <c r="N372" s="333"/>
      <c r="O372" s="333"/>
      <c r="P372" s="333"/>
      <c r="Q372" s="334" t="e">
        <f>IF(K372="nio",0,IF(K372&gt;0,K372*H372/W372,0))*VLOOKUP(B372,'2-Kosten per locatie'!$A$13:$C$63,3,FALSE)</f>
        <v>#DIV/0!</v>
      </c>
      <c r="R372" s="334">
        <f>IF(L372&gt;0,L372*H372/X372,0)*VLOOKUP(B372,'2-Kosten per locatie'!$A$13:$C$63,3,FALSE)</f>
        <v>0</v>
      </c>
      <c r="S372" s="334">
        <f>IF(M372&gt;0,M372*H372/Y372,0)*VLOOKUP(B372,'2-Kosten per locatie'!$A$13:$C$63,3,FALSE)</f>
        <v>0</v>
      </c>
      <c r="T372" s="334">
        <f>IF(N372&gt;0,N372*H372/Z372,0)*VLOOKUP(B372,'2-Kosten per locatie'!$A$13:$C$63,3,FALSE)</f>
        <v>0</v>
      </c>
      <c r="U372" s="334">
        <f>IF(O372&gt;0,O372*H372/Y372,0)*VLOOKUP(B372,'2-Kosten per locatie'!$A$13:$C$63,3,FALSE)</f>
        <v>0</v>
      </c>
      <c r="V372" s="334">
        <f>IF(P372&gt;0,P372*H372/Z372,0)*VLOOKUP(B372,'2-Kosten per locatie'!$A$13:$C$63,3,FALSE)</f>
        <v>0</v>
      </c>
      <c r="W372" s="335">
        <f>IF(K372="nio",0,IF(K372&gt;0,VLOOKUP(F372,'3-Productie normen'!A:L,VLOOKUP(K372,'3-Productie normen'!$B$38:$C$44,2,FALSE),FALSE)))</f>
        <v>0</v>
      </c>
      <c r="X372" s="335">
        <f t="shared" si="29"/>
        <v>0</v>
      </c>
      <c r="Y372" s="335">
        <f t="shared" si="30"/>
        <v>0</v>
      </c>
      <c r="Z372" s="335">
        <f t="shared" si="31"/>
        <v>0</v>
      </c>
      <c r="AA372" s="336" t="str">
        <f>VLOOKUP(F372,'3-Productie normen'!A:O,15,FALSE)</f>
        <v>V</v>
      </c>
      <c r="AC372" s="337">
        <f t="shared" si="32"/>
        <v>2470</v>
      </c>
    </row>
    <row r="373" spans="1:29" ht="14.1" customHeight="1">
      <c r="A373" s="68">
        <v>373</v>
      </c>
      <c r="B373" s="273" t="s">
        <v>98</v>
      </c>
      <c r="C373" s="329" t="s">
        <v>352</v>
      </c>
      <c r="D373" s="330"/>
      <c r="E373" s="224" t="s">
        <v>356</v>
      </c>
      <c r="F373" s="224" t="s">
        <v>168</v>
      </c>
      <c r="G373" s="224" t="s">
        <v>209</v>
      </c>
      <c r="H373" s="339">
        <v>26</v>
      </c>
      <c r="I373" s="339"/>
      <c r="J373" s="332">
        <f t="shared" si="33"/>
        <v>130</v>
      </c>
      <c r="K373" s="333">
        <v>130</v>
      </c>
      <c r="L373" s="333"/>
      <c r="M373" s="333"/>
      <c r="N373" s="333"/>
      <c r="O373" s="333"/>
      <c r="P373" s="333"/>
      <c r="Q373" s="334" t="e">
        <f>IF(K373="nio",0,IF(K373&gt;0,K373*H373/W373,0))*VLOOKUP(B373,'2-Kosten per locatie'!$A$13:$C$63,3,FALSE)</f>
        <v>#DIV/0!</v>
      </c>
      <c r="R373" s="334">
        <f>IF(L373&gt;0,L373*H373/X373,0)*VLOOKUP(B373,'2-Kosten per locatie'!$A$13:$C$63,3,FALSE)</f>
        <v>0</v>
      </c>
      <c r="S373" s="334">
        <f>IF(M373&gt;0,M373*H373/Y373,0)*VLOOKUP(B373,'2-Kosten per locatie'!$A$13:$C$63,3,FALSE)</f>
        <v>0</v>
      </c>
      <c r="T373" s="334">
        <f>IF(N373&gt;0,N373*H373/Z373,0)*VLOOKUP(B373,'2-Kosten per locatie'!$A$13:$C$63,3,FALSE)</f>
        <v>0</v>
      </c>
      <c r="U373" s="334">
        <f>IF(O373&gt;0,O373*H373/Y373,0)*VLOOKUP(B373,'2-Kosten per locatie'!$A$13:$C$63,3,FALSE)</f>
        <v>0</v>
      </c>
      <c r="V373" s="334">
        <f>IF(P373&gt;0,P373*H373/Z373,0)*VLOOKUP(B373,'2-Kosten per locatie'!$A$13:$C$63,3,FALSE)</f>
        <v>0</v>
      </c>
      <c r="W373" s="335">
        <f>IF(K373="nio",0,IF(K373&gt;0,VLOOKUP(F373,'3-Productie normen'!A:L,VLOOKUP(K373,'3-Productie normen'!$B$38:$C$44,2,FALSE),FALSE)))</f>
        <v>0</v>
      </c>
      <c r="X373" s="335">
        <f t="shared" si="29"/>
        <v>0</v>
      </c>
      <c r="Y373" s="335">
        <f t="shared" si="30"/>
        <v>0</v>
      </c>
      <c r="Z373" s="335">
        <f t="shared" si="31"/>
        <v>0</v>
      </c>
      <c r="AA373" s="336" t="str">
        <f>VLOOKUP(F373,'3-Productie normen'!A:O,15,FALSE)</f>
        <v>V</v>
      </c>
      <c r="AC373" s="337">
        <f t="shared" si="32"/>
        <v>3380</v>
      </c>
    </row>
    <row r="374" spans="1:29" ht="14.1" customHeight="1">
      <c r="A374" s="68">
        <v>374</v>
      </c>
      <c r="B374" s="273" t="s">
        <v>98</v>
      </c>
      <c r="C374" s="329" t="s">
        <v>352</v>
      </c>
      <c r="D374" s="330"/>
      <c r="E374" s="224" t="s">
        <v>347</v>
      </c>
      <c r="F374" s="224" t="s">
        <v>154</v>
      </c>
      <c r="G374" s="224" t="s">
        <v>233</v>
      </c>
      <c r="H374" s="339">
        <v>48.4</v>
      </c>
      <c r="I374" s="339"/>
      <c r="J374" s="332">
        <f t="shared" si="33"/>
        <v>130</v>
      </c>
      <c r="K374" s="333">
        <v>130</v>
      </c>
      <c r="L374" s="333"/>
      <c r="M374" s="333"/>
      <c r="N374" s="333"/>
      <c r="O374" s="333"/>
      <c r="P374" s="333"/>
      <c r="Q374" s="334" t="e">
        <f>IF(K374="nio",0,IF(K374&gt;0,K374*H374/W374,0))*VLOOKUP(B374,'2-Kosten per locatie'!$A$13:$C$63,3,FALSE)</f>
        <v>#DIV/0!</v>
      </c>
      <c r="R374" s="334">
        <f>IF(L374&gt;0,L374*H374/X374,0)*VLOOKUP(B374,'2-Kosten per locatie'!$A$13:$C$63,3,FALSE)</f>
        <v>0</v>
      </c>
      <c r="S374" s="334">
        <f>IF(M374&gt;0,M374*H374/Y374,0)*VLOOKUP(B374,'2-Kosten per locatie'!$A$13:$C$63,3,FALSE)</f>
        <v>0</v>
      </c>
      <c r="T374" s="334">
        <f>IF(N374&gt;0,N374*H374/Z374,0)*VLOOKUP(B374,'2-Kosten per locatie'!$A$13:$C$63,3,FALSE)</f>
        <v>0</v>
      </c>
      <c r="U374" s="334">
        <f>IF(O374&gt;0,O374*H374/Y374,0)*VLOOKUP(B374,'2-Kosten per locatie'!$A$13:$C$63,3,FALSE)</f>
        <v>0</v>
      </c>
      <c r="V374" s="334">
        <f>IF(P374&gt;0,P374*H374/Z374,0)*VLOOKUP(B374,'2-Kosten per locatie'!$A$13:$C$63,3,FALSE)</f>
        <v>0</v>
      </c>
      <c r="W374" s="335">
        <f>IF(K374="nio",0,IF(K374&gt;0,VLOOKUP(F374,'3-Productie normen'!A:L,VLOOKUP(K374,'3-Productie normen'!$B$38:$C$44,2,FALSE),FALSE)))</f>
        <v>0</v>
      </c>
      <c r="X374" s="335">
        <f t="shared" si="29"/>
        <v>0</v>
      </c>
      <c r="Y374" s="335">
        <f t="shared" si="30"/>
        <v>0</v>
      </c>
      <c r="Z374" s="335">
        <f t="shared" si="31"/>
        <v>0</v>
      </c>
      <c r="AA374" s="336" t="str">
        <f>VLOOKUP(F374,'3-Productie normen'!A:O,15,FALSE)</f>
        <v>V</v>
      </c>
      <c r="AC374" s="337">
        <f t="shared" si="32"/>
        <v>6292</v>
      </c>
    </row>
    <row r="375" spans="1:29" ht="14.1" customHeight="1">
      <c r="A375" s="68">
        <v>375</v>
      </c>
      <c r="B375" s="273" t="s">
        <v>98</v>
      </c>
      <c r="C375" s="329" t="s">
        <v>352</v>
      </c>
      <c r="D375" s="330"/>
      <c r="E375" s="224" t="s">
        <v>347</v>
      </c>
      <c r="F375" s="224" t="s">
        <v>154</v>
      </c>
      <c r="G375" s="224" t="s">
        <v>233</v>
      </c>
      <c r="H375" s="339">
        <v>44.2</v>
      </c>
      <c r="I375" s="339"/>
      <c r="J375" s="332">
        <f t="shared" si="33"/>
        <v>130</v>
      </c>
      <c r="K375" s="333">
        <v>130</v>
      </c>
      <c r="L375" s="333"/>
      <c r="M375" s="333"/>
      <c r="N375" s="333"/>
      <c r="O375" s="333"/>
      <c r="P375" s="333"/>
      <c r="Q375" s="334" t="e">
        <f>IF(K375="nio",0,IF(K375&gt;0,K375*H375/W375,0))*VLOOKUP(B375,'2-Kosten per locatie'!$A$13:$C$63,3,FALSE)</f>
        <v>#DIV/0!</v>
      </c>
      <c r="R375" s="334">
        <f>IF(L375&gt;0,L375*H375/X375,0)*VLOOKUP(B375,'2-Kosten per locatie'!$A$13:$C$63,3,FALSE)</f>
        <v>0</v>
      </c>
      <c r="S375" s="334">
        <f>IF(M375&gt;0,M375*H375/Y375,0)*VLOOKUP(B375,'2-Kosten per locatie'!$A$13:$C$63,3,FALSE)</f>
        <v>0</v>
      </c>
      <c r="T375" s="334">
        <f>IF(N375&gt;0,N375*H375/Z375,0)*VLOOKUP(B375,'2-Kosten per locatie'!$A$13:$C$63,3,FALSE)</f>
        <v>0</v>
      </c>
      <c r="U375" s="334">
        <f>IF(O375&gt;0,O375*H375/Y375,0)*VLOOKUP(B375,'2-Kosten per locatie'!$A$13:$C$63,3,FALSE)</f>
        <v>0</v>
      </c>
      <c r="V375" s="334">
        <f>IF(P375&gt;0,P375*H375/Z375,0)*VLOOKUP(B375,'2-Kosten per locatie'!$A$13:$C$63,3,FALSE)</f>
        <v>0</v>
      </c>
      <c r="W375" s="335">
        <f>IF(K375="nio",0,IF(K375&gt;0,VLOOKUP(F375,'3-Productie normen'!A:L,VLOOKUP(K375,'3-Productie normen'!$B$38:$C$44,2,FALSE),FALSE)))</f>
        <v>0</v>
      </c>
      <c r="X375" s="335">
        <f t="shared" si="29"/>
        <v>0</v>
      </c>
      <c r="Y375" s="335">
        <f t="shared" si="30"/>
        <v>0</v>
      </c>
      <c r="Z375" s="335">
        <f t="shared" si="31"/>
        <v>0</v>
      </c>
      <c r="AA375" s="336" t="str">
        <f>VLOOKUP(F375,'3-Productie normen'!A:O,15,FALSE)</f>
        <v>V</v>
      </c>
      <c r="AC375" s="337">
        <f t="shared" si="32"/>
        <v>5746</v>
      </c>
    </row>
    <row r="376" spans="1:29" ht="14.1" customHeight="1">
      <c r="A376" s="68">
        <v>376</v>
      </c>
      <c r="B376" s="273" t="s">
        <v>98</v>
      </c>
      <c r="C376" s="329" t="s">
        <v>352</v>
      </c>
      <c r="D376" s="330"/>
      <c r="E376" s="224" t="s">
        <v>162</v>
      </c>
      <c r="F376" s="224" t="s">
        <v>218</v>
      </c>
      <c r="G376" s="224" t="s">
        <v>233</v>
      </c>
      <c r="H376" s="339">
        <v>0</v>
      </c>
      <c r="I376" s="339">
        <v>19</v>
      </c>
      <c r="J376" s="332">
        <f t="shared" si="33"/>
        <v>0</v>
      </c>
      <c r="K376" s="333" t="s">
        <v>219</v>
      </c>
      <c r="L376" s="333"/>
      <c r="M376" s="333"/>
      <c r="N376" s="333"/>
      <c r="O376" s="333"/>
      <c r="P376" s="333"/>
      <c r="Q376" s="334">
        <f>IF(K376="nio",0,IF(K376&gt;0,K376*H376/W376,0))*VLOOKUP(B376,'2-Kosten per locatie'!$A$13:$C$63,3,FALSE)</f>
        <v>0</v>
      </c>
      <c r="R376" s="334">
        <f>IF(L376&gt;0,L376*H376/X376,0)*VLOOKUP(B376,'2-Kosten per locatie'!$A$13:$C$63,3,FALSE)</f>
        <v>0</v>
      </c>
      <c r="S376" s="334">
        <f>IF(M376&gt;0,M376*H376/Y376,0)*VLOOKUP(B376,'2-Kosten per locatie'!$A$13:$C$63,3,FALSE)</f>
        <v>0</v>
      </c>
      <c r="T376" s="334">
        <f>IF(N376&gt;0,N376*H376/Z376,0)*VLOOKUP(B376,'2-Kosten per locatie'!$A$13:$C$63,3,FALSE)</f>
        <v>0</v>
      </c>
      <c r="U376" s="334">
        <f>IF(O376&gt;0,O376*H376/Y376,0)*VLOOKUP(B376,'2-Kosten per locatie'!$A$13:$C$63,3,FALSE)</f>
        <v>0</v>
      </c>
      <c r="V376" s="334">
        <f>IF(P376&gt;0,P376*H376/Z376,0)*VLOOKUP(B376,'2-Kosten per locatie'!$A$13:$C$63,3,FALSE)</f>
        <v>0</v>
      </c>
      <c r="W376" s="335">
        <f>IF(K376="nio",0,IF(K376&gt;0,VLOOKUP(F376,'3-Productie normen'!A:L,VLOOKUP(K376,'3-Productie normen'!$B$38:$C$44,2,FALSE),FALSE)))</f>
        <v>0</v>
      </c>
      <c r="X376" s="335">
        <f t="shared" si="29"/>
        <v>0</v>
      </c>
      <c r="Y376" s="335">
        <f t="shared" si="30"/>
        <v>0</v>
      </c>
      <c r="Z376" s="335">
        <f t="shared" si="31"/>
        <v>0</v>
      </c>
      <c r="AA376" s="336" t="str">
        <f>VLOOKUP(F376,'3-Productie normen'!A:O,15,FALSE)</f>
        <v>-</v>
      </c>
      <c r="AC376" s="337">
        <f t="shared" si="32"/>
        <v>0</v>
      </c>
    </row>
    <row r="377" spans="1:29" ht="14.1" customHeight="1">
      <c r="A377" s="68">
        <v>377</v>
      </c>
      <c r="B377" s="273" t="s">
        <v>98</v>
      </c>
      <c r="C377" s="329" t="s">
        <v>352</v>
      </c>
      <c r="D377" s="330"/>
      <c r="E377" s="224" t="s">
        <v>158</v>
      </c>
      <c r="F377" s="224" t="s">
        <v>158</v>
      </c>
      <c r="G377" s="224" t="s">
        <v>209</v>
      </c>
      <c r="H377" s="339">
        <v>29</v>
      </c>
      <c r="I377" s="339"/>
      <c r="J377" s="332">
        <f t="shared" si="33"/>
        <v>130</v>
      </c>
      <c r="K377" s="333">
        <v>130</v>
      </c>
      <c r="L377" s="333"/>
      <c r="M377" s="333"/>
      <c r="N377" s="333"/>
      <c r="O377" s="333"/>
      <c r="P377" s="333"/>
      <c r="Q377" s="334" t="e">
        <f>IF(K377="nio",0,IF(K377&gt;0,K377*H377/W377,0))*VLOOKUP(B377,'2-Kosten per locatie'!$A$13:$C$63,3,FALSE)</f>
        <v>#DIV/0!</v>
      </c>
      <c r="R377" s="334">
        <f>IF(L377&gt;0,L377*H377/X377,0)*VLOOKUP(B377,'2-Kosten per locatie'!$A$13:$C$63,3,FALSE)</f>
        <v>0</v>
      </c>
      <c r="S377" s="334">
        <f>IF(M377&gt;0,M377*H377/Y377,0)*VLOOKUP(B377,'2-Kosten per locatie'!$A$13:$C$63,3,FALSE)</f>
        <v>0</v>
      </c>
      <c r="T377" s="334">
        <f>IF(N377&gt;0,N377*H377/Z377,0)*VLOOKUP(B377,'2-Kosten per locatie'!$A$13:$C$63,3,FALSE)</f>
        <v>0</v>
      </c>
      <c r="U377" s="334">
        <f>IF(O377&gt;0,O377*H377/Y377,0)*VLOOKUP(B377,'2-Kosten per locatie'!$A$13:$C$63,3,FALSE)</f>
        <v>0</v>
      </c>
      <c r="V377" s="334">
        <f>IF(P377&gt;0,P377*H377/Z377,0)*VLOOKUP(B377,'2-Kosten per locatie'!$A$13:$C$63,3,FALSE)</f>
        <v>0</v>
      </c>
      <c r="W377" s="335">
        <f>IF(K377="nio",0,IF(K377&gt;0,VLOOKUP(F377,'3-Productie normen'!A:L,VLOOKUP(K377,'3-Productie normen'!$B$38:$C$44,2,FALSE),FALSE)))</f>
        <v>0</v>
      </c>
      <c r="X377" s="335">
        <f t="shared" si="29"/>
        <v>0</v>
      </c>
      <c r="Y377" s="335">
        <f t="shared" si="30"/>
        <v>0</v>
      </c>
      <c r="Z377" s="335">
        <f t="shared" si="31"/>
        <v>0</v>
      </c>
      <c r="AA377" s="336" t="str">
        <f>VLOOKUP(F377,'3-Productie normen'!A:O,15,FALSE)</f>
        <v>B</v>
      </c>
      <c r="AC377" s="337">
        <f t="shared" si="32"/>
        <v>3770</v>
      </c>
    </row>
    <row r="378" spans="1:29" ht="14.1" customHeight="1">
      <c r="A378" s="68">
        <v>378</v>
      </c>
      <c r="B378" s="273" t="s">
        <v>98</v>
      </c>
      <c r="C378" s="329" t="s">
        <v>352</v>
      </c>
      <c r="D378" s="330"/>
      <c r="E378" s="224" t="s">
        <v>158</v>
      </c>
      <c r="F378" s="224" t="s">
        <v>158</v>
      </c>
      <c r="G378" s="224" t="s">
        <v>209</v>
      </c>
      <c r="H378" s="339">
        <v>29</v>
      </c>
      <c r="I378" s="339"/>
      <c r="J378" s="332">
        <f t="shared" si="33"/>
        <v>130</v>
      </c>
      <c r="K378" s="333">
        <v>130</v>
      </c>
      <c r="L378" s="333"/>
      <c r="M378" s="333"/>
      <c r="N378" s="333"/>
      <c r="O378" s="333"/>
      <c r="P378" s="333"/>
      <c r="Q378" s="334" t="e">
        <f>IF(K378="nio",0,IF(K378&gt;0,K378*H378/W378,0))*VLOOKUP(B378,'2-Kosten per locatie'!$A$13:$C$63,3,FALSE)</f>
        <v>#DIV/0!</v>
      </c>
      <c r="R378" s="334">
        <f>IF(L378&gt;0,L378*H378/X378,0)*VLOOKUP(B378,'2-Kosten per locatie'!$A$13:$C$63,3,FALSE)</f>
        <v>0</v>
      </c>
      <c r="S378" s="334">
        <f>IF(M378&gt;0,M378*H378/Y378,0)*VLOOKUP(B378,'2-Kosten per locatie'!$A$13:$C$63,3,FALSE)</f>
        <v>0</v>
      </c>
      <c r="T378" s="334">
        <f>IF(N378&gt;0,N378*H378/Z378,0)*VLOOKUP(B378,'2-Kosten per locatie'!$A$13:$C$63,3,FALSE)</f>
        <v>0</v>
      </c>
      <c r="U378" s="334">
        <f>IF(O378&gt;0,O378*H378/Y378,0)*VLOOKUP(B378,'2-Kosten per locatie'!$A$13:$C$63,3,FALSE)</f>
        <v>0</v>
      </c>
      <c r="V378" s="334">
        <f>IF(P378&gt;0,P378*H378/Z378,0)*VLOOKUP(B378,'2-Kosten per locatie'!$A$13:$C$63,3,FALSE)</f>
        <v>0</v>
      </c>
      <c r="W378" s="335">
        <f>IF(K378="nio",0,IF(K378&gt;0,VLOOKUP(F378,'3-Productie normen'!A:L,VLOOKUP(K378,'3-Productie normen'!$B$38:$C$44,2,FALSE),FALSE)))</f>
        <v>0</v>
      </c>
      <c r="X378" s="335">
        <f t="shared" si="29"/>
        <v>0</v>
      </c>
      <c r="Y378" s="335">
        <f t="shared" si="30"/>
        <v>0</v>
      </c>
      <c r="Z378" s="335">
        <f t="shared" si="31"/>
        <v>0</v>
      </c>
      <c r="AA378" s="336" t="str">
        <f>VLOOKUP(F378,'3-Productie normen'!A:O,15,FALSE)</f>
        <v>B</v>
      </c>
      <c r="AC378" s="337">
        <f t="shared" si="32"/>
        <v>3770</v>
      </c>
    </row>
    <row r="379" spans="1:29" ht="14.1" customHeight="1">
      <c r="A379" s="68">
        <v>379</v>
      </c>
      <c r="B379" s="273" t="s">
        <v>98</v>
      </c>
      <c r="C379" s="329" t="s">
        <v>352</v>
      </c>
      <c r="D379" s="330"/>
      <c r="E379" s="224" t="s">
        <v>158</v>
      </c>
      <c r="F379" s="224" t="s">
        <v>158</v>
      </c>
      <c r="G379" s="224" t="s">
        <v>209</v>
      </c>
      <c r="H379" s="339">
        <v>23</v>
      </c>
      <c r="I379" s="339"/>
      <c r="J379" s="332">
        <f t="shared" si="33"/>
        <v>130</v>
      </c>
      <c r="K379" s="333">
        <v>130</v>
      </c>
      <c r="L379" s="333"/>
      <c r="M379" s="333"/>
      <c r="N379" s="333"/>
      <c r="O379" s="333"/>
      <c r="P379" s="333"/>
      <c r="Q379" s="334" t="e">
        <f>IF(K379="nio",0,IF(K379&gt;0,K379*H379/W379,0))*VLOOKUP(B379,'2-Kosten per locatie'!$A$13:$C$63,3,FALSE)</f>
        <v>#DIV/0!</v>
      </c>
      <c r="R379" s="334">
        <f>IF(L379&gt;0,L379*H379/X379,0)*VLOOKUP(B379,'2-Kosten per locatie'!$A$13:$C$63,3,FALSE)</f>
        <v>0</v>
      </c>
      <c r="S379" s="334">
        <f>IF(M379&gt;0,M379*H379/Y379,0)*VLOOKUP(B379,'2-Kosten per locatie'!$A$13:$C$63,3,FALSE)</f>
        <v>0</v>
      </c>
      <c r="T379" s="334">
        <f>IF(N379&gt;0,N379*H379/Z379,0)*VLOOKUP(B379,'2-Kosten per locatie'!$A$13:$C$63,3,FALSE)</f>
        <v>0</v>
      </c>
      <c r="U379" s="334">
        <f>IF(O379&gt;0,O379*H379/Y379,0)*VLOOKUP(B379,'2-Kosten per locatie'!$A$13:$C$63,3,FALSE)</f>
        <v>0</v>
      </c>
      <c r="V379" s="334">
        <f>IF(P379&gt;0,P379*H379/Z379,0)*VLOOKUP(B379,'2-Kosten per locatie'!$A$13:$C$63,3,FALSE)</f>
        <v>0</v>
      </c>
      <c r="W379" s="335">
        <f>IF(K379="nio",0,IF(K379&gt;0,VLOOKUP(F379,'3-Productie normen'!A:L,VLOOKUP(K379,'3-Productie normen'!$B$38:$C$44,2,FALSE),FALSE)))</f>
        <v>0</v>
      </c>
      <c r="X379" s="335">
        <f t="shared" si="29"/>
        <v>0</v>
      </c>
      <c r="Y379" s="335">
        <f t="shared" si="30"/>
        <v>0</v>
      </c>
      <c r="Z379" s="335">
        <f t="shared" si="31"/>
        <v>0</v>
      </c>
      <c r="AA379" s="336" t="str">
        <f>VLOOKUP(F379,'3-Productie normen'!A:O,15,FALSE)</f>
        <v>B</v>
      </c>
      <c r="AC379" s="337">
        <f t="shared" si="32"/>
        <v>2990</v>
      </c>
    </row>
    <row r="380" spans="1:29" ht="14.1" customHeight="1">
      <c r="A380" s="68">
        <v>380</v>
      </c>
      <c r="B380" s="273" t="s">
        <v>98</v>
      </c>
      <c r="C380" s="329" t="s">
        <v>352</v>
      </c>
      <c r="D380" s="330"/>
      <c r="E380" s="224" t="s">
        <v>158</v>
      </c>
      <c r="F380" s="224" t="s">
        <v>158</v>
      </c>
      <c r="G380" s="224" t="s">
        <v>209</v>
      </c>
      <c r="H380" s="339">
        <v>42</v>
      </c>
      <c r="I380" s="339"/>
      <c r="J380" s="332">
        <f t="shared" si="33"/>
        <v>130</v>
      </c>
      <c r="K380" s="333">
        <v>130</v>
      </c>
      <c r="L380" s="333"/>
      <c r="M380" s="333"/>
      <c r="N380" s="333"/>
      <c r="O380" s="333"/>
      <c r="P380" s="333"/>
      <c r="Q380" s="334" t="e">
        <f>IF(K380="nio",0,IF(K380&gt;0,K380*H380/W380,0))*VLOOKUP(B380,'2-Kosten per locatie'!$A$13:$C$63,3,FALSE)</f>
        <v>#DIV/0!</v>
      </c>
      <c r="R380" s="334">
        <f>IF(L380&gt;0,L380*H380/X380,0)*VLOOKUP(B380,'2-Kosten per locatie'!$A$13:$C$63,3,FALSE)</f>
        <v>0</v>
      </c>
      <c r="S380" s="334">
        <f>IF(M380&gt;0,M380*H380/Y380,0)*VLOOKUP(B380,'2-Kosten per locatie'!$A$13:$C$63,3,FALSE)</f>
        <v>0</v>
      </c>
      <c r="T380" s="334">
        <f>IF(N380&gt;0,N380*H380/Z380,0)*VLOOKUP(B380,'2-Kosten per locatie'!$A$13:$C$63,3,FALSE)</f>
        <v>0</v>
      </c>
      <c r="U380" s="334">
        <f>IF(O380&gt;0,O380*H380/Y380,0)*VLOOKUP(B380,'2-Kosten per locatie'!$A$13:$C$63,3,FALSE)</f>
        <v>0</v>
      </c>
      <c r="V380" s="334">
        <f>IF(P380&gt;0,P380*H380/Z380,0)*VLOOKUP(B380,'2-Kosten per locatie'!$A$13:$C$63,3,FALSE)</f>
        <v>0</v>
      </c>
      <c r="W380" s="335">
        <f>IF(K380="nio",0,IF(K380&gt;0,VLOOKUP(F380,'3-Productie normen'!A:L,VLOOKUP(K380,'3-Productie normen'!$B$38:$C$44,2,FALSE),FALSE)))</f>
        <v>0</v>
      </c>
      <c r="X380" s="335">
        <f t="shared" si="29"/>
        <v>0</v>
      </c>
      <c r="Y380" s="335">
        <f t="shared" si="30"/>
        <v>0</v>
      </c>
      <c r="Z380" s="335">
        <f t="shared" si="31"/>
        <v>0</v>
      </c>
      <c r="AA380" s="336" t="str">
        <f>VLOOKUP(F380,'3-Productie normen'!A:O,15,FALSE)</f>
        <v>B</v>
      </c>
      <c r="AC380" s="337">
        <f t="shared" si="32"/>
        <v>5460</v>
      </c>
    </row>
    <row r="381" spans="1:29" ht="14.1" customHeight="1">
      <c r="A381" s="68">
        <v>381</v>
      </c>
      <c r="B381" s="273" t="s">
        <v>98</v>
      </c>
      <c r="C381" s="329" t="s">
        <v>352</v>
      </c>
      <c r="D381" s="330"/>
      <c r="E381" s="224" t="s">
        <v>230</v>
      </c>
      <c r="F381" s="224" t="s">
        <v>166</v>
      </c>
      <c r="G381" s="224" t="s">
        <v>211</v>
      </c>
      <c r="H381" s="339">
        <v>11</v>
      </c>
      <c r="I381" s="339"/>
      <c r="J381" s="332">
        <f t="shared" si="33"/>
        <v>255</v>
      </c>
      <c r="K381" s="333">
        <v>255</v>
      </c>
      <c r="L381" s="333"/>
      <c r="M381" s="333"/>
      <c r="N381" s="333"/>
      <c r="O381" s="333"/>
      <c r="P381" s="333"/>
      <c r="Q381" s="334" t="e">
        <f>IF(K381="nio",0,IF(K381&gt;0,K381*H381/W381,0))*VLOOKUP(B381,'2-Kosten per locatie'!$A$13:$C$63,3,FALSE)</f>
        <v>#DIV/0!</v>
      </c>
      <c r="R381" s="334">
        <f>IF(L381&gt;0,L381*H381/X381,0)*VLOOKUP(B381,'2-Kosten per locatie'!$A$13:$C$63,3,FALSE)</f>
        <v>0</v>
      </c>
      <c r="S381" s="334">
        <f>IF(M381&gt;0,M381*H381/Y381,0)*VLOOKUP(B381,'2-Kosten per locatie'!$A$13:$C$63,3,FALSE)</f>
        <v>0</v>
      </c>
      <c r="T381" s="334">
        <f>IF(N381&gt;0,N381*H381/Z381,0)*VLOOKUP(B381,'2-Kosten per locatie'!$A$13:$C$63,3,FALSE)</f>
        <v>0</v>
      </c>
      <c r="U381" s="334">
        <f>IF(O381&gt;0,O381*H381/Y381,0)*VLOOKUP(B381,'2-Kosten per locatie'!$A$13:$C$63,3,FALSE)</f>
        <v>0</v>
      </c>
      <c r="V381" s="334">
        <f>IF(P381&gt;0,P381*H381/Z381,0)*VLOOKUP(B381,'2-Kosten per locatie'!$A$13:$C$63,3,FALSE)</f>
        <v>0</v>
      </c>
      <c r="W381" s="335">
        <f>IF(K381="nio",0,IF(K381&gt;0,VLOOKUP(F381,'3-Productie normen'!A:L,VLOOKUP(K381,'3-Productie normen'!$B$38:$C$44,2,FALSE),FALSE)))</f>
        <v>0</v>
      </c>
      <c r="X381" s="335">
        <f t="shared" si="29"/>
        <v>0</v>
      </c>
      <c r="Y381" s="335">
        <f t="shared" si="30"/>
        <v>0</v>
      </c>
      <c r="Z381" s="335">
        <f t="shared" si="31"/>
        <v>0</v>
      </c>
      <c r="AA381" s="336" t="str">
        <f>VLOOKUP(F381,'3-Productie normen'!A:O,15,FALSE)</f>
        <v>S</v>
      </c>
      <c r="AC381" s="337">
        <f t="shared" si="32"/>
        <v>2805</v>
      </c>
    </row>
    <row r="382" spans="1:29" ht="14.1" customHeight="1">
      <c r="A382" s="68">
        <v>382</v>
      </c>
      <c r="B382" s="273" t="s">
        <v>98</v>
      </c>
      <c r="C382" s="329" t="s">
        <v>357</v>
      </c>
      <c r="D382" s="330"/>
      <c r="E382" s="224" t="s">
        <v>358</v>
      </c>
      <c r="F382" s="224" t="s">
        <v>169</v>
      </c>
      <c r="G382" s="224" t="s">
        <v>233</v>
      </c>
      <c r="H382" s="339">
        <v>20.9</v>
      </c>
      <c r="I382" s="339"/>
      <c r="J382" s="332">
        <f t="shared" si="33"/>
        <v>255</v>
      </c>
      <c r="K382" s="333">
        <v>255</v>
      </c>
      <c r="L382" s="333"/>
      <c r="M382" s="333"/>
      <c r="N382" s="333"/>
      <c r="O382" s="333"/>
      <c r="P382" s="333"/>
      <c r="Q382" s="334" t="e">
        <f>IF(K382="nio",0,IF(K382&gt;0,K382*H382/W382,0))*VLOOKUP(B382,'2-Kosten per locatie'!$A$13:$C$63,3,FALSE)</f>
        <v>#DIV/0!</v>
      </c>
      <c r="R382" s="334">
        <f>IF(L382&gt;0,L382*H382/X382,0)*VLOOKUP(B382,'2-Kosten per locatie'!$A$13:$C$63,3,FALSE)</f>
        <v>0</v>
      </c>
      <c r="S382" s="334">
        <f>IF(M382&gt;0,M382*H382/Y382,0)*VLOOKUP(B382,'2-Kosten per locatie'!$A$13:$C$63,3,FALSE)</f>
        <v>0</v>
      </c>
      <c r="T382" s="334">
        <f>IF(N382&gt;0,N382*H382/Z382,0)*VLOOKUP(B382,'2-Kosten per locatie'!$A$13:$C$63,3,FALSE)</f>
        <v>0</v>
      </c>
      <c r="U382" s="334">
        <f>IF(O382&gt;0,O382*H382/Y382,0)*VLOOKUP(B382,'2-Kosten per locatie'!$A$13:$C$63,3,FALSE)</f>
        <v>0</v>
      </c>
      <c r="V382" s="334">
        <f>IF(P382&gt;0,P382*H382/Z382,0)*VLOOKUP(B382,'2-Kosten per locatie'!$A$13:$C$63,3,FALSE)</f>
        <v>0</v>
      </c>
      <c r="W382" s="335">
        <f>IF(K382="nio",0,IF(K382&gt;0,VLOOKUP(F382,'3-Productie normen'!A:L,VLOOKUP(K382,'3-Productie normen'!$B$38:$C$44,2,FALSE),FALSE)))</f>
        <v>0</v>
      </c>
      <c r="X382" s="335">
        <f t="shared" si="29"/>
        <v>0</v>
      </c>
      <c r="Y382" s="335">
        <f t="shared" si="30"/>
        <v>0</v>
      </c>
      <c r="Z382" s="335">
        <f t="shared" si="31"/>
        <v>0</v>
      </c>
      <c r="AA382" s="336" t="str">
        <f>VLOOKUP(F382,'3-Productie normen'!A:O,15,FALSE)</f>
        <v>V</v>
      </c>
      <c r="AC382" s="337">
        <f t="shared" si="32"/>
        <v>5329.5</v>
      </c>
    </row>
    <row r="383" spans="1:29" ht="14.1" customHeight="1">
      <c r="A383" s="68">
        <v>383</v>
      </c>
      <c r="B383" s="273" t="s">
        <v>98</v>
      </c>
      <c r="C383" s="329" t="s">
        <v>357</v>
      </c>
      <c r="D383" s="330"/>
      <c r="E383" s="224" t="s">
        <v>347</v>
      </c>
      <c r="F383" s="224" t="s">
        <v>154</v>
      </c>
      <c r="G383" s="224" t="s">
        <v>233</v>
      </c>
      <c r="H383" s="339">
        <v>72.5</v>
      </c>
      <c r="I383" s="339"/>
      <c r="J383" s="332">
        <f t="shared" si="33"/>
        <v>130</v>
      </c>
      <c r="K383" s="333">
        <v>130</v>
      </c>
      <c r="L383" s="333"/>
      <c r="M383" s="333"/>
      <c r="N383" s="333"/>
      <c r="O383" s="333"/>
      <c r="P383" s="333"/>
      <c r="Q383" s="334" t="e">
        <f>IF(K383="nio",0,IF(K383&gt;0,K383*H383/W383,0))*VLOOKUP(B383,'2-Kosten per locatie'!$A$13:$C$63,3,FALSE)</f>
        <v>#DIV/0!</v>
      </c>
      <c r="R383" s="334">
        <f>IF(L383&gt;0,L383*H383/X383,0)*VLOOKUP(B383,'2-Kosten per locatie'!$A$13:$C$63,3,FALSE)</f>
        <v>0</v>
      </c>
      <c r="S383" s="334">
        <f>IF(M383&gt;0,M383*H383/Y383,0)*VLOOKUP(B383,'2-Kosten per locatie'!$A$13:$C$63,3,FALSE)</f>
        <v>0</v>
      </c>
      <c r="T383" s="334">
        <f>IF(N383&gt;0,N383*H383/Z383,0)*VLOOKUP(B383,'2-Kosten per locatie'!$A$13:$C$63,3,FALSE)</f>
        <v>0</v>
      </c>
      <c r="U383" s="334">
        <f>IF(O383&gt;0,O383*H383/Y383,0)*VLOOKUP(B383,'2-Kosten per locatie'!$A$13:$C$63,3,FALSE)</f>
        <v>0</v>
      </c>
      <c r="V383" s="334">
        <f>IF(P383&gt;0,P383*H383/Z383,0)*VLOOKUP(B383,'2-Kosten per locatie'!$A$13:$C$63,3,FALSE)</f>
        <v>0</v>
      </c>
      <c r="W383" s="335">
        <f>IF(K383="nio",0,IF(K383&gt;0,VLOOKUP(F383,'3-Productie normen'!A:L,VLOOKUP(K383,'3-Productie normen'!$B$38:$C$44,2,FALSE),FALSE)))</f>
        <v>0</v>
      </c>
      <c r="X383" s="335">
        <f t="shared" si="29"/>
        <v>0</v>
      </c>
      <c r="Y383" s="335">
        <f t="shared" si="30"/>
        <v>0</v>
      </c>
      <c r="Z383" s="335">
        <f t="shared" si="31"/>
        <v>0</v>
      </c>
      <c r="AA383" s="336" t="str">
        <f>VLOOKUP(F383,'3-Productie normen'!A:O,15,FALSE)</f>
        <v>V</v>
      </c>
      <c r="AC383" s="337">
        <f t="shared" si="32"/>
        <v>9425</v>
      </c>
    </row>
    <row r="384" spans="1:29" ht="14.1" customHeight="1">
      <c r="A384" s="68">
        <v>384</v>
      </c>
      <c r="B384" s="273" t="s">
        <v>98</v>
      </c>
      <c r="C384" s="329" t="s">
        <v>357</v>
      </c>
      <c r="D384" s="330"/>
      <c r="E384" s="224" t="s">
        <v>359</v>
      </c>
      <c r="F384" s="224" t="s">
        <v>161</v>
      </c>
      <c r="G384" s="224" t="s">
        <v>233</v>
      </c>
      <c r="H384" s="339">
        <v>45</v>
      </c>
      <c r="I384" s="339"/>
      <c r="J384" s="332">
        <f t="shared" si="33"/>
        <v>130</v>
      </c>
      <c r="K384" s="333">
        <v>130</v>
      </c>
      <c r="L384" s="333"/>
      <c r="M384" s="333"/>
      <c r="N384" s="333"/>
      <c r="O384" s="333"/>
      <c r="P384" s="333"/>
      <c r="Q384" s="334" t="e">
        <f>IF(K384="nio",0,IF(K384&gt;0,K384*H384/W384,0))*VLOOKUP(B384,'2-Kosten per locatie'!$A$13:$C$63,3,FALSE)</f>
        <v>#DIV/0!</v>
      </c>
      <c r="R384" s="334">
        <f>IF(L384&gt;0,L384*H384/X384,0)*VLOOKUP(B384,'2-Kosten per locatie'!$A$13:$C$63,3,FALSE)</f>
        <v>0</v>
      </c>
      <c r="S384" s="334">
        <f>IF(M384&gt;0,M384*H384/Y384,0)*VLOOKUP(B384,'2-Kosten per locatie'!$A$13:$C$63,3,FALSE)</f>
        <v>0</v>
      </c>
      <c r="T384" s="334">
        <f>IF(N384&gt;0,N384*H384/Z384,0)*VLOOKUP(B384,'2-Kosten per locatie'!$A$13:$C$63,3,FALSE)</f>
        <v>0</v>
      </c>
      <c r="U384" s="334">
        <f>IF(O384&gt;0,O384*H384/Y384,0)*VLOOKUP(B384,'2-Kosten per locatie'!$A$13:$C$63,3,FALSE)</f>
        <v>0</v>
      </c>
      <c r="V384" s="334">
        <f>IF(P384&gt;0,P384*H384/Z384,0)*VLOOKUP(B384,'2-Kosten per locatie'!$A$13:$C$63,3,FALSE)</f>
        <v>0</v>
      </c>
      <c r="W384" s="335">
        <f>IF(K384="nio",0,IF(K384&gt;0,VLOOKUP(F384,'3-Productie normen'!A:L,VLOOKUP(K384,'3-Productie normen'!$B$38:$C$44,2,FALSE),FALSE)))</f>
        <v>0</v>
      </c>
      <c r="X384" s="335">
        <f t="shared" si="29"/>
        <v>0</v>
      </c>
      <c r="Y384" s="335">
        <f t="shared" si="30"/>
        <v>0</v>
      </c>
      <c r="Z384" s="335">
        <f t="shared" si="31"/>
        <v>0</v>
      </c>
      <c r="AA384" s="336" t="str">
        <f>VLOOKUP(F384,'3-Productie normen'!A:O,15,FALSE)</f>
        <v>V</v>
      </c>
      <c r="AC384" s="337">
        <f t="shared" si="32"/>
        <v>5850</v>
      </c>
    </row>
    <row r="385" spans="1:29" ht="14.1" customHeight="1">
      <c r="A385" s="68">
        <v>385</v>
      </c>
      <c r="B385" s="273" t="s">
        <v>98</v>
      </c>
      <c r="C385" s="329" t="s">
        <v>357</v>
      </c>
      <c r="D385" s="330"/>
      <c r="E385" s="224" t="s">
        <v>359</v>
      </c>
      <c r="F385" s="224" t="s">
        <v>161</v>
      </c>
      <c r="G385" s="224" t="s">
        <v>233</v>
      </c>
      <c r="H385" s="339">
        <v>45</v>
      </c>
      <c r="I385" s="339"/>
      <c r="J385" s="332">
        <f t="shared" si="33"/>
        <v>130</v>
      </c>
      <c r="K385" s="333">
        <v>130</v>
      </c>
      <c r="L385" s="333"/>
      <c r="M385" s="333"/>
      <c r="N385" s="333"/>
      <c r="O385" s="333"/>
      <c r="P385" s="333"/>
      <c r="Q385" s="334" t="e">
        <f>IF(K385="nio",0,IF(K385&gt;0,K385*H385/W385,0))*VLOOKUP(B385,'2-Kosten per locatie'!$A$13:$C$63,3,FALSE)</f>
        <v>#DIV/0!</v>
      </c>
      <c r="R385" s="334">
        <f>IF(L385&gt;0,L385*H385/X385,0)*VLOOKUP(B385,'2-Kosten per locatie'!$A$13:$C$63,3,FALSE)</f>
        <v>0</v>
      </c>
      <c r="S385" s="334">
        <f>IF(M385&gt;0,M385*H385/Y385,0)*VLOOKUP(B385,'2-Kosten per locatie'!$A$13:$C$63,3,FALSE)</f>
        <v>0</v>
      </c>
      <c r="T385" s="334">
        <f>IF(N385&gt;0,N385*H385/Z385,0)*VLOOKUP(B385,'2-Kosten per locatie'!$A$13:$C$63,3,FALSE)</f>
        <v>0</v>
      </c>
      <c r="U385" s="334">
        <f>IF(O385&gt;0,O385*H385/Y385,0)*VLOOKUP(B385,'2-Kosten per locatie'!$A$13:$C$63,3,FALSE)</f>
        <v>0</v>
      </c>
      <c r="V385" s="334">
        <f>IF(P385&gt;0,P385*H385/Z385,0)*VLOOKUP(B385,'2-Kosten per locatie'!$A$13:$C$63,3,FALSE)</f>
        <v>0</v>
      </c>
      <c r="W385" s="335">
        <f>IF(K385="nio",0,IF(K385&gt;0,VLOOKUP(F385,'3-Productie normen'!A:L,VLOOKUP(K385,'3-Productie normen'!$B$38:$C$44,2,FALSE),FALSE)))</f>
        <v>0</v>
      </c>
      <c r="X385" s="335">
        <f t="shared" si="29"/>
        <v>0</v>
      </c>
      <c r="Y385" s="335">
        <f t="shared" si="30"/>
        <v>0</v>
      </c>
      <c r="Z385" s="335">
        <f t="shared" si="31"/>
        <v>0</v>
      </c>
      <c r="AA385" s="336" t="str">
        <f>VLOOKUP(F385,'3-Productie normen'!A:O,15,FALSE)</f>
        <v>V</v>
      </c>
      <c r="AC385" s="337">
        <f t="shared" si="32"/>
        <v>5850</v>
      </c>
    </row>
    <row r="386" spans="1:29" ht="14.1" customHeight="1">
      <c r="A386" s="68">
        <v>386</v>
      </c>
      <c r="B386" s="273" t="s">
        <v>98</v>
      </c>
      <c r="C386" s="329" t="s">
        <v>357</v>
      </c>
      <c r="D386" s="330"/>
      <c r="E386" s="224" t="s">
        <v>359</v>
      </c>
      <c r="F386" s="224" t="s">
        <v>161</v>
      </c>
      <c r="G386" s="224" t="s">
        <v>233</v>
      </c>
      <c r="H386" s="339">
        <v>45</v>
      </c>
      <c r="I386" s="339"/>
      <c r="J386" s="332">
        <f t="shared" si="33"/>
        <v>130</v>
      </c>
      <c r="K386" s="333">
        <v>130</v>
      </c>
      <c r="L386" s="333"/>
      <c r="M386" s="333"/>
      <c r="N386" s="333"/>
      <c r="O386" s="333"/>
      <c r="P386" s="333"/>
      <c r="Q386" s="334" t="e">
        <f>IF(K386="nio",0,IF(K386&gt;0,K386*H386/W386,0))*VLOOKUP(B386,'2-Kosten per locatie'!$A$13:$C$63,3,FALSE)</f>
        <v>#DIV/0!</v>
      </c>
      <c r="R386" s="334">
        <f>IF(L386&gt;0,L386*H386/X386,0)*VLOOKUP(B386,'2-Kosten per locatie'!$A$13:$C$63,3,FALSE)</f>
        <v>0</v>
      </c>
      <c r="S386" s="334">
        <f>IF(M386&gt;0,M386*H386/Y386,0)*VLOOKUP(B386,'2-Kosten per locatie'!$A$13:$C$63,3,FALSE)</f>
        <v>0</v>
      </c>
      <c r="T386" s="334">
        <f>IF(N386&gt;0,N386*H386/Z386,0)*VLOOKUP(B386,'2-Kosten per locatie'!$A$13:$C$63,3,FALSE)</f>
        <v>0</v>
      </c>
      <c r="U386" s="334">
        <f>IF(O386&gt;0,O386*H386/Y386,0)*VLOOKUP(B386,'2-Kosten per locatie'!$A$13:$C$63,3,FALSE)</f>
        <v>0</v>
      </c>
      <c r="V386" s="334">
        <f>IF(P386&gt;0,P386*H386/Z386,0)*VLOOKUP(B386,'2-Kosten per locatie'!$A$13:$C$63,3,FALSE)</f>
        <v>0</v>
      </c>
      <c r="W386" s="335">
        <f>IF(K386="nio",0,IF(K386&gt;0,VLOOKUP(F386,'3-Productie normen'!A:L,VLOOKUP(K386,'3-Productie normen'!$B$38:$C$44,2,FALSE),FALSE)))</f>
        <v>0</v>
      </c>
      <c r="X386" s="335">
        <f t="shared" si="29"/>
        <v>0</v>
      </c>
      <c r="Y386" s="335">
        <f t="shared" si="30"/>
        <v>0</v>
      </c>
      <c r="Z386" s="335">
        <f t="shared" si="31"/>
        <v>0</v>
      </c>
      <c r="AA386" s="336" t="str">
        <f>VLOOKUP(F386,'3-Productie normen'!A:O,15,FALSE)</f>
        <v>V</v>
      </c>
      <c r="AC386" s="337">
        <f t="shared" si="32"/>
        <v>5850</v>
      </c>
    </row>
    <row r="387" spans="1:29" ht="14.1" customHeight="1">
      <c r="A387" s="68">
        <v>387</v>
      </c>
      <c r="B387" s="273" t="s">
        <v>98</v>
      </c>
      <c r="C387" s="329" t="s">
        <v>357</v>
      </c>
      <c r="D387" s="330"/>
      <c r="E387" s="224" t="s">
        <v>158</v>
      </c>
      <c r="F387" s="224" t="s">
        <v>158</v>
      </c>
      <c r="G387" s="224" t="s">
        <v>209</v>
      </c>
      <c r="H387" s="339">
        <v>25</v>
      </c>
      <c r="I387" s="339"/>
      <c r="J387" s="332">
        <f t="shared" si="33"/>
        <v>130</v>
      </c>
      <c r="K387" s="333">
        <v>130</v>
      </c>
      <c r="L387" s="333"/>
      <c r="M387" s="333"/>
      <c r="N387" s="333"/>
      <c r="O387" s="333"/>
      <c r="P387" s="333"/>
      <c r="Q387" s="334" t="e">
        <f>IF(K387="nio",0,IF(K387&gt;0,K387*H387/W387,0))*VLOOKUP(B387,'2-Kosten per locatie'!$A$13:$C$63,3,FALSE)</f>
        <v>#DIV/0!</v>
      </c>
      <c r="R387" s="334">
        <f>IF(L387&gt;0,L387*H387/X387,0)*VLOOKUP(B387,'2-Kosten per locatie'!$A$13:$C$63,3,FALSE)</f>
        <v>0</v>
      </c>
      <c r="S387" s="334">
        <f>IF(M387&gt;0,M387*H387/Y387,0)*VLOOKUP(B387,'2-Kosten per locatie'!$A$13:$C$63,3,FALSE)</f>
        <v>0</v>
      </c>
      <c r="T387" s="334">
        <f>IF(N387&gt;0,N387*H387/Z387,0)*VLOOKUP(B387,'2-Kosten per locatie'!$A$13:$C$63,3,FALSE)</f>
        <v>0</v>
      </c>
      <c r="U387" s="334">
        <f>IF(O387&gt;0,O387*H387/Y387,0)*VLOOKUP(B387,'2-Kosten per locatie'!$A$13:$C$63,3,FALSE)</f>
        <v>0</v>
      </c>
      <c r="V387" s="334">
        <f>IF(P387&gt;0,P387*H387/Z387,0)*VLOOKUP(B387,'2-Kosten per locatie'!$A$13:$C$63,3,FALSE)</f>
        <v>0</v>
      </c>
      <c r="W387" s="335">
        <f>IF(K387="nio",0,IF(K387&gt;0,VLOOKUP(F387,'3-Productie normen'!A:L,VLOOKUP(K387,'3-Productie normen'!$B$38:$C$44,2,FALSE),FALSE)))</f>
        <v>0</v>
      </c>
      <c r="X387" s="335">
        <f t="shared" si="29"/>
        <v>0</v>
      </c>
      <c r="Y387" s="335">
        <f t="shared" si="30"/>
        <v>0</v>
      </c>
      <c r="Z387" s="335">
        <f t="shared" si="31"/>
        <v>0</v>
      </c>
      <c r="AA387" s="336" t="str">
        <f>VLOOKUP(F387,'3-Productie normen'!A:O,15,FALSE)</f>
        <v>B</v>
      </c>
      <c r="AC387" s="337">
        <f t="shared" si="32"/>
        <v>3250</v>
      </c>
    </row>
    <row r="388" spans="1:29" ht="14.1" customHeight="1">
      <c r="A388" s="68">
        <v>388</v>
      </c>
      <c r="B388" s="273" t="s">
        <v>98</v>
      </c>
      <c r="C388" s="329" t="s">
        <v>357</v>
      </c>
      <c r="D388" s="330"/>
      <c r="E388" s="224" t="s">
        <v>360</v>
      </c>
      <c r="F388" s="224" t="s">
        <v>166</v>
      </c>
      <c r="G388" s="224" t="s">
        <v>211</v>
      </c>
      <c r="H388" s="339">
        <v>24</v>
      </c>
      <c r="I388" s="339"/>
      <c r="J388" s="332">
        <f t="shared" si="33"/>
        <v>255</v>
      </c>
      <c r="K388" s="333">
        <v>255</v>
      </c>
      <c r="L388" s="333"/>
      <c r="M388" s="333"/>
      <c r="N388" s="333"/>
      <c r="O388" s="333"/>
      <c r="P388" s="333"/>
      <c r="Q388" s="334" t="e">
        <f>IF(K388="nio",0,IF(K388&gt;0,K388*H388/W388,0))*VLOOKUP(B388,'2-Kosten per locatie'!$A$13:$C$63,3,FALSE)</f>
        <v>#DIV/0!</v>
      </c>
      <c r="R388" s="334">
        <f>IF(L388&gt;0,L388*H388/X388,0)*VLOOKUP(B388,'2-Kosten per locatie'!$A$13:$C$63,3,FALSE)</f>
        <v>0</v>
      </c>
      <c r="S388" s="334">
        <f>IF(M388&gt;0,M388*H388/Y388,0)*VLOOKUP(B388,'2-Kosten per locatie'!$A$13:$C$63,3,FALSE)</f>
        <v>0</v>
      </c>
      <c r="T388" s="334">
        <f>IF(N388&gt;0,N388*H388/Z388,0)*VLOOKUP(B388,'2-Kosten per locatie'!$A$13:$C$63,3,FALSE)</f>
        <v>0</v>
      </c>
      <c r="U388" s="334">
        <f>IF(O388&gt;0,O388*H388/Y388,0)*VLOOKUP(B388,'2-Kosten per locatie'!$A$13:$C$63,3,FALSE)</f>
        <v>0</v>
      </c>
      <c r="V388" s="334">
        <f>IF(P388&gt;0,P388*H388/Z388,0)*VLOOKUP(B388,'2-Kosten per locatie'!$A$13:$C$63,3,FALSE)</f>
        <v>0</v>
      </c>
      <c r="W388" s="335">
        <f>IF(K388="nio",0,IF(K388&gt;0,VLOOKUP(F388,'3-Productie normen'!A:L,VLOOKUP(K388,'3-Productie normen'!$B$38:$C$44,2,FALSE),FALSE)))</f>
        <v>0</v>
      </c>
      <c r="X388" s="335">
        <f t="shared" si="29"/>
        <v>0</v>
      </c>
      <c r="Y388" s="335">
        <f t="shared" si="30"/>
        <v>0</v>
      </c>
      <c r="Z388" s="335">
        <f t="shared" si="31"/>
        <v>0</v>
      </c>
      <c r="AA388" s="336" t="str">
        <f>VLOOKUP(F388,'3-Productie normen'!A:O,15,FALSE)</f>
        <v>S</v>
      </c>
      <c r="AC388" s="337">
        <f t="shared" si="32"/>
        <v>6120</v>
      </c>
    </row>
    <row r="389" spans="1:29" ht="14.1" customHeight="1">
      <c r="A389" s="68">
        <v>389</v>
      </c>
      <c r="B389" s="273" t="s">
        <v>98</v>
      </c>
      <c r="C389" s="329" t="s">
        <v>357</v>
      </c>
      <c r="D389" s="330"/>
      <c r="E389" s="224" t="s">
        <v>360</v>
      </c>
      <c r="F389" s="224" t="s">
        <v>166</v>
      </c>
      <c r="G389" s="224" t="s">
        <v>211</v>
      </c>
      <c r="H389" s="339">
        <v>14</v>
      </c>
      <c r="I389" s="339"/>
      <c r="J389" s="332">
        <f t="shared" si="33"/>
        <v>255</v>
      </c>
      <c r="K389" s="333">
        <v>255</v>
      </c>
      <c r="L389" s="333"/>
      <c r="M389" s="333"/>
      <c r="N389" s="333"/>
      <c r="O389" s="333"/>
      <c r="P389" s="333"/>
      <c r="Q389" s="334" t="e">
        <f>IF(K389="nio",0,IF(K389&gt;0,K389*H389/W389,0))*VLOOKUP(B389,'2-Kosten per locatie'!$A$13:$C$63,3,FALSE)</f>
        <v>#DIV/0!</v>
      </c>
      <c r="R389" s="334">
        <f>IF(L389&gt;0,L389*H389/X389,0)*VLOOKUP(B389,'2-Kosten per locatie'!$A$13:$C$63,3,FALSE)</f>
        <v>0</v>
      </c>
      <c r="S389" s="334">
        <f>IF(M389&gt;0,M389*H389/Y389,0)*VLOOKUP(B389,'2-Kosten per locatie'!$A$13:$C$63,3,FALSE)</f>
        <v>0</v>
      </c>
      <c r="T389" s="334">
        <f>IF(N389&gt;0,N389*H389/Z389,0)*VLOOKUP(B389,'2-Kosten per locatie'!$A$13:$C$63,3,FALSE)</f>
        <v>0</v>
      </c>
      <c r="U389" s="334">
        <f>IF(O389&gt;0,O389*H389/Y389,0)*VLOOKUP(B389,'2-Kosten per locatie'!$A$13:$C$63,3,FALSE)</f>
        <v>0</v>
      </c>
      <c r="V389" s="334">
        <f>IF(P389&gt;0,P389*H389/Z389,0)*VLOOKUP(B389,'2-Kosten per locatie'!$A$13:$C$63,3,FALSE)</f>
        <v>0</v>
      </c>
      <c r="W389" s="335">
        <f>IF(K389="nio",0,IF(K389&gt;0,VLOOKUP(F389,'3-Productie normen'!A:L,VLOOKUP(K389,'3-Productie normen'!$B$38:$C$44,2,FALSE),FALSE)))</f>
        <v>0</v>
      </c>
      <c r="X389" s="335">
        <f t="shared" si="29"/>
        <v>0</v>
      </c>
      <c r="Y389" s="335">
        <f t="shared" si="30"/>
        <v>0</v>
      </c>
      <c r="Z389" s="335">
        <f t="shared" si="31"/>
        <v>0</v>
      </c>
      <c r="AA389" s="336" t="str">
        <f>VLOOKUP(F389,'3-Productie normen'!A:O,15,FALSE)</f>
        <v>S</v>
      </c>
      <c r="AC389" s="337">
        <f t="shared" si="32"/>
        <v>3570</v>
      </c>
    </row>
    <row r="390" spans="1:29" ht="14.1" customHeight="1">
      <c r="A390" s="68">
        <v>390</v>
      </c>
      <c r="B390" s="273" t="s">
        <v>98</v>
      </c>
      <c r="C390" s="329" t="s">
        <v>357</v>
      </c>
      <c r="D390" s="330"/>
      <c r="E390" s="224" t="s">
        <v>361</v>
      </c>
      <c r="F390" s="224" t="s">
        <v>156</v>
      </c>
      <c r="G390" s="224" t="s">
        <v>211</v>
      </c>
      <c r="H390" s="339">
        <v>14</v>
      </c>
      <c r="I390" s="339"/>
      <c r="J390" s="332">
        <f t="shared" si="33"/>
        <v>130</v>
      </c>
      <c r="K390" s="333">
        <v>130</v>
      </c>
      <c r="L390" s="333"/>
      <c r="M390" s="333"/>
      <c r="N390" s="333"/>
      <c r="O390" s="333"/>
      <c r="P390" s="333"/>
      <c r="Q390" s="334" t="e">
        <f>IF(K390="nio",0,IF(K390&gt;0,K390*H390/W390,0))*VLOOKUP(B390,'2-Kosten per locatie'!$A$13:$C$63,3,FALSE)</f>
        <v>#DIV/0!</v>
      </c>
      <c r="R390" s="334">
        <f>IF(L390&gt;0,L390*H390/X390,0)*VLOOKUP(B390,'2-Kosten per locatie'!$A$13:$C$63,3,FALSE)</f>
        <v>0</v>
      </c>
      <c r="S390" s="334">
        <f>IF(M390&gt;0,M390*H390/Y390,0)*VLOOKUP(B390,'2-Kosten per locatie'!$A$13:$C$63,3,FALSE)</f>
        <v>0</v>
      </c>
      <c r="T390" s="334">
        <f>IF(N390&gt;0,N390*H390/Z390,0)*VLOOKUP(B390,'2-Kosten per locatie'!$A$13:$C$63,3,FALSE)</f>
        <v>0</v>
      </c>
      <c r="U390" s="334">
        <f>IF(O390&gt;0,O390*H390/Y390,0)*VLOOKUP(B390,'2-Kosten per locatie'!$A$13:$C$63,3,FALSE)</f>
        <v>0</v>
      </c>
      <c r="V390" s="334">
        <f>IF(P390&gt;0,P390*H390/Z390,0)*VLOOKUP(B390,'2-Kosten per locatie'!$A$13:$C$63,3,FALSE)</f>
        <v>0</v>
      </c>
      <c r="W390" s="335">
        <f>IF(K390="nio",0,IF(K390&gt;0,VLOOKUP(F390,'3-Productie normen'!A:L,VLOOKUP(K390,'3-Productie normen'!$B$38:$C$44,2,FALSE),FALSE)))</f>
        <v>0</v>
      </c>
      <c r="X390" s="335">
        <f t="shared" si="29"/>
        <v>0</v>
      </c>
      <c r="Y390" s="335">
        <f t="shared" si="30"/>
        <v>0</v>
      </c>
      <c r="Z390" s="335">
        <f t="shared" si="31"/>
        <v>0</v>
      </c>
      <c r="AA390" s="336" t="str">
        <f>VLOOKUP(F390,'3-Productie normen'!A:O,15,FALSE)</f>
        <v>S</v>
      </c>
      <c r="AC390" s="337">
        <f t="shared" si="32"/>
        <v>1820</v>
      </c>
    </row>
    <row r="391" spans="1:29" ht="14.1" customHeight="1">
      <c r="A391" s="68">
        <v>391</v>
      </c>
      <c r="B391" s="273" t="s">
        <v>98</v>
      </c>
      <c r="C391" s="329" t="s">
        <v>357</v>
      </c>
      <c r="D391" s="330"/>
      <c r="E391" s="224" t="s">
        <v>362</v>
      </c>
      <c r="F391" s="224" t="s">
        <v>218</v>
      </c>
      <c r="G391" s="224" t="s">
        <v>211</v>
      </c>
      <c r="H391" s="339">
        <v>0</v>
      </c>
      <c r="I391" s="339">
        <v>600</v>
      </c>
      <c r="J391" s="332">
        <f t="shared" si="33"/>
        <v>0</v>
      </c>
      <c r="K391" s="333" t="s">
        <v>219</v>
      </c>
      <c r="L391" s="333"/>
      <c r="M391" s="333"/>
      <c r="N391" s="333"/>
      <c r="O391" s="333"/>
      <c r="P391" s="333"/>
      <c r="Q391" s="334">
        <f>IF(K391="nio",0,IF(K391&gt;0,K391*H391/W391,0))*VLOOKUP(B391,'2-Kosten per locatie'!$A$13:$C$63,3,FALSE)</f>
        <v>0</v>
      </c>
      <c r="R391" s="334">
        <f>IF(L391&gt;0,L391*H391/X391,0)*VLOOKUP(B391,'2-Kosten per locatie'!$A$13:$C$63,3,FALSE)</f>
        <v>0</v>
      </c>
      <c r="S391" s="334">
        <f>IF(M391&gt;0,M391*H391/Y391,0)*VLOOKUP(B391,'2-Kosten per locatie'!$A$13:$C$63,3,FALSE)</f>
        <v>0</v>
      </c>
      <c r="T391" s="334">
        <f>IF(N391&gt;0,N391*H391/Z391,0)*VLOOKUP(B391,'2-Kosten per locatie'!$A$13:$C$63,3,FALSE)</f>
        <v>0</v>
      </c>
      <c r="U391" s="334">
        <f>IF(O391&gt;0,O391*H391/Y391,0)*VLOOKUP(B391,'2-Kosten per locatie'!$A$13:$C$63,3,FALSE)</f>
        <v>0</v>
      </c>
      <c r="V391" s="334">
        <f>IF(P391&gt;0,P391*H391/Z391,0)*VLOOKUP(B391,'2-Kosten per locatie'!$A$13:$C$63,3,FALSE)</f>
        <v>0</v>
      </c>
      <c r="W391" s="335">
        <f>IF(K391="nio",0,IF(K391&gt;0,VLOOKUP(F391,'3-Productie normen'!A:L,VLOOKUP(K391,'3-Productie normen'!$B$38:$C$44,2,FALSE),FALSE)))</f>
        <v>0</v>
      </c>
      <c r="X391" s="335">
        <f t="shared" si="29"/>
        <v>0</v>
      </c>
      <c r="Y391" s="335">
        <f t="shared" si="30"/>
        <v>0</v>
      </c>
      <c r="Z391" s="335">
        <f t="shared" si="31"/>
        <v>0</v>
      </c>
      <c r="AA391" s="336" t="str">
        <f>VLOOKUP(F391,'3-Productie normen'!A:O,15,FALSE)</f>
        <v>-</v>
      </c>
      <c r="AC391" s="337">
        <f t="shared" si="32"/>
        <v>0</v>
      </c>
    </row>
    <row r="392" spans="1:29" ht="14.1" customHeight="1">
      <c r="A392" s="68">
        <v>392</v>
      </c>
      <c r="B392" s="273" t="s">
        <v>98</v>
      </c>
      <c r="C392" s="329" t="s">
        <v>357</v>
      </c>
      <c r="D392" s="330"/>
      <c r="E392" s="224" t="s">
        <v>363</v>
      </c>
      <c r="F392" s="224" t="s">
        <v>218</v>
      </c>
      <c r="G392" s="224" t="s">
        <v>211</v>
      </c>
      <c r="H392" s="339">
        <v>0</v>
      </c>
      <c r="I392" s="339">
        <v>420</v>
      </c>
      <c r="J392" s="332">
        <f t="shared" si="33"/>
        <v>0</v>
      </c>
      <c r="K392" s="333" t="s">
        <v>219</v>
      </c>
      <c r="L392" s="333"/>
      <c r="M392" s="333"/>
      <c r="N392" s="333"/>
      <c r="O392" s="333"/>
      <c r="P392" s="333"/>
      <c r="Q392" s="334">
        <f>IF(K392="nio",0,IF(K392&gt;0,K392*H392/W392,0))*VLOOKUP(B392,'2-Kosten per locatie'!$A$13:$C$63,3,FALSE)</f>
        <v>0</v>
      </c>
      <c r="R392" s="334">
        <f>IF(L392&gt;0,L392*H392/X392,0)*VLOOKUP(B392,'2-Kosten per locatie'!$A$13:$C$63,3,FALSE)</f>
        <v>0</v>
      </c>
      <c r="S392" s="334">
        <f>IF(M392&gt;0,M392*H392/Y392,0)*VLOOKUP(B392,'2-Kosten per locatie'!$A$13:$C$63,3,FALSE)</f>
        <v>0</v>
      </c>
      <c r="T392" s="334">
        <f>IF(N392&gt;0,N392*H392/Z392,0)*VLOOKUP(B392,'2-Kosten per locatie'!$A$13:$C$63,3,FALSE)</f>
        <v>0</v>
      </c>
      <c r="U392" s="334">
        <f>IF(O392&gt;0,O392*H392/Y392,0)*VLOOKUP(B392,'2-Kosten per locatie'!$A$13:$C$63,3,FALSE)</f>
        <v>0</v>
      </c>
      <c r="V392" s="334">
        <f>IF(P392&gt;0,P392*H392/Z392,0)*VLOOKUP(B392,'2-Kosten per locatie'!$A$13:$C$63,3,FALSE)</f>
        <v>0</v>
      </c>
      <c r="W392" s="335">
        <f>IF(K392="nio",0,IF(K392&gt;0,VLOOKUP(F392,'3-Productie normen'!A:L,VLOOKUP(K392,'3-Productie normen'!$B$38:$C$44,2,FALSE),FALSE)))</f>
        <v>0</v>
      </c>
      <c r="X392" s="335">
        <f t="shared" si="29"/>
        <v>0</v>
      </c>
      <c r="Y392" s="335">
        <f t="shared" si="30"/>
        <v>0</v>
      </c>
      <c r="Z392" s="335">
        <f t="shared" si="31"/>
        <v>0</v>
      </c>
      <c r="AA392" s="336" t="str">
        <f>VLOOKUP(F392,'3-Productie normen'!A:O,15,FALSE)</f>
        <v>-</v>
      </c>
      <c r="AC392" s="337">
        <f t="shared" si="32"/>
        <v>0</v>
      </c>
    </row>
    <row r="393" spans="1:29" ht="14.1" customHeight="1">
      <c r="A393" s="68">
        <v>393</v>
      </c>
      <c r="B393" s="273" t="s">
        <v>98</v>
      </c>
      <c r="C393" s="329" t="s">
        <v>357</v>
      </c>
      <c r="D393" s="330"/>
      <c r="E393" s="224" t="s">
        <v>364</v>
      </c>
      <c r="F393" s="224" t="s">
        <v>218</v>
      </c>
      <c r="G393" s="224" t="s">
        <v>211</v>
      </c>
      <c r="H393" s="339">
        <v>0</v>
      </c>
      <c r="I393" s="339">
        <v>420</v>
      </c>
      <c r="J393" s="332">
        <f t="shared" si="33"/>
        <v>0</v>
      </c>
      <c r="K393" s="333" t="s">
        <v>219</v>
      </c>
      <c r="L393" s="333"/>
      <c r="M393" s="333"/>
      <c r="N393" s="333"/>
      <c r="O393" s="333"/>
      <c r="P393" s="333"/>
      <c r="Q393" s="334">
        <f>IF(K393="nio",0,IF(K393&gt;0,K393*H393/W393,0))*VLOOKUP(B393,'2-Kosten per locatie'!$A$13:$C$63,3,FALSE)</f>
        <v>0</v>
      </c>
      <c r="R393" s="334">
        <f>IF(L393&gt;0,L393*H393/X393,0)*VLOOKUP(B393,'2-Kosten per locatie'!$A$13:$C$63,3,FALSE)</f>
        <v>0</v>
      </c>
      <c r="S393" s="334">
        <f>IF(M393&gt;0,M393*H393/Y393,0)*VLOOKUP(B393,'2-Kosten per locatie'!$A$13:$C$63,3,FALSE)</f>
        <v>0</v>
      </c>
      <c r="T393" s="334">
        <f>IF(N393&gt;0,N393*H393/Z393,0)*VLOOKUP(B393,'2-Kosten per locatie'!$A$13:$C$63,3,FALSE)</f>
        <v>0</v>
      </c>
      <c r="U393" s="334">
        <f>IF(O393&gt;0,O393*H393/Y393,0)*VLOOKUP(B393,'2-Kosten per locatie'!$A$13:$C$63,3,FALSE)</f>
        <v>0</v>
      </c>
      <c r="V393" s="334">
        <f>IF(P393&gt;0,P393*H393/Z393,0)*VLOOKUP(B393,'2-Kosten per locatie'!$A$13:$C$63,3,FALSE)</f>
        <v>0</v>
      </c>
      <c r="W393" s="335">
        <f>IF(K393="nio",0,IF(K393&gt;0,VLOOKUP(F393,'3-Productie normen'!A:L,VLOOKUP(K393,'3-Productie normen'!$B$38:$C$44,2,FALSE),FALSE)))</f>
        <v>0</v>
      </c>
      <c r="X393" s="335">
        <f t="shared" si="29"/>
        <v>0</v>
      </c>
      <c r="Y393" s="335">
        <f t="shared" si="30"/>
        <v>0</v>
      </c>
      <c r="Z393" s="335">
        <f t="shared" si="31"/>
        <v>0</v>
      </c>
      <c r="AA393" s="336" t="str">
        <f>VLOOKUP(F393,'3-Productie normen'!A:O,15,FALSE)</f>
        <v>-</v>
      </c>
      <c r="AC393" s="337">
        <f t="shared" si="32"/>
        <v>0</v>
      </c>
    </row>
    <row r="394" spans="1:29" ht="14.1" customHeight="1">
      <c r="A394" s="68">
        <v>394</v>
      </c>
      <c r="B394" s="273" t="s">
        <v>98</v>
      </c>
      <c r="C394" s="329" t="s">
        <v>357</v>
      </c>
      <c r="D394" s="330"/>
      <c r="E394" s="224" t="s">
        <v>235</v>
      </c>
      <c r="F394" s="224" t="s">
        <v>166</v>
      </c>
      <c r="G394" s="224" t="s">
        <v>211</v>
      </c>
      <c r="H394" s="339">
        <v>2</v>
      </c>
      <c r="I394" s="339"/>
      <c r="J394" s="332">
        <f t="shared" si="33"/>
        <v>255</v>
      </c>
      <c r="K394" s="333">
        <v>255</v>
      </c>
      <c r="L394" s="333"/>
      <c r="M394" s="333"/>
      <c r="N394" s="333"/>
      <c r="O394" s="333"/>
      <c r="P394" s="333"/>
      <c r="Q394" s="334" t="e">
        <f>IF(K394="nio",0,IF(K394&gt;0,K394*H394/W394,0))*VLOOKUP(B394,'2-Kosten per locatie'!$A$13:$C$63,3,FALSE)</f>
        <v>#DIV/0!</v>
      </c>
      <c r="R394" s="334">
        <f>IF(L394&gt;0,L394*H394/X394,0)*VLOOKUP(B394,'2-Kosten per locatie'!$A$13:$C$63,3,FALSE)</f>
        <v>0</v>
      </c>
      <c r="S394" s="334">
        <f>IF(M394&gt;0,M394*H394/Y394,0)*VLOOKUP(B394,'2-Kosten per locatie'!$A$13:$C$63,3,FALSE)</f>
        <v>0</v>
      </c>
      <c r="T394" s="334">
        <f>IF(N394&gt;0,N394*H394/Z394,0)*VLOOKUP(B394,'2-Kosten per locatie'!$A$13:$C$63,3,FALSE)</f>
        <v>0</v>
      </c>
      <c r="U394" s="334">
        <f>IF(O394&gt;0,O394*H394/Y394,0)*VLOOKUP(B394,'2-Kosten per locatie'!$A$13:$C$63,3,FALSE)</f>
        <v>0</v>
      </c>
      <c r="V394" s="334">
        <f>IF(P394&gt;0,P394*H394/Z394,0)*VLOOKUP(B394,'2-Kosten per locatie'!$A$13:$C$63,3,FALSE)</f>
        <v>0</v>
      </c>
      <c r="W394" s="335">
        <f>IF(K394="nio",0,IF(K394&gt;0,VLOOKUP(F394,'3-Productie normen'!A:L,VLOOKUP(K394,'3-Productie normen'!$B$38:$C$44,2,FALSE),FALSE)))</f>
        <v>0</v>
      </c>
      <c r="X394" s="335">
        <f t="shared" si="29"/>
        <v>0</v>
      </c>
      <c r="Y394" s="335">
        <f t="shared" si="30"/>
        <v>0</v>
      </c>
      <c r="Z394" s="335">
        <f t="shared" si="31"/>
        <v>0</v>
      </c>
      <c r="AA394" s="336" t="str">
        <f>VLOOKUP(F394,'3-Productie normen'!A:O,15,FALSE)</f>
        <v>S</v>
      </c>
      <c r="AC394" s="337">
        <f t="shared" si="32"/>
        <v>510</v>
      </c>
    </row>
    <row r="395" spans="1:29" ht="14.1" customHeight="1">
      <c r="A395" s="68">
        <v>395</v>
      </c>
      <c r="B395" s="273" t="s">
        <v>98</v>
      </c>
      <c r="C395" s="329" t="s">
        <v>357</v>
      </c>
      <c r="D395" s="330"/>
      <c r="E395" s="224" t="s">
        <v>156</v>
      </c>
      <c r="F395" s="224" t="s">
        <v>156</v>
      </c>
      <c r="G395" s="224" t="s">
        <v>365</v>
      </c>
      <c r="H395" s="339">
        <v>30</v>
      </c>
      <c r="I395" s="339"/>
      <c r="J395" s="332">
        <f t="shared" si="33"/>
        <v>130</v>
      </c>
      <c r="K395" s="333">
        <v>130</v>
      </c>
      <c r="L395" s="333"/>
      <c r="M395" s="333"/>
      <c r="N395" s="333"/>
      <c r="O395" s="333"/>
      <c r="P395" s="333"/>
      <c r="Q395" s="334" t="e">
        <f>IF(K395="nio",0,IF(K395&gt;0,K395*H395/W395,0))*VLOOKUP(B395,'2-Kosten per locatie'!$A$13:$C$63,3,FALSE)</f>
        <v>#DIV/0!</v>
      </c>
      <c r="R395" s="334">
        <f>IF(L395&gt;0,L395*H395/X395,0)*VLOOKUP(B395,'2-Kosten per locatie'!$A$13:$C$63,3,FALSE)</f>
        <v>0</v>
      </c>
      <c r="S395" s="334">
        <f>IF(M395&gt;0,M395*H395/Y395,0)*VLOOKUP(B395,'2-Kosten per locatie'!$A$13:$C$63,3,FALSE)</f>
        <v>0</v>
      </c>
      <c r="T395" s="334">
        <f>IF(N395&gt;0,N395*H395/Z395,0)*VLOOKUP(B395,'2-Kosten per locatie'!$A$13:$C$63,3,FALSE)</f>
        <v>0</v>
      </c>
      <c r="U395" s="334">
        <f>IF(O395&gt;0,O395*H395/Y395,0)*VLOOKUP(B395,'2-Kosten per locatie'!$A$13:$C$63,3,FALSE)</f>
        <v>0</v>
      </c>
      <c r="V395" s="334">
        <f>IF(P395&gt;0,P395*H395/Z395,0)*VLOOKUP(B395,'2-Kosten per locatie'!$A$13:$C$63,3,FALSE)</f>
        <v>0</v>
      </c>
      <c r="W395" s="335">
        <f>IF(K395="nio",0,IF(K395&gt;0,VLOOKUP(F395,'3-Productie normen'!A:L,VLOOKUP(K395,'3-Productie normen'!$B$38:$C$44,2,FALSE),FALSE)))</f>
        <v>0</v>
      </c>
      <c r="X395" s="335">
        <f t="shared" si="29"/>
        <v>0</v>
      </c>
      <c r="Y395" s="335">
        <f t="shared" si="30"/>
        <v>0</v>
      </c>
      <c r="Z395" s="335">
        <f t="shared" si="31"/>
        <v>0</v>
      </c>
      <c r="AA395" s="336" t="str">
        <f>VLOOKUP(F395,'3-Productie normen'!A:O,15,FALSE)</f>
        <v>S</v>
      </c>
      <c r="AC395" s="337">
        <f t="shared" si="32"/>
        <v>3900</v>
      </c>
    </row>
    <row r="396" spans="1:29" ht="14.1" customHeight="1">
      <c r="A396" s="68">
        <v>396</v>
      </c>
      <c r="B396" s="273" t="s">
        <v>103</v>
      </c>
      <c r="C396" s="329" t="s">
        <v>207</v>
      </c>
      <c r="D396" s="330"/>
      <c r="E396" s="224" t="s">
        <v>156</v>
      </c>
      <c r="F396" s="224" t="s">
        <v>156</v>
      </c>
      <c r="G396" s="224" t="s">
        <v>212</v>
      </c>
      <c r="H396" s="339">
        <v>42.503999999999998</v>
      </c>
      <c r="I396" s="339"/>
      <c r="J396" s="332">
        <f t="shared" si="33"/>
        <v>130</v>
      </c>
      <c r="K396" s="333">
        <v>130</v>
      </c>
      <c r="L396" s="333"/>
      <c r="M396" s="333"/>
      <c r="N396" s="333"/>
      <c r="O396" s="333"/>
      <c r="P396" s="333"/>
      <c r="Q396" s="334" t="e">
        <f>IF(K396="nio",0,IF(K396&gt;0,K396*H396/W396,0))*VLOOKUP(B396,'2-Kosten per locatie'!$A$13:$C$63,3,FALSE)</f>
        <v>#DIV/0!</v>
      </c>
      <c r="R396" s="334">
        <f>IF(L396&gt;0,L396*H396/X396,0)*VLOOKUP(B396,'2-Kosten per locatie'!$A$13:$C$63,3,FALSE)</f>
        <v>0</v>
      </c>
      <c r="S396" s="334">
        <f>IF(M396&gt;0,M396*H396/Y396,0)*VLOOKUP(B396,'2-Kosten per locatie'!$A$13:$C$63,3,FALSE)</f>
        <v>0</v>
      </c>
      <c r="T396" s="334">
        <f>IF(N396&gt;0,N396*H396/Z396,0)*VLOOKUP(B396,'2-Kosten per locatie'!$A$13:$C$63,3,FALSE)</f>
        <v>0</v>
      </c>
      <c r="U396" s="334">
        <f>IF(O396&gt;0,O396*H396/Y396,0)*VLOOKUP(B396,'2-Kosten per locatie'!$A$13:$C$63,3,FALSE)</f>
        <v>0</v>
      </c>
      <c r="V396" s="334">
        <f>IF(P396&gt;0,P396*H396/Z396,0)*VLOOKUP(B396,'2-Kosten per locatie'!$A$13:$C$63,3,FALSE)</f>
        <v>0</v>
      </c>
      <c r="W396" s="335">
        <f>IF(K396="nio",0,IF(K396&gt;0,VLOOKUP(F396,'3-Productie normen'!A:L,VLOOKUP(K396,'3-Productie normen'!$B$38:$C$44,2,FALSE),FALSE)))</f>
        <v>0</v>
      </c>
      <c r="X396" s="335">
        <f t="shared" si="29"/>
        <v>0</v>
      </c>
      <c r="Y396" s="335">
        <f t="shared" si="30"/>
        <v>0</v>
      </c>
      <c r="Z396" s="335">
        <f t="shared" si="31"/>
        <v>0</v>
      </c>
      <c r="AA396" s="336" t="str">
        <f>VLOOKUP(F396,'3-Productie normen'!A:O,15,FALSE)</f>
        <v>S</v>
      </c>
      <c r="AC396" s="337">
        <f t="shared" si="32"/>
        <v>5525.5199999999995</v>
      </c>
    </row>
    <row r="397" spans="1:29" ht="14.1" customHeight="1">
      <c r="A397" s="68">
        <v>397</v>
      </c>
      <c r="B397" s="273" t="s">
        <v>103</v>
      </c>
      <c r="C397" s="329" t="s">
        <v>207</v>
      </c>
      <c r="D397" s="330"/>
      <c r="E397" s="224" t="s">
        <v>170</v>
      </c>
      <c r="F397" s="224" t="s">
        <v>170</v>
      </c>
      <c r="G397" s="224" t="s">
        <v>228</v>
      </c>
      <c r="H397" s="339">
        <v>0</v>
      </c>
      <c r="I397" s="339">
        <v>397</v>
      </c>
      <c r="J397" s="332">
        <f t="shared" si="33"/>
        <v>0</v>
      </c>
      <c r="K397" s="333" t="s">
        <v>219</v>
      </c>
      <c r="L397" s="333"/>
      <c r="M397" s="333"/>
      <c r="N397" s="333"/>
      <c r="O397" s="333"/>
      <c r="P397" s="333"/>
      <c r="Q397" s="334">
        <f>IF(K397="nio",0,IF(K397&gt;0,K397*H397/W397,0))*VLOOKUP(B397,'2-Kosten per locatie'!$A$13:$C$63,3,FALSE)</f>
        <v>0</v>
      </c>
      <c r="R397" s="334">
        <f>IF(L397&gt;0,L397*H397/X397,0)*VLOOKUP(B397,'2-Kosten per locatie'!$A$13:$C$63,3,FALSE)</f>
        <v>0</v>
      </c>
      <c r="S397" s="334">
        <f>IF(M397&gt;0,M397*H397/Y397,0)*VLOOKUP(B397,'2-Kosten per locatie'!$A$13:$C$63,3,FALSE)</f>
        <v>0</v>
      </c>
      <c r="T397" s="334">
        <f>IF(N397&gt;0,N397*H397/Z397,0)*VLOOKUP(B397,'2-Kosten per locatie'!$A$13:$C$63,3,FALSE)</f>
        <v>0</v>
      </c>
      <c r="U397" s="334">
        <f>IF(O397&gt;0,O397*H397/Y397,0)*VLOOKUP(B397,'2-Kosten per locatie'!$A$13:$C$63,3,FALSE)</f>
        <v>0</v>
      </c>
      <c r="V397" s="334">
        <f>IF(P397&gt;0,P397*H397/Z397,0)*VLOOKUP(B397,'2-Kosten per locatie'!$A$13:$C$63,3,FALSE)</f>
        <v>0</v>
      </c>
      <c r="W397" s="335">
        <f>IF(K397="nio",0,IF(K397&gt;0,VLOOKUP(F397,'3-Productie normen'!A:L,VLOOKUP(K397,'3-Productie normen'!$B$38:$C$44,2,FALSE),FALSE)))</f>
        <v>0</v>
      </c>
      <c r="X397" s="335">
        <f t="shared" si="29"/>
        <v>0</v>
      </c>
      <c r="Y397" s="335">
        <f t="shared" si="30"/>
        <v>0</v>
      </c>
      <c r="Z397" s="335">
        <f t="shared" si="31"/>
        <v>0</v>
      </c>
      <c r="AA397" s="336" t="str">
        <f>VLOOKUP(F397,'3-Productie normen'!A:O,15,FALSE)</f>
        <v>V</v>
      </c>
      <c r="AC397" s="337">
        <f t="shared" si="32"/>
        <v>0</v>
      </c>
    </row>
    <row r="398" spans="1:29" ht="14.1" customHeight="1">
      <c r="A398" s="68">
        <v>398</v>
      </c>
      <c r="B398" s="273" t="s">
        <v>103</v>
      </c>
      <c r="C398" s="329" t="s">
        <v>207</v>
      </c>
      <c r="D398" s="330"/>
      <c r="E398" s="224" t="s">
        <v>154</v>
      </c>
      <c r="F398" s="224" t="s">
        <v>154</v>
      </c>
      <c r="G398" s="224" t="s">
        <v>211</v>
      </c>
      <c r="H398" s="339">
        <v>21.2835</v>
      </c>
      <c r="I398" s="339"/>
      <c r="J398" s="332">
        <f t="shared" si="33"/>
        <v>130</v>
      </c>
      <c r="K398" s="333">
        <v>130</v>
      </c>
      <c r="L398" s="333"/>
      <c r="M398" s="333"/>
      <c r="N398" s="333"/>
      <c r="O398" s="333"/>
      <c r="P398" s="333"/>
      <c r="Q398" s="334" t="e">
        <f>IF(K398="nio",0,IF(K398&gt;0,K398*H398/W398,0))*VLOOKUP(B398,'2-Kosten per locatie'!$A$13:$C$63,3,FALSE)</f>
        <v>#DIV/0!</v>
      </c>
      <c r="R398" s="334">
        <f>IF(L398&gt;0,L398*H398/X398,0)*VLOOKUP(B398,'2-Kosten per locatie'!$A$13:$C$63,3,FALSE)</f>
        <v>0</v>
      </c>
      <c r="S398" s="334">
        <f>IF(M398&gt;0,M398*H398/Y398,0)*VLOOKUP(B398,'2-Kosten per locatie'!$A$13:$C$63,3,FALSE)</f>
        <v>0</v>
      </c>
      <c r="T398" s="334">
        <f>IF(N398&gt;0,N398*H398/Z398,0)*VLOOKUP(B398,'2-Kosten per locatie'!$A$13:$C$63,3,FALSE)</f>
        <v>0</v>
      </c>
      <c r="U398" s="334">
        <f>IF(O398&gt;0,O398*H398/Y398,0)*VLOOKUP(B398,'2-Kosten per locatie'!$A$13:$C$63,3,FALSE)</f>
        <v>0</v>
      </c>
      <c r="V398" s="334">
        <f>IF(P398&gt;0,P398*H398/Z398,0)*VLOOKUP(B398,'2-Kosten per locatie'!$A$13:$C$63,3,FALSE)</f>
        <v>0</v>
      </c>
      <c r="W398" s="335">
        <f>IF(K398="nio",0,IF(K398&gt;0,VLOOKUP(F398,'3-Productie normen'!A:L,VLOOKUP(K398,'3-Productie normen'!$B$38:$C$44,2,FALSE),FALSE)))</f>
        <v>0</v>
      </c>
      <c r="X398" s="335">
        <f t="shared" si="29"/>
        <v>0</v>
      </c>
      <c r="Y398" s="335">
        <f t="shared" si="30"/>
        <v>0</v>
      </c>
      <c r="Z398" s="335">
        <f t="shared" si="31"/>
        <v>0</v>
      </c>
      <c r="AA398" s="336" t="str">
        <f>VLOOKUP(F398,'3-Productie normen'!A:O,15,FALSE)</f>
        <v>V</v>
      </c>
      <c r="AC398" s="337">
        <f t="shared" si="32"/>
        <v>2766.855</v>
      </c>
    </row>
    <row r="399" spans="1:29" ht="14.1" customHeight="1">
      <c r="A399" s="68">
        <v>399</v>
      </c>
      <c r="B399" s="273" t="s">
        <v>103</v>
      </c>
      <c r="C399" s="329" t="s">
        <v>207</v>
      </c>
      <c r="D399" s="330"/>
      <c r="E399" s="224" t="s">
        <v>366</v>
      </c>
      <c r="F399" s="224" t="s">
        <v>166</v>
      </c>
      <c r="G399" s="224" t="s">
        <v>211</v>
      </c>
      <c r="H399" s="339">
        <v>10.038</v>
      </c>
      <c r="I399" s="339"/>
      <c r="J399" s="332">
        <f t="shared" si="33"/>
        <v>130</v>
      </c>
      <c r="K399" s="333">
        <v>130</v>
      </c>
      <c r="L399" s="333"/>
      <c r="M399" s="333"/>
      <c r="N399" s="333"/>
      <c r="O399" s="333"/>
      <c r="P399" s="333"/>
      <c r="Q399" s="334" t="e">
        <f>IF(K399="nio",0,IF(K399&gt;0,K399*H399/W399,0))*VLOOKUP(B399,'2-Kosten per locatie'!$A$13:$C$63,3,FALSE)</f>
        <v>#DIV/0!</v>
      </c>
      <c r="R399" s="334">
        <f>IF(L399&gt;0,L399*H399/X399,0)*VLOOKUP(B399,'2-Kosten per locatie'!$A$13:$C$63,3,FALSE)</f>
        <v>0</v>
      </c>
      <c r="S399" s="334">
        <f>IF(M399&gt;0,M399*H399/Y399,0)*VLOOKUP(B399,'2-Kosten per locatie'!$A$13:$C$63,3,FALSE)</f>
        <v>0</v>
      </c>
      <c r="T399" s="334">
        <f>IF(N399&gt;0,N399*H399/Z399,0)*VLOOKUP(B399,'2-Kosten per locatie'!$A$13:$C$63,3,FALSE)</f>
        <v>0</v>
      </c>
      <c r="U399" s="334">
        <f>IF(O399&gt;0,O399*H399/Y399,0)*VLOOKUP(B399,'2-Kosten per locatie'!$A$13:$C$63,3,FALSE)</f>
        <v>0</v>
      </c>
      <c r="V399" s="334">
        <f>IF(P399&gt;0,P399*H399/Z399,0)*VLOOKUP(B399,'2-Kosten per locatie'!$A$13:$C$63,3,FALSE)</f>
        <v>0</v>
      </c>
      <c r="W399" s="335">
        <f>IF(K399="nio",0,IF(K399&gt;0,VLOOKUP(F399,'3-Productie normen'!A:L,VLOOKUP(K399,'3-Productie normen'!$B$38:$C$44,2,FALSE),FALSE)))</f>
        <v>0</v>
      </c>
      <c r="X399" s="335">
        <f t="shared" si="29"/>
        <v>0</v>
      </c>
      <c r="Y399" s="335">
        <f t="shared" si="30"/>
        <v>0</v>
      </c>
      <c r="Z399" s="335">
        <f t="shared" si="31"/>
        <v>0</v>
      </c>
      <c r="AA399" s="336" t="str">
        <f>VLOOKUP(F399,'3-Productie normen'!A:O,15,FALSE)</f>
        <v>S</v>
      </c>
      <c r="AC399" s="337">
        <f t="shared" si="32"/>
        <v>1304.94</v>
      </c>
    </row>
    <row r="400" spans="1:29" ht="14.1" customHeight="1">
      <c r="A400" s="68">
        <v>400</v>
      </c>
      <c r="B400" s="273" t="s">
        <v>103</v>
      </c>
      <c r="C400" s="329" t="s">
        <v>207</v>
      </c>
      <c r="D400" s="330"/>
      <c r="E400" s="224" t="s">
        <v>366</v>
      </c>
      <c r="F400" s="224" t="s">
        <v>166</v>
      </c>
      <c r="G400" s="224" t="s">
        <v>211</v>
      </c>
      <c r="H400" s="339">
        <v>4.620000000000001</v>
      </c>
      <c r="I400" s="339"/>
      <c r="J400" s="332">
        <f t="shared" si="33"/>
        <v>130</v>
      </c>
      <c r="K400" s="333">
        <v>130</v>
      </c>
      <c r="L400" s="333"/>
      <c r="M400" s="333"/>
      <c r="N400" s="333"/>
      <c r="O400" s="333"/>
      <c r="P400" s="333"/>
      <c r="Q400" s="334" t="e">
        <f>IF(K400="nio",0,IF(K400&gt;0,K400*H400/W400,0))*VLOOKUP(B400,'2-Kosten per locatie'!$A$13:$C$63,3,FALSE)</f>
        <v>#DIV/0!</v>
      </c>
      <c r="R400" s="334">
        <f>IF(L400&gt;0,L400*H400/X400,0)*VLOOKUP(B400,'2-Kosten per locatie'!$A$13:$C$63,3,FALSE)</f>
        <v>0</v>
      </c>
      <c r="S400" s="334">
        <f>IF(M400&gt;0,M400*H400/Y400,0)*VLOOKUP(B400,'2-Kosten per locatie'!$A$13:$C$63,3,FALSE)</f>
        <v>0</v>
      </c>
      <c r="T400" s="334">
        <f>IF(N400&gt;0,N400*H400/Z400,0)*VLOOKUP(B400,'2-Kosten per locatie'!$A$13:$C$63,3,FALSE)</f>
        <v>0</v>
      </c>
      <c r="U400" s="334">
        <f>IF(O400&gt;0,O400*H400/Y400,0)*VLOOKUP(B400,'2-Kosten per locatie'!$A$13:$C$63,3,FALSE)</f>
        <v>0</v>
      </c>
      <c r="V400" s="334">
        <f>IF(P400&gt;0,P400*H400/Z400,0)*VLOOKUP(B400,'2-Kosten per locatie'!$A$13:$C$63,3,FALSE)</f>
        <v>0</v>
      </c>
      <c r="W400" s="335">
        <f>IF(K400="nio",0,IF(K400&gt;0,VLOOKUP(F400,'3-Productie normen'!A:L,VLOOKUP(K400,'3-Productie normen'!$B$38:$C$44,2,FALSE),FALSE)))</f>
        <v>0</v>
      </c>
      <c r="X400" s="335">
        <f t="shared" si="29"/>
        <v>0</v>
      </c>
      <c r="Y400" s="335">
        <f t="shared" si="30"/>
        <v>0</v>
      </c>
      <c r="Z400" s="335">
        <f t="shared" si="31"/>
        <v>0</v>
      </c>
      <c r="AA400" s="336" t="str">
        <f>VLOOKUP(F400,'3-Productie normen'!A:O,15,FALSE)</f>
        <v>S</v>
      </c>
      <c r="AC400" s="337">
        <f t="shared" si="32"/>
        <v>600.60000000000014</v>
      </c>
    </row>
    <row r="401" spans="1:29" ht="14.1" customHeight="1">
      <c r="A401" s="68">
        <v>401</v>
      </c>
      <c r="B401" s="273" t="s">
        <v>103</v>
      </c>
      <c r="C401" s="329" t="s">
        <v>207</v>
      </c>
      <c r="D401" s="330"/>
      <c r="E401" s="224" t="s">
        <v>154</v>
      </c>
      <c r="F401" s="224" t="s">
        <v>154</v>
      </c>
      <c r="G401" s="224" t="s">
        <v>211</v>
      </c>
      <c r="H401" s="339">
        <v>8.2530000000000001</v>
      </c>
      <c r="I401" s="339"/>
      <c r="J401" s="332">
        <f t="shared" si="33"/>
        <v>130</v>
      </c>
      <c r="K401" s="333">
        <v>130</v>
      </c>
      <c r="L401" s="333"/>
      <c r="M401" s="333"/>
      <c r="N401" s="333"/>
      <c r="O401" s="333"/>
      <c r="P401" s="333"/>
      <c r="Q401" s="334" t="e">
        <f>IF(K401="nio",0,IF(K401&gt;0,K401*H401/W401,0))*VLOOKUP(B401,'2-Kosten per locatie'!$A$13:$C$63,3,FALSE)</f>
        <v>#DIV/0!</v>
      </c>
      <c r="R401" s="334">
        <f>IF(L401&gt;0,L401*H401/X401,0)*VLOOKUP(B401,'2-Kosten per locatie'!$A$13:$C$63,3,FALSE)</f>
        <v>0</v>
      </c>
      <c r="S401" s="334">
        <f>IF(M401&gt;0,M401*H401/Y401,0)*VLOOKUP(B401,'2-Kosten per locatie'!$A$13:$C$63,3,FALSE)</f>
        <v>0</v>
      </c>
      <c r="T401" s="334">
        <f>IF(N401&gt;0,N401*H401/Z401,0)*VLOOKUP(B401,'2-Kosten per locatie'!$A$13:$C$63,3,FALSE)</f>
        <v>0</v>
      </c>
      <c r="U401" s="334">
        <f>IF(O401&gt;0,O401*H401/Y401,0)*VLOOKUP(B401,'2-Kosten per locatie'!$A$13:$C$63,3,FALSE)</f>
        <v>0</v>
      </c>
      <c r="V401" s="334">
        <f>IF(P401&gt;0,P401*H401/Z401,0)*VLOOKUP(B401,'2-Kosten per locatie'!$A$13:$C$63,3,FALSE)</f>
        <v>0</v>
      </c>
      <c r="W401" s="335">
        <f>IF(K401="nio",0,IF(K401&gt;0,VLOOKUP(F401,'3-Productie normen'!A:L,VLOOKUP(K401,'3-Productie normen'!$B$38:$C$44,2,FALSE),FALSE)))</f>
        <v>0</v>
      </c>
      <c r="X401" s="335">
        <f t="shared" si="29"/>
        <v>0</v>
      </c>
      <c r="Y401" s="335">
        <f t="shared" si="30"/>
        <v>0</v>
      </c>
      <c r="Z401" s="335">
        <f t="shared" si="31"/>
        <v>0</v>
      </c>
      <c r="AA401" s="336" t="str">
        <f>VLOOKUP(F401,'3-Productie normen'!A:O,15,FALSE)</f>
        <v>V</v>
      </c>
      <c r="AC401" s="337">
        <f t="shared" si="32"/>
        <v>1072.8900000000001</v>
      </c>
    </row>
    <row r="402" spans="1:29" ht="14.1" customHeight="1">
      <c r="A402" s="68">
        <v>402</v>
      </c>
      <c r="B402" s="273" t="s">
        <v>103</v>
      </c>
      <c r="C402" s="329" t="s">
        <v>207</v>
      </c>
      <c r="D402" s="330"/>
      <c r="E402" s="224" t="s">
        <v>367</v>
      </c>
      <c r="F402" s="224" t="s">
        <v>166</v>
      </c>
      <c r="G402" s="224" t="s">
        <v>211</v>
      </c>
      <c r="H402" s="339">
        <v>1.9215000000000002</v>
      </c>
      <c r="I402" s="339"/>
      <c r="J402" s="332">
        <f t="shared" si="33"/>
        <v>130</v>
      </c>
      <c r="K402" s="333">
        <v>130</v>
      </c>
      <c r="L402" s="333"/>
      <c r="M402" s="333"/>
      <c r="N402" s="333"/>
      <c r="O402" s="333"/>
      <c r="P402" s="333"/>
      <c r="Q402" s="334" t="e">
        <f>IF(K402="nio",0,IF(K402&gt;0,K402*H402/W402,0))*VLOOKUP(B402,'2-Kosten per locatie'!$A$13:$C$63,3,FALSE)</f>
        <v>#DIV/0!</v>
      </c>
      <c r="R402" s="334">
        <f>IF(L402&gt;0,L402*H402/X402,0)*VLOOKUP(B402,'2-Kosten per locatie'!$A$13:$C$63,3,FALSE)</f>
        <v>0</v>
      </c>
      <c r="S402" s="334">
        <f>IF(M402&gt;0,M402*H402/Y402,0)*VLOOKUP(B402,'2-Kosten per locatie'!$A$13:$C$63,3,FALSE)</f>
        <v>0</v>
      </c>
      <c r="T402" s="334">
        <f>IF(N402&gt;0,N402*H402/Z402,0)*VLOOKUP(B402,'2-Kosten per locatie'!$A$13:$C$63,3,FALSE)</f>
        <v>0</v>
      </c>
      <c r="U402" s="334">
        <f>IF(O402&gt;0,O402*H402/Y402,0)*VLOOKUP(B402,'2-Kosten per locatie'!$A$13:$C$63,3,FALSE)</f>
        <v>0</v>
      </c>
      <c r="V402" s="334">
        <f>IF(P402&gt;0,P402*H402/Z402,0)*VLOOKUP(B402,'2-Kosten per locatie'!$A$13:$C$63,3,FALSE)</f>
        <v>0</v>
      </c>
      <c r="W402" s="335">
        <f>IF(K402="nio",0,IF(K402&gt;0,VLOOKUP(F402,'3-Productie normen'!A:L,VLOOKUP(K402,'3-Productie normen'!$B$38:$C$44,2,FALSE),FALSE)))</f>
        <v>0</v>
      </c>
      <c r="X402" s="335">
        <f t="shared" si="29"/>
        <v>0</v>
      </c>
      <c r="Y402" s="335">
        <f t="shared" si="30"/>
        <v>0</v>
      </c>
      <c r="Z402" s="335">
        <f t="shared" si="31"/>
        <v>0</v>
      </c>
      <c r="AA402" s="336" t="str">
        <f>VLOOKUP(F402,'3-Productie normen'!A:O,15,FALSE)</f>
        <v>S</v>
      </c>
      <c r="AC402" s="337">
        <f t="shared" si="32"/>
        <v>249.79500000000002</v>
      </c>
    </row>
    <row r="403" spans="1:29" ht="14.1" customHeight="1">
      <c r="A403" s="68">
        <v>403</v>
      </c>
      <c r="B403" s="273" t="s">
        <v>103</v>
      </c>
      <c r="C403" s="329" t="s">
        <v>207</v>
      </c>
      <c r="D403" s="330"/>
      <c r="E403" s="224" t="s">
        <v>151</v>
      </c>
      <c r="F403" s="224" t="s">
        <v>151</v>
      </c>
      <c r="G403" s="224" t="s">
        <v>368</v>
      </c>
      <c r="H403" s="339">
        <v>6.3105000000000002</v>
      </c>
      <c r="I403" s="339"/>
      <c r="J403" s="332">
        <f t="shared" si="33"/>
        <v>130</v>
      </c>
      <c r="K403" s="333">
        <v>130</v>
      </c>
      <c r="L403" s="333"/>
      <c r="M403" s="333"/>
      <c r="N403" s="333"/>
      <c r="O403" s="333"/>
      <c r="P403" s="333"/>
      <c r="Q403" s="334" t="e">
        <f>IF(K403="nio",0,IF(K403&gt;0,K403*H403/W403,0))*VLOOKUP(B403,'2-Kosten per locatie'!$A$13:$C$63,3,FALSE)</f>
        <v>#DIV/0!</v>
      </c>
      <c r="R403" s="334">
        <f>IF(L403&gt;0,L403*H403/X403,0)*VLOOKUP(B403,'2-Kosten per locatie'!$A$13:$C$63,3,FALSE)</f>
        <v>0</v>
      </c>
      <c r="S403" s="334">
        <f>IF(M403&gt;0,M403*H403/Y403,0)*VLOOKUP(B403,'2-Kosten per locatie'!$A$13:$C$63,3,FALSE)</f>
        <v>0</v>
      </c>
      <c r="T403" s="334">
        <f>IF(N403&gt;0,N403*H403/Z403,0)*VLOOKUP(B403,'2-Kosten per locatie'!$A$13:$C$63,3,FALSE)</f>
        <v>0</v>
      </c>
      <c r="U403" s="334">
        <f>IF(O403&gt;0,O403*H403/Y403,0)*VLOOKUP(B403,'2-Kosten per locatie'!$A$13:$C$63,3,FALSE)</f>
        <v>0</v>
      </c>
      <c r="V403" s="334">
        <f>IF(P403&gt;0,P403*H403/Z403,0)*VLOOKUP(B403,'2-Kosten per locatie'!$A$13:$C$63,3,FALSE)</f>
        <v>0</v>
      </c>
      <c r="W403" s="335">
        <f>IF(K403="nio",0,IF(K403&gt;0,VLOOKUP(F403,'3-Productie normen'!A:L,VLOOKUP(K403,'3-Productie normen'!$B$38:$C$44,2,FALSE),FALSE)))</f>
        <v>0</v>
      </c>
      <c r="X403" s="335">
        <f t="shared" ref="X403:X429" si="34">IF(L403&gt;0,W403*$X$8,0)</f>
        <v>0</v>
      </c>
      <c r="Y403" s="335">
        <f t="shared" ref="Y403:Y429" si="35">IF((OR(M403&gt;0,O403&gt;0)),W403*$Y$8,0)</f>
        <v>0</v>
      </c>
      <c r="Z403" s="335">
        <f t="shared" ref="Z403:Z429" si="36">IF((OR(N403&gt;0,P403&gt;0)),W403*$Z$8,0)</f>
        <v>0</v>
      </c>
      <c r="AA403" s="336" t="str">
        <f>VLOOKUP(F403,'3-Productie normen'!A:O,15,FALSE)</f>
        <v>S</v>
      </c>
      <c r="AC403" s="337">
        <f t="shared" ref="AC403:AC429" si="37">J403*H403</f>
        <v>820.36500000000001</v>
      </c>
    </row>
    <row r="404" spans="1:29" ht="14.1" customHeight="1">
      <c r="A404" s="68">
        <v>404</v>
      </c>
      <c r="B404" s="273" t="s">
        <v>103</v>
      </c>
      <c r="C404" s="329" t="s">
        <v>207</v>
      </c>
      <c r="D404" s="330"/>
      <c r="E404" s="224" t="s">
        <v>151</v>
      </c>
      <c r="F404" s="224" t="s">
        <v>151</v>
      </c>
      <c r="G404" s="224" t="s">
        <v>368</v>
      </c>
      <c r="H404" s="339">
        <v>5.9639999999999995</v>
      </c>
      <c r="I404" s="339"/>
      <c r="J404" s="332">
        <f t="shared" ref="J404:J467" si="38">SUM(K404:P404)</f>
        <v>130</v>
      </c>
      <c r="K404" s="333">
        <v>130</v>
      </c>
      <c r="L404" s="333"/>
      <c r="M404" s="333"/>
      <c r="N404" s="333"/>
      <c r="O404" s="333"/>
      <c r="P404" s="333"/>
      <c r="Q404" s="334" t="e">
        <f>IF(K404="nio",0,IF(K404&gt;0,K404*H404/W404,0))*VLOOKUP(B404,'2-Kosten per locatie'!$A$13:$C$63,3,FALSE)</f>
        <v>#DIV/0!</v>
      </c>
      <c r="R404" s="334">
        <f>IF(L404&gt;0,L404*H404/X404,0)*VLOOKUP(B404,'2-Kosten per locatie'!$A$13:$C$63,3,FALSE)</f>
        <v>0</v>
      </c>
      <c r="S404" s="334">
        <f>IF(M404&gt;0,M404*H404/Y404,0)*VLOOKUP(B404,'2-Kosten per locatie'!$A$13:$C$63,3,FALSE)</f>
        <v>0</v>
      </c>
      <c r="T404" s="334">
        <f>IF(N404&gt;0,N404*H404/Z404,0)*VLOOKUP(B404,'2-Kosten per locatie'!$A$13:$C$63,3,FALSE)</f>
        <v>0</v>
      </c>
      <c r="U404" s="334">
        <f>IF(O404&gt;0,O404*H404/Y404,0)*VLOOKUP(B404,'2-Kosten per locatie'!$A$13:$C$63,3,FALSE)</f>
        <v>0</v>
      </c>
      <c r="V404" s="334">
        <f>IF(P404&gt;0,P404*H404/Z404,0)*VLOOKUP(B404,'2-Kosten per locatie'!$A$13:$C$63,3,FALSE)</f>
        <v>0</v>
      </c>
      <c r="W404" s="335">
        <f>IF(K404="nio",0,IF(K404&gt;0,VLOOKUP(F404,'3-Productie normen'!A:L,VLOOKUP(K404,'3-Productie normen'!$B$38:$C$44,2,FALSE),FALSE)))</f>
        <v>0</v>
      </c>
      <c r="X404" s="335">
        <f t="shared" si="34"/>
        <v>0</v>
      </c>
      <c r="Y404" s="335">
        <f t="shared" si="35"/>
        <v>0</v>
      </c>
      <c r="Z404" s="335">
        <f t="shared" si="36"/>
        <v>0</v>
      </c>
      <c r="AA404" s="336" t="str">
        <f>VLOOKUP(F404,'3-Productie normen'!A:O,15,FALSE)</f>
        <v>S</v>
      </c>
      <c r="AC404" s="337">
        <f t="shared" si="37"/>
        <v>775.31999999999994</v>
      </c>
    </row>
    <row r="405" spans="1:29" ht="14.1" customHeight="1">
      <c r="A405" s="68">
        <v>405</v>
      </c>
      <c r="B405" s="273" t="s">
        <v>103</v>
      </c>
      <c r="C405" s="329" t="s">
        <v>207</v>
      </c>
      <c r="D405" s="330"/>
      <c r="E405" s="224" t="s">
        <v>154</v>
      </c>
      <c r="F405" s="224" t="s">
        <v>154</v>
      </c>
      <c r="G405" s="224" t="s">
        <v>212</v>
      </c>
      <c r="H405" s="339">
        <v>16.705500000000001</v>
      </c>
      <c r="I405" s="339"/>
      <c r="J405" s="332">
        <f t="shared" si="38"/>
        <v>130</v>
      </c>
      <c r="K405" s="333">
        <v>130</v>
      </c>
      <c r="L405" s="333"/>
      <c r="M405" s="333"/>
      <c r="N405" s="333"/>
      <c r="O405" s="333"/>
      <c r="P405" s="333"/>
      <c r="Q405" s="334" t="e">
        <f>IF(K405="nio",0,IF(K405&gt;0,K405*H405/W405,0))*VLOOKUP(B405,'2-Kosten per locatie'!$A$13:$C$63,3,FALSE)</f>
        <v>#DIV/0!</v>
      </c>
      <c r="R405" s="334">
        <f>IF(L405&gt;0,L405*H405/X405,0)*VLOOKUP(B405,'2-Kosten per locatie'!$A$13:$C$63,3,FALSE)</f>
        <v>0</v>
      </c>
      <c r="S405" s="334">
        <f>IF(M405&gt;0,M405*H405/Y405,0)*VLOOKUP(B405,'2-Kosten per locatie'!$A$13:$C$63,3,FALSE)</f>
        <v>0</v>
      </c>
      <c r="T405" s="334">
        <f>IF(N405&gt;0,N405*H405/Z405,0)*VLOOKUP(B405,'2-Kosten per locatie'!$A$13:$C$63,3,FALSE)</f>
        <v>0</v>
      </c>
      <c r="U405" s="334">
        <f>IF(O405&gt;0,O405*H405/Y405,0)*VLOOKUP(B405,'2-Kosten per locatie'!$A$13:$C$63,3,FALSE)</f>
        <v>0</v>
      </c>
      <c r="V405" s="334">
        <f>IF(P405&gt;0,P405*H405/Z405,0)*VLOOKUP(B405,'2-Kosten per locatie'!$A$13:$C$63,3,FALSE)</f>
        <v>0</v>
      </c>
      <c r="W405" s="335">
        <f>IF(K405="nio",0,IF(K405&gt;0,VLOOKUP(F405,'3-Productie normen'!A:L,VLOOKUP(K405,'3-Productie normen'!$B$38:$C$44,2,FALSE),FALSE)))</f>
        <v>0</v>
      </c>
      <c r="X405" s="335">
        <f t="shared" si="34"/>
        <v>0</v>
      </c>
      <c r="Y405" s="335">
        <f t="shared" si="35"/>
        <v>0</v>
      </c>
      <c r="Z405" s="335">
        <f t="shared" si="36"/>
        <v>0</v>
      </c>
      <c r="AA405" s="336" t="str">
        <f>VLOOKUP(F405,'3-Productie normen'!A:O,15,FALSE)</f>
        <v>V</v>
      </c>
      <c r="AC405" s="337">
        <f t="shared" si="37"/>
        <v>2171.7150000000001</v>
      </c>
    </row>
    <row r="406" spans="1:29" ht="14.1" customHeight="1">
      <c r="A406" s="68">
        <v>406</v>
      </c>
      <c r="B406" s="273" t="s">
        <v>103</v>
      </c>
      <c r="C406" s="329" t="s">
        <v>207</v>
      </c>
      <c r="D406" s="330"/>
      <c r="E406" s="224" t="s">
        <v>369</v>
      </c>
      <c r="F406" s="224" t="s">
        <v>218</v>
      </c>
      <c r="G406" s="224" t="s">
        <v>212</v>
      </c>
      <c r="H406" s="339">
        <v>0</v>
      </c>
      <c r="I406" s="339">
        <v>51.91</v>
      </c>
      <c r="J406" s="332">
        <f t="shared" si="38"/>
        <v>0</v>
      </c>
      <c r="K406" s="333" t="s">
        <v>219</v>
      </c>
      <c r="L406" s="333"/>
      <c r="M406" s="333"/>
      <c r="N406" s="333"/>
      <c r="O406" s="333"/>
      <c r="P406" s="333"/>
      <c r="Q406" s="334">
        <f>IF(K406="nio",0,IF(K406&gt;0,K406*H406/W406,0))*VLOOKUP(B406,'2-Kosten per locatie'!$A$13:$C$63,3,FALSE)</f>
        <v>0</v>
      </c>
      <c r="R406" s="334">
        <f>IF(L406&gt;0,L406*H406/X406,0)*VLOOKUP(B406,'2-Kosten per locatie'!$A$13:$C$63,3,FALSE)</f>
        <v>0</v>
      </c>
      <c r="S406" s="334">
        <f>IF(M406&gt;0,M406*H406/Y406,0)*VLOOKUP(B406,'2-Kosten per locatie'!$A$13:$C$63,3,FALSE)</f>
        <v>0</v>
      </c>
      <c r="T406" s="334">
        <f>IF(N406&gt;0,N406*H406/Z406,0)*VLOOKUP(B406,'2-Kosten per locatie'!$A$13:$C$63,3,FALSE)</f>
        <v>0</v>
      </c>
      <c r="U406" s="334">
        <f>IF(O406&gt;0,O406*H406/Y406,0)*VLOOKUP(B406,'2-Kosten per locatie'!$A$13:$C$63,3,FALSE)</f>
        <v>0</v>
      </c>
      <c r="V406" s="334">
        <f>IF(P406&gt;0,P406*H406/Z406,0)*VLOOKUP(B406,'2-Kosten per locatie'!$A$13:$C$63,3,FALSE)</f>
        <v>0</v>
      </c>
      <c r="W406" s="335">
        <f>IF(K406="nio",0,IF(K406&gt;0,VLOOKUP(F406,'3-Productie normen'!A:L,VLOOKUP(K406,'3-Productie normen'!$B$38:$C$44,2,FALSE),FALSE)))</f>
        <v>0</v>
      </c>
      <c r="X406" s="335">
        <f t="shared" si="34"/>
        <v>0</v>
      </c>
      <c r="Y406" s="335">
        <f t="shared" si="35"/>
        <v>0</v>
      </c>
      <c r="Z406" s="335">
        <f t="shared" si="36"/>
        <v>0</v>
      </c>
      <c r="AA406" s="336" t="str">
        <f>VLOOKUP(F406,'3-Productie normen'!A:O,15,FALSE)</f>
        <v>-</v>
      </c>
      <c r="AC406" s="337">
        <f t="shared" si="37"/>
        <v>0</v>
      </c>
    </row>
    <row r="407" spans="1:29" ht="14.1" customHeight="1">
      <c r="A407" s="68">
        <v>407</v>
      </c>
      <c r="B407" s="273" t="s">
        <v>103</v>
      </c>
      <c r="C407" s="329" t="s">
        <v>207</v>
      </c>
      <c r="D407" s="330"/>
      <c r="E407" s="224" t="s">
        <v>154</v>
      </c>
      <c r="F407" s="224" t="s">
        <v>154</v>
      </c>
      <c r="G407" s="224" t="s">
        <v>212</v>
      </c>
      <c r="H407" s="339">
        <v>23.152500000000003</v>
      </c>
      <c r="I407" s="339"/>
      <c r="J407" s="332">
        <f t="shared" si="38"/>
        <v>130</v>
      </c>
      <c r="K407" s="333">
        <v>130</v>
      </c>
      <c r="L407" s="333"/>
      <c r="M407" s="333"/>
      <c r="N407" s="333"/>
      <c r="O407" s="333"/>
      <c r="P407" s="333"/>
      <c r="Q407" s="334" t="e">
        <f>IF(K407="nio",0,IF(K407&gt;0,K407*H407/W407,0))*VLOOKUP(B407,'2-Kosten per locatie'!$A$13:$C$63,3,FALSE)</f>
        <v>#DIV/0!</v>
      </c>
      <c r="R407" s="334">
        <f>IF(L407&gt;0,L407*H407/X407,0)*VLOOKUP(B407,'2-Kosten per locatie'!$A$13:$C$63,3,FALSE)</f>
        <v>0</v>
      </c>
      <c r="S407" s="334">
        <f>IF(M407&gt;0,M407*H407/Y407,0)*VLOOKUP(B407,'2-Kosten per locatie'!$A$13:$C$63,3,FALSE)</f>
        <v>0</v>
      </c>
      <c r="T407" s="334">
        <f>IF(N407&gt;0,N407*H407/Z407,0)*VLOOKUP(B407,'2-Kosten per locatie'!$A$13:$C$63,3,FALSE)</f>
        <v>0</v>
      </c>
      <c r="U407" s="334">
        <f>IF(O407&gt;0,O407*H407/Y407,0)*VLOOKUP(B407,'2-Kosten per locatie'!$A$13:$C$63,3,FALSE)</f>
        <v>0</v>
      </c>
      <c r="V407" s="334">
        <f>IF(P407&gt;0,P407*H407/Z407,0)*VLOOKUP(B407,'2-Kosten per locatie'!$A$13:$C$63,3,FALSE)</f>
        <v>0</v>
      </c>
      <c r="W407" s="335">
        <f>IF(K407="nio",0,IF(K407&gt;0,VLOOKUP(F407,'3-Productie normen'!A:L,VLOOKUP(K407,'3-Productie normen'!$B$38:$C$44,2,FALSE),FALSE)))</f>
        <v>0</v>
      </c>
      <c r="X407" s="335">
        <f t="shared" si="34"/>
        <v>0</v>
      </c>
      <c r="Y407" s="335">
        <f t="shared" si="35"/>
        <v>0</v>
      </c>
      <c r="Z407" s="335">
        <f t="shared" si="36"/>
        <v>0</v>
      </c>
      <c r="AA407" s="336" t="str">
        <f>VLOOKUP(F407,'3-Productie normen'!A:O,15,FALSE)</f>
        <v>V</v>
      </c>
      <c r="AC407" s="337">
        <f t="shared" si="37"/>
        <v>3009.8250000000003</v>
      </c>
    </row>
    <row r="408" spans="1:29" ht="14.1" customHeight="1">
      <c r="A408" s="68">
        <v>408</v>
      </c>
      <c r="B408" s="273" t="s">
        <v>103</v>
      </c>
      <c r="C408" s="329" t="s">
        <v>207</v>
      </c>
      <c r="D408" s="330"/>
      <c r="E408" s="224" t="s">
        <v>245</v>
      </c>
      <c r="F408" s="224" t="s">
        <v>218</v>
      </c>
      <c r="G408" s="224" t="s">
        <v>212</v>
      </c>
      <c r="H408" s="339">
        <v>0</v>
      </c>
      <c r="I408" s="339">
        <v>16.632000000000001</v>
      </c>
      <c r="J408" s="332">
        <f t="shared" si="38"/>
        <v>0</v>
      </c>
      <c r="K408" s="333" t="s">
        <v>219</v>
      </c>
      <c r="L408" s="333"/>
      <c r="M408" s="333"/>
      <c r="N408" s="333"/>
      <c r="O408" s="333"/>
      <c r="P408" s="333"/>
      <c r="Q408" s="334">
        <f>IF(K408="nio",0,IF(K408&gt;0,K408*H408/W408,0))*VLOOKUP(B408,'2-Kosten per locatie'!$A$13:$C$63,3,FALSE)</f>
        <v>0</v>
      </c>
      <c r="R408" s="334">
        <f>IF(L408&gt;0,L408*H408/X408,0)*VLOOKUP(B408,'2-Kosten per locatie'!$A$13:$C$63,3,FALSE)</f>
        <v>0</v>
      </c>
      <c r="S408" s="334">
        <f>IF(M408&gt;0,M408*H408/Y408,0)*VLOOKUP(B408,'2-Kosten per locatie'!$A$13:$C$63,3,FALSE)</f>
        <v>0</v>
      </c>
      <c r="T408" s="334">
        <f>IF(N408&gt;0,N408*H408/Z408,0)*VLOOKUP(B408,'2-Kosten per locatie'!$A$13:$C$63,3,FALSE)</f>
        <v>0</v>
      </c>
      <c r="U408" s="334">
        <f>IF(O408&gt;0,O408*H408/Y408,0)*VLOOKUP(B408,'2-Kosten per locatie'!$A$13:$C$63,3,FALSE)</f>
        <v>0</v>
      </c>
      <c r="V408" s="334">
        <f>IF(P408&gt;0,P408*H408/Z408,0)*VLOOKUP(B408,'2-Kosten per locatie'!$A$13:$C$63,3,FALSE)</f>
        <v>0</v>
      </c>
      <c r="W408" s="335">
        <f>IF(K408="nio",0,IF(K408&gt;0,VLOOKUP(F408,'3-Productie normen'!A:L,VLOOKUP(K408,'3-Productie normen'!$B$38:$C$44,2,FALSE),FALSE)))</f>
        <v>0</v>
      </c>
      <c r="X408" s="335">
        <f t="shared" si="34"/>
        <v>0</v>
      </c>
      <c r="Y408" s="335">
        <f t="shared" si="35"/>
        <v>0</v>
      </c>
      <c r="Z408" s="335">
        <f t="shared" si="36"/>
        <v>0</v>
      </c>
      <c r="AA408" s="336" t="str">
        <f>VLOOKUP(F408,'3-Productie normen'!A:O,15,FALSE)</f>
        <v>-</v>
      </c>
      <c r="AC408" s="337">
        <f t="shared" si="37"/>
        <v>0</v>
      </c>
    </row>
    <row r="409" spans="1:29" ht="14.1" customHeight="1">
      <c r="A409" s="68">
        <v>409</v>
      </c>
      <c r="B409" s="273" t="s">
        <v>103</v>
      </c>
      <c r="C409" s="329" t="s">
        <v>207</v>
      </c>
      <c r="D409" s="330"/>
      <c r="E409" s="224" t="s">
        <v>245</v>
      </c>
      <c r="F409" s="224" t="s">
        <v>218</v>
      </c>
      <c r="G409" s="224" t="s">
        <v>212</v>
      </c>
      <c r="H409" s="339">
        <v>0</v>
      </c>
      <c r="I409" s="339">
        <v>18.753</v>
      </c>
      <c r="J409" s="332">
        <f t="shared" si="38"/>
        <v>0</v>
      </c>
      <c r="K409" s="333" t="s">
        <v>219</v>
      </c>
      <c r="L409" s="333"/>
      <c r="M409" s="333"/>
      <c r="N409" s="333"/>
      <c r="O409" s="333"/>
      <c r="P409" s="333"/>
      <c r="Q409" s="334">
        <f>IF(K409="nio",0,IF(K409&gt;0,K409*H409/W409,0))*VLOOKUP(B409,'2-Kosten per locatie'!$A$13:$C$63,3,FALSE)</f>
        <v>0</v>
      </c>
      <c r="R409" s="334">
        <f>IF(L409&gt;0,L409*H409/X409,0)*VLOOKUP(B409,'2-Kosten per locatie'!$A$13:$C$63,3,FALSE)</f>
        <v>0</v>
      </c>
      <c r="S409" s="334">
        <f>IF(M409&gt;0,M409*H409/Y409,0)*VLOOKUP(B409,'2-Kosten per locatie'!$A$13:$C$63,3,FALSE)</f>
        <v>0</v>
      </c>
      <c r="T409" s="334">
        <f>IF(N409&gt;0,N409*H409/Z409,0)*VLOOKUP(B409,'2-Kosten per locatie'!$A$13:$C$63,3,FALSE)</f>
        <v>0</v>
      </c>
      <c r="U409" s="334">
        <f>IF(O409&gt;0,O409*H409/Y409,0)*VLOOKUP(B409,'2-Kosten per locatie'!$A$13:$C$63,3,FALSE)</f>
        <v>0</v>
      </c>
      <c r="V409" s="334">
        <f>IF(P409&gt;0,P409*H409/Z409,0)*VLOOKUP(B409,'2-Kosten per locatie'!$A$13:$C$63,3,FALSE)</f>
        <v>0</v>
      </c>
      <c r="W409" s="335">
        <f>IF(K409="nio",0,IF(K409&gt;0,VLOOKUP(F409,'3-Productie normen'!A:L,VLOOKUP(K409,'3-Productie normen'!$B$38:$C$44,2,FALSE),FALSE)))</f>
        <v>0</v>
      </c>
      <c r="X409" s="335">
        <f t="shared" si="34"/>
        <v>0</v>
      </c>
      <c r="Y409" s="335">
        <f t="shared" si="35"/>
        <v>0</v>
      </c>
      <c r="Z409" s="335">
        <f t="shared" si="36"/>
        <v>0</v>
      </c>
      <c r="AA409" s="336" t="str">
        <f>VLOOKUP(F409,'3-Productie normen'!A:O,15,FALSE)</f>
        <v>-</v>
      </c>
      <c r="AC409" s="337">
        <f t="shared" si="37"/>
        <v>0</v>
      </c>
    </row>
    <row r="410" spans="1:29" ht="14.1" customHeight="1">
      <c r="A410" s="68">
        <v>410</v>
      </c>
      <c r="B410" s="273" t="s">
        <v>103</v>
      </c>
      <c r="C410" s="329" t="s">
        <v>207</v>
      </c>
      <c r="D410" s="330"/>
      <c r="E410" s="224" t="s">
        <v>225</v>
      </c>
      <c r="F410" s="224" t="s">
        <v>161</v>
      </c>
      <c r="G410" s="224" t="s">
        <v>212</v>
      </c>
      <c r="H410" s="339">
        <v>129.74850000000001</v>
      </c>
      <c r="I410" s="339"/>
      <c r="J410" s="332">
        <f t="shared" si="38"/>
        <v>130</v>
      </c>
      <c r="K410" s="333">
        <v>130</v>
      </c>
      <c r="L410" s="333"/>
      <c r="M410" s="333"/>
      <c r="N410" s="333"/>
      <c r="O410" s="333"/>
      <c r="P410" s="333"/>
      <c r="Q410" s="334" t="e">
        <f>IF(K410="nio",0,IF(K410&gt;0,K410*H410/W410,0))*VLOOKUP(B410,'2-Kosten per locatie'!$A$13:$C$63,3,FALSE)</f>
        <v>#DIV/0!</v>
      </c>
      <c r="R410" s="334">
        <f>IF(L410&gt;0,L410*H410/X410,0)*VLOOKUP(B410,'2-Kosten per locatie'!$A$13:$C$63,3,FALSE)</f>
        <v>0</v>
      </c>
      <c r="S410" s="334">
        <f>IF(M410&gt;0,M410*H410/Y410,0)*VLOOKUP(B410,'2-Kosten per locatie'!$A$13:$C$63,3,FALSE)</f>
        <v>0</v>
      </c>
      <c r="T410" s="334">
        <f>IF(N410&gt;0,N410*H410/Z410,0)*VLOOKUP(B410,'2-Kosten per locatie'!$A$13:$C$63,3,FALSE)</f>
        <v>0</v>
      </c>
      <c r="U410" s="334">
        <f>IF(O410&gt;0,O410*H410/Y410,0)*VLOOKUP(B410,'2-Kosten per locatie'!$A$13:$C$63,3,FALSE)</f>
        <v>0</v>
      </c>
      <c r="V410" s="334">
        <f>IF(P410&gt;0,P410*H410/Z410,0)*VLOOKUP(B410,'2-Kosten per locatie'!$A$13:$C$63,3,FALSE)</f>
        <v>0</v>
      </c>
      <c r="W410" s="335">
        <f>IF(K410="nio",0,IF(K410&gt;0,VLOOKUP(F410,'3-Productie normen'!A:L,VLOOKUP(K410,'3-Productie normen'!$B$38:$C$44,2,FALSE),FALSE)))</f>
        <v>0</v>
      </c>
      <c r="X410" s="335">
        <f t="shared" si="34"/>
        <v>0</v>
      </c>
      <c r="Y410" s="335">
        <f t="shared" si="35"/>
        <v>0</v>
      </c>
      <c r="Z410" s="335">
        <f t="shared" si="36"/>
        <v>0</v>
      </c>
      <c r="AA410" s="336" t="str">
        <f>VLOOKUP(F410,'3-Productie normen'!A:O,15,FALSE)</f>
        <v>V</v>
      </c>
      <c r="AC410" s="337">
        <f t="shared" si="37"/>
        <v>16867.305</v>
      </c>
    </row>
    <row r="411" spans="1:29" ht="14.1" customHeight="1">
      <c r="A411" s="68">
        <v>411</v>
      </c>
      <c r="B411" s="273" t="s">
        <v>103</v>
      </c>
      <c r="C411" s="329" t="s">
        <v>207</v>
      </c>
      <c r="D411" s="330"/>
      <c r="E411" s="224" t="s">
        <v>158</v>
      </c>
      <c r="F411" s="224" t="s">
        <v>158</v>
      </c>
      <c r="G411" s="224" t="s">
        <v>212</v>
      </c>
      <c r="H411" s="339">
        <v>32.707500000000003</v>
      </c>
      <c r="I411" s="339"/>
      <c r="J411" s="332">
        <f t="shared" si="38"/>
        <v>130</v>
      </c>
      <c r="K411" s="333">
        <v>130</v>
      </c>
      <c r="L411" s="333"/>
      <c r="M411" s="333"/>
      <c r="N411" s="333"/>
      <c r="O411" s="333"/>
      <c r="P411" s="333"/>
      <c r="Q411" s="334" t="e">
        <f>IF(K411="nio",0,IF(K411&gt;0,K411*H411/W411,0))*VLOOKUP(B411,'2-Kosten per locatie'!$A$13:$C$63,3,FALSE)</f>
        <v>#DIV/0!</v>
      </c>
      <c r="R411" s="334">
        <f>IF(L411&gt;0,L411*H411/X411,0)*VLOOKUP(B411,'2-Kosten per locatie'!$A$13:$C$63,3,FALSE)</f>
        <v>0</v>
      </c>
      <c r="S411" s="334">
        <f>IF(M411&gt;0,M411*H411/Y411,0)*VLOOKUP(B411,'2-Kosten per locatie'!$A$13:$C$63,3,FALSE)</f>
        <v>0</v>
      </c>
      <c r="T411" s="334">
        <f>IF(N411&gt;0,N411*H411/Z411,0)*VLOOKUP(B411,'2-Kosten per locatie'!$A$13:$C$63,3,FALSE)</f>
        <v>0</v>
      </c>
      <c r="U411" s="334">
        <f>IF(O411&gt;0,O411*H411/Y411,0)*VLOOKUP(B411,'2-Kosten per locatie'!$A$13:$C$63,3,FALSE)</f>
        <v>0</v>
      </c>
      <c r="V411" s="334">
        <f>IF(P411&gt;0,P411*H411/Z411,0)*VLOOKUP(B411,'2-Kosten per locatie'!$A$13:$C$63,3,FALSE)</f>
        <v>0</v>
      </c>
      <c r="W411" s="335">
        <f>IF(K411="nio",0,IF(K411&gt;0,VLOOKUP(F411,'3-Productie normen'!A:L,VLOOKUP(K411,'3-Productie normen'!$B$38:$C$44,2,FALSE),FALSE)))</f>
        <v>0</v>
      </c>
      <c r="X411" s="335">
        <f t="shared" si="34"/>
        <v>0</v>
      </c>
      <c r="Y411" s="335">
        <f t="shared" si="35"/>
        <v>0</v>
      </c>
      <c r="Z411" s="335">
        <f t="shared" si="36"/>
        <v>0</v>
      </c>
      <c r="AA411" s="336" t="str">
        <f>VLOOKUP(F411,'3-Productie normen'!A:O,15,FALSE)</f>
        <v>B</v>
      </c>
      <c r="AC411" s="337">
        <f t="shared" si="37"/>
        <v>4251.9750000000004</v>
      </c>
    </row>
    <row r="412" spans="1:29" ht="14.1" customHeight="1">
      <c r="A412" s="68">
        <v>412</v>
      </c>
      <c r="B412" s="273" t="s">
        <v>96</v>
      </c>
      <c r="C412" s="329" t="s">
        <v>207</v>
      </c>
      <c r="D412" s="330"/>
      <c r="E412" s="224" t="s">
        <v>370</v>
      </c>
      <c r="F412" s="224" t="s">
        <v>153</v>
      </c>
      <c r="G412" s="224" t="s">
        <v>233</v>
      </c>
      <c r="H412" s="339"/>
      <c r="I412" s="339">
        <v>17.09</v>
      </c>
      <c r="J412" s="332">
        <f t="shared" si="38"/>
        <v>0</v>
      </c>
      <c r="K412" s="333" t="s">
        <v>219</v>
      </c>
      <c r="L412" s="333"/>
      <c r="M412" s="333"/>
      <c r="N412" s="333"/>
      <c r="O412" s="333"/>
      <c r="P412" s="333"/>
      <c r="Q412" s="334">
        <f>IF(K412="nio",0,IF(K412&gt;0,K412*H412/W412,0))*VLOOKUP(B412,'2-Kosten per locatie'!$A$13:$C$63,3,FALSE)</f>
        <v>0</v>
      </c>
      <c r="R412" s="334">
        <f>IF(L412&gt;0,L412*H412/X412,0)*VLOOKUP(B412,'2-Kosten per locatie'!$A$13:$C$63,3,FALSE)</f>
        <v>0</v>
      </c>
      <c r="S412" s="334">
        <f>IF(M412&gt;0,M412*H412/Y412,0)*VLOOKUP(B412,'2-Kosten per locatie'!$A$13:$C$63,3,FALSE)</f>
        <v>0</v>
      </c>
      <c r="T412" s="334">
        <f>IF(N412&gt;0,N412*H412/Z412,0)*VLOOKUP(B412,'2-Kosten per locatie'!$A$13:$C$63,3,FALSE)</f>
        <v>0</v>
      </c>
      <c r="U412" s="334">
        <f>IF(O412&gt;0,O412*H412/Y412,0)*VLOOKUP(B412,'2-Kosten per locatie'!$A$13:$C$63,3,FALSE)</f>
        <v>0</v>
      </c>
      <c r="V412" s="334">
        <f>IF(P412&gt;0,P412*H412/Z412,0)*VLOOKUP(B412,'2-Kosten per locatie'!$A$13:$C$63,3,FALSE)</f>
        <v>0</v>
      </c>
      <c r="W412" s="335">
        <f>IF(K412="nio",0,IF(K412&gt;0,VLOOKUP(F412,'3-Productie normen'!A:L,VLOOKUP(K412,'3-Productie normen'!$B$38:$C$44,2,FALSE),FALSE)))</f>
        <v>0</v>
      </c>
      <c r="X412" s="335">
        <f t="shared" si="34"/>
        <v>0</v>
      </c>
      <c r="Y412" s="335">
        <f t="shared" si="35"/>
        <v>0</v>
      </c>
      <c r="Z412" s="335">
        <f t="shared" si="36"/>
        <v>0</v>
      </c>
      <c r="AA412" s="336" t="str">
        <f>VLOOKUP(F412,'3-Productie normen'!A:O,15,FALSE)</f>
        <v>V</v>
      </c>
      <c r="AC412" s="337">
        <f t="shared" si="37"/>
        <v>0</v>
      </c>
    </row>
    <row r="413" spans="1:29" ht="14.1" customHeight="1">
      <c r="A413" s="68">
        <v>413</v>
      </c>
      <c r="B413" s="273" t="s">
        <v>96</v>
      </c>
      <c r="C413" s="329" t="s">
        <v>207</v>
      </c>
      <c r="D413" s="330"/>
      <c r="E413" s="224" t="s">
        <v>154</v>
      </c>
      <c r="F413" s="224" t="s">
        <v>154</v>
      </c>
      <c r="G413" s="224" t="s">
        <v>211</v>
      </c>
      <c r="H413" s="339"/>
      <c r="I413" s="339">
        <v>11.67</v>
      </c>
      <c r="J413" s="332">
        <f t="shared" si="38"/>
        <v>0</v>
      </c>
      <c r="K413" s="333" t="s">
        <v>219</v>
      </c>
      <c r="L413" s="333"/>
      <c r="M413" s="333"/>
      <c r="N413" s="333"/>
      <c r="O413" s="333"/>
      <c r="P413" s="333"/>
      <c r="Q413" s="334">
        <f>IF(K413="nio",0,IF(K413&gt;0,K413*H413/W413,0))*VLOOKUP(B413,'2-Kosten per locatie'!$A$13:$C$63,3,FALSE)</f>
        <v>0</v>
      </c>
      <c r="R413" s="334">
        <f>IF(L413&gt;0,L413*H413/X413,0)*VLOOKUP(B413,'2-Kosten per locatie'!$A$13:$C$63,3,FALSE)</f>
        <v>0</v>
      </c>
      <c r="S413" s="334">
        <f>IF(M413&gt;0,M413*H413/Y413,0)*VLOOKUP(B413,'2-Kosten per locatie'!$A$13:$C$63,3,FALSE)</f>
        <v>0</v>
      </c>
      <c r="T413" s="334">
        <f>IF(N413&gt;0,N413*H413/Z413,0)*VLOOKUP(B413,'2-Kosten per locatie'!$A$13:$C$63,3,FALSE)</f>
        <v>0</v>
      </c>
      <c r="U413" s="334">
        <f>IF(O413&gt;0,O413*H413/Y413,0)*VLOOKUP(B413,'2-Kosten per locatie'!$A$13:$C$63,3,FALSE)</f>
        <v>0</v>
      </c>
      <c r="V413" s="334">
        <f>IF(P413&gt;0,P413*H413/Z413,0)*VLOOKUP(B413,'2-Kosten per locatie'!$A$13:$C$63,3,FALSE)</f>
        <v>0</v>
      </c>
      <c r="W413" s="335">
        <f>IF(K413="nio",0,IF(K413&gt;0,VLOOKUP(F413,'3-Productie normen'!A:L,VLOOKUP(K413,'3-Productie normen'!$B$38:$C$44,2,FALSE),FALSE)))</f>
        <v>0</v>
      </c>
      <c r="X413" s="335">
        <f t="shared" si="34"/>
        <v>0</v>
      </c>
      <c r="Y413" s="335">
        <f t="shared" si="35"/>
        <v>0</v>
      </c>
      <c r="Z413" s="335">
        <f t="shared" si="36"/>
        <v>0</v>
      </c>
      <c r="AA413" s="336" t="str">
        <f>VLOOKUP(F413,'3-Productie normen'!A:O,15,FALSE)</f>
        <v>V</v>
      </c>
      <c r="AC413" s="337">
        <f t="shared" si="37"/>
        <v>0</v>
      </c>
    </row>
    <row r="414" spans="1:29" ht="14.1" customHeight="1">
      <c r="A414" s="68">
        <v>414</v>
      </c>
      <c r="B414" s="273" t="s">
        <v>96</v>
      </c>
      <c r="C414" s="329" t="s">
        <v>207</v>
      </c>
      <c r="D414" s="330"/>
      <c r="E414" s="224" t="s">
        <v>371</v>
      </c>
      <c r="F414" s="224" t="s">
        <v>154</v>
      </c>
      <c r="G414" s="224" t="s">
        <v>211</v>
      </c>
      <c r="H414" s="339"/>
      <c r="I414" s="339">
        <v>6.63</v>
      </c>
      <c r="J414" s="332">
        <f t="shared" si="38"/>
        <v>0</v>
      </c>
      <c r="K414" s="333" t="s">
        <v>219</v>
      </c>
      <c r="L414" s="333"/>
      <c r="M414" s="333"/>
      <c r="N414" s="333"/>
      <c r="O414" s="333"/>
      <c r="P414" s="333"/>
      <c r="Q414" s="334">
        <f>IF(K414="nio",0,IF(K414&gt;0,K414*H414/W414,0))*VLOOKUP(B414,'2-Kosten per locatie'!$A$13:$C$63,3,FALSE)</f>
        <v>0</v>
      </c>
      <c r="R414" s="334">
        <f>IF(L414&gt;0,L414*H414/X414,0)*VLOOKUP(B414,'2-Kosten per locatie'!$A$13:$C$63,3,FALSE)</f>
        <v>0</v>
      </c>
      <c r="S414" s="334">
        <f>IF(M414&gt;0,M414*H414/Y414,0)*VLOOKUP(B414,'2-Kosten per locatie'!$A$13:$C$63,3,FALSE)</f>
        <v>0</v>
      </c>
      <c r="T414" s="334">
        <f>IF(N414&gt;0,N414*H414/Z414,0)*VLOOKUP(B414,'2-Kosten per locatie'!$A$13:$C$63,3,FALSE)</f>
        <v>0</v>
      </c>
      <c r="U414" s="334">
        <f>IF(O414&gt;0,O414*H414/Y414,0)*VLOOKUP(B414,'2-Kosten per locatie'!$A$13:$C$63,3,FALSE)</f>
        <v>0</v>
      </c>
      <c r="V414" s="334">
        <f>IF(P414&gt;0,P414*H414/Z414,0)*VLOOKUP(B414,'2-Kosten per locatie'!$A$13:$C$63,3,FALSE)</f>
        <v>0</v>
      </c>
      <c r="W414" s="335">
        <f>IF(K414="nio",0,IF(K414&gt;0,VLOOKUP(F414,'3-Productie normen'!A:L,VLOOKUP(K414,'3-Productie normen'!$B$38:$C$44,2,FALSE),FALSE)))</f>
        <v>0</v>
      </c>
      <c r="X414" s="335">
        <f t="shared" si="34"/>
        <v>0</v>
      </c>
      <c r="Y414" s="335">
        <f t="shared" si="35"/>
        <v>0</v>
      </c>
      <c r="Z414" s="335">
        <f t="shared" si="36"/>
        <v>0</v>
      </c>
      <c r="AA414" s="336" t="str">
        <f>VLOOKUP(F414,'3-Productie normen'!A:O,15,FALSE)</f>
        <v>V</v>
      </c>
      <c r="AC414" s="337">
        <f t="shared" si="37"/>
        <v>0</v>
      </c>
    </row>
    <row r="415" spans="1:29" ht="14.1" customHeight="1">
      <c r="A415" s="68">
        <v>415</v>
      </c>
      <c r="B415" s="273" t="s">
        <v>96</v>
      </c>
      <c r="C415" s="329" t="s">
        <v>207</v>
      </c>
      <c r="D415" s="330"/>
      <c r="E415" s="224" t="s">
        <v>214</v>
      </c>
      <c r="F415" s="224" t="s">
        <v>166</v>
      </c>
      <c r="G415" s="224" t="s">
        <v>211</v>
      </c>
      <c r="H415" s="339"/>
      <c r="I415" s="339">
        <v>1.48</v>
      </c>
      <c r="J415" s="332">
        <f t="shared" si="38"/>
        <v>0</v>
      </c>
      <c r="K415" s="333" t="s">
        <v>219</v>
      </c>
      <c r="L415" s="333"/>
      <c r="M415" s="333"/>
      <c r="N415" s="333"/>
      <c r="O415" s="333"/>
      <c r="P415" s="333"/>
      <c r="Q415" s="334">
        <f>IF(K415="nio",0,IF(K415&gt;0,K415*H415/W415,0))*VLOOKUP(B415,'2-Kosten per locatie'!$A$13:$C$63,3,FALSE)</f>
        <v>0</v>
      </c>
      <c r="R415" s="334">
        <f>IF(L415&gt;0,L415*H415/X415,0)*VLOOKUP(B415,'2-Kosten per locatie'!$A$13:$C$63,3,FALSE)</f>
        <v>0</v>
      </c>
      <c r="S415" s="334">
        <f>IF(M415&gt;0,M415*H415/Y415,0)*VLOOKUP(B415,'2-Kosten per locatie'!$A$13:$C$63,3,FALSE)</f>
        <v>0</v>
      </c>
      <c r="T415" s="334">
        <f>IF(N415&gt;0,N415*H415/Z415,0)*VLOOKUP(B415,'2-Kosten per locatie'!$A$13:$C$63,3,FALSE)</f>
        <v>0</v>
      </c>
      <c r="U415" s="334">
        <f>IF(O415&gt;0,O415*H415/Y415,0)*VLOOKUP(B415,'2-Kosten per locatie'!$A$13:$C$63,3,FALSE)</f>
        <v>0</v>
      </c>
      <c r="V415" s="334">
        <f>IF(P415&gt;0,P415*H415/Z415,0)*VLOOKUP(B415,'2-Kosten per locatie'!$A$13:$C$63,3,FALSE)</f>
        <v>0</v>
      </c>
      <c r="W415" s="335">
        <f>IF(K415="nio",0,IF(K415&gt;0,VLOOKUP(F415,'3-Productie normen'!A:L,VLOOKUP(K415,'3-Productie normen'!$B$38:$C$44,2,FALSE),FALSE)))</f>
        <v>0</v>
      </c>
      <c r="X415" s="335">
        <f t="shared" si="34"/>
        <v>0</v>
      </c>
      <c r="Y415" s="335">
        <f t="shared" si="35"/>
        <v>0</v>
      </c>
      <c r="Z415" s="335">
        <f t="shared" si="36"/>
        <v>0</v>
      </c>
      <c r="AA415" s="336" t="str">
        <f>VLOOKUP(F415,'3-Productie normen'!A:O,15,FALSE)</f>
        <v>S</v>
      </c>
      <c r="AC415" s="337">
        <f t="shared" si="37"/>
        <v>0</v>
      </c>
    </row>
    <row r="416" spans="1:29" ht="14.1" customHeight="1">
      <c r="A416" s="68">
        <v>416</v>
      </c>
      <c r="B416" s="273" t="s">
        <v>96</v>
      </c>
      <c r="C416" s="329" t="s">
        <v>207</v>
      </c>
      <c r="D416" s="330"/>
      <c r="E416" s="224" t="s">
        <v>215</v>
      </c>
      <c r="F416" s="224" t="s">
        <v>166</v>
      </c>
      <c r="G416" s="224" t="s">
        <v>211</v>
      </c>
      <c r="H416" s="339"/>
      <c r="I416" s="339">
        <v>1.48</v>
      </c>
      <c r="J416" s="332">
        <f t="shared" si="38"/>
        <v>0</v>
      </c>
      <c r="K416" s="333" t="s">
        <v>219</v>
      </c>
      <c r="L416" s="333"/>
      <c r="M416" s="333"/>
      <c r="N416" s="333"/>
      <c r="O416" s="333"/>
      <c r="P416" s="333"/>
      <c r="Q416" s="334">
        <f>IF(K416="nio",0,IF(K416&gt;0,K416*H416/W416,0))*VLOOKUP(B416,'2-Kosten per locatie'!$A$13:$C$63,3,FALSE)</f>
        <v>0</v>
      </c>
      <c r="R416" s="334">
        <f>IF(L416&gt;0,L416*H416/X416,0)*VLOOKUP(B416,'2-Kosten per locatie'!$A$13:$C$63,3,FALSE)</f>
        <v>0</v>
      </c>
      <c r="S416" s="334">
        <f>IF(M416&gt;0,M416*H416/Y416,0)*VLOOKUP(B416,'2-Kosten per locatie'!$A$13:$C$63,3,FALSE)</f>
        <v>0</v>
      </c>
      <c r="T416" s="334">
        <f>IF(N416&gt;0,N416*H416/Z416,0)*VLOOKUP(B416,'2-Kosten per locatie'!$A$13:$C$63,3,FALSE)</f>
        <v>0</v>
      </c>
      <c r="U416" s="334">
        <f>IF(O416&gt;0,O416*H416/Y416,0)*VLOOKUP(B416,'2-Kosten per locatie'!$A$13:$C$63,3,FALSE)</f>
        <v>0</v>
      </c>
      <c r="V416" s="334">
        <f>IF(P416&gt;0,P416*H416/Z416,0)*VLOOKUP(B416,'2-Kosten per locatie'!$A$13:$C$63,3,FALSE)</f>
        <v>0</v>
      </c>
      <c r="W416" s="335">
        <f>IF(K416="nio",0,IF(K416&gt;0,VLOOKUP(F416,'3-Productie normen'!A:L,VLOOKUP(K416,'3-Productie normen'!$B$38:$C$44,2,FALSE),FALSE)))</f>
        <v>0</v>
      </c>
      <c r="X416" s="335">
        <f t="shared" si="34"/>
        <v>0</v>
      </c>
      <c r="Y416" s="335">
        <f t="shared" si="35"/>
        <v>0</v>
      </c>
      <c r="Z416" s="335">
        <f t="shared" si="36"/>
        <v>0</v>
      </c>
      <c r="AA416" s="336" t="str">
        <f>VLOOKUP(F416,'3-Productie normen'!A:O,15,FALSE)</f>
        <v>S</v>
      </c>
      <c r="AC416" s="337">
        <f t="shared" si="37"/>
        <v>0</v>
      </c>
    </row>
    <row r="417" spans="1:29" ht="14.1" customHeight="1">
      <c r="A417" s="68">
        <v>417</v>
      </c>
      <c r="B417" s="273" t="s">
        <v>96</v>
      </c>
      <c r="C417" s="329" t="s">
        <v>207</v>
      </c>
      <c r="D417" s="330"/>
      <c r="E417" s="224" t="s">
        <v>157</v>
      </c>
      <c r="F417" s="224" t="s">
        <v>157</v>
      </c>
      <c r="G417" s="224" t="s">
        <v>372</v>
      </c>
      <c r="H417" s="339"/>
      <c r="I417" s="339">
        <v>27.93</v>
      </c>
      <c r="J417" s="332">
        <f t="shared" si="38"/>
        <v>0</v>
      </c>
      <c r="K417" s="333" t="s">
        <v>219</v>
      </c>
      <c r="L417" s="333"/>
      <c r="M417" s="333"/>
      <c r="N417" s="333"/>
      <c r="O417" s="333"/>
      <c r="P417" s="333"/>
      <c r="Q417" s="334">
        <f>IF(K417="nio",0,IF(K417&gt;0,K417*H417/W417,0))*VLOOKUP(B417,'2-Kosten per locatie'!$A$13:$C$63,3,FALSE)</f>
        <v>0</v>
      </c>
      <c r="R417" s="334">
        <f>IF(L417&gt;0,L417*H417/X417,0)*VLOOKUP(B417,'2-Kosten per locatie'!$A$13:$C$63,3,FALSE)</f>
        <v>0</v>
      </c>
      <c r="S417" s="334">
        <f>IF(M417&gt;0,M417*H417/Y417,0)*VLOOKUP(B417,'2-Kosten per locatie'!$A$13:$C$63,3,FALSE)</f>
        <v>0</v>
      </c>
      <c r="T417" s="334">
        <f>IF(N417&gt;0,N417*H417/Z417,0)*VLOOKUP(B417,'2-Kosten per locatie'!$A$13:$C$63,3,FALSE)</f>
        <v>0</v>
      </c>
      <c r="U417" s="334">
        <f>IF(O417&gt;0,O417*H417/Y417,0)*VLOOKUP(B417,'2-Kosten per locatie'!$A$13:$C$63,3,FALSE)</f>
        <v>0</v>
      </c>
      <c r="V417" s="334">
        <f>IF(P417&gt;0,P417*H417/Z417,0)*VLOOKUP(B417,'2-Kosten per locatie'!$A$13:$C$63,3,FALSE)</f>
        <v>0</v>
      </c>
      <c r="W417" s="335">
        <f>IF(K417="nio",0,IF(K417&gt;0,VLOOKUP(F417,'3-Productie normen'!A:L,VLOOKUP(K417,'3-Productie normen'!$B$38:$C$44,2,FALSE),FALSE)))</f>
        <v>0</v>
      </c>
      <c r="X417" s="335">
        <f t="shared" si="34"/>
        <v>0</v>
      </c>
      <c r="Y417" s="335">
        <f t="shared" si="35"/>
        <v>0</v>
      </c>
      <c r="Z417" s="335">
        <f t="shared" si="36"/>
        <v>0</v>
      </c>
      <c r="AA417" s="336" t="str">
        <f>VLOOKUP(F417,'3-Productie normen'!A:O,15,FALSE)</f>
        <v>V</v>
      </c>
      <c r="AC417" s="337">
        <f t="shared" si="37"/>
        <v>0</v>
      </c>
    </row>
    <row r="418" spans="1:29" ht="14.1" customHeight="1">
      <c r="A418" s="68">
        <v>418</v>
      </c>
      <c r="B418" s="273" t="s">
        <v>96</v>
      </c>
      <c r="C418" s="329" t="s">
        <v>207</v>
      </c>
      <c r="D418" s="330"/>
      <c r="E418" s="224" t="s">
        <v>245</v>
      </c>
      <c r="F418" s="224" t="s">
        <v>218</v>
      </c>
      <c r="G418" s="224" t="s">
        <v>212</v>
      </c>
      <c r="H418" s="339"/>
      <c r="I418" s="339">
        <v>13.22</v>
      </c>
      <c r="J418" s="332">
        <f t="shared" si="38"/>
        <v>0</v>
      </c>
      <c r="K418" s="333" t="s">
        <v>219</v>
      </c>
      <c r="L418" s="333"/>
      <c r="M418" s="333"/>
      <c r="N418" s="333"/>
      <c r="O418" s="333"/>
      <c r="P418" s="333"/>
      <c r="Q418" s="334">
        <f>IF(K418="nio",0,IF(K418&gt;0,K418*H418/W418,0))*VLOOKUP(B418,'2-Kosten per locatie'!$A$13:$C$63,3,FALSE)</f>
        <v>0</v>
      </c>
      <c r="R418" s="334">
        <f>IF(L418&gt;0,L418*H418/X418,0)*VLOOKUP(B418,'2-Kosten per locatie'!$A$13:$C$63,3,FALSE)</f>
        <v>0</v>
      </c>
      <c r="S418" s="334">
        <f>IF(M418&gt;0,M418*H418/Y418,0)*VLOOKUP(B418,'2-Kosten per locatie'!$A$13:$C$63,3,FALSE)</f>
        <v>0</v>
      </c>
      <c r="T418" s="334">
        <f>IF(N418&gt;0,N418*H418/Z418,0)*VLOOKUP(B418,'2-Kosten per locatie'!$A$13:$C$63,3,FALSE)</f>
        <v>0</v>
      </c>
      <c r="U418" s="334">
        <f>IF(O418&gt;0,O418*H418/Y418,0)*VLOOKUP(B418,'2-Kosten per locatie'!$A$13:$C$63,3,FALSE)</f>
        <v>0</v>
      </c>
      <c r="V418" s="334">
        <f>IF(P418&gt;0,P418*H418/Z418,0)*VLOOKUP(B418,'2-Kosten per locatie'!$A$13:$C$63,3,FALSE)</f>
        <v>0</v>
      </c>
      <c r="W418" s="335">
        <f>IF(K418="nio",0,IF(K418&gt;0,VLOOKUP(F418,'3-Productie normen'!A:L,VLOOKUP(K418,'3-Productie normen'!$B$38:$C$44,2,FALSE),FALSE)))</f>
        <v>0</v>
      </c>
      <c r="X418" s="335">
        <f t="shared" si="34"/>
        <v>0</v>
      </c>
      <c r="Y418" s="335">
        <f t="shared" si="35"/>
        <v>0</v>
      </c>
      <c r="Z418" s="335">
        <f t="shared" si="36"/>
        <v>0</v>
      </c>
      <c r="AA418" s="336" t="str">
        <f>VLOOKUP(F418,'3-Productie normen'!A:O,15,FALSE)</f>
        <v>-</v>
      </c>
      <c r="AC418" s="337">
        <f t="shared" si="37"/>
        <v>0</v>
      </c>
    </row>
    <row r="419" spans="1:29" ht="14.1" customHeight="1">
      <c r="A419" s="68">
        <v>419</v>
      </c>
      <c r="B419" s="273" t="s">
        <v>96</v>
      </c>
      <c r="C419" s="329" t="s">
        <v>207</v>
      </c>
      <c r="D419" s="330"/>
      <c r="E419" s="224" t="s">
        <v>245</v>
      </c>
      <c r="F419" s="224" t="s">
        <v>218</v>
      </c>
      <c r="G419" s="224" t="s">
        <v>212</v>
      </c>
      <c r="H419" s="339"/>
      <c r="I419" s="339">
        <v>15.07</v>
      </c>
      <c r="J419" s="332">
        <f t="shared" si="38"/>
        <v>0</v>
      </c>
      <c r="K419" s="333" t="s">
        <v>219</v>
      </c>
      <c r="L419" s="333"/>
      <c r="M419" s="333"/>
      <c r="N419" s="333"/>
      <c r="O419" s="333"/>
      <c r="P419" s="333"/>
      <c r="Q419" s="334">
        <f>IF(K419="nio",0,IF(K419&gt;0,K419*H419/W419,0))*VLOOKUP(B419,'2-Kosten per locatie'!$A$13:$C$63,3,FALSE)</f>
        <v>0</v>
      </c>
      <c r="R419" s="334">
        <f>IF(L419&gt;0,L419*H419/X419,0)*VLOOKUP(B419,'2-Kosten per locatie'!$A$13:$C$63,3,FALSE)</f>
        <v>0</v>
      </c>
      <c r="S419" s="334">
        <f>IF(M419&gt;0,M419*H419/Y419,0)*VLOOKUP(B419,'2-Kosten per locatie'!$A$13:$C$63,3,FALSE)</f>
        <v>0</v>
      </c>
      <c r="T419" s="334">
        <f>IF(N419&gt;0,N419*H419/Z419,0)*VLOOKUP(B419,'2-Kosten per locatie'!$A$13:$C$63,3,FALSE)</f>
        <v>0</v>
      </c>
      <c r="U419" s="334">
        <f>IF(O419&gt;0,O419*H419/Y419,0)*VLOOKUP(B419,'2-Kosten per locatie'!$A$13:$C$63,3,FALSE)</f>
        <v>0</v>
      </c>
      <c r="V419" s="334">
        <f>IF(P419&gt;0,P419*H419/Z419,0)*VLOOKUP(B419,'2-Kosten per locatie'!$A$13:$C$63,3,FALSE)</f>
        <v>0</v>
      </c>
      <c r="W419" s="335">
        <f>IF(K419="nio",0,IF(K419&gt;0,VLOOKUP(F419,'3-Productie normen'!A:L,VLOOKUP(K419,'3-Productie normen'!$B$38:$C$44,2,FALSE),FALSE)))</f>
        <v>0</v>
      </c>
      <c r="X419" s="335">
        <f t="shared" si="34"/>
        <v>0</v>
      </c>
      <c r="Y419" s="335">
        <f t="shared" si="35"/>
        <v>0</v>
      </c>
      <c r="Z419" s="335">
        <f t="shared" si="36"/>
        <v>0</v>
      </c>
      <c r="AA419" s="336" t="str">
        <f>VLOOKUP(F419,'3-Productie normen'!A:O,15,FALSE)</f>
        <v>-</v>
      </c>
      <c r="AC419" s="337">
        <f t="shared" si="37"/>
        <v>0</v>
      </c>
    </row>
    <row r="420" spans="1:29" ht="14.1" customHeight="1">
      <c r="A420" s="68">
        <v>420</v>
      </c>
      <c r="B420" s="273" t="s">
        <v>96</v>
      </c>
      <c r="C420" s="329" t="s">
        <v>207</v>
      </c>
      <c r="D420" s="330"/>
      <c r="E420" s="224" t="s">
        <v>373</v>
      </c>
      <c r="F420" s="224" t="s">
        <v>218</v>
      </c>
      <c r="G420" s="224" t="s">
        <v>209</v>
      </c>
      <c r="H420" s="339"/>
      <c r="I420" s="339">
        <v>15.21</v>
      </c>
      <c r="J420" s="332">
        <f t="shared" si="38"/>
        <v>0</v>
      </c>
      <c r="K420" s="333" t="s">
        <v>219</v>
      </c>
      <c r="L420" s="333"/>
      <c r="M420" s="333"/>
      <c r="N420" s="333"/>
      <c r="O420" s="333"/>
      <c r="P420" s="333"/>
      <c r="Q420" s="334">
        <f>IF(K420="nio",0,IF(K420&gt;0,K420*H420/W420,0))*VLOOKUP(B420,'2-Kosten per locatie'!$A$13:$C$63,3,FALSE)</f>
        <v>0</v>
      </c>
      <c r="R420" s="334">
        <f>IF(L420&gt;0,L420*H420/X420,0)*VLOOKUP(B420,'2-Kosten per locatie'!$A$13:$C$63,3,FALSE)</f>
        <v>0</v>
      </c>
      <c r="S420" s="334">
        <f>IF(M420&gt;0,M420*H420/Y420,0)*VLOOKUP(B420,'2-Kosten per locatie'!$A$13:$C$63,3,FALSE)</f>
        <v>0</v>
      </c>
      <c r="T420" s="334">
        <f>IF(N420&gt;0,N420*H420/Z420,0)*VLOOKUP(B420,'2-Kosten per locatie'!$A$13:$C$63,3,FALSE)</f>
        <v>0</v>
      </c>
      <c r="U420" s="334">
        <f>IF(O420&gt;0,O420*H420/Y420,0)*VLOOKUP(B420,'2-Kosten per locatie'!$A$13:$C$63,3,FALSE)</f>
        <v>0</v>
      </c>
      <c r="V420" s="334">
        <f>IF(P420&gt;0,P420*H420/Z420,0)*VLOOKUP(B420,'2-Kosten per locatie'!$A$13:$C$63,3,FALSE)</f>
        <v>0</v>
      </c>
      <c r="W420" s="335">
        <f>IF(K420="nio",0,IF(K420&gt;0,VLOOKUP(F420,'3-Productie normen'!A:L,VLOOKUP(K420,'3-Productie normen'!$B$38:$C$44,2,FALSE),FALSE)))</f>
        <v>0</v>
      </c>
      <c r="X420" s="335">
        <f t="shared" si="34"/>
        <v>0</v>
      </c>
      <c r="Y420" s="335">
        <f t="shared" si="35"/>
        <v>0</v>
      </c>
      <c r="Z420" s="335">
        <f t="shared" si="36"/>
        <v>0</v>
      </c>
      <c r="AA420" s="336" t="str">
        <f>VLOOKUP(F420,'3-Productie normen'!A:O,15,FALSE)</f>
        <v>-</v>
      </c>
      <c r="AC420" s="337">
        <f t="shared" si="37"/>
        <v>0</v>
      </c>
    </row>
    <row r="421" spans="1:29" ht="14.1" customHeight="1">
      <c r="A421" s="68">
        <v>421</v>
      </c>
      <c r="B421" s="273" t="s">
        <v>96</v>
      </c>
      <c r="C421" s="329" t="s">
        <v>207</v>
      </c>
      <c r="D421" s="330"/>
      <c r="E421" s="224" t="s">
        <v>226</v>
      </c>
      <c r="F421" s="224" t="s">
        <v>218</v>
      </c>
      <c r="G421" s="224" t="s">
        <v>212</v>
      </c>
      <c r="H421" s="339"/>
      <c r="I421" s="339">
        <v>19.579999999999998</v>
      </c>
      <c r="J421" s="332">
        <f t="shared" si="38"/>
        <v>0</v>
      </c>
      <c r="K421" s="333" t="s">
        <v>219</v>
      </c>
      <c r="L421" s="333"/>
      <c r="M421" s="333"/>
      <c r="N421" s="333"/>
      <c r="O421" s="333"/>
      <c r="P421" s="333"/>
      <c r="Q421" s="334">
        <f>IF(K421="nio",0,IF(K421&gt;0,K421*H421/W421,0))*VLOOKUP(B421,'2-Kosten per locatie'!$A$13:$C$63,3,FALSE)</f>
        <v>0</v>
      </c>
      <c r="R421" s="334">
        <f>IF(L421&gt;0,L421*H421/X421,0)*VLOOKUP(B421,'2-Kosten per locatie'!$A$13:$C$63,3,FALSE)</f>
        <v>0</v>
      </c>
      <c r="S421" s="334">
        <f>IF(M421&gt;0,M421*H421/Y421,0)*VLOOKUP(B421,'2-Kosten per locatie'!$A$13:$C$63,3,FALSE)</f>
        <v>0</v>
      </c>
      <c r="T421" s="334">
        <f>IF(N421&gt;0,N421*H421/Z421,0)*VLOOKUP(B421,'2-Kosten per locatie'!$A$13:$C$63,3,FALSE)</f>
        <v>0</v>
      </c>
      <c r="U421" s="334">
        <f>IF(O421&gt;0,O421*H421/Y421,0)*VLOOKUP(B421,'2-Kosten per locatie'!$A$13:$C$63,3,FALSE)</f>
        <v>0</v>
      </c>
      <c r="V421" s="334">
        <f>IF(P421&gt;0,P421*H421/Z421,0)*VLOOKUP(B421,'2-Kosten per locatie'!$A$13:$C$63,3,FALSE)</f>
        <v>0</v>
      </c>
      <c r="W421" s="335">
        <f>IF(K421="nio",0,IF(K421&gt;0,VLOOKUP(F421,'3-Productie normen'!A:L,VLOOKUP(K421,'3-Productie normen'!$B$38:$C$44,2,FALSE),FALSE)))</f>
        <v>0</v>
      </c>
      <c r="X421" s="335">
        <f t="shared" si="34"/>
        <v>0</v>
      </c>
      <c r="Y421" s="335">
        <f t="shared" si="35"/>
        <v>0</v>
      </c>
      <c r="Z421" s="335">
        <f t="shared" si="36"/>
        <v>0</v>
      </c>
      <c r="AA421" s="336" t="str">
        <f>VLOOKUP(F421,'3-Productie normen'!A:O,15,FALSE)</f>
        <v>-</v>
      </c>
      <c r="AC421" s="337">
        <f t="shared" si="37"/>
        <v>0</v>
      </c>
    </row>
    <row r="422" spans="1:29" ht="14.1" customHeight="1">
      <c r="A422" s="68">
        <v>422</v>
      </c>
      <c r="B422" s="273" t="s">
        <v>96</v>
      </c>
      <c r="C422" s="329" t="s">
        <v>207</v>
      </c>
      <c r="D422" s="330"/>
      <c r="E422" s="224" t="s">
        <v>374</v>
      </c>
      <c r="F422" s="224" t="s">
        <v>218</v>
      </c>
      <c r="G422" s="224" t="s">
        <v>233</v>
      </c>
      <c r="H422" s="339"/>
      <c r="I422" s="339">
        <v>12.62</v>
      </c>
      <c r="J422" s="332">
        <f t="shared" si="38"/>
        <v>0</v>
      </c>
      <c r="K422" s="333" t="s">
        <v>219</v>
      </c>
      <c r="L422" s="333"/>
      <c r="M422" s="333"/>
      <c r="N422" s="333"/>
      <c r="O422" s="333"/>
      <c r="P422" s="333"/>
      <c r="Q422" s="334">
        <f>IF(K422="nio",0,IF(K422&gt;0,K422*H422/W422,0))*VLOOKUP(B422,'2-Kosten per locatie'!$A$13:$C$63,3,FALSE)</f>
        <v>0</v>
      </c>
      <c r="R422" s="334">
        <f>IF(L422&gt;0,L422*H422/X422,0)*VLOOKUP(B422,'2-Kosten per locatie'!$A$13:$C$63,3,FALSE)</f>
        <v>0</v>
      </c>
      <c r="S422" s="334">
        <f>IF(M422&gt;0,M422*H422/Y422,0)*VLOOKUP(B422,'2-Kosten per locatie'!$A$13:$C$63,3,FALSE)</f>
        <v>0</v>
      </c>
      <c r="T422" s="334">
        <f>IF(N422&gt;0,N422*H422/Z422,0)*VLOOKUP(B422,'2-Kosten per locatie'!$A$13:$C$63,3,FALSE)</f>
        <v>0</v>
      </c>
      <c r="U422" s="334">
        <f>IF(O422&gt;0,O422*H422/Y422,0)*VLOOKUP(B422,'2-Kosten per locatie'!$A$13:$C$63,3,FALSE)</f>
        <v>0</v>
      </c>
      <c r="V422" s="334">
        <f>IF(P422&gt;0,P422*H422/Z422,0)*VLOOKUP(B422,'2-Kosten per locatie'!$A$13:$C$63,3,FALSE)</f>
        <v>0</v>
      </c>
      <c r="W422" s="335">
        <f>IF(K422="nio",0,IF(K422&gt;0,VLOOKUP(F422,'3-Productie normen'!A:L,VLOOKUP(K422,'3-Productie normen'!$B$38:$C$44,2,FALSE),FALSE)))</f>
        <v>0</v>
      </c>
      <c r="X422" s="335">
        <f t="shared" si="34"/>
        <v>0</v>
      </c>
      <c r="Y422" s="335">
        <f t="shared" si="35"/>
        <v>0</v>
      </c>
      <c r="Z422" s="335">
        <f t="shared" si="36"/>
        <v>0</v>
      </c>
      <c r="AA422" s="336" t="str">
        <f>VLOOKUP(F422,'3-Productie normen'!A:O,15,FALSE)</f>
        <v>-</v>
      </c>
      <c r="AC422" s="337">
        <f t="shared" si="37"/>
        <v>0</v>
      </c>
    </row>
    <row r="423" spans="1:29" ht="14.1" customHeight="1">
      <c r="A423" s="68">
        <v>423</v>
      </c>
      <c r="B423" s="273" t="s">
        <v>96</v>
      </c>
      <c r="C423" s="329" t="s">
        <v>207</v>
      </c>
      <c r="D423" s="330"/>
      <c r="E423" s="224" t="s">
        <v>375</v>
      </c>
      <c r="F423" s="224" t="s">
        <v>218</v>
      </c>
      <c r="G423" s="224" t="s">
        <v>233</v>
      </c>
      <c r="H423" s="339"/>
      <c r="I423" s="339">
        <v>5.3</v>
      </c>
      <c r="J423" s="332">
        <f t="shared" si="38"/>
        <v>0</v>
      </c>
      <c r="K423" s="333" t="s">
        <v>219</v>
      </c>
      <c r="L423" s="333"/>
      <c r="M423" s="333"/>
      <c r="N423" s="333"/>
      <c r="O423" s="333"/>
      <c r="P423" s="333"/>
      <c r="Q423" s="334">
        <f>IF(K423="nio",0,IF(K423&gt;0,K423*H423/W423,0))*VLOOKUP(B423,'2-Kosten per locatie'!$A$13:$C$63,3,FALSE)</f>
        <v>0</v>
      </c>
      <c r="R423" s="334">
        <f>IF(L423&gt;0,L423*H423/X423,0)*VLOOKUP(B423,'2-Kosten per locatie'!$A$13:$C$63,3,FALSE)</f>
        <v>0</v>
      </c>
      <c r="S423" s="334">
        <f>IF(M423&gt;0,M423*H423/Y423,0)*VLOOKUP(B423,'2-Kosten per locatie'!$A$13:$C$63,3,FALSE)</f>
        <v>0</v>
      </c>
      <c r="T423" s="334">
        <f>IF(N423&gt;0,N423*H423/Z423,0)*VLOOKUP(B423,'2-Kosten per locatie'!$A$13:$C$63,3,FALSE)</f>
        <v>0</v>
      </c>
      <c r="U423" s="334">
        <f>IF(O423&gt;0,O423*H423/Y423,0)*VLOOKUP(B423,'2-Kosten per locatie'!$A$13:$C$63,3,FALSE)</f>
        <v>0</v>
      </c>
      <c r="V423" s="334">
        <f>IF(P423&gt;0,P423*H423/Z423,0)*VLOOKUP(B423,'2-Kosten per locatie'!$A$13:$C$63,3,FALSE)</f>
        <v>0</v>
      </c>
      <c r="W423" s="335">
        <f>IF(K423="nio",0,IF(K423&gt;0,VLOOKUP(F423,'3-Productie normen'!A:L,VLOOKUP(K423,'3-Productie normen'!$B$38:$C$44,2,FALSE),FALSE)))</f>
        <v>0</v>
      </c>
      <c r="X423" s="335">
        <f t="shared" si="34"/>
        <v>0</v>
      </c>
      <c r="Y423" s="335">
        <f t="shared" si="35"/>
        <v>0</v>
      </c>
      <c r="Z423" s="335">
        <f t="shared" si="36"/>
        <v>0</v>
      </c>
      <c r="AA423" s="336" t="str">
        <f>VLOOKUP(F423,'3-Productie normen'!A:O,15,FALSE)</f>
        <v>-</v>
      </c>
      <c r="AC423" s="337">
        <f t="shared" si="37"/>
        <v>0</v>
      </c>
    </row>
    <row r="424" spans="1:29" ht="14.1" customHeight="1">
      <c r="A424" s="68">
        <v>424</v>
      </c>
      <c r="B424" s="273" t="s">
        <v>96</v>
      </c>
      <c r="C424" s="329" t="s">
        <v>207</v>
      </c>
      <c r="D424" s="330"/>
      <c r="E424" s="224" t="s">
        <v>158</v>
      </c>
      <c r="F424" s="224" t="s">
        <v>158</v>
      </c>
      <c r="G424" s="224" t="s">
        <v>209</v>
      </c>
      <c r="H424" s="339"/>
      <c r="I424" s="339">
        <v>14.02</v>
      </c>
      <c r="J424" s="332">
        <f t="shared" si="38"/>
        <v>0</v>
      </c>
      <c r="K424" s="333" t="s">
        <v>219</v>
      </c>
      <c r="L424" s="333"/>
      <c r="M424" s="333"/>
      <c r="N424" s="333"/>
      <c r="O424" s="333"/>
      <c r="P424" s="333"/>
      <c r="Q424" s="334">
        <f>IF(K424="nio",0,IF(K424&gt;0,K424*H424/W424,0))*VLOOKUP(B424,'2-Kosten per locatie'!$A$13:$C$63,3,FALSE)</f>
        <v>0</v>
      </c>
      <c r="R424" s="334">
        <f>IF(L424&gt;0,L424*H424/X424,0)*VLOOKUP(B424,'2-Kosten per locatie'!$A$13:$C$63,3,FALSE)</f>
        <v>0</v>
      </c>
      <c r="S424" s="334">
        <f>IF(M424&gt;0,M424*H424/Y424,0)*VLOOKUP(B424,'2-Kosten per locatie'!$A$13:$C$63,3,FALSE)</f>
        <v>0</v>
      </c>
      <c r="T424" s="334">
        <f>IF(N424&gt;0,N424*H424/Z424,0)*VLOOKUP(B424,'2-Kosten per locatie'!$A$13:$C$63,3,FALSE)</f>
        <v>0</v>
      </c>
      <c r="U424" s="334">
        <f>IF(O424&gt;0,O424*H424/Y424,0)*VLOOKUP(B424,'2-Kosten per locatie'!$A$13:$C$63,3,FALSE)</f>
        <v>0</v>
      </c>
      <c r="V424" s="334">
        <f>IF(P424&gt;0,P424*H424/Z424,0)*VLOOKUP(B424,'2-Kosten per locatie'!$A$13:$C$63,3,FALSE)</f>
        <v>0</v>
      </c>
      <c r="W424" s="335">
        <f>IF(K424="nio",0,IF(K424&gt;0,VLOOKUP(F424,'3-Productie normen'!A:L,VLOOKUP(K424,'3-Productie normen'!$B$38:$C$44,2,FALSE),FALSE)))</f>
        <v>0</v>
      </c>
      <c r="X424" s="335">
        <f t="shared" si="34"/>
        <v>0</v>
      </c>
      <c r="Y424" s="335">
        <f t="shared" si="35"/>
        <v>0</v>
      </c>
      <c r="Z424" s="335">
        <f t="shared" si="36"/>
        <v>0</v>
      </c>
      <c r="AA424" s="336" t="str">
        <f>VLOOKUP(F424,'3-Productie normen'!A:O,15,FALSE)</f>
        <v>B</v>
      </c>
      <c r="AC424" s="337">
        <f t="shared" si="37"/>
        <v>0</v>
      </c>
    </row>
    <row r="425" spans="1:29" ht="14.1" customHeight="1">
      <c r="A425" s="68">
        <v>425</v>
      </c>
      <c r="B425" s="273" t="s">
        <v>108</v>
      </c>
      <c r="C425" s="329">
        <v>20</v>
      </c>
      <c r="D425" s="330"/>
      <c r="E425" s="340" t="s">
        <v>376</v>
      </c>
      <c r="F425" s="224" t="s">
        <v>218</v>
      </c>
      <c r="G425" s="340" t="s">
        <v>209</v>
      </c>
      <c r="H425" s="339"/>
      <c r="I425" s="339">
        <v>28.2</v>
      </c>
      <c r="J425" s="332">
        <f t="shared" si="38"/>
        <v>0</v>
      </c>
      <c r="K425" s="333" t="s">
        <v>219</v>
      </c>
      <c r="L425" s="333"/>
      <c r="M425" s="333"/>
      <c r="N425" s="333"/>
      <c r="O425" s="333"/>
      <c r="P425" s="333"/>
      <c r="Q425" s="334">
        <f>IF(K425="nio",0,IF(K425&gt;0,K425*H425/W425,0))*VLOOKUP(B425,'2-Kosten per locatie'!$A$13:$C$63,3,FALSE)</f>
        <v>0</v>
      </c>
      <c r="R425" s="334">
        <f>IF(L425&gt;0,L425*H425/X425,0)*VLOOKUP(B425,'2-Kosten per locatie'!$A$13:$C$63,3,FALSE)</f>
        <v>0</v>
      </c>
      <c r="S425" s="334">
        <f>IF(M425&gt;0,M425*H425/Y425,0)*VLOOKUP(B425,'2-Kosten per locatie'!$A$13:$C$63,3,FALSE)</f>
        <v>0</v>
      </c>
      <c r="T425" s="334">
        <f>IF(N425&gt;0,N425*H425/Z425,0)*VLOOKUP(B425,'2-Kosten per locatie'!$A$13:$C$63,3,FALSE)</f>
        <v>0</v>
      </c>
      <c r="U425" s="334">
        <f>IF(O425&gt;0,O425*H425/Y425,0)*VLOOKUP(B425,'2-Kosten per locatie'!$A$13:$C$63,3,FALSE)</f>
        <v>0</v>
      </c>
      <c r="V425" s="334">
        <f>IF(P425&gt;0,P425*H425/Z425,0)*VLOOKUP(B425,'2-Kosten per locatie'!$A$13:$C$63,3,FALSE)</f>
        <v>0</v>
      </c>
      <c r="W425" s="335">
        <f>IF(K425="nio",0,IF(K425&gt;0,VLOOKUP(F425,'3-Productie normen'!A:L,VLOOKUP(K425,'3-Productie normen'!$B$38:$C$44,2,FALSE),FALSE)))</f>
        <v>0</v>
      </c>
      <c r="X425" s="335">
        <f t="shared" si="34"/>
        <v>0</v>
      </c>
      <c r="Y425" s="335">
        <f t="shared" si="35"/>
        <v>0</v>
      </c>
      <c r="Z425" s="335">
        <f t="shared" si="36"/>
        <v>0</v>
      </c>
      <c r="AA425" s="336" t="str">
        <f>VLOOKUP(F425,'3-Productie normen'!A:O,15,FALSE)</f>
        <v>-</v>
      </c>
      <c r="AC425" s="337">
        <f t="shared" si="37"/>
        <v>0</v>
      </c>
    </row>
    <row r="426" spans="1:29" ht="14.1" customHeight="1">
      <c r="A426" s="68">
        <v>426</v>
      </c>
      <c r="B426" s="273" t="s">
        <v>108</v>
      </c>
      <c r="C426" s="329">
        <v>20</v>
      </c>
      <c r="D426" s="330"/>
      <c r="E426" s="340" t="s">
        <v>163</v>
      </c>
      <c r="F426" s="224" t="s">
        <v>218</v>
      </c>
      <c r="G426" s="340" t="s">
        <v>212</v>
      </c>
      <c r="H426" s="339"/>
      <c r="I426" s="339">
        <v>6</v>
      </c>
      <c r="J426" s="332">
        <f t="shared" si="38"/>
        <v>0</v>
      </c>
      <c r="K426" s="333" t="s">
        <v>219</v>
      </c>
      <c r="L426" s="333"/>
      <c r="M426" s="333"/>
      <c r="N426" s="333"/>
      <c r="O426" s="333"/>
      <c r="P426" s="333"/>
      <c r="Q426" s="334">
        <f>IF(K426="nio",0,IF(K426&gt;0,K426*H426/W426,0))*VLOOKUP(B426,'2-Kosten per locatie'!$A$13:$C$63,3,FALSE)</f>
        <v>0</v>
      </c>
      <c r="R426" s="334">
        <f>IF(L426&gt;0,L426*H426/X426,0)*VLOOKUP(B426,'2-Kosten per locatie'!$A$13:$C$63,3,FALSE)</f>
        <v>0</v>
      </c>
      <c r="S426" s="334">
        <f>IF(M426&gt;0,M426*H426/Y426,0)*VLOOKUP(B426,'2-Kosten per locatie'!$A$13:$C$63,3,FALSE)</f>
        <v>0</v>
      </c>
      <c r="T426" s="334">
        <f>IF(N426&gt;0,N426*H426/Z426,0)*VLOOKUP(B426,'2-Kosten per locatie'!$A$13:$C$63,3,FALSE)</f>
        <v>0</v>
      </c>
      <c r="U426" s="334">
        <f>IF(O426&gt;0,O426*H426/Y426,0)*VLOOKUP(B426,'2-Kosten per locatie'!$A$13:$C$63,3,FALSE)</f>
        <v>0</v>
      </c>
      <c r="V426" s="334">
        <f>IF(P426&gt;0,P426*H426/Z426,0)*VLOOKUP(B426,'2-Kosten per locatie'!$A$13:$C$63,3,FALSE)</f>
        <v>0</v>
      </c>
      <c r="W426" s="335">
        <f>IF(K426="nio",0,IF(K426&gt;0,VLOOKUP(F426,'3-Productie normen'!A:L,VLOOKUP(K426,'3-Productie normen'!$B$38:$C$44,2,FALSE),FALSE)))</f>
        <v>0</v>
      </c>
      <c r="X426" s="335">
        <f t="shared" si="34"/>
        <v>0</v>
      </c>
      <c r="Y426" s="335">
        <f t="shared" si="35"/>
        <v>0</v>
      </c>
      <c r="Z426" s="335">
        <f t="shared" si="36"/>
        <v>0</v>
      </c>
      <c r="AA426" s="336" t="str">
        <f>VLOOKUP(F426,'3-Productie normen'!A:O,15,FALSE)</f>
        <v>-</v>
      </c>
      <c r="AC426" s="337">
        <f t="shared" si="37"/>
        <v>0</v>
      </c>
    </row>
    <row r="427" spans="1:29" ht="14.1" customHeight="1">
      <c r="A427" s="68">
        <v>427</v>
      </c>
      <c r="B427" s="273" t="s">
        <v>108</v>
      </c>
      <c r="C427" s="329">
        <v>20</v>
      </c>
      <c r="D427" s="330"/>
      <c r="E427" s="224" t="s">
        <v>376</v>
      </c>
      <c r="F427" s="224" t="s">
        <v>218</v>
      </c>
      <c r="G427" s="224" t="s">
        <v>209</v>
      </c>
      <c r="H427" s="339"/>
      <c r="I427" s="339">
        <v>52.2</v>
      </c>
      <c r="J427" s="332">
        <f t="shared" si="38"/>
        <v>0</v>
      </c>
      <c r="K427" s="333" t="s">
        <v>219</v>
      </c>
      <c r="L427" s="333"/>
      <c r="M427" s="333"/>
      <c r="N427" s="333"/>
      <c r="O427" s="333"/>
      <c r="P427" s="333"/>
      <c r="Q427" s="334">
        <f>IF(K427="nio",0,IF(K427&gt;0,K427*H427/W427,0))*VLOOKUP(B427,'2-Kosten per locatie'!$A$13:$C$63,3,FALSE)</f>
        <v>0</v>
      </c>
      <c r="R427" s="334">
        <f>IF(L427&gt;0,L427*H427/X427,0)*VLOOKUP(B427,'2-Kosten per locatie'!$A$13:$C$63,3,FALSE)</f>
        <v>0</v>
      </c>
      <c r="S427" s="334">
        <f>IF(M427&gt;0,M427*H427/Y427,0)*VLOOKUP(B427,'2-Kosten per locatie'!$A$13:$C$63,3,FALSE)</f>
        <v>0</v>
      </c>
      <c r="T427" s="334">
        <f>IF(N427&gt;0,N427*H427/Z427,0)*VLOOKUP(B427,'2-Kosten per locatie'!$A$13:$C$63,3,FALSE)</f>
        <v>0</v>
      </c>
      <c r="U427" s="334">
        <f>IF(O427&gt;0,O427*H427/Y427,0)*VLOOKUP(B427,'2-Kosten per locatie'!$A$13:$C$63,3,FALSE)</f>
        <v>0</v>
      </c>
      <c r="V427" s="334">
        <f>IF(P427&gt;0,P427*H427/Z427,0)*VLOOKUP(B427,'2-Kosten per locatie'!$A$13:$C$63,3,FALSE)</f>
        <v>0</v>
      </c>
      <c r="W427" s="335">
        <f>IF(K427="nio",0,IF(K427&gt;0,VLOOKUP(F427,'3-Productie normen'!A:L,VLOOKUP(K427,'3-Productie normen'!$B$38:$C$44,2,FALSE),FALSE)))</f>
        <v>0</v>
      </c>
      <c r="X427" s="335">
        <f t="shared" si="34"/>
        <v>0</v>
      </c>
      <c r="Y427" s="335">
        <f t="shared" si="35"/>
        <v>0</v>
      </c>
      <c r="Z427" s="335">
        <f t="shared" si="36"/>
        <v>0</v>
      </c>
      <c r="AA427" s="336" t="str">
        <f>VLOOKUP(F427,'3-Productie normen'!A:O,15,FALSE)</f>
        <v>-</v>
      </c>
      <c r="AC427" s="337">
        <f t="shared" si="37"/>
        <v>0</v>
      </c>
    </row>
    <row r="428" spans="1:29" ht="14.1" customHeight="1">
      <c r="A428" s="68">
        <v>428</v>
      </c>
      <c r="B428" s="273" t="s">
        <v>108</v>
      </c>
      <c r="C428" s="329">
        <v>20</v>
      </c>
      <c r="D428" s="330"/>
      <c r="E428" s="224" t="s">
        <v>158</v>
      </c>
      <c r="F428" s="224" t="s">
        <v>218</v>
      </c>
      <c r="G428" s="224" t="s">
        <v>209</v>
      </c>
      <c r="H428" s="339"/>
      <c r="I428" s="339">
        <v>14</v>
      </c>
      <c r="J428" s="332">
        <f t="shared" si="38"/>
        <v>0</v>
      </c>
      <c r="K428" s="333" t="s">
        <v>219</v>
      </c>
      <c r="L428" s="333"/>
      <c r="M428" s="333"/>
      <c r="N428" s="333"/>
      <c r="O428" s="333"/>
      <c r="P428" s="333"/>
      <c r="Q428" s="334">
        <f>IF(K428="nio",0,IF(K428&gt;0,K428*H428/W428,0))*VLOOKUP(B428,'2-Kosten per locatie'!$A$13:$C$63,3,FALSE)</f>
        <v>0</v>
      </c>
      <c r="R428" s="334">
        <f>IF(L428&gt;0,L428*H428/X428,0)*VLOOKUP(B428,'2-Kosten per locatie'!$A$13:$C$63,3,FALSE)</f>
        <v>0</v>
      </c>
      <c r="S428" s="334">
        <f>IF(M428&gt;0,M428*H428/Y428,0)*VLOOKUP(B428,'2-Kosten per locatie'!$A$13:$C$63,3,FALSE)</f>
        <v>0</v>
      </c>
      <c r="T428" s="334">
        <f>IF(N428&gt;0,N428*H428/Z428,0)*VLOOKUP(B428,'2-Kosten per locatie'!$A$13:$C$63,3,FALSE)</f>
        <v>0</v>
      </c>
      <c r="U428" s="334">
        <f>IF(O428&gt;0,O428*H428/Y428,0)*VLOOKUP(B428,'2-Kosten per locatie'!$A$13:$C$63,3,FALSE)</f>
        <v>0</v>
      </c>
      <c r="V428" s="334">
        <f>IF(P428&gt;0,P428*H428/Z428,0)*VLOOKUP(B428,'2-Kosten per locatie'!$A$13:$C$63,3,FALSE)</f>
        <v>0</v>
      </c>
      <c r="W428" s="335">
        <f>IF(K428="nio",0,IF(K428&gt;0,VLOOKUP(F428,'3-Productie normen'!A:L,VLOOKUP(K428,'3-Productie normen'!$B$38:$C$44,2,FALSE),FALSE)))</f>
        <v>0</v>
      </c>
      <c r="X428" s="335">
        <f t="shared" si="34"/>
        <v>0</v>
      </c>
      <c r="Y428" s="335">
        <f t="shared" si="35"/>
        <v>0</v>
      </c>
      <c r="Z428" s="335">
        <f t="shared" si="36"/>
        <v>0</v>
      </c>
      <c r="AA428" s="336" t="str">
        <f>VLOOKUP(F428,'3-Productie normen'!A:O,15,FALSE)</f>
        <v>-</v>
      </c>
      <c r="AC428" s="337">
        <f t="shared" si="37"/>
        <v>0</v>
      </c>
    </row>
    <row r="429" spans="1:29" ht="14.1" customHeight="1">
      <c r="A429" s="68">
        <v>429</v>
      </c>
      <c r="B429" s="273" t="s">
        <v>108</v>
      </c>
      <c r="C429" s="329">
        <v>20</v>
      </c>
      <c r="D429" s="330"/>
      <c r="E429" s="224" t="s">
        <v>158</v>
      </c>
      <c r="F429" s="224" t="s">
        <v>218</v>
      </c>
      <c r="G429" s="224" t="s">
        <v>209</v>
      </c>
      <c r="H429" s="339"/>
      <c r="I429" s="339">
        <v>50</v>
      </c>
      <c r="J429" s="332">
        <f t="shared" si="38"/>
        <v>0</v>
      </c>
      <c r="K429" s="333" t="s">
        <v>219</v>
      </c>
      <c r="L429" s="333"/>
      <c r="M429" s="333"/>
      <c r="N429" s="333"/>
      <c r="O429" s="333"/>
      <c r="P429" s="333"/>
      <c r="Q429" s="334">
        <f>IF(K429="nio",0,IF(K429&gt;0,K429*H429/W429,0))*VLOOKUP(B429,'2-Kosten per locatie'!$A$13:$C$63,3,FALSE)</f>
        <v>0</v>
      </c>
      <c r="R429" s="334">
        <f>IF(L429&gt;0,L429*H429/X429,0)*VLOOKUP(B429,'2-Kosten per locatie'!$A$13:$C$63,3,FALSE)</f>
        <v>0</v>
      </c>
      <c r="S429" s="334">
        <f>IF(M429&gt;0,M429*H429/Y429,0)*VLOOKUP(B429,'2-Kosten per locatie'!$A$13:$C$63,3,FALSE)</f>
        <v>0</v>
      </c>
      <c r="T429" s="334">
        <f>IF(N429&gt;0,N429*H429/Z429,0)*VLOOKUP(B429,'2-Kosten per locatie'!$A$13:$C$63,3,FALSE)</f>
        <v>0</v>
      </c>
      <c r="U429" s="334">
        <f>IF(O429&gt;0,O429*H429/Y429,0)*VLOOKUP(B429,'2-Kosten per locatie'!$A$13:$C$63,3,FALSE)</f>
        <v>0</v>
      </c>
      <c r="V429" s="334">
        <f>IF(P429&gt;0,P429*H429/Z429,0)*VLOOKUP(B429,'2-Kosten per locatie'!$A$13:$C$63,3,FALSE)</f>
        <v>0</v>
      </c>
      <c r="W429" s="335">
        <f>IF(K429="nio",0,IF(K429&gt;0,VLOOKUP(F429,'3-Productie normen'!A:L,VLOOKUP(K429,'3-Productie normen'!$B$38:$C$44,2,FALSE),FALSE)))</f>
        <v>0</v>
      </c>
      <c r="X429" s="335">
        <f t="shared" si="34"/>
        <v>0</v>
      </c>
      <c r="Y429" s="335">
        <f t="shared" si="35"/>
        <v>0</v>
      </c>
      <c r="Z429" s="335">
        <f t="shared" si="36"/>
        <v>0</v>
      </c>
      <c r="AA429" s="336" t="str">
        <f>VLOOKUP(F429,'3-Productie normen'!A:O,15,FALSE)</f>
        <v>-</v>
      </c>
      <c r="AC429" s="337">
        <f t="shared" si="37"/>
        <v>0</v>
      </c>
    </row>
    <row r="430" spans="1:29" ht="14.1" customHeight="1">
      <c r="A430" s="68">
        <v>430</v>
      </c>
      <c r="B430" s="273" t="s">
        <v>108</v>
      </c>
      <c r="C430" s="329">
        <v>20</v>
      </c>
      <c r="D430" s="330"/>
      <c r="E430" s="224" t="s">
        <v>158</v>
      </c>
      <c r="F430" s="224" t="s">
        <v>218</v>
      </c>
      <c r="G430" s="224" t="s">
        <v>209</v>
      </c>
      <c r="H430" s="339"/>
      <c r="I430" s="339">
        <v>45.4</v>
      </c>
      <c r="J430" s="332">
        <f t="shared" si="38"/>
        <v>0</v>
      </c>
      <c r="K430" s="333" t="s">
        <v>219</v>
      </c>
      <c r="L430" s="333"/>
      <c r="M430" s="333"/>
      <c r="N430" s="333"/>
      <c r="O430" s="333"/>
      <c r="P430" s="333"/>
      <c r="Q430" s="334">
        <f>IF(K430="nio",0,IF(K430&gt;0,K430*H430/W430,0))*VLOOKUP(B430,'2-Kosten per locatie'!$A$13:$C$63,3,FALSE)</f>
        <v>0</v>
      </c>
      <c r="R430" s="334">
        <f>IF(L430&gt;0,L430*H430/X430,0)*VLOOKUP(B430,'2-Kosten per locatie'!$A$13:$C$63,3,FALSE)</f>
        <v>0</v>
      </c>
      <c r="S430" s="334">
        <f>IF(M430&gt;0,M430*H430/Y430,0)*VLOOKUP(B430,'2-Kosten per locatie'!$A$13:$C$63,3,FALSE)</f>
        <v>0</v>
      </c>
      <c r="T430" s="334">
        <f>IF(N430&gt;0,N430*H430/Z430,0)*VLOOKUP(B430,'2-Kosten per locatie'!$A$13:$C$63,3,FALSE)</f>
        <v>0</v>
      </c>
      <c r="U430" s="334">
        <f>IF(O430&gt;0,O430*H430/Y430,0)*VLOOKUP(B430,'2-Kosten per locatie'!$A$13:$C$63,3,FALSE)</f>
        <v>0</v>
      </c>
      <c r="V430" s="334">
        <f>IF(P430&gt;0,P430*H430/Z430,0)*VLOOKUP(B430,'2-Kosten per locatie'!$A$13:$C$63,3,FALSE)</f>
        <v>0</v>
      </c>
      <c r="W430" s="335">
        <f>IF(K430="nio",0,IF(K430&gt;0,VLOOKUP(F430,'3-Productie normen'!A:L,VLOOKUP(K430,'3-Productie normen'!$B$38:$C$44,2,FALSE),FALSE)))</f>
        <v>0</v>
      </c>
      <c r="X430" s="335">
        <f t="shared" ref="X430:X494" si="39">IF(L430&gt;0,W430*$X$8,0)</f>
        <v>0</v>
      </c>
      <c r="Y430" s="335">
        <f t="shared" ref="Y430:Y494" si="40">IF((OR(M430&gt;0,O430&gt;0)),W430*$Y$8,0)</f>
        <v>0</v>
      </c>
      <c r="Z430" s="335">
        <f t="shared" ref="Z430:Z494" si="41">IF((OR(N430&gt;0,P430&gt;0)),W430*$Z$8,0)</f>
        <v>0</v>
      </c>
      <c r="AA430" s="336" t="str">
        <f>VLOOKUP(F430,'3-Productie normen'!A:O,15,FALSE)</f>
        <v>-</v>
      </c>
      <c r="AC430" s="337">
        <f t="shared" ref="AC430:AC494" si="42">J430*H430</f>
        <v>0</v>
      </c>
    </row>
    <row r="431" spans="1:29" ht="14.1" customHeight="1">
      <c r="A431" s="68">
        <v>431</v>
      </c>
      <c r="B431" s="273" t="s">
        <v>108</v>
      </c>
      <c r="C431" s="329">
        <v>20</v>
      </c>
      <c r="D431" s="330"/>
      <c r="E431" s="224" t="s">
        <v>158</v>
      </c>
      <c r="F431" s="224" t="s">
        <v>218</v>
      </c>
      <c r="G431" s="224" t="s">
        <v>209</v>
      </c>
      <c r="H431" s="339"/>
      <c r="I431" s="339">
        <v>43</v>
      </c>
      <c r="J431" s="332">
        <f t="shared" si="38"/>
        <v>0</v>
      </c>
      <c r="K431" s="333" t="s">
        <v>219</v>
      </c>
      <c r="L431" s="333"/>
      <c r="M431" s="333"/>
      <c r="N431" s="333"/>
      <c r="O431" s="333"/>
      <c r="P431" s="333"/>
      <c r="Q431" s="334">
        <f>IF(K431="nio",0,IF(K431&gt;0,K431*H431/W431,0))*VLOOKUP(B431,'2-Kosten per locatie'!$A$13:$C$63,3,FALSE)</f>
        <v>0</v>
      </c>
      <c r="R431" s="334">
        <f>IF(L431&gt;0,L431*H431/X431,0)*VLOOKUP(B431,'2-Kosten per locatie'!$A$13:$C$63,3,FALSE)</f>
        <v>0</v>
      </c>
      <c r="S431" s="334">
        <f>IF(M431&gt;0,M431*H431/Y431,0)*VLOOKUP(B431,'2-Kosten per locatie'!$A$13:$C$63,3,FALSE)</f>
        <v>0</v>
      </c>
      <c r="T431" s="334">
        <f>IF(N431&gt;0,N431*H431/Z431,0)*VLOOKUP(B431,'2-Kosten per locatie'!$A$13:$C$63,3,FALSE)</f>
        <v>0</v>
      </c>
      <c r="U431" s="334">
        <f>IF(O431&gt;0,O431*H431/Y431,0)*VLOOKUP(B431,'2-Kosten per locatie'!$A$13:$C$63,3,FALSE)</f>
        <v>0</v>
      </c>
      <c r="V431" s="334">
        <f>IF(P431&gt;0,P431*H431/Z431,0)*VLOOKUP(B431,'2-Kosten per locatie'!$A$13:$C$63,3,FALSE)</f>
        <v>0</v>
      </c>
      <c r="W431" s="335">
        <f>IF(K431="nio",0,IF(K431&gt;0,VLOOKUP(F431,'3-Productie normen'!A:L,VLOOKUP(K431,'3-Productie normen'!$B$38:$C$44,2,FALSE),FALSE)))</f>
        <v>0</v>
      </c>
      <c r="X431" s="335">
        <f t="shared" si="39"/>
        <v>0</v>
      </c>
      <c r="Y431" s="335">
        <f t="shared" si="40"/>
        <v>0</v>
      </c>
      <c r="Z431" s="335">
        <f t="shared" si="41"/>
        <v>0</v>
      </c>
      <c r="AA431" s="336" t="str">
        <f>VLOOKUP(F431,'3-Productie normen'!A:O,15,FALSE)</f>
        <v>-</v>
      </c>
      <c r="AC431" s="337">
        <f t="shared" si="42"/>
        <v>0</v>
      </c>
    </row>
    <row r="432" spans="1:29" ht="14.1" customHeight="1">
      <c r="A432" s="68">
        <v>432</v>
      </c>
      <c r="B432" s="273" t="s">
        <v>108</v>
      </c>
      <c r="C432" s="329">
        <v>20</v>
      </c>
      <c r="D432" s="330"/>
      <c r="E432" s="224" t="s">
        <v>158</v>
      </c>
      <c r="F432" s="224" t="s">
        <v>218</v>
      </c>
      <c r="G432" s="224" t="s">
        <v>209</v>
      </c>
      <c r="H432" s="339"/>
      <c r="I432" s="339">
        <v>43.7</v>
      </c>
      <c r="J432" s="332">
        <f t="shared" si="38"/>
        <v>0</v>
      </c>
      <c r="K432" s="333" t="s">
        <v>219</v>
      </c>
      <c r="L432" s="333"/>
      <c r="M432" s="333"/>
      <c r="N432" s="333"/>
      <c r="O432" s="333"/>
      <c r="P432" s="333"/>
      <c r="Q432" s="334">
        <f>IF(K432="nio",0,IF(K432&gt;0,K432*H432/W432,0))*VLOOKUP(B432,'2-Kosten per locatie'!$A$13:$C$63,3,FALSE)</f>
        <v>0</v>
      </c>
      <c r="R432" s="334">
        <f>IF(L432&gt;0,L432*H432/X432,0)*VLOOKUP(B432,'2-Kosten per locatie'!$A$13:$C$63,3,FALSE)</f>
        <v>0</v>
      </c>
      <c r="S432" s="334">
        <f>IF(M432&gt;0,M432*H432/Y432,0)*VLOOKUP(B432,'2-Kosten per locatie'!$A$13:$C$63,3,FALSE)</f>
        <v>0</v>
      </c>
      <c r="T432" s="334">
        <f>IF(N432&gt;0,N432*H432/Z432,0)*VLOOKUP(B432,'2-Kosten per locatie'!$A$13:$C$63,3,FALSE)</f>
        <v>0</v>
      </c>
      <c r="U432" s="334">
        <f>IF(O432&gt;0,O432*H432/Y432,0)*VLOOKUP(B432,'2-Kosten per locatie'!$A$13:$C$63,3,FALSE)</f>
        <v>0</v>
      </c>
      <c r="V432" s="334">
        <f>IF(P432&gt;0,P432*H432/Z432,0)*VLOOKUP(B432,'2-Kosten per locatie'!$A$13:$C$63,3,FALSE)</f>
        <v>0</v>
      </c>
      <c r="W432" s="335">
        <f>IF(K432="nio",0,IF(K432&gt;0,VLOOKUP(F432,'3-Productie normen'!A:L,VLOOKUP(K432,'3-Productie normen'!$B$38:$C$44,2,FALSE),FALSE)))</f>
        <v>0</v>
      </c>
      <c r="X432" s="335">
        <f t="shared" si="39"/>
        <v>0</v>
      </c>
      <c r="Y432" s="335">
        <f t="shared" si="40"/>
        <v>0</v>
      </c>
      <c r="Z432" s="335">
        <f t="shared" si="41"/>
        <v>0</v>
      </c>
      <c r="AA432" s="336" t="str">
        <f>VLOOKUP(F432,'3-Productie normen'!A:O,15,FALSE)</f>
        <v>-</v>
      </c>
      <c r="AC432" s="337">
        <f t="shared" si="42"/>
        <v>0</v>
      </c>
    </row>
    <row r="433" spans="1:29" ht="14.1" customHeight="1">
      <c r="A433" s="68">
        <v>433</v>
      </c>
      <c r="B433" s="273" t="s">
        <v>108</v>
      </c>
      <c r="C433" s="329">
        <v>20</v>
      </c>
      <c r="D433" s="330"/>
      <c r="E433" s="224" t="s">
        <v>158</v>
      </c>
      <c r="F433" s="224" t="s">
        <v>218</v>
      </c>
      <c r="G433" s="224" t="s">
        <v>209</v>
      </c>
      <c r="H433" s="339"/>
      <c r="I433" s="339">
        <v>28</v>
      </c>
      <c r="J433" s="332">
        <f t="shared" si="38"/>
        <v>0</v>
      </c>
      <c r="K433" s="333" t="s">
        <v>219</v>
      </c>
      <c r="L433" s="333"/>
      <c r="M433" s="333"/>
      <c r="N433" s="333"/>
      <c r="O433" s="333"/>
      <c r="P433" s="333"/>
      <c r="Q433" s="334">
        <f>IF(K433="nio",0,IF(K433&gt;0,K433*H433/W433,0))*VLOOKUP(B433,'2-Kosten per locatie'!$A$13:$C$63,3,FALSE)</f>
        <v>0</v>
      </c>
      <c r="R433" s="334">
        <f>IF(L433&gt;0,L433*H433/X433,0)*VLOOKUP(B433,'2-Kosten per locatie'!$A$13:$C$63,3,FALSE)</f>
        <v>0</v>
      </c>
      <c r="S433" s="334">
        <f>IF(M433&gt;0,M433*H433/Y433,0)*VLOOKUP(B433,'2-Kosten per locatie'!$A$13:$C$63,3,FALSE)</f>
        <v>0</v>
      </c>
      <c r="T433" s="334">
        <f>IF(N433&gt;0,N433*H433/Z433,0)*VLOOKUP(B433,'2-Kosten per locatie'!$A$13:$C$63,3,FALSE)</f>
        <v>0</v>
      </c>
      <c r="U433" s="334">
        <f>IF(O433&gt;0,O433*H433/Y433,0)*VLOOKUP(B433,'2-Kosten per locatie'!$A$13:$C$63,3,FALSE)</f>
        <v>0</v>
      </c>
      <c r="V433" s="334">
        <f>IF(P433&gt;0,P433*H433/Z433,0)*VLOOKUP(B433,'2-Kosten per locatie'!$A$13:$C$63,3,FALSE)</f>
        <v>0</v>
      </c>
      <c r="W433" s="335">
        <f>IF(K433="nio",0,IF(K433&gt;0,VLOOKUP(F433,'3-Productie normen'!A:L,VLOOKUP(K433,'3-Productie normen'!$B$38:$C$44,2,FALSE),FALSE)))</f>
        <v>0</v>
      </c>
      <c r="X433" s="335">
        <f t="shared" si="39"/>
        <v>0</v>
      </c>
      <c r="Y433" s="335">
        <f t="shared" si="40"/>
        <v>0</v>
      </c>
      <c r="Z433" s="335">
        <f t="shared" si="41"/>
        <v>0</v>
      </c>
      <c r="AA433" s="336" t="str">
        <f>VLOOKUP(F433,'3-Productie normen'!A:O,15,FALSE)</f>
        <v>-</v>
      </c>
      <c r="AC433" s="337">
        <f t="shared" si="42"/>
        <v>0</v>
      </c>
    </row>
    <row r="434" spans="1:29" ht="14.1" customHeight="1">
      <c r="A434" s="68">
        <v>434</v>
      </c>
      <c r="B434" s="273" t="s">
        <v>108</v>
      </c>
      <c r="C434" s="329">
        <v>20</v>
      </c>
      <c r="D434" s="330"/>
      <c r="E434" s="224" t="s">
        <v>156</v>
      </c>
      <c r="F434" s="224" t="s">
        <v>218</v>
      </c>
      <c r="G434" s="224" t="s">
        <v>212</v>
      </c>
      <c r="H434" s="339"/>
      <c r="I434" s="339">
        <v>17.295999999999999</v>
      </c>
      <c r="J434" s="332">
        <f t="shared" si="38"/>
        <v>0</v>
      </c>
      <c r="K434" s="333" t="s">
        <v>219</v>
      </c>
      <c r="L434" s="333"/>
      <c r="M434" s="333"/>
      <c r="N434" s="333"/>
      <c r="O434" s="333"/>
      <c r="P434" s="333"/>
      <c r="Q434" s="334">
        <f>IF(K434="nio",0,IF(K434&gt;0,K434*H434/W434,0))*VLOOKUP(B434,'2-Kosten per locatie'!$A$13:$C$63,3,FALSE)</f>
        <v>0</v>
      </c>
      <c r="R434" s="334">
        <f>IF(L434&gt;0,L434*H434/X434,0)*VLOOKUP(B434,'2-Kosten per locatie'!$A$13:$C$63,3,FALSE)</f>
        <v>0</v>
      </c>
      <c r="S434" s="334">
        <f>IF(M434&gt;0,M434*H434/Y434,0)*VLOOKUP(B434,'2-Kosten per locatie'!$A$13:$C$63,3,FALSE)</f>
        <v>0</v>
      </c>
      <c r="T434" s="334">
        <f>IF(N434&gt;0,N434*H434/Z434,0)*VLOOKUP(B434,'2-Kosten per locatie'!$A$13:$C$63,3,FALSE)</f>
        <v>0</v>
      </c>
      <c r="U434" s="334">
        <f>IF(O434&gt;0,O434*H434/Y434,0)*VLOOKUP(B434,'2-Kosten per locatie'!$A$13:$C$63,3,FALSE)</f>
        <v>0</v>
      </c>
      <c r="V434" s="334">
        <f>IF(P434&gt;0,P434*H434/Z434,0)*VLOOKUP(B434,'2-Kosten per locatie'!$A$13:$C$63,3,FALSE)</f>
        <v>0</v>
      </c>
      <c r="W434" s="335">
        <f>IF(K434="nio",0,IF(K434&gt;0,VLOOKUP(F434,'3-Productie normen'!A:L,VLOOKUP(K434,'3-Productie normen'!$B$38:$C$44,2,FALSE),FALSE)))</f>
        <v>0</v>
      </c>
      <c r="X434" s="335">
        <f t="shared" si="39"/>
        <v>0</v>
      </c>
      <c r="Y434" s="335">
        <f t="shared" si="40"/>
        <v>0</v>
      </c>
      <c r="Z434" s="335">
        <f t="shared" si="41"/>
        <v>0</v>
      </c>
      <c r="AA434" s="336" t="str">
        <f>VLOOKUP(F434,'3-Productie normen'!A:O,15,FALSE)</f>
        <v>-</v>
      </c>
      <c r="AC434" s="337">
        <f t="shared" si="42"/>
        <v>0</v>
      </c>
    </row>
    <row r="435" spans="1:29" ht="14.1" customHeight="1">
      <c r="A435" s="68">
        <v>435</v>
      </c>
      <c r="B435" s="273" t="s">
        <v>108</v>
      </c>
      <c r="C435" s="329">
        <v>20</v>
      </c>
      <c r="D435" s="330"/>
      <c r="E435" s="224" t="s">
        <v>377</v>
      </c>
      <c r="F435" s="224" t="s">
        <v>218</v>
      </c>
      <c r="G435" s="224" t="s">
        <v>378</v>
      </c>
      <c r="H435" s="339"/>
      <c r="I435" s="339">
        <v>2.42</v>
      </c>
      <c r="J435" s="332">
        <f t="shared" si="38"/>
        <v>0</v>
      </c>
      <c r="K435" s="333" t="s">
        <v>219</v>
      </c>
      <c r="L435" s="333"/>
      <c r="M435" s="333"/>
      <c r="N435" s="333"/>
      <c r="O435" s="333"/>
      <c r="P435" s="333"/>
      <c r="Q435" s="334">
        <f>IF(K435="nio",0,IF(K435&gt;0,K435*H435/W435,0))*VLOOKUP(B435,'2-Kosten per locatie'!$A$13:$C$63,3,FALSE)</f>
        <v>0</v>
      </c>
      <c r="R435" s="334">
        <f>IF(L435&gt;0,L435*H435/X435,0)*VLOOKUP(B435,'2-Kosten per locatie'!$A$13:$C$63,3,FALSE)</f>
        <v>0</v>
      </c>
      <c r="S435" s="334">
        <f>IF(M435&gt;0,M435*H435/Y435,0)*VLOOKUP(B435,'2-Kosten per locatie'!$A$13:$C$63,3,FALSE)</f>
        <v>0</v>
      </c>
      <c r="T435" s="334">
        <f>IF(N435&gt;0,N435*H435/Z435,0)*VLOOKUP(B435,'2-Kosten per locatie'!$A$13:$C$63,3,FALSE)</f>
        <v>0</v>
      </c>
      <c r="U435" s="334">
        <f>IF(O435&gt;0,O435*H435/Y435,0)*VLOOKUP(B435,'2-Kosten per locatie'!$A$13:$C$63,3,FALSE)</f>
        <v>0</v>
      </c>
      <c r="V435" s="334">
        <f>IF(P435&gt;0,P435*H435/Z435,0)*VLOOKUP(B435,'2-Kosten per locatie'!$A$13:$C$63,3,FALSE)</f>
        <v>0</v>
      </c>
      <c r="W435" s="335">
        <f>IF(K435="nio",0,IF(K435&gt;0,VLOOKUP(F435,'3-Productie normen'!A:L,VLOOKUP(K435,'3-Productie normen'!$B$38:$C$44,2,FALSE),FALSE)))</f>
        <v>0</v>
      </c>
      <c r="X435" s="335">
        <f t="shared" si="39"/>
        <v>0</v>
      </c>
      <c r="Y435" s="335">
        <f t="shared" si="40"/>
        <v>0</v>
      </c>
      <c r="Z435" s="335">
        <f t="shared" si="41"/>
        <v>0</v>
      </c>
      <c r="AA435" s="336" t="str">
        <f>VLOOKUP(F435,'3-Productie normen'!A:O,15,FALSE)</f>
        <v>-</v>
      </c>
      <c r="AC435" s="337">
        <f t="shared" si="42"/>
        <v>0</v>
      </c>
    </row>
    <row r="436" spans="1:29" ht="14.1" customHeight="1">
      <c r="A436" s="68">
        <v>436</v>
      </c>
      <c r="B436" s="273" t="s">
        <v>108</v>
      </c>
      <c r="C436" s="329">
        <v>20</v>
      </c>
      <c r="D436" s="330"/>
      <c r="E436" s="224" t="s">
        <v>156</v>
      </c>
      <c r="F436" s="224" t="s">
        <v>218</v>
      </c>
      <c r="G436" s="224" t="s">
        <v>212</v>
      </c>
      <c r="H436" s="339"/>
      <c r="I436" s="339">
        <v>10.8</v>
      </c>
      <c r="J436" s="332">
        <f t="shared" si="38"/>
        <v>0</v>
      </c>
      <c r="K436" s="333" t="s">
        <v>219</v>
      </c>
      <c r="L436" s="333"/>
      <c r="M436" s="333"/>
      <c r="N436" s="333"/>
      <c r="O436" s="333"/>
      <c r="P436" s="333"/>
      <c r="Q436" s="334">
        <f>IF(K436="nio",0,IF(K436&gt;0,K436*H436/W436,0))*VLOOKUP(B436,'2-Kosten per locatie'!$A$13:$C$63,3,FALSE)</f>
        <v>0</v>
      </c>
      <c r="R436" s="334">
        <f>IF(L436&gt;0,L436*H436/X436,0)*VLOOKUP(B436,'2-Kosten per locatie'!$A$13:$C$63,3,FALSE)</f>
        <v>0</v>
      </c>
      <c r="S436" s="334">
        <f>IF(M436&gt;0,M436*H436/Y436,0)*VLOOKUP(B436,'2-Kosten per locatie'!$A$13:$C$63,3,FALSE)</f>
        <v>0</v>
      </c>
      <c r="T436" s="334">
        <f>IF(N436&gt;0,N436*H436/Z436,0)*VLOOKUP(B436,'2-Kosten per locatie'!$A$13:$C$63,3,FALSE)</f>
        <v>0</v>
      </c>
      <c r="U436" s="334">
        <f>IF(O436&gt;0,O436*H436/Y436,0)*VLOOKUP(B436,'2-Kosten per locatie'!$A$13:$C$63,3,FALSE)</f>
        <v>0</v>
      </c>
      <c r="V436" s="334">
        <f>IF(P436&gt;0,P436*H436/Z436,0)*VLOOKUP(B436,'2-Kosten per locatie'!$A$13:$C$63,3,FALSE)</f>
        <v>0</v>
      </c>
      <c r="W436" s="335">
        <f>IF(K436="nio",0,IF(K436&gt;0,VLOOKUP(F436,'3-Productie normen'!A:L,VLOOKUP(K436,'3-Productie normen'!$B$38:$C$44,2,FALSE),FALSE)))</f>
        <v>0</v>
      </c>
      <c r="X436" s="335">
        <f t="shared" si="39"/>
        <v>0</v>
      </c>
      <c r="Y436" s="335">
        <f t="shared" si="40"/>
        <v>0</v>
      </c>
      <c r="Z436" s="335">
        <f t="shared" si="41"/>
        <v>0</v>
      </c>
      <c r="AA436" s="336" t="str">
        <f>VLOOKUP(F436,'3-Productie normen'!A:O,15,FALSE)</f>
        <v>-</v>
      </c>
      <c r="AC436" s="337">
        <f t="shared" si="42"/>
        <v>0</v>
      </c>
    </row>
    <row r="437" spans="1:29" ht="14.1" customHeight="1">
      <c r="A437" s="68">
        <v>437</v>
      </c>
      <c r="B437" s="273" t="s">
        <v>108</v>
      </c>
      <c r="C437" s="329">
        <v>20</v>
      </c>
      <c r="D437" s="330"/>
      <c r="E437" s="224" t="s">
        <v>379</v>
      </c>
      <c r="F437" s="224" t="s">
        <v>218</v>
      </c>
      <c r="G437" s="224" t="s">
        <v>378</v>
      </c>
      <c r="H437" s="339"/>
      <c r="I437" s="339">
        <v>2.42</v>
      </c>
      <c r="J437" s="332">
        <f t="shared" si="38"/>
        <v>0</v>
      </c>
      <c r="K437" s="333" t="s">
        <v>219</v>
      </c>
      <c r="L437" s="333"/>
      <c r="M437" s="333"/>
      <c r="N437" s="333"/>
      <c r="O437" s="333"/>
      <c r="P437" s="333"/>
      <c r="Q437" s="334">
        <f>IF(K437="nio",0,IF(K437&gt;0,K437*H437/W437,0))*VLOOKUP(B437,'2-Kosten per locatie'!$A$13:$C$63,3,FALSE)</f>
        <v>0</v>
      </c>
      <c r="R437" s="334">
        <f>IF(L437&gt;0,L437*H437/X437,0)*VLOOKUP(B437,'2-Kosten per locatie'!$A$13:$C$63,3,FALSE)</f>
        <v>0</v>
      </c>
      <c r="S437" s="334">
        <f>IF(M437&gt;0,M437*H437/Y437,0)*VLOOKUP(B437,'2-Kosten per locatie'!$A$13:$C$63,3,FALSE)</f>
        <v>0</v>
      </c>
      <c r="T437" s="334">
        <f>IF(N437&gt;0,N437*H437/Z437,0)*VLOOKUP(B437,'2-Kosten per locatie'!$A$13:$C$63,3,FALSE)</f>
        <v>0</v>
      </c>
      <c r="U437" s="334">
        <f>IF(O437&gt;0,O437*H437/Y437,0)*VLOOKUP(B437,'2-Kosten per locatie'!$A$13:$C$63,3,FALSE)</f>
        <v>0</v>
      </c>
      <c r="V437" s="334">
        <f>IF(P437&gt;0,P437*H437/Z437,0)*VLOOKUP(B437,'2-Kosten per locatie'!$A$13:$C$63,3,FALSE)</f>
        <v>0</v>
      </c>
      <c r="W437" s="335">
        <f>IF(K437="nio",0,IF(K437&gt;0,VLOOKUP(F437,'3-Productie normen'!A:L,VLOOKUP(K437,'3-Productie normen'!$B$38:$C$44,2,FALSE),FALSE)))</f>
        <v>0</v>
      </c>
      <c r="X437" s="335">
        <f t="shared" si="39"/>
        <v>0</v>
      </c>
      <c r="Y437" s="335">
        <f t="shared" si="40"/>
        <v>0</v>
      </c>
      <c r="Z437" s="335">
        <f t="shared" si="41"/>
        <v>0</v>
      </c>
      <c r="AA437" s="336" t="str">
        <f>VLOOKUP(F437,'3-Productie normen'!A:O,15,FALSE)</f>
        <v>-</v>
      </c>
      <c r="AC437" s="337">
        <f t="shared" si="42"/>
        <v>0</v>
      </c>
    </row>
    <row r="438" spans="1:29" ht="14.1" customHeight="1">
      <c r="A438" s="68">
        <v>438</v>
      </c>
      <c r="B438" s="273" t="s">
        <v>108</v>
      </c>
      <c r="C438" s="329">
        <v>20</v>
      </c>
      <c r="D438" s="330"/>
      <c r="E438" s="224" t="s">
        <v>158</v>
      </c>
      <c r="F438" s="224" t="s">
        <v>218</v>
      </c>
      <c r="G438" s="224" t="s">
        <v>209</v>
      </c>
      <c r="H438" s="339"/>
      <c r="I438" s="339">
        <v>20.399999999999999</v>
      </c>
      <c r="J438" s="332">
        <f t="shared" si="38"/>
        <v>0</v>
      </c>
      <c r="K438" s="333" t="s">
        <v>219</v>
      </c>
      <c r="L438" s="333"/>
      <c r="M438" s="333"/>
      <c r="N438" s="333"/>
      <c r="O438" s="333"/>
      <c r="P438" s="333"/>
      <c r="Q438" s="334">
        <f>IF(K438="nio",0,IF(K438&gt;0,K438*H438/W438,0))*VLOOKUP(B438,'2-Kosten per locatie'!$A$13:$C$63,3,FALSE)</f>
        <v>0</v>
      </c>
      <c r="R438" s="334">
        <f>IF(L438&gt;0,L438*H438/X438,0)*VLOOKUP(B438,'2-Kosten per locatie'!$A$13:$C$63,3,FALSE)</f>
        <v>0</v>
      </c>
      <c r="S438" s="334">
        <f>IF(M438&gt;0,M438*H438/Y438,0)*VLOOKUP(B438,'2-Kosten per locatie'!$A$13:$C$63,3,FALSE)</f>
        <v>0</v>
      </c>
      <c r="T438" s="334">
        <f>IF(N438&gt;0,N438*H438/Z438,0)*VLOOKUP(B438,'2-Kosten per locatie'!$A$13:$C$63,3,FALSE)</f>
        <v>0</v>
      </c>
      <c r="U438" s="334">
        <f>IF(O438&gt;0,O438*H438/Y438,0)*VLOOKUP(B438,'2-Kosten per locatie'!$A$13:$C$63,3,FALSE)</f>
        <v>0</v>
      </c>
      <c r="V438" s="334">
        <f>IF(P438&gt;0,P438*H438/Z438,0)*VLOOKUP(B438,'2-Kosten per locatie'!$A$13:$C$63,3,FALSE)</f>
        <v>0</v>
      </c>
      <c r="W438" s="335">
        <f>IF(K438="nio",0,IF(K438&gt;0,VLOOKUP(F438,'3-Productie normen'!A:L,VLOOKUP(K438,'3-Productie normen'!$B$38:$C$44,2,FALSE),FALSE)))</f>
        <v>0</v>
      </c>
      <c r="X438" s="335">
        <f t="shared" si="39"/>
        <v>0</v>
      </c>
      <c r="Y438" s="335">
        <f t="shared" si="40"/>
        <v>0</v>
      </c>
      <c r="Z438" s="335">
        <f t="shared" si="41"/>
        <v>0</v>
      </c>
      <c r="AA438" s="336" t="str">
        <f>VLOOKUP(F438,'3-Productie normen'!A:O,15,FALSE)</f>
        <v>-</v>
      </c>
      <c r="AC438" s="337">
        <f t="shared" si="42"/>
        <v>0</v>
      </c>
    </row>
    <row r="439" spans="1:29" ht="14.1" customHeight="1">
      <c r="A439" s="68">
        <v>439</v>
      </c>
      <c r="B439" s="273" t="s">
        <v>108</v>
      </c>
      <c r="C439" s="329">
        <v>20</v>
      </c>
      <c r="D439" s="330"/>
      <c r="E439" s="224" t="s">
        <v>158</v>
      </c>
      <c r="F439" s="224" t="s">
        <v>218</v>
      </c>
      <c r="G439" s="224" t="s">
        <v>209</v>
      </c>
      <c r="H439" s="339"/>
      <c r="I439" s="339">
        <v>20.399999999999999</v>
      </c>
      <c r="J439" s="332">
        <f t="shared" si="38"/>
        <v>0</v>
      </c>
      <c r="K439" s="333" t="s">
        <v>219</v>
      </c>
      <c r="L439" s="333"/>
      <c r="M439" s="333"/>
      <c r="N439" s="333"/>
      <c r="O439" s="333"/>
      <c r="P439" s="333"/>
      <c r="Q439" s="334">
        <f>IF(K439="nio",0,IF(K439&gt;0,K439*H439/W439,0))*VLOOKUP(B439,'2-Kosten per locatie'!$A$13:$C$63,3,FALSE)</f>
        <v>0</v>
      </c>
      <c r="R439" s="334">
        <f>IF(L439&gt;0,L439*H439/X439,0)*VLOOKUP(B439,'2-Kosten per locatie'!$A$13:$C$63,3,FALSE)</f>
        <v>0</v>
      </c>
      <c r="S439" s="334">
        <f>IF(M439&gt;0,M439*H439/Y439,0)*VLOOKUP(B439,'2-Kosten per locatie'!$A$13:$C$63,3,FALSE)</f>
        <v>0</v>
      </c>
      <c r="T439" s="334">
        <f>IF(N439&gt;0,N439*H439/Z439,0)*VLOOKUP(B439,'2-Kosten per locatie'!$A$13:$C$63,3,FALSE)</f>
        <v>0</v>
      </c>
      <c r="U439" s="334">
        <f>IF(O439&gt;0,O439*H439/Y439,0)*VLOOKUP(B439,'2-Kosten per locatie'!$A$13:$C$63,3,FALSE)</f>
        <v>0</v>
      </c>
      <c r="V439" s="334">
        <f>IF(P439&gt;0,P439*H439/Z439,0)*VLOOKUP(B439,'2-Kosten per locatie'!$A$13:$C$63,3,FALSE)</f>
        <v>0</v>
      </c>
      <c r="W439" s="335">
        <f>IF(K439="nio",0,IF(K439&gt;0,VLOOKUP(F439,'3-Productie normen'!A:L,VLOOKUP(K439,'3-Productie normen'!$B$38:$C$44,2,FALSE),FALSE)))</f>
        <v>0</v>
      </c>
      <c r="X439" s="335">
        <f t="shared" si="39"/>
        <v>0</v>
      </c>
      <c r="Y439" s="335">
        <f t="shared" si="40"/>
        <v>0</v>
      </c>
      <c r="Z439" s="335">
        <f t="shared" si="41"/>
        <v>0</v>
      </c>
      <c r="AA439" s="336" t="str">
        <f>VLOOKUP(F439,'3-Productie normen'!A:O,15,FALSE)</f>
        <v>-</v>
      </c>
      <c r="AC439" s="337">
        <f t="shared" si="42"/>
        <v>0</v>
      </c>
    </row>
    <row r="440" spans="1:29" ht="14.1" customHeight="1">
      <c r="A440" s="68">
        <v>440</v>
      </c>
      <c r="B440" s="273" t="s">
        <v>108</v>
      </c>
      <c r="C440" s="329">
        <v>20</v>
      </c>
      <c r="D440" s="330"/>
      <c r="E440" s="224" t="s">
        <v>163</v>
      </c>
      <c r="F440" s="224" t="s">
        <v>218</v>
      </c>
      <c r="G440" s="224" t="s">
        <v>212</v>
      </c>
      <c r="H440" s="339"/>
      <c r="I440" s="339">
        <v>16</v>
      </c>
      <c r="J440" s="332">
        <f t="shared" si="38"/>
        <v>0</v>
      </c>
      <c r="K440" s="333" t="s">
        <v>219</v>
      </c>
      <c r="L440" s="333"/>
      <c r="M440" s="333"/>
      <c r="N440" s="333"/>
      <c r="O440" s="333"/>
      <c r="P440" s="333"/>
      <c r="Q440" s="334">
        <f>IF(K440="nio",0,IF(K440&gt;0,K440*H440/W440,0))*VLOOKUP(B440,'2-Kosten per locatie'!$A$13:$C$63,3,FALSE)</f>
        <v>0</v>
      </c>
      <c r="R440" s="334">
        <f>IF(L440&gt;0,L440*H440/X440,0)*VLOOKUP(B440,'2-Kosten per locatie'!$A$13:$C$63,3,FALSE)</f>
        <v>0</v>
      </c>
      <c r="S440" s="334">
        <f>IF(M440&gt;0,M440*H440/Y440,0)*VLOOKUP(B440,'2-Kosten per locatie'!$A$13:$C$63,3,FALSE)</f>
        <v>0</v>
      </c>
      <c r="T440" s="334">
        <f>IF(N440&gt;0,N440*H440/Z440,0)*VLOOKUP(B440,'2-Kosten per locatie'!$A$13:$C$63,3,FALSE)</f>
        <v>0</v>
      </c>
      <c r="U440" s="334">
        <f>IF(O440&gt;0,O440*H440/Y440,0)*VLOOKUP(B440,'2-Kosten per locatie'!$A$13:$C$63,3,FALSE)</f>
        <v>0</v>
      </c>
      <c r="V440" s="334">
        <f>IF(P440&gt;0,P440*H440/Z440,0)*VLOOKUP(B440,'2-Kosten per locatie'!$A$13:$C$63,3,FALSE)</f>
        <v>0</v>
      </c>
      <c r="W440" s="335">
        <f>IF(K440="nio",0,IF(K440&gt;0,VLOOKUP(F440,'3-Productie normen'!A:L,VLOOKUP(K440,'3-Productie normen'!$B$38:$C$44,2,FALSE),FALSE)))</f>
        <v>0</v>
      </c>
      <c r="X440" s="335">
        <f t="shared" si="39"/>
        <v>0</v>
      </c>
      <c r="Y440" s="335">
        <f t="shared" si="40"/>
        <v>0</v>
      </c>
      <c r="Z440" s="335">
        <f t="shared" si="41"/>
        <v>0</v>
      </c>
      <c r="AA440" s="336" t="str">
        <f>VLOOKUP(F440,'3-Productie normen'!A:O,15,FALSE)</f>
        <v>-</v>
      </c>
      <c r="AC440" s="337">
        <f t="shared" si="42"/>
        <v>0</v>
      </c>
    </row>
    <row r="441" spans="1:29" ht="14.1" customHeight="1">
      <c r="A441" s="68">
        <v>441</v>
      </c>
      <c r="B441" s="273" t="s">
        <v>108</v>
      </c>
      <c r="C441" s="329">
        <v>20</v>
      </c>
      <c r="D441" s="330"/>
      <c r="E441" s="224" t="s">
        <v>158</v>
      </c>
      <c r="F441" s="224" t="s">
        <v>218</v>
      </c>
      <c r="G441" s="224" t="s">
        <v>209</v>
      </c>
      <c r="H441" s="339"/>
      <c r="I441" s="339">
        <v>48.3</v>
      </c>
      <c r="J441" s="332">
        <f t="shared" si="38"/>
        <v>0</v>
      </c>
      <c r="K441" s="333" t="s">
        <v>219</v>
      </c>
      <c r="L441" s="333"/>
      <c r="M441" s="333"/>
      <c r="N441" s="333"/>
      <c r="O441" s="333"/>
      <c r="P441" s="333"/>
      <c r="Q441" s="334">
        <f>IF(K441="nio",0,IF(K441&gt;0,K441*H441/W441,0))*VLOOKUP(B441,'2-Kosten per locatie'!$A$13:$C$63,3,FALSE)</f>
        <v>0</v>
      </c>
      <c r="R441" s="334">
        <f>IF(L441&gt;0,L441*H441/X441,0)*VLOOKUP(B441,'2-Kosten per locatie'!$A$13:$C$63,3,FALSE)</f>
        <v>0</v>
      </c>
      <c r="S441" s="334">
        <f>IF(M441&gt;0,M441*H441/Y441,0)*VLOOKUP(B441,'2-Kosten per locatie'!$A$13:$C$63,3,FALSE)</f>
        <v>0</v>
      </c>
      <c r="T441" s="334">
        <f>IF(N441&gt;0,N441*H441/Z441,0)*VLOOKUP(B441,'2-Kosten per locatie'!$A$13:$C$63,3,FALSE)</f>
        <v>0</v>
      </c>
      <c r="U441" s="334">
        <f>IF(O441&gt;0,O441*H441/Y441,0)*VLOOKUP(B441,'2-Kosten per locatie'!$A$13:$C$63,3,FALSE)</f>
        <v>0</v>
      </c>
      <c r="V441" s="334">
        <f>IF(P441&gt;0,P441*H441/Z441,0)*VLOOKUP(B441,'2-Kosten per locatie'!$A$13:$C$63,3,FALSE)</f>
        <v>0</v>
      </c>
      <c r="W441" s="335">
        <f>IF(K441="nio",0,IF(K441&gt;0,VLOOKUP(F441,'3-Productie normen'!A:L,VLOOKUP(K441,'3-Productie normen'!$B$38:$C$44,2,FALSE),FALSE)))</f>
        <v>0</v>
      </c>
      <c r="X441" s="335">
        <f t="shared" si="39"/>
        <v>0</v>
      </c>
      <c r="Y441" s="335">
        <f t="shared" si="40"/>
        <v>0</v>
      </c>
      <c r="Z441" s="335">
        <f t="shared" si="41"/>
        <v>0</v>
      </c>
      <c r="AA441" s="336" t="str">
        <f>VLOOKUP(F441,'3-Productie normen'!A:O,15,FALSE)</f>
        <v>-</v>
      </c>
      <c r="AC441" s="337">
        <f t="shared" si="42"/>
        <v>0</v>
      </c>
    </row>
    <row r="442" spans="1:29" ht="14.1" customHeight="1">
      <c r="A442" s="68">
        <v>442</v>
      </c>
      <c r="B442" s="273" t="s">
        <v>108</v>
      </c>
      <c r="C442" s="329">
        <v>20</v>
      </c>
      <c r="D442" s="330"/>
      <c r="E442" s="224" t="s">
        <v>158</v>
      </c>
      <c r="F442" s="224" t="s">
        <v>218</v>
      </c>
      <c r="G442" s="224" t="s">
        <v>209</v>
      </c>
      <c r="H442" s="339"/>
      <c r="I442" s="339">
        <v>44.2</v>
      </c>
      <c r="J442" s="332">
        <f t="shared" si="38"/>
        <v>0</v>
      </c>
      <c r="K442" s="333" t="s">
        <v>219</v>
      </c>
      <c r="L442" s="333"/>
      <c r="M442" s="333"/>
      <c r="N442" s="333"/>
      <c r="O442" s="333"/>
      <c r="P442" s="333"/>
      <c r="Q442" s="334">
        <f>IF(K442="nio",0,IF(K442&gt;0,K442*H442/W442,0))*VLOOKUP(B442,'2-Kosten per locatie'!$A$13:$C$63,3,FALSE)</f>
        <v>0</v>
      </c>
      <c r="R442" s="334">
        <f>IF(L442&gt;0,L442*H442/X442,0)*VLOOKUP(B442,'2-Kosten per locatie'!$A$13:$C$63,3,FALSE)</f>
        <v>0</v>
      </c>
      <c r="S442" s="334">
        <f>IF(M442&gt;0,M442*H442/Y442,0)*VLOOKUP(B442,'2-Kosten per locatie'!$A$13:$C$63,3,FALSE)</f>
        <v>0</v>
      </c>
      <c r="T442" s="334">
        <f>IF(N442&gt;0,N442*H442/Z442,0)*VLOOKUP(B442,'2-Kosten per locatie'!$A$13:$C$63,3,FALSE)</f>
        <v>0</v>
      </c>
      <c r="U442" s="334">
        <f>IF(O442&gt;0,O442*H442/Y442,0)*VLOOKUP(B442,'2-Kosten per locatie'!$A$13:$C$63,3,FALSE)</f>
        <v>0</v>
      </c>
      <c r="V442" s="334">
        <f>IF(P442&gt;0,P442*H442/Z442,0)*VLOOKUP(B442,'2-Kosten per locatie'!$A$13:$C$63,3,FALSE)</f>
        <v>0</v>
      </c>
      <c r="W442" s="335">
        <f>IF(K442="nio",0,IF(K442&gt;0,VLOOKUP(F442,'3-Productie normen'!A:L,VLOOKUP(K442,'3-Productie normen'!$B$38:$C$44,2,FALSE),FALSE)))</f>
        <v>0</v>
      </c>
      <c r="X442" s="335">
        <f t="shared" si="39"/>
        <v>0</v>
      </c>
      <c r="Y442" s="335">
        <f t="shared" si="40"/>
        <v>0</v>
      </c>
      <c r="Z442" s="335">
        <f t="shared" si="41"/>
        <v>0</v>
      </c>
      <c r="AA442" s="336" t="str">
        <f>VLOOKUP(F442,'3-Productie normen'!A:O,15,FALSE)</f>
        <v>-</v>
      </c>
      <c r="AC442" s="337">
        <f t="shared" si="42"/>
        <v>0</v>
      </c>
    </row>
    <row r="443" spans="1:29" ht="14.1" customHeight="1">
      <c r="A443" s="68">
        <v>443</v>
      </c>
      <c r="B443" s="273" t="s">
        <v>108</v>
      </c>
      <c r="C443" s="329">
        <v>20</v>
      </c>
      <c r="D443" s="330"/>
      <c r="E443" s="224" t="s">
        <v>158</v>
      </c>
      <c r="F443" s="224" t="s">
        <v>218</v>
      </c>
      <c r="G443" s="224" t="s">
        <v>209</v>
      </c>
      <c r="H443" s="339"/>
      <c r="I443" s="339">
        <v>224</v>
      </c>
      <c r="J443" s="332">
        <f t="shared" si="38"/>
        <v>0</v>
      </c>
      <c r="K443" s="333" t="s">
        <v>219</v>
      </c>
      <c r="L443" s="333"/>
      <c r="M443" s="333"/>
      <c r="N443" s="333"/>
      <c r="O443" s="333"/>
      <c r="P443" s="333"/>
      <c r="Q443" s="334">
        <f>IF(K443="nio",0,IF(K443&gt;0,K443*H443/W443,0))*VLOOKUP(B443,'2-Kosten per locatie'!$A$13:$C$63,3,FALSE)</f>
        <v>0</v>
      </c>
      <c r="R443" s="334">
        <f>IF(L443&gt;0,L443*H443/X443,0)*VLOOKUP(B443,'2-Kosten per locatie'!$A$13:$C$63,3,FALSE)</f>
        <v>0</v>
      </c>
      <c r="S443" s="334">
        <f>IF(M443&gt;0,M443*H443/Y443,0)*VLOOKUP(B443,'2-Kosten per locatie'!$A$13:$C$63,3,FALSE)</f>
        <v>0</v>
      </c>
      <c r="T443" s="334">
        <f>IF(N443&gt;0,N443*H443/Z443,0)*VLOOKUP(B443,'2-Kosten per locatie'!$A$13:$C$63,3,FALSE)</f>
        <v>0</v>
      </c>
      <c r="U443" s="334">
        <f>IF(O443&gt;0,O443*H443/Y443,0)*VLOOKUP(B443,'2-Kosten per locatie'!$A$13:$C$63,3,FALSE)</f>
        <v>0</v>
      </c>
      <c r="V443" s="334">
        <f>IF(P443&gt;0,P443*H443/Z443,0)*VLOOKUP(B443,'2-Kosten per locatie'!$A$13:$C$63,3,FALSE)</f>
        <v>0</v>
      </c>
      <c r="W443" s="335">
        <f>IF(K443="nio",0,IF(K443&gt;0,VLOOKUP(F443,'3-Productie normen'!A:L,VLOOKUP(K443,'3-Productie normen'!$B$38:$C$44,2,FALSE),FALSE)))</f>
        <v>0</v>
      </c>
      <c r="X443" s="335">
        <f t="shared" si="39"/>
        <v>0</v>
      </c>
      <c r="Y443" s="335">
        <f t="shared" si="40"/>
        <v>0</v>
      </c>
      <c r="Z443" s="335">
        <f t="shared" si="41"/>
        <v>0</v>
      </c>
      <c r="AA443" s="336" t="str">
        <f>VLOOKUP(F443,'3-Productie normen'!A:O,15,FALSE)</f>
        <v>-</v>
      </c>
      <c r="AC443" s="337">
        <f t="shared" si="42"/>
        <v>0</v>
      </c>
    </row>
    <row r="444" spans="1:29" ht="14.1" customHeight="1">
      <c r="A444" s="68">
        <v>444</v>
      </c>
      <c r="B444" s="273" t="s">
        <v>108</v>
      </c>
      <c r="C444" s="329">
        <v>20</v>
      </c>
      <c r="D444" s="330"/>
      <c r="E444" s="224" t="s">
        <v>153</v>
      </c>
      <c r="F444" s="224" t="s">
        <v>218</v>
      </c>
      <c r="G444" s="224" t="s">
        <v>209</v>
      </c>
      <c r="H444" s="339"/>
      <c r="I444" s="339">
        <v>46</v>
      </c>
      <c r="J444" s="332">
        <f t="shared" si="38"/>
        <v>0</v>
      </c>
      <c r="K444" s="333" t="s">
        <v>219</v>
      </c>
      <c r="L444" s="333"/>
      <c r="M444" s="333"/>
      <c r="N444" s="333"/>
      <c r="O444" s="333"/>
      <c r="P444" s="333"/>
      <c r="Q444" s="334">
        <f>IF(K444="nio",0,IF(K444&gt;0,K444*H444/W444,0))*VLOOKUP(B444,'2-Kosten per locatie'!$A$13:$C$63,3,FALSE)</f>
        <v>0</v>
      </c>
      <c r="R444" s="334">
        <f>IF(L444&gt;0,L444*H444/X444,0)*VLOOKUP(B444,'2-Kosten per locatie'!$A$13:$C$63,3,FALSE)</f>
        <v>0</v>
      </c>
      <c r="S444" s="334">
        <f>IF(M444&gt;0,M444*H444/Y444,0)*VLOOKUP(B444,'2-Kosten per locatie'!$A$13:$C$63,3,FALSE)</f>
        <v>0</v>
      </c>
      <c r="T444" s="334">
        <f>IF(N444&gt;0,N444*H444/Z444,0)*VLOOKUP(B444,'2-Kosten per locatie'!$A$13:$C$63,3,FALSE)</f>
        <v>0</v>
      </c>
      <c r="U444" s="334">
        <f>IF(O444&gt;0,O444*H444/Y444,0)*VLOOKUP(B444,'2-Kosten per locatie'!$A$13:$C$63,3,FALSE)</f>
        <v>0</v>
      </c>
      <c r="V444" s="334">
        <f>IF(P444&gt;0,P444*H444/Z444,0)*VLOOKUP(B444,'2-Kosten per locatie'!$A$13:$C$63,3,FALSE)</f>
        <v>0</v>
      </c>
      <c r="W444" s="335">
        <f>IF(K444="nio",0,IF(K444&gt;0,VLOOKUP(F444,'3-Productie normen'!A:L,VLOOKUP(K444,'3-Productie normen'!$B$38:$C$44,2,FALSE),FALSE)))</f>
        <v>0</v>
      </c>
      <c r="X444" s="335">
        <f t="shared" si="39"/>
        <v>0</v>
      </c>
      <c r="Y444" s="335">
        <f t="shared" si="40"/>
        <v>0</v>
      </c>
      <c r="Z444" s="335">
        <f t="shared" si="41"/>
        <v>0</v>
      </c>
      <c r="AA444" s="336" t="str">
        <f>VLOOKUP(F444,'3-Productie normen'!A:O,15,FALSE)</f>
        <v>-</v>
      </c>
      <c r="AC444" s="337">
        <f t="shared" si="42"/>
        <v>0</v>
      </c>
    </row>
    <row r="445" spans="1:29" ht="14.1" customHeight="1">
      <c r="A445" s="68">
        <v>445</v>
      </c>
      <c r="B445" s="273" t="s">
        <v>108</v>
      </c>
      <c r="C445" s="329">
        <v>20</v>
      </c>
      <c r="D445" s="330"/>
      <c r="E445" s="224" t="s">
        <v>380</v>
      </c>
      <c r="F445" s="224" t="s">
        <v>218</v>
      </c>
      <c r="G445" s="224" t="s">
        <v>378</v>
      </c>
      <c r="H445" s="339"/>
      <c r="I445" s="339">
        <v>7</v>
      </c>
      <c r="J445" s="332">
        <f t="shared" si="38"/>
        <v>0</v>
      </c>
      <c r="K445" s="333" t="s">
        <v>219</v>
      </c>
      <c r="L445" s="333"/>
      <c r="M445" s="333"/>
      <c r="N445" s="333"/>
      <c r="O445" s="333"/>
      <c r="P445" s="333"/>
      <c r="Q445" s="334">
        <f>IF(K445="nio",0,IF(K445&gt;0,K445*H445/W445,0))*VLOOKUP(B445,'2-Kosten per locatie'!$A$13:$C$63,3,FALSE)</f>
        <v>0</v>
      </c>
      <c r="R445" s="334">
        <f>IF(L445&gt;0,L445*H445/X445,0)*VLOOKUP(B445,'2-Kosten per locatie'!$A$13:$C$63,3,FALSE)</f>
        <v>0</v>
      </c>
      <c r="S445" s="334">
        <f>IF(M445&gt;0,M445*H445/Y445,0)*VLOOKUP(B445,'2-Kosten per locatie'!$A$13:$C$63,3,FALSE)</f>
        <v>0</v>
      </c>
      <c r="T445" s="334">
        <f>IF(N445&gt;0,N445*H445/Z445,0)*VLOOKUP(B445,'2-Kosten per locatie'!$A$13:$C$63,3,FALSE)</f>
        <v>0</v>
      </c>
      <c r="U445" s="334">
        <f>IF(O445&gt;0,O445*H445/Y445,0)*VLOOKUP(B445,'2-Kosten per locatie'!$A$13:$C$63,3,FALSE)</f>
        <v>0</v>
      </c>
      <c r="V445" s="334">
        <f>IF(P445&gt;0,P445*H445/Z445,0)*VLOOKUP(B445,'2-Kosten per locatie'!$A$13:$C$63,3,FALSE)</f>
        <v>0</v>
      </c>
      <c r="W445" s="335">
        <f>IF(K445="nio",0,IF(K445&gt;0,VLOOKUP(F445,'3-Productie normen'!A:L,VLOOKUP(K445,'3-Productie normen'!$B$38:$C$44,2,FALSE),FALSE)))</f>
        <v>0</v>
      </c>
      <c r="X445" s="335">
        <f t="shared" si="39"/>
        <v>0</v>
      </c>
      <c r="Y445" s="335">
        <f t="shared" si="40"/>
        <v>0</v>
      </c>
      <c r="Z445" s="335">
        <f t="shared" si="41"/>
        <v>0</v>
      </c>
      <c r="AA445" s="336" t="str">
        <f>VLOOKUP(F445,'3-Productie normen'!A:O,15,FALSE)</f>
        <v>-</v>
      </c>
      <c r="AC445" s="337">
        <f t="shared" si="42"/>
        <v>0</v>
      </c>
    </row>
    <row r="446" spans="1:29" ht="14.1" customHeight="1">
      <c r="A446" s="68">
        <v>446</v>
      </c>
      <c r="B446" s="273" t="s">
        <v>108</v>
      </c>
      <c r="C446" s="329">
        <v>20</v>
      </c>
      <c r="D446" s="330"/>
      <c r="E446" s="224" t="s">
        <v>230</v>
      </c>
      <c r="F446" s="224" t="s">
        <v>218</v>
      </c>
      <c r="G446" s="224" t="s">
        <v>378</v>
      </c>
      <c r="H446" s="339"/>
      <c r="I446" s="339">
        <v>26</v>
      </c>
      <c r="J446" s="332">
        <f t="shared" si="38"/>
        <v>0</v>
      </c>
      <c r="K446" s="333" t="s">
        <v>219</v>
      </c>
      <c r="L446" s="333"/>
      <c r="M446" s="333"/>
      <c r="N446" s="333"/>
      <c r="O446" s="333"/>
      <c r="P446" s="333"/>
      <c r="Q446" s="334">
        <f>IF(K446="nio",0,IF(K446&gt;0,K446*H446/W446,0))*VLOOKUP(B446,'2-Kosten per locatie'!$A$13:$C$63,3,FALSE)</f>
        <v>0</v>
      </c>
      <c r="R446" s="334">
        <f>IF(L446&gt;0,L446*H446/X446,0)*VLOOKUP(B446,'2-Kosten per locatie'!$A$13:$C$63,3,FALSE)</f>
        <v>0</v>
      </c>
      <c r="S446" s="334">
        <f>IF(M446&gt;0,M446*H446/Y446,0)*VLOOKUP(B446,'2-Kosten per locatie'!$A$13:$C$63,3,FALSE)</f>
        <v>0</v>
      </c>
      <c r="T446" s="334">
        <f>IF(N446&gt;0,N446*H446/Z446,0)*VLOOKUP(B446,'2-Kosten per locatie'!$A$13:$C$63,3,FALSE)</f>
        <v>0</v>
      </c>
      <c r="U446" s="334">
        <f>IF(O446&gt;0,O446*H446/Y446,0)*VLOOKUP(B446,'2-Kosten per locatie'!$A$13:$C$63,3,FALSE)</f>
        <v>0</v>
      </c>
      <c r="V446" s="334">
        <f>IF(P446&gt;0,P446*H446/Z446,0)*VLOOKUP(B446,'2-Kosten per locatie'!$A$13:$C$63,3,FALSE)</f>
        <v>0</v>
      </c>
      <c r="W446" s="335">
        <f>IF(K446="nio",0,IF(K446&gt;0,VLOOKUP(F446,'3-Productie normen'!A:L,VLOOKUP(K446,'3-Productie normen'!$B$38:$C$44,2,FALSE),FALSE)))</f>
        <v>0</v>
      </c>
      <c r="X446" s="335">
        <f t="shared" si="39"/>
        <v>0</v>
      </c>
      <c r="Y446" s="335">
        <f t="shared" si="40"/>
        <v>0</v>
      </c>
      <c r="Z446" s="335">
        <f t="shared" si="41"/>
        <v>0</v>
      </c>
      <c r="AA446" s="336" t="str">
        <f>VLOOKUP(F446,'3-Productie normen'!A:O,15,FALSE)</f>
        <v>-</v>
      </c>
      <c r="AC446" s="337">
        <f t="shared" si="42"/>
        <v>0</v>
      </c>
    </row>
    <row r="447" spans="1:29" ht="14.1" customHeight="1">
      <c r="A447" s="68">
        <v>447</v>
      </c>
      <c r="B447" s="273" t="s">
        <v>108</v>
      </c>
      <c r="C447" s="329">
        <v>20</v>
      </c>
      <c r="D447" s="330"/>
      <c r="E447" s="224" t="s">
        <v>381</v>
      </c>
      <c r="F447" s="224" t="s">
        <v>218</v>
      </c>
      <c r="G447" s="224" t="s">
        <v>209</v>
      </c>
      <c r="H447" s="339"/>
      <c r="I447" s="339">
        <v>24</v>
      </c>
      <c r="J447" s="332">
        <f t="shared" si="38"/>
        <v>0</v>
      </c>
      <c r="K447" s="333" t="s">
        <v>219</v>
      </c>
      <c r="L447" s="333"/>
      <c r="M447" s="333"/>
      <c r="N447" s="333"/>
      <c r="O447" s="333"/>
      <c r="P447" s="333"/>
      <c r="Q447" s="334">
        <f>IF(K447="nio",0,IF(K447&gt;0,K447*H447/W447,0))*VLOOKUP(B447,'2-Kosten per locatie'!$A$13:$C$63,3,FALSE)</f>
        <v>0</v>
      </c>
      <c r="R447" s="334">
        <f>IF(L447&gt;0,L447*H447/X447,0)*VLOOKUP(B447,'2-Kosten per locatie'!$A$13:$C$63,3,FALSE)</f>
        <v>0</v>
      </c>
      <c r="S447" s="334">
        <f>IF(M447&gt;0,M447*H447/Y447,0)*VLOOKUP(B447,'2-Kosten per locatie'!$A$13:$C$63,3,FALSE)</f>
        <v>0</v>
      </c>
      <c r="T447" s="334">
        <f>IF(N447&gt;0,N447*H447/Z447,0)*VLOOKUP(B447,'2-Kosten per locatie'!$A$13:$C$63,3,FALSE)</f>
        <v>0</v>
      </c>
      <c r="U447" s="334">
        <f>IF(O447&gt;0,O447*H447/Y447,0)*VLOOKUP(B447,'2-Kosten per locatie'!$A$13:$C$63,3,FALSE)</f>
        <v>0</v>
      </c>
      <c r="V447" s="334">
        <f>IF(P447&gt;0,P447*H447/Z447,0)*VLOOKUP(B447,'2-Kosten per locatie'!$A$13:$C$63,3,FALSE)</f>
        <v>0</v>
      </c>
      <c r="W447" s="335">
        <f>IF(K447="nio",0,IF(K447&gt;0,VLOOKUP(F447,'3-Productie normen'!A:L,VLOOKUP(K447,'3-Productie normen'!$B$38:$C$44,2,FALSE),FALSE)))</f>
        <v>0</v>
      </c>
      <c r="X447" s="335">
        <f t="shared" si="39"/>
        <v>0</v>
      </c>
      <c r="Y447" s="335">
        <f t="shared" si="40"/>
        <v>0</v>
      </c>
      <c r="Z447" s="335">
        <f t="shared" si="41"/>
        <v>0</v>
      </c>
      <c r="AA447" s="336" t="str">
        <f>VLOOKUP(F447,'3-Productie normen'!A:O,15,FALSE)</f>
        <v>-</v>
      </c>
      <c r="AC447" s="337">
        <f t="shared" si="42"/>
        <v>0</v>
      </c>
    </row>
    <row r="448" spans="1:29" ht="14.1" customHeight="1">
      <c r="A448" s="68">
        <v>448</v>
      </c>
      <c r="B448" s="273" t="s">
        <v>108</v>
      </c>
      <c r="C448" s="329">
        <v>20</v>
      </c>
      <c r="D448" s="330"/>
      <c r="E448" s="224" t="s">
        <v>382</v>
      </c>
      <c r="F448" s="224" t="s">
        <v>218</v>
      </c>
      <c r="G448" s="224" t="s">
        <v>209</v>
      </c>
      <c r="H448" s="339"/>
      <c r="I448" s="339">
        <v>420</v>
      </c>
      <c r="J448" s="332">
        <f t="shared" si="38"/>
        <v>0</v>
      </c>
      <c r="K448" s="333" t="s">
        <v>219</v>
      </c>
      <c r="L448" s="333"/>
      <c r="M448" s="333"/>
      <c r="N448" s="333"/>
      <c r="O448" s="333"/>
      <c r="P448" s="333"/>
      <c r="Q448" s="334">
        <f>IF(K448="nio",0,IF(K448&gt;0,K448*H448/W448,0))*VLOOKUP(B448,'2-Kosten per locatie'!$A$13:$C$63,3,FALSE)</f>
        <v>0</v>
      </c>
      <c r="R448" s="334">
        <f>IF(L448&gt;0,L448*H448/X448,0)*VLOOKUP(B448,'2-Kosten per locatie'!$A$13:$C$63,3,FALSE)</f>
        <v>0</v>
      </c>
      <c r="S448" s="334">
        <f>IF(M448&gt;0,M448*H448/Y448,0)*VLOOKUP(B448,'2-Kosten per locatie'!$A$13:$C$63,3,FALSE)</f>
        <v>0</v>
      </c>
      <c r="T448" s="334">
        <f>IF(N448&gt;0,N448*H448/Z448,0)*VLOOKUP(B448,'2-Kosten per locatie'!$A$13:$C$63,3,FALSE)</f>
        <v>0</v>
      </c>
      <c r="U448" s="334">
        <f>IF(O448&gt;0,O448*H448/Y448,0)*VLOOKUP(B448,'2-Kosten per locatie'!$A$13:$C$63,3,FALSE)</f>
        <v>0</v>
      </c>
      <c r="V448" s="334">
        <f>IF(P448&gt;0,P448*H448/Z448,0)*VLOOKUP(B448,'2-Kosten per locatie'!$A$13:$C$63,3,FALSE)</f>
        <v>0</v>
      </c>
      <c r="W448" s="335">
        <f>IF(K448="nio",0,IF(K448&gt;0,VLOOKUP(F448,'3-Productie normen'!A:L,VLOOKUP(K448,'3-Productie normen'!$B$38:$C$44,2,FALSE),FALSE)))</f>
        <v>0</v>
      </c>
      <c r="X448" s="335">
        <f t="shared" si="39"/>
        <v>0</v>
      </c>
      <c r="Y448" s="335">
        <f t="shared" si="40"/>
        <v>0</v>
      </c>
      <c r="Z448" s="335">
        <f t="shared" si="41"/>
        <v>0</v>
      </c>
      <c r="AA448" s="336" t="str">
        <f>VLOOKUP(F448,'3-Productie normen'!A:O,15,FALSE)</f>
        <v>-</v>
      </c>
      <c r="AC448" s="337">
        <f t="shared" si="42"/>
        <v>0</v>
      </c>
    </row>
    <row r="449" spans="1:29" ht="14.1" customHeight="1">
      <c r="A449" s="68">
        <v>449</v>
      </c>
      <c r="B449" s="273" t="s">
        <v>108</v>
      </c>
      <c r="C449" s="329">
        <v>21</v>
      </c>
      <c r="D449" s="330"/>
      <c r="E449" s="224" t="s">
        <v>383</v>
      </c>
      <c r="F449" s="224" t="s">
        <v>218</v>
      </c>
      <c r="G449" s="224" t="s">
        <v>209</v>
      </c>
      <c r="H449" s="339"/>
      <c r="I449" s="339">
        <v>20</v>
      </c>
      <c r="J449" s="332">
        <f t="shared" si="38"/>
        <v>0</v>
      </c>
      <c r="K449" s="333" t="s">
        <v>219</v>
      </c>
      <c r="L449" s="333"/>
      <c r="M449" s="333"/>
      <c r="N449" s="333"/>
      <c r="O449" s="333"/>
      <c r="P449" s="333"/>
      <c r="Q449" s="334">
        <f>IF(K449="nio",0,IF(K449&gt;0,K449*H449/W449,0))*VLOOKUP(B449,'2-Kosten per locatie'!$A$13:$C$63,3,FALSE)</f>
        <v>0</v>
      </c>
      <c r="R449" s="334">
        <f>IF(L449&gt;0,L449*H449/X449,0)*VLOOKUP(B449,'2-Kosten per locatie'!$A$13:$C$63,3,FALSE)</f>
        <v>0</v>
      </c>
      <c r="S449" s="334">
        <f>IF(M449&gt;0,M449*H449/Y449,0)*VLOOKUP(B449,'2-Kosten per locatie'!$A$13:$C$63,3,FALSE)</f>
        <v>0</v>
      </c>
      <c r="T449" s="334">
        <f>IF(N449&gt;0,N449*H449/Z449,0)*VLOOKUP(B449,'2-Kosten per locatie'!$A$13:$C$63,3,FALSE)</f>
        <v>0</v>
      </c>
      <c r="U449" s="334">
        <f>IF(O449&gt;0,O449*H449/Y449,0)*VLOOKUP(B449,'2-Kosten per locatie'!$A$13:$C$63,3,FALSE)</f>
        <v>0</v>
      </c>
      <c r="V449" s="334">
        <f>IF(P449&gt;0,P449*H449/Z449,0)*VLOOKUP(B449,'2-Kosten per locatie'!$A$13:$C$63,3,FALSE)</f>
        <v>0</v>
      </c>
      <c r="W449" s="335">
        <f>IF(K449="nio",0,IF(K449&gt;0,VLOOKUP(F449,'3-Productie normen'!A:L,VLOOKUP(K449,'3-Productie normen'!$B$38:$C$44,2,FALSE),FALSE)))</f>
        <v>0</v>
      </c>
      <c r="X449" s="335">
        <f t="shared" si="39"/>
        <v>0</v>
      </c>
      <c r="Y449" s="335">
        <f t="shared" si="40"/>
        <v>0</v>
      </c>
      <c r="Z449" s="335">
        <f t="shared" si="41"/>
        <v>0</v>
      </c>
      <c r="AA449" s="336" t="str">
        <f>VLOOKUP(F449,'3-Productie normen'!A:O,15,FALSE)</f>
        <v>-</v>
      </c>
      <c r="AC449" s="337">
        <f t="shared" si="42"/>
        <v>0</v>
      </c>
    </row>
    <row r="450" spans="1:29" ht="14.1" customHeight="1">
      <c r="A450" s="68">
        <v>450</v>
      </c>
      <c r="B450" s="273" t="s">
        <v>108</v>
      </c>
      <c r="C450" s="329">
        <v>21</v>
      </c>
      <c r="D450" s="330"/>
      <c r="E450" s="224" t="s">
        <v>384</v>
      </c>
      <c r="F450" s="224" t="s">
        <v>218</v>
      </c>
      <c r="G450" s="224" t="s">
        <v>209</v>
      </c>
      <c r="H450" s="339"/>
      <c r="I450" s="339">
        <v>48.4</v>
      </c>
      <c r="J450" s="332">
        <f t="shared" si="38"/>
        <v>0</v>
      </c>
      <c r="K450" s="333" t="s">
        <v>219</v>
      </c>
      <c r="L450" s="333"/>
      <c r="M450" s="333"/>
      <c r="N450" s="333"/>
      <c r="O450" s="333"/>
      <c r="P450" s="333"/>
      <c r="Q450" s="334">
        <f>IF(K450="nio",0,IF(K450&gt;0,K450*H450/W450,0))*VLOOKUP(B450,'2-Kosten per locatie'!$A$13:$C$63,3,FALSE)</f>
        <v>0</v>
      </c>
      <c r="R450" s="334">
        <f>IF(L450&gt;0,L450*H450/X450,0)*VLOOKUP(B450,'2-Kosten per locatie'!$A$13:$C$63,3,FALSE)</f>
        <v>0</v>
      </c>
      <c r="S450" s="334">
        <f>IF(M450&gt;0,M450*H450/Y450,0)*VLOOKUP(B450,'2-Kosten per locatie'!$A$13:$C$63,3,FALSE)</f>
        <v>0</v>
      </c>
      <c r="T450" s="334">
        <f>IF(N450&gt;0,N450*H450/Z450,0)*VLOOKUP(B450,'2-Kosten per locatie'!$A$13:$C$63,3,FALSE)</f>
        <v>0</v>
      </c>
      <c r="U450" s="334">
        <f>IF(O450&gt;0,O450*H450/Y450,0)*VLOOKUP(B450,'2-Kosten per locatie'!$A$13:$C$63,3,FALSE)</f>
        <v>0</v>
      </c>
      <c r="V450" s="334">
        <f>IF(P450&gt;0,P450*H450/Z450,0)*VLOOKUP(B450,'2-Kosten per locatie'!$A$13:$C$63,3,FALSE)</f>
        <v>0</v>
      </c>
      <c r="W450" s="335">
        <f>IF(K450="nio",0,IF(K450&gt;0,VLOOKUP(F450,'3-Productie normen'!A:L,VLOOKUP(K450,'3-Productie normen'!$B$38:$C$44,2,FALSE),FALSE)))</f>
        <v>0</v>
      </c>
      <c r="X450" s="335">
        <f t="shared" si="39"/>
        <v>0</v>
      </c>
      <c r="Y450" s="335">
        <f t="shared" si="40"/>
        <v>0</v>
      </c>
      <c r="Z450" s="335">
        <f t="shared" si="41"/>
        <v>0</v>
      </c>
      <c r="AA450" s="336" t="str">
        <f>VLOOKUP(F450,'3-Productie normen'!A:O,15,FALSE)</f>
        <v>-</v>
      </c>
      <c r="AC450" s="337">
        <f t="shared" si="42"/>
        <v>0</v>
      </c>
    </row>
    <row r="451" spans="1:29" ht="14.1" customHeight="1">
      <c r="A451" s="68">
        <v>451</v>
      </c>
      <c r="B451" s="273" t="s">
        <v>108</v>
      </c>
      <c r="C451" s="329">
        <v>21</v>
      </c>
      <c r="D451" s="330"/>
      <c r="E451" s="224" t="s">
        <v>385</v>
      </c>
      <c r="F451" s="224" t="s">
        <v>218</v>
      </c>
      <c r="G451" s="224" t="s">
        <v>209</v>
      </c>
      <c r="H451" s="339">
        <v>0</v>
      </c>
      <c r="I451" s="339">
        <v>57.8</v>
      </c>
      <c r="J451" s="332">
        <f t="shared" si="38"/>
        <v>0</v>
      </c>
      <c r="K451" s="333" t="s">
        <v>219</v>
      </c>
      <c r="L451" s="333"/>
      <c r="M451" s="333"/>
      <c r="N451" s="333"/>
      <c r="O451" s="333"/>
      <c r="P451" s="333"/>
      <c r="Q451" s="334">
        <f>IF(K451="nio",0,IF(K451&gt;0,K451*H451/W451,0))*VLOOKUP(B451,'2-Kosten per locatie'!$A$13:$C$63,3,FALSE)</f>
        <v>0</v>
      </c>
      <c r="R451" s="334">
        <f>IF(L451&gt;0,L451*H451/X451,0)*VLOOKUP(B451,'2-Kosten per locatie'!$A$13:$C$63,3,FALSE)</f>
        <v>0</v>
      </c>
      <c r="S451" s="334">
        <f>IF(M451&gt;0,M451*H451/Y451,0)*VLOOKUP(B451,'2-Kosten per locatie'!$A$13:$C$63,3,FALSE)</f>
        <v>0</v>
      </c>
      <c r="T451" s="334">
        <f>IF(N451&gt;0,N451*H451/Z451,0)*VLOOKUP(B451,'2-Kosten per locatie'!$A$13:$C$63,3,FALSE)</f>
        <v>0</v>
      </c>
      <c r="U451" s="334">
        <f>IF(O451&gt;0,O451*H451/Y451,0)*VLOOKUP(B451,'2-Kosten per locatie'!$A$13:$C$63,3,FALSE)</f>
        <v>0</v>
      </c>
      <c r="V451" s="334">
        <f>IF(P451&gt;0,P451*H451/Z451,0)*VLOOKUP(B451,'2-Kosten per locatie'!$A$13:$C$63,3,FALSE)</f>
        <v>0</v>
      </c>
      <c r="W451" s="335">
        <f>IF(K451="nio",0,IF(K451&gt;0,VLOOKUP(F451,'3-Productie normen'!A:L,VLOOKUP(K451,'3-Productie normen'!$B$38:$C$44,2,FALSE),FALSE)))</f>
        <v>0</v>
      </c>
      <c r="X451" s="335">
        <f t="shared" si="39"/>
        <v>0</v>
      </c>
      <c r="Y451" s="335">
        <f t="shared" si="40"/>
        <v>0</v>
      </c>
      <c r="Z451" s="335">
        <f t="shared" si="41"/>
        <v>0</v>
      </c>
      <c r="AA451" s="336" t="str">
        <f>VLOOKUP(F451,'3-Productie normen'!A:O,15,FALSE)</f>
        <v>-</v>
      </c>
      <c r="AC451" s="337">
        <f t="shared" si="42"/>
        <v>0</v>
      </c>
    </row>
    <row r="452" spans="1:29" ht="14.1" customHeight="1">
      <c r="A452" s="68">
        <v>452</v>
      </c>
      <c r="B452" s="273" t="s">
        <v>108</v>
      </c>
      <c r="C452" s="329">
        <v>21</v>
      </c>
      <c r="D452" s="330"/>
      <c r="E452" s="224" t="s">
        <v>386</v>
      </c>
      <c r="F452" s="224" t="s">
        <v>218</v>
      </c>
      <c r="G452" s="224" t="s">
        <v>209</v>
      </c>
      <c r="H452" s="339"/>
      <c r="I452" s="339">
        <v>19.899999999999999</v>
      </c>
      <c r="J452" s="332">
        <f t="shared" si="38"/>
        <v>0</v>
      </c>
      <c r="K452" s="333" t="s">
        <v>219</v>
      </c>
      <c r="L452" s="333"/>
      <c r="M452" s="333"/>
      <c r="N452" s="333"/>
      <c r="O452" s="333"/>
      <c r="P452" s="333"/>
      <c r="Q452" s="334">
        <f>IF(K452="nio",0,IF(K452&gt;0,K452*H452/W452,0))*VLOOKUP(B452,'2-Kosten per locatie'!$A$13:$C$63,3,FALSE)</f>
        <v>0</v>
      </c>
      <c r="R452" s="334">
        <f>IF(L452&gt;0,L452*H452/X452,0)*VLOOKUP(B452,'2-Kosten per locatie'!$A$13:$C$63,3,FALSE)</f>
        <v>0</v>
      </c>
      <c r="S452" s="334">
        <f>IF(M452&gt;0,M452*H452/Y452,0)*VLOOKUP(B452,'2-Kosten per locatie'!$A$13:$C$63,3,FALSE)</f>
        <v>0</v>
      </c>
      <c r="T452" s="334">
        <f>IF(N452&gt;0,N452*H452/Z452,0)*VLOOKUP(B452,'2-Kosten per locatie'!$A$13:$C$63,3,FALSE)</f>
        <v>0</v>
      </c>
      <c r="U452" s="334">
        <f>IF(O452&gt;0,O452*H452/Y452,0)*VLOOKUP(B452,'2-Kosten per locatie'!$A$13:$C$63,3,FALSE)</f>
        <v>0</v>
      </c>
      <c r="V452" s="334">
        <f>IF(P452&gt;0,P452*H452/Z452,0)*VLOOKUP(B452,'2-Kosten per locatie'!$A$13:$C$63,3,FALSE)</f>
        <v>0</v>
      </c>
      <c r="W452" s="335">
        <f>IF(K452="nio",0,IF(K452&gt;0,VLOOKUP(F452,'3-Productie normen'!A:L,VLOOKUP(K452,'3-Productie normen'!$B$38:$C$44,2,FALSE),FALSE)))</f>
        <v>0</v>
      </c>
      <c r="X452" s="335">
        <f t="shared" si="39"/>
        <v>0</v>
      </c>
      <c r="Y452" s="335">
        <f t="shared" si="40"/>
        <v>0</v>
      </c>
      <c r="Z452" s="335">
        <f t="shared" si="41"/>
        <v>0</v>
      </c>
      <c r="AA452" s="336" t="str">
        <f>VLOOKUP(F452,'3-Productie normen'!A:O,15,FALSE)</f>
        <v>-</v>
      </c>
      <c r="AC452" s="337">
        <f t="shared" si="42"/>
        <v>0</v>
      </c>
    </row>
    <row r="453" spans="1:29" ht="14.1" customHeight="1">
      <c r="A453" s="68">
        <v>453</v>
      </c>
      <c r="B453" s="273" t="s">
        <v>108</v>
      </c>
      <c r="C453" s="329">
        <v>21</v>
      </c>
      <c r="D453" s="330"/>
      <c r="E453" s="224" t="s">
        <v>387</v>
      </c>
      <c r="F453" s="224" t="s">
        <v>218</v>
      </c>
      <c r="G453" s="224" t="s">
        <v>209</v>
      </c>
      <c r="H453" s="339"/>
      <c r="I453" s="339">
        <v>8.8000000000000007</v>
      </c>
      <c r="J453" s="332">
        <f t="shared" si="38"/>
        <v>0</v>
      </c>
      <c r="K453" s="333" t="s">
        <v>219</v>
      </c>
      <c r="L453" s="333"/>
      <c r="M453" s="333"/>
      <c r="N453" s="333"/>
      <c r="O453" s="333"/>
      <c r="P453" s="333"/>
      <c r="Q453" s="334">
        <f>IF(K453="nio",0,IF(K453&gt;0,K453*H453/W453,0))*VLOOKUP(B453,'2-Kosten per locatie'!$A$13:$C$63,3,FALSE)</f>
        <v>0</v>
      </c>
      <c r="R453" s="334">
        <f>IF(L453&gt;0,L453*H453/X453,0)*VLOOKUP(B453,'2-Kosten per locatie'!$A$13:$C$63,3,FALSE)</f>
        <v>0</v>
      </c>
      <c r="S453" s="334">
        <f>IF(M453&gt;0,M453*H453/Y453,0)*VLOOKUP(B453,'2-Kosten per locatie'!$A$13:$C$63,3,FALSE)</f>
        <v>0</v>
      </c>
      <c r="T453" s="334">
        <f>IF(N453&gt;0,N453*H453/Z453,0)*VLOOKUP(B453,'2-Kosten per locatie'!$A$13:$C$63,3,FALSE)</f>
        <v>0</v>
      </c>
      <c r="U453" s="334">
        <f>IF(O453&gt;0,O453*H453/Y453,0)*VLOOKUP(B453,'2-Kosten per locatie'!$A$13:$C$63,3,FALSE)</f>
        <v>0</v>
      </c>
      <c r="V453" s="334">
        <f>IF(P453&gt;0,P453*H453/Z453,0)*VLOOKUP(B453,'2-Kosten per locatie'!$A$13:$C$63,3,FALSE)</f>
        <v>0</v>
      </c>
      <c r="W453" s="335">
        <f>IF(K453="nio",0,IF(K453&gt;0,VLOOKUP(F453,'3-Productie normen'!A:L,VLOOKUP(K453,'3-Productie normen'!$B$38:$C$44,2,FALSE),FALSE)))</f>
        <v>0</v>
      </c>
      <c r="X453" s="335">
        <f t="shared" si="39"/>
        <v>0</v>
      </c>
      <c r="Y453" s="335">
        <f t="shared" si="40"/>
        <v>0</v>
      </c>
      <c r="Z453" s="335">
        <f t="shared" si="41"/>
        <v>0</v>
      </c>
      <c r="AA453" s="336" t="str">
        <f>VLOOKUP(F453,'3-Productie normen'!A:O,15,FALSE)</f>
        <v>-</v>
      </c>
      <c r="AC453" s="337">
        <f t="shared" si="42"/>
        <v>0</v>
      </c>
    </row>
    <row r="454" spans="1:29" ht="14.1" customHeight="1">
      <c r="A454" s="68">
        <v>454</v>
      </c>
      <c r="B454" s="273" t="s">
        <v>108</v>
      </c>
      <c r="C454" s="329">
        <v>21</v>
      </c>
      <c r="D454" s="330"/>
      <c r="E454" s="224" t="s">
        <v>388</v>
      </c>
      <c r="F454" s="224" t="s">
        <v>218</v>
      </c>
      <c r="G454" s="224" t="s">
        <v>209</v>
      </c>
      <c r="H454" s="339"/>
      <c r="I454" s="339">
        <v>88.9</v>
      </c>
      <c r="J454" s="332">
        <f t="shared" si="38"/>
        <v>0</v>
      </c>
      <c r="K454" s="333" t="s">
        <v>219</v>
      </c>
      <c r="L454" s="333"/>
      <c r="M454" s="333"/>
      <c r="N454" s="333"/>
      <c r="O454" s="333"/>
      <c r="P454" s="333"/>
      <c r="Q454" s="334">
        <f>IF(K454="nio",0,IF(K454&gt;0,K454*H454/W454,0))*VLOOKUP(B454,'2-Kosten per locatie'!$A$13:$C$63,3,FALSE)</f>
        <v>0</v>
      </c>
      <c r="R454" s="334">
        <f>IF(L454&gt;0,L454*H454/X454,0)*VLOOKUP(B454,'2-Kosten per locatie'!$A$13:$C$63,3,FALSE)</f>
        <v>0</v>
      </c>
      <c r="S454" s="334">
        <f>IF(M454&gt;0,M454*H454/Y454,0)*VLOOKUP(B454,'2-Kosten per locatie'!$A$13:$C$63,3,FALSE)</f>
        <v>0</v>
      </c>
      <c r="T454" s="334">
        <f>IF(N454&gt;0,N454*H454/Z454,0)*VLOOKUP(B454,'2-Kosten per locatie'!$A$13:$C$63,3,FALSE)</f>
        <v>0</v>
      </c>
      <c r="U454" s="334">
        <f>IF(O454&gt;0,O454*H454/Y454,0)*VLOOKUP(B454,'2-Kosten per locatie'!$A$13:$C$63,3,FALSE)</f>
        <v>0</v>
      </c>
      <c r="V454" s="334">
        <f>IF(P454&gt;0,P454*H454/Z454,0)*VLOOKUP(B454,'2-Kosten per locatie'!$A$13:$C$63,3,FALSE)</f>
        <v>0</v>
      </c>
      <c r="W454" s="335">
        <f>IF(K454="nio",0,IF(K454&gt;0,VLOOKUP(F454,'3-Productie normen'!A:L,VLOOKUP(K454,'3-Productie normen'!$B$38:$C$44,2,FALSE),FALSE)))</f>
        <v>0</v>
      </c>
      <c r="X454" s="335">
        <f t="shared" si="39"/>
        <v>0</v>
      </c>
      <c r="Y454" s="335">
        <f t="shared" si="40"/>
        <v>0</v>
      </c>
      <c r="Z454" s="335">
        <f t="shared" si="41"/>
        <v>0</v>
      </c>
      <c r="AA454" s="336" t="str">
        <f>VLOOKUP(F454,'3-Productie normen'!A:O,15,FALSE)</f>
        <v>-</v>
      </c>
      <c r="AC454" s="337">
        <f t="shared" si="42"/>
        <v>0</v>
      </c>
    </row>
    <row r="455" spans="1:29" ht="14.1" customHeight="1">
      <c r="A455" s="68">
        <v>455</v>
      </c>
      <c r="B455" s="273" t="s">
        <v>108</v>
      </c>
      <c r="C455" s="329">
        <v>21</v>
      </c>
      <c r="D455" s="330"/>
      <c r="E455" s="224" t="s">
        <v>389</v>
      </c>
      <c r="F455" s="224" t="s">
        <v>218</v>
      </c>
      <c r="G455" s="224" t="s">
        <v>209</v>
      </c>
      <c r="H455" s="339"/>
      <c r="I455" s="339">
        <v>6.2</v>
      </c>
      <c r="J455" s="332">
        <f t="shared" si="38"/>
        <v>0</v>
      </c>
      <c r="K455" s="333" t="s">
        <v>219</v>
      </c>
      <c r="L455" s="333"/>
      <c r="M455" s="333"/>
      <c r="N455" s="333"/>
      <c r="O455" s="333"/>
      <c r="P455" s="333"/>
      <c r="Q455" s="334">
        <f>IF(K455="nio",0,IF(K455&gt;0,K455*H455/W455,0))*VLOOKUP(B455,'2-Kosten per locatie'!$A$13:$C$63,3,FALSE)</f>
        <v>0</v>
      </c>
      <c r="R455" s="334">
        <f>IF(L455&gt;0,L455*H455/X455,0)*VLOOKUP(B455,'2-Kosten per locatie'!$A$13:$C$63,3,FALSE)</f>
        <v>0</v>
      </c>
      <c r="S455" s="334">
        <f>IF(M455&gt;0,M455*H455/Y455,0)*VLOOKUP(B455,'2-Kosten per locatie'!$A$13:$C$63,3,FALSE)</f>
        <v>0</v>
      </c>
      <c r="T455" s="334">
        <f>IF(N455&gt;0,N455*H455/Z455,0)*VLOOKUP(B455,'2-Kosten per locatie'!$A$13:$C$63,3,FALSE)</f>
        <v>0</v>
      </c>
      <c r="U455" s="334">
        <f>IF(O455&gt;0,O455*H455/Y455,0)*VLOOKUP(B455,'2-Kosten per locatie'!$A$13:$C$63,3,FALSE)</f>
        <v>0</v>
      </c>
      <c r="V455" s="334">
        <f>IF(P455&gt;0,P455*H455/Z455,0)*VLOOKUP(B455,'2-Kosten per locatie'!$A$13:$C$63,3,FALSE)</f>
        <v>0</v>
      </c>
      <c r="W455" s="335">
        <f>IF(K455="nio",0,IF(K455&gt;0,VLOOKUP(F455,'3-Productie normen'!A:L,VLOOKUP(K455,'3-Productie normen'!$B$38:$C$44,2,FALSE),FALSE)))</f>
        <v>0</v>
      </c>
      <c r="X455" s="335">
        <f t="shared" si="39"/>
        <v>0</v>
      </c>
      <c r="Y455" s="335">
        <f t="shared" si="40"/>
        <v>0</v>
      </c>
      <c r="Z455" s="335">
        <f t="shared" si="41"/>
        <v>0</v>
      </c>
      <c r="AA455" s="336" t="str">
        <f>VLOOKUP(F455,'3-Productie normen'!A:O,15,FALSE)</f>
        <v>-</v>
      </c>
      <c r="AC455" s="337">
        <f t="shared" si="42"/>
        <v>0</v>
      </c>
    </row>
    <row r="456" spans="1:29" ht="14.1" customHeight="1">
      <c r="A456" s="68">
        <v>456</v>
      </c>
      <c r="B456" s="273" t="s">
        <v>108</v>
      </c>
      <c r="C456" s="329">
        <v>21</v>
      </c>
      <c r="D456" s="330"/>
      <c r="E456" s="224" t="s">
        <v>390</v>
      </c>
      <c r="F456" s="224" t="s">
        <v>218</v>
      </c>
      <c r="G456" s="224" t="s">
        <v>209</v>
      </c>
      <c r="H456" s="339"/>
      <c r="I456" s="339">
        <v>408.2</v>
      </c>
      <c r="J456" s="332">
        <f t="shared" si="38"/>
        <v>0</v>
      </c>
      <c r="K456" s="333" t="s">
        <v>219</v>
      </c>
      <c r="L456" s="333"/>
      <c r="M456" s="333"/>
      <c r="N456" s="333"/>
      <c r="O456" s="333"/>
      <c r="P456" s="333"/>
      <c r="Q456" s="334">
        <f>IF(K456="nio",0,IF(K456&gt;0,K456*H456/W456,0))*VLOOKUP(B456,'2-Kosten per locatie'!$A$13:$C$63,3,FALSE)</f>
        <v>0</v>
      </c>
      <c r="R456" s="334">
        <f>IF(L456&gt;0,L456*H456/X456,0)*VLOOKUP(B456,'2-Kosten per locatie'!$A$13:$C$63,3,FALSE)</f>
        <v>0</v>
      </c>
      <c r="S456" s="334">
        <f>IF(M456&gt;0,M456*H456/Y456,0)*VLOOKUP(B456,'2-Kosten per locatie'!$A$13:$C$63,3,FALSE)</f>
        <v>0</v>
      </c>
      <c r="T456" s="334">
        <f>IF(N456&gt;0,N456*H456/Z456,0)*VLOOKUP(B456,'2-Kosten per locatie'!$A$13:$C$63,3,FALSE)</f>
        <v>0</v>
      </c>
      <c r="U456" s="334">
        <f>IF(O456&gt;0,O456*H456/Y456,0)*VLOOKUP(B456,'2-Kosten per locatie'!$A$13:$C$63,3,FALSE)</f>
        <v>0</v>
      </c>
      <c r="V456" s="334">
        <f>IF(P456&gt;0,P456*H456/Z456,0)*VLOOKUP(B456,'2-Kosten per locatie'!$A$13:$C$63,3,FALSE)</f>
        <v>0</v>
      </c>
      <c r="W456" s="335">
        <f>IF(K456="nio",0,IF(K456&gt;0,VLOOKUP(F456,'3-Productie normen'!A:L,VLOOKUP(K456,'3-Productie normen'!$B$38:$C$44,2,FALSE),FALSE)))</f>
        <v>0</v>
      </c>
      <c r="X456" s="335">
        <f t="shared" si="39"/>
        <v>0</v>
      </c>
      <c r="Y456" s="335">
        <f t="shared" si="40"/>
        <v>0</v>
      </c>
      <c r="Z456" s="335">
        <f t="shared" si="41"/>
        <v>0</v>
      </c>
      <c r="AA456" s="336" t="str">
        <f>VLOOKUP(F456,'3-Productie normen'!A:O,15,FALSE)</f>
        <v>-</v>
      </c>
      <c r="AC456" s="337">
        <f t="shared" si="42"/>
        <v>0</v>
      </c>
    </row>
    <row r="457" spans="1:29" ht="14.1" customHeight="1">
      <c r="A457" s="68">
        <v>457</v>
      </c>
      <c r="B457" s="273" t="s">
        <v>108</v>
      </c>
      <c r="C457" s="329">
        <v>21</v>
      </c>
      <c r="D457" s="330"/>
      <c r="E457" s="224" t="s">
        <v>391</v>
      </c>
      <c r="F457" s="224" t="s">
        <v>218</v>
      </c>
      <c r="G457" s="224" t="s">
        <v>209</v>
      </c>
      <c r="H457" s="339"/>
      <c r="I457" s="339">
        <v>30.5</v>
      </c>
      <c r="J457" s="332">
        <f t="shared" si="38"/>
        <v>0</v>
      </c>
      <c r="K457" s="333" t="s">
        <v>219</v>
      </c>
      <c r="L457" s="333"/>
      <c r="M457" s="333"/>
      <c r="N457" s="333"/>
      <c r="O457" s="333"/>
      <c r="P457" s="333"/>
      <c r="Q457" s="334">
        <f>IF(K457="nio",0,IF(K457&gt;0,K457*H457/W457,0))*VLOOKUP(B457,'2-Kosten per locatie'!$A$13:$C$63,3,FALSE)</f>
        <v>0</v>
      </c>
      <c r="R457" s="334">
        <f>IF(L457&gt;0,L457*H457/X457,0)*VLOOKUP(B457,'2-Kosten per locatie'!$A$13:$C$63,3,FALSE)</f>
        <v>0</v>
      </c>
      <c r="S457" s="334">
        <f>IF(M457&gt;0,M457*H457/Y457,0)*VLOOKUP(B457,'2-Kosten per locatie'!$A$13:$C$63,3,FALSE)</f>
        <v>0</v>
      </c>
      <c r="T457" s="334">
        <f>IF(N457&gt;0,N457*H457/Z457,0)*VLOOKUP(B457,'2-Kosten per locatie'!$A$13:$C$63,3,FALSE)</f>
        <v>0</v>
      </c>
      <c r="U457" s="334">
        <f>IF(O457&gt;0,O457*H457/Y457,0)*VLOOKUP(B457,'2-Kosten per locatie'!$A$13:$C$63,3,FALSE)</f>
        <v>0</v>
      </c>
      <c r="V457" s="334">
        <f>IF(P457&gt;0,P457*H457/Z457,0)*VLOOKUP(B457,'2-Kosten per locatie'!$A$13:$C$63,3,FALSE)</f>
        <v>0</v>
      </c>
      <c r="W457" s="335">
        <f>IF(K457="nio",0,IF(K457&gt;0,VLOOKUP(F457,'3-Productie normen'!A:L,VLOOKUP(K457,'3-Productie normen'!$B$38:$C$44,2,FALSE),FALSE)))</f>
        <v>0</v>
      </c>
      <c r="X457" s="335">
        <f t="shared" si="39"/>
        <v>0</v>
      </c>
      <c r="Y457" s="335">
        <f t="shared" si="40"/>
        <v>0</v>
      </c>
      <c r="Z457" s="335">
        <f t="shared" si="41"/>
        <v>0</v>
      </c>
      <c r="AA457" s="336" t="str">
        <f>VLOOKUP(F457,'3-Productie normen'!A:O,15,FALSE)</f>
        <v>-</v>
      </c>
      <c r="AC457" s="337">
        <f t="shared" si="42"/>
        <v>0</v>
      </c>
    </row>
    <row r="458" spans="1:29" ht="14.1" customHeight="1">
      <c r="A458" s="68">
        <v>458</v>
      </c>
      <c r="B458" s="273" t="s">
        <v>108</v>
      </c>
      <c r="C458" s="329">
        <v>21</v>
      </c>
      <c r="D458" s="330"/>
      <c r="E458" s="224" t="s">
        <v>382</v>
      </c>
      <c r="F458" s="224" t="s">
        <v>218</v>
      </c>
      <c r="G458" s="224" t="s">
        <v>212</v>
      </c>
      <c r="H458" s="339"/>
      <c r="I458" s="339">
        <v>12.8</v>
      </c>
      <c r="J458" s="332">
        <f t="shared" si="38"/>
        <v>0</v>
      </c>
      <c r="K458" s="333" t="s">
        <v>219</v>
      </c>
      <c r="L458" s="333"/>
      <c r="M458" s="333"/>
      <c r="N458" s="333"/>
      <c r="O458" s="333"/>
      <c r="P458" s="333"/>
      <c r="Q458" s="334">
        <f>IF(K458="nio",0,IF(K458&gt;0,K458*H458/W458,0))*VLOOKUP(B458,'2-Kosten per locatie'!$A$13:$C$63,3,FALSE)</f>
        <v>0</v>
      </c>
      <c r="R458" s="334">
        <f>IF(L458&gt;0,L458*H458/X458,0)*VLOOKUP(B458,'2-Kosten per locatie'!$A$13:$C$63,3,FALSE)</f>
        <v>0</v>
      </c>
      <c r="S458" s="334">
        <f>IF(M458&gt;0,M458*H458/Y458,0)*VLOOKUP(B458,'2-Kosten per locatie'!$A$13:$C$63,3,FALSE)</f>
        <v>0</v>
      </c>
      <c r="T458" s="334">
        <f>IF(N458&gt;0,N458*H458/Z458,0)*VLOOKUP(B458,'2-Kosten per locatie'!$A$13:$C$63,3,FALSE)</f>
        <v>0</v>
      </c>
      <c r="U458" s="334">
        <f>IF(O458&gt;0,O458*H458/Y458,0)*VLOOKUP(B458,'2-Kosten per locatie'!$A$13:$C$63,3,FALSE)</f>
        <v>0</v>
      </c>
      <c r="V458" s="334">
        <f>IF(P458&gt;0,P458*H458/Z458,0)*VLOOKUP(B458,'2-Kosten per locatie'!$A$13:$C$63,3,FALSE)</f>
        <v>0</v>
      </c>
      <c r="W458" s="335">
        <f>IF(K458="nio",0,IF(K458&gt;0,VLOOKUP(F458,'3-Productie normen'!A:L,VLOOKUP(K458,'3-Productie normen'!$B$38:$C$44,2,FALSE),FALSE)))</f>
        <v>0</v>
      </c>
      <c r="X458" s="335">
        <f t="shared" si="39"/>
        <v>0</v>
      </c>
      <c r="Y458" s="335">
        <f t="shared" si="40"/>
        <v>0</v>
      </c>
      <c r="Z458" s="335">
        <f t="shared" si="41"/>
        <v>0</v>
      </c>
      <c r="AA458" s="336" t="str">
        <f>VLOOKUP(F458,'3-Productie normen'!A:O,15,FALSE)</f>
        <v>-</v>
      </c>
      <c r="AC458" s="337">
        <f t="shared" si="42"/>
        <v>0</v>
      </c>
    </row>
    <row r="459" spans="1:29" ht="14.1" customHeight="1">
      <c r="A459" s="68">
        <v>459</v>
      </c>
      <c r="B459" s="273" t="s">
        <v>108</v>
      </c>
      <c r="C459" s="329">
        <v>21</v>
      </c>
      <c r="D459" s="330"/>
      <c r="E459" s="224" t="s">
        <v>392</v>
      </c>
      <c r="F459" s="224" t="s">
        <v>218</v>
      </c>
      <c r="G459" s="224" t="s">
        <v>209</v>
      </c>
      <c r="H459" s="339">
        <v>0</v>
      </c>
      <c r="I459" s="339">
        <v>19.399999999999999</v>
      </c>
      <c r="J459" s="332">
        <f t="shared" si="38"/>
        <v>0</v>
      </c>
      <c r="K459" s="333" t="s">
        <v>219</v>
      </c>
      <c r="L459" s="333"/>
      <c r="M459" s="333"/>
      <c r="N459" s="333"/>
      <c r="O459" s="333"/>
      <c r="P459" s="333"/>
      <c r="Q459" s="334">
        <f>IF(K459="nio",0,IF(K459&gt;0,K459*H459/W459,0))*VLOOKUP(B459,'2-Kosten per locatie'!$A$13:$C$63,3,FALSE)</f>
        <v>0</v>
      </c>
      <c r="R459" s="334">
        <f>IF(L459&gt;0,L459*H459/X459,0)*VLOOKUP(B459,'2-Kosten per locatie'!$A$13:$C$63,3,FALSE)</f>
        <v>0</v>
      </c>
      <c r="S459" s="334">
        <f>IF(M459&gt;0,M459*H459/Y459,0)*VLOOKUP(B459,'2-Kosten per locatie'!$A$13:$C$63,3,FALSE)</f>
        <v>0</v>
      </c>
      <c r="T459" s="334">
        <f>IF(N459&gt;0,N459*H459/Z459,0)*VLOOKUP(B459,'2-Kosten per locatie'!$A$13:$C$63,3,FALSE)</f>
        <v>0</v>
      </c>
      <c r="U459" s="334">
        <f>IF(O459&gt;0,O459*H459/Y459,0)*VLOOKUP(B459,'2-Kosten per locatie'!$A$13:$C$63,3,FALSE)</f>
        <v>0</v>
      </c>
      <c r="V459" s="334">
        <f>IF(P459&gt;0,P459*H459/Z459,0)*VLOOKUP(B459,'2-Kosten per locatie'!$A$13:$C$63,3,FALSE)</f>
        <v>0</v>
      </c>
      <c r="W459" s="335">
        <f>IF(K459="nio",0,IF(K459&gt;0,VLOOKUP(F459,'3-Productie normen'!A:L,VLOOKUP(K459,'3-Productie normen'!$B$38:$C$44,2,FALSE),FALSE)))</f>
        <v>0</v>
      </c>
      <c r="X459" s="335">
        <f t="shared" si="39"/>
        <v>0</v>
      </c>
      <c r="Y459" s="335">
        <f t="shared" si="40"/>
        <v>0</v>
      </c>
      <c r="Z459" s="335">
        <f t="shared" si="41"/>
        <v>0</v>
      </c>
      <c r="AA459" s="336" t="str">
        <f>VLOOKUP(F459,'3-Productie normen'!A:O,15,FALSE)</f>
        <v>-</v>
      </c>
      <c r="AC459" s="337">
        <f t="shared" si="42"/>
        <v>0</v>
      </c>
    </row>
    <row r="460" spans="1:29" ht="14.1" customHeight="1">
      <c r="A460" s="68">
        <v>460</v>
      </c>
      <c r="B460" s="273" t="s">
        <v>108</v>
      </c>
      <c r="C460" s="329">
        <v>21</v>
      </c>
      <c r="D460" s="330"/>
      <c r="E460" s="224" t="s">
        <v>162</v>
      </c>
      <c r="F460" s="224" t="s">
        <v>218</v>
      </c>
      <c r="G460" s="224" t="s">
        <v>209</v>
      </c>
      <c r="H460" s="339"/>
      <c r="I460" s="339">
        <v>3.4</v>
      </c>
      <c r="J460" s="332">
        <f t="shared" si="38"/>
        <v>0</v>
      </c>
      <c r="K460" s="333" t="s">
        <v>219</v>
      </c>
      <c r="L460" s="333"/>
      <c r="M460" s="333"/>
      <c r="N460" s="333"/>
      <c r="O460" s="333"/>
      <c r="P460" s="333"/>
      <c r="Q460" s="334">
        <f>IF(K460="nio",0,IF(K460&gt;0,K460*H460/W460,0))*VLOOKUP(B460,'2-Kosten per locatie'!$A$13:$C$63,3,FALSE)</f>
        <v>0</v>
      </c>
      <c r="R460" s="334">
        <f>IF(L460&gt;0,L460*H460/X460,0)*VLOOKUP(B460,'2-Kosten per locatie'!$A$13:$C$63,3,FALSE)</f>
        <v>0</v>
      </c>
      <c r="S460" s="334">
        <f>IF(M460&gt;0,M460*H460/Y460,0)*VLOOKUP(B460,'2-Kosten per locatie'!$A$13:$C$63,3,FALSE)</f>
        <v>0</v>
      </c>
      <c r="T460" s="334">
        <f>IF(N460&gt;0,N460*H460/Z460,0)*VLOOKUP(B460,'2-Kosten per locatie'!$A$13:$C$63,3,FALSE)</f>
        <v>0</v>
      </c>
      <c r="U460" s="334">
        <f>IF(O460&gt;0,O460*H460/Y460,0)*VLOOKUP(B460,'2-Kosten per locatie'!$A$13:$C$63,3,FALSE)</f>
        <v>0</v>
      </c>
      <c r="V460" s="334">
        <f>IF(P460&gt;0,P460*H460/Z460,0)*VLOOKUP(B460,'2-Kosten per locatie'!$A$13:$C$63,3,FALSE)</f>
        <v>0</v>
      </c>
      <c r="W460" s="335">
        <f>IF(K460="nio",0,IF(K460&gt;0,VLOOKUP(F460,'3-Productie normen'!A:L,VLOOKUP(K460,'3-Productie normen'!$B$38:$C$44,2,FALSE),FALSE)))</f>
        <v>0</v>
      </c>
      <c r="X460" s="335">
        <f t="shared" si="39"/>
        <v>0</v>
      </c>
      <c r="Y460" s="335">
        <f t="shared" si="40"/>
        <v>0</v>
      </c>
      <c r="Z460" s="335">
        <f t="shared" si="41"/>
        <v>0</v>
      </c>
      <c r="AA460" s="336" t="str">
        <f>VLOOKUP(F460,'3-Productie normen'!A:O,15,FALSE)</f>
        <v>-</v>
      </c>
      <c r="AC460" s="337">
        <f t="shared" si="42"/>
        <v>0</v>
      </c>
    </row>
    <row r="461" spans="1:29" ht="14.1" customHeight="1">
      <c r="A461" s="68">
        <v>461</v>
      </c>
      <c r="B461" s="273" t="s">
        <v>108</v>
      </c>
      <c r="C461" s="329">
        <v>21</v>
      </c>
      <c r="D461" s="330"/>
      <c r="E461" s="224" t="s">
        <v>382</v>
      </c>
      <c r="F461" s="224" t="s">
        <v>218</v>
      </c>
      <c r="G461" s="224" t="s">
        <v>209</v>
      </c>
      <c r="H461" s="339"/>
      <c r="I461" s="339">
        <v>3.4</v>
      </c>
      <c r="J461" s="332">
        <f t="shared" si="38"/>
        <v>0</v>
      </c>
      <c r="K461" s="333" t="s">
        <v>219</v>
      </c>
      <c r="L461" s="333"/>
      <c r="M461" s="333"/>
      <c r="N461" s="333"/>
      <c r="O461" s="333"/>
      <c r="P461" s="333"/>
      <c r="Q461" s="334">
        <f>IF(K461="nio",0,IF(K461&gt;0,K461*H461/W461,0))*VLOOKUP(B461,'2-Kosten per locatie'!$A$13:$C$63,3,FALSE)</f>
        <v>0</v>
      </c>
      <c r="R461" s="334">
        <f>IF(L461&gt;0,L461*H461/X461,0)*VLOOKUP(B461,'2-Kosten per locatie'!$A$13:$C$63,3,FALSE)</f>
        <v>0</v>
      </c>
      <c r="S461" s="334">
        <f>IF(M461&gt;0,M461*H461/Y461,0)*VLOOKUP(B461,'2-Kosten per locatie'!$A$13:$C$63,3,FALSE)</f>
        <v>0</v>
      </c>
      <c r="T461" s="334">
        <f>IF(N461&gt;0,N461*H461/Z461,0)*VLOOKUP(B461,'2-Kosten per locatie'!$A$13:$C$63,3,FALSE)</f>
        <v>0</v>
      </c>
      <c r="U461" s="334">
        <f>IF(O461&gt;0,O461*H461/Y461,0)*VLOOKUP(B461,'2-Kosten per locatie'!$A$13:$C$63,3,FALSE)</f>
        <v>0</v>
      </c>
      <c r="V461" s="334">
        <f>IF(P461&gt;0,P461*H461/Z461,0)*VLOOKUP(B461,'2-Kosten per locatie'!$A$13:$C$63,3,FALSE)</f>
        <v>0</v>
      </c>
      <c r="W461" s="335">
        <f>IF(K461="nio",0,IF(K461&gt;0,VLOOKUP(F461,'3-Productie normen'!A:L,VLOOKUP(K461,'3-Productie normen'!$B$38:$C$44,2,FALSE),FALSE)))</f>
        <v>0</v>
      </c>
      <c r="X461" s="335">
        <f t="shared" si="39"/>
        <v>0</v>
      </c>
      <c r="Y461" s="335">
        <f t="shared" si="40"/>
        <v>0</v>
      </c>
      <c r="Z461" s="335">
        <f t="shared" si="41"/>
        <v>0</v>
      </c>
      <c r="AA461" s="336" t="str">
        <f>VLOOKUP(F461,'3-Productie normen'!A:O,15,FALSE)</f>
        <v>-</v>
      </c>
      <c r="AC461" s="337">
        <f t="shared" si="42"/>
        <v>0</v>
      </c>
    </row>
    <row r="462" spans="1:29" ht="14.1" customHeight="1">
      <c r="A462" s="68">
        <v>462</v>
      </c>
      <c r="B462" s="273" t="s">
        <v>108</v>
      </c>
      <c r="C462" s="329">
        <v>21</v>
      </c>
      <c r="D462" s="330"/>
      <c r="E462" s="224" t="s">
        <v>380</v>
      </c>
      <c r="F462" s="224" t="s">
        <v>218</v>
      </c>
      <c r="G462" s="224" t="s">
        <v>378</v>
      </c>
      <c r="H462" s="339"/>
      <c r="I462" s="339">
        <v>7</v>
      </c>
      <c r="J462" s="332">
        <f t="shared" si="38"/>
        <v>0</v>
      </c>
      <c r="K462" s="333" t="s">
        <v>219</v>
      </c>
      <c r="L462" s="333"/>
      <c r="M462" s="333"/>
      <c r="N462" s="333"/>
      <c r="O462" s="333"/>
      <c r="P462" s="333"/>
      <c r="Q462" s="334">
        <f>IF(K462="nio",0,IF(K462&gt;0,K462*H462/W462,0))*VLOOKUP(B462,'2-Kosten per locatie'!$A$13:$C$63,3,FALSE)</f>
        <v>0</v>
      </c>
      <c r="R462" s="334">
        <f>IF(L462&gt;0,L462*H462/X462,0)*VLOOKUP(B462,'2-Kosten per locatie'!$A$13:$C$63,3,FALSE)</f>
        <v>0</v>
      </c>
      <c r="S462" s="334">
        <f>IF(M462&gt;0,M462*H462/Y462,0)*VLOOKUP(B462,'2-Kosten per locatie'!$A$13:$C$63,3,FALSE)</f>
        <v>0</v>
      </c>
      <c r="T462" s="334">
        <f>IF(N462&gt;0,N462*H462/Z462,0)*VLOOKUP(B462,'2-Kosten per locatie'!$A$13:$C$63,3,FALSE)</f>
        <v>0</v>
      </c>
      <c r="U462" s="334">
        <f>IF(O462&gt;0,O462*H462/Y462,0)*VLOOKUP(B462,'2-Kosten per locatie'!$A$13:$C$63,3,FALSE)</f>
        <v>0</v>
      </c>
      <c r="V462" s="334">
        <f>IF(P462&gt;0,P462*H462/Z462,0)*VLOOKUP(B462,'2-Kosten per locatie'!$A$13:$C$63,3,FALSE)</f>
        <v>0</v>
      </c>
      <c r="W462" s="335">
        <f>IF(K462="nio",0,IF(K462&gt;0,VLOOKUP(F462,'3-Productie normen'!A:L,VLOOKUP(K462,'3-Productie normen'!$B$38:$C$44,2,FALSE),FALSE)))</f>
        <v>0</v>
      </c>
      <c r="X462" s="335">
        <f t="shared" si="39"/>
        <v>0</v>
      </c>
      <c r="Y462" s="335">
        <f t="shared" si="40"/>
        <v>0</v>
      </c>
      <c r="Z462" s="335">
        <f t="shared" si="41"/>
        <v>0</v>
      </c>
      <c r="AA462" s="336" t="str">
        <f>VLOOKUP(F462,'3-Productie normen'!A:O,15,FALSE)</f>
        <v>-</v>
      </c>
      <c r="AC462" s="337">
        <f t="shared" si="42"/>
        <v>0</v>
      </c>
    </row>
    <row r="463" spans="1:29" ht="14.1" customHeight="1">
      <c r="A463" s="68">
        <v>463</v>
      </c>
      <c r="B463" s="273" t="s">
        <v>108</v>
      </c>
      <c r="C463" s="329">
        <v>21</v>
      </c>
      <c r="D463" s="330"/>
      <c r="E463" s="224" t="s">
        <v>230</v>
      </c>
      <c r="F463" s="224" t="s">
        <v>218</v>
      </c>
      <c r="G463" s="224" t="s">
        <v>378</v>
      </c>
      <c r="H463" s="339"/>
      <c r="I463" s="339">
        <v>26</v>
      </c>
      <c r="J463" s="332">
        <f t="shared" si="38"/>
        <v>0</v>
      </c>
      <c r="K463" s="333" t="s">
        <v>219</v>
      </c>
      <c r="L463" s="333"/>
      <c r="M463" s="333"/>
      <c r="N463" s="333"/>
      <c r="O463" s="333"/>
      <c r="P463" s="333"/>
      <c r="Q463" s="334">
        <f>IF(K463="nio",0,IF(K463&gt;0,K463*H463/W463,0))*VLOOKUP(B463,'2-Kosten per locatie'!$A$13:$C$63,3,FALSE)</f>
        <v>0</v>
      </c>
      <c r="R463" s="334">
        <f>IF(L463&gt;0,L463*H463/X463,0)*VLOOKUP(B463,'2-Kosten per locatie'!$A$13:$C$63,3,FALSE)</f>
        <v>0</v>
      </c>
      <c r="S463" s="334">
        <f>IF(M463&gt;0,M463*H463/Y463,0)*VLOOKUP(B463,'2-Kosten per locatie'!$A$13:$C$63,3,FALSE)</f>
        <v>0</v>
      </c>
      <c r="T463" s="334">
        <f>IF(N463&gt;0,N463*H463/Z463,0)*VLOOKUP(B463,'2-Kosten per locatie'!$A$13:$C$63,3,FALSE)</f>
        <v>0</v>
      </c>
      <c r="U463" s="334">
        <f>IF(O463&gt;0,O463*H463/Y463,0)*VLOOKUP(B463,'2-Kosten per locatie'!$A$13:$C$63,3,FALSE)</f>
        <v>0</v>
      </c>
      <c r="V463" s="334">
        <f>IF(P463&gt;0,P463*H463/Z463,0)*VLOOKUP(B463,'2-Kosten per locatie'!$A$13:$C$63,3,FALSE)</f>
        <v>0</v>
      </c>
      <c r="W463" s="335">
        <f>IF(K463="nio",0,IF(K463&gt;0,VLOOKUP(F463,'3-Productie normen'!A:L,VLOOKUP(K463,'3-Productie normen'!$B$38:$C$44,2,FALSE),FALSE)))</f>
        <v>0</v>
      </c>
      <c r="X463" s="335">
        <f t="shared" si="39"/>
        <v>0</v>
      </c>
      <c r="Y463" s="335">
        <f t="shared" si="40"/>
        <v>0</v>
      </c>
      <c r="Z463" s="335">
        <f t="shared" si="41"/>
        <v>0</v>
      </c>
      <c r="AA463" s="336" t="str">
        <f>VLOOKUP(F463,'3-Productie normen'!A:O,15,FALSE)</f>
        <v>-</v>
      </c>
      <c r="AC463" s="337">
        <f t="shared" si="42"/>
        <v>0</v>
      </c>
    </row>
    <row r="464" spans="1:29" ht="14.1" customHeight="1">
      <c r="A464" s="68">
        <v>464</v>
      </c>
      <c r="B464" s="273" t="s">
        <v>108</v>
      </c>
      <c r="C464" s="329">
        <v>21</v>
      </c>
      <c r="D464" s="330"/>
      <c r="E464" s="224" t="s">
        <v>380</v>
      </c>
      <c r="F464" s="224" t="s">
        <v>218</v>
      </c>
      <c r="G464" s="224" t="s">
        <v>378</v>
      </c>
      <c r="H464" s="339"/>
      <c r="I464" s="339">
        <v>7</v>
      </c>
      <c r="J464" s="332">
        <f t="shared" si="38"/>
        <v>0</v>
      </c>
      <c r="K464" s="333" t="s">
        <v>219</v>
      </c>
      <c r="L464" s="333"/>
      <c r="M464" s="333"/>
      <c r="N464" s="333"/>
      <c r="O464" s="333"/>
      <c r="P464" s="333"/>
      <c r="Q464" s="334">
        <f>IF(K464="nio",0,IF(K464&gt;0,K464*H464/W464,0))*VLOOKUP(B464,'2-Kosten per locatie'!$A$13:$C$63,3,FALSE)</f>
        <v>0</v>
      </c>
      <c r="R464" s="334">
        <f>IF(L464&gt;0,L464*H464/X464,0)*VLOOKUP(B464,'2-Kosten per locatie'!$A$13:$C$63,3,FALSE)</f>
        <v>0</v>
      </c>
      <c r="S464" s="334">
        <f>IF(M464&gt;0,M464*H464/Y464,0)*VLOOKUP(B464,'2-Kosten per locatie'!$A$13:$C$63,3,FALSE)</f>
        <v>0</v>
      </c>
      <c r="T464" s="334">
        <f>IF(N464&gt;0,N464*H464/Z464,0)*VLOOKUP(B464,'2-Kosten per locatie'!$A$13:$C$63,3,FALSE)</f>
        <v>0</v>
      </c>
      <c r="U464" s="334">
        <f>IF(O464&gt;0,O464*H464/Y464,0)*VLOOKUP(B464,'2-Kosten per locatie'!$A$13:$C$63,3,FALSE)</f>
        <v>0</v>
      </c>
      <c r="V464" s="334">
        <f>IF(P464&gt;0,P464*H464/Z464,0)*VLOOKUP(B464,'2-Kosten per locatie'!$A$13:$C$63,3,FALSE)</f>
        <v>0</v>
      </c>
      <c r="W464" s="335">
        <f>IF(K464="nio",0,IF(K464&gt;0,VLOOKUP(F464,'3-Productie normen'!A:L,VLOOKUP(K464,'3-Productie normen'!$B$38:$C$44,2,FALSE),FALSE)))</f>
        <v>0</v>
      </c>
      <c r="X464" s="335">
        <f t="shared" si="39"/>
        <v>0</v>
      </c>
      <c r="Y464" s="335">
        <f t="shared" si="40"/>
        <v>0</v>
      </c>
      <c r="Z464" s="335">
        <f t="shared" si="41"/>
        <v>0</v>
      </c>
      <c r="AA464" s="336" t="str">
        <f>VLOOKUP(F464,'3-Productie normen'!A:O,15,FALSE)</f>
        <v>-</v>
      </c>
      <c r="AC464" s="337">
        <f t="shared" si="42"/>
        <v>0</v>
      </c>
    </row>
    <row r="465" spans="1:29" ht="14.1" customHeight="1">
      <c r="A465" s="68">
        <v>465</v>
      </c>
      <c r="B465" s="273" t="s">
        <v>108</v>
      </c>
      <c r="C465" s="329">
        <v>21</v>
      </c>
      <c r="D465" s="330"/>
      <c r="E465" s="224" t="s">
        <v>230</v>
      </c>
      <c r="F465" s="224" t="s">
        <v>218</v>
      </c>
      <c r="G465" s="224" t="s">
        <v>378</v>
      </c>
      <c r="H465" s="339"/>
      <c r="I465" s="339">
        <v>26</v>
      </c>
      <c r="J465" s="332">
        <f t="shared" si="38"/>
        <v>0</v>
      </c>
      <c r="K465" s="333" t="s">
        <v>219</v>
      </c>
      <c r="L465" s="333"/>
      <c r="M465" s="333"/>
      <c r="N465" s="333"/>
      <c r="O465" s="333"/>
      <c r="P465" s="333"/>
      <c r="Q465" s="334">
        <f>IF(K465="nio",0,IF(K465&gt;0,K465*H465/W465,0))*VLOOKUP(B465,'2-Kosten per locatie'!$A$13:$C$63,3,FALSE)</f>
        <v>0</v>
      </c>
      <c r="R465" s="334">
        <f>IF(L465&gt;0,L465*H465/X465,0)*VLOOKUP(B465,'2-Kosten per locatie'!$A$13:$C$63,3,FALSE)</f>
        <v>0</v>
      </c>
      <c r="S465" s="334">
        <f>IF(M465&gt;0,M465*H465/Y465,0)*VLOOKUP(B465,'2-Kosten per locatie'!$A$13:$C$63,3,FALSE)</f>
        <v>0</v>
      </c>
      <c r="T465" s="334">
        <f>IF(N465&gt;0,N465*H465/Z465,0)*VLOOKUP(B465,'2-Kosten per locatie'!$A$13:$C$63,3,FALSE)</f>
        <v>0</v>
      </c>
      <c r="U465" s="334">
        <f>IF(O465&gt;0,O465*H465/Y465,0)*VLOOKUP(B465,'2-Kosten per locatie'!$A$13:$C$63,3,FALSE)</f>
        <v>0</v>
      </c>
      <c r="V465" s="334">
        <f>IF(P465&gt;0,P465*H465/Z465,0)*VLOOKUP(B465,'2-Kosten per locatie'!$A$13:$C$63,3,FALSE)</f>
        <v>0</v>
      </c>
      <c r="W465" s="335">
        <f>IF(K465="nio",0,IF(K465&gt;0,VLOOKUP(F465,'3-Productie normen'!A:L,VLOOKUP(K465,'3-Productie normen'!$B$38:$C$44,2,FALSE),FALSE)))</f>
        <v>0</v>
      </c>
      <c r="X465" s="335">
        <f t="shared" si="39"/>
        <v>0</v>
      </c>
      <c r="Y465" s="335">
        <f t="shared" si="40"/>
        <v>0</v>
      </c>
      <c r="Z465" s="335">
        <f t="shared" si="41"/>
        <v>0</v>
      </c>
      <c r="AA465" s="336" t="str">
        <f>VLOOKUP(F465,'3-Productie normen'!A:O,15,FALSE)</f>
        <v>-</v>
      </c>
      <c r="AC465" s="337">
        <f t="shared" si="42"/>
        <v>0</v>
      </c>
    </row>
    <row r="466" spans="1:29" ht="14.1" customHeight="1">
      <c r="A466" s="68">
        <v>466</v>
      </c>
      <c r="B466" s="273" t="s">
        <v>108</v>
      </c>
      <c r="C466" s="329">
        <v>21</v>
      </c>
      <c r="D466" s="330"/>
      <c r="E466" s="224" t="s">
        <v>393</v>
      </c>
      <c r="F466" s="224" t="s">
        <v>218</v>
      </c>
      <c r="G466" s="224" t="s">
        <v>212</v>
      </c>
      <c r="H466" s="339"/>
      <c r="I466" s="339">
        <v>5</v>
      </c>
      <c r="J466" s="332">
        <f t="shared" si="38"/>
        <v>0</v>
      </c>
      <c r="K466" s="333" t="s">
        <v>219</v>
      </c>
      <c r="L466" s="333"/>
      <c r="M466" s="333"/>
      <c r="N466" s="333"/>
      <c r="O466" s="333"/>
      <c r="P466" s="333"/>
      <c r="Q466" s="334">
        <f>IF(K466="nio",0,IF(K466&gt;0,K466*H466/W466,0))*VLOOKUP(B466,'2-Kosten per locatie'!$A$13:$C$63,3,FALSE)</f>
        <v>0</v>
      </c>
      <c r="R466" s="334">
        <f>IF(L466&gt;0,L466*H466/X466,0)*VLOOKUP(B466,'2-Kosten per locatie'!$A$13:$C$63,3,FALSE)</f>
        <v>0</v>
      </c>
      <c r="S466" s="334">
        <f>IF(M466&gt;0,M466*H466/Y466,0)*VLOOKUP(B466,'2-Kosten per locatie'!$A$13:$C$63,3,FALSE)</f>
        <v>0</v>
      </c>
      <c r="T466" s="334">
        <f>IF(N466&gt;0,N466*H466/Z466,0)*VLOOKUP(B466,'2-Kosten per locatie'!$A$13:$C$63,3,FALSE)</f>
        <v>0</v>
      </c>
      <c r="U466" s="334">
        <f>IF(O466&gt;0,O466*H466/Y466,0)*VLOOKUP(B466,'2-Kosten per locatie'!$A$13:$C$63,3,FALSE)</f>
        <v>0</v>
      </c>
      <c r="V466" s="334">
        <f>IF(P466&gt;0,P466*H466/Z466,0)*VLOOKUP(B466,'2-Kosten per locatie'!$A$13:$C$63,3,FALSE)</f>
        <v>0</v>
      </c>
      <c r="W466" s="335">
        <f>IF(K466="nio",0,IF(K466&gt;0,VLOOKUP(F466,'3-Productie normen'!A:L,VLOOKUP(K466,'3-Productie normen'!$B$38:$C$44,2,FALSE),FALSE)))</f>
        <v>0</v>
      </c>
      <c r="X466" s="335">
        <f t="shared" si="39"/>
        <v>0</v>
      </c>
      <c r="Y466" s="335">
        <f t="shared" si="40"/>
        <v>0</v>
      </c>
      <c r="Z466" s="335">
        <f t="shared" si="41"/>
        <v>0</v>
      </c>
      <c r="AA466" s="336" t="str">
        <f>VLOOKUP(F466,'3-Productie normen'!A:O,15,FALSE)</f>
        <v>-</v>
      </c>
      <c r="AC466" s="337">
        <f t="shared" si="42"/>
        <v>0</v>
      </c>
    </row>
    <row r="467" spans="1:29" ht="14.1" customHeight="1">
      <c r="A467" s="68">
        <v>467</v>
      </c>
      <c r="B467" s="273" t="s">
        <v>108</v>
      </c>
      <c r="C467" s="329">
        <v>22</v>
      </c>
      <c r="D467" s="330"/>
      <c r="E467" s="224" t="s">
        <v>158</v>
      </c>
      <c r="F467" s="224" t="s">
        <v>218</v>
      </c>
      <c r="G467" s="224" t="s">
        <v>209</v>
      </c>
      <c r="H467" s="339"/>
      <c r="I467" s="339">
        <v>29.7</v>
      </c>
      <c r="J467" s="332">
        <f t="shared" si="38"/>
        <v>0</v>
      </c>
      <c r="K467" s="333" t="s">
        <v>219</v>
      </c>
      <c r="L467" s="333"/>
      <c r="M467" s="333"/>
      <c r="N467" s="333"/>
      <c r="O467" s="333"/>
      <c r="P467" s="333"/>
      <c r="Q467" s="334">
        <f>IF(K467="nio",0,IF(K467&gt;0,K467*H467/W467,0))*VLOOKUP(B467,'2-Kosten per locatie'!$A$13:$C$63,3,FALSE)</f>
        <v>0</v>
      </c>
      <c r="R467" s="334">
        <f>IF(L467&gt;0,L467*H467/X467,0)*VLOOKUP(B467,'2-Kosten per locatie'!$A$13:$C$63,3,FALSE)</f>
        <v>0</v>
      </c>
      <c r="S467" s="334">
        <f>IF(M467&gt;0,M467*H467/Y467,0)*VLOOKUP(B467,'2-Kosten per locatie'!$A$13:$C$63,3,FALSE)</f>
        <v>0</v>
      </c>
      <c r="T467" s="334">
        <f>IF(N467&gt;0,N467*H467/Z467,0)*VLOOKUP(B467,'2-Kosten per locatie'!$A$13:$C$63,3,FALSE)</f>
        <v>0</v>
      </c>
      <c r="U467" s="334">
        <f>IF(O467&gt;0,O467*H467/Y467,0)*VLOOKUP(B467,'2-Kosten per locatie'!$A$13:$C$63,3,FALSE)</f>
        <v>0</v>
      </c>
      <c r="V467" s="334">
        <f>IF(P467&gt;0,P467*H467/Z467,0)*VLOOKUP(B467,'2-Kosten per locatie'!$A$13:$C$63,3,FALSE)</f>
        <v>0</v>
      </c>
      <c r="W467" s="335">
        <f>IF(K467="nio",0,IF(K467&gt;0,VLOOKUP(F467,'3-Productie normen'!A:L,VLOOKUP(K467,'3-Productie normen'!$B$38:$C$44,2,FALSE),FALSE)))</f>
        <v>0</v>
      </c>
      <c r="X467" s="335">
        <f t="shared" si="39"/>
        <v>0</v>
      </c>
      <c r="Y467" s="335">
        <f t="shared" si="40"/>
        <v>0</v>
      </c>
      <c r="Z467" s="335">
        <f t="shared" si="41"/>
        <v>0</v>
      </c>
      <c r="AA467" s="336" t="str">
        <f>VLOOKUP(F467,'3-Productie normen'!A:O,15,FALSE)</f>
        <v>-</v>
      </c>
      <c r="AC467" s="337">
        <f t="shared" si="42"/>
        <v>0</v>
      </c>
    </row>
    <row r="468" spans="1:29" ht="14.1" customHeight="1">
      <c r="A468" s="68">
        <v>468</v>
      </c>
      <c r="B468" s="273" t="s">
        <v>108</v>
      </c>
      <c r="C468" s="329">
        <v>22</v>
      </c>
      <c r="D468" s="330"/>
      <c r="E468" s="224" t="s">
        <v>158</v>
      </c>
      <c r="F468" s="224" t="s">
        <v>218</v>
      </c>
      <c r="G468" s="224" t="s">
        <v>209</v>
      </c>
      <c r="H468" s="339"/>
      <c r="I468" s="339">
        <v>29.67</v>
      </c>
      <c r="J468" s="332">
        <f t="shared" ref="J468:J542" si="43">SUM(K468:P468)</f>
        <v>0</v>
      </c>
      <c r="K468" s="333" t="s">
        <v>219</v>
      </c>
      <c r="L468" s="333"/>
      <c r="M468" s="333"/>
      <c r="N468" s="333"/>
      <c r="O468" s="333"/>
      <c r="P468" s="333"/>
      <c r="Q468" s="334">
        <f>IF(K468="nio",0,IF(K468&gt;0,K468*H468/W468,0))*VLOOKUP(B468,'2-Kosten per locatie'!$A$13:$C$63,3,FALSE)</f>
        <v>0</v>
      </c>
      <c r="R468" s="334">
        <f>IF(L468&gt;0,L468*H468/X468,0)*VLOOKUP(B468,'2-Kosten per locatie'!$A$13:$C$63,3,FALSE)</f>
        <v>0</v>
      </c>
      <c r="S468" s="334">
        <f>IF(M468&gt;0,M468*H468/Y468,0)*VLOOKUP(B468,'2-Kosten per locatie'!$A$13:$C$63,3,FALSE)</f>
        <v>0</v>
      </c>
      <c r="T468" s="334">
        <f>IF(N468&gt;0,N468*H468/Z468,0)*VLOOKUP(B468,'2-Kosten per locatie'!$A$13:$C$63,3,FALSE)</f>
        <v>0</v>
      </c>
      <c r="U468" s="334">
        <f>IF(O468&gt;0,O468*H468/Y468,0)*VLOOKUP(B468,'2-Kosten per locatie'!$A$13:$C$63,3,FALSE)</f>
        <v>0</v>
      </c>
      <c r="V468" s="334">
        <f>IF(P468&gt;0,P468*H468/Z468,0)*VLOOKUP(B468,'2-Kosten per locatie'!$A$13:$C$63,3,FALSE)</f>
        <v>0</v>
      </c>
      <c r="W468" s="335">
        <f>IF(K468="nio",0,IF(K468&gt;0,VLOOKUP(F468,'3-Productie normen'!A:L,VLOOKUP(K468,'3-Productie normen'!$B$38:$C$44,2,FALSE),FALSE)))</f>
        <v>0</v>
      </c>
      <c r="X468" s="335">
        <f t="shared" si="39"/>
        <v>0</v>
      </c>
      <c r="Y468" s="335">
        <f t="shared" si="40"/>
        <v>0</v>
      </c>
      <c r="Z468" s="335">
        <f t="shared" si="41"/>
        <v>0</v>
      </c>
      <c r="AA468" s="336" t="str">
        <f>VLOOKUP(F468,'3-Productie normen'!A:O,15,FALSE)</f>
        <v>-</v>
      </c>
      <c r="AC468" s="337">
        <f t="shared" si="42"/>
        <v>0</v>
      </c>
    </row>
    <row r="469" spans="1:29" ht="14.1" customHeight="1">
      <c r="A469" s="68">
        <v>469</v>
      </c>
      <c r="B469" s="273" t="s">
        <v>108</v>
      </c>
      <c r="C469" s="329">
        <v>22</v>
      </c>
      <c r="D469" s="330"/>
      <c r="E469" s="224" t="s">
        <v>158</v>
      </c>
      <c r="F469" s="224" t="s">
        <v>218</v>
      </c>
      <c r="G469" s="224" t="s">
        <v>209</v>
      </c>
      <c r="H469" s="339"/>
      <c r="I469" s="339">
        <v>13.49</v>
      </c>
      <c r="J469" s="332">
        <f t="shared" si="43"/>
        <v>0</v>
      </c>
      <c r="K469" s="333" t="s">
        <v>219</v>
      </c>
      <c r="L469" s="333"/>
      <c r="M469" s="333"/>
      <c r="N469" s="333"/>
      <c r="O469" s="333"/>
      <c r="P469" s="333"/>
      <c r="Q469" s="334">
        <f>IF(K469="nio",0,IF(K469&gt;0,K469*H469/W469,0))*VLOOKUP(B469,'2-Kosten per locatie'!$A$13:$C$63,3,FALSE)</f>
        <v>0</v>
      </c>
      <c r="R469" s="334">
        <f>IF(L469&gt;0,L469*H469/X469,0)*VLOOKUP(B469,'2-Kosten per locatie'!$A$13:$C$63,3,FALSE)</f>
        <v>0</v>
      </c>
      <c r="S469" s="334">
        <f>IF(M469&gt;0,M469*H469/Y469,0)*VLOOKUP(B469,'2-Kosten per locatie'!$A$13:$C$63,3,FALSE)</f>
        <v>0</v>
      </c>
      <c r="T469" s="334">
        <f>IF(N469&gt;0,N469*H469/Z469,0)*VLOOKUP(B469,'2-Kosten per locatie'!$A$13:$C$63,3,FALSE)</f>
        <v>0</v>
      </c>
      <c r="U469" s="334">
        <f>IF(O469&gt;0,O469*H469/Y469,0)*VLOOKUP(B469,'2-Kosten per locatie'!$A$13:$C$63,3,FALSE)</f>
        <v>0</v>
      </c>
      <c r="V469" s="334">
        <f>IF(P469&gt;0,P469*H469/Z469,0)*VLOOKUP(B469,'2-Kosten per locatie'!$A$13:$C$63,3,FALSE)</f>
        <v>0</v>
      </c>
      <c r="W469" s="335">
        <f>IF(K469="nio",0,IF(K469&gt;0,VLOOKUP(F469,'3-Productie normen'!A:L,VLOOKUP(K469,'3-Productie normen'!$B$38:$C$44,2,FALSE),FALSE)))</f>
        <v>0</v>
      </c>
      <c r="X469" s="335">
        <f t="shared" si="39"/>
        <v>0</v>
      </c>
      <c r="Y469" s="335">
        <f t="shared" si="40"/>
        <v>0</v>
      </c>
      <c r="Z469" s="335">
        <f t="shared" si="41"/>
        <v>0</v>
      </c>
      <c r="AA469" s="336" t="str">
        <f>VLOOKUP(F469,'3-Productie normen'!A:O,15,FALSE)</f>
        <v>-</v>
      </c>
      <c r="AC469" s="337">
        <f t="shared" si="42"/>
        <v>0</v>
      </c>
    </row>
    <row r="470" spans="1:29" ht="14.1" customHeight="1">
      <c r="A470" s="68">
        <v>470</v>
      </c>
      <c r="B470" s="273" t="s">
        <v>108</v>
      </c>
      <c r="C470" s="329">
        <v>22</v>
      </c>
      <c r="D470" s="330"/>
      <c r="E470" s="224" t="s">
        <v>158</v>
      </c>
      <c r="F470" s="224" t="s">
        <v>218</v>
      </c>
      <c r="G470" s="224" t="s">
        <v>209</v>
      </c>
      <c r="H470" s="339"/>
      <c r="I470" s="339">
        <v>28.22</v>
      </c>
      <c r="J470" s="332">
        <f t="shared" si="43"/>
        <v>0</v>
      </c>
      <c r="K470" s="333" t="s">
        <v>219</v>
      </c>
      <c r="L470" s="333"/>
      <c r="M470" s="333"/>
      <c r="N470" s="333"/>
      <c r="O470" s="333"/>
      <c r="P470" s="333"/>
      <c r="Q470" s="334">
        <f>IF(K470="nio",0,IF(K470&gt;0,K470*H470/W470,0))*VLOOKUP(B470,'2-Kosten per locatie'!$A$13:$C$63,3,FALSE)</f>
        <v>0</v>
      </c>
      <c r="R470" s="334">
        <f>IF(L470&gt;0,L470*H470/X470,0)*VLOOKUP(B470,'2-Kosten per locatie'!$A$13:$C$63,3,FALSE)</f>
        <v>0</v>
      </c>
      <c r="S470" s="334">
        <f>IF(M470&gt;0,M470*H470/Y470,0)*VLOOKUP(B470,'2-Kosten per locatie'!$A$13:$C$63,3,FALSE)</f>
        <v>0</v>
      </c>
      <c r="T470" s="334">
        <f>IF(N470&gt;0,N470*H470/Z470,0)*VLOOKUP(B470,'2-Kosten per locatie'!$A$13:$C$63,3,FALSE)</f>
        <v>0</v>
      </c>
      <c r="U470" s="334">
        <f>IF(O470&gt;0,O470*H470/Y470,0)*VLOOKUP(B470,'2-Kosten per locatie'!$A$13:$C$63,3,FALSE)</f>
        <v>0</v>
      </c>
      <c r="V470" s="334">
        <f>IF(P470&gt;0,P470*H470/Z470,0)*VLOOKUP(B470,'2-Kosten per locatie'!$A$13:$C$63,3,FALSE)</f>
        <v>0</v>
      </c>
      <c r="W470" s="335">
        <f>IF(K470="nio",0,IF(K470&gt;0,VLOOKUP(F470,'3-Productie normen'!A:L,VLOOKUP(K470,'3-Productie normen'!$B$38:$C$44,2,FALSE),FALSE)))</f>
        <v>0</v>
      </c>
      <c r="X470" s="335">
        <f t="shared" si="39"/>
        <v>0</v>
      </c>
      <c r="Y470" s="335">
        <f t="shared" si="40"/>
        <v>0</v>
      </c>
      <c r="Z470" s="335">
        <f t="shared" si="41"/>
        <v>0</v>
      </c>
      <c r="AA470" s="336" t="str">
        <f>VLOOKUP(F470,'3-Productie normen'!A:O,15,FALSE)</f>
        <v>-</v>
      </c>
      <c r="AC470" s="337">
        <f t="shared" si="42"/>
        <v>0</v>
      </c>
    </row>
    <row r="471" spans="1:29" ht="14.1" customHeight="1">
      <c r="A471" s="68">
        <v>471</v>
      </c>
      <c r="B471" s="273" t="s">
        <v>108</v>
      </c>
      <c r="C471" s="329">
        <v>22</v>
      </c>
      <c r="D471" s="330"/>
      <c r="E471" s="224" t="s">
        <v>158</v>
      </c>
      <c r="F471" s="224" t="s">
        <v>218</v>
      </c>
      <c r="G471" s="224" t="s">
        <v>209</v>
      </c>
      <c r="H471" s="339"/>
      <c r="I471" s="339">
        <v>16.329999999999998</v>
      </c>
      <c r="J471" s="332">
        <f t="shared" si="43"/>
        <v>0</v>
      </c>
      <c r="K471" s="333" t="s">
        <v>219</v>
      </c>
      <c r="L471" s="333"/>
      <c r="M471" s="333"/>
      <c r="N471" s="333"/>
      <c r="O471" s="333"/>
      <c r="P471" s="333"/>
      <c r="Q471" s="334">
        <f>IF(K471="nio",0,IF(K471&gt;0,K471*H471/W471,0))*VLOOKUP(B471,'2-Kosten per locatie'!$A$13:$C$63,3,FALSE)</f>
        <v>0</v>
      </c>
      <c r="R471" s="334">
        <f>IF(L471&gt;0,L471*H471/X471,0)*VLOOKUP(B471,'2-Kosten per locatie'!$A$13:$C$63,3,FALSE)</f>
        <v>0</v>
      </c>
      <c r="S471" s="334">
        <f>IF(M471&gt;0,M471*H471/Y471,0)*VLOOKUP(B471,'2-Kosten per locatie'!$A$13:$C$63,3,FALSE)</f>
        <v>0</v>
      </c>
      <c r="T471" s="334">
        <f>IF(N471&gt;0,N471*H471/Z471,0)*VLOOKUP(B471,'2-Kosten per locatie'!$A$13:$C$63,3,FALSE)</f>
        <v>0</v>
      </c>
      <c r="U471" s="334">
        <f>IF(O471&gt;0,O471*H471/Y471,0)*VLOOKUP(B471,'2-Kosten per locatie'!$A$13:$C$63,3,FALSE)</f>
        <v>0</v>
      </c>
      <c r="V471" s="334">
        <f>IF(P471&gt;0,P471*H471/Z471,0)*VLOOKUP(B471,'2-Kosten per locatie'!$A$13:$C$63,3,FALSE)</f>
        <v>0</v>
      </c>
      <c r="W471" s="335">
        <f>IF(K471="nio",0,IF(K471&gt;0,VLOOKUP(F471,'3-Productie normen'!A:L,VLOOKUP(K471,'3-Productie normen'!$B$38:$C$44,2,FALSE),FALSE)))</f>
        <v>0</v>
      </c>
      <c r="X471" s="335">
        <f t="shared" si="39"/>
        <v>0</v>
      </c>
      <c r="Y471" s="335">
        <f t="shared" si="40"/>
        <v>0</v>
      </c>
      <c r="Z471" s="335">
        <f t="shared" si="41"/>
        <v>0</v>
      </c>
      <c r="AA471" s="336" t="str">
        <f>VLOOKUP(F471,'3-Productie normen'!A:O,15,FALSE)</f>
        <v>-</v>
      </c>
      <c r="AC471" s="337">
        <f t="shared" si="42"/>
        <v>0</v>
      </c>
    </row>
    <row r="472" spans="1:29" ht="14.1" customHeight="1">
      <c r="A472" s="68">
        <v>472</v>
      </c>
      <c r="B472" s="273" t="s">
        <v>108</v>
      </c>
      <c r="C472" s="329">
        <v>22</v>
      </c>
      <c r="D472" s="330"/>
      <c r="E472" s="224" t="s">
        <v>158</v>
      </c>
      <c r="F472" s="224" t="s">
        <v>218</v>
      </c>
      <c r="G472" s="224" t="s">
        <v>209</v>
      </c>
      <c r="H472" s="339"/>
      <c r="I472" s="339">
        <v>6.7</v>
      </c>
      <c r="J472" s="332">
        <f t="shared" si="43"/>
        <v>0</v>
      </c>
      <c r="K472" s="333" t="s">
        <v>219</v>
      </c>
      <c r="L472" s="333"/>
      <c r="M472" s="333"/>
      <c r="N472" s="333"/>
      <c r="O472" s="333"/>
      <c r="P472" s="333"/>
      <c r="Q472" s="334">
        <f>IF(K472="nio",0,IF(K472&gt;0,K472*H472/W472,0))*VLOOKUP(B472,'2-Kosten per locatie'!$A$13:$C$63,3,FALSE)</f>
        <v>0</v>
      </c>
      <c r="R472" s="334">
        <f>IF(L472&gt;0,L472*H472/X472,0)*VLOOKUP(B472,'2-Kosten per locatie'!$A$13:$C$63,3,FALSE)</f>
        <v>0</v>
      </c>
      <c r="S472" s="334">
        <f>IF(M472&gt;0,M472*H472/Y472,0)*VLOOKUP(B472,'2-Kosten per locatie'!$A$13:$C$63,3,FALSE)</f>
        <v>0</v>
      </c>
      <c r="T472" s="334">
        <f>IF(N472&gt;0,N472*H472/Z472,0)*VLOOKUP(B472,'2-Kosten per locatie'!$A$13:$C$63,3,FALSE)</f>
        <v>0</v>
      </c>
      <c r="U472" s="334">
        <f>IF(O472&gt;0,O472*H472/Y472,0)*VLOOKUP(B472,'2-Kosten per locatie'!$A$13:$C$63,3,FALSE)</f>
        <v>0</v>
      </c>
      <c r="V472" s="334">
        <f>IF(P472&gt;0,P472*H472/Z472,0)*VLOOKUP(B472,'2-Kosten per locatie'!$A$13:$C$63,3,FALSE)</f>
        <v>0</v>
      </c>
      <c r="W472" s="335">
        <f>IF(K472="nio",0,IF(K472&gt;0,VLOOKUP(F472,'3-Productie normen'!A:L,VLOOKUP(K472,'3-Productie normen'!$B$38:$C$44,2,FALSE),FALSE)))</f>
        <v>0</v>
      </c>
      <c r="X472" s="335">
        <f t="shared" si="39"/>
        <v>0</v>
      </c>
      <c r="Y472" s="335">
        <f t="shared" si="40"/>
        <v>0</v>
      </c>
      <c r="Z472" s="335">
        <f t="shared" si="41"/>
        <v>0</v>
      </c>
      <c r="AA472" s="336" t="str">
        <f>VLOOKUP(F472,'3-Productie normen'!A:O,15,FALSE)</f>
        <v>-</v>
      </c>
      <c r="AC472" s="337">
        <f t="shared" si="42"/>
        <v>0</v>
      </c>
    </row>
    <row r="473" spans="1:29" ht="14.1" customHeight="1">
      <c r="A473" s="68">
        <v>473</v>
      </c>
      <c r="B473" s="273" t="s">
        <v>108</v>
      </c>
      <c r="C473" s="329">
        <v>22</v>
      </c>
      <c r="D473" s="330"/>
      <c r="E473" s="224" t="s">
        <v>158</v>
      </c>
      <c r="F473" s="224" t="s">
        <v>218</v>
      </c>
      <c r="G473" s="224" t="s">
        <v>209</v>
      </c>
      <c r="H473" s="339"/>
      <c r="I473" s="339">
        <v>26.27</v>
      </c>
      <c r="J473" s="332">
        <f t="shared" si="43"/>
        <v>0</v>
      </c>
      <c r="K473" s="333" t="s">
        <v>219</v>
      </c>
      <c r="L473" s="333"/>
      <c r="M473" s="333"/>
      <c r="N473" s="333"/>
      <c r="O473" s="333"/>
      <c r="P473" s="333"/>
      <c r="Q473" s="334">
        <f>IF(K473="nio",0,IF(K473&gt;0,K473*H473/W473,0))*VLOOKUP(B473,'2-Kosten per locatie'!$A$13:$C$63,3,FALSE)</f>
        <v>0</v>
      </c>
      <c r="R473" s="334">
        <f>IF(L473&gt;0,L473*H473/X473,0)*VLOOKUP(B473,'2-Kosten per locatie'!$A$13:$C$63,3,FALSE)</f>
        <v>0</v>
      </c>
      <c r="S473" s="334">
        <f>IF(M473&gt;0,M473*H473/Y473,0)*VLOOKUP(B473,'2-Kosten per locatie'!$A$13:$C$63,3,FALSE)</f>
        <v>0</v>
      </c>
      <c r="T473" s="334">
        <f>IF(N473&gt;0,N473*H473/Z473,0)*VLOOKUP(B473,'2-Kosten per locatie'!$A$13:$C$63,3,FALSE)</f>
        <v>0</v>
      </c>
      <c r="U473" s="334">
        <f>IF(O473&gt;0,O473*H473/Y473,0)*VLOOKUP(B473,'2-Kosten per locatie'!$A$13:$C$63,3,FALSE)</f>
        <v>0</v>
      </c>
      <c r="V473" s="334">
        <f>IF(P473&gt;0,P473*H473/Z473,0)*VLOOKUP(B473,'2-Kosten per locatie'!$A$13:$C$63,3,FALSE)</f>
        <v>0</v>
      </c>
      <c r="W473" s="335">
        <f>IF(K473="nio",0,IF(K473&gt;0,VLOOKUP(F473,'3-Productie normen'!A:L,VLOOKUP(K473,'3-Productie normen'!$B$38:$C$44,2,FALSE),FALSE)))</f>
        <v>0</v>
      </c>
      <c r="X473" s="335">
        <f t="shared" si="39"/>
        <v>0</v>
      </c>
      <c r="Y473" s="335">
        <f t="shared" si="40"/>
        <v>0</v>
      </c>
      <c r="Z473" s="335">
        <f t="shared" si="41"/>
        <v>0</v>
      </c>
      <c r="AA473" s="336" t="str">
        <f>VLOOKUP(F473,'3-Productie normen'!A:O,15,FALSE)</f>
        <v>-</v>
      </c>
      <c r="AC473" s="337">
        <f t="shared" si="42"/>
        <v>0</v>
      </c>
    </row>
    <row r="474" spans="1:29" ht="14.1" customHeight="1">
      <c r="A474" s="68">
        <v>474</v>
      </c>
      <c r="B474" s="273" t="s">
        <v>108</v>
      </c>
      <c r="C474" s="329">
        <v>22</v>
      </c>
      <c r="D474" s="330"/>
      <c r="E474" s="224" t="s">
        <v>158</v>
      </c>
      <c r="F474" s="224" t="s">
        <v>218</v>
      </c>
      <c r="G474" s="224" t="s">
        <v>209</v>
      </c>
      <c r="H474" s="339"/>
      <c r="I474" s="339">
        <v>47.31</v>
      </c>
      <c r="J474" s="332">
        <f t="shared" si="43"/>
        <v>0</v>
      </c>
      <c r="K474" s="333" t="s">
        <v>219</v>
      </c>
      <c r="L474" s="333"/>
      <c r="M474" s="333"/>
      <c r="N474" s="333"/>
      <c r="O474" s="333"/>
      <c r="P474" s="333"/>
      <c r="Q474" s="334">
        <f>IF(K474="nio",0,IF(K474&gt;0,K474*H474/W474,0))*VLOOKUP(B474,'2-Kosten per locatie'!$A$13:$C$63,3,FALSE)</f>
        <v>0</v>
      </c>
      <c r="R474" s="334">
        <f>IF(L474&gt;0,L474*H474/X474,0)*VLOOKUP(B474,'2-Kosten per locatie'!$A$13:$C$63,3,FALSE)</f>
        <v>0</v>
      </c>
      <c r="S474" s="334">
        <f>IF(M474&gt;0,M474*H474/Y474,0)*VLOOKUP(B474,'2-Kosten per locatie'!$A$13:$C$63,3,FALSE)</f>
        <v>0</v>
      </c>
      <c r="T474" s="334">
        <f>IF(N474&gt;0,N474*H474/Z474,0)*VLOOKUP(B474,'2-Kosten per locatie'!$A$13:$C$63,3,FALSE)</f>
        <v>0</v>
      </c>
      <c r="U474" s="334">
        <f>IF(O474&gt;0,O474*H474/Y474,0)*VLOOKUP(B474,'2-Kosten per locatie'!$A$13:$C$63,3,FALSE)</f>
        <v>0</v>
      </c>
      <c r="V474" s="334">
        <f>IF(P474&gt;0,P474*H474/Z474,0)*VLOOKUP(B474,'2-Kosten per locatie'!$A$13:$C$63,3,FALSE)</f>
        <v>0</v>
      </c>
      <c r="W474" s="335">
        <f>IF(K474="nio",0,IF(K474&gt;0,VLOOKUP(F474,'3-Productie normen'!A:L,VLOOKUP(K474,'3-Productie normen'!$B$38:$C$44,2,FALSE),FALSE)))</f>
        <v>0</v>
      </c>
      <c r="X474" s="335">
        <f t="shared" si="39"/>
        <v>0</v>
      </c>
      <c r="Y474" s="335">
        <f t="shared" si="40"/>
        <v>0</v>
      </c>
      <c r="Z474" s="335">
        <f t="shared" si="41"/>
        <v>0</v>
      </c>
      <c r="AA474" s="336" t="str">
        <f>VLOOKUP(F474,'3-Productie normen'!A:O,15,FALSE)</f>
        <v>-</v>
      </c>
      <c r="AC474" s="337">
        <f t="shared" si="42"/>
        <v>0</v>
      </c>
    </row>
    <row r="475" spans="1:29" ht="14.1" customHeight="1">
      <c r="A475" s="68">
        <v>475</v>
      </c>
      <c r="B475" s="273" t="s">
        <v>108</v>
      </c>
      <c r="C475" s="329">
        <v>22</v>
      </c>
      <c r="D475" s="330"/>
      <c r="E475" s="224" t="s">
        <v>394</v>
      </c>
      <c r="F475" s="224" t="s">
        <v>218</v>
      </c>
      <c r="G475" s="224" t="s">
        <v>209</v>
      </c>
      <c r="H475" s="339"/>
      <c r="I475" s="339">
        <v>64.650000000000006</v>
      </c>
      <c r="J475" s="332">
        <f t="shared" si="43"/>
        <v>0</v>
      </c>
      <c r="K475" s="333" t="s">
        <v>219</v>
      </c>
      <c r="L475" s="333"/>
      <c r="M475" s="333"/>
      <c r="N475" s="333"/>
      <c r="O475" s="333"/>
      <c r="P475" s="333"/>
      <c r="Q475" s="334">
        <f>IF(K475="nio",0,IF(K475&gt;0,K475*H475/W475,0))*VLOOKUP(B475,'2-Kosten per locatie'!$A$13:$C$63,3,FALSE)</f>
        <v>0</v>
      </c>
      <c r="R475" s="334">
        <f>IF(L475&gt;0,L475*H475/X475,0)*VLOOKUP(B475,'2-Kosten per locatie'!$A$13:$C$63,3,FALSE)</f>
        <v>0</v>
      </c>
      <c r="S475" s="334">
        <f>IF(M475&gt;0,M475*H475/Y475,0)*VLOOKUP(B475,'2-Kosten per locatie'!$A$13:$C$63,3,FALSE)</f>
        <v>0</v>
      </c>
      <c r="T475" s="334">
        <f>IF(N475&gt;0,N475*H475/Z475,0)*VLOOKUP(B475,'2-Kosten per locatie'!$A$13:$C$63,3,FALSE)</f>
        <v>0</v>
      </c>
      <c r="U475" s="334">
        <f>IF(O475&gt;0,O475*H475/Y475,0)*VLOOKUP(B475,'2-Kosten per locatie'!$A$13:$C$63,3,FALSE)</f>
        <v>0</v>
      </c>
      <c r="V475" s="334">
        <f>IF(P475&gt;0,P475*H475/Z475,0)*VLOOKUP(B475,'2-Kosten per locatie'!$A$13:$C$63,3,FALSE)</f>
        <v>0</v>
      </c>
      <c r="W475" s="335">
        <f>IF(K475="nio",0,IF(K475&gt;0,VLOOKUP(F475,'3-Productie normen'!A:L,VLOOKUP(K475,'3-Productie normen'!$B$38:$C$44,2,FALSE),FALSE)))</f>
        <v>0</v>
      </c>
      <c r="X475" s="335">
        <f t="shared" si="39"/>
        <v>0</v>
      </c>
      <c r="Y475" s="335">
        <f t="shared" si="40"/>
        <v>0</v>
      </c>
      <c r="Z475" s="335">
        <f t="shared" si="41"/>
        <v>0</v>
      </c>
      <c r="AA475" s="336" t="str">
        <f>VLOOKUP(F475,'3-Productie normen'!A:O,15,FALSE)</f>
        <v>-</v>
      </c>
      <c r="AC475" s="337">
        <f t="shared" si="42"/>
        <v>0</v>
      </c>
    </row>
    <row r="476" spans="1:29" ht="14.1" customHeight="1">
      <c r="A476" s="68">
        <v>476</v>
      </c>
      <c r="B476" s="273" t="s">
        <v>108</v>
      </c>
      <c r="C476" s="329">
        <v>22</v>
      </c>
      <c r="D476" s="330"/>
      <c r="E476" s="224" t="s">
        <v>394</v>
      </c>
      <c r="F476" s="224" t="s">
        <v>218</v>
      </c>
      <c r="G476" s="224" t="s">
        <v>209</v>
      </c>
      <c r="H476" s="339"/>
      <c r="I476" s="339">
        <v>120.84</v>
      </c>
      <c r="J476" s="332">
        <f t="shared" si="43"/>
        <v>0</v>
      </c>
      <c r="K476" s="333" t="s">
        <v>219</v>
      </c>
      <c r="L476" s="333"/>
      <c r="M476" s="333"/>
      <c r="N476" s="333"/>
      <c r="O476" s="333"/>
      <c r="P476" s="333"/>
      <c r="Q476" s="334">
        <f>IF(K476="nio",0,IF(K476&gt;0,K476*H476/W476,0))*VLOOKUP(B476,'2-Kosten per locatie'!$A$13:$C$63,3,FALSE)</f>
        <v>0</v>
      </c>
      <c r="R476" s="334">
        <f>IF(L476&gt;0,L476*H476/X476,0)*VLOOKUP(B476,'2-Kosten per locatie'!$A$13:$C$63,3,FALSE)</f>
        <v>0</v>
      </c>
      <c r="S476" s="334">
        <f>IF(M476&gt;0,M476*H476/Y476,0)*VLOOKUP(B476,'2-Kosten per locatie'!$A$13:$C$63,3,FALSE)</f>
        <v>0</v>
      </c>
      <c r="T476" s="334">
        <f>IF(N476&gt;0,N476*H476/Z476,0)*VLOOKUP(B476,'2-Kosten per locatie'!$A$13:$C$63,3,FALSE)</f>
        <v>0</v>
      </c>
      <c r="U476" s="334">
        <f>IF(O476&gt;0,O476*H476/Y476,0)*VLOOKUP(B476,'2-Kosten per locatie'!$A$13:$C$63,3,FALSE)</f>
        <v>0</v>
      </c>
      <c r="V476" s="334">
        <f>IF(P476&gt;0,P476*H476/Z476,0)*VLOOKUP(B476,'2-Kosten per locatie'!$A$13:$C$63,3,FALSE)</f>
        <v>0</v>
      </c>
      <c r="W476" s="335">
        <f>IF(K476="nio",0,IF(K476&gt;0,VLOOKUP(F476,'3-Productie normen'!A:L,VLOOKUP(K476,'3-Productie normen'!$B$38:$C$44,2,FALSE),FALSE)))</f>
        <v>0</v>
      </c>
      <c r="X476" s="335">
        <f t="shared" si="39"/>
        <v>0</v>
      </c>
      <c r="Y476" s="335">
        <f t="shared" si="40"/>
        <v>0</v>
      </c>
      <c r="Z476" s="335">
        <f t="shared" si="41"/>
        <v>0</v>
      </c>
      <c r="AA476" s="336" t="str">
        <f>VLOOKUP(F476,'3-Productie normen'!A:O,15,FALSE)</f>
        <v>-</v>
      </c>
      <c r="AC476" s="337">
        <f t="shared" si="42"/>
        <v>0</v>
      </c>
    </row>
    <row r="477" spans="1:29" ht="14.1" customHeight="1">
      <c r="A477" s="68">
        <v>477</v>
      </c>
      <c r="B477" s="273" t="s">
        <v>108</v>
      </c>
      <c r="C477" s="329">
        <v>22</v>
      </c>
      <c r="D477" s="330"/>
      <c r="E477" s="224" t="s">
        <v>395</v>
      </c>
      <c r="F477" s="224" t="s">
        <v>218</v>
      </c>
      <c r="G477" s="224" t="s">
        <v>212</v>
      </c>
      <c r="H477" s="339"/>
      <c r="I477" s="339">
        <v>5</v>
      </c>
      <c r="J477" s="332">
        <f t="shared" si="43"/>
        <v>0</v>
      </c>
      <c r="K477" s="333" t="s">
        <v>219</v>
      </c>
      <c r="L477" s="333"/>
      <c r="M477" s="333"/>
      <c r="N477" s="333"/>
      <c r="O477" s="333"/>
      <c r="P477" s="333"/>
      <c r="Q477" s="334">
        <f>IF(K477="nio",0,IF(K477&gt;0,K477*H477/W477,0))*VLOOKUP(B477,'2-Kosten per locatie'!$A$13:$C$63,3,FALSE)</f>
        <v>0</v>
      </c>
      <c r="R477" s="334">
        <f>IF(L477&gt;0,L477*H477/X477,0)*VLOOKUP(B477,'2-Kosten per locatie'!$A$13:$C$63,3,FALSE)</f>
        <v>0</v>
      </c>
      <c r="S477" s="334">
        <f>IF(M477&gt;0,M477*H477/Y477,0)*VLOOKUP(B477,'2-Kosten per locatie'!$A$13:$C$63,3,FALSE)</f>
        <v>0</v>
      </c>
      <c r="T477" s="334">
        <f>IF(N477&gt;0,N477*H477/Z477,0)*VLOOKUP(B477,'2-Kosten per locatie'!$A$13:$C$63,3,FALSE)</f>
        <v>0</v>
      </c>
      <c r="U477" s="334">
        <f>IF(O477&gt;0,O477*H477/Y477,0)*VLOOKUP(B477,'2-Kosten per locatie'!$A$13:$C$63,3,FALSE)</f>
        <v>0</v>
      </c>
      <c r="V477" s="334">
        <f>IF(P477&gt;0,P477*H477/Z477,0)*VLOOKUP(B477,'2-Kosten per locatie'!$A$13:$C$63,3,FALSE)</f>
        <v>0</v>
      </c>
      <c r="W477" s="335">
        <f>IF(K477="nio",0,IF(K477&gt;0,VLOOKUP(F477,'3-Productie normen'!A:L,VLOOKUP(K477,'3-Productie normen'!$B$38:$C$44,2,FALSE),FALSE)))</f>
        <v>0</v>
      </c>
      <c r="X477" s="335">
        <f t="shared" si="39"/>
        <v>0</v>
      </c>
      <c r="Y477" s="335">
        <f t="shared" si="40"/>
        <v>0</v>
      </c>
      <c r="Z477" s="335">
        <f t="shared" si="41"/>
        <v>0</v>
      </c>
      <c r="AA477" s="336" t="str">
        <f>VLOOKUP(F477,'3-Productie normen'!A:O,15,FALSE)</f>
        <v>-</v>
      </c>
      <c r="AC477" s="337">
        <f t="shared" si="42"/>
        <v>0</v>
      </c>
    </row>
    <row r="478" spans="1:29" ht="14.1" customHeight="1">
      <c r="A478" s="68">
        <v>478</v>
      </c>
      <c r="B478" s="273" t="s">
        <v>108</v>
      </c>
      <c r="C478" s="329">
        <v>22</v>
      </c>
      <c r="D478" s="330"/>
      <c r="E478" s="224" t="s">
        <v>153</v>
      </c>
      <c r="F478" s="224" t="s">
        <v>218</v>
      </c>
      <c r="G478" s="224" t="s">
        <v>209</v>
      </c>
      <c r="H478" s="339"/>
      <c r="I478" s="339">
        <v>44.65</v>
      </c>
      <c r="J478" s="332">
        <f t="shared" si="43"/>
        <v>0</v>
      </c>
      <c r="K478" s="333" t="s">
        <v>219</v>
      </c>
      <c r="L478" s="333"/>
      <c r="M478" s="333"/>
      <c r="N478" s="333"/>
      <c r="O478" s="333"/>
      <c r="P478" s="333"/>
      <c r="Q478" s="334">
        <f>IF(K478="nio",0,IF(K478&gt;0,K478*H478/W478,0))*VLOOKUP(B478,'2-Kosten per locatie'!$A$13:$C$63,3,FALSE)</f>
        <v>0</v>
      </c>
      <c r="R478" s="334">
        <f>IF(L478&gt;0,L478*H478/X478,0)*VLOOKUP(B478,'2-Kosten per locatie'!$A$13:$C$63,3,FALSE)</f>
        <v>0</v>
      </c>
      <c r="S478" s="334">
        <f>IF(M478&gt;0,M478*H478/Y478,0)*VLOOKUP(B478,'2-Kosten per locatie'!$A$13:$C$63,3,FALSE)</f>
        <v>0</v>
      </c>
      <c r="T478" s="334">
        <f>IF(N478&gt;0,N478*H478/Z478,0)*VLOOKUP(B478,'2-Kosten per locatie'!$A$13:$C$63,3,FALSE)</f>
        <v>0</v>
      </c>
      <c r="U478" s="334">
        <f>IF(O478&gt;0,O478*H478/Y478,0)*VLOOKUP(B478,'2-Kosten per locatie'!$A$13:$C$63,3,FALSE)</f>
        <v>0</v>
      </c>
      <c r="V478" s="334">
        <f>IF(P478&gt;0,P478*H478/Z478,0)*VLOOKUP(B478,'2-Kosten per locatie'!$A$13:$C$63,3,FALSE)</f>
        <v>0</v>
      </c>
      <c r="W478" s="335">
        <f>IF(K478="nio",0,IF(K478&gt;0,VLOOKUP(F478,'3-Productie normen'!A:L,VLOOKUP(K478,'3-Productie normen'!$B$38:$C$44,2,FALSE),FALSE)))</f>
        <v>0</v>
      </c>
      <c r="X478" s="335">
        <f t="shared" si="39"/>
        <v>0</v>
      </c>
      <c r="Y478" s="335">
        <f t="shared" si="40"/>
        <v>0</v>
      </c>
      <c r="Z478" s="335">
        <f t="shared" si="41"/>
        <v>0</v>
      </c>
      <c r="AA478" s="336" t="str">
        <f>VLOOKUP(F478,'3-Productie normen'!A:O,15,FALSE)</f>
        <v>-</v>
      </c>
      <c r="AC478" s="337">
        <f t="shared" si="42"/>
        <v>0</v>
      </c>
    </row>
    <row r="479" spans="1:29" ht="14.1" customHeight="1">
      <c r="A479" s="68">
        <v>479</v>
      </c>
      <c r="B479" s="273" t="s">
        <v>108</v>
      </c>
      <c r="C479" s="329">
        <v>22</v>
      </c>
      <c r="D479" s="330"/>
      <c r="E479" s="224" t="s">
        <v>380</v>
      </c>
      <c r="F479" s="224" t="s">
        <v>218</v>
      </c>
      <c r="G479" s="224" t="s">
        <v>378</v>
      </c>
      <c r="H479" s="339"/>
      <c r="I479" s="339">
        <v>7</v>
      </c>
      <c r="J479" s="332">
        <f t="shared" si="43"/>
        <v>0</v>
      </c>
      <c r="K479" s="333" t="s">
        <v>219</v>
      </c>
      <c r="L479" s="333"/>
      <c r="M479" s="333"/>
      <c r="N479" s="333"/>
      <c r="O479" s="333"/>
      <c r="P479" s="333"/>
      <c r="Q479" s="334">
        <f>IF(K479="nio",0,IF(K479&gt;0,K479*H479/W479,0))*VLOOKUP(B479,'2-Kosten per locatie'!$A$13:$C$63,3,FALSE)</f>
        <v>0</v>
      </c>
      <c r="R479" s="334">
        <f>IF(L479&gt;0,L479*H479/X479,0)*VLOOKUP(B479,'2-Kosten per locatie'!$A$13:$C$63,3,FALSE)</f>
        <v>0</v>
      </c>
      <c r="S479" s="334">
        <f>IF(M479&gt;0,M479*H479/Y479,0)*VLOOKUP(B479,'2-Kosten per locatie'!$A$13:$C$63,3,FALSE)</f>
        <v>0</v>
      </c>
      <c r="T479" s="334">
        <f>IF(N479&gt;0,N479*H479/Z479,0)*VLOOKUP(B479,'2-Kosten per locatie'!$A$13:$C$63,3,FALSE)</f>
        <v>0</v>
      </c>
      <c r="U479" s="334">
        <f>IF(O479&gt;0,O479*H479/Y479,0)*VLOOKUP(B479,'2-Kosten per locatie'!$A$13:$C$63,3,FALSE)</f>
        <v>0</v>
      </c>
      <c r="V479" s="334">
        <f>IF(P479&gt;0,P479*H479/Z479,0)*VLOOKUP(B479,'2-Kosten per locatie'!$A$13:$C$63,3,FALSE)</f>
        <v>0</v>
      </c>
      <c r="W479" s="335">
        <f>IF(K479="nio",0,IF(K479&gt;0,VLOOKUP(F479,'3-Productie normen'!A:L,VLOOKUP(K479,'3-Productie normen'!$B$38:$C$44,2,FALSE),FALSE)))</f>
        <v>0</v>
      </c>
      <c r="X479" s="335">
        <f t="shared" si="39"/>
        <v>0</v>
      </c>
      <c r="Y479" s="335">
        <f t="shared" si="40"/>
        <v>0</v>
      </c>
      <c r="Z479" s="335">
        <f t="shared" si="41"/>
        <v>0</v>
      </c>
      <c r="AA479" s="336" t="str">
        <f>VLOOKUP(F479,'3-Productie normen'!A:O,15,FALSE)</f>
        <v>-</v>
      </c>
      <c r="AC479" s="337">
        <f t="shared" si="42"/>
        <v>0</v>
      </c>
    </row>
    <row r="480" spans="1:29" ht="14.1" customHeight="1">
      <c r="A480" s="68">
        <v>480</v>
      </c>
      <c r="B480" s="273" t="s">
        <v>108</v>
      </c>
      <c r="C480" s="329">
        <v>22</v>
      </c>
      <c r="D480" s="330"/>
      <c r="E480" s="224" t="s">
        <v>230</v>
      </c>
      <c r="F480" s="224" t="s">
        <v>218</v>
      </c>
      <c r="G480" s="224" t="s">
        <v>378</v>
      </c>
      <c r="H480" s="339"/>
      <c r="I480" s="339">
        <v>26</v>
      </c>
      <c r="J480" s="332">
        <f t="shared" si="43"/>
        <v>0</v>
      </c>
      <c r="K480" s="333" t="s">
        <v>219</v>
      </c>
      <c r="L480" s="333"/>
      <c r="M480" s="333"/>
      <c r="N480" s="333"/>
      <c r="O480" s="333"/>
      <c r="P480" s="333"/>
      <c r="Q480" s="334">
        <f>IF(K480="nio",0,IF(K480&gt;0,K480*H480/W480,0))*VLOOKUP(B480,'2-Kosten per locatie'!$A$13:$C$63,3,FALSE)</f>
        <v>0</v>
      </c>
      <c r="R480" s="334">
        <f>IF(L480&gt;0,L480*H480/X480,0)*VLOOKUP(B480,'2-Kosten per locatie'!$A$13:$C$63,3,FALSE)</f>
        <v>0</v>
      </c>
      <c r="S480" s="334">
        <f>IF(M480&gt;0,M480*H480/Y480,0)*VLOOKUP(B480,'2-Kosten per locatie'!$A$13:$C$63,3,FALSE)</f>
        <v>0</v>
      </c>
      <c r="T480" s="334">
        <f>IF(N480&gt;0,N480*H480/Z480,0)*VLOOKUP(B480,'2-Kosten per locatie'!$A$13:$C$63,3,FALSE)</f>
        <v>0</v>
      </c>
      <c r="U480" s="334">
        <f>IF(O480&gt;0,O480*H480/Y480,0)*VLOOKUP(B480,'2-Kosten per locatie'!$A$13:$C$63,3,FALSE)</f>
        <v>0</v>
      </c>
      <c r="V480" s="334">
        <f>IF(P480&gt;0,P480*H480/Z480,0)*VLOOKUP(B480,'2-Kosten per locatie'!$A$13:$C$63,3,FALSE)</f>
        <v>0</v>
      </c>
      <c r="W480" s="335">
        <f>IF(K480="nio",0,IF(K480&gt;0,VLOOKUP(F480,'3-Productie normen'!A:L,VLOOKUP(K480,'3-Productie normen'!$B$38:$C$44,2,FALSE),FALSE)))</f>
        <v>0</v>
      </c>
      <c r="X480" s="335">
        <f t="shared" si="39"/>
        <v>0</v>
      </c>
      <c r="Y480" s="335">
        <f t="shared" si="40"/>
        <v>0</v>
      </c>
      <c r="Z480" s="335">
        <f t="shared" si="41"/>
        <v>0</v>
      </c>
      <c r="AA480" s="336" t="str">
        <f>VLOOKUP(F480,'3-Productie normen'!A:O,15,FALSE)</f>
        <v>-</v>
      </c>
      <c r="AC480" s="337">
        <f t="shared" si="42"/>
        <v>0</v>
      </c>
    </row>
    <row r="481" spans="1:29" ht="14.1" customHeight="1">
      <c r="A481" s="68">
        <v>481</v>
      </c>
      <c r="B481" s="273" t="s">
        <v>108</v>
      </c>
      <c r="C481" s="329">
        <v>22</v>
      </c>
      <c r="D481" s="330"/>
      <c r="E481" s="224" t="s">
        <v>381</v>
      </c>
      <c r="F481" s="224" t="s">
        <v>218</v>
      </c>
      <c r="G481" s="224" t="s">
        <v>209</v>
      </c>
      <c r="H481" s="339"/>
      <c r="I481" s="339">
        <v>24</v>
      </c>
      <c r="J481" s="332">
        <f t="shared" si="43"/>
        <v>0</v>
      </c>
      <c r="K481" s="333" t="s">
        <v>219</v>
      </c>
      <c r="L481" s="333"/>
      <c r="M481" s="333"/>
      <c r="N481" s="333"/>
      <c r="O481" s="333"/>
      <c r="P481" s="333"/>
      <c r="Q481" s="334">
        <f>IF(K481="nio",0,IF(K481&gt;0,K481*H481/W481,0))*VLOOKUP(B481,'2-Kosten per locatie'!$A$13:$C$63,3,FALSE)</f>
        <v>0</v>
      </c>
      <c r="R481" s="334">
        <f>IF(L481&gt;0,L481*H481/X481,0)*VLOOKUP(B481,'2-Kosten per locatie'!$A$13:$C$63,3,FALSE)</f>
        <v>0</v>
      </c>
      <c r="S481" s="334">
        <f>IF(M481&gt;0,M481*H481/Y481,0)*VLOOKUP(B481,'2-Kosten per locatie'!$A$13:$C$63,3,FALSE)</f>
        <v>0</v>
      </c>
      <c r="T481" s="334">
        <f>IF(N481&gt;0,N481*H481/Z481,0)*VLOOKUP(B481,'2-Kosten per locatie'!$A$13:$C$63,3,FALSE)</f>
        <v>0</v>
      </c>
      <c r="U481" s="334">
        <f>IF(O481&gt;0,O481*H481/Y481,0)*VLOOKUP(B481,'2-Kosten per locatie'!$A$13:$C$63,3,FALSE)</f>
        <v>0</v>
      </c>
      <c r="V481" s="334">
        <f>IF(P481&gt;0,P481*H481/Z481,0)*VLOOKUP(B481,'2-Kosten per locatie'!$A$13:$C$63,3,FALSE)</f>
        <v>0</v>
      </c>
      <c r="W481" s="335">
        <f>IF(K481="nio",0,IF(K481&gt;0,VLOOKUP(F481,'3-Productie normen'!A:L,VLOOKUP(K481,'3-Productie normen'!$B$38:$C$44,2,FALSE),FALSE)))</f>
        <v>0</v>
      </c>
      <c r="X481" s="335">
        <f t="shared" si="39"/>
        <v>0</v>
      </c>
      <c r="Y481" s="335">
        <f t="shared" si="40"/>
        <v>0</v>
      </c>
      <c r="Z481" s="335">
        <f t="shared" si="41"/>
        <v>0</v>
      </c>
      <c r="AA481" s="336" t="str">
        <f>VLOOKUP(F481,'3-Productie normen'!A:O,15,FALSE)</f>
        <v>-</v>
      </c>
      <c r="AC481" s="337">
        <f t="shared" si="42"/>
        <v>0</v>
      </c>
    </row>
    <row r="482" spans="1:29" ht="14.1" customHeight="1">
      <c r="A482" s="68">
        <v>482</v>
      </c>
      <c r="B482" s="273" t="s">
        <v>108</v>
      </c>
      <c r="C482" s="329">
        <v>23</v>
      </c>
      <c r="D482" s="330"/>
      <c r="E482" s="224" t="s">
        <v>396</v>
      </c>
      <c r="F482" s="224" t="s">
        <v>158</v>
      </c>
      <c r="G482" s="224" t="s">
        <v>209</v>
      </c>
      <c r="H482" s="339">
        <v>445</v>
      </c>
      <c r="I482" s="339"/>
      <c r="J482" s="332">
        <f t="shared" si="43"/>
        <v>130</v>
      </c>
      <c r="K482" s="333">
        <v>130</v>
      </c>
      <c r="L482" s="333"/>
      <c r="M482" s="333"/>
      <c r="N482" s="333"/>
      <c r="O482" s="333"/>
      <c r="P482" s="333"/>
      <c r="Q482" s="334" t="e">
        <f>IF(K482="nio",0,IF(K482&gt;0,K482*H482/W482,0))*VLOOKUP(B482,'2-Kosten per locatie'!$A$13:$C$63,3,FALSE)</f>
        <v>#DIV/0!</v>
      </c>
      <c r="R482" s="334">
        <f>IF(L482&gt;0,L482*H482/X482,0)*VLOOKUP(B482,'2-Kosten per locatie'!$A$13:$C$63,3,FALSE)</f>
        <v>0</v>
      </c>
      <c r="S482" s="334">
        <f>IF(M482&gt;0,M482*H482/Y482,0)*VLOOKUP(B482,'2-Kosten per locatie'!$A$13:$C$63,3,FALSE)</f>
        <v>0</v>
      </c>
      <c r="T482" s="334">
        <f>IF(N482&gt;0,N482*H482/Z482,0)*VLOOKUP(B482,'2-Kosten per locatie'!$A$13:$C$63,3,FALSE)</f>
        <v>0</v>
      </c>
      <c r="U482" s="334">
        <f>IF(O482&gt;0,O482*H482/Y482,0)*VLOOKUP(B482,'2-Kosten per locatie'!$A$13:$C$63,3,FALSE)</f>
        <v>0</v>
      </c>
      <c r="V482" s="334">
        <f>IF(P482&gt;0,P482*H482/Z482,0)*VLOOKUP(B482,'2-Kosten per locatie'!$A$13:$C$63,3,FALSE)</f>
        <v>0</v>
      </c>
      <c r="W482" s="335">
        <f>IF(K482="nio",0,IF(K482&gt;0,VLOOKUP(F482,'3-Productie normen'!A:L,VLOOKUP(K482,'3-Productie normen'!$B$38:$C$44,2,FALSE),FALSE)))</f>
        <v>0</v>
      </c>
      <c r="X482" s="335">
        <f t="shared" si="39"/>
        <v>0</v>
      </c>
      <c r="Y482" s="335">
        <f t="shared" si="40"/>
        <v>0</v>
      </c>
      <c r="Z482" s="335">
        <f t="shared" si="41"/>
        <v>0</v>
      </c>
      <c r="AA482" s="336" t="str">
        <f>VLOOKUP(F482,'3-Productie normen'!A:O,15,FALSE)</f>
        <v>B</v>
      </c>
      <c r="AC482" s="337">
        <f t="shared" si="42"/>
        <v>57850</v>
      </c>
    </row>
    <row r="483" spans="1:29" ht="14.1" customHeight="1">
      <c r="A483" s="68">
        <v>483</v>
      </c>
      <c r="B483" s="273" t="s">
        <v>108</v>
      </c>
      <c r="C483" s="329">
        <v>23</v>
      </c>
      <c r="D483" s="330"/>
      <c r="E483" s="224" t="s">
        <v>380</v>
      </c>
      <c r="F483" s="224" t="s">
        <v>166</v>
      </c>
      <c r="G483" s="224" t="s">
        <v>378</v>
      </c>
      <c r="H483" s="339">
        <v>7</v>
      </c>
      <c r="I483" s="339"/>
      <c r="J483" s="332">
        <f t="shared" si="43"/>
        <v>255</v>
      </c>
      <c r="K483" s="333">
        <v>255</v>
      </c>
      <c r="L483" s="333"/>
      <c r="M483" s="333"/>
      <c r="N483" s="333"/>
      <c r="O483" s="333"/>
      <c r="P483" s="333"/>
      <c r="Q483" s="334" t="e">
        <f>IF(K483="nio",0,IF(K483&gt;0,K483*H483/W483,0))*VLOOKUP(B483,'2-Kosten per locatie'!$A$13:$C$63,3,FALSE)</f>
        <v>#DIV/0!</v>
      </c>
      <c r="R483" s="334">
        <f>IF(L483&gt;0,L483*H483/X483,0)*VLOOKUP(B483,'2-Kosten per locatie'!$A$13:$C$63,3,FALSE)</f>
        <v>0</v>
      </c>
      <c r="S483" s="334">
        <f>IF(M483&gt;0,M483*H483/Y483,0)*VLOOKUP(B483,'2-Kosten per locatie'!$A$13:$C$63,3,FALSE)</f>
        <v>0</v>
      </c>
      <c r="T483" s="334">
        <f>IF(N483&gt;0,N483*H483/Z483,0)*VLOOKUP(B483,'2-Kosten per locatie'!$A$13:$C$63,3,FALSE)</f>
        <v>0</v>
      </c>
      <c r="U483" s="334">
        <f>IF(O483&gt;0,O483*H483/Y483,0)*VLOOKUP(B483,'2-Kosten per locatie'!$A$13:$C$63,3,FALSE)</f>
        <v>0</v>
      </c>
      <c r="V483" s="334">
        <f>IF(P483&gt;0,P483*H483/Z483,0)*VLOOKUP(B483,'2-Kosten per locatie'!$A$13:$C$63,3,FALSE)</f>
        <v>0</v>
      </c>
      <c r="W483" s="335">
        <f>IF(K483="nio",0,IF(K483&gt;0,VLOOKUP(F483,'3-Productie normen'!A:L,VLOOKUP(K483,'3-Productie normen'!$B$38:$C$44,2,FALSE),FALSE)))</f>
        <v>0</v>
      </c>
      <c r="X483" s="335">
        <f t="shared" si="39"/>
        <v>0</v>
      </c>
      <c r="Y483" s="335">
        <f t="shared" si="40"/>
        <v>0</v>
      </c>
      <c r="Z483" s="335">
        <f t="shared" si="41"/>
        <v>0</v>
      </c>
      <c r="AA483" s="336" t="str">
        <f>VLOOKUP(F483,'3-Productie normen'!A:O,15,FALSE)</f>
        <v>S</v>
      </c>
      <c r="AC483" s="337">
        <f t="shared" si="42"/>
        <v>1785</v>
      </c>
    </row>
    <row r="484" spans="1:29" ht="14.1" customHeight="1">
      <c r="A484" s="68">
        <v>484</v>
      </c>
      <c r="B484" s="273" t="s">
        <v>108</v>
      </c>
      <c r="C484" s="329">
        <v>23</v>
      </c>
      <c r="D484" s="330"/>
      <c r="E484" s="224" t="s">
        <v>230</v>
      </c>
      <c r="F484" s="224" t="s">
        <v>166</v>
      </c>
      <c r="G484" s="224" t="s">
        <v>378</v>
      </c>
      <c r="H484" s="339">
        <v>26</v>
      </c>
      <c r="I484" s="339"/>
      <c r="J484" s="332">
        <f t="shared" si="43"/>
        <v>255</v>
      </c>
      <c r="K484" s="333">
        <v>255</v>
      </c>
      <c r="L484" s="333"/>
      <c r="M484" s="333"/>
      <c r="N484" s="333"/>
      <c r="O484" s="333"/>
      <c r="P484" s="333"/>
      <c r="Q484" s="334" t="e">
        <f>IF(K484="nio",0,IF(K484&gt;0,K484*H484/W484,0))*VLOOKUP(B484,'2-Kosten per locatie'!$A$13:$C$63,3,FALSE)</f>
        <v>#DIV/0!</v>
      </c>
      <c r="R484" s="334">
        <f>IF(L484&gt;0,L484*H484/X484,0)*VLOOKUP(B484,'2-Kosten per locatie'!$A$13:$C$63,3,FALSE)</f>
        <v>0</v>
      </c>
      <c r="S484" s="334">
        <f>IF(M484&gt;0,M484*H484/Y484,0)*VLOOKUP(B484,'2-Kosten per locatie'!$A$13:$C$63,3,FALSE)</f>
        <v>0</v>
      </c>
      <c r="T484" s="334">
        <f>IF(N484&gt;0,N484*H484/Z484,0)*VLOOKUP(B484,'2-Kosten per locatie'!$A$13:$C$63,3,FALSE)</f>
        <v>0</v>
      </c>
      <c r="U484" s="334">
        <f>IF(O484&gt;0,O484*H484/Y484,0)*VLOOKUP(B484,'2-Kosten per locatie'!$A$13:$C$63,3,FALSE)</f>
        <v>0</v>
      </c>
      <c r="V484" s="334">
        <f>IF(P484&gt;0,P484*H484/Z484,0)*VLOOKUP(B484,'2-Kosten per locatie'!$A$13:$C$63,3,FALSE)</f>
        <v>0</v>
      </c>
      <c r="W484" s="335">
        <f>IF(K484="nio",0,IF(K484&gt;0,VLOOKUP(F484,'3-Productie normen'!A:L,VLOOKUP(K484,'3-Productie normen'!$B$38:$C$44,2,FALSE),FALSE)))</f>
        <v>0</v>
      </c>
      <c r="X484" s="335">
        <f t="shared" si="39"/>
        <v>0</v>
      </c>
      <c r="Y484" s="335">
        <f t="shared" si="40"/>
        <v>0</v>
      </c>
      <c r="Z484" s="335">
        <f t="shared" si="41"/>
        <v>0</v>
      </c>
      <c r="AA484" s="336" t="str">
        <f>VLOOKUP(F484,'3-Productie normen'!A:O,15,FALSE)</f>
        <v>S</v>
      </c>
      <c r="AC484" s="337">
        <f t="shared" si="42"/>
        <v>6630</v>
      </c>
    </row>
    <row r="485" spans="1:29" ht="14.1" customHeight="1">
      <c r="A485" s="68">
        <v>485</v>
      </c>
      <c r="B485" s="273" t="s">
        <v>108</v>
      </c>
      <c r="C485" s="329">
        <v>23</v>
      </c>
      <c r="D485" s="330"/>
      <c r="E485" s="224" t="s">
        <v>235</v>
      </c>
      <c r="F485" s="224" t="s">
        <v>166</v>
      </c>
      <c r="G485" s="224" t="s">
        <v>378</v>
      </c>
      <c r="H485" s="339">
        <v>5</v>
      </c>
      <c r="I485" s="339"/>
      <c r="J485" s="332">
        <f t="shared" si="43"/>
        <v>255</v>
      </c>
      <c r="K485" s="333">
        <v>255</v>
      </c>
      <c r="L485" s="333"/>
      <c r="M485" s="333"/>
      <c r="N485" s="333"/>
      <c r="O485" s="333"/>
      <c r="P485" s="333"/>
      <c r="Q485" s="334" t="e">
        <f>IF(K485="nio",0,IF(K485&gt;0,K485*H485/W485,0))*VLOOKUP(B485,'2-Kosten per locatie'!$A$13:$C$63,3,FALSE)</f>
        <v>#DIV/0!</v>
      </c>
      <c r="R485" s="334">
        <f>IF(L485&gt;0,L485*H485/X485,0)*VLOOKUP(B485,'2-Kosten per locatie'!$A$13:$C$63,3,FALSE)</f>
        <v>0</v>
      </c>
      <c r="S485" s="334">
        <f>IF(M485&gt;0,M485*H485/Y485,0)*VLOOKUP(B485,'2-Kosten per locatie'!$A$13:$C$63,3,FALSE)</f>
        <v>0</v>
      </c>
      <c r="T485" s="334">
        <f>IF(N485&gt;0,N485*H485/Z485,0)*VLOOKUP(B485,'2-Kosten per locatie'!$A$13:$C$63,3,FALSE)</f>
        <v>0</v>
      </c>
      <c r="U485" s="334">
        <f>IF(O485&gt;0,O485*H485/Y485,0)*VLOOKUP(B485,'2-Kosten per locatie'!$A$13:$C$63,3,FALSE)</f>
        <v>0</v>
      </c>
      <c r="V485" s="334">
        <f>IF(P485&gt;0,P485*H485/Z485,0)*VLOOKUP(B485,'2-Kosten per locatie'!$A$13:$C$63,3,FALSE)</f>
        <v>0</v>
      </c>
      <c r="W485" s="335">
        <f>IF(K485="nio",0,IF(K485&gt;0,VLOOKUP(F485,'3-Productie normen'!A:L,VLOOKUP(K485,'3-Productie normen'!$B$38:$C$44,2,FALSE),FALSE)))</f>
        <v>0</v>
      </c>
      <c r="X485" s="335">
        <f t="shared" si="39"/>
        <v>0</v>
      </c>
      <c r="Y485" s="335">
        <f t="shared" si="40"/>
        <v>0</v>
      </c>
      <c r="Z485" s="335">
        <f t="shared" si="41"/>
        <v>0</v>
      </c>
      <c r="AA485" s="336" t="str">
        <f>VLOOKUP(F485,'3-Productie normen'!A:O,15,FALSE)</f>
        <v>S</v>
      </c>
      <c r="AC485" s="337">
        <f t="shared" si="42"/>
        <v>1275</v>
      </c>
    </row>
    <row r="486" spans="1:29" ht="14.1" customHeight="1">
      <c r="A486" s="68">
        <v>486</v>
      </c>
      <c r="B486" s="273" t="s">
        <v>108</v>
      </c>
      <c r="C486" s="329">
        <v>23</v>
      </c>
      <c r="D486" s="330"/>
      <c r="E486" s="224" t="s">
        <v>397</v>
      </c>
      <c r="F486" s="224" t="s">
        <v>153</v>
      </c>
      <c r="G486" s="224" t="s">
        <v>209</v>
      </c>
      <c r="H486" s="339">
        <v>24</v>
      </c>
      <c r="I486" s="339"/>
      <c r="J486" s="332">
        <f t="shared" si="43"/>
        <v>255</v>
      </c>
      <c r="K486" s="333">
        <v>255</v>
      </c>
      <c r="L486" s="333"/>
      <c r="M486" s="333"/>
      <c r="N486" s="333"/>
      <c r="O486" s="333"/>
      <c r="P486" s="333"/>
      <c r="Q486" s="334" t="e">
        <f>IF(K486="nio",0,IF(K486&gt;0,K486*H486/W486,0))*VLOOKUP(B486,'2-Kosten per locatie'!$A$13:$C$63,3,FALSE)</f>
        <v>#DIV/0!</v>
      </c>
      <c r="R486" s="334">
        <f>IF(L486&gt;0,L486*H486/X486,0)*VLOOKUP(B486,'2-Kosten per locatie'!$A$13:$C$63,3,FALSE)</f>
        <v>0</v>
      </c>
      <c r="S486" s="334">
        <f>IF(M486&gt;0,M486*H486/Y486,0)*VLOOKUP(B486,'2-Kosten per locatie'!$A$13:$C$63,3,FALSE)</f>
        <v>0</v>
      </c>
      <c r="T486" s="334">
        <f>IF(N486&gt;0,N486*H486/Z486,0)*VLOOKUP(B486,'2-Kosten per locatie'!$A$13:$C$63,3,FALSE)</f>
        <v>0</v>
      </c>
      <c r="U486" s="334">
        <f>IF(O486&gt;0,O486*H486/Y486,0)*VLOOKUP(B486,'2-Kosten per locatie'!$A$13:$C$63,3,FALSE)</f>
        <v>0</v>
      </c>
      <c r="V486" s="334">
        <f>IF(P486&gt;0,P486*H486/Z486,0)*VLOOKUP(B486,'2-Kosten per locatie'!$A$13:$C$63,3,FALSE)</f>
        <v>0</v>
      </c>
      <c r="W486" s="335">
        <f>IF(K486="nio",0,IF(K486&gt;0,VLOOKUP(F486,'3-Productie normen'!A:L,VLOOKUP(K486,'3-Productie normen'!$B$38:$C$44,2,FALSE),FALSE)))</f>
        <v>0</v>
      </c>
      <c r="X486" s="335">
        <f t="shared" si="39"/>
        <v>0</v>
      </c>
      <c r="Y486" s="335">
        <f t="shared" si="40"/>
        <v>0</v>
      </c>
      <c r="Z486" s="335">
        <f t="shared" si="41"/>
        <v>0</v>
      </c>
      <c r="AA486" s="336" t="str">
        <f>VLOOKUP(F486,'3-Productie normen'!A:O,15,FALSE)</f>
        <v>V</v>
      </c>
      <c r="AC486" s="337">
        <f t="shared" si="42"/>
        <v>6120</v>
      </c>
    </row>
    <row r="487" spans="1:29" ht="14.1" customHeight="1">
      <c r="A487" s="68">
        <v>487</v>
      </c>
      <c r="B487" s="273" t="s">
        <v>108</v>
      </c>
      <c r="C487" s="329">
        <v>23</v>
      </c>
      <c r="D487" s="330"/>
      <c r="E487" s="224" t="s">
        <v>398</v>
      </c>
      <c r="F487" s="224" t="s">
        <v>154</v>
      </c>
      <c r="G487" s="224" t="s">
        <v>399</v>
      </c>
      <c r="H487" s="339">
        <v>132</v>
      </c>
      <c r="I487" s="339"/>
      <c r="J487" s="332">
        <f t="shared" si="43"/>
        <v>130</v>
      </c>
      <c r="K487" s="333">
        <v>130</v>
      </c>
      <c r="L487" s="333"/>
      <c r="M487" s="333"/>
      <c r="N487" s="333"/>
      <c r="O487" s="333"/>
      <c r="P487" s="333"/>
      <c r="Q487" s="334" t="e">
        <f>IF(K487="nio",0,IF(K487&gt;0,K487*H487/W487,0))*VLOOKUP(B487,'2-Kosten per locatie'!$A$13:$C$63,3,FALSE)</f>
        <v>#DIV/0!</v>
      </c>
      <c r="R487" s="334">
        <f>IF(L487&gt;0,L487*H487/X487,0)*VLOOKUP(B487,'2-Kosten per locatie'!$A$13:$C$63,3,FALSE)</f>
        <v>0</v>
      </c>
      <c r="S487" s="334">
        <f>IF(M487&gt;0,M487*H487/Y487,0)*VLOOKUP(B487,'2-Kosten per locatie'!$A$13:$C$63,3,FALSE)</f>
        <v>0</v>
      </c>
      <c r="T487" s="334">
        <f>IF(N487&gt;0,N487*H487/Z487,0)*VLOOKUP(B487,'2-Kosten per locatie'!$A$13:$C$63,3,FALSE)</f>
        <v>0</v>
      </c>
      <c r="U487" s="334">
        <f>IF(O487&gt;0,O487*H487/Y487,0)*VLOOKUP(B487,'2-Kosten per locatie'!$A$13:$C$63,3,FALSE)</f>
        <v>0</v>
      </c>
      <c r="V487" s="334">
        <f>IF(P487&gt;0,P487*H487/Z487,0)*VLOOKUP(B487,'2-Kosten per locatie'!$A$13:$C$63,3,FALSE)</f>
        <v>0</v>
      </c>
      <c r="W487" s="335">
        <f>IF(K487="nio",0,IF(K487&gt;0,VLOOKUP(F487,'3-Productie normen'!A:L,VLOOKUP(K487,'3-Productie normen'!$B$38:$C$44,2,FALSE),FALSE)))</f>
        <v>0</v>
      </c>
      <c r="X487" s="335">
        <f t="shared" si="39"/>
        <v>0</v>
      </c>
      <c r="Y487" s="335">
        <f t="shared" si="40"/>
        <v>0</v>
      </c>
      <c r="Z487" s="335">
        <f t="shared" si="41"/>
        <v>0</v>
      </c>
      <c r="AA487" s="336" t="str">
        <f>VLOOKUP(F487,'3-Productie normen'!A:O,15,FALSE)</f>
        <v>V</v>
      </c>
      <c r="AC487" s="337">
        <f t="shared" si="42"/>
        <v>17160</v>
      </c>
    </row>
    <row r="488" spans="1:29" ht="14.1" customHeight="1">
      <c r="A488" s="68">
        <v>488</v>
      </c>
      <c r="B488" s="273" t="s">
        <v>108</v>
      </c>
      <c r="C488" s="329">
        <v>23</v>
      </c>
      <c r="D488" s="330"/>
      <c r="E488" s="224" t="s">
        <v>163</v>
      </c>
      <c r="F488" s="224" t="s">
        <v>163</v>
      </c>
      <c r="G488" s="224" t="s">
        <v>399</v>
      </c>
      <c r="H488" s="339">
        <v>53</v>
      </c>
      <c r="I488" s="339"/>
      <c r="J488" s="332">
        <f t="shared" si="43"/>
        <v>255</v>
      </c>
      <c r="K488" s="333">
        <v>255</v>
      </c>
      <c r="L488" s="333"/>
      <c r="M488" s="333"/>
      <c r="N488" s="333"/>
      <c r="O488" s="333"/>
      <c r="P488" s="333"/>
      <c r="Q488" s="334" t="e">
        <f>IF(K488="nio",0,IF(K488&gt;0,K488*H488/W488,0))*VLOOKUP(B488,'2-Kosten per locatie'!$A$13:$C$63,3,FALSE)</f>
        <v>#DIV/0!</v>
      </c>
      <c r="R488" s="334">
        <f>IF(L488&gt;0,L488*H488/X488,0)*VLOOKUP(B488,'2-Kosten per locatie'!$A$13:$C$63,3,FALSE)</f>
        <v>0</v>
      </c>
      <c r="S488" s="334">
        <f>IF(M488&gt;0,M488*H488/Y488,0)*VLOOKUP(B488,'2-Kosten per locatie'!$A$13:$C$63,3,FALSE)</f>
        <v>0</v>
      </c>
      <c r="T488" s="334">
        <f>IF(N488&gt;0,N488*H488/Z488,0)*VLOOKUP(B488,'2-Kosten per locatie'!$A$13:$C$63,3,FALSE)</f>
        <v>0</v>
      </c>
      <c r="U488" s="334">
        <f>IF(O488&gt;0,O488*H488/Y488,0)*VLOOKUP(B488,'2-Kosten per locatie'!$A$13:$C$63,3,FALSE)</f>
        <v>0</v>
      </c>
      <c r="V488" s="334">
        <f>IF(P488&gt;0,P488*H488/Z488,0)*VLOOKUP(B488,'2-Kosten per locatie'!$A$13:$C$63,3,FALSE)</f>
        <v>0</v>
      </c>
      <c r="W488" s="335">
        <f>IF(K488="nio",0,IF(K488&gt;0,VLOOKUP(F488,'3-Productie normen'!A:L,VLOOKUP(K488,'3-Productie normen'!$B$38:$C$44,2,FALSE),FALSE)))</f>
        <v>0</v>
      </c>
      <c r="X488" s="335">
        <f>IF(L488&gt;0,W488*$X$8,0)</f>
        <v>0</v>
      </c>
      <c r="Y488" s="335">
        <f>IF((OR(M488&gt;0,O488&gt;0)),W488*$Y$8,0)</f>
        <v>0</v>
      </c>
      <c r="Z488" s="335">
        <f>IF((OR(N488&gt;0,P488&gt;0)),W488*$Z$8,0)</f>
        <v>0</v>
      </c>
      <c r="AA488" s="336" t="str">
        <f>VLOOKUP(F488,'3-Productie normen'!A:O,15,FALSE)</f>
        <v>V</v>
      </c>
      <c r="AC488" s="337">
        <f>J488*H488</f>
        <v>13515</v>
      </c>
    </row>
    <row r="489" spans="1:29" ht="14.1" customHeight="1">
      <c r="A489" s="68">
        <v>489</v>
      </c>
      <c r="B489" s="273" t="s">
        <v>108</v>
      </c>
      <c r="C489" s="329">
        <v>23</v>
      </c>
      <c r="D489" s="330"/>
      <c r="E489" s="224" t="s">
        <v>400</v>
      </c>
      <c r="F489" s="224" t="s">
        <v>168</v>
      </c>
      <c r="G489" s="224" t="s">
        <v>209</v>
      </c>
      <c r="H489" s="339">
        <v>107</v>
      </c>
      <c r="I489" s="339"/>
      <c r="J489" s="332">
        <f t="shared" si="43"/>
        <v>130</v>
      </c>
      <c r="K489" s="333">
        <v>130</v>
      </c>
      <c r="L489" s="333"/>
      <c r="M489" s="333"/>
      <c r="N489" s="341"/>
      <c r="O489" s="333"/>
      <c r="P489" s="333"/>
      <c r="Q489" s="334" t="e">
        <f>IF(K489="nio",0,IF(K489&gt;0,K489*H489/W489,0))*VLOOKUP(B489,'2-Kosten per locatie'!$A$13:$C$63,3,FALSE)</f>
        <v>#DIV/0!</v>
      </c>
      <c r="R489" s="334">
        <f>IF(L489&gt;0,L489*H489/X489,0)*VLOOKUP(B489,'2-Kosten per locatie'!$A$13:$C$63,3,FALSE)</f>
        <v>0</v>
      </c>
      <c r="S489" s="334">
        <f>IF(M489&gt;0,M489*H489/Y489,0)*VLOOKUP(B489,'2-Kosten per locatie'!$A$13:$C$63,3,FALSE)</f>
        <v>0</v>
      </c>
      <c r="T489" s="334">
        <f>IF(N489&gt;0,N489*H489/Z489,0)*VLOOKUP(B489,'2-Kosten per locatie'!$A$13:$C$63,3,FALSE)</f>
        <v>0</v>
      </c>
      <c r="U489" s="334">
        <f>IF(O489&gt;0,O489*H489/Y489,0)*VLOOKUP(B489,'2-Kosten per locatie'!$A$13:$C$63,3,FALSE)</f>
        <v>0</v>
      </c>
      <c r="V489" s="334">
        <f>IF(P489&gt;0,P489*H489/Z489,0)*VLOOKUP(B489,'2-Kosten per locatie'!$A$13:$C$63,3,FALSE)</f>
        <v>0</v>
      </c>
      <c r="W489" s="335">
        <f>IF(K489="nio",0,IF(K489&gt;0,VLOOKUP(F489,'3-Productie normen'!A:L,VLOOKUP(K489,'3-Productie normen'!$B$38:$C$44,2,FALSE),FALSE)))</f>
        <v>0</v>
      </c>
      <c r="X489" s="335">
        <f t="shared" si="39"/>
        <v>0</v>
      </c>
      <c r="Y489" s="335">
        <f t="shared" si="40"/>
        <v>0</v>
      </c>
      <c r="Z489" s="335">
        <f t="shared" si="41"/>
        <v>0</v>
      </c>
      <c r="AA489" s="336" t="str">
        <f>VLOOKUP(F489,'3-Productie normen'!A:O,15,FALSE)</f>
        <v>V</v>
      </c>
      <c r="AC489" s="337">
        <f t="shared" si="42"/>
        <v>13910</v>
      </c>
    </row>
    <row r="490" spans="1:29" ht="14.1" customHeight="1">
      <c r="A490" s="68">
        <v>490</v>
      </c>
      <c r="B490" s="273" t="s">
        <v>108</v>
      </c>
      <c r="C490" s="329">
        <v>24</v>
      </c>
      <c r="D490" s="330"/>
      <c r="E490" s="224" t="s">
        <v>396</v>
      </c>
      <c r="F490" s="224" t="s">
        <v>158</v>
      </c>
      <c r="G490" s="224" t="s">
        <v>209</v>
      </c>
      <c r="H490" s="339">
        <v>435</v>
      </c>
      <c r="I490" s="339"/>
      <c r="J490" s="332">
        <f t="shared" si="43"/>
        <v>130</v>
      </c>
      <c r="K490" s="333">
        <v>130</v>
      </c>
      <c r="L490" s="333"/>
      <c r="M490" s="333"/>
      <c r="N490" s="333"/>
      <c r="O490" s="333"/>
      <c r="P490" s="333"/>
      <c r="Q490" s="334" t="e">
        <f>IF(K490="nio",0,IF(K490&gt;0,K490*H490/W490,0))*VLOOKUP(B490,'2-Kosten per locatie'!$A$13:$C$63,3,FALSE)</f>
        <v>#DIV/0!</v>
      </c>
      <c r="R490" s="334">
        <f>IF(L490&gt;0,L490*H490/X490,0)*VLOOKUP(B490,'2-Kosten per locatie'!$A$13:$C$63,3,FALSE)</f>
        <v>0</v>
      </c>
      <c r="S490" s="334">
        <f>IF(M490&gt;0,M490*H490/Y490,0)*VLOOKUP(B490,'2-Kosten per locatie'!$A$13:$C$63,3,FALSE)</f>
        <v>0</v>
      </c>
      <c r="T490" s="334">
        <f>IF(N490&gt;0,N490*H490/Z490,0)*VLOOKUP(B490,'2-Kosten per locatie'!$A$13:$C$63,3,FALSE)</f>
        <v>0</v>
      </c>
      <c r="U490" s="334">
        <f>IF(O490&gt;0,O490*H490/Y490,0)*VLOOKUP(B490,'2-Kosten per locatie'!$A$13:$C$63,3,FALSE)</f>
        <v>0</v>
      </c>
      <c r="V490" s="334">
        <f>IF(P490&gt;0,P490*H490/Z490,0)*VLOOKUP(B490,'2-Kosten per locatie'!$A$13:$C$63,3,FALSE)</f>
        <v>0</v>
      </c>
      <c r="W490" s="335">
        <f>IF(K490="nio",0,IF(K490&gt;0,VLOOKUP(F490,'3-Productie normen'!A:L,VLOOKUP(K490,'3-Productie normen'!$B$38:$C$44,2,FALSE),FALSE)))</f>
        <v>0</v>
      </c>
      <c r="X490" s="335">
        <f t="shared" si="39"/>
        <v>0</v>
      </c>
      <c r="Y490" s="335">
        <f t="shared" si="40"/>
        <v>0</v>
      </c>
      <c r="Z490" s="335">
        <f t="shared" si="41"/>
        <v>0</v>
      </c>
      <c r="AA490" s="336" t="str">
        <f>VLOOKUP(F490,'3-Productie normen'!A:O,15,FALSE)</f>
        <v>B</v>
      </c>
      <c r="AC490" s="337">
        <f t="shared" si="42"/>
        <v>56550</v>
      </c>
    </row>
    <row r="491" spans="1:29" ht="14.1" customHeight="1">
      <c r="A491" s="68">
        <v>491</v>
      </c>
      <c r="B491" s="273" t="s">
        <v>108</v>
      </c>
      <c r="C491" s="329">
        <v>24</v>
      </c>
      <c r="D491" s="330"/>
      <c r="E491" s="224" t="s">
        <v>380</v>
      </c>
      <c r="F491" s="224" t="s">
        <v>166</v>
      </c>
      <c r="G491" s="224" t="s">
        <v>378</v>
      </c>
      <c r="H491" s="339">
        <v>7</v>
      </c>
      <c r="I491" s="339"/>
      <c r="J491" s="332">
        <f t="shared" si="43"/>
        <v>255</v>
      </c>
      <c r="K491" s="333">
        <v>255</v>
      </c>
      <c r="L491" s="333"/>
      <c r="M491" s="333"/>
      <c r="N491" s="333"/>
      <c r="O491" s="333"/>
      <c r="P491" s="333"/>
      <c r="Q491" s="334" t="e">
        <f>IF(K491="nio",0,IF(K491&gt;0,K491*H491/W491,0))*VLOOKUP(B491,'2-Kosten per locatie'!$A$13:$C$63,3,FALSE)</f>
        <v>#DIV/0!</v>
      </c>
      <c r="R491" s="334">
        <f>IF(L491&gt;0,L491*H491/X491,0)*VLOOKUP(B491,'2-Kosten per locatie'!$A$13:$C$63,3,FALSE)</f>
        <v>0</v>
      </c>
      <c r="S491" s="334">
        <f>IF(M491&gt;0,M491*H491/Y491,0)*VLOOKUP(B491,'2-Kosten per locatie'!$A$13:$C$63,3,FALSE)</f>
        <v>0</v>
      </c>
      <c r="T491" s="334">
        <f>IF(N491&gt;0,N491*H491/Z491,0)*VLOOKUP(B491,'2-Kosten per locatie'!$A$13:$C$63,3,FALSE)</f>
        <v>0</v>
      </c>
      <c r="U491" s="334">
        <f>IF(O491&gt;0,O491*H491/Y491,0)*VLOOKUP(B491,'2-Kosten per locatie'!$A$13:$C$63,3,FALSE)</f>
        <v>0</v>
      </c>
      <c r="V491" s="334">
        <f>IF(P491&gt;0,P491*H491/Z491,0)*VLOOKUP(B491,'2-Kosten per locatie'!$A$13:$C$63,3,FALSE)</f>
        <v>0</v>
      </c>
      <c r="W491" s="335">
        <f>IF(K491="nio",0,IF(K491&gt;0,VLOOKUP(F491,'3-Productie normen'!A:L,VLOOKUP(K491,'3-Productie normen'!$B$38:$C$44,2,FALSE),FALSE)))</f>
        <v>0</v>
      </c>
      <c r="X491" s="335">
        <f t="shared" si="39"/>
        <v>0</v>
      </c>
      <c r="Y491" s="335">
        <f t="shared" si="40"/>
        <v>0</v>
      </c>
      <c r="Z491" s="335">
        <f t="shared" si="41"/>
        <v>0</v>
      </c>
      <c r="AA491" s="336" t="str">
        <f>VLOOKUP(F491,'3-Productie normen'!A:O,15,FALSE)</f>
        <v>S</v>
      </c>
      <c r="AC491" s="337">
        <f t="shared" si="42"/>
        <v>1785</v>
      </c>
    </row>
    <row r="492" spans="1:29" ht="14.1" customHeight="1">
      <c r="A492" s="68">
        <v>492</v>
      </c>
      <c r="B492" s="273" t="s">
        <v>108</v>
      </c>
      <c r="C492" s="329">
        <v>24</v>
      </c>
      <c r="D492" s="330"/>
      <c r="E492" s="224" t="s">
        <v>230</v>
      </c>
      <c r="F492" s="224" t="s">
        <v>166</v>
      </c>
      <c r="G492" s="224" t="s">
        <v>378</v>
      </c>
      <c r="H492" s="339">
        <v>26</v>
      </c>
      <c r="I492" s="339"/>
      <c r="J492" s="332">
        <f t="shared" si="43"/>
        <v>255</v>
      </c>
      <c r="K492" s="333">
        <v>255</v>
      </c>
      <c r="L492" s="333"/>
      <c r="M492" s="333"/>
      <c r="N492" s="333"/>
      <c r="O492" s="333"/>
      <c r="P492" s="333"/>
      <c r="Q492" s="334" t="e">
        <f>IF(K492="nio",0,IF(K492&gt;0,K492*H492/W492,0))*VLOOKUP(B492,'2-Kosten per locatie'!$A$13:$C$63,3,FALSE)</f>
        <v>#DIV/0!</v>
      </c>
      <c r="R492" s="334">
        <f>IF(L492&gt;0,L492*H492/X492,0)*VLOOKUP(B492,'2-Kosten per locatie'!$A$13:$C$63,3,FALSE)</f>
        <v>0</v>
      </c>
      <c r="S492" s="334">
        <f>IF(M492&gt;0,M492*H492/Y492,0)*VLOOKUP(B492,'2-Kosten per locatie'!$A$13:$C$63,3,FALSE)</f>
        <v>0</v>
      </c>
      <c r="T492" s="334">
        <f>IF(N492&gt;0,N492*H492/Z492,0)*VLOOKUP(B492,'2-Kosten per locatie'!$A$13:$C$63,3,FALSE)</f>
        <v>0</v>
      </c>
      <c r="U492" s="334">
        <f>IF(O492&gt;0,O492*H492/Y492,0)*VLOOKUP(B492,'2-Kosten per locatie'!$A$13:$C$63,3,FALSE)</f>
        <v>0</v>
      </c>
      <c r="V492" s="334">
        <f>IF(P492&gt;0,P492*H492/Z492,0)*VLOOKUP(B492,'2-Kosten per locatie'!$A$13:$C$63,3,FALSE)</f>
        <v>0</v>
      </c>
      <c r="W492" s="335">
        <f>IF(K492="nio",0,IF(K492&gt;0,VLOOKUP(F492,'3-Productie normen'!A:L,VLOOKUP(K492,'3-Productie normen'!$B$38:$C$44,2,FALSE),FALSE)))</f>
        <v>0</v>
      </c>
      <c r="X492" s="335">
        <f t="shared" si="39"/>
        <v>0</v>
      </c>
      <c r="Y492" s="335">
        <f t="shared" si="40"/>
        <v>0</v>
      </c>
      <c r="Z492" s="335">
        <f t="shared" si="41"/>
        <v>0</v>
      </c>
      <c r="AA492" s="336" t="str">
        <f>VLOOKUP(F492,'3-Productie normen'!A:O,15,FALSE)</f>
        <v>S</v>
      </c>
      <c r="AC492" s="337">
        <f t="shared" si="42"/>
        <v>6630</v>
      </c>
    </row>
    <row r="493" spans="1:29" ht="14.1" customHeight="1">
      <c r="A493" s="68">
        <v>493</v>
      </c>
      <c r="B493" s="273" t="s">
        <v>108</v>
      </c>
      <c r="C493" s="329">
        <v>24</v>
      </c>
      <c r="D493" s="330"/>
      <c r="E493" s="224" t="s">
        <v>375</v>
      </c>
      <c r="F493" s="224" t="s">
        <v>218</v>
      </c>
      <c r="G493" s="224" t="s">
        <v>378</v>
      </c>
      <c r="H493" s="339"/>
      <c r="I493" s="339">
        <v>5</v>
      </c>
      <c r="J493" s="332">
        <f t="shared" si="43"/>
        <v>0</v>
      </c>
      <c r="K493" s="333" t="s">
        <v>219</v>
      </c>
      <c r="L493" s="333"/>
      <c r="M493" s="333"/>
      <c r="N493" s="333"/>
      <c r="O493" s="333"/>
      <c r="P493" s="333"/>
      <c r="Q493" s="334">
        <f>IF(K493="nio",0,IF(K493&gt;0,K493*H493/W493,0))*VLOOKUP(B493,'2-Kosten per locatie'!$A$13:$C$63,3,FALSE)</f>
        <v>0</v>
      </c>
      <c r="R493" s="334">
        <f>IF(L493&gt;0,L493*H493/X493,0)*VLOOKUP(B493,'2-Kosten per locatie'!$A$13:$C$63,3,FALSE)</f>
        <v>0</v>
      </c>
      <c r="S493" s="334">
        <f>IF(M493&gt;0,M493*H493/Y493,0)*VLOOKUP(B493,'2-Kosten per locatie'!$A$13:$C$63,3,FALSE)</f>
        <v>0</v>
      </c>
      <c r="T493" s="334">
        <f>IF(N493&gt;0,N493*H493/Z493,0)*VLOOKUP(B493,'2-Kosten per locatie'!$A$13:$C$63,3,FALSE)</f>
        <v>0</v>
      </c>
      <c r="U493" s="334">
        <f>IF(O493&gt;0,O493*H493/Y493,0)*VLOOKUP(B493,'2-Kosten per locatie'!$A$13:$C$63,3,FALSE)</f>
        <v>0</v>
      </c>
      <c r="V493" s="334">
        <f>IF(P493&gt;0,P493*H493/Z493,0)*VLOOKUP(B493,'2-Kosten per locatie'!$A$13:$C$63,3,FALSE)</f>
        <v>0</v>
      </c>
      <c r="W493" s="335">
        <f>IF(K493="nio",0,IF(K493&gt;0,VLOOKUP(F493,'3-Productie normen'!A:L,VLOOKUP(K493,'3-Productie normen'!$B$38:$C$44,2,FALSE),FALSE)))</f>
        <v>0</v>
      </c>
      <c r="X493" s="335">
        <f t="shared" si="39"/>
        <v>0</v>
      </c>
      <c r="Y493" s="335">
        <f t="shared" si="40"/>
        <v>0</v>
      </c>
      <c r="Z493" s="335">
        <f t="shared" si="41"/>
        <v>0</v>
      </c>
      <c r="AA493" s="336" t="str">
        <f>VLOOKUP(F493,'3-Productie normen'!A:O,15,FALSE)</f>
        <v>-</v>
      </c>
      <c r="AC493" s="337">
        <f t="shared" si="42"/>
        <v>0</v>
      </c>
    </row>
    <row r="494" spans="1:29" ht="14.1" customHeight="1">
      <c r="A494" s="68">
        <v>494</v>
      </c>
      <c r="B494" s="273" t="s">
        <v>108</v>
      </c>
      <c r="C494" s="329">
        <v>24</v>
      </c>
      <c r="D494" s="330"/>
      <c r="E494" s="224" t="s">
        <v>397</v>
      </c>
      <c r="F494" s="224" t="s">
        <v>153</v>
      </c>
      <c r="G494" s="224" t="s">
        <v>209</v>
      </c>
      <c r="H494" s="339">
        <v>24</v>
      </c>
      <c r="I494" s="339"/>
      <c r="J494" s="332">
        <f t="shared" si="43"/>
        <v>255</v>
      </c>
      <c r="K494" s="333">
        <v>255</v>
      </c>
      <c r="L494" s="333"/>
      <c r="M494" s="333"/>
      <c r="N494" s="333"/>
      <c r="O494" s="333"/>
      <c r="P494" s="333"/>
      <c r="Q494" s="334" t="e">
        <f>IF(K494="nio",0,IF(K494&gt;0,K494*H494/W494,0))*VLOOKUP(B494,'2-Kosten per locatie'!$A$13:$C$63,3,FALSE)</f>
        <v>#DIV/0!</v>
      </c>
      <c r="R494" s="334">
        <f>IF(L494&gt;0,L494*H494/X494,0)*VLOOKUP(B494,'2-Kosten per locatie'!$A$13:$C$63,3,FALSE)</f>
        <v>0</v>
      </c>
      <c r="S494" s="334">
        <f>IF(M494&gt;0,M494*H494/Y494,0)*VLOOKUP(B494,'2-Kosten per locatie'!$A$13:$C$63,3,FALSE)</f>
        <v>0</v>
      </c>
      <c r="T494" s="334">
        <f>IF(N494&gt;0,N494*H494/Z494,0)*VLOOKUP(B494,'2-Kosten per locatie'!$A$13:$C$63,3,FALSE)</f>
        <v>0</v>
      </c>
      <c r="U494" s="334">
        <f>IF(O494&gt;0,O494*H494/Y494,0)*VLOOKUP(B494,'2-Kosten per locatie'!$A$13:$C$63,3,FALSE)</f>
        <v>0</v>
      </c>
      <c r="V494" s="334">
        <f>IF(P494&gt;0,P494*H494/Z494,0)*VLOOKUP(B494,'2-Kosten per locatie'!$A$13:$C$63,3,FALSE)</f>
        <v>0</v>
      </c>
      <c r="W494" s="335">
        <f>IF(K494="nio",0,IF(K494&gt;0,VLOOKUP(F494,'3-Productie normen'!A:L,VLOOKUP(K494,'3-Productie normen'!$B$38:$C$44,2,FALSE),FALSE)))</f>
        <v>0</v>
      </c>
      <c r="X494" s="335">
        <f t="shared" si="39"/>
        <v>0</v>
      </c>
      <c r="Y494" s="335">
        <f t="shared" si="40"/>
        <v>0</v>
      </c>
      <c r="Z494" s="335">
        <f t="shared" si="41"/>
        <v>0</v>
      </c>
      <c r="AA494" s="336" t="str">
        <f>VLOOKUP(F494,'3-Productie normen'!A:O,15,FALSE)</f>
        <v>V</v>
      </c>
      <c r="AC494" s="337">
        <f t="shared" si="42"/>
        <v>6120</v>
      </c>
    </row>
    <row r="495" spans="1:29" ht="14.1" customHeight="1">
      <c r="A495" s="68">
        <v>495</v>
      </c>
      <c r="B495" s="273" t="s">
        <v>108</v>
      </c>
      <c r="C495" s="329">
        <v>24</v>
      </c>
      <c r="D495" s="330"/>
      <c r="E495" s="224" t="s">
        <v>398</v>
      </c>
      <c r="F495" s="224" t="s">
        <v>154</v>
      </c>
      <c r="G495" s="224" t="s">
        <v>399</v>
      </c>
      <c r="H495" s="339">
        <v>132</v>
      </c>
      <c r="I495" s="339"/>
      <c r="J495" s="332">
        <f t="shared" si="43"/>
        <v>130</v>
      </c>
      <c r="K495" s="333">
        <v>130</v>
      </c>
      <c r="L495" s="333"/>
      <c r="M495" s="333"/>
      <c r="N495" s="333"/>
      <c r="O495" s="333"/>
      <c r="P495" s="333"/>
      <c r="Q495" s="334" t="e">
        <f>IF(K495="nio",0,IF(K495&gt;0,K495*H495/W495,0))*VLOOKUP(B495,'2-Kosten per locatie'!$A$13:$C$63,3,FALSE)</f>
        <v>#DIV/0!</v>
      </c>
      <c r="R495" s="334">
        <f>IF(L495&gt;0,L495*H495/X495,0)*VLOOKUP(B495,'2-Kosten per locatie'!$A$13:$C$63,3,FALSE)</f>
        <v>0</v>
      </c>
      <c r="S495" s="334">
        <f>IF(M495&gt;0,M495*H495/Y495,0)*VLOOKUP(B495,'2-Kosten per locatie'!$A$13:$C$63,3,FALSE)</f>
        <v>0</v>
      </c>
      <c r="T495" s="334">
        <f>IF(N495&gt;0,N495*H495/Z495,0)*VLOOKUP(B495,'2-Kosten per locatie'!$A$13:$C$63,3,FALSE)</f>
        <v>0</v>
      </c>
      <c r="U495" s="334">
        <f>IF(O495&gt;0,O495*H495/Y495,0)*VLOOKUP(B495,'2-Kosten per locatie'!$A$13:$C$63,3,FALSE)</f>
        <v>0</v>
      </c>
      <c r="V495" s="334">
        <f>IF(P495&gt;0,P495*H495/Z495,0)*VLOOKUP(B495,'2-Kosten per locatie'!$A$13:$C$63,3,FALSE)</f>
        <v>0</v>
      </c>
      <c r="W495" s="335">
        <f>IF(K495="nio",0,IF(K495&gt;0,VLOOKUP(F495,'3-Productie normen'!A:L,VLOOKUP(K495,'3-Productie normen'!$B$38:$C$44,2,FALSE),FALSE)))</f>
        <v>0</v>
      </c>
      <c r="X495" s="335">
        <f t="shared" ref="X495:X564" si="44">IF(L495&gt;0,W495*$X$8,0)</f>
        <v>0</v>
      </c>
      <c r="Y495" s="335">
        <f t="shared" ref="Y495:Y564" si="45">IF((OR(M495&gt;0,O495&gt;0)),W495*$Y$8,0)</f>
        <v>0</v>
      </c>
      <c r="Z495" s="335">
        <f t="shared" ref="Z495:Z564" si="46">IF((OR(N495&gt;0,P495&gt;0)),W495*$Z$8,0)</f>
        <v>0</v>
      </c>
      <c r="AA495" s="336" t="str">
        <f>VLOOKUP(F495,'3-Productie normen'!A:O,15,FALSE)</f>
        <v>V</v>
      </c>
      <c r="AC495" s="337">
        <f t="shared" ref="AC495:AC564" si="47">J495*H495</f>
        <v>17160</v>
      </c>
    </row>
    <row r="496" spans="1:29" ht="14.1" customHeight="1">
      <c r="A496" s="68">
        <v>496</v>
      </c>
      <c r="B496" s="273" t="s">
        <v>108</v>
      </c>
      <c r="C496" s="329">
        <v>24</v>
      </c>
      <c r="D496" s="330"/>
      <c r="E496" s="224" t="s">
        <v>163</v>
      </c>
      <c r="F496" s="224" t="s">
        <v>163</v>
      </c>
      <c r="G496" s="224" t="s">
        <v>399</v>
      </c>
      <c r="H496" s="339">
        <v>53</v>
      </c>
      <c r="I496" s="339"/>
      <c r="J496" s="332">
        <f t="shared" si="43"/>
        <v>255</v>
      </c>
      <c r="K496" s="333">
        <v>255</v>
      </c>
      <c r="L496" s="333"/>
      <c r="M496" s="333"/>
      <c r="N496" s="333"/>
      <c r="O496" s="333"/>
      <c r="P496" s="333"/>
      <c r="Q496" s="334" t="e">
        <f>IF(K496="nio",0,IF(K496&gt;0,K496*H496/W496,0))*VLOOKUP(B496,'2-Kosten per locatie'!$A$13:$C$63,3,FALSE)</f>
        <v>#DIV/0!</v>
      </c>
      <c r="R496" s="334">
        <f>IF(L496&gt;0,L496*H496/X496,0)*VLOOKUP(B496,'2-Kosten per locatie'!$A$13:$C$63,3,FALSE)</f>
        <v>0</v>
      </c>
      <c r="S496" s="334">
        <f>IF(M496&gt;0,M496*H496/Y496,0)*VLOOKUP(B496,'2-Kosten per locatie'!$A$13:$C$63,3,FALSE)</f>
        <v>0</v>
      </c>
      <c r="T496" s="334">
        <f>IF(N496&gt;0,N496*H496/Z496,0)*VLOOKUP(B496,'2-Kosten per locatie'!$A$13:$C$63,3,FALSE)</f>
        <v>0</v>
      </c>
      <c r="U496" s="334">
        <f>IF(O496&gt;0,O496*H496/Y496,0)*VLOOKUP(B496,'2-Kosten per locatie'!$A$13:$C$63,3,FALSE)</f>
        <v>0</v>
      </c>
      <c r="V496" s="334">
        <f>IF(P496&gt;0,P496*H496/Z496,0)*VLOOKUP(B496,'2-Kosten per locatie'!$A$13:$C$63,3,FALSE)</f>
        <v>0</v>
      </c>
      <c r="W496" s="335">
        <f>IF(K496="nio",0,IF(K496&gt;0,VLOOKUP(F496,'3-Productie normen'!A:L,VLOOKUP(K496,'3-Productie normen'!$B$38:$C$44,2,FALSE),FALSE)))</f>
        <v>0</v>
      </c>
      <c r="X496" s="335">
        <f>IF(L496&gt;0,W496*$X$8,0)</f>
        <v>0</v>
      </c>
      <c r="Y496" s="335">
        <f>IF((OR(M496&gt;0,O496&gt;0)),W496*$Y$8,0)</f>
        <v>0</v>
      </c>
      <c r="Z496" s="335">
        <f>IF((OR(N496&gt;0,P496&gt;0)),W496*$Z$8,0)</f>
        <v>0</v>
      </c>
      <c r="AA496" s="336" t="str">
        <f>VLOOKUP(F496,'3-Productie normen'!A:O,15,FALSE)</f>
        <v>V</v>
      </c>
      <c r="AC496" s="337">
        <f>J496*H496</f>
        <v>13515</v>
      </c>
    </row>
    <row r="497" spans="1:29" ht="14.1" customHeight="1">
      <c r="A497" s="68">
        <v>497</v>
      </c>
      <c r="B497" s="273" t="s">
        <v>108</v>
      </c>
      <c r="C497" s="329">
        <v>24</v>
      </c>
      <c r="D497" s="330"/>
      <c r="E497" s="224" t="s">
        <v>216</v>
      </c>
      <c r="F497" s="224" t="s">
        <v>168</v>
      </c>
      <c r="G497" s="224" t="s">
        <v>209</v>
      </c>
      <c r="H497" s="339">
        <v>23</v>
      </c>
      <c r="I497" s="339"/>
      <c r="J497" s="332">
        <f t="shared" si="43"/>
        <v>130</v>
      </c>
      <c r="K497" s="333">
        <v>130</v>
      </c>
      <c r="L497" s="333"/>
      <c r="M497" s="333"/>
      <c r="N497" s="333"/>
      <c r="O497" s="333"/>
      <c r="P497" s="333"/>
      <c r="Q497" s="334" t="e">
        <f>IF(K497="nio",0,IF(K497&gt;0,K497*H497/W497,0))*VLOOKUP(B497,'2-Kosten per locatie'!$A$13:$C$63,3,FALSE)</f>
        <v>#DIV/0!</v>
      </c>
      <c r="R497" s="334">
        <f>IF(L497&gt;0,L497*H497/X497,0)*VLOOKUP(B497,'2-Kosten per locatie'!$A$13:$C$63,3,FALSE)</f>
        <v>0</v>
      </c>
      <c r="S497" s="334">
        <f>IF(M497&gt;0,M497*H497/Y497,0)*VLOOKUP(B497,'2-Kosten per locatie'!$A$13:$C$63,3,FALSE)</f>
        <v>0</v>
      </c>
      <c r="T497" s="334">
        <f>IF(N497&gt;0,N497*H497/Z497,0)*VLOOKUP(B497,'2-Kosten per locatie'!$A$13:$C$63,3,FALSE)</f>
        <v>0</v>
      </c>
      <c r="U497" s="334">
        <f>IF(O497&gt;0,O497*H497/Y497,0)*VLOOKUP(B497,'2-Kosten per locatie'!$A$13:$C$63,3,FALSE)</f>
        <v>0</v>
      </c>
      <c r="V497" s="334">
        <f>IF(P497&gt;0,P497*H497/Z497,0)*VLOOKUP(B497,'2-Kosten per locatie'!$A$13:$C$63,3,FALSE)</f>
        <v>0</v>
      </c>
      <c r="W497" s="335">
        <f>IF(K497="nio",0,IF(K497&gt;0,VLOOKUP(F497,'3-Productie normen'!A:L,VLOOKUP(K497,'3-Productie normen'!$B$38:$C$44,2,FALSE),FALSE)))</f>
        <v>0</v>
      </c>
      <c r="X497" s="335">
        <f t="shared" si="44"/>
        <v>0</v>
      </c>
      <c r="Y497" s="335">
        <f t="shared" si="45"/>
        <v>0</v>
      </c>
      <c r="Z497" s="335">
        <f t="shared" si="46"/>
        <v>0</v>
      </c>
      <c r="AA497" s="336" t="str">
        <f>VLOOKUP(F497,'3-Productie normen'!A:O,15,FALSE)</f>
        <v>V</v>
      </c>
      <c r="AC497" s="337">
        <f t="shared" si="47"/>
        <v>2990</v>
      </c>
    </row>
    <row r="498" spans="1:29" ht="14.1" customHeight="1">
      <c r="A498" s="68">
        <v>498</v>
      </c>
      <c r="B498" s="273" t="s">
        <v>108</v>
      </c>
      <c r="C498" s="329">
        <v>24</v>
      </c>
      <c r="D498" s="330"/>
      <c r="E498" s="224" t="s">
        <v>216</v>
      </c>
      <c r="F498" s="224" t="s">
        <v>168</v>
      </c>
      <c r="G498" s="224" t="s">
        <v>209</v>
      </c>
      <c r="H498" s="339">
        <v>23</v>
      </c>
      <c r="I498" s="339"/>
      <c r="J498" s="332">
        <f t="shared" si="43"/>
        <v>130</v>
      </c>
      <c r="K498" s="333">
        <v>130</v>
      </c>
      <c r="L498" s="333"/>
      <c r="M498" s="333"/>
      <c r="N498" s="333"/>
      <c r="O498" s="333"/>
      <c r="P498" s="333"/>
      <c r="Q498" s="334" t="e">
        <f>IF(K498="nio",0,IF(K498&gt;0,K498*H498/W498,0))*VLOOKUP(B498,'2-Kosten per locatie'!$A$13:$C$63,3,FALSE)</f>
        <v>#DIV/0!</v>
      </c>
      <c r="R498" s="334">
        <f>IF(L498&gt;0,L498*H498/X498,0)*VLOOKUP(B498,'2-Kosten per locatie'!$A$13:$C$63,3,FALSE)</f>
        <v>0</v>
      </c>
      <c r="S498" s="334">
        <f>IF(M498&gt;0,M498*H498/Y498,0)*VLOOKUP(B498,'2-Kosten per locatie'!$A$13:$C$63,3,FALSE)</f>
        <v>0</v>
      </c>
      <c r="T498" s="334">
        <f>IF(N498&gt;0,N498*H498/Z498,0)*VLOOKUP(B498,'2-Kosten per locatie'!$A$13:$C$63,3,FALSE)</f>
        <v>0</v>
      </c>
      <c r="U498" s="334">
        <f>IF(O498&gt;0,O498*H498/Y498,0)*VLOOKUP(B498,'2-Kosten per locatie'!$A$13:$C$63,3,FALSE)</f>
        <v>0</v>
      </c>
      <c r="V498" s="334">
        <f>IF(P498&gt;0,P498*H498/Z498,0)*VLOOKUP(B498,'2-Kosten per locatie'!$A$13:$C$63,3,FALSE)</f>
        <v>0</v>
      </c>
      <c r="W498" s="335">
        <f>IF(K498="nio",0,IF(K498&gt;0,VLOOKUP(F498,'3-Productie normen'!A:L,VLOOKUP(K498,'3-Productie normen'!$B$38:$C$44,2,FALSE),FALSE)))</f>
        <v>0</v>
      </c>
      <c r="X498" s="335">
        <f>IF(L498&gt;0,W498*$X$8,0)</f>
        <v>0</v>
      </c>
      <c r="Y498" s="335">
        <f>IF((OR(M498&gt;0,O498&gt;0)),W498*$Y$8,0)</f>
        <v>0</v>
      </c>
      <c r="Z498" s="335">
        <f>IF((OR(N498&gt;0,P498&gt;0)),W498*$Z$8,0)</f>
        <v>0</v>
      </c>
      <c r="AA498" s="336" t="str">
        <f>VLOOKUP(F498,'3-Productie normen'!A:O,15,FALSE)</f>
        <v>V</v>
      </c>
      <c r="AC498" s="337">
        <f>J498*H498</f>
        <v>2990</v>
      </c>
    </row>
    <row r="499" spans="1:29" ht="14.1" customHeight="1">
      <c r="A499" s="68">
        <v>499</v>
      </c>
      <c r="B499" s="273" t="s">
        <v>108</v>
      </c>
      <c r="C499" s="329">
        <v>24</v>
      </c>
      <c r="D499" s="330"/>
      <c r="E499" s="224" t="s">
        <v>401</v>
      </c>
      <c r="F499" s="224" t="s">
        <v>154</v>
      </c>
      <c r="G499" s="224" t="s">
        <v>399</v>
      </c>
      <c r="H499" s="339">
        <v>31</v>
      </c>
      <c r="I499" s="339"/>
      <c r="J499" s="332">
        <f t="shared" si="43"/>
        <v>130</v>
      </c>
      <c r="K499" s="333">
        <v>130</v>
      </c>
      <c r="L499" s="333"/>
      <c r="M499" s="333"/>
      <c r="N499" s="333"/>
      <c r="O499" s="333"/>
      <c r="P499" s="333"/>
      <c r="Q499" s="334" t="e">
        <f>IF(K499="nio",0,IF(K499&gt;0,K499*H499/W499,0))*VLOOKUP(B499,'2-Kosten per locatie'!$A$13:$C$63,3,FALSE)</f>
        <v>#DIV/0!</v>
      </c>
      <c r="R499" s="334">
        <f>IF(L499&gt;0,L499*H499/X499,0)*VLOOKUP(B499,'2-Kosten per locatie'!$A$13:$C$63,3,FALSE)</f>
        <v>0</v>
      </c>
      <c r="S499" s="334">
        <f>IF(M499&gt;0,M499*H499/Y499,0)*VLOOKUP(B499,'2-Kosten per locatie'!$A$13:$C$63,3,FALSE)</f>
        <v>0</v>
      </c>
      <c r="T499" s="334">
        <f>IF(N499&gt;0,N499*H499/Z499,0)*VLOOKUP(B499,'2-Kosten per locatie'!$A$13:$C$63,3,FALSE)</f>
        <v>0</v>
      </c>
      <c r="U499" s="334">
        <f>IF(O499&gt;0,O499*H499/Y499,0)*VLOOKUP(B499,'2-Kosten per locatie'!$A$13:$C$63,3,FALSE)</f>
        <v>0</v>
      </c>
      <c r="V499" s="334">
        <f>IF(P499&gt;0,P499*H499/Z499,0)*VLOOKUP(B499,'2-Kosten per locatie'!$A$13:$C$63,3,FALSE)</f>
        <v>0</v>
      </c>
      <c r="W499" s="335">
        <f>IF(K499="nio",0,IF(K499&gt;0,VLOOKUP(F499,'3-Productie normen'!A:L,VLOOKUP(K499,'3-Productie normen'!$B$38:$C$44,2,FALSE),FALSE)))</f>
        <v>0</v>
      </c>
      <c r="X499" s="335">
        <f>IF(L499&gt;0,W499*$X$8,0)</f>
        <v>0</v>
      </c>
      <c r="Y499" s="335">
        <f>IF((OR(M499&gt;0,O499&gt;0)),W499*$Y$8,0)</f>
        <v>0</v>
      </c>
      <c r="Z499" s="335">
        <f>IF((OR(N499&gt;0,P499&gt;0)),W499*$Z$8,0)</f>
        <v>0</v>
      </c>
      <c r="AA499" s="336" t="str">
        <f>VLOOKUP(F499,'3-Productie normen'!A:O,15,FALSE)</f>
        <v>V</v>
      </c>
      <c r="AC499" s="337">
        <f>J499*H499</f>
        <v>4030</v>
      </c>
    </row>
    <row r="500" spans="1:29" ht="14.1" customHeight="1">
      <c r="A500" s="68">
        <v>500</v>
      </c>
      <c r="B500" s="273" t="s">
        <v>108</v>
      </c>
      <c r="C500" s="329">
        <v>24</v>
      </c>
      <c r="D500" s="330"/>
      <c r="E500" s="224" t="s">
        <v>402</v>
      </c>
      <c r="F500" s="224" t="s">
        <v>163</v>
      </c>
      <c r="G500" s="224" t="s">
        <v>209</v>
      </c>
      <c r="H500" s="339">
        <v>12</v>
      </c>
      <c r="I500" s="339"/>
      <c r="J500" s="332">
        <f t="shared" si="43"/>
        <v>255</v>
      </c>
      <c r="K500" s="333">
        <v>255</v>
      </c>
      <c r="L500" s="333"/>
      <c r="M500" s="333"/>
      <c r="N500" s="333"/>
      <c r="O500" s="333"/>
      <c r="P500" s="333"/>
      <c r="Q500" s="334" t="e">
        <f>IF(K500="nio",0,IF(K500&gt;0,K500*H500/W500,0))*VLOOKUP(B500,'2-Kosten per locatie'!$A$13:$C$63,3,FALSE)</f>
        <v>#DIV/0!</v>
      </c>
      <c r="R500" s="334">
        <f>IF(L500&gt;0,L500*H500/X500,0)*VLOOKUP(B500,'2-Kosten per locatie'!$A$13:$C$63,3,FALSE)</f>
        <v>0</v>
      </c>
      <c r="S500" s="334">
        <f>IF(M500&gt;0,M500*H500/Y500,0)*VLOOKUP(B500,'2-Kosten per locatie'!$A$13:$C$63,3,FALSE)</f>
        <v>0</v>
      </c>
      <c r="T500" s="334">
        <f>IF(N500&gt;0,N500*H500/Z500,0)*VLOOKUP(B500,'2-Kosten per locatie'!$A$13:$C$63,3,FALSE)</f>
        <v>0</v>
      </c>
      <c r="U500" s="334">
        <f>IF(O500&gt;0,O500*H500/Y500,0)*VLOOKUP(B500,'2-Kosten per locatie'!$A$13:$C$63,3,FALSE)</f>
        <v>0</v>
      </c>
      <c r="V500" s="334">
        <f>IF(P500&gt;0,P500*H500/Z500,0)*VLOOKUP(B500,'2-Kosten per locatie'!$A$13:$C$63,3,FALSE)</f>
        <v>0</v>
      </c>
      <c r="W500" s="335">
        <f>IF(K500="nio",0,IF(K500&gt;0,VLOOKUP(F500,'3-Productie normen'!A:L,VLOOKUP(K500,'3-Productie normen'!$B$38:$C$44,2,FALSE),FALSE)))</f>
        <v>0</v>
      </c>
      <c r="X500" s="335">
        <f>IF(L500&gt;0,W500*$X$8,0)</f>
        <v>0</v>
      </c>
      <c r="Y500" s="335">
        <f>IF((OR(M500&gt;0,O500&gt;0)),W500*$Y$8,0)</f>
        <v>0</v>
      </c>
      <c r="Z500" s="335">
        <f>IF((OR(N500&gt;0,P500&gt;0)),W500*$Z$8,0)</f>
        <v>0</v>
      </c>
      <c r="AA500" s="336" t="str">
        <f>VLOOKUP(F500,'3-Productie normen'!A:O,15,FALSE)</f>
        <v>V</v>
      </c>
      <c r="AC500" s="337">
        <f>J500*H500</f>
        <v>3060</v>
      </c>
    </row>
    <row r="501" spans="1:29" ht="14.1" customHeight="1">
      <c r="A501" s="68">
        <v>501</v>
      </c>
      <c r="B501" s="273" t="s">
        <v>108</v>
      </c>
      <c r="C501" s="329">
        <v>24</v>
      </c>
      <c r="D501" s="330"/>
      <c r="E501" s="224" t="s">
        <v>403</v>
      </c>
      <c r="F501" s="224" t="s">
        <v>218</v>
      </c>
      <c r="G501" s="224" t="s">
        <v>399</v>
      </c>
      <c r="H501" s="339">
        <v>12</v>
      </c>
      <c r="I501" s="339"/>
      <c r="J501" s="332"/>
      <c r="K501" s="333" t="s">
        <v>219</v>
      </c>
      <c r="L501" s="333"/>
      <c r="M501" s="333"/>
      <c r="N501" s="333"/>
      <c r="O501" s="333"/>
      <c r="P501" s="333"/>
      <c r="Q501" s="334">
        <f>IF(K501="nio",0,IF(K501&gt;0,K501*H501/W501,0))*VLOOKUP(B501,'2-Kosten per locatie'!$A$13:$C$63,3,FALSE)</f>
        <v>0</v>
      </c>
      <c r="R501" s="334">
        <f>IF(L501&gt;0,L501*H501/X501,0)*VLOOKUP(B501,'2-Kosten per locatie'!$A$13:$C$63,3,FALSE)</f>
        <v>0</v>
      </c>
      <c r="S501" s="334">
        <f>IF(M501&gt;0,M501*H501/Y501,0)*VLOOKUP(B501,'2-Kosten per locatie'!$A$13:$C$63,3,FALSE)</f>
        <v>0</v>
      </c>
      <c r="T501" s="334">
        <f>IF(N501&gt;0,N501*H501/Z501,0)*VLOOKUP(B501,'2-Kosten per locatie'!$A$13:$C$63,3,FALSE)</f>
        <v>0</v>
      </c>
      <c r="U501" s="334">
        <f>IF(O501&gt;0,O501*H501/Y501,0)*VLOOKUP(B501,'2-Kosten per locatie'!$A$13:$C$63,3,FALSE)</f>
        <v>0</v>
      </c>
      <c r="V501" s="334">
        <f>IF(P501&gt;0,P501*H501/Z501,0)*VLOOKUP(B501,'2-Kosten per locatie'!$A$13:$C$63,3,FALSE)</f>
        <v>0</v>
      </c>
      <c r="W501" s="335">
        <f>IF(K501="nio",0,IF(K501&gt;0,VLOOKUP(F501,'3-Productie normen'!A:L,VLOOKUP(K501,'3-Productie normen'!$B$38:$C$44,2,FALSE),FALSE)))</f>
        <v>0</v>
      </c>
      <c r="X501" s="335">
        <f>IF(L501&gt;0,W501*$X$8,0)</f>
        <v>0</v>
      </c>
      <c r="Y501" s="335">
        <f>IF((OR(M501&gt;0,O501&gt;0)),W501*$Y$8,0)</f>
        <v>0</v>
      </c>
      <c r="Z501" s="335">
        <f>IF((OR(N501&gt;0,P501&gt;0)),W501*$Z$8,0)</f>
        <v>0</v>
      </c>
      <c r="AA501" s="336" t="str">
        <f>VLOOKUP(F501,'3-Productie normen'!A:O,15,FALSE)</f>
        <v>-</v>
      </c>
      <c r="AC501" s="337">
        <f>J501*H501</f>
        <v>0</v>
      </c>
    </row>
    <row r="502" spans="1:29" ht="14.1" customHeight="1">
      <c r="A502" s="68">
        <v>502</v>
      </c>
      <c r="B502" s="273" t="s">
        <v>108</v>
      </c>
      <c r="C502" s="329">
        <v>25</v>
      </c>
      <c r="D502" s="330"/>
      <c r="E502" s="224" t="s">
        <v>396</v>
      </c>
      <c r="F502" s="224" t="s">
        <v>158</v>
      </c>
      <c r="G502" s="224" t="s">
        <v>209</v>
      </c>
      <c r="H502" s="339">
        <v>404</v>
      </c>
      <c r="I502" s="339"/>
      <c r="J502" s="332">
        <f t="shared" si="43"/>
        <v>130</v>
      </c>
      <c r="K502" s="333">
        <v>130</v>
      </c>
      <c r="L502" s="333"/>
      <c r="M502" s="333"/>
      <c r="N502" s="333"/>
      <c r="O502" s="333"/>
      <c r="P502" s="333"/>
      <c r="Q502" s="334" t="e">
        <f>IF(K502="nio",0,IF(K502&gt;0,K502*H502/W502,0))*VLOOKUP(B502,'2-Kosten per locatie'!$A$13:$C$63,3,FALSE)</f>
        <v>#DIV/0!</v>
      </c>
      <c r="R502" s="334">
        <f>IF(L502&gt;0,L502*H502/X502,0)*VLOOKUP(B502,'2-Kosten per locatie'!$A$13:$C$63,3,FALSE)</f>
        <v>0</v>
      </c>
      <c r="S502" s="334">
        <f>IF(M502&gt;0,M502*H502/Y502,0)*VLOOKUP(B502,'2-Kosten per locatie'!$A$13:$C$63,3,FALSE)</f>
        <v>0</v>
      </c>
      <c r="T502" s="334">
        <f>IF(N502&gt;0,N502*H502/Z502,0)*VLOOKUP(B502,'2-Kosten per locatie'!$A$13:$C$63,3,FALSE)</f>
        <v>0</v>
      </c>
      <c r="U502" s="334">
        <f>IF(O502&gt;0,O502*H502/Y502,0)*VLOOKUP(B502,'2-Kosten per locatie'!$A$13:$C$63,3,FALSE)</f>
        <v>0</v>
      </c>
      <c r="V502" s="334">
        <f>IF(P502&gt;0,P502*H502/Z502,0)*VLOOKUP(B502,'2-Kosten per locatie'!$A$13:$C$63,3,FALSE)</f>
        <v>0</v>
      </c>
      <c r="W502" s="335">
        <f>IF(K502="nio",0,IF(K502&gt;0,VLOOKUP(F502,'3-Productie normen'!A:L,VLOOKUP(K502,'3-Productie normen'!$B$38:$C$44,2,FALSE),FALSE)))</f>
        <v>0</v>
      </c>
      <c r="X502" s="335">
        <f t="shared" si="44"/>
        <v>0</v>
      </c>
      <c r="Y502" s="335">
        <f t="shared" si="45"/>
        <v>0</v>
      </c>
      <c r="Z502" s="335">
        <f t="shared" si="46"/>
        <v>0</v>
      </c>
      <c r="AA502" s="336" t="str">
        <f>VLOOKUP(F502,'3-Productie normen'!A:O,15,FALSE)</f>
        <v>B</v>
      </c>
      <c r="AC502" s="337">
        <f t="shared" si="47"/>
        <v>52520</v>
      </c>
    </row>
    <row r="503" spans="1:29" ht="14.1" customHeight="1">
      <c r="A503" s="68">
        <v>503</v>
      </c>
      <c r="B503" s="273" t="s">
        <v>108</v>
      </c>
      <c r="C503" s="329">
        <v>25</v>
      </c>
      <c r="D503" s="330"/>
      <c r="E503" s="224" t="s">
        <v>380</v>
      </c>
      <c r="F503" s="224" t="s">
        <v>166</v>
      </c>
      <c r="G503" s="224" t="s">
        <v>378</v>
      </c>
      <c r="H503" s="339">
        <v>7</v>
      </c>
      <c r="I503" s="339"/>
      <c r="J503" s="332">
        <f t="shared" si="43"/>
        <v>255</v>
      </c>
      <c r="K503" s="333">
        <v>255</v>
      </c>
      <c r="L503" s="333"/>
      <c r="M503" s="333"/>
      <c r="N503" s="333"/>
      <c r="O503" s="333"/>
      <c r="P503" s="333"/>
      <c r="Q503" s="334" t="e">
        <f>IF(K503="nio",0,IF(K503&gt;0,K503*H503/W503,0))*VLOOKUP(B503,'2-Kosten per locatie'!$A$13:$C$63,3,FALSE)</f>
        <v>#DIV/0!</v>
      </c>
      <c r="R503" s="334">
        <f>IF(L503&gt;0,L503*H503/X503,0)*VLOOKUP(B503,'2-Kosten per locatie'!$A$13:$C$63,3,FALSE)</f>
        <v>0</v>
      </c>
      <c r="S503" s="334">
        <f>IF(M503&gt;0,M503*H503/Y503,0)*VLOOKUP(B503,'2-Kosten per locatie'!$A$13:$C$63,3,FALSE)</f>
        <v>0</v>
      </c>
      <c r="T503" s="334">
        <f>IF(N503&gt;0,N503*H503/Z503,0)*VLOOKUP(B503,'2-Kosten per locatie'!$A$13:$C$63,3,FALSE)</f>
        <v>0</v>
      </c>
      <c r="U503" s="334">
        <f>IF(O503&gt;0,O503*H503/Y503,0)*VLOOKUP(B503,'2-Kosten per locatie'!$A$13:$C$63,3,FALSE)</f>
        <v>0</v>
      </c>
      <c r="V503" s="334">
        <f>IF(P503&gt;0,P503*H503/Z503,0)*VLOOKUP(B503,'2-Kosten per locatie'!$A$13:$C$63,3,FALSE)</f>
        <v>0</v>
      </c>
      <c r="W503" s="335">
        <f>IF(K503="nio",0,IF(K503&gt;0,VLOOKUP(F503,'3-Productie normen'!A:L,VLOOKUP(K503,'3-Productie normen'!$B$38:$C$44,2,FALSE),FALSE)))</f>
        <v>0</v>
      </c>
      <c r="X503" s="335">
        <f t="shared" si="44"/>
        <v>0</v>
      </c>
      <c r="Y503" s="335">
        <f t="shared" si="45"/>
        <v>0</v>
      </c>
      <c r="Z503" s="335">
        <f t="shared" si="46"/>
        <v>0</v>
      </c>
      <c r="AA503" s="336" t="str">
        <f>VLOOKUP(F503,'3-Productie normen'!A:O,15,FALSE)</f>
        <v>S</v>
      </c>
      <c r="AC503" s="337">
        <f t="shared" si="47"/>
        <v>1785</v>
      </c>
    </row>
    <row r="504" spans="1:29" ht="14.1" customHeight="1">
      <c r="A504" s="68">
        <v>504</v>
      </c>
      <c r="B504" s="273" t="s">
        <v>108</v>
      </c>
      <c r="C504" s="329">
        <v>25</v>
      </c>
      <c r="D504" s="330"/>
      <c r="E504" s="224" t="s">
        <v>230</v>
      </c>
      <c r="F504" s="224" t="s">
        <v>166</v>
      </c>
      <c r="G504" s="224" t="s">
        <v>378</v>
      </c>
      <c r="H504" s="339">
        <v>26</v>
      </c>
      <c r="I504" s="339"/>
      <c r="J504" s="332">
        <f t="shared" si="43"/>
        <v>255</v>
      </c>
      <c r="K504" s="333">
        <v>255</v>
      </c>
      <c r="L504" s="333"/>
      <c r="M504" s="333"/>
      <c r="N504" s="333"/>
      <c r="O504" s="333"/>
      <c r="P504" s="333"/>
      <c r="Q504" s="334" t="e">
        <f>IF(K504="nio",0,IF(K504&gt;0,K504*H504/W504,0))*VLOOKUP(B504,'2-Kosten per locatie'!$A$13:$C$63,3,FALSE)</f>
        <v>#DIV/0!</v>
      </c>
      <c r="R504" s="334">
        <f>IF(L504&gt;0,L504*H504/X504,0)*VLOOKUP(B504,'2-Kosten per locatie'!$A$13:$C$63,3,FALSE)</f>
        <v>0</v>
      </c>
      <c r="S504" s="334">
        <f>IF(M504&gt;0,M504*H504/Y504,0)*VLOOKUP(B504,'2-Kosten per locatie'!$A$13:$C$63,3,FALSE)</f>
        <v>0</v>
      </c>
      <c r="T504" s="334">
        <f>IF(N504&gt;0,N504*H504/Z504,0)*VLOOKUP(B504,'2-Kosten per locatie'!$A$13:$C$63,3,FALSE)</f>
        <v>0</v>
      </c>
      <c r="U504" s="334">
        <f>IF(O504&gt;0,O504*H504/Y504,0)*VLOOKUP(B504,'2-Kosten per locatie'!$A$13:$C$63,3,FALSE)</f>
        <v>0</v>
      </c>
      <c r="V504" s="334">
        <f>IF(P504&gt;0,P504*H504/Z504,0)*VLOOKUP(B504,'2-Kosten per locatie'!$A$13:$C$63,3,FALSE)</f>
        <v>0</v>
      </c>
      <c r="W504" s="335">
        <f>IF(K504="nio",0,IF(K504&gt;0,VLOOKUP(F504,'3-Productie normen'!A:L,VLOOKUP(K504,'3-Productie normen'!$B$38:$C$44,2,FALSE),FALSE)))</f>
        <v>0</v>
      </c>
      <c r="X504" s="335">
        <f t="shared" si="44"/>
        <v>0</v>
      </c>
      <c r="Y504" s="335">
        <f t="shared" si="45"/>
        <v>0</v>
      </c>
      <c r="Z504" s="335">
        <f t="shared" si="46"/>
        <v>0</v>
      </c>
      <c r="AA504" s="336" t="str">
        <f>VLOOKUP(F504,'3-Productie normen'!A:O,15,FALSE)</f>
        <v>S</v>
      </c>
      <c r="AC504" s="337">
        <f t="shared" si="47"/>
        <v>6630</v>
      </c>
    </row>
    <row r="505" spans="1:29" ht="14.1" customHeight="1">
      <c r="A505" s="68">
        <v>505</v>
      </c>
      <c r="B505" s="273" t="s">
        <v>108</v>
      </c>
      <c r="C505" s="329">
        <v>25</v>
      </c>
      <c r="D505" s="330"/>
      <c r="E505" s="224" t="s">
        <v>403</v>
      </c>
      <c r="F505" s="224" t="s">
        <v>218</v>
      </c>
      <c r="G505" s="224" t="s">
        <v>378</v>
      </c>
      <c r="H505" s="339"/>
      <c r="I505" s="339">
        <v>5</v>
      </c>
      <c r="J505" s="332">
        <f t="shared" si="43"/>
        <v>0</v>
      </c>
      <c r="K505" s="333" t="s">
        <v>219</v>
      </c>
      <c r="L505" s="333"/>
      <c r="M505" s="333"/>
      <c r="N505" s="333"/>
      <c r="O505" s="333"/>
      <c r="P505" s="333"/>
      <c r="Q505" s="334">
        <f>IF(K505="nio",0,IF(K505&gt;0,K505*H505/W505,0))*VLOOKUP(B505,'2-Kosten per locatie'!$A$13:$C$63,3,FALSE)</f>
        <v>0</v>
      </c>
      <c r="R505" s="334">
        <f>IF(L505&gt;0,L505*H505/X505,0)*VLOOKUP(B505,'2-Kosten per locatie'!$A$13:$C$63,3,FALSE)</f>
        <v>0</v>
      </c>
      <c r="S505" s="334">
        <f>IF(M505&gt;0,M505*H505/Y505,0)*VLOOKUP(B505,'2-Kosten per locatie'!$A$13:$C$63,3,FALSE)</f>
        <v>0</v>
      </c>
      <c r="T505" s="334">
        <f>IF(N505&gt;0,N505*H505/Z505,0)*VLOOKUP(B505,'2-Kosten per locatie'!$A$13:$C$63,3,FALSE)</f>
        <v>0</v>
      </c>
      <c r="U505" s="334">
        <f>IF(O505&gt;0,O505*H505/Y505,0)*VLOOKUP(B505,'2-Kosten per locatie'!$A$13:$C$63,3,FALSE)</f>
        <v>0</v>
      </c>
      <c r="V505" s="334">
        <f>IF(P505&gt;0,P505*H505/Z505,0)*VLOOKUP(B505,'2-Kosten per locatie'!$A$13:$C$63,3,FALSE)</f>
        <v>0</v>
      </c>
      <c r="W505" s="335">
        <f>IF(K505="nio",0,IF(K505&gt;0,VLOOKUP(F505,'3-Productie normen'!A:L,VLOOKUP(K505,'3-Productie normen'!$B$38:$C$44,2,FALSE),FALSE)))</f>
        <v>0</v>
      </c>
      <c r="X505" s="335">
        <f t="shared" si="44"/>
        <v>0</v>
      </c>
      <c r="Y505" s="335">
        <f t="shared" si="45"/>
        <v>0</v>
      </c>
      <c r="Z505" s="335">
        <f t="shared" si="46"/>
        <v>0</v>
      </c>
      <c r="AA505" s="336" t="str">
        <f>VLOOKUP(F505,'3-Productie normen'!A:O,15,FALSE)</f>
        <v>-</v>
      </c>
      <c r="AC505" s="337">
        <f t="shared" si="47"/>
        <v>0</v>
      </c>
    </row>
    <row r="506" spans="1:29" ht="14.1" customHeight="1">
      <c r="A506" s="68">
        <v>506</v>
      </c>
      <c r="B506" s="273" t="s">
        <v>108</v>
      </c>
      <c r="C506" s="329">
        <v>25</v>
      </c>
      <c r="D506" s="330"/>
      <c r="E506" s="224" t="s">
        <v>397</v>
      </c>
      <c r="F506" s="224" t="s">
        <v>153</v>
      </c>
      <c r="G506" s="224" t="s">
        <v>209</v>
      </c>
      <c r="H506" s="339">
        <v>24</v>
      </c>
      <c r="I506" s="339"/>
      <c r="J506" s="332">
        <f t="shared" si="43"/>
        <v>255</v>
      </c>
      <c r="K506" s="333">
        <v>255</v>
      </c>
      <c r="L506" s="333"/>
      <c r="M506" s="333"/>
      <c r="N506" s="333"/>
      <c r="O506" s="333"/>
      <c r="P506" s="333"/>
      <c r="Q506" s="334" t="e">
        <f>IF(K506="nio",0,IF(K506&gt;0,K506*H506/W506,0))*VLOOKUP(B506,'2-Kosten per locatie'!$A$13:$C$63,3,FALSE)</f>
        <v>#DIV/0!</v>
      </c>
      <c r="R506" s="334">
        <f>IF(L506&gt;0,L506*H506/X506,0)*VLOOKUP(B506,'2-Kosten per locatie'!$A$13:$C$63,3,FALSE)</f>
        <v>0</v>
      </c>
      <c r="S506" s="334">
        <f>IF(M506&gt;0,M506*H506/Y506,0)*VLOOKUP(B506,'2-Kosten per locatie'!$A$13:$C$63,3,FALSE)</f>
        <v>0</v>
      </c>
      <c r="T506" s="334">
        <f>IF(N506&gt;0,N506*H506/Z506,0)*VLOOKUP(B506,'2-Kosten per locatie'!$A$13:$C$63,3,FALSE)</f>
        <v>0</v>
      </c>
      <c r="U506" s="334">
        <f>IF(O506&gt;0,O506*H506/Y506,0)*VLOOKUP(B506,'2-Kosten per locatie'!$A$13:$C$63,3,FALSE)</f>
        <v>0</v>
      </c>
      <c r="V506" s="334">
        <f>IF(P506&gt;0,P506*H506/Z506,0)*VLOOKUP(B506,'2-Kosten per locatie'!$A$13:$C$63,3,FALSE)</f>
        <v>0</v>
      </c>
      <c r="W506" s="335">
        <f>IF(K506="nio",0,IF(K506&gt;0,VLOOKUP(F506,'3-Productie normen'!A:L,VLOOKUP(K506,'3-Productie normen'!$B$38:$C$44,2,FALSE),FALSE)))</f>
        <v>0</v>
      </c>
      <c r="X506" s="335">
        <f t="shared" si="44"/>
        <v>0</v>
      </c>
      <c r="Y506" s="335">
        <f t="shared" si="45"/>
        <v>0</v>
      </c>
      <c r="Z506" s="335">
        <f t="shared" si="46"/>
        <v>0</v>
      </c>
      <c r="AA506" s="336" t="str">
        <f>VLOOKUP(F506,'3-Productie normen'!A:O,15,FALSE)</f>
        <v>V</v>
      </c>
      <c r="AC506" s="337">
        <f t="shared" si="47"/>
        <v>6120</v>
      </c>
    </row>
    <row r="507" spans="1:29" ht="14.1" customHeight="1">
      <c r="A507" s="68">
        <v>507</v>
      </c>
      <c r="B507" s="273" t="s">
        <v>108</v>
      </c>
      <c r="C507" s="329">
        <v>25</v>
      </c>
      <c r="D507" s="330"/>
      <c r="E507" s="224" t="s">
        <v>398</v>
      </c>
      <c r="F507" s="224" t="s">
        <v>154</v>
      </c>
      <c r="G507" s="224" t="s">
        <v>399</v>
      </c>
      <c r="H507" s="339">
        <v>132</v>
      </c>
      <c r="I507" s="339"/>
      <c r="J507" s="332">
        <f t="shared" si="43"/>
        <v>130</v>
      </c>
      <c r="K507" s="333">
        <v>130</v>
      </c>
      <c r="L507" s="333"/>
      <c r="M507" s="333"/>
      <c r="N507" s="333"/>
      <c r="O507" s="333"/>
      <c r="P507" s="333"/>
      <c r="Q507" s="334" t="e">
        <f>IF(K507="nio",0,IF(K507&gt;0,K507*H507/W507,0))*VLOOKUP(B507,'2-Kosten per locatie'!$A$13:$C$63,3,FALSE)</f>
        <v>#DIV/0!</v>
      </c>
      <c r="R507" s="334">
        <f>IF(L507&gt;0,L507*H507/X507,0)*VLOOKUP(B507,'2-Kosten per locatie'!$A$13:$C$63,3,FALSE)</f>
        <v>0</v>
      </c>
      <c r="S507" s="334">
        <f>IF(M507&gt;0,M507*H507/Y507,0)*VLOOKUP(B507,'2-Kosten per locatie'!$A$13:$C$63,3,FALSE)</f>
        <v>0</v>
      </c>
      <c r="T507" s="334">
        <f>IF(N507&gt;0,N507*H507/Z507,0)*VLOOKUP(B507,'2-Kosten per locatie'!$A$13:$C$63,3,FALSE)</f>
        <v>0</v>
      </c>
      <c r="U507" s="334">
        <f>IF(O507&gt;0,O507*H507/Y507,0)*VLOOKUP(B507,'2-Kosten per locatie'!$A$13:$C$63,3,FALSE)</f>
        <v>0</v>
      </c>
      <c r="V507" s="334">
        <f>IF(P507&gt;0,P507*H507/Z507,0)*VLOOKUP(B507,'2-Kosten per locatie'!$A$13:$C$63,3,FALSE)</f>
        <v>0</v>
      </c>
      <c r="W507" s="335">
        <f>IF(K507="nio",0,IF(K507&gt;0,VLOOKUP(F507,'3-Productie normen'!A:L,VLOOKUP(K507,'3-Productie normen'!$B$38:$C$44,2,FALSE),FALSE)))</f>
        <v>0</v>
      </c>
      <c r="X507" s="335">
        <f t="shared" si="44"/>
        <v>0</v>
      </c>
      <c r="Y507" s="335">
        <f t="shared" si="45"/>
        <v>0</v>
      </c>
      <c r="Z507" s="335">
        <f t="shared" si="46"/>
        <v>0</v>
      </c>
      <c r="AA507" s="336" t="str">
        <f>VLOOKUP(F507,'3-Productie normen'!A:O,15,FALSE)</f>
        <v>V</v>
      </c>
      <c r="AC507" s="337">
        <f t="shared" si="47"/>
        <v>17160</v>
      </c>
    </row>
    <row r="508" spans="1:29" ht="14.1" customHeight="1">
      <c r="A508" s="68">
        <v>508</v>
      </c>
      <c r="B508" s="273" t="s">
        <v>108</v>
      </c>
      <c r="C508" s="329">
        <v>25</v>
      </c>
      <c r="D508" s="330"/>
      <c r="E508" s="224" t="s">
        <v>163</v>
      </c>
      <c r="F508" s="224" t="s">
        <v>163</v>
      </c>
      <c r="G508" s="224" t="s">
        <v>399</v>
      </c>
      <c r="H508" s="339">
        <v>53</v>
      </c>
      <c r="I508" s="339"/>
      <c r="J508" s="332">
        <f t="shared" si="43"/>
        <v>255</v>
      </c>
      <c r="K508" s="333">
        <v>255</v>
      </c>
      <c r="L508" s="333"/>
      <c r="M508" s="333"/>
      <c r="N508" s="333"/>
      <c r="O508" s="333"/>
      <c r="P508" s="333"/>
      <c r="Q508" s="334" t="e">
        <f>IF(K508="nio",0,IF(K508&gt;0,K508*H508/W508,0))*VLOOKUP(B508,'2-Kosten per locatie'!$A$13:$C$63,3,FALSE)</f>
        <v>#DIV/0!</v>
      </c>
      <c r="R508" s="334">
        <f>IF(L508&gt;0,L508*H508/X508,0)*VLOOKUP(B508,'2-Kosten per locatie'!$A$13:$C$63,3,FALSE)</f>
        <v>0</v>
      </c>
      <c r="S508" s="334">
        <f>IF(M508&gt;0,M508*H508/Y508,0)*VLOOKUP(B508,'2-Kosten per locatie'!$A$13:$C$63,3,FALSE)</f>
        <v>0</v>
      </c>
      <c r="T508" s="334">
        <f>IF(N508&gt;0,N508*H508/Z508,0)*VLOOKUP(B508,'2-Kosten per locatie'!$A$13:$C$63,3,FALSE)</f>
        <v>0</v>
      </c>
      <c r="U508" s="334">
        <f>IF(O508&gt;0,O508*H508/Y508,0)*VLOOKUP(B508,'2-Kosten per locatie'!$A$13:$C$63,3,FALSE)</f>
        <v>0</v>
      </c>
      <c r="V508" s="334">
        <f>IF(P508&gt;0,P508*H508/Z508,0)*VLOOKUP(B508,'2-Kosten per locatie'!$A$13:$C$63,3,FALSE)</f>
        <v>0</v>
      </c>
      <c r="W508" s="335">
        <f>IF(K508="nio",0,IF(K508&gt;0,VLOOKUP(F508,'3-Productie normen'!A:L,VLOOKUP(K508,'3-Productie normen'!$B$38:$C$44,2,FALSE),FALSE)))</f>
        <v>0</v>
      </c>
      <c r="X508" s="335">
        <f>IF(L508&gt;0,W508*$X$8,0)</f>
        <v>0</v>
      </c>
      <c r="Y508" s="335">
        <f>IF((OR(M508&gt;0,O508&gt;0)),W508*$Y$8,0)</f>
        <v>0</v>
      </c>
      <c r="Z508" s="335">
        <f>IF((OR(N508&gt;0,P508&gt;0)),W508*$Z$8,0)</f>
        <v>0</v>
      </c>
      <c r="AA508" s="336" t="str">
        <f>VLOOKUP(F508,'3-Productie normen'!A:O,15,FALSE)</f>
        <v>V</v>
      </c>
      <c r="AC508" s="337">
        <f>J508*H508</f>
        <v>13515</v>
      </c>
    </row>
    <row r="509" spans="1:29" ht="14.1" customHeight="1">
      <c r="A509" s="68">
        <v>509</v>
      </c>
      <c r="B509" s="273" t="s">
        <v>108</v>
      </c>
      <c r="C509" s="329">
        <v>25</v>
      </c>
      <c r="D509" s="330"/>
      <c r="E509" s="224" t="s">
        <v>216</v>
      </c>
      <c r="F509" s="224" t="s">
        <v>168</v>
      </c>
      <c r="G509" s="224" t="s">
        <v>209</v>
      </c>
      <c r="H509" s="339">
        <v>23</v>
      </c>
      <c r="I509" s="339"/>
      <c r="J509" s="332">
        <f t="shared" si="43"/>
        <v>130</v>
      </c>
      <c r="K509" s="333">
        <v>130</v>
      </c>
      <c r="L509" s="333"/>
      <c r="M509" s="333"/>
      <c r="N509" s="333"/>
      <c r="O509" s="333"/>
      <c r="P509" s="333"/>
      <c r="Q509" s="334" t="e">
        <f>IF(K509="nio",0,IF(K509&gt;0,K509*H509/W509,0))*VLOOKUP(B509,'2-Kosten per locatie'!$A$13:$C$63,3,FALSE)</f>
        <v>#DIV/0!</v>
      </c>
      <c r="R509" s="334">
        <f>IF(L509&gt;0,L509*H509/X509,0)*VLOOKUP(B509,'2-Kosten per locatie'!$A$13:$C$63,3,FALSE)</f>
        <v>0</v>
      </c>
      <c r="S509" s="334">
        <f>IF(M509&gt;0,M509*H509/Y509,0)*VLOOKUP(B509,'2-Kosten per locatie'!$A$13:$C$63,3,FALSE)</f>
        <v>0</v>
      </c>
      <c r="T509" s="334">
        <f>IF(N509&gt;0,N509*H509/Z509,0)*VLOOKUP(B509,'2-Kosten per locatie'!$A$13:$C$63,3,FALSE)</f>
        <v>0</v>
      </c>
      <c r="U509" s="334">
        <f>IF(O509&gt;0,O509*H509/Y509,0)*VLOOKUP(B509,'2-Kosten per locatie'!$A$13:$C$63,3,FALSE)</f>
        <v>0</v>
      </c>
      <c r="V509" s="334">
        <f>IF(P509&gt;0,P509*H509/Z509,0)*VLOOKUP(B509,'2-Kosten per locatie'!$A$13:$C$63,3,FALSE)</f>
        <v>0</v>
      </c>
      <c r="W509" s="335">
        <f>IF(K509="nio",0,IF(K509&gt;0,VLOOKUP(F509,'3-Productie normen'!A:L,VLOOKUP(K509,'3-Productie normen'!$B$38:$C$44,2,FALSE),FALSE)))</f>
        <v>0</v>
      </c>
      <c r="X509" s="335">
        <f t="shared" si="44"/>
        <v>0</v>
      </c>
      <c r="Y509" s="335">
        <f t="shared" si="45"/>
        <v>0</v>
      </c>
      <c r="Z509" s="335">
        <f t="shared" si="46"/>
        <v>0</v>
      </c>
      <c r="AA509" s="336" t="str">
        <f>VLOOKUP(F509,'3-Productie normen'!A:O,15,FALSE)</f>
        <v>V</v>
      </c>
      <c r="AC509" s="337">
        <f t="shared" si="47"/>
        <v>2990</v>
      </c>
    </row>
    <row r="510" spans="1:29" ht="14.1" customHeight="1">
      <c r="A510" s="68">
        <v>510</v>
      </c>
      <c r="B510" s="273" t="s">
        <v>108</v>
      </c>
      <c r="C510" s="329">
        <v>25</v>
      </c>
      <c r="D510" s="330"/>
      <c r="E510" s="224" t="s">
        <v>216</v>
      </c>
      <c r="F510" s="224" t="s">
        <v>168</v>
      </c>
      <c r="G510" s="224" t="s">
        <v>209</v>
      </c>
      <c r="H510" s="339">
        <v>23</v>
      </c>
      <c r="I510" s="339"/>
      <c r="J510" s="332">
        <f t="shared" si="43"/>
        <v>130</v>
      </c>
      <c r="K510" s="333">
        <v>130</v>
      </c>
      <c r="L510" s="333"/>
      <c r="M510" s="333"/>
      <c r="N510" s="333"/>
      <c r="O510" s="333"/>
      <c r="P510" s="333"/>
      <c r="Q510" s="334" t="e">
        <f>IF(K510="nio",0,IF(K510&gt;0,K510*H510/W510,0))*VLOOKUP(B510,'2-Kosten per locatie'!$A$13:$C$63,3,FALSE)</f>
        <v>#DIV/0!</v>
      </c>
      <c r="R510" s="334">
        <f>IF(L510&gt;0,L510*H510/X510,0)*VLOOKUP(B510,'2-Kosten per locatie'!$A$13:$C$63,3,FALSE)</f>
        <v>0</v>
      </c>
      <c r="S510" s="334">
        <f>IF(M510&gt;0,M510*H510/Y510,0)*VLOOKUP(B510,'2-Kosten per locatie'!$A$13:$C$63,3,FALSE)</f>
        <v>0</v>
      </c>
      <c r="T510" s="334">
        <f>IF(N510&gt;0,N510*H510/Z510,0)*VLOOKUP(B510,'2-Kosten per locatie'!$A$13:$C$63,3,FALSE)</f>
        <v>0</v>
      </c>
      <c r="U510" s="334">
        <f>IF(O510&gt;0,O510*H510/Y510,0)*VLOOKUP(B510,'2-Kosten per locatie'!$A$13:$C$63,3,FALSE)</f>
        <v>0</v>
      </c>
      <c r="V510" s="334">
        <f>IF(P510&gt;0,P510*H510/Z510,0)*VLOOKUP(B510,'2-Kosten per locatie'!$A$13:$C$63,3,FALSE)</f>
        <v>0</v>
      </c>
      <c r="W510" s="335">
        <f>IF(K510="nio",0,IF(K510&gt;0,VLOOKUP(F510,'3-Productie normen'!A:L,VLOOKUP(K510,'3-Productie normen'!$B$38:$C$44,2,FALSE),FALSE)))</f>
        <v>0</v>
      </c>
      <c r="X510" s="335">
        <f>IF(L510&gt;0,W510*$X$8,0)</f>
        <v>0</v>
      </c>
      <c r="Y510" s="335">
        <f>IF((OR(M510&gt;0,O510&gt;0)),W510*$Y$8,0)</f>
        <v>0</v>
      </c>
      <c r="Z510" s="335">
        <f>IF((OR(N510&gt;0,P510&gt;0)),W510*$Z$8,0)</f>
        <v>0</v>
      </c>
      <c r="AA510" s="336" t="str">
        <f>VLOOKUP(F510,'3-Productie normen'!A:O,15,FALSE)</f>
        <v>V</v>
      </c>
      <c r="AC510" s="337">
        <f>J510*H510</f>
        <v>2990</v>
      </c>
    </row>
    <row r="511" spans="1:29" ht="14.1" customHeight="1">
      <c r="A511" s="68">
        <v>511</v>
      </c>
      <c r="B511" s="273" t="s">
        <v>108</v>
      </c>
      <c r="C511" s="329">
        <v>25</v>
      </c>
      <c r="D511" s="330"/>
      <c r="E511" s="224" t="s">
        <v>401</v>
      </c>
      <c r="F511" s="224" t="s">
        <v>154</v>
      </c>
      <c r="G511" s="224" t="s">
        <v>399</v>
      </c>
      <c r="H511" s="339">
        <v>31</v>
      </c>
      <c r="I511" s="339"/>
      <c r="J511" s="332">
        <f t="shared" si="43"/>
        <v>130</v>
      </c>
      <c r="K511" s="333">
        <v>130</v>
      </c>
      <c r="L511" s="333"/>
      <c r="M511" s="333"/>
      <c r="N511" s="333"/>
      <c r="O511" s="333"/>
      <c r="P511" s="333"/>
      <c r="Q511" s="334" t="e">
        <f>IF(K511="nio",0,IF(K511&gt;0,K511*H511/W511,0))*VLOOKUP(B511,'2-Kosten per locatie'!$A$13:$C$63,3,FALSE)</f>
        <v>#DIV/0!</v>
      </c>
      <c r="R511" s="334">
        <f>IF(L511&gt;0,L511*H511/X511,0)*VLOOKUP(B511,'2-Kosten per locatie'!$A$13:$C$63,3,FALSE)</f>
        <v>0</v>
      </c>
      <c r="S511" s="334">
        <f>IF(M511&gt;0,M511*H511/Y511,0)*VLOOKUP(B511,'2-Kosten per locatie'!$A$13:$C$63,3,FALSE)</f>
        <v>0</v>
      </c>
      <c r="T511" s="334">
        <f>IF(N511&gt;0,N511*H511/Z511,0)*VLOOKUP(B511,'2-Kosten per locatie'!$A$13:$C$63,3,FALSE)</f>
        <v>0</v>
      </c>
      <c r="U511" s="334">
        <f>IF(O511&gt;0,O511*H511/Y511,0)*VLOOKUP(B511,'2-Kosten per locatie'!$A$13:$C$63,3,FALSE)</f>
        <v>0</v>
      </c>
      <c r="V511" s="334">
        <f>IF(P511&gt;0,P511*H511/Z511,0)*VLOOKUP(B511,'2-Kosten per locatie'!$A$13:$C$63,3,FALSE)</f>
        <v>0</v>
      </c>
      <c r="W511" s="335">
        <f>IF(K511="nio",0,IF(K511&gt;0,VLOOKUP(F511,'3-Productie normen'!A:L,VLOOKUP(K511,'3-Productie normen'!$B$38:$C$44,2,FALSE),FALSE)))</f>
        <v>0</v>
      </c>
      <c r="X511" s="335">
        <f>IF(L511&gt;0,W511*$X$8,0)</f>
        <v>0</v>
      </c>
      <c r="Y511" s="335">
        <f>IF((OR(M511&gt;0,O511&gt;0)),W511*$Y$8,0)</f>
        <v>0</v>
      </c>
      <c r="Z511" s="335">
        <f>IF((OR(N511&gt;0,P511&gt;0)),W511*$Z$8,0)</f>
        <v>0</v>
      </c>
      <c r="AA511" s="336" t="str">
        <f>VLOOKUP(F511,'3-Productie normen'!A:O,15,FALSE)</f>
        <v>V</v>
      </c>
      <c r="AC511" s="337">
        <f>J511*H511</f>
        <v>4030</v>
      </c>
    </row>
    <row r="512" spans="1:29" ht="14.1" customHeight="1">
      <c r="A512" s="68">
        <v>512</v>
      </c>
      <c r="B512" s="273" t="s">
        <v>108</v>
      </c>
      <c r="C512" s="329">
        <v>25</v>
      </c>
      <c r="D512" s="330"/>
      <c r="E512" s="224" t="s">
        <v>403</v>
      </c>
      <c r="F512" s="224" t="s">
        <v>218</v>
      </c>
      <c r="G512" s="224" t="s">
        <v>209</v>
      </c>
      <c r="H512" s="339">
        <v>12</v>
      </c>
      <c r="I512" s="339"/>
      <c r="J512" s="332">
        <f t="shared" si="43"/>
        <v>0</v>
      </c>
      <c r="K512" s="333" t="s">
        <v>219</v>
      </c>
      <c r="L512" s="333"/>
      <c r="M512" s="333"/>
      <c r="N512" s="333"/>
      <c r="O512" s="333"/>
      <c r="P512" s="333"/>
      <c r="Q512" s="334">
        <f>IF(K512="nio",0,IF(K512&gt;0,K512*H512/W512,0))*VLOOKUP(B512,'2-Kosten per locatie'!$A$13:$C$63,3,FALSE)</f>
        <v>0</v>
      </c>
      <c r="R512" s="334">
        <f>IF(L512&gt;0,L512*H512/X512,0)*VLOOKUP(B512,'2-Kosten per locatie'!$A$13:$C$63,3,FALSE)</f>
        <v>0</v>
      </c>
      <c r="S512" s="334">
        <f>IF(M512&gt;0,M512*H512/Y512,0)*VLOOKUP(B512,'2-Kosten per locatie'!$A$13:$C$63,3,FALSE)</f>
        <v>0</v>
      </c>
      <c r="T512" s="334">
        <f>IF(N512&gt;0,N512*H512/Z512,0)*VLOOKUP(B512,'2-Kosten per locatie'!$A$13:$C$63,3,FALSE)</f>
        <v>0</v>
      </c>
      <c r="U512" s="334">
        <f>IF(O512&gt;0,O512*H512/Y512,0)*VLOOKUP(B512,'2-Kosten per locatie'!$A$13:$C$63,3,FALSE)</f>
        <v>0</v>
      </c>
      <c r="V512" s="334">
        <f>IF(P512&gt;0,P512*H512/Z512,0)*VLOOKUP(B512,'2-Kosten per locatie'!$A$13:$C$63,3,FALSE)</f>
        <v>0</v>
      </c>
      <c r="W512" s="335">
        <f>IF(K512="nio",0,IF(K512&gt;0,VLOOKUP(F512,'3-Productie normen'!A:L,VLOOKUP(K512,'3-Productie normen'!$B$38:$C$44,2,FALSE),FALSE)))</f>
        <v>0</v>
      </c>
      <c r="X512" s="335">
        <f>IF(L512&gt;0,W512*$X$8,0)</f>
        <v>0</v>
      </c>
      <c r="Y512" s="335">
        <f>IF((OR(M512&gt;0,O512&gt;0)),W512*$Y$8,0)</f>
        <v>0</v>
      </c>
      <c r="Z512" s="335">
        <f>IF((OR(N512&gt;0,P512&gt;0)),W512*$Z$8,0)</f>
        <v>0</v>
      </c>
      <c r="AA512" s="336" t="str">
        <f>VLOOKUP(F512,'3-Productie normen'!A:O,15,FALSE)</f>
        <v>-</v>
      </c>
      <c r="AC512" s="337">
        <f>J512*H512</f>
        <v>0</v>
      </c>
    </row>
    <row r="513" spans="1:29" ht="14.1" customHeight="1">
      <c r="A513" s="68">
        <v>513</v>
      </c>
      <c r="B513" s="273" t="s">
        <v>108</v>
      </c>
      <c r="C513" s="329">
        <v>25</v>
      </c>
      <c r="D513" s="330"/>
      <c r="E513" s="224" t="s">
        <v>403</v>
      </c>
      <c r="F513" s="224" t="s">
        <v>218</v>
      </c>
      <c r="G513" s="224" t="s">
        <v>399</v>
      </c>
      <c r="H513" s="339">
        <v>12</v>
      </c>
      <c r="I513" s="339"/>
      <c r="J513" s="332">
        <f t="shared" si="43"/>
        <v>0</v>
      </c>
      <c r="K513" s="333" t="s">
        <v>219</v>
      </c>
      <c r="L513" s="333"/>
      <c r="M513" s="333"/>
      <c r="N513" s="333"/>
      <c r="O513" s="333"/>
      <c r="P513" s="333"/>
      <c r="Q513" s="334">
        <f>IF(K513="nio",0,IF(K513&gt;0,K513*H513/W513,0))*VLOOKUP(B513,'2-Kosten per locatie'!$A$13:$C$63,3,FALSE)</f>
        <v>0</v>
      </c>
      <c r="R513" s="334">
        <f>IF(L513&gt;0,L513*H513/X513,0)*VLOOKUP(B513,'2-Kosten per locatie'!$A$13:$C$63,3,FALSE)</f>
        <v>0</v>
      </c>
      <c r="S513" s="334">
        <f>IF(M513&gt;0,M513*H513/Y513,0)*VLOOKUP(B513,'2-Kosten per locatie'!$A$13:$C$63,3,FALSE)</f>
        <v>0</v>
      </c>
      <c r="T513" s="334">
        <f>IF(N513&gt;0,N513*H513/Z513,0)*VLOOKUP(B513,'2-Kosten per locatie'!$A$13:$C$63,3,FALSE)</f>
        <v>0</v>
      </c>
      <c r="U513" s="334">
        <f>IF(O513&gt;0,O513*H513/Y513,0)*VLOOKUP(B513,'2-Kosten per locatie'!$A$13:$C$63,3,FALSE)</f>
        <v>0</v>
      </c>
      <c r="V513" s="334">
        <f>IF(P513&gt;0,P513*H513/Z513,0)*VLOOKUP(B513,'2-Kosten per locatie'!$A$13:$C$63,3,FALSE)</f>
        <v>0</v>
      </c>
      <c r="W513" s="335">
        <f>IF(K513="nio",0,IF(K513&gt;0,VLOOKUP(F513,'3-Productie normen'!A:L,VLOOKUP(K513,'3-Productie normen'!$B$38:$C$44,2,FALSE),FALSE)))</f>
        <v>0</v>
      </c>
      <c r="X513" s="335">
        <f>IF(L513&gt;0,W513*$X$8,0)</f>
        <v>0</v>
      </c>
      <c r="Y513" s="335">
        <f>IF((OR(M513&gt;0,O513&gt;0)),W513*$Y$8,0)</f>
        <v>0</v>
      </c>
      <c r="Z513" s="335">
        <f>IF((OR(N513&gt;0,P513&gt;0)),W513*$Z$8,0)</f>
        <v>0</v>
      </c>
      <c r="AA513" s="336" t="str">
        <f>VLOOKUP(F513,'3-Productie normen'!A:O,15,FALSE)</f>
        <v>-</v>
      </c>
      <c r="AC513" s="337">
        <f>J513*H513</f>
        <v>0</v>
      </c>
    </row>
    <row r="514" spans="1:29" ht="14.1" customHeight="1">
      <c r="A514" s="68">
        <v>514</v>
      </c>
      <c r="B514" s="273" t="s">
        <v>108</v>
      </c>
      <c r="C514" s="329">
        <v>20</v>
      </c>
      <c r="D514" s="330"/>
      <c r="E514" s="224" t="s">
        <v>404</v>
      </c>
      <c r="F514" s="224" t="s">
        <v>218</v>
      </c>
      <c r="G514" s="224" t="s">
        <v>209</v>
      </c>
      <c r="H514" s="339">
        <v>240</v>
      </c>
      <c r="I514" s="339"/>
      <c r="J514" s="332">
        <f t="shared" si="43"/>
        <v>0</v>
      </c>
      <c r="K514" s="333" t="s">
        <v>219</v>
      </c>
      <c r="L514" s="333"/>
      <c r="M514" s="333"/>
      <c r="N514" s="333"/>
      <c r="O514" s="333"/>
      <c r="P514" s="333"/>
      <c r="Q514" s="334">
        <f>IF(K514="nio",0,IF(K514&gt;0,K514*H514/W514,0))*VLOOKUP(B514,'2-Kosten per locatie'!$A$13:$C$63,3,FALSE)</f>
        <v>0</v>
      </c>
      <c r="R514" s="334">
        <f>IF(L514&gt;0,L514*H514/X514,0)*VLOOKUP(B514,'2-Kosten per locatie'!$A$13:$C$63,3,FALSE)</f>
        <v>0</v>
      </c>
      <c r="S514" s="334">
        <f>IF(M514&gt;0,M514*H514/Y514,0)*VLOOKUP(B514,'2-Kosten per locatie'!$A$13:$C$63,3,FALSE)</f>
        <v>0</v>
      </c>
      <c r="T514" s="334">
        <f>IF(N514&gt;0,N514*H514/Z514,0)*VLOOKUP(B514,'2-Kosten per locatie'!$A$13:$C$63,3,FALSE)</f>
        <v>0</v>
      </c>
      <c r="U514" s="334">
        <f>IF(O514&gt;0,O514*H514/Y514,0)*VLOOKUP(B514,'2-Kosten per locatie'!$A$13:$C$63,3,FALSE)</f>
        <v>0</v>
      </c>
      <c r="V514" s="334">
        <f>IF(P514&gt;0,P514*H514/Z514,0)*VLOOKUP(B514,'2-Kosten per locatie'!$A$13:$C$63,3,FALSE)</f>
        <v>0</v>
      </c>
      <c r="W514" s="335">
        <f>IF(K514="nio",0,IF(K514&gt;0,VLOOKUP(F514,'3-Productie normen'!A:L,VLOOKUP(K514,'3-Productie normen'!$B$38:$C$44,2,FALSE),FALSE)))</f>
        <v>0</v>
      </c>
      <c r="X514" s="335">
        <f t="shared" si="44"/>
        <v>0</v>
      </c>
      <c r="Y514" s="335">
        <f t="shared" si="45"/>
        <v>0</v>
      </c>
      <c r="Z514" s="335">
        <f t="shared" si="46"/>
        <v>0</v>
      </c>
      <c r="AA514" s="336" t="str">
        <f>VLOOKUP(F514,'3-Productie normen'!A:O,15,FALSE)</f>
        <v>-</v>
      </c>
      <c r="AC514" s="337">
        <f t="shared" si="47"/>
        <v>0</v>
      </c>
    </row>
    <row r="515" spans="1:29" ht="14.1" customHeight="1">
      <c r="A515" s="68">
        <v>515</v>
      </c>
      <c r="B515" s="273" t="s">
        <v>108</v>
      </c>
      <c r="C515" s="329">
        <v>20</v>
      </c>
      <c r="D515" s="330"/>
      <c r="E515" s="224" t="s">
        <v>230</v>
      </c>
      <c r="F515" s="224" t="s">
        <v>218</v>
      </c>
      <c r="G515" s="224" t="s">
        <v>378</v>
      </c>
      <c r="H515" s="339">
        <v>40</v>
      </c>
      <c r="I515" s="339"/>
      <c r="J515" s="332">
        <f t="shared" si="43"/>
        <v>0</v>
      </c>
      <c r="K515" s="333" t="s">
        <v>219</v>
      </c>
      <c r="L515" s="333"/>
      <c r="M515" s="333"/>
      <c r="N515" s="333"/>
      <c r="O515" s="333"/>
      <c r="P515" s="333"/>
      <c r="Q515" s="334">
        <f>IF(K515="nio",0,IF(K515&gt;0,K515*H515/W515,0))*VLOOKUP(B515,'2-Kosten per locatie'!$A$13:$C$63,3,FALSE)</f>
        <v>0</v>
      </c>
      <c r="R515" s="334">
        <f>IF(L515&gt;0,L515*H515/X515,0)*VLOOKUP(B515,'2-Kosten per locatie'!$A$13:$C$63,3,FALSE)</f>
        <v>0</v>
      </c>
      <c r="S515" s="334">
        <f>IF(M515&gt;0,M515*H515/Y515,0)*VLOOKUP(B515,'2-Kosten per locatie'!$A$13:$C$63,3,FALSE)</f>
        <v>0</v>
      </c>
      <c r="T515" s="334">
        <f>IF(N515&gt;0,N515*H515/Z515,0)*VLOOKUP(B515,'2-Kosten per locatie'!$A$13:$C$63,3,FALSE)</f>
        <v>0</v>
      </c>
      <c r="U515" s="334">
        <f>IF(O515&gt;0,O515*H515/Y515,0)*VLOOKUP(B515,'2-Kosten per locatie'!$A$13:$C$63,3,FALSE)</f>
        <v>0</v>
      </c>
      <c r="V515" s="334">
        <f>IF(P515&gt;0,P515*H515/Z515,0)*VLOOKUP(B515,'2-Kosten per locatie'!$A$13:$C$63,3,FALSE)</f>
        <v>0</v>
      </c>
      <c r="W515" s="335">
        <f>IF(K515="nio",0,IF(K515&gt;0,VLOOKUP(F515,'3-Productie normen'!A:L,VLOOKUP(K515,'3-Productie normen'!$B$38:$C$44,2,FALSE),FALSE)))</f>
        <v>0</v>
      </c>
      <c r="X515" s="335">
        <f t="shared" si="44"/>
        <v>0</v>
      </c>
      <c r="Y515" s="335">
        <f t="shared" si="45"/>
        <v>0</v>
      </c>
      <c r="Z515" s="335">
        <f t="shared" si="46"/>
        <v>0</v>
      </c>
      <c r="AA515" s="336" t="str">
        <f>VLOOKUP(F515,'3-Productie normen'!A:O,15,FALSE)</f>
        <v>-</v>
      </c>
      <c r="AC515" s="337">
        <f t="shared" si="47"/>
        <v>0</v>
      </c>
    </row>
    <row r="516" spans="1:29" ht="14.1" customHeight="1">
      <c r="A516" s="68">
        <v>516</v>
      </c>
      <c r="B516" s="273" t="s">
        <v>101</v>
      </c>
      <c r="C516" s="329" t="s">
        <v>207</v>
      </c>
      <c r="D516" s="330" t="s">
        <v>405</v>
      </c>
      <c r="E516" s="224" t="s">
        <v>153</v>
      </c>
      <c r="F516" s="224" t="s">
        <v>153</v>
      </c>
      <c r="G516" s="224" t="s">
        <v>406</v>
      </c>
      <c r="H516" s="339">
        <v>10</v>
      </c>
      <c r="I516" s="339"/>
      <c r="J516" s="332">
        <f t="shared" si="43"/>
        <v>255</v>
      </c>
      <c r="K516" s="333">
        <v>255</v>
      </c>
      <c r="L516" s="333"/>
      <c r="M516" s="333"/>
      <c r="N516" s="333"/>
      <c r="O516" s="333"/>
      <c r="P516" s="333"/>
      <c r="Q516" s="334" t="e">
        <f>IF(K516="nio",0,IF(K516&gt;0,K516*H516/W516,0))*VLOOKUP(B516,'2-Kosten per locatie'!$A$13:$C$63,3,FALSE)</f>
        <v>#DIV/0!</v>
      </c>
      <c r="R516" s="334">
        <f>IF(L516&gt;0,L516*H516/X516,0)*VLOOKUP(B516,'2-Kosten per locatie'!$A$13:$C$63,3,FALSE)</f>
        <v>0</v>
      </c>
      <c r="S516" s="334">
        <f>IF(M516&gt;0,M516*H516/Y516,0)*VLOOKUP(B516,'2-Kosten per locatie'!$A$13:$C$63,3,FALSE)</f>
        <v>0</v>
      </c>
      <c r="T516" s="334">
        <f>IF(N516&gt;0,N516*H516/Z516,0)*VLOOKUP(B516,'2-Kosten per locatie'!$A$13:$C$63,3,FALSE)</f>
        <v>0</v>
      </c>
      <c r="U516" s="334">
        <f>IF(O516&gt;0,O516*H516/Y516,0)*VLOOKUP(B516,'2-Kosten per locatie'!$A$13:$C$63,3,FALSE)</f>
        <v>0</v>
      </c>
      <c r="V516" s="334">
        <f>IF(P516&gt;0,P516*H516/Z516,0)*VLOOKUP(B516,'2-Kosten per locatie'!$A$13:$C$63,3,FALSE)</f>
        <v>0</v>
      </c>
      <c r="W516" s="335">
        <f>IF(K516="nio",0,IF(K516&gt;0,VLOOKUP(F516,'3-Productie normen'!A:L,VLOOKUP(K516,'3-Productie normen'!$B$38:$C$44,2,FALSE),FALSE)))</f>
        <v>0</v>
      </c>
      <c r="X516" s="335">
        <f t="shared" si="44"/>
        <v>0</v>
      </c>
      <c r="Y516" s="335">
        <f t="shared" si="45"/>
        <v>0</v>
      </c>
      <c r="Z516" s="335">
        <f t="shared" si="46"/>
        <v>0</v>
      </c>
      <c r="AA516" s="336" t="str">
        <f>VLOOKUP(F516,'3-Productie normen'!A:O,15,FALSE)</f>
        <v>V</v>
      </c>
      <c r="AC516" s="337">
        <f t="shared" si="47"/>
        <v>2550</v>
      </c>
    </row>
    <row r="517" spans="1:29" ht="14.1" customHeight="1">
      <c r="A517" s="68">
        <v>517</v>
      </c>
      <c r="B517" s="273" t="s">
        <v>101</v>
      </c>
      <c r="C517" s="329" t="s">
        <v>207</v>
      </c>
      <c r="D517" s="330" t="s">
        <v>405</v>
      </c>
      <c r="E517" s="224" t="s">
        <v>407</v>
      </c>
      <c r="F517" s="224" t="s">
        <v>167</v>
      </c>
      <c r="G517" s="224" t="s">
        <v>408</v>
      </c>
      <c r="H517" s="339">
        <v>14</v>
      </c>
      <c r="I517" s="339"/>
      <c r="J517" s="332">
        <f t="shared" si="43"/>
        <v>130</v>
      </c>
      <c r="K517" s="333">
        <v>130</v>
      </c>
      <c r="L517" s="333"/>
      <c r="M517" s="333"/>
      <c r="N517" s="333"/>
      <c r="O517" s="333"/>
      <c r="P517" s="333"/>
      <c r="Q517" s="334" t="e">
        <f>IF(K517="nio",0,IF(K517&gt;0,K517*H517/W517,0))*VLOOKUP(B517,'2-Kosten per locatie'!$A$13:$C$63,3,FALSE)</f>
        <v>#DIV/0!</v>
      </c>
      <c r="R517" s="334">
        <f>IF(L517&gt;0,L517*H517/X517,0)*VLOOKUP(B517,'2-Kosten per locatie'!$A$13:$C$63,3,FALSE)</f>
        <v>0</v>
      </c>
      <c r="S517" s="334">
        <f>IF(M517&gt;0,M517*H517/Y517,0)*VLOOKUP(B517,'2-Kosten per locatie'!$A$13:$C$63,3,FALSE)</f>
        <v>0</v>
      </c>
      <c r="T517" s="334">
        <f>IF(N517&gt;0,N517*H517/Z517,0)*VLOOKUP(B517,'2-Kosten per locatie'!$A$13:$C$63,3,FALSE)</f>
        <v>0</v>
      </c>
      <c r="U517" s="334">
        <f>IF(O517&gt;0,O517*H517/Y517,0)*VLOOKUP(B517,'2-Kosten per locatie'!$A$13:$C$63,3,FALSE)</f>
        <v>0</v>
      </c>
      <c r="V517" s="334">
        <f>IF(P517&gt;0,P517*H517/Z517,0)*VLOOKUP(B517,'2-Kosten per locatie'!$A$13:$C$63,3,FALSE)</f>
        <v>0</v>
      </c>
      <c r="W517" s="335">
        <f>IF(K517="nio",0,IF(K517&gt;0,VLOOKUP(F517,'3-Productie normen'!A:L,VLOOKUP(K517,'3-Productie normen'!$B$38:$C$44,2,FALSE),FALSE)))</f>
        <v>0</v>
      </c>
      <c r="X517" s="335">
        <f t="shared" si="44"/>
        <v>0</v>
      </c>
      <c r="Y517" s="335">
        <f t="shared" si="45"/>
        <v>0</v>
      </c>
      <c r="Z517" s="335">
        <f t="shared" si="46"/>
        <v>0</v>
      </c>
      <c r="AA517" s="336" t="str">
        <f>VLOOKUP(F517,'3-Productie normen'!A:O,15,FALSE)</f>
        <v>V</v>
      </c>
      <c r="AC517" s="337">
        <f t="shared" si="47"/>
        <v>1820</v>
      </c>
    </row>
    <row r="518" spans="1:29" ht="14.1" customHeight="1">
      <c r="A518" s="68">
        <v>518</v>
      </c>
      <c r="B518" s="273" t="s">
        <v>101</v>
      </c>
      <c r="C518" s="329" t="s">
        <v>207</v>
      </c>
      <c r="D518" s="330" t="s">
        <v>405</v>
      </c>
      <c r="E518" s="224" t="s">
        <v>160</v>
      </c>
      <c r="F518" s="224" t="s">
        <v>160</v>
      </c>
      <c r="G518" s="224" t="s">
        <v>212</v>
      </c>
      <c r="H518" s="339">
        <v>3</v>
      </c>
      <c r="I518" s="339"/>
      <c r="J518" s="332">
        <f t="shared" si="43"/>
        <v>130</v>
      </c>
      <c r="K518" s="333">
        <v>130</v>
      </c>
      <c r="L518" s="333"/>
      <c r="M518" s="333"/>
      <c r="N518" s="333"/>
      <c r="O518" s="333"/>
      <c r="P518" s="333"/>
      <c r="Q518" s="334" t="e">
        <f>IF(K518="nio",0,IF(K518&gt;0,K518*H518/W518,0))*VLOOKUP(B518,'2-Kosten per locatie'!$A$13:$C$63,3,FALSE)</f>
        <v>#DIV/0!</v>
      </c>
      <c r="R518" s="334">
        <f>IF(L518&gt;0,L518*H518/X518,0)*VLOOKUP(B518,'2-Kosten per locatie'!$A$13:$C$63,3,FALSE)</f>
        <v>0</v>
      </c>
      <c r="S518" s="334">
        <f>IF(M518&gt;0,M518*H518/Y518,0)*VLOOKUP(B518,'2-Kosten per locatie'!$A$13:$C$63,3,FALSE)</f>
        <v>0</v>
      </c>
      <c r="T518" s="334">
        <f>IF(N518&gt;0,N518*H518/Z518,0)*VLOOKUP(B518,'2-Kosten per locatie'!$A$13:$C$63,3,FALSE)</f>
        <v>0</v>
      </c>
      <c r="U518" s="334">
        <f>IF(O518&gt;0,O518*H518/Y518,0)*VLOOKUP(B518,'2-Kosten per locatie'!$A$13:$C$63,3,FALSE)</f>
        <v>0</v>
      </c>
      <c r="V518" s="334">
        <f>IF(P518&gt;0,P518*H518/Z518,0)*VLOOKUP(B518,'2-Kosten per locatie'!$A$13:$C$63,3,FALSE)</f>
        <v>0</v>
      </c>
      <c r="W518" s="335">
        <f>IF(K518="nio",0,IF(K518&gt;0,VLOOKUP(F518,'3-Productie normen'!A:L,VLOOKUP(K518,'3-Productie normen'!$B$38:$C$44,2,FALSE),FALSE)))</f>
        <v>0</v>
      </c>
      <c r="X518" s="335">
        <f t="shared" si="44"/>
        <v>0</v>
      </c>
      <c r="Y518" s="335">
        <f t="shared" si="45"/>
        <v>0</v>
      </c>
      <c r="Z518" s="335">
        <f t="shared" si="46"/>
        <v>0</v>
      </c>
      <c r="AA518" s="336" t="str">
        <f>VLOOKUP(F518,'3-Productie normen'!A:O,15,FALSE)</f>
        <v>V</v>
      </c>
      <c r="AC518" s="337">
        <f t="shared" si="47"/>
        <v>390</v>
      </c>
    </row>
    <row r="519" spans="1:29" ht="14.1" customHeight="1">
      <c r="A519" s="68">
        <v>519</v>
      </c>
      <c r="B519" s="273" t="s">
        <v>101</v>
      </c>
      <c r="C519" s="329" t="s">
        <v>207</v>
      </c>
      <c r="D519" s="330" t="s">
        <v>405</v>
      </c>
      <c r="E519" s="224" t="s">
        <v>409</v>
      </c>
      <c r="F519" s="224" t="s">
        <v>167</v>
      </c>
      <c r="G519" s="224" t="s">
        <v>408</v>
      </c>
      <c r="H519" s="339">
        <v>14.2</v>
      </c>
      <c r="I519" s="339"/>
      <c r="J519" s="332">
        <f t="shared" si="43"/>
        <v>130</v>
      </c>
      <c r="K519" s="333">
        <v>130</v>
      </c>
      <c r="L519" s="333"/>
      <c r="M519" s="333"/>
      <c r="N519" s="333"/>
      <c r="O519" s="333"/>
      <c r="P519" s="333"/>
      <c r="Q519" s="334" t="e">
        <f>IF(K519="nio",0,IF(K519&gt;0,K519*H519/W519,0))*VLOOKUP(B519,'2-Kosten per locatie'!$A$13:$C$63,3,FALSE)</f>
        <v>#DIV/0!</v>
      </c>
      <c r="R519" s="334">
        <f>IF(L519&gt;0,L519*H519/X519,0)*VLOOKUP(B519,'2-Kosten per locatie'!$A$13:$C$63,3,FALSE)</f>
        <v>0</v>
      </c>
      <c r="S519" s="334">
        <f>IF(M519&gt;0,M519*H519/Y519,0)*VLOOKUP(B519,'2-Kosten per locatie'!$A$13:$C$63,3,FALSE)</f>
        <v>0</v>
      </c>
      <c r="T519" s="334">
        <f>IF(N519&gt;0,N519*H519/Z519,0)*VLOOKUP(B519,'2-Kosten per locatie'!$A$13:$C$63,3,FALSE)</f>
        <v>0</v>
      </c>
      <c r="U519" s="334">
        <f>IF(O519&gt;0,O519*H519/Y519,0)*VLOOKUP(B519,'2-Kosten per locatie'!$A$13:$C$63,3,FALSE)</f>
        <v>0</v>
      </c>
      <c r="V519" s="334">
        <f>IF(P519&gt;0,P519*H519/Z519,0)*VLOOKUP(B519,'2-Kosten per locatie'!$A$13:$C$63,3,FALSE)</f>
        <v>0</v>
      </c>
      <c r="W519" s="335">
        <f>IF(K519="nio",0,IF(K519&gt;0,VLOOKUP(F519,'3-Productie normen'!A:L,VLOOKUP(K519,'3-Productie normen'!$B$38:$C$44,2,FALSE),FALSE)))</f>
        <v>0</v>
      </c>
      <c r="X519" s="335">
        <f t="shared" si="44"/>
        <v>0</v>
      </c>
      <c r="Y519" s="335">
        <f t="shared" si="45"/>
        <v>0</v>
      </c>
      <c r="Z519" s="335">
        <f t="shared" si="46"/>
        <v>0</v>
      </c>
      <c r="AA519" s="336" t="str">
        <f>VLOOKUP(F519,'3-Productie normen'!A:O,15,FALSE)</f>
        <v>V</v>
      </c>
      <c r="AC519" s="337">
        <f t="shared" si="47"/>
        <v>1846</v>
      </c>
    </row>
    <row r="520" spans="1:29" ht="14.1" customHeight="1">
      <c r="A520" s="68">
        <v>520</v>
      </c>
      <c r="B520" s="273" t="s">
        <v>101</v>
      </c>
      <c r="C520" s="329" t="s">
        <v>207</v>
      </c>
      <c r="D520" s="330" t="s">
        <v>405</v>
      </c>
      <c r="E520" s="224" t="s">
        <v>154</v>
      </c>
      <c r="F520" s="224" t="s">
        <v>154</v>
      </c>
      <c r="G520" s="224" t="s">
        <v>408</v>
      </c>
      <c r="H520" s="339">
        <v>10</v>
      </c>
      <c r="I520" s="339"/>
      <c r="J520" s="332">
        <f t="shared" si="43"/>
        <v>130</v>
      </c>
      <c r="K520" s="333">
        <v>130</v>
      </c>
      <c r="L520" s="333"/>
      <c r="M520" s="333"/>
      <c r="N520" s="333"/>
      <c r="O520" s="333"/>
      <c r="P520" s="333"/>
      <c r="Q520" s="334" t="e">
        <f>IF(K520="nio",0,IF(K520&gt;0,K520*H520/W520,0))*VLOOKUP(B520,'2-Kosten per locatie'!$A$13:$C$63,3,FALSE)</f>
        <v>#DIV/0!</v>
      </c>
      <c r="R520" s="334">
        <f>IF(L520&gt;0,L520*H520/X520,0)*VLOOKUP(B520,'2-Kosten per locatie'!$A$13:$C$63,3,FALSE)</f>
        <v>0</v>
      </c>
      <c r="S520" s="334">
        <f>IF(M520&gt;0,M520*H520/Y520,0)*VLOOKUP(B520,'2-Kosten per locatie'!$A$13:$C$63,3,FALSE)</f>
        <v>0</v>
      </c>
      <c r="T520" s="334">
        <f>IF(N520&gt;0,N520*H520/Z520,0)*VLOOKUP(B520,'2-Kosten per locatie'!$A$13:$C$63,3,FALSE)</f>
        <v>0</v>
      </c>
      <c r="U520" s="334">
        <f>IF(O520&gt;0,O520*H520/Y520,0)*VLOOKUP(B520,'2-Kosten per locatie'!$A$13:$C$63,3,FALSE)</f>
        <v>0</v>
      </c>
      <c r="V520" s="334">
        <f>IF(P520&gt;0,P520*H520/Z520,0)*VLOOKUP(B520,'2-Kosten per locatie'!$A$13:$C$63,3,FALSE)</f>
        <v>0</v>
      </c>
      <c r="W520" s="335">
        <f>IF(K520="nio",0,IF(K520&gt;0,VLOOKUP(F520,'3-Productie normen'!A:L,VLOOKUP(K520,'3-Productie normen'!$B$38:$C$44,2,FALSE),FALSE)))</f>
        <v>0</v>
      </c>
      <c r="X520" s="335">
        <f t="shared" si="44"/>
        <v>0</v>
      </c>
      <c r="Y520" s="335">
        <f t="shared" si="45"/>
        <v>0</v>
      </c>
      <c r="Z520" s="335">
        <f t="shared" si="46"/>
        <v>0</v>
      </c>
      <c r="AA520" s="336" t="str">
        <f>VLOOKUP(F520,'3-Productie normen'!A:O,15,FALSE)</f>
        <v>V</v>
      </c>
      <c r="AC520" s="337">
        <f t="shared" si="47"/>
        <v>1300</v>
      </c>
    </row>
    <row r="521" spans="1:29" ht="14.1" customHeight="1">
      <c r="A521" s="68">
        <v>521</v>
      </c>
      <c r="B521" s="273" t="s">
        <v>101</v>
      </c>
      <c r="C521" s="329" t="s">
        <v>207</v>
      </c>
      <c r="D521" s="330" t="s">
        <v>405</v>
      </c>
      <c r="E521" s="224" t="s">
        <v>158</v>
      </c>
      <c r="F521" s="224" t="s">
        <v>158</v>
      </c>
      <c r="G521" s="224" t="s">
        <v>406</v>
      </c>
      <c r="H521" s="339">
        <v>337.9</v>
      </c>
      <c r="I521" s="339"/>
      <c r="J521" s="332">
        <f t="shared" si="43"/>
        <v>130</v>
      </c>
      <c r="K521" s="333">
        <v>130</v>
      </c>
      <c r="L521" s="333"/>
      <c r="M521" s="333"/>
      <c r="N521" s="333"/>
      <c r="O521" s="333"/>
      <c r="P521" s="333"/>
      <c r="Q521" s="334" t="e">
        <f>IF(K521="nio",0,IF(K521&gt;0,K521*H521/W521,0))*VLOOKUP(B521,'2-Kosten per locatie'!$A$13:$C$63,3,FALSE)</f>
        <v>#DIV/0!</v>
      </c>
      <c r="R521" s="334">
        <f>IF(L521&gt;0,L521*H521/X521,0)*VLOOKUP(B521,'2-Kosten per locatie'!$A$13:$C$63,3,FALSE)</f>
        <v>0</v>
      </c>
      <c r="S521" s="334">
        <f>IF(M521&gt;0,M521*H521/Y521,0)*VLOOKUP(B521,'2-Kosten per locatie'!$A$13:$C$63,3,FALSE)</f>
        <v>0</v>
      </c>
      <c r="T521" s="334">
        <f>IF(N521&gt;0,N521*H521/Z521,0)*VLOOKUP(B521,'2-Kosten per locatie'!$A$13:$C$63,3,FALSE)</f>
        <v>0</v>
      </c>
      <c r="U521" s="334">
        <f>IF(O521&gt;0,O521*H521/Y521,0)*VLOOKUP(B521,'2-Kosten per locatie'!$A$13:$C$63,3,FALSE)</f>
        <v>0</v>
      </c>
      <c r="V521" s="334">
        <f>IF(P521&gt;0,P521*H521/Z521,0)*VLOOKUP(B521,'2-Kosten per locatie'!$A$13:$C$63,3,FALSE)</f>
        <v>0</v>
      </c>
      <c r="W521" s="335">
        <f>IF(K521="nio",0,IF(K521&gt;0,VLOOKUP(F521,'3-Productie normen'!A:L,VLOOKUP(K521,'3-Productie normen'!$B$38:$C$44,2,FALSE),FALSE)))</f>
        <v>0</v>
      </c>
      <c r="X521" s="335">
        <f t="shared" si="44"/>
        <v>0</v>
      </c>
      <c r="Y521" s="335">
        <f t="shared" si="45"/>
        <v>0</v>
      </c>
      <c r="Z521" s="335">
        <f t="shared" si="46"/>
        <v>0</v>
      </c>
      <c r="AA521" s="336" t="str">
        <f>VLOOKUP(F521,'3-Productie normen'!A:O,15,FALSE)</f>
        <v>B</v>
      </c>
      <c r="AC521" s="337">
        <f t="shared" si="47"/>
        <v>43927</v>
      </c>
    </row>
    <row r="522" spans="1:29" ht="14.1" customHeight="1">
      <c r="A522" s="68">
        <v>522</v>
      </c>
      <c r="B522" s="273" t="s">
        <v>101</v>
      </c>
      <c r="C522" s="329" t="s">
        <v>207</v>
      </c>
      <c r="D522" s="330" t="s">
        <v>405</v>
      </c>
      <c r="E522" s="224" t="s">
        <v>157</v>
      </c>
      <c r="F522" s="224" t="s">
        <v>162</v>
      </c>
      <c r="G522" s="224" t="s">
        <v>212</v>
      </c>
      <c r="H522" s="339">
        <v>68.7</v>
      </c>
      <c r="I522" s="339">
        <v>0</v>
      </c>
      <c r="J522" s="332">
        <f t="shared" si="43"/>
        <v>130</v>
      </c>
      <c r="K522" s="333">
        <v>130</v>
      </c>
      <c r="L522" s="333"/>
      <c r="M522" s="333"/>
      <c r="N522" s="333"/>
      <c r="O522" s="333"/>
      <c r="P522" s="333"/>
      <c r="Q522" s="334" t="e">
        <f>IF(K522="nio",0,IF(K522&gt;0,K522*H522/W522,0))*VLOOKUP(B522,'2-Kosten per locatie'!$A$13:$C$63,3,FALSE)</f>
        <v>#DIV/0!</v>
      </c>
      <c r="R522" s="334">
        <f>IF(L522&gt;0,L522*H522/X522,0)*VLOOKUP(B522,'2-Kosten per locatie'!$A$13:$C$63,3,FALSE)</f>
        <v>0</v>
      </c>
      <c r="S522" s="334">
        <f>IF(M522&gt;0,M522*H522/Y522,0)*VLOOKUP(B522,'2-Kosten per locatie'!$A$13:$C$63,3,FALSE)</f>
        <v>0</v>
      </c>
      <c r="T522" s="334">
        <f>IF(N522&gt;0,N522*H522/Z522,0)*VLOOKUP(B522,'2-Kosten per locatie'!$A$13:$C$63,3,FALSE)</f>
        <v>0</v>
      </c>
      <c r="U522" s="334">
        <f>IF(O522&gt;0,O522*H522/Y522,0)*VLOOKUP(B522,'2-Kosten per locatie'!$A$13:$C$63,3,FALSE)</f>
        <v>0</v>
      </c>
      <c r="V522" s="334">
        <f>IF(P522&gt;0,P522*H522/Z522,0)*VLOOKUP(B522,'2-Kosten per locatie'!$A$13:$C$63,3,FALSE)</f>
        <v>0</v>
      </c>
      <c r="W522" s="335">
        <f>IF(K522="nio",0,IF(K522&gt;0,VLOOKUP(F522,'3-Productie normen'!A:L,VLOOKUP(K522,'3-Productie normen'!$B$38:$C$44,2,FALSE),FALSE)))</f>
        <v>0</v>
      </c>
      <c r="X522" s="335">
        <f t="shared" si="44"/>
        <v>0</v>
      </c>
      <c r="Y522" s="335">
        <f t="shared" si="45"/>
        <v>0</v>
      </c>
      <c r="Z522" s="335">
        <f t="shared" si="46"/>
        <v>0</v>
      </c>
      <c r="AA522" s="336" t="str">
        <f>VLOOKUP(F522,'3-Productie normen'!A:O,15,FALSE)</f>
        <v>V</v>
      </c>
      <c r="AC522" s="337">
        <f t="shared" si="47"/>
        <v>8931</v>
      </c>
    </row>
    <row r="523" spans="1:29" ht="14.1" customHeight="1">
      <c r="A523" s="68">
        <v>523</v>
      </c>
      <c r="B523" s="273" t="s">
        <v>101</v>
      </c>
      <c r="C523" s="329" t="s">
        <v>207</v>
      </c>
      <c r="D523" s="330" t="s">
        <v>405</v>
      </c>
      <c r="E523" s="224" t="s">
        <v>410</v>
      </c>
      <c r="F523" s="224" t="s">
        <v>218</v>
      </c>
      <c r="G523" s="224" t="s">
        <v>411</v>
      </c>
      <c r="H523" s="339">
        <v>0</v>
      </c>
      <c r="I523" s="339">
        <v>11</v>
      </c>
      <c r="J523" s="332">
        <f t="shared" si="43"/>
        <v>0</v>
      </c>
      <c r="K523" s="333" t="s">
        <v>219</v>
      </c>
      <c r="L523" s="333"/>
      <c r="M523" s="333"/>
      <c r="N523" s="333"/>
      <c r="O523" s="333"/>
      <c r="P523" s="333"/>
      <c r="Q523" s="334">
        <f>IF(K523="nio",0,IF(K523&gt;0,K523*H523/W523,0))*VLOOKUP(B523,'2-Kosten per locatie'!$A$13:$C$63,3,FALSE)</f>
        <v>0</v>
      </c>
      <c r="R523" s="334">
        <f>IF(L523&gt;0,L523*H523/X523,0)*VLOOKUP(B523,'2-Kosten per locatie'!$A$13:$C$63,3,FALSE)</f>
        <v>0</v>
      </c>
      <c r="S523" s="334">
        <f>IF(M523&gt;0,M523*H523/Y523,0)*VLOOKUP(B523,'2-Kosten per locatie'!$A$13:$C$63,3,FALSE)</f>
        <v>0</v>
      </c>
      <c r="T523" s="334">
        <f>IF(N523&gt;0,N523*H523/Z523,0)*VLOOKUP(B523,'2-Kosten per locatie'!$A$13:$C$63,3,FALSE)</f>
        <v>0</v>
      </c>
      <c r="U523" s="334">
        <f>IF(O523&gt;0,O523*H523/Y523,0)*VLOOKUP(B523,'2-Kosten per locatie'!$A$13:$C$63,3,FALSE)</f>
        <v>0</v>
      </c>
      <c r="V523" s="334">
        <f>IF(P523&gt;0,P523*H523/Z523,0)*VLOOKUP(B523,'2-Kosten per locatie'!$A$13:$C$63,3,FALSE)</f>
        <v>0</v>
      </c>
      <c r="W523" s="335">
        <f>IF(K523="nio",0,IF(K523&gt;0,VLOOKUP(F523,'3-Productie normen'!A:L,VLOOKUP(K523,'3-Productie normen'!$B$38:$C$44,2,FALSE),FALSE)))</f>
        <v>0</v>
      </c>
      <c r="X523" s="335">
        <f t="shared" si="44"/>
        <v>0</v>
      </c>
      <c r="Y523" s="335">
        <f t="shared" si="45"/>
        <v>0</v>
      </c>
      <c r="Z523" s="335">
        <f t="shared" si="46"/>
        <v>0</v>
      </c>
      <c r="AA523" s="336" t="str">
        <f>VLOOKUP(F523,'3-Productie normen'!A:O,15,FALSE)</f>
        <v>-</v>
      </c>
      <c r="AC523" s="337">
        <f t="shared" si="47"/>
        <v>0</v>
      </c>
    </row>
    <row r="524" spans="1:29" ht="14.1" customHeight="1">
      <c r="A524" s="68">
        <v>524</v>
      </c>
      <c r="B524" s="273" t="s">
        <v>101</v>
      </c>
      <c r="C524" s="329" t="s">
        <v>207</v>
      </c>
      <c r="D524" s="330" t="s">
        <v>405</v>
      </c>
      <c r="E524" s="224" t="s">
        <v>412</v>
      </c>
      <c r="F524" s="224" t="s">
        <v>218</v>
      </c>
      <c r="G524" s="224" t="s">
        <v>411</v>
      </c>
      <c r="H524" s="339">
        <v>0</v>
      </c>
      <c r="I524" s="339">
        <v>11</v>
      </c>
      <c r="J524" s="332">
        <f t="shared" si="43"/>
        <v>0</v>
      </c>
      <c r="K524" s="333" t="s">
        <v>219</v>
      </c>
      <c r="L524" s="333"/>
      <c r="M524" s="333"/>
      <c r="N524" s="333"/>
      <c r="O524" s="333"/>
      <c r="P524" s="333"/>
      <c r="Q524" s="334">
        <f>IF(K524="nio",0,IF(K524&gt;0,K524*H524/W524,0))*VLOOKUP(B524,'2-Kosten per locatie'!$A$13:$C$63,3,FALSE)</f>
        <v>0</v>
      </c>
      <c r="R524" s="334">
        <f>IF(L524&gt;0,L524*H524/X524,0)*VLOOKUP(B524,'2-Kosten per locatie'!$A$13:$C$63,3,FALSE)</f>
        <v>0</v>
      </c>
      <c r="S524" s="334">
        <f>IF(M524&gt;0,M524*H524/Y524,0)*VLOOKUP(B524,'2-Kosten per locatie'!$A$13:$C$63,3,FALSE)</f>
        <v>0</v>
      </c>
      <c r="T524" s="334">
        <f>IF(N524&gt;0,N524*H524/Z524,0)*VLOOKUP(B524,'2-Kosten per locatie'!$A$13:$C$63,3,FALSE)</f>
        <v>0</v>
      </c>
      <c r="U524" s="334">
        <f>IF(O524&gt;0,O524*H524/Y524,0)*VLOOKUP(B524,'2-Kosten per locatie'!$A$13:$C$63,3,FALSE)</f>
        <v>0</v>
      </c>
      <c r="V524" s="334">
        <f>IF(P524&gt;0,P524*H524/Z524,0)*VLOOKUP(B524,'2-Kosten per locatie'!$A$13:$C$63,3,FALSE)</f>
        <v>0</v>
      </c>
      <c r="W524" s="335">
        <f>IF(K524="nio",0,IF(K524&gt;0,VLOOKUP(F524,'3-Productie normen'!A:L,VLOOKUP(K524,'3-Productie normen'!$B$38:$C$44,2,FALSE),FALSE)))</f>
        <v>0</v>
      </c>
      <c r="X524" s="335">
        <f t="shared" si="44"/>
        <v>0</v>
      </c>
      <c r="Y524" s="335">
        <f t="shared" si="45"/>
        <v>0</v>
      </c>
      <c r="Z524" s="335">
        <f t="shared" si="46"/>
        <v>0</v>
      </c>
      <c r="AA524" s="336" t="str">
        <f>VLOOKUP(F524,'3-Productie normen'!A:O,15,FALSE)</f>
        <v>-</v>
      </c>
      <c r="AC524" s="337">
        <f t="shared" si="47"/>
        <v>0</v>
      </c>
    </row>
    <row r="525" spans="1:29" ht="14.1" customHeight="1">
      <c r="A525" s="68">
        <v>525</v>
      </c>
      <c r="B525" s="273" t="s">
        <v>101</v>
      </c>
      <c r="C525" s="329" t="s">
        <v>207</v>
      </c>
      <c r="D525" s="330" t="s">
        <v>405</v>
      </c>
      <c r="E525" s="224" t="s">
        <v>413</v>
      </c>
      <c r="F525" s="224" t="s">
        <v>218</v>
      </c>
      <c r="G525" s="224" t="s">
        <v>411</v>
      </c>
      <c r="H525" s="339">
        <v>0</v>
      </c>
      <c r="I525" s="339">
        <v>14</v>
      </c>
      <c r="J525" s="332">
        <f t="shared" si="43"/>
        <v>0</v>
      </c>
      <c r="K525" s="333" t="s">
        <v>219</v>
      </c>
      <c r="L525" s="333"/>
      <c r="M525" s="333"/>
      <c r="N525" s="333"/>
      <c r="O525" s="333"/>
      <c r="P525" s="333"/>
      <c r="Q525" s="334">
        <f>IF(K525="nio",0,IF(K525&gt;0,K525*H525/W525,0))*VLOOKUP(B525,'2-Kosten per locatie'!$A$13:$C$63,3,FALSE)</f>
        <v>0</v>
      </c>
      <c r="R525" s="334">
        <f>IF(L525&gt;0,L525*H525/X525,0)*VLOOKUP(B525,'2-Kosten per locatie'!$A$13:$C$63,3,FALSE)</f>
        <v>0</v>
      </c>
      <c r="S525" s="334">
        <f>IF(M525&gt;0,M525*H525/Y525,0)*VLOOKUP(B525,'2-Kosten per locatie'!$A$13:$C$63,3,FALSE)</f>
        <v>0</v>
      </c>
      <c r="T525" s="334">
        <f>IF(N525&gt;0,N525*H525/Z525,0)*VLOOKUP(B525,'2-Kosten per locatie'!$A$13:$C$63,3,FALSE)</f>
        <v>0</v>
      </c>
      <c r="U525" s="334">
        <f>IF(O525&gt;0,O525*H525/Y525,0)*VLOOKUP(B525,'2-Kosten per locatie'!$A$13:$C$63,3,FALSE)</f>
        <v>0</v>
      </c>
      <c r="V525" s="334">
        <f>IF(P525&gt;0,P525*H525/Z525,0)*VLOOKUP(B525,'2-Kosten per locatie'!$A$13:$C$63,3,FALSE)</f>
        <v>0</v>
      </c>
      <c r="W525" s="335">
        <f>IF(K525="nio",0,IF(K525&gt;0,VLOOKUP(F525,'3-Productie normen'!A:L,VLOOKUP(K525,'3-Productie normen'!$B$38:$C$44,2,FALSE),FALSE)))</f>
        <v>0</v>
      </c>
      <c r="X525" s="335">
        <f t="shared" si="44"/>
        <v>0</v>
      </c>
      <c r="Y525" s="335">
        <f t="shared" si="45"/>
        <v>0</v>
      </c>
      <c r="Z525" s="335">
        <f t="shared" si="46"/>
        <v>0</v>
      </c>
      <c r="AA525" s="336" t="str">
        <f>VLOOKUP(F525,'3-Productie normen'!A:O,15,FALSE)</f>
        <v>-</v>
      </c>
      <c r="AC525" s="337">
        <f t="shared" si="47"/>
        <v>0</v>
      </c>
    </row>
    <row r="526" spans="1:29" ht="14.1" customHeight="1">
      <c r="A526" s="68">
        <v>526</v>
      </c>
      <c r="B526" s="273" t="s">
        <v>101</v>
      </c>
      <c r="C526" s="329" t="s">
        <v>207</v>
      </c>
      <c r="D526" s="330" t="s">
        <v>405</v>
      </c>
      <c r="E526" s="224" t="s">
        <v>414</v>
      </c>
      <c r="F526" s="224" t="s">
        <v>218</v>
      </c>
      <c r="G526" s="224" t="s">
        <v>411</v>
      </c>
      <c r="H526" s="339">
        <v>0</v>
      </c>
      <c r="I526" s="339">
        <v>4</v>
      </c>
      <c r="J526" s="332">
        <f t="shared" si="43"/>
        <v>0</v>
      </c>
      <c r="K526" s="333" t="s">
        <v>219</v>
      </c>
      <c r="L526" s="333"/>
      <c r="M526" s="333"/>
      <c r="N526" s="333"/>
      <c r="O526" s="333"/>
      <c r="P526" s="333"/>
      <c r="Q526" s="334">
        <f>IF(K526="nio",0,IF(K526&gt;0,K526*H526/W526,0))*VLOOKUP(B526,'2-Kosten per locatie'!$A$13:$C$63,3,FALSE)</f>
        <v>0</v>
      </c>
      <c r="R526" s="334">
        <f>IF(L526&gt;0,L526*H526/X526,0)*VLOOKUP(B526,'2-Kosten per locatie'!$A$13:$C$63,3,FALSE)</f>
        <v>0</v>
      </c>
      <c r="S526" s="334">
        <f>IF(M526&gt;0,M526*H526/Y526,0)*VLOOKUP(B526,'2-Kosten per locatie'!$A$13:$C$63,3,FALSE)</f>
        <v>0</v>
      </c>
      <c r="T526" s="334">
        <f>IF(N526&gt;0,N526*H526/Z526,0)*VLOOKUP(B526,'2-Kosten per locatie'!$A$13:$C$63,3,FALSE)</f>
        <v>0</v>
      </c>
      <c r="U526" s="334">
        <f>IF(O526&gt;0,O526*H526/Y526,0)*VLOOKUP(B526,'2-Kosten per locatie'!$A$13:$C$63,3,FALSE)</f>
        <v>0</v>
      </c>
      <c r="V526" s="334">
        <f>IF(P526&gt;0,P526*H526/Z526,0)*VLOOKUP(B526,'2-Kosten per locatie'!$A$13:$C$63,3,FALSE)</f>
        <v>0</v>
      </c>
      <c r="W526" s="335">
        <f>IF(K526="nio",0,IF(K526&gt;0,VLOOKUP(F526,'3-Productie normen'!A:L,VLOOKUP(K526,'3-Productie normen'!$B$38:$C$44,2,FALSE),FALSE)))</f>
        <v>0</v>
      </c>
      <c r="X526" s="335">
        <f t="shared" si="44"/>
        <v>0</v>
      </c>
      <c r="Y526" s="335">
        <f t="shared" si="45"/>
        <v>0</v>
      </c>
      <c r="Z526" s="335">
        <f t="shared" si="46"/>
        <v>0</v>
      </c>
      <c r="AA526" s="336" t="str">
        <f>VLOOKUP(F526,'3-Productie normen'!A:O,15,FALSE)</f>
        <v>-</v>
      </c>
      <c r="AC526" s="337">
        <f t="shared" si="47"/>
        <v>0</v>
      </c>
    </row>
    <row r="527" spans="1:29" ht="14.1" customHeight="1">
      <c r="A527" s="68">
        <v>527</v>
      </c>
      <c r="B527" s="273" t="s">
        <v>101</v>
      </c>
      <c r="C527" s="329" t="s">
        <v>207</v>
      </c>
      <c r="D527" s="330" t="s">
        <v>405</v>
      </c>
      <c r="E527" s="224" t="s">
        <v>415</v>
      </c>
      <c r="F527" s="224" t="s">
        <v>218</v>
      </c>
      <c r="G527" s="224" t="s">
        <v>411</v>
      </c>
      <c r="H527" s="339">
        <v>0</v>
      </c>
      <c r="I527" s="339">
        <v>2</v>
      </c>
      <c r="J527" s="332">
        <f t="shared" si="43"/>
        <v>0</v>
      </c>
      <c r="K527" s="333" t="s">
        <v>219</v>
      </c>
      <c r="L527" s="333"/>
      <c r="M527" s="333"/>
      <c r="N527" s="333"/>
      <c r="O527" s="333"/>
      <c r="P527" s="333"/>
      <c r="Q527" s="334">
        <f>IF(K527="nio",0,IF(K527&gt;0,K527*H527/W527,0))*VLOOKUP(B527,'2-Kosten per locatie'!$A$13:$C$63,3,FALSE)</f>
        <v>0</v>
      </c>
      <c r="R527" s="334">
        <f>IF(L527&gt;0,L527*H527/X527,0)*VLOOKUP(B527,'2-Kosten per locatie'!$A$13:$C$63,3,FALSE)</f>
        <v>0</v>
      </c>
      <c r="S527" s="334">
        <f>IF(M527&gt;0,M527*H527/Y527,0)*VLOOKUP(B527,'2-Kosten per locatie'!$A$13:$C$63,3,FALSE)</f>
        <v>0</v>
      </c>
      <c r="T527" s="334">
        <f>IF(N527&gt;0,N527*H527/Z527,0)*VLOOKUP(B527,'2-Kosten per locatie'!$A$13:$C$63,3,FALSE)</f>
        <v>0</v>
      </c>
      <c r="U527" s="334">
        <f>IF(O527&gt;0,O527*H527/Y527,0)*VLOOKUP(B527,'2-Kosten per locatie'!$A$13:$C$63,3,FALSE)</f>
        <v>0</v>
      </c>
      <c r="V527" s="334">
        <f>IF(P527&gt;0,P527*H527/Z527,0)*VLOOKUP(B527,'2-Kosten per locatie'!$A$13:$C$63,3,FALSE)</f>
        <v>0</v>
      </c>
      <c r="W527" s="335">
        <f>IF(K527="nio",0,IF(K527&gt;0,VLOOKUP(F527,'3-Productie normen'!A:L,VLOOKUP(K527,'3-Productie normen'!$B$38:$C$44,2,FALSE),FALSE)))</f>
        <v>0</v>
      </c>
      <c r="X527" s="335">
        <f t="shared" si="44"/>
        <v>0</v>
      </c>
      <c r="Y527" s="335">
        <f t="shared" si="45"/>
        <v>0</v>
      </c>
      <c r="Z527" s="335">
        <f t="shared" si="46"/>
        <v>0</v>
      </c>
      <c r="AA527" s="336" t="str">
        <f>VLOOKUP(F527,'3-Productie normen'!A:O,15,FALSE)</f>
        <v>-</v>
      </c>
      <c r="AC527" s="337">
        <f t="shared" si="47"/>
        <v>0</v>
      </c>
    </row>
    <row r="528" spans="1:29" ht="14.1" customHeight="1">
      <c r="A528" s="68">
        <v>528</v>
      </c>
      <c r="B528" s="273" t="s">
        <v>101</v>
      </c>
      <c r="C528" s="329" t="s">
        <v>207</v>
      </c>
      <c r="D528" s="330" t="s">
        <v>405</v>
      </c>
      <c r="E528" s="224" t="s">
        <v>416</v>
      </c>
      <c r="F528" s="224" t="s">
        <v>218</v>
      </c>
      <c r="G528" s="224" t="s">
        <v>212</v>
      </c>
      <c r="H528" s="339">
        <v>0</v>
      </c>
      <c r="I528" s="339">
        <v>54</v>
      </c>
      <c r="J528" s="332">
        <f t="shared" si="43"/>
        <v>0</v>
      </c>
      <c r="K528" s="333" t="s">
        <v>219</v>
      </c>
      <c r="L528" s="333"/>
      <c r="M528" s="333"/>
      <c r="N528" s="333"/>
      <c r="O528" s="333"/>
      <c r="P528" s="333"/>
      <c r="Q528" s="334">
        <f>IF(K528="nio",0,IF(K528&gt;0,K528*H528/W528,0))*VLOOKUP(B528,'2-Kosten per locatie'!$A$13:$C$63,3,FALSE)</f>
        <v>0</v>
      </c>
      <c r="R528" s="334">
        <f>IF(L528&gt;0,L528*H528/X528,0)*VLOOKUP(B528,'2-Kosten per locatie'!$A$13:$C$63,3,FALSE)</f>
        <v>0</v>
      </c>
      <c r="S528" s="334">
        <f>IF(M528&gt;0,M528*H528/Y528,0)*VLOOKUP(B528,'2-Kosten per locatie'!$A$13:$C$63,3,FALSE)</f>
        <v>0</v>
      </c>
      <c r="T528" s="334">
        <f>IF(N528&gt;0,N528*H528/Z528,0)*VLOOKUP(B528,'2-Kosten per locatie'!$A$13:$C$63,3,FALSE)</f>
        <v>0</v>
      </c>
      <c r="U528" s="334">
        <f>IF(O528&gt;0,O528*H528/Y528,0)*VLOOKUP(B528,'2-Kosten per locatie'!$A$13:$C$63,3,FALSE)</f>
        <v>0</v>
      </c>
      <c r="V528" s="334">
        <f>IF(P528&gt;0,P528*H528/Z528,0)*VLOOKUP(B528,'2-Kosten per locatie'!$A$13:$C$63,3,FALSE)</f>
        <v>0</v>
      </c>
      <c r="W528" s="335">
        <f>IF(K528="nio",0,IF(K528&gt;0,VLOOKUP(F528,'3-Productie normen'!A:L,VLOOKUP(K528,'3-Productie normen'!$B$38:$C$44,2,FALSE),FALSE)))</f>
        <v>0</v>
      </c>
      <c r="X528" s="335">
        <f t="shared" si="44"/>
        <v>0</v>
      </c>
      <c r="Y528" s="335">
        <f t="shared" si="45"/>
        <v>0</v>
      </c>
      <c r="Z528" s="335">
        <f t="shared" si="46"/>
        <v>0</v>
      </c>
      <c r="AA528" s="336" t="str">
        <f>VLOOKUP(F528,'3-Productie normen'!A:O,15,FALSE)</f>
        <v>-</v>
      </c>
      <c r="AC528" s="337">
        <f t="shared" si="47"/>
        <v>0</v>
      </c>
    </row>
    <row r="529" spans="1:29" ht="14.1" customHeight="1">
      <c r="A529" s="68">
        <v>529</v>
      </c>
      <c r="B529" s="273" t="s">
        <v>101</v>
      </c>
      <c r="C529" s="329" t="s">
        <v>207</v>
      </c>
      <c r="D529" s="330" t="s">
        <v>405</v>
      </c>
      <c r="E529" s="224" t="s">
        <v>214</v>
      </c>
      <c r="F529" s="224" t="s">
        <v>218</v>
      </c>
      <c r="G529" s="224" t="s">
        <v>417</v>
      </c>
      <c r="H529" s="339">
        <v>0</v>
      </c>
      <c r="I529" s="339">
        <v>8.4</v>
      </c>
      <c r="J529" s="332">
        <f t="shared" si="43"/>
        <v>0</v>
      </c>
      <c r="K529" s="333" t="s">
        <v>219</v>
      </c>
      <c r="L529" s="333"/>
      <c r="M529" s="333"/>
      <c r="N529" s="333"/>
      <c r="O529" s="333"/>
      <c r="P529" s="333"/>
      <c r="Q529" s="334">
        <f>IF(K529="nio",0,IF(K529&gt;0,K529*H529/W529,0))*VLOOKUP(B529,'2-Kosten per locatie'!$A$13:$C$63,3,FALSE)</f>
        <v>0</v>
      </c>
      <c r="R529" s="334">
        <f>IF(L529&gt;0,L529*H529/X529,0)*VLOOKUP(B529,'2-Kosten per locatie'!$A$13:$C$63,3,FALSE)</f>
        <v>0</v>
      </c>
      <c r="S529" s="334">
        <f>IF(M529&gt;0,M529*H529/Y529,0)*VLOOKUP(B529,'2-Kosten per locatie'!$A$13:$C$63,3,FALSE)</f>
        <v>0</v>
      </c>
      <c r="T529" s="334">
        <f>IF(N529&gt;0,N529*H529/Z529,0)*VLOOKUP(B529,'2-Kosten per locatie'!$A$13:$C$63,3,FALSE)</f>
        <v>0</v>
      </c>
      <c r="U529" s="334">
        <f>IF(O529&gt;0,O529*H529/Y529,0)*VLOOKUP(B529,'2-Kosten per locatie'!$A$13:$C$63,3,FALSE)</f>
        <v>0</v>
      </c>
      <c r="V529" s="334">
        <f>IF(P529&gt;0,P529*H529/Z529,0)*VLOOKUP(B529,'2-Kosten per locatie'!$A$13:$C$63,3,FALSE)</f>
        <v>0</v>
      </c>
      <c r="W529" s="335">
        <f>IF(K529="nio",0,IF(K529&gt;0,VLOOKUP(F529,'3-Productie normen'!A:L,VLOOKUP(K529,'3-Productie normen'!$B$38:$C$44,2,FALSE),FALSE)))</f>
        <v>0</v>
      </c>
      <c r="X529" s="335">
        <f t="shared" si="44"/>
        <v>0</v>
      </c>
      <c r="Y529" s="335">
        <f t="shared" si="45"/>
        <v>0</v>
      </c>
      <c r="Z529" s="335">
        <f t="shared" si="46"/>
        <v>0</v>
      </c>
      <c r="AA529" s="336" t="str">
        <f>VLOOKUP(F529,'3-Productie normen'!A:O,15,FALSE)</f>
        <v>-</v>
      </c>
      <c r="AC529" s="337">
        <f t="shared" si="47"/>
        <v>0</v>
      </c>
    </row>
    <row r="530" spans="1:29" ht="14.1" customHeight="1">
      <c r="A530" s="68">
        <v>530</v>
      </c>
      <c r="B530" s="273" t="s">
        <v>101</v>
      </c>
      <c r="C530" s="329" t="s">
        <v>207</v>
      </c>
      <c r="D530" s="330" t="s">
        <v>405</v>
      </c>
      <c r="E530" s="224" t="s">
        <v>215</v>
      </c>
      <c r="F530" s="224" t="s">
        <v>218</v>
      </c>
      <c r="G530" s="224" t="s">
        <v>417</v>
      </c>
      <c r="H530" s="339">
        <v>0</v>
      </c>
      <c r="I530" s="339">
        <v>8.4</v>
      </c>
      <c r="J530" s="332">
        <f t="shared" si="43"/>
        <v>0</v>
      </c>
      <c r="K530" s="333" t="s">
        <v>219</v>
      </c>
      <c r="L530" s="333"/>
      <c r="M530" s="333"/>
      <c r="N530" s="333"/>
      <c r="O530" s="333"/>
      <c r="P530" s="333"/>
      <c r="Q530" s="334">
        <f>IF(K530="nio",0,IF(K530&gt;0,K530*H530/W530,0))*VLOOKUP(B530,'2-Kosten per locatie'!$A$13:$C$63,3,FALSE)</f>
        <v>0</v>
      </c>
      <c r="R530" s="334">
        <f>IF(L530&gt;0,L530*H530/X530,0)*VLOOKUP(B530,'2-Kosten per locatie'!$A$13:$C$63,3,FALSE)</f>
        <v>0</v>
      </c>
      <c r="S530" s="334">
        <f>IF(M530&gt;0,M530*H530/Y530,0)*VLOOKUP(B530,'2-Kosten per locatie'!$A$13:$C$63,3,FALSE)</f>
        <v>0</v>
      </c>
      <c r="T530" s="334">
        <f>IF(N530&gt;0,N530*H530/Z530,0)*VLOOKUP(B530,'2-Kosten per locatie'!$A$13:$C$63,3,FALSE)</f>
        <v>0</v>
      </c>
      <c r="U530" s="334">
        <f>IF(O530&gt;0,O530*H530/Y530,0)*VLOOKUP(B530,'2-Kosten per locatie'!$A$13:$C$63,3,FALSE)</f>
        <v>0</v>
      </c>
      <c r="V530" s="334">
        <f>IF(P530&gt;0,P530*H530/Z530,0)*VLOOKUP(B530,'2-Kosten per locatie'!$A$13:$C$63,3,FALSE)</f>
        <v>0</v>
      </c>
      <c r="W530" s="335">
        <f>IF(K530="nio",0,IF(K530&gt;0,VLOOKUP(F530,'3-Productie normen'!A:L,VLOOKUP(K530,'3-Productie normen'!$B$38:$C$44,2,FALSE),FALSE)))</f>
        <v>0</v>
      </c>
      <c r="X530" s="335">
        <f t="shared" si="44"/>
        <v>0</v>
      </c>
      <c r="Y530" s="335">
        <f t="shared" si="45"/>
        <v>0</v>
      </c>
      <c r="Z530" s="335">
        <f t="shared" si="46"/>
        <v>0</v>
      </c>
      <c r="AA530" s="336" t="str">
        <f>VLOOKUP(F530,'3-Productie normen'!A:O,15,FALSE)</f>
        <v>-</v>
      </c>
      <c r="AC530" s="337">
        <f t="shared" si="47"/>
        <v>0</v>
      </c>
    </row>
    <row r="531" spans="1:29" ht="14.1" customHeight="1">
      <c r="A531" s="68">
        <v>531</v>
      </c>
      <c r="B531" s="273" t="s">
        <v>101</v>
      </c>
      <c r="C531" s="329" t="s">
        <v>207</v>
      </c>
      <c r="D531" s="330" t="s">
        <v>405</v>
      </c>
      <c r="E531" s="224" t="s">
        <v>267</v>
      </c>
      <c r="F531" s="224" t="s">
        <v>218</v>
      </c>
      <c r="G531" s="224" t="s">
        <v>417</v>
      </c>
      <c r="H531" s="339">
        <v>0</v>
      </c>
      <c r="I531" s="339">
        <v>4.5</v>
      </c>
      <c r="J531" s="332">
        <f t="shared" si="43"/>
        <v>0</v>
      </c>
      <c r="K531" s="333" t="s">
        <v>219</v>
      </c>
      <c r="L531" s="333"/>
      <c r="M531" s="333"/>
      <c r="N531" s="333"/>
      <c r="O531" s="333"/>
      <c r="P531" s="333"/>
      <c r="Q531" s="334">
        <f>IF(K531="nio",0,IF(K531&gt;0,K531*H531/W531,0))*VLOOKUP(B531,'2-Kosten per locatie'!$A$13:$C$63,3,FALSE)</f>
        <v>0</v>
      </c>
      <c r="R531" s="334">
        <f>IF(L531&gt;0,L531*H531/X531,0)*VLOOKUP(B531,'2-Kosten per locatie'!$A$13:$C$63,3,FALSE)</f>
        <v>0</v>
      </c>
      <c r="S531" s="334">
        <f>IF(M531&gt;0,M531*H531/Y531,0)*VLOOKUP(B531,'2-Kosten per locatie'!$A$13:$C$63,3,FALSE)</f>
        <v>0</v>
      </c>
      <c r="T531" s="334">
        <f>IF(N531&gt;0,N531*H531/Z531,0)*VLOOKUP(B531,'2-Kosten per locatie'!$A$13:$C$63,3,FALSE)</f>
        <v>0</v>
      </c>
      <c r="U531" s="334">
        <f>IF(O531&gt;0,O531*H531/Y531,0)*VLOOKUP(B531,'2-Kosten per locatie'!$A$13:$C$63,3,FALSE)</f>
        <v>0</v>
      </c>
      <c r="V531" s="334">
        <f>IF(P531&gt;0,P531*H531/Z531,0)*VLOOKUP(B531,'2-Kosten per locatie'!$A$13:$C$63,3,FALSE)</f>
        <v>0</v>
      </c>
      <c r="W531" s="335">
        <f>IF(K531="nio",0,IF(K531&gt;0,VLOOKUP(F531,'3-Productie normen'!A:L,VLOOKUP(K531,'3-Productie normen'!$B$38:$C$44,2,FALSE),FALSE)))</f>
        <v>0</v>
      </c>
      <c r="X531" s="335">
        <f t="shared" si="44"/>
        <v>0</v>
      </c>
      <c r="Y531" s="335">
        <f t="shared" si="45"/>
        <v>0</v>
      </c>
      <c r="Z531" s="335">
        <f t="shared" si="46"/>
        <v>0</v>
      </c>
      <c r="AA531" s="336" t="str">
        <f>VLOOKUP(F531,'3-Productie normen'!A:O,15,FALSE)</f>
        <v>-</v>
      </c>
      <c r="AC531" s="337">
        <f t="shared" si="47"/>
        <v>0</v>
      </c>
    </row>
    <row r="532" spans="1:29" ht="14.1" customHeight="1">
      <c r="A532" s="68">
        <v>532</v>
      </c>
      <c r="B532" s="273" t="s">
        <v>101</v>
      </c>
      <c r="C532" s="329" t="s">
        <v>207</v>
      </c>
      <c r="D532" s="330" t="s">
        <v>405</v>
      </c>
      <c r="E532" s="224" t="s">
        <v>418</v>
      </c>
      <c r="F532" s="224" t="s">
        <v>218</v>
      </c>
      <c r="G532" s="224" t="s">
        <v>417</v>
      </c>
      <c r="H532" s="339">
        <v>0</v>
      </c>
      <c r="I532" s="339">
        <v>7</v>
      </c>
      <c r="J532" s="332">
        <f t="shared" si="43"/>
        <v>0</v>
      </c>
      <c r="K532" s="333" t="s">
        <v>219</v>
      </c>
      <c r="L532" s="333"/>
      <c r="M532" s="333"/>
      <c r="N532" s="333"/>
      <c r="O532" s="333"/>
      <c r="P532" s="333"/>
      <c r="Q532" s="334">
        <f>IF(K532="nio",0,IF(K532&gt;0,K532*H532/W532,0))*VLOOKUP(B532,'2-Kosten per locatie'!$A$13:$C$63,3,FALSE)</f>
        <v>0</v>
      </c>
      <c r="R532" s="334">
        <f>IF(L532&gt;0,L532*H532/X532,0)*VLOOKUP(B532,'2-Kosten per locatie'!$A$13:$C$63,3,FALSE)</f>
        <v>0</v>
      </c>
      <c r="S532" s="334">
        <f>IF(M532&gt;0,M532*H532/Y532,0)*VLOOKUP(B532,'2-Kosten per locatie'!$A$13:$C$63,3,FALSE)</f>
        <v>0</v>
      </c>
      <c r="T532" s="334">
        <f>IF(N532&gt;0,N532*H532/Z532,0)*VLOOKUP(B532,'2-Kosten per locatie'!$A$13:$C$63,3,FALSE)</f>
        <v>0</v>
      </c>
      <c r="U532" s="334">
        <f>IF(O532&gt;0,O532*H532/Y532,0)*VLOOKUP(B532,'2-Kosten per locatie'!$A$13:$C$63,3,FALSE)</f>
        <v>0</v>
      </c>
      <c r="V532" s="334">
        <f>IF(P532&gt;0,P532*H532/Z532,0)*VLOOKUP(B532,'2-Kosten per locatie'!$A$13:$C$63,3,FALSE)</f>
        <v>0</v>
      </c>
      <c r="W532" s="335">
        <f>IF(K532="nio",0,IF(K532&gt;0,VLOOKUP(F532,'3-Productie normen'!A:L,VLOOKUP(K532,'3-Productie normen'!$B$38:$C$44,2,FALSE),FALSE)))</f>
        <v>0</v>
      </c>
      <c r="X532" s="335">
        <f t="shared" si="44"/>
        <v>0</v>
      </c>
      <c r="Y532" s="335">
        <f t="shared" si="45"/>
        <v>0</v>
      </c>
      <c r="Z532" s="335">
        <f t="shared" si="46"/>
        <v>0</v>
      </c>
      <c r="AA532" s="336" t="str">
        <f>VLOOKUP(F532,'3-Productie normen'!A:O,15,FALSE)</f>
        <v>-</v>
      </c>
      <c r="AC532" s="337">
        <f t="shared" si="47"/>
        <v>0</v>
      </c>
    </row>
    <row r="533" spans="1:29" ht="14.1" customHeight="1">
      <c r="A533" s="68">
        <v>533</v>
      </c>
      <c r="B533" s="273" t="s">
        <v>101</v>
      </c>
      <c r="C533" s="329" t="s">
        <v>207</v>
      </c>
      <c r="D533" s="330" t="s">
        <v>405</v>
      </c>
      <c r="E533" s="224" t="s">
        <v>154</v>
      </c>
      <c r="F533" s="224" t="s">
        <v>154</v>
      </c>
      <c r="G533" s="224" t="s">
        <v>406</v>
      </c>
      <c r="H533" s="339">
        <v>14</v>
      </c>
      <c r="I533" s="339"/>
      <c r="J533" s="332">
        <f t="shared" si="43"/>
        <v>255</v>
      </c>
      <c r="K533" s="333">
        <v>255</v>
      </c>
      <c r="L533" s="333"/>
      <c r="M533" s="333"/>
      <c r="N533" s="333"/>
      <c r="O533" s="333"/>
      <c r="P533" s="333"/>
      <c r="Q533" s="334" t="e">
        <f>IF(K533="nio",0,IF(K533&gt;0,K533*H533/W533,0))*VLOOKUP(B533,'2-Kosten per locatie'!$A$13:$C$63,3,FALSE)</f>
        <v>#DIV/0!</v>
      </c>
      <c r="R533" s="334">
        <f>IF(L533&gt;0,L533*H533/X533,0)*VLOOKUP(B533,'2-Kosten per locatie'!$A$13:$C$63,3,FALSE)</f>
        <v>0</v>
      </c>
      <c r="S533" s="334">
        <f>IF(M533&gt;0,M533*H533/Y533,0)*VLOOKUP(B533,'2-Kosten per locatie'!$A$13:$C$63,3,FALSE)</f>
        <v>0</v>
      </c>
      <c r="T533" s="334">
        <f>IF(N533&gt;0,N533*H533/Z533,0)*VLOOKUP(B533,'2-Kosten per locatie'!$A$13:$C$63,3,FALSE)</f>
        <v>0</v>
      </c>
      <c r="U533" s="334">
        <f>IF(O533&gt;0,O533*H533/Y533,0)*VLOOKUP(B533,'2-Kosten per locatie'!$A$13:$C$63,3,FALSE)</f>
        <v>0</v>
      </c>
      <c r="V533" s="334">
        <f>IF(P533&gt;0,P533*H533/Z533,0)*VLOOKUP(B533,'2-Kosten per locatie'!$A$13:$C$63,3,FALSE)</f>
        <v>0</v>
      </c>
      <c r="W533" s="335">
        <f>IF(K533="nio",0,IF(K533&gt;0,VLOOKUP(F533,'3-Productie normen'!A:L,VLOOKUP(K533,'3-Productie normen'!$B$38:$C$44,2,FALSE),FALSE)))</f>
        <v>0</v>
      </c>
      <c r="X533" s="335">
        <f t="shared" si="44"/>
        <v>0</v>
      </c>
      <c r="Y533" s="335">
        <f t="shared" si="45"/>
        <v>0</v>
      </c>
      <c r="Z533" s="335">
        <f t="shared" si="46"/>
        <v>0</v>
      </c>
      <c r="AA533" s="336" t="str">
        <f>VLOOKUP(F533,'3-Productie normen'!A:O,15,FALSE)</f>
        <v>V</v>
      </c>
      <c r="AC533" s="337">
        <f t="shared" si="47"/>
        <v>3570</v>
      </c>
    </row>
    <row r="534" spans="1:29" ht="14.1" customHeight="1">
      <c r="A534" s="68">
        <v>534</v>
      </c>
      <c r="B534" s="273" t="s">
        <v>101</v>
      </c>
      <c r="C534" s="329" t="s">
        <v>207</v>
      </c>
      <c r="D534" s="330" t="s">
        <v>405</v>
      </c>
      <c r="E534" s="224" t="s">
        <v>154</v>
      </c>
      <c r="F534" s="224" t="s">
        <v>154</v>
      </c>
      <c r="G534" s="224" t="s">
        <v>212</v>
      </c>
      <c r="H534" s="339">
        <v>12</v>
      </c>
      <c r="I534" s="339"/>
      <c r="J534" s="332">
        <f t="shared" si="43"/>
        <v>255</v>
      </c>
      <c r="K534" s="333">
        <v>255</v>
      </c>
      <c r="L534" s="333"/>
      <c r="M534" s="333"/>
      <c r="N534" s="333"/>
      <c r="O534" s="333"/>
      <c r="P534" s="333"/>
      <c r="Q534" s="334" t="e">
        <f>IF(K534="nio",0,IF(K534&gt;0,K534*H534/W534,0))*VLOOKUP(B534,'2-Kosten per locatie'!$A$13:$C$63,3,FALSE)</f>
        <v>#DIV/0!</v>
      </c>
      <c r="R534" s="334">
        <f>IF(L534&gt;0,L534*H534/X534,0)*VLOOKUP(B534,'2-Kosten per locatie'!$A$13:$C$63,3,FALSE)</f>
        <v>0</v>
      </c>
      <c r="S534" s="334">
        <f>IF(M534&gt;0,M534*H534/Y534,0)*VLOOKUP(B534,'2-Kosten per locatie'!$A$13:$C$63,3,FALSE)</f>
        <v>0</v>
      </c>
      <c r="T534" s="334">
        <f>IF(N534&gt;0,N534*H534/Z534,0)*VLOOKUP(B534,'2-Kosten per locatie'!$A$13:$C$63,3,FALSE)</f>
        <v>0</v>
      </c>
      <c r="U534" s="334">
        <f>IF(O534&gt;0,O534*H534/Y534,0)*VLOOKUP(B534,'2-Kosten per locatie'!$A$13:$C$63,3,FALSE)</f>
        <v>0</v>
      </c>
      <c r="V534" s="334">
        <f>IF(P534&gt;0,P534*H534/Z534,0)*VLOOKUP(B534,'2-Kosten per locatie'!$A$13:$C$63,3,FALSE)</f>
        <v>0</v>
      </c>
      <c r="W534" s="335">
        <f>IF(K534="nio",0,IF(K534&gt;0,VLOOKUP(F534,'3-Productie normen'!A:L,VLOOKUP(K534,'3-Productie normen'!$B$38:$C$44,2,FALSE),FALSE)))</f>
        <v>0</v>
      </c>
      <c r="X534" s="335">
        <f t="shared" si="44"/>
        <v>0</v>
      </c>
      <c r="Y534" s="335">
        <f t="shared" si="45"/>
        <v>0</v>
      </c>
      <c r="Z534" s="335">
        <f t="shared" si="46"/>
        <v>0</v>
      </c>
      <c r="AA534" s="336" t="str">
        <f>VLOOKUP(F534,'3-Productie normen'!A:O,15,FALSE)</f>
        <v>V</v>
      </c>
      <c r="AC534" s="337">
        <f t="shared" si="47"/>
        <v>3060</v>
      </c>
    </row>
    <row r="535" spans="1:29" ht="14.1" customHeight="1">
      <c r="A535" s="68">
        <v>535</v>
      </c>
      <c r="B535" s="273" t="s">
        <v>101</v>
      </c>
      <c r="C535" s="329" t="s">
        <v>207</v>
      </c>
      <c r="D535" s="330" t="s">
        <v>405</v>
      </c>
      <c r="E535" s="224" t="s">
        <v>419</v>
      </c>
      <c r="F535" s="224" t="s">
        <v>167</v>
      </c>
      <c r="G535" s="224" t="s">
        <v>408</v>
      </c>
      <c r="H535" s="339">
        <v>12</v>
      </c>
      <c r="I535" s="339"/>
      <c r="J535" s="332">
        <f t="shared" si="43"/>
        <v>130</v>
      </c>
      <c r="K535" s="333">
        <v>130</v>
      </c>
      <c r="L535" s="333"/>
      <c r="M535" s="333"/>
      <c r="N535" s="333"/>
      <c r="O535" s="333"/>
      <c r="P535" s="333"/>
      <c r="Q535" s="334" t="e">
        <f>IF(K535="nio",0,IF(K535&gt;0,K535*H535/W535,0))*VLOOKUP(B535,'2-Kosten per locatie'!$A$13:$C$63,3,FALSE)</f>
        <v>#DIV/0!</v>
      </c>
      <c r="R535" s="334">
        <f>IF(L535&gt;0,L535*H535/X535,0)*VLOOKUP(B535,'2-Kosten per locatie'!$A$13:$C$63,3,FALSE)</f>
        <v>0</v>
      </c>
      <c r="S535" s="334">
        <f>IF(M535&gt;0,M535*H535/Y535,0)*VLOOKUP(B535,'2-Kosten per locatie'!$A$13:$C$63,3,FALSE)</f>
        <v>0</v>
      </c>
      <c r="T535" s="334">
        <f>IF(N535&gt;0,N535*H535/Z535,0)*VLOOKUP(B535,'2-Kosten per locatie'!$A$13:$C$63,3,FALSE)</f>
        <v>0</v>
      </c>
      <c r="U535" s="334">
        <f>IF(O535&gt;0,O535*H535/Y535,0)*VLOOKUP(B535,'2-Kosten per locatie'!$A$13:$C$63,3,FALSE)</f>
        <v>0</v>
      </c>
      <c r="V535" s="334">
        <f>IF(P535&gt;0,P535*H535/Z535,0)*VLOOKUP(B535,'2-Kosten per locatie'!$A$13:$C$63,3,FALSE)</f>
        <v>0</v>
      </c>
      <c r="W535" s="335">
        <f>IF(K535="nio",0,IF(K535&gt;0,VLOOKUP(F535,'3-Productie normen'!A:L,VLOOKUP(K535,'3-Productie normen'!$B$38:$C$44,2,FALSE),FALSE)))</f>
        <v>0</v>
      </c>
      <c r="X535" s="335">
        <f t="shared" si="44"/>
        <v>0</v>
      </c>
      <c r="Y535" s="335">
        <f t="shared" si="45"/>
        <v>0</v>
      </c>
      <c r="Z535" s="335">
        <f t="shared" si="46"/>
        <v>0</v>
      </c>
      <c r="AA535" s="336" t="str">
        <f>VLOOKUP(F535,'3-Productie normen'!A:O,15,FALSE)</f>
        <v>V</v>
      </c>
      <c r="AC535" s="337">
        <f t="shared" si="47"/>
        <v>1560</v>
      </c>
    </row>
    <row r="536" spans="1:29" ht="14.1" customHeight="1">
      <c r="A536" s="68">
        <v>536</v>
      </c>
      <c r="B536" s="273" t="s">
        <v>101</v>
      </c>
      <c r="C536" s="329" t="s">
        <v>207</v>
      </c>
      <c r="D536" s="330" t="s">
        <v>405</v>
      </c>
      <c r="E536" s="224" t="s">
        <v>420</v>
      </c>
      <c r="F536" s="224" t="s">
        <v>218</v>
      </c>
      <c r="G536" s="224" t="s">
        <v>411</v>
      </c>
      <c r="H536" s="339">
        <v>0</v>
      </c>
      <c r="I536" s="339">
        <v>562</v>
      </c>
      <c r="J536" s="332">
        <f t="shared" si="43"/>
        <v>0</v>
      </c>
      <c r="K536" s="333" t="s">
        <v>219</v>
      </c>
      <c r="L536" s="333"/>
      <c r="M536" s="333"/>
      <c r="N536" s="333"/>
      <c r="O536" s="333"/>
      <c r="P536" s="333"/>
      <c r="Q536" s="334">
        <f>IF(K536="nio",0,IF(K536&gt;0,K536*H536/W536,0))*VLOOKUP(B536,'2-Kosten per locatie'!$A$13:$C$63,3,FALSE)</f>
        <v>0</v>
      </c>
      <c r="R536" s="334">
        <f>IF(L536&gt;0,L536*H536/X536,0)*VLOOKUP(B536,'2-Kosten per locatie'!$A$13:$C$63,3,FALSE)</f>
        <v>0</v>
      </c>
      <c r="S536" s="334">
        <f>IF(M536&gt;0,M536*H536/Y536,0)*VLOOKUP(B536,'2-Kosten per locatie'!$A$13:$C$63,3,FALSE)</f>
        <v>0</v>
      </c>
      <c r="T536" s="334">
        <f>IF(N536&gt;0,N536*H536/Z536,0)*VLOOKUP(B536,'2-Kosten per locatie'!$A$13:$C$63,3,FALSE)</f>
        <v>0</v>
      </c>
      <c r="U536" s="334">
        <f>IF(O536&gt;0,O536*H536/Y536,0)*VLOOKUP(B536,'2-Kosten per locatie'!$A$13:$C$63,3,FALSE)</f>
        <v>0</v>
      </c>
      <c r="V536" s="334">
        <f>IF(P536&gt;0,P536*H536/Z536,0)*VLOOKUP(B536,'2-Kosten per locatie'!$A$13:$C$63,3,FALSE)</f>
        <v>0</v>
      </c>
      <c r="W536" s="335">
        <f>IF(K536="nio",0,IF(K536&gt;0,VLOOKUP(F536,'3-Productie normen'!A:L,VLOOKUP(K536,'3-Productie normen'!$B$38:$C$44,2,FALSE),FALSE)))</f>
        <v>0</v>
      </c>
      <c r="X536" s="335">
        <f t="shared" si="44"/>
        <v>0</v>
      </c>
      <c r="Y536" s="335">
        <f t="shared" si="45"/>
        <v>0</v>
      </c>
      <c r="Z536" s="335">
        <f t="shared" si="46"/>
        <v>0</v>
      </c>
      <c r="AA536" s="336" t="str">
        <f>VLOOKUP(F536,'3-Productie normen'!A:O,15,FALSE)</f>
        <v>-</v>
      </c>
      <c r="AC536" s="337">
        <f t="shared" si="47"/>
        <v>0</v>
      </c>
    </row>
    <row r="537" spans="1:29" ht="14.1" customHeight="1">
      <c r="A537" s="68">
        <v>537</v>
      </c>
      <c r="B537" s="273" t="s">
        <v>101</v>
      </c>
      <c r="C537" s="329" t="s">
        <v>207</v>
      </c>
      <c r="D537" s="330" t="s">
        <v>405</v>
      </c>
      <c r="E537" s="224" t="s">
        <v>154</v>
      </c>
      <c r="F537" s="224" t="s">
        <v>154</v>
      </c>
      <c r="G537" s="224" t="s">
        <v>408</v>
      </c>
      <c r="H537" s="339">
        <v>21.5</v>
      </c>
      <c r="I537" s="339"/>
      <c r="J537" s="332">
        <f t="shared" si="43"/>
        <v>130</v>
      </c>
      <c r="K537" s="333">
        <v>130</v>
      </c>
      <c r="L537" s="333"/>
      <c r="M537" s="333"/>
      <c r="N537" s="333"/>
      <c r="O537" s="333"/>
      <c r="P537" s="333"/>
      <c r="Q537" s="334" t="e">
        <f>IF(K537="nio",0,IF(K537&gt;0,K537*H537/W537,0))*VLOOKUP(B537,'2-Kosten per locatie'!$A$13:$C$63,3,FALSE)</f>
        <v>#DIV/0!</v>
      </c>
      <c r="R537" s="334">
        <f>IF(L537&gt;0,L537*H537/X537,0)*VLOOKUP(B537,'2-Kosten per locatie'!$A$13:$C$63,3,FALSE)</f>
        <v>0</v>
      </c>
      <c r="S537" s="334">
        <f>IF(M537&gt;0,M537*H537/Y537,0)*VLOOKUP(B537,'2-Kosten per locatie'!$A$13:$C$63,3,FALSE)</f>
        <v>0</v>
      </c>
      <c r="T537" s="334">
        <f>IF(N537&gt;0,N537*H537/Z537,0)*VLOOKUP(B537,'2-Kosten per locatie'!$A$13:$C$63,3,FALSE)</f>
        <v>0</v>
      </c>
      <c r="U537" s="334">
        <f>IF(O537&gt;0,O537*H537/Y537,0)*VLOOKUP(B537,'2-Kosten per locatie'!$A$13:$C$63,3,FALSE)</f>
        <v>0</v>
      </c>
      <c r="V537" s="334">
        <f>IF(P537&gt;0,P537*H537/Z537,0)*VLOOKUP(B537,'2-Kosten per locatie'!$A$13:$C$63,3,FALSE)</f>
        <v>0</v>
      </c>
      <c r="W537" s="335">
        <f>IF(K537="nio",0,IF(K537&gt;0,VLOOKUP(F537,'3-Productie normen'!A:L,VLOOKUP(K537,'3-Productie normen'!$B$38:$C$44,2,FALSE),FALSE)))</f>
        <v>0</v>
      </c>
      <c r="X537" s="335">
        <f t="shared" si="44"/>
        <v>0</v>
      </c>
      <c r="Y537" s="335">
        <f t="shared" si="45"/>
        <v>0</v>
      </c>
      <c r="Z537" s="335">
        <f t="shared" si="46"/>
        <v>0</v>
      </c>
      <c r="AA537" s="336" t="str">
        <f>VLOOKUP(F537,'3-Productie normen'!A:O,15,FALSE)</f>
        <v>V</v>
      </c>
      <c r="AC537" s="337">
        <f t="shared" si="47"/>
        <v>2795</v>
      </c>
    </row>
    <row r="538" spans="1:29" ht="14.1" customHeight="1">
      <c r="A538" s="68">
        <v>538</v>
      </c>
      <c r="B538" s="273" t="s">
        <v>101</v>
      </c>
      <c r="C538" s="329" t="s">
        <v>207</v>
      </c>
      <c r="D538" s="330" t="s">
        <v>405</v>
      </c>
      <c r="E538" s="224" t="s">
        <v>421</v>
      </c>
      <c r="F538" s="224" t="s">
        <v>167</v>
      </c>
      <c r="G538" s="224" t="s">
        <v>408</v>
      </c>
      <c r="H538" s="339">
        <v>16</v>
      </c>
      <c r="I538" s="339"/>
      <c r="J538" s="332">
        <f t="shared" si="43"/>
        <v>130</v>
      </c>
      <c r="K538" s="333">
        <v>130</v>
      </c>
      <c r="L538" s="333"/>
      <c r="M538" s="333"/>
      <c r="N538" s="333"/>
      <c r="O538" s="333"/>
      <c r="P538" s="333"/>
      <c r="Q538" s="334" t="e">
        <f>IF(K538="nio",0,IF(K538&gt;0,K538*H538/W538,0))*VLOOKUP(B538,'2-Kosten per locatie'!$A$13:$C$63,3,FALSE)</f>
        <v>#DIV/0!</v>
      </c>
      <c r="R538" s="334">
        <f>IF(L538&gt;0,L538*H538/X538,0)*VLOOKUP(B538,'2-Kosten per locatie'!$A$13:$C$63,3,FALSE)</f>
        <v>0</v>
      </c>
      <c r="S538" s="334">
        <f>IF(M538&gt;0,M538*H538/Y538,0)*VLOOKUP(B538,'2-Kosten per locatie'!$A$13:$C$63,3,FALSE)</f>
        <v>0</v>
      </c>
      <c r="T538" s="334">
        <f>IF(N538&gt;0,N538*H538/Z538,0)*VLOOKUP(B538,'2-Kosten per locatie'!$A$13:$C$63,3,FALSE)</f>
        <v>0</v>
      </c>
      <c r="U538" s="334">
        <f>IF(O538&gt;0,O538*H538/Y538,0)*VLOOKUP(B538,'2-Kosten per locatie'!$A$13:$C$63,3,FALSE)</f>
        <v>0</v>
      </c>
      <c r="V538" s="334">
        <f>IF(P538&gt;0,P538*H538/Z538,0)*VLOOKUP(B538,'2-Kosten per locatie'!$A$13:$C$63,3,FALSE)</f>
        <v>0</v>
      </c>
      <c r="W538" s="335">
        <f>IF(K538="nio",0,IF(K538&gt;0,VLOOKUP(F538,'3-Productie normen'!A:L,VLOOKUP(K538,'3-Productie normen'!$B$38:$C$44,2,FALSE),FALSE)))</f>
        <v>0</v>
      </c>
      <c r="X538" s="335">
        <f t="shared" si="44"/>
        <v>0</v>
      </c>
      <c r="Y538" s="335">
        <f t="shared" si="45"/>
        <v>0</v>
      </c>
      <c r="Z538" s="335">
        <f t="shared" si="46"/>
        <v>0</v>
      </c>
      <c r="AA538" s="336" t="str">
        <f>VLOOKUP(F538,'3-Productie normen'!A:O,15,FALSE)</f>
        <v>V</v>
      </c>
      <c r="AC538" s="337">
        <f t="shared" si="47"/>
        <v>2080</v>
      </c>
    </row>
    <row r="539" spans="1:29" ht="14.1" customHeight="1">
      <c r="A539" s="68">
        <v>539</v>
      </c>
      <c r="B539" s="273" t="s">
        <v>101</v>
      </c>
      <c r="C539" s="329" t="s">
        <v>207</v>
      </c>
      <c r="D539" s="330" t="s">
        <v>422</v>
      </c>
      <c r="E539" s="224" t="s">
        <v>162</v>
      </c>
      <c r="F539" s="224" t="s">
        <v>218</v>
      </c>
      <c r="G539" s="224" t="s">
        <v>212</v>
      </c>
      <c r="H539" s="339">
        <v>0</v>
      </c>
      <c r="I539" s="339">
        <v>103</v>
      </c>
      <c r="J539" s="332">
        <f t="shared" si="43"/>
        <v>0</v>
      </c>
      <c r="K539" s="333" t="s">
        <v>219</v>
      </c>
      <c r="L539" s="333"/>
      <c r="M539" s="333"/>
      <c r="N539" s="333"/>
      <c r="O539" s="333"/>
      <c r="P539" s="333"/>
      <c r="Q539" s="334">
        <f>IF(K539="nio",0,IF(K539&gt;0,K539*H539/W539,0))*VLOOKUP(B539,'2-Kosten per locatie'!$A$13:$C$63,3,FALSE)</f>
        <v>0</v>
      </c>
      <c r="R539" s="334">
        <f>IF(L539&gt;0,L539*H539/X539,0)*VLOOKUP(B539,'2-Kosten per locatie'!$A$13:$C$63,3,FALSE)</f>
        <v>0</v>
      </c>
      <c r="S539" s="334">
        <f>IF(M539&gt;0,M539*H539/Y539,0)*VLOOKUP(B539,'2-Kosten per locatie'!$A$13:$C$63,3,FALSE)</f>
        <v>0</v>
      </c>
      <c r="T539" s="334">
        <f>IF(N539&gt;0,N539*H539/Z539,0)*VLOOKUP(B539,'2-Kosten per locatie'!$A$13:$C$63,3,FALSE)</f>
        <v>0</v>
      </c>
      <c r="U539" s="334">
        <f>IF(O539&gt;0,O539*H539/Y539,0)*VLOOKUP(B539,'2-Kosten per locatie'!$A$13:$C$63,3,FALSE)</f>
        <v>0</v>
      </c>
      <c r="V539" s="334">
        <f>IF(P539&gt;0,P539*H539/Z539,0)*VLOOKUP(B539,'2-Kosten per locatie'!$A$13:$C$63,3,FALSE)</f>
        <v>0</v>
      </c>
      <c r="W539" s="335">
        <f>IF(K539="nio",0,IF(K539&gt;0,VLOOKUP(F539,'3-Productie normen'!A:L,VLOOKUP(K539,'3-Productie normen'!$B$38:$C$44,2,FALSE),FALSE)))</f>
        <v>0</v>
      </c>
      <c r="X539" s="335">
        <f t="shared" si="44"/>
        <v>0</v>
      </c>
      <c r="Y539" s="335">
        <f t="shared" si="45"/>
        <v>0</v>
      </c>
      <c r="Z539" s="335">
        <f t="shared" si="46"/>
        <v>0</v>
      </c>
      <c r="AA539" s="336" t="str">
        <f>VLOOKUP(F539,'3-Productie normen'!A:O,15,FALSE)</f>
        <v>-</v>
      </c>
      <c r="AC539" s="337">
        <f t="shared" si="47"/>
        <v>0</v>
      </c>
    </row>
    <row r="540" spans="1:29" ht="14.1" customHeight="1">
      <c r="A540" s="68">
        <v>540</v>
      </c>
      <c r="B540" s="273" t="s">
        <v>101</v>
      </c>
      <c r="C540" s="329" t="s">
        <v>207</v>
      </c>
      <c r="D540" s="330" t="s">
        <v>422</v>
      </c>
      <c r="E540" s="224" t="s">
        <v>423</v>
      </c>
      <c r="F540" s="224" t="s">
        <v>218</v>
      </c>
      <c r="G540" s="224" t="s">
        <v>411</v>
      </c>
      <c r="H540" s="339">
        <v>0</v>
      </c>
      <c r="I540" s="339">
        <v>32</v>
      </c>
      <c r="J540" s="332">
        <f t="shared" si="43"/>
        <v>0</v>
      </c>
      <c r="K540" s="333" t="s">
        <v>219</v>
      </c>
      <c r="L540" s="333"/>
      <c r="M540" s="333"/>
      <c r="N540" s="333"/>
      <c r="O540" s="333"/>
      <c r="P540" s="333"/>
      <c r="Q540" s="334">
        <f>IF(K540="nio",0,IF(K540&gt;0,K540*H540/W540,0))*VLOOKUP(B540,'2-Kosten per locatie'!$A$13:$C$63,3,FALSE)</f>
        <v>0</v>
      </c>
      <c r="R540" s="334">
        <f>IF(L540&gt;0,L540*H540/X540,0)*VLOOKUP(B540,'2-Kosten per locatie'!$A$13:$C$63,3,FALSE)</f>
        <v>0</v>
      </c>
      <c r="S540" s="334">
        <f>IF(M540&gt;0,M540*H540/Y540,0)*VLOOKUP(B540,'2-Kosten per locatie'!$A$13:$C$63,3,FALSE)</f>
        <v>0</v>
      </c>
      <c r="T540" s="334">
        <f>IF(N540&gt;0,N540*H540/Z540,0)*VLOOKUP(B540,'2-Kosten per locatie'!$A$13:$C$63,3,FALSE)</f>
        <v>0</v>
      </c>
      <c r="U540" s="334">
        <f>IF(O540&gt;0,O540*H540/Y540,0)*VLOOKUP(B540,'2-Kosten per locatie'!$A$13:$C$63,3,FALSE)</f>
        <v>0</v>
      </c>
      <c r="V540" s="334">
        <f>IF(P540&gt;0,P540*H540/Z540,0)*VLOOKUP(B540,'2-Kosten per locatie'!$A$13:$C$63,3,FALSE)</f>
        <v>0</v>
      </c>
      <c r="W540" s="335">
        <f>IF(K540="nio",0,IF(K540&gt;0,VLOOKUP(F540,'3-Productie normen'!A:L,VLOOKUP(K540,'3-Productie normen'!$B$38:$C$44,2,FALSE),FALSE)))</f>
        <v>0</v>
      </c>
      <c r="X540" s="335">
        <f t="shared" si="44"/>
        <v>0</v>
      </c>
      <c r="Y540" s="335">
        <f t="shared" si="45"/>
        <v>0</v>
      </c>
      <c r="Z540" s="335">
        <f t="shared" si="46"/>
        <v>0</v>
      </c>
      <c r="AA540" s="336" t="str">
        <f>VLOOKUP(F540,'3-Productie normen'!A:O,15,FALSE)</f>
        <v>-</v>
      </c>
      <c r="AC540" s="337">
        <f t="shared" si="47"/>
        <v>0</v>
      </c>
    </row>
    <row r="541" spans="1:29" ht="14.1" customHeight="1">
      <c r="A541" s="68">
        <v>541</v>
      </c>
      <c r="B541" s="273" t="s">
        <v>101</v>
      </c>
      <c r="C541" s="329" t="s">
        <v>207</v>
      </c>
      <c r="D541" s="330" t="s">
        <v>422</v>
      </c>
      <c r="E541" s="224" t="s">
        <v>424</v>
      </c>
      <c r="F541" s="224" t="s">
        <v>218</v>
      </c>
      <c r="G541" s="224" t="s">
        <v>411</v>
      </c>
      <c r="H541" s="339">
        <v>0</v>
      </c>
      <c r="I541" s="339">
        <v>27</v>
      </c>
      <c r="J541" s="332">
        <f t="shared" si="43"/>
        <v>0</v>
      </c>
      <c r="K541" s="333" t="s">
        <v>219</v>
      </c>
      <c r="L541" s="333"/>
      <c r="M541" s="333"/>
      <c r="N541" s="333"/>
      <c r="O541" s="333"/>
      <c r="P541" s="333"/>
      <c r="Q541" s="334">
        <f>IF(K541="nio",0,IF(K541&gt;0,K541*H541/W541,0))*VLOOKUP(B541,'2-Kosten per locatie'!$A$13:$C$63,3,FALSE)</f>
        <v>0</v>
      </c>
      <c r="R541" s="334">
        <f>IF(L541&gt;0,L541*H541/X541,0)*VLOOKUP(B541,'2-Kosten per locatie'!$A$13:$C$63,3,FALSE)</f>
        <v>0</v>
      </c>
      <c r="S541" s="334">
        <f>IF(M541&gt;0,M541*H541/Y541,0)*VLOOKUP(B541,'2-Kosten per locatie'!$A$13:$C$63,3,FALSE)</f>
        <v>0</v>
      </c>
      <c r="T541" s="334">
        <f>IF(N541&gt;0,N541*H541/Z541,0)*VLOOKUP(B541,'2-Kosten per locatie'!$A$13:$C$63,3,FALSE)</f>
        <v>0</v>
      </c>
      <c r="U541" s="334">
        <f>IF(O541&gt;0,O541*H541/Y541,0)*VLOOKUP(B541,'2-Kosten per locatie'!$A$13:$C$63,3,FALSE)</f>
        <v>0</v>
      </c>
      <c r="V541" s="334">
        <f>IF(P541&gt;0,P541*H541/Z541,0)*VLOOKUP(B541,'2-Kosten per locatie'!$A$13:$C$63,3,FALSE)</f>
        <v>0</v>
      </c>
      <c r="W541" s="335">
        <f>IF(K541="nio",0,IF(K541&gt;0,VLOOKUP(F541,'3-Productie normen'!A:L,VLOOKUP(K541,'3-Productie normen'!$B$38:$C$44,2,FALSE),FALSE)))</f>
        <v>0</v>
      </c>
      <c r="X541" s="335">
        <f t="shared" si="44"/>
        <v>0</v>
      </c>
      <c r="Y541" s="335">
        <f t="shared" si="45"/>
        <v>0</v>
      </c>
      <c r="Z541" s="335">
        <f t="shared" si="46"/>
        <v>0</v>
      </c>
      <c r="AA541" s="336" t="str">
        <f>VLOOKUP(F541,'3-Productie normen'!A:O,15,FALSE)</f>
        <v>-</v>
      </c>
      <c r="AC541" s="337">
        <f t="shared" si="47"/>
        <v>0</v>
      </c>
    </row>
    <row r="542" spans="1:29" ht="14.1" customHeight="1">
      <c r="A542" s="68">
        <v>542</v>
      </c>
      <c r="B542" s="273" t="s">
        <v>101</v>
      </c>
      <c r="C542" s="329" t="s">
        <v>207</v>
      </c>
      <c r="D542" s="330" t="s">
        <v>422</v>
      </c>
      <c r="E542" s="224" t="s">
        <v>425</v>
      </c>
      <c r="F542" s="224" t="s">
        <v>218</v>
      </c>
      <c r="G542" s="224" t="s">
        <v>212</v>
      </c>
      <c r="H542" s="339">
        <v>0</v>
      </c>
      <c r="I542" s="339">
        <v>25.5</v>
      </c>
      <c r="J542" s="332">
        <f t="shared" si="43"/>
        <v>0</v>
      </c>
      <c r="K542" s="333" t="s">
        <v>219</v>
      </c>
      <c r="L542" s="333"/>
      <c r="M542" s="333"/>
      <c r="N542" s="333"/>
      <c r="O542" s="333"/>
      <c r="P542" s="333"/>
      <c r="Q542" s="334">
        <f>IF(K542="nio",0,IF(K542&gt;0,K542*H542/W542,0))*VLOOKUP(B542,'2-Kosten per locatie'!$A$13:$C$63,3,FALSE)</f>
        <v>0</v>
      </c>
      <c r="R542" s="334">
        <f>IF(L542&gt;0,L542*H542/X542,0)*VLOOKUP(B542,'2-Kosten per locatie'!$A$13:$C$63,3,FALSE)</f>
        <v>0</v>
      </c>
      <c r="S542" s="334">
        <f>IF(M542&gt;0,M542*H542/Y542,0)*VLOOKUP(B542,'2-Kosten per locatie'!$A$13:$C$63,3,FALSE)</f>
        <v>0</v>
      </c>
      <c r="T542" s="334">
        <f>IF(N542&gt;0,N542*H542/Z542,0)*VLOOKUP(B542,'2-Kosten per locatie'!$A$13:$C$63,3,FALSE)</f>
        <v>0</v>
      </c>
      <c r="U542" s="334">
        <f>IF(O542&gt;0,O542*H542/Y542,0)*VLOOKUP(B542,'2-Kosten per locatie'!$A$13:$C$63,3,FALSE)</f>
        <v>0</v>
      </c>
      <c r="V542" s="334">
        <f>IF(P542&gt;0,P542*H542/Z542,0)*VLOOKUP(B542,'2-Kosten per locatie'!$A$13:$C$63,3,FALSE)</f>
        <v>0</v>
      </c>
      <c r="W542" s="335">
        <f>IF(K542="nio",0,IF(K542&gt;0,VLOOKUP(F542,'3-Productie normen'!A:L,VLOOKUP(K542,'3-Productie normen'!$B$38:$C$44,2,FALSE),FALSE)))</f>
        <v>0</v>
      </c>
      <c r="X542" s="335">
        <f t="shared" si="44"/>
        <v>0</v>
      </c>
      <c r="Y542" s="335">
        <f t="shared" si="45"/>
        <v>0</v>
      </c>
      <c r="Z542" s="335">
        <f t="shared" si="46"/>
        <v>0</v>
      </c>
      <c r="AA542" s="336" t="str">
        <f>VLOOKUP(F542,'3-Productie normen'!A:O,15,FALSE)</f>
        <v>-</v>
      </c>
      <c r="AC542" s="337">
        <f t="shared" si="47"/>
        <v>0</v>
      </c>
    </row>
    <row r="543" spans="1:29" ht="14.1" customHeight="1">
      <c r="A543" s="68">
        <v>543</v>
      </c>
      <c r="B543" s="273" t="s">
        <v>101</v>
      </c>
      <c r="C543" s="329" t="s">
        <v>207</v>
      </c>
      <c r="D543" s="330" t="s">
        <v>422</v>
      </c>
      <c r="E543" s="224" t="s">
        <v>426</v>
      </c>
      <c r="F543" s="224" t="s">
        <v>218</v>
      </c>
      <c r="G543" s="224" t="s">
        <v>417</v>
      </c>
      <c r="H543" s="339">
        <v>0</v>
      </c>
      <c r="I543" s="339">
        <v>135</v>
      </c>
      <c r="J543" s="332">
        <f t="shared" ref="J543:J606" si="48">SUM(K543:P543)</f>
        <v>0</v>
      </c>
      <c r="K543" s="333" t="s">
        <v>219</v>
      </c>
      <c r="L543" s="333"/>
      <c r="M543" s="333"/>
      <c r="N543" s="333"/>
      <c r="O543" s="333"/>
      <c r="P543" s="333"/>
      <c r="Q543" s="334">
        <f>IF(K543="nio",0,IF(K543&gt;0,K543*H543/W543,0))*VLOOKUP(B543,'2-Kosten per locatie'!$A$13:$C$63,3,FALSE)</f>
        <v>0</v>
      </c>
      <c r="R543" s="334">
        <f>IF(L543&gt;0,L543*H543/X543,0)*VLOOKUP(B543,'2-Kosten per locatie'!$A$13:$C$63,3,FALSE)</f>
        <v>0</v>
      </c>
      <c r="S543" s="334">
        <f>IF(M543&gt;0,M543*H543/Y543,0)*VLOOKUP(B543,'2-Kosten per locatie'!$A$13:$C$63,3,FALSE)</f>
        <v>0</v>
      </c>
      <c r="T543" s="334">
        <f>IF(N543&gt;0,N543*H543/Z543,0)*VLOOKUP(B543,'2-Kosten per locatie'!$A$13:$C$63,3,FALSE)</f>
        <v>0</v>
      </c>
      <c r="U543" s="334">
        <f>IF(O543&gt;0,O543*H543/Y543,0)*VLOOKUP(B543,'2-Kosten per locatie'!$A$13:$C$63,3,FALSE)</f>
        <v>0</v>
      </c>
      <c r="V543" s="334">
        <f>IF(P543&gt;0,P543*H543/Z543,0)*VLOOKUP(B543,'2-Kosten per locatie'!$A$13:$C$63,3,FALSE)</f>
        <v>0</v>
      </c>
      <c r="W543" s="335">
        <f>IF(K543="nio",0,IF(K543&gt;0,VLOOKUP(F543,'3-Productie normen'!A:L,VLOOKUP(K543,'3-Productie normen'!$B$38:$C$44,2,FALSE),FALSE)))</f>
        <v>0</v>
      </c>
      <c r="X543" s="335">
        <f t="shared" si="44"/>
        <v>0</v>
      </c>
      <c r="Y543" s="335">
        <f t="shared" si="45"/>
        <v>0</v>
      </c>
      <c r="Z543" s="335">
        <f t="shared" si="46"/>
        <v>0</v>
      </c>
      <c r="AA543" s="336" t="str">
        <f>VLOOKUP(F543,'3-Productie normen'!A:O,15,FALSE)</f>
        <v>-</v>
      </c>
      <c r="AC543" s="337">
        <f t="shared" si="47"/>
        <v>0</v>
      </c>
    </row>
    <row r="544" spans="1:29" ht="14.1" customHeight="1">
      <c r="A544" s="68">
        <v>544</v>
      </c>
      <c r="B544" s="273" t="s">
        <v>101</v>
      </c>
      <c r="C544" s="329" t="s">
        <v>207</v>
      </c>
      <c r="D544" s="330" t="s">
        <v>422</v>
      </c>
      <c r="E544" s="224" t="s">
        <v>427</v>
      </c>
      <c r="F544" s="224" t="s">
        <v>218</v>
      </c>
      <c r="G544" s="224" t="s">
        <v>417</v>
      </c>
      <c r="H544" s="339">
        <v>0</v>
      </c>
      <c r="I544" s="339">
        <v>14</v>
      </c>
      <c r="J544" s="332">
        <f t="shared" si="48"/>
        <v>0</v>
      </c>
      <c r="K544" s="333" t="s">
        <v>219</v>
      </c>
      <c r="L544" s="333"/>
      <c r="M544" s="333"/>
      <c r="N544" s="333"/>
      <c r="O544" s="333"/>
      <c r="P544" s="333"/>
      <c r="Q544" s="334">
        <f>IF(K544="nio",0,IF(K544&gt;0,K544*H544/W544,0))*VLOOKUP(B544,'2-Kosten per locatie'!$A$13:$C$63,3,FALSE)</f>
        <v>0</v>
      </c>
      <c r="R544" s="334">
        <f>IF(L544&gt;0,L544*H544/X544,0)*VLOOKUP(B544,'2-Kosten per locatie'!$A$13:$C$63,3,FALSE)</f>
        <v>0</v>
      </c>
      <c r="S544" s="334">
        <f>IF(M544&gt;0,M544*H544/Y544,0)*VLOOKUP(B544,'2-Kosten per locatie'!$A$13:$C$63,3,FALSE)</f>
        <v>0</v>
      </c>
      <c r="T544" s="334">
        <f>IF(N544&gt;0,N544*H544/Z544,0)*VLOOKUP(B544,'2-Kosten per locatie'!$A$13:$C$63,3,FALSE)</f>
        <v>0</v>
      </c>
      <c r="U544" s="334">
        <f>IF(O544&gt;0,O544*H544/Y544,0)*VLOOKUP(B544,'2-Kosten per locatie'!$A$13:$C$63,3,FALSE)</f>
        <v>0</v>
      </c>
      <c r="V544" s="334">
        <f>IF(P544&gt;0,P544*H544/Z544,0)*VLOOKUP(B544,'2-Kosten per locatie'!$A$13:$C$63,3,FALSE)</f>
        <v>0</v>
      </c>
      <c r="W544" s="335">
        <f>IF(K544="nio",0,IF(K544&gt;0,VLOOKUP(F544,'3-Productie normen'!A:L,VLOOKUP(K544,'3-Productie normen'!$B$38:$C$44,2,FALSE),FALSE)))</f>
        <v>0</v>
      </c>
      <c r="X544" s="335">
        <f t="shared" si="44"/>
        <v>0</v>
      </c>
      <c r="Y544" s="335">
        <f t="shared" si="45"/>
        <v>0</v>
      </c>
      <c r="Z544" s="335">
        <f t="shared" si="46"/>
        <v>0</v>
      </c>
      <c r="AA544" s="336" t="str">
        <f>VLOOKUP(F544,'3-Productie normen'!A:O,15,FALSE)</f>
        <v>-</v>
      </c>
      <c r="AC544" s="337">
        <f t="shared" si="47"/>
        <v>0</v>
      </c>
    </row>
    <row r="545" spans="1:29" ht="14.1" customHeight="1">
      <c r="A545" s="68">
        <v>545</v>
      </c>
      <c r="B545" s="273" t="s">
        <v>101</v>
      </c>
      <c r="C545" s="329" t="s">
        <v>207</v>
      </c>
      <c r="D545" s="330" t="s">
        <v>422</v>
      </c>
      <c r="E545" s="224" t="s">
        <v>230</v>
      </c>
      <c r="F545" s="224" t="s">
        <v>166</v>
      </c>
      <c r="G545" s="224" t="s">
        <v>417</v>
      </c>
      <c r="H545" s="339">
        <v>2.5</v>
      </c>
      <c r="I545" s="339"/>
      <c r="J545" s="332">
        <f t="shared" si="48"/>
        <v>255</v>
      </c>
      <c r="K545" s="333">
        <v>255</v>
      </c>
      <c r="L545" s="333"/>
      <c r="M545" s="333"/>
      <c r="N545" s="333"/>
      <c r="O545" s="333"/>
      <c r="P545" s="333"/>
      <c r="Q545" s="334" t="e">
        <f>IF(K545="nio",0,IF(K545&gt;0,K545*H545/W545,0))*VLOOKUP(B545,'2-Kosten per locatie'!$A$13:$C$63,3,FALSE)</f>
        <v>#DIV/0!</v>
      </c>
      <c r="R545" s="334">
        <f>IF(L545&gt;0,L545*H545/X545,0)*VLOOKUP(B545,'2-Kosten per locatie'!$A$13:$C$63,3,FALSE)</f>
        <v>0</v>
      </c>
      <c r="S545" s="334">
        <f>IF(M545&gt;0,M545*H545/Y545,0)*VLOOKUP(B545,'2-Kosten per locatie'!$A$13:$C$63,3,FALSE)</f>
        <v>0</v>
      </c>
      <c r="T545" s="334">
        <f>IF(N545&gt;0,N545*H545/Z545,0)*VLOOKUP(B545,'2-Kosten per locatie'!$A$13:$C$63,3,FALSE)</f>
        <v>0</v>
      </c>
      <c r="U545" s="334">
        <f>IF(O545&gt;0,O545*H545/Y545,0)*VLOOKUP(B545,'2-Kosten per locatie'!$A$13:$C$63,3,FALSE)</f>
        <v>0</v>
      </c>
      <c r="V545" s="334">
        <f>IF(P545&gt;0,P545*H545/Z545,0)*VLOOKUP(B545,'2-Kosten per locatie'!$A$13:$C$63,3,FALSE)</f>
        <v>0</v>
      </c>
      <c r="W545" s="335">
        <f>IF(K545="nio",0,IF(K545&gt;0,VLOOKUP(F545,'3-Productie normen'!A:L,VLOOKUP(K545,'3-Productie normen'!$B$38:$C$44,2,FALSE),FALSE)))</f>
        <v>0</v>
      </c>
      <c r="X545" s="335">
        <f t="shared" si="44"/>
        <v>0</v>
      </c>
      <c r="Y545" s="335">
        <f t="shared" si="45"/>
        <v>0</v>
      </c>
      <c r="Z545" s="335">
        <f t="shared" si="46"/>
        <v>0</v>
      </c>
      <c r="AA545" s="336" t="str">
        <f>VLOOKUP(F545,'3-Productie normen'!A:O,15,FALSE)</f>
        <v>S</v>
      </c>
      <c r="AC545" s="337">
        <f t="shared" si="47"/>
        <v>637.5</v>
      </c>
    </row>
    <row r="546" spans="1:29" ht="14.1" customHeight="1">
      <c r="A546" s="68">
        <v>546</v>
      </c>
      <c r="B546" s="273" t="s">
        <v>101</v>
      </c>
      <c r="C546" s="329" t="s">
        <v>207</v>
      </c>
      <c r="D546" s="330" t="s">
        <v>422</v>
      </c>
      <c r="E546" s="224" t="s">
        <v>428</v>
      </c>
      <c r="F546" s="224" t="s">
        <v>166</v>
      </c>
      <c r="G546" s="224" t="s">
        <v>417</v>
      </c>
      <c r="H546" s="339">
        <v>3</v>
      </c>
      <c r="I546" s="339"/>
      <c r="J546" s="332">
        <f t="shared" si="48"/>
        <v>255</v>
      </c>
      <c r="K546" s="333">
        <v>255</v>
      </c>
      <c r="L546" s="333"/>
      <c r="M546" s="333"/>
      <c r="N546" s="333"/>
      <c r="O546" s="333"/>
      <c r="P546" s="333"/>
      <c r="Q546" s="334" t="e">
        <f>IF(K546="nio",0,IF(K546&gt;0,K546*H546/W546,0))*VLOOKUP(B546,'2-Kosten per locatie'!$A$13:$C$63,3,FALSE)</f>
        <v>#DIV/0!</v>
      </c>
      <c r="R546" s="334">
        <f>IF(L546&gt;0,L546*H546/X546,0)*VLOOKUP(B546,'2-Kosten per locatie'!$A$13:$C$63,3,FALSE)</f>
        <v>0</v>
      </c>
      <c r="S546" s="334">
        <f>IF(M546&gt;0,M546*H546/Y546,0)*VLOOKUP(B546,'2-Kosten per locatie'!$A$13:$C$63,3,FALSE)</f>
        <v>0</v>
      </c>
      <c r="T546" s="334">
        <f>IF(N546&gt;0,N546*H546/Z546,0)*VLOOKUP(B546,'2-Kosten per locatie'!$A$13:$C$63,3,FALSE)</f>
        <v>0</v>
      </c>
      <c r="U546" s="334">
        <f>IF(O546&gt;0,O546*H546/Y546,0)*VLOOKUP(B546,'2-Kosten per locatie'!$A$13:$C$63,3,FALSE)</f>
        <v>0</v>
      </c>
      <c r="V546" s="334">
        <f>IF(P546&gt;0,P546*H546/Z546,0)*VLOOKUP(B546,'2-Kosten per locatie'!$A$13:$C$63,3,FALSE)</f>
        <v>0</v>
      </c>
      <c r="W546" s="335">
        <f>IF(K546="nio",0,IF(K546&gt;0,VLOOKUP(F546,'3-Productie normen'!A:L,VLOOKUP(K546,'3-Productie normen'!$B$38:$C$44,2,FALSE),FALSE)))</f>
        <v>0</v>
      </c>
      <c r="X546" s="335">
        <f t="shared" si="44"/>
        <v>0</v>
      </c>
      <c r="Y546" s="335">
        <f t="shared" si="45"/>
        <v>0</v>
      </c>
      <c r="Z546" s="335">
        <f t="shared" si="46"/>
        <v>0</v>
      </c>
      <c r="AA546" s="336" t="str">
        <f>VLOOKUP(F546,'3-Productie normen'!A:O,15,FALSE)</f>
        <v>S</v>
      </c>
      <c r="AC546" s="337">
        <f t="shared" si="47"/>
        <v>765</v>
      </c>
    </row>
    <row r="547" spans="1:29" ht="14.1" customHeight="1">
      <c r="A547" s="68">
        <v>547</v>
      </c>
      <c r="B547" s="273" t="s">
        <v>101</v>
      </c>
      <c r="C547" s="329" t="s">
        <v>207</v>
      </c>
      <c r="D547" s="330" t="s">
        <v>422</v>
      </c>
      <c r="E547" s="224" t="s">
        <v>429</v>
      </c>
      <c r="F547" s="224" t="s">
        <v>218</v>
      </c>
      <c r="G547" s="224" t="s">
        <v>411</v>
      </c>
      <c r="H547" s="339">
        <v>0</v>
      </c>
      <c r="I547" s="339">
        <v>2.5</v>
      </c>
      <c r="J547" s="332">
        <f t="shared" si="48"/>
        <v>0</v>
      </c>
      <c r="K547" s="333" t="s">
        <v>219</v>
      </c>
      <c r="L547" s="333"/>
      <c r="M547" s="333"/>
      <c r="N547" s="333"/>
      <c r="O547" s="333"/>
      <c r="P547" s="333"/>
      <c r="Q547" s="334">
        <f>IF(K547="nio",0,IF(K547&gt;0,K547*H547/W547,0))*VLOOKUP(B547,'2-Kosten per locatie'!$A$13:$C$63,3,FALSE)</f>
        <v>0</v>
      </c>
      <c r="R547" s="334">
        <f>IF(L547&gt;0,L547*H547/X547,0)*VLOOKUP(B547,'2-Kosten per locatie'!$A$13:$C$63,3,FALSE)</f>
        <v>0</v>
      </c>
      <c r="S547" s="334">
        <f>IF(M547&gt;0,M547*H547/Y547,0)*VLOOKUP(B547,'2-Kosten per locatie'!$A$13:$C$63,3,FALSE)</f>
        <v>0</v>
      </c>
      <c r="T547" s="334">
        <f>IF(N547&gt;0,N547*H547/Z547,0)*VLOOKUP(B547,'2-Kosten per locatie'!$A$13:$C$63,3,FALSE)</f>
        <v>0</v>
      </c>
      <c r="U547" s="334">
        <f>IF(O547&gt;0,O547*H547/Y547,0)*VLOOKUP(B547,'2-Kosten per locatie'!$A$13:$C$63,3,FALSE)</f>
        <v>0</v>
      </c>
      <c r="V547" s="334">
        <f>IF(P547&gt;0,P547*H547/Z547,0)*VLOOKUP(B547,'2-Kosten per locatie'!$A$13:$C$63,3,FALSE)</f>
        <v>0</v>
      </c>
      <c r="W547" s="335">
        <f>IF(K547="nio",0,IF(K547&gt;0,VLOOKUP(F547,'3-Productie normen'!A:L,VLOOKUP(K547,'3-Productie normen'!$B$38:$C$44,2,FALSE),FALSE)))</f>
        <v>0</v>
      </c>
      <c r="X547" s="335">
        <f t="shared" si="44"/>
        <v>0</v>
      </c>
      <c r="Y547" s="335">
        <f t="shared" si="45"/>
        <v>0</v>
      </c>
      <c r="Z547" s="335">
        <f t="shared" si="46"/>
        <v>0</v>
      </c>
      <c r="AA547" s="336" t="str">
        <f>VLOOKUP(F547,'3-Productie normen'!A:O,15,FALSE)</f>
        <v>-</v>
      </c>
      <c r="AC547" s="337">
        <f t="shared" si="47"/>
        <v>0</v>
      </c>
    </row>
    <row r="548" spans="1:29" ht="14.1" customHeight="1">
      <c r="A548" s="68">
        <v>548</v>
      </c>
      <c r="B548" s="273" t="s">
        <v>101</v>
      </c>
      <c r="C548" s="329" t="s">
        <v>207</v>
      </c>
      <c r="D548" s="330" t="s">
        <v>422</v>
      </c>
      <c r="E548" s="224" t="s">
        <v>430</v>
      </c>
      <c r="F548" s="224" t="s">
        <v>218</v>
      </c>
      <c r="G548" s="224" t="s">
        <v>411</v>
      </c>
      <c r="H548" s="339">
        <v>0</v>
      </c>
      <c r="I548" s="339">
        <v>1.3</v>
      </c>
      <c r="J548" s="332">
        <f t="shared" si="48"/>
        <v>0</v>
      </c>
      <c r="K548" s="333" t="s">
        <v>219</v>
      </c>
      <c r="L548" s="333"/>
      <c r="M548" s="333"/>
      <c r="N548" s="333"/>
      <c r="O548" s="333"/>
      <c r="P548" s="333"/>
      <c r="Q548" s="334">
        <f>IF(K548="nio",0,IF(K548&gt;0,K548*H548/W548,0))*VLOOKUP(B548,'2-Kosten per locatie'!$A$13:$C$63,3,FALSE)</f>
        <v>0</v>
      </c>
      <c r="R548" s="334">
        <f>IF(L548&gt;0,L548*H548/X548,0)*VLOOKUP(B548,'2-Kosten per locatie'!$A$13:$C$63,3,FALSE)</f>
        <v>0</v>
      </c>
      <c r="S548" s="334">
        <f>IF(M548&gt;0,M548*H548/Y548,0)*VLOOKUP(B548,'2-Kosten per locatie'!$A$13:$C$63,3,FALSE)</f>
        <v>0</v>
      </c>
      <c r="T548" s="334">
        <f>IF(N548&gt;0,N548*H548/Z548,0)*VLOOKUP(B548,'2-Kosten per locatie'!$A$13:$C$63,3,FALSE)</f>
        <v>0</v>
      </c>
      <c r="U548" s="334">
        <f>IF(O548&gt;0,O548*H548/Y548,0)*VLOOKUP(B548,'2-Kosten per locatie'!$A$13:$C$63,3,FALSE)</f>
        <v>0</v>
      </c>
      <c r="V548" s="334">
        <f>IF(P548&gt;0,P548*H548/Z548,0)*VLOOKUP(B548,'2-Kosten per locatie'!$A$13:$C$63,3,FALSE)</f>
        <v>0</v>
      </c>
      <c r="W548" s="335">
        <f>IF(K548="nio",0,IF(K548&gt;0,VLOOKUP(F548,'3-Productie normen'!A:L,VLOOKUP(K548,'3-Productie normen'!$B$38:$C$44,2,FALSE),FALSE)))</f>
        <v>0</v>
      </c>
      <c r="X548" s="335">
        <f t="shared" si="44"/>
        <v>0</v>
      </c>
      <c r="Y548" s="335">
        <f t="shared" si="45"/>
        <v>0</v>
      </c>
      <c r="Z548" s="335">
        <f t="shared" si="46"/>
        <v>0</v>
      </c>
      <c r="AA548" s="336" t="str">
        <f>VLOOKUP(F548,'3-Productie normen'!A:O,15,FALSE)</f>
        <v>-</v>
      </c>
      <c r="AC548" s="337">
        <f t="shared" si="47"/>
        <v>0</v>
      </c>
    </row>
    <row r="549" spans="1:29" ht="14.1" customHeight="1">
      <c r="A549" s="68">
        <v>549</v>
      </c>
      <c r="B549" s="273" t="s">
        <v>101</v>
      </c>
      <c r="C549" s="329" t="s">
        <v>207</v>
      </c>
      <c r="D549" s="330" t="s">
        <v>422</v>
      </c>
      <c r="E549" s="224" t="s">
        <v>431</v>
      </c>
      <c r="F549" s="224" t="s">
        <v>218</v>
      </c>
      <c r="G549" s="224" t="s">
        <v>411</v>
      </c>
      <c r="H549" s="339">
        <v>0</v>
      </c>
      <c r="I549" s="339">
        <v>3</v>
      </c>
      <c r="J549" s="332">
        <f t="shared" si="48"/>
        <v>0</v>
      </c>
      <c r="K549" s="333" t="s">
        <v>219</v>
      </c>
      <c r="L549" s="333"/>
      <c r="M549" s="333"/>
      <c r="N549" s="333"/>
      <c r="O549" s="333"/>
      <c r="P549" s="333"/>
      <c r="Q549" s="334">
        <f>IF(K549="nio",0,IF(K549&gt;0,K549*H549/W549,0))*VLOOKUP(B549,'2-Kosten per locatie'!$A$13:$C$63,3,FALSE)</f>
        <v>0</v>
      </c>
      <c r="R549" s="334">
        <f>IF(L549&gt;0,L549*H549/X549,0)*VLOOKUP(B549,'2-Kosten per locatie'!$A$13:$C$63,3,FALSE)</f>
        <v>0</v>
      </c>
      <c r="S549" s="334">
        <f>IF(M549&gt;0,M549*H549/Y549,0)*VLOOKUP(B549,'2-Kosten per locatie'!$A$13:$C$63,3,FALSE)</f>
        <v>0</v>
      </c>
      <c r="T549" s="334">
        <f>IF(N549&gt;0,N549*H549/Z549,0)*VLOOKUP(B549,'2-Kosten per locatie'!$A$13:$C$63,3,FALSE)</f>
        <v>0</v>
      </c>
      <c r="U549" s="334">
        <f>IF(O549&gt;0,O549*H549/Y549,0)*VLOOKUP(B549,'2-Kosten per locatie'!$A$13:$C$63,3,FALSE)</f>
        <v>0</v>
      </c>
      <c r="V549" s="334">
        <f>IF(P549&gt;0,P549*H549/Z549,0)*VLOOKUP(B549,'2-Kosten per locatie'!$A$13:$C$63,3,FALSE)</f>
        <v>0</v>
      </c>
      <c r="W549" s="335">
        <f>IF(K549="nio",0,IF(K549&gt;0,VLOOKUP(F549,'3-Productie normen'!A:L,VLOOKUP(K549,'3-Productie normen'!$B$38:$C$44,2,FALSE),FALSE)))</f>
        <v>0</v>
      </c>
      <c r="X549" s="335">
        <f t="shared" si="44"/>
        <v>0</v>
      </c>
      <c r="Y549" s="335">
        <f t="shared" si="45"/>
        <v>0</v>
      </c>
      <c r="Z549" s="335">
        <f t="shared" si="46"/>
        <v>0</v>
      </c>
      <c r="AA549" s="336" t="str">
        <f>VLOOKUP(F549,'3-Productie normen'!A:O,15,FALSE)</f>
        <v>-</v>
      </c>
      <c r="AC549" s="337">
        <f t="shared" si="47"/>
        <v>0</v>
      </c>
    </row>
    <row r="550" spans="1:29" ht="14.1" customHeight="1">
      <c r="A550" s="68">
        <v>550</v>
      </c>
      <c r="B550" s="273" t="s">
        <v>101</v>
      </c>
      <c r="C550" s="329" t="s">
        <v>207</v>
      </c>
      <c r="D550" s="330" t="s">
        <v>422</v>
      </c>
      <c r="E550" s="224" t="s">
        <v>158</v>
      </c>
      <c r="F550" s="224" t="s">
        <v>158</v>
      </c>
      <c r="G550" s="224" t="s">
        <v>212</v>
      </c>
      <c r="H550" s="339">
        <v>25</v>
      </c>
      <c r="I550" s="339"/>
      <c r="J550" s="332">
        <f t="shared" si="48"/>
        <v>130</v>
      </c>
      <c r="K550" s="333">
        <v>130</v>
      </c>
      <c r="L550" s="333"/>
      <c r="M550" s="333"/>
      <c r="N550" s="333"/>
      <c r="O550" s="333"/>
      <c r="P550" s="333"/>
      <c r="Q550" s="334" t="e">
        <f>IF(K550="nio",0,IF(K550&gt;0,K550*H550/W550,0))*VLOOKUP(B550,'2-Kosten per locatie'!$A$13:$C$63,3,FALSE)</f>
        <v>#DIV/0!</v>
      </c>
      <c r="R550" s="334">
        <f>IF(L550&gt;0,L550*H550/X550,0)*VLOOKUP(B550,'2-Kosten per locatie'!$A$13:$C$63,3,FALSE)</f>
        <v>0</v>
      </c>
      <c r="S550" s="334">
        <f>IF(M550&gt;0,M550*H550/Y550,0)*VLOOKUP(B550,'2-Kosten per locatie'!$A$13:$C$63,3,FALSE)</f>
        <v>0</v>
      </c>
      <c r="T550" s="334">
        <f>IF(N550&gt;0,N550*H550/Z550,0)*VLOOKUP(B550,'2-Kosten per locatie'!$A$13:$C$63,3,FALSE)</f>
        <v>0</v>
      </c>
      <c r="U550" s="334">
        <f>IF(O550&gt;0,O550*H550/Y550,0)*VLOOKUP(B550,'2-Kosten per locatie'!$A$13:$C$63,3,FALSE)</f>
        <v>0</v>
      </c>
      <c r="V550" s="334">
        <f>IF(P550&gt;0,P550*H550/Z550,0)*VLOOKUP(B550,'2-Kosten per locatie'!$A$13:$C$63,3,FALSE)</f>
        <v>0</v>
      </c>
      <c r="W550" s="335">
        <f>IF(K550="nio",0,IF(K550&gt;0,VLOOKUP(F550,'3-Productie normen'!A:L,VLOOKUP(K550,'3-Productie normen'!$B$38:$C$44,2,FALSE),FALSE)))</f>
        <v>0</v>
      </c>
      <c r="X550" s="335">
        <f t="shared" si="44"/>
        <v>0</v>
      </c>
      <c r="Y550" s="335">
        <f t="shared" si="45"/>
        <v>0</v>
      </c>
      <c r="Z550" s="335">
        <f t="shared" si="46"/>
        <v>0</v>
      </c>
      <c r="AA550" s="336" t="str">
        <f>VLOOKUP(F550,'3-Productie normen'!A:O,15,FALSE)</f>
        <v>B</v>
      </c>
      <c r="AC550" s="337">
        <f t="shared" si="47"/>
        <v>3250</v>
      </c>
    </row>
    <row r="551" spans="1:29" ht="14.1" customHeight="1">
      <c r="A551" s="68">
        <v>551</v>
      </c>
      <c r="B551" s="273" t="s">
        <v>101</v>
      </c>
      <c r="C551" s="329">
        <v>1</v>
      </c>
      <c r="D551" s="330" t="s">
        <v>432</v>
      </c>
      <c r="E551" s="224" t="s">
        <v>154</v>
      </c>
      <c r="F551" s="224" t="s">
        <v>154</v>
      </c>
      <c r="G551" s="224" t="s">
        <v>212</v>
      </c>
      <c r="H551" s="339">
        <v>90</v>
      </c>
      <c r="I551" s="339"/>
      <c r="J551" s="332">
        <f t="shared" si="48"/>
        <v>130</v>
      </c>
      <c r="K551" s="333">
        <v>130</v>
      </c>
      <c r="L551" s="333"/>
      <c r="M551" s="333"/>
      <c r="N551" s="333"/>
      <c r="O551" s="333"/>
      <c r="P551" s="333"/>
      <c r="Q551" s="334" t="e">
        <f>IF(K551="nio",0,IF(K551&gt;0,K551*H551/W551,0))*VLOOKUP(B551,'2-Kosten per locatie'!$A$13:$C$63,3,FALSE)</f>
        <v>#DIV/0!</v>
      </c>
      <c r="R551" s="334">
        <f>IF(L551&gt;0,L551*H551/X551,0)*VLOOKUP(B551,'2-Kosten per locatie'!$A$13:$C$63,3,FALSE)</f>
        <v>0</v>
      </c>
      <c r="S551" s="334">
        <f>IF(M551&gt;0,M551*H551/Y551,0)*VLOOKUP(B551,'2-Kosten per locatie'!$A$13:$C$63,3,FALSE)</f>
        <v>0</v>
      </c>
      <c r="T551" s="334">
        <f>IF(N551&gt;0,N551*H551/Z551,0)*VLOOKUP(B551,'2-Kosten per locatie'!$A$13:$C$63,3,FALSE)</f>
        <v>0</v>
      </c>
      <c r="U551" s="334">
        <f>IF(O551&gt;0,O551*H551/Y551,0)*VLOOKUP(B551,'2-Kosten per locatie'!$A$13:$C$63,3,FALSE)</f>
        <v>0</v>
      </c>
      <c r="V551" s="334">
        <f>IF(P551&gt;0,P551*H551/Z551,0)*VLOOKUP(B551,'2-Kosten per locatie'!$A$13:$C$63,3,FALSE)</f>
        <v>0</v>
      </c>
      <c r="W551" s="335">
        <f>IF(K551="nio",0,IF(K551&gt;0,VLOOKUP(F551,'3-Productie normen'!A:L,VLOOKUP(K551,'3-Productie normen'!$B$38:$C$44,2,FALSE),FALSE)))</f>
        <v>0</v>
      </c>
      <c r="X551" s="335">
        <f t="shared" si="44"/>
        <v>0</v>
      </c>
      <c r="Y551" s="335">
        <f t="shared" si="45"/>
        <v>0</v>
      </c>
      <c r="Z551" s="335">
        <f t="shared" si="46"/>
        <v>0</v>
      </c>
      <c r="AA551" s="336" t="str">
        <f>VLOOKUP(F551,'3-Productie normen'!A:O,15,FALSE)</f>
        <v>V</v>
      </c>
      <c r="AC551" s="337">
        <f t="shared" si="47"/>
        <v>11700</v>
      </c>
    </row>
    <row r="552" spans="1:29" ht="14.1" customHeight="1">
      <c r="A552" s="68">
        <v>552</v>
      </c>
      <c r="B552" s="273" t="s">
        <v>101</v>
      </c>
      <c r="C552" s="329">
        <v>1</v>
      </c>
      <c r="D552" s="330" t="s">
        <v>432</v>
      </c>
      <c r="E552" s="224" t="s">
        <v>407</v>
      </c>
      <c r="F552" s="224" t="s">
        <v>167</v>
      </c>
      <c r="G552" s="224" t="s">
        <v>408</v>
      </c>
      <c r="H552" s="339">
        <v>11</v>
      </c>
      <c r="I552" s="339"/>
      <c r="J552" s="332">
        <f t="shared" si="48"/>
        <v>130</v>
      </c>
      <c r="K552" s="333">
        <v>130</v>
      </c>
      <c r="L552" s="333"/>
      <c r="M552" s="333"/>
      <c r="N552" s="333"/>
      <c r="O552" s="333"/>
      <c r="P552" s="333"/>
      <c r="Q552" s="334" t="e">
        <f>IF(K552="nio",0,IF(K552&gt;0,K552*H552/W552,0))*VLOOKUP(B552,'2-Kosten per locatie'!$A$13:$C$63,3,FALSE)</f>
        <v>#DIV/0!</v>
      </c>
      <c r="R552" s="334">
        <f>IF(L552&gt;0,L552*H552/X552,0)*VLOOKUP(B552,'2-Kosten per locatie'!$A$13:$C$63,3,FALSE)</f>
        <v>0</v>
      </c>
      <c r="S552" s="334">
        <f>IF(M552&gt;0,M552*H552/Y552,0)*VLOOKUP(B552,'2-Kosten per locatie'!$A$13:$C$63,3,FALSE)</f>
        <v>0</v>
      </c>
      <c r="T552" s="334">
        <f>IF(N552&gt;0,N552*H552/Z552,0)*VLOOKUP(B552,'2-Kosten per locatie'!$A$13:$C$63,3,FALSE)</f>
        <v>0</v>
      </c>
      <c r="U552" s="334">
        <f>IF(O552&gt;0,O552*H552/Y552,0)*VLOOKUP(B552,'2-Kosten per locatie'!$A$13:$C$63,3,FALSE)</f>
        <v>0</v>
      </c>
      <c r="V552" s="334">
        <f>IF(P552&gt;0,P552*H552/Z552,0)*VLOOKUP(B552,'2-Kosten per locatie'!$A$13:$C$63,3,FALSE)</f>
        <v>0</v>
      </c>
      <c r="W552" s="335">
        <f>IF(K552="nio",0,IF(K552&gt;0,VLOOKUP(F552,'3-Productie normen'!A:L,VLOOKUP(K552,'3-Productie normen'!$B$38:$C$44,2,FALSE),FALSE)))</f>
        <v>0</v>
      </c>
      <c r="X552" s="335">
        <f t="shared" si="44"/>
        <v>0</v>
      </c>
      <c r="Y552" s="335">
        <f t="shared" si="45"/>
        <v>0</v>
      </c>
      <c r="Z552" s="335">
        <f t="shared" si="46"/>
        <v>0</v>
      </c>
      <c r="AA552" s="336" t="str">
        <f>VLOOKUP(F552,'3-Productie normen'!A:O,15,FALSE)</f>
        <v>V</v>
      </c>
      <c r="AC552" s="337">
        <f t="shared" si="47"/>
        <v>1430</v>
      </c>
    </row>
    <row r="553" spans="1:29" ht="14.1" customHeight="1">
      <c r="A553" s="68">
        <v>553</v>
      </c>
      <c r="B553" s="273" t="s">
        <v>101</v>
      </c>
      <c r="C553" s="329">
        <v>1</v>
      </c>
      <c r="D553" s="330" t="s">
        <v>432</v>
      </c>
      <c r="E553" s="224" t="s">
        <v>409</v>
      </c>
      <c r="F553" s="224" t="s">
        <v>167</v>
      </c>
      <c r="G553" s="224" t="s">
        <v>408</v>
      </c>
      <c r="H553" s="339">
        <v>12</v>
      </c>
      <c r="I553" s="339"/>
      <c r="J553" s="332">
        <f t="shared" si="48"/>
        <v>130</v>
      </c>
      <c r="K553" s="333">
        <v>130</v>
      </c>
      <c r="L553" s="333"/>
      <c r="M553" s="333"/>
      <c r="N553" s="333"/>
      <c r="O553" s="333"/>
      <c r="P553" s="333"/>
      <c r="Q553" s="334" t="e">
        <f>IF(K553="nio",0,IF(K553&gt;0,K553*H553/W553,0))*VLOOKUP(B553,'2-Kosten per locatie'!$A$13:$C$63,3,FALSE)</f>
        <v>#DIV/0!</v>
      </c>
      <c r="R553" s="334">
        <f>IF(L553&gt;0,L553*H553/X553,0)*VLOOKUP(B553,'2-Kosten per locatie'!$A$13:$C$63,3,FALSE)</f>
        <v>0</v>
      </c>
      <c r="S553" s="334">
        <f>IF(M553&gt;0,M553*H553/Y553,0)*VLOOKUP(B553,'2-Kosten per locatie'!$A$13:$C$63,3,FALSE)</f>
        <v>0</v>
      </c>
      <c r="T553" s="334">
        <f>IF(N553&gt;0,N553*H553/Z553,0)*VLOOKUP(B553,'2-Kosten per locatie'!$A$13:$C$63,3,FALSE)</f>
        <v>0</v>
      </c>
      <c r="U553" s="334">
        <f>IF(O553&gt;0,O553*H553/Y553,0)*VLOOKUP(B553,'2-Kosten per locatie'!$A$13:$C$63,3,FALSE)</f>
        <v>0</v>
      </c>
      <c r="V553" s="334">
        <f>IF(P553&gt;0,P553*H553/Z553,0)*VLOOKUP(B553,'2-Kosten per locatie'!$A$13:$C$63,3,FALSE)</f>
        <v>0</v>
      </c>
      <c r="W553" s="335">
        <f>IF(K553="nio",0,IF(K553&gt;0,VLOOKUP(F553,'3-Productie normen'!A:L,VLOOKUP(K553,'3-Productie normen'!$B$38:$C$44,2,FALSE),FALSE)))</f>
        <v>0</v>
      </c>
      <c r="X553" s="335">
        <f t="shared" si="44"/>
        <v>0</v>
      </c>
      <c r="Y553" s="335">
        <f t="shared" si="45"/>
        <v>0</v>
      </c>
      <c r="Z553" s="335">
        <f t="shared" si="46"/>
        <v>0</v>
      </c>
      <c r="AA553" s="336" t="str">
        <f>VLOOKUP(F553,'3-Productie normen'!A:O,15,FALSE)</f>
        <v>V</v>
      </c>
      <c r="AC553" s="337">
        <f t="shared" si="47"/>
        <v>1560</v>
      </c>
    </row>
    <row r="554" spans="1:29" ht="14.1" customHeight="1">
      <c r="A554" s="68">
        <v>554</v>
      </c>
      <c r="B554" s="273" t="s">
        <v>101</v>
      </c>
      <c r="C554" s="329">
        <v>1</v>
      </c>
      <c r="D554" s="330" t="s">
        <v>432</v>
      </c>
      <c r="E554" s="224" t="s">
        <v>154</v>
      </c>
      <c r="F554" s="224" t="s">
        <v>154</v>
      </c>
      <c r="G554" s="224" t="s">
        <v>408</v>
      </c>
      <c r="H554" s="339">
        <v>10</v>
      </c>
      <c r="I554" s="339"/>
      <c r="J554" s="332">
        <f t="shared" si="48"/>
        <v>130</v>
      </c>
      <c r="K554" s="333">
        <v>130</v>
      </c>
      <c r="L554" s="333"/>
      <c r="M554" s="333"/>
      <c r="N554" s="333"/>
      <c r="O554" s="333"/>
      <c r="P554" s="333"/>
      <c r="Q554" s="334" t="e">
        <f>IF(K554="nio",0,IF(K554&gt;0,K554*H554/W554,0))*VLOOKUP(B554,'2-Kosten per locatie'!$A$13:$C$63,3,FALSE)</f>
        <v>#DIV/0!</v>
      </c>
      <c r="R554" s="334">
        <f>IF(L554&gt;0,L554*H554/X554,0)*VLOOKUP(B554,'2-Kosten per locatie'!$A$13:$C$63,3,FALSE)</f>
        <v>0</v>
      </c>
      <c r="S554" s="334">
        <f>IF(M554&gt;0,M554*H554/Y554,0)*VLOOKUP(B554,'2-Kosten per locatie'!$A$13:$C$63,3,FALSE)</f>
        <v>0</v>
      </c>
      <c r="T554" s="334">
        <f>IF(N554&gt;0,N554*H554/Z554,0)*VLOOKUP(B554,'2-Kosten per locatie'!$A$13:$C$63,3,FALSE)</f>
        <v>0</v>
      </c>
      <c r="U554" s="334">
        <f>IF(O554&gt;0,O554*H554/Y554,0)*VLOOKUP(B554,'2-Kosten per locatie'!$A$13:$C$63,3,FALSE)</f>
        <v>0</v>
      </c>
      <c r="V554" s="334">
        <f>IF(P554&gt;0,P554*H554/Z554,0)*VLOOKUP(B554,'2-Kosten per locatie'!$A$13:$C$63,3,FALSE)</f>
        <v>0</v>
      </c>
      <c r="W554" s="335">
        <f>IF(K554="nio",0,IF(K554&gt;0,VLOOKUP(F554,'3-Productie normen'!A:L,VLOOKUP(K554,'3-Productie normen'!$B$38:$C$44,2,FALSE),FALSE)))</f>
        <v>0</v>
      </c>
      <c r="X554" s="335">
        <f t="shared" si="44"/>
        <v>0</v>
      </c>
      <c r="Y554" s="335">
        <f t="shared" si="45"/>
        <v>0</v>
      </c>
      <c r="Z554" s="335">
        <f t="shared" si="46"/>
        <v>0</v>
      </c>
      <c r="AA554" s="336" t="str">
        <f>VLOOKUP(F554,'3-Productie normen'!A:O,15,FALSE)</f>
        <v>V</v>
      </c>
      <c r="AC554" s="337">
        <f t="shared" si="47"/>
        <v>1300</v>
      </c>
    </row>
    <row r="555" spans="1:29" ht="14.1" customHeight="1">
      <c r="A555" s="68">
        <v>555</v>
      </c>
      <c r="B555" s="273" t="s">
        <v>101</v>
      </c>
      <c r="C555" s="329">
        <v>1</v>
      </c>
      <c r="D555" s="330" t="s">
        <v>432</v>
      </c>
      <c r="E555" s="224" t="s">
        <v>158</v>
      </c>
      <c r="F555" s="224" t="s">
        <v>158</v>
      </c>
      <c r="G555" s="224" t="s">
        <v>433</v>
      </c>
      <c r="H555" s="339">
        <v>22.82</v>
      </c>
      <c r="I555" s="339"/>
      <c r="J555" s="332">
        <f t="shared" si="48"/>
        <v>130</v>
      </c>
      <c r="K555" s="333">
        <v>130</v>
      </c>
      <c r="L555" s="333"/>
      <c r="M555" s="333"/>
      <c r="N555" s="333"/>
      <c r="O555" s="333"/>
      <c r="P555" s="333"/>
      <c r="Q555" s="334" t="e">
        <f>IF(K555="nio",0,IF(K555&gt;0,K555*H555/W555,0))*VLOOKUP(B555,'2-Kosten per locatie'!$A$13:$C$63,3,FALSE)</f>
        <v>#DIV/0!</v>
      </c>
      <c r="R555" s="334">
        <f>IF(L555&gt;0,L555*H555/X555,0)*VLOOKUP(B555,'2-Kosten per locatie'!$A$13:$C$63,3,FALSE)</f>
        <v>0</v>
      </c>
      <c r="S555" s="334">
        <f>IF(M555&gt;0,M555*H555/Y555,0)*VLOOKUP(B555,'2-Kosten per locatie'!$A$13:$C$63,3,FALSE)</f>
        <v>0</v>
      </c>
      <c r="T555" s="334">
        <f>IF(N555&gt;0,N555*H555/Z555,0)*VLOOKUP(B555,'2-Kosten per locatie'!$A$13:$C$63,3,FALSE)</f>
        <v>0</v>
      </c>
      <c r="U555" s="334">
        <f>IF(O555&gt;0,O555*H555/Y555,0)*VLOOKUP(B555,'2-Kosten per locatie'!$A$13:$C$63,3,FALSE)</f>
        <v>0</v>
      </c>
      <c r="V555" s="334">
        <f>IF(P555&gt;0,P555*H555/Z555,0)*VLOOKUP(B555,'2-Kosten per locatie'!$A$13:$C$63,3,FALSE)</f>
        <v>0</v>
      </c>
      <c r="W555" s="335">
        <f>IF(K555="nio",0,IF(K555&gt;0,VLOOKUP(F555,'3-Productie normen'!A:L,VLOOKUP(K555,'3-Productie normen'!$B$38:$C$44,2,FALSE),FALSE)))</f>
        <v>0</v>
      </c>
      <c r="X555" s="335">
        <f t="shared" si="44"/>
        <v>0</v>
      </c>
      <c r="Y555" s="335">
        <f t="shared" si="45"/>
        <v>0</v>
      </c>
      <c r="Z555" s="335">
        <f t="shared" si="46"/>
        <v>0</v>
      </c>
      <c r="AA555" s="336" t="str">
        <f>VLOOKUP(F555,'3-Productie normen'!A:O,15,FALSE)</f>
        <v>B</v>
      </c>
      <c r="AC555" s="337">
        <f t="shared" si="47"/>
        <v>2966.6</v>
      </c>
    </row>
    <row r="556" spans="1:29" ht="14.1" customHeight="1">
      <c r="A556" s="68">
        <v>556</v>
      </c>
      <c r="B556" s="273" t="s">
        <v>101</v>
      </c>
      <c r="C556" s="329">
        <v>1</v>
      </c>
      <c r="D556" s="330" t="s">
        <v>432</v>
      </c>
      <c r="E556" s="224" t="s">
        <v>158</v>
      </c>
      <c r="F556" s="224" t="s">
        <v>158</v>
      </c>
      <c r="G556" s="224" t="s">
        <v>433</v>
      </c>
      <c r="H556" s="339">
        <v>16.5</v>
      </c>
      <c r="I556" s="339">
        <v>0</v>
      </c>
      <c r="J556" s="332">
        <f t="shared" si="48"/>
        <v>130</v>
      </c>
      <c r="K556" s="333">
        <v>130</v>
      </c>
      <c r="L556" s="333"/>
      <c r="M556" s="333"/>
      <c r="N556" s="333"/>
      <c r="O556" s="333"/>
      <c r="P556" s="333"/>
      <c r="Q556" s="334" t="e">
        <f>IF(K556="nio",0,IF(K556&gt;0,K556*H556/W556,0))*VLOOKUP(B556,'2-Kosten per locatie'!$A$13:$C$63,3,FALSE)</f>
        <v>#DIV/0!</v>
      </c>
      <c r="R556" s="334">
        <f>IF(L556&gt;0,L556*H556/X556,0)*VLOOKUP(B556,'2-Kosten per locatie'!$A$13:$C$63,3,FALSE)</f>
        <v>0</v>
      </c>
      <c r="S556" s="334">
        <f>IF(M556&gt;0,M556*H556/Y556,0)*VLOOKUP(B556,'2-Kosten per locatie'!$A$13:$C$63,3,FALSE)</f>
        <v>0</v>
      </c>
      <c r="T556" s="334">
        <f>IF(N556&gt;0,N556*H556/Z556,0)*VLOOKUP(B556,'2-Kosten per locatie'!$A$13:$C$63,3,FALSE)</f>
        <v>0</v>
      </c>
      <c r="U556" s="334">
        <f>IF(O556&gt;0,O556*H556/Y556,0)*VLOOKUP(B556,'2-Kosten per locatie'!$A$13:$C$63,3,FALSE)</f>
        <v>0</v>
      </c>
      <c r="V556" s="334">
        <f>IF(P556&gt;0,P556*H556/Z556,0)*VLOOKUP(B556,'2-Kosten per locatie'!$A$13:$C$63,3,FALSE)</f>
        <v>0</v>
      </c>
      <c r="W556" s="335">
        <f>IF(K556="nio",0,IF(K556&gt;0,VLOOKUP(F556,'3-Productie normen'!A:L,VLOOKUP(K556,'3-Productie normen'!$B$38:$C$44,2,FALSE),FALSE)))</f>
        <v>0</v>
      </c>
      <c r="X556" s="335">
        <f t="shared" si="44"/>
        <v>0</v>
      </c>
      <c r="Y556" s="335">
        <f t="shared" si="45"/>
        <v>0</v>
      </c>
      <c r="Z556" s="335">
        <f t="shared" si="46"/>
        <v>0</v>
      </c>
      <c r="AA556" s="336" t="str">
        <f>VLOOKUP(F556,'3-Productie normen'!A:O,15,FALSE)</f>
        <v>B</v>
      </c>
      <c r="AC556" s="337">
        <f t="shared" si="47"/>
        <v>2145</v>
      </c>
    </row>
    <row r="557" spans="1:29" ht="14.1" customHeight="1">
      <c r="A557" s="68">
        <v>557</v>
      </c>
      <c r="B557" s="273" t="s">
        <v>101</v>
      </c>
      <c r="C557" s="329">
        <v>1</v>
      </c>
      <c r="D557" s="330" t="s">
        <v>432</v>
      </c>
      <c r="E557" s="224" t="s">
        <v>434</v>
      </c>
      <c r="F557" s="224" t="s">
        <v>218</v>
      </c>
      <c r="G557" s="224" t="s">
        <v>212</v>
      </c>
      <c r="H557" s="339">
        <v>0</v>
      </c>
      <c r="I557" s="339">
        <v>17</v>
      </c>
      <c r="J557" s="332">
        <f t="shared" si="48"/>
        <v>0</v>
      </c>
      <c r="K557" s="333" t="s">
        <v>219</v>
      </c>
      <c r="L557" s="333"/>
      <c r="M557" s="333"/>
      <c r="N557" s="333"/>
      <c r="O557" s="333"/>
      <c r="P557" s="333"/>
      <c r="Q557" s="334">
        <f>IF(K557="nio",0,IF(K557&gt;0,K557*H557/W557,0))*VLOOKUP(B557,'2-Kosten per locatie'!$A$13:$C$63,3,FALSE)</f>
        <v>0</v>
      </c>
      <c r="R557" s="334">
        <f>IF(L557&gt;0,L557*H557/X557,0)*VLOOKUP(B557,'2-Kosten per locatie'!$A$13:$C$63,3,FALSE)</f>
        <v>0</v>
      </c>
      <c r="S557" s="334">
        <f>IF(M557&gt;0,M557*H557/Y557,0)*VLOOKUP(B557,'2-Kosten per locatie'!$A$13:$C$63,3,FALSE)</f>
        <v>0</v>
      </c>
      <c r="T557" s="334">
        <f>IF(N557&gt;0,N557*H557/Z557,0)*VLOOKUP(B557,'2-Kosten per locatie'!$A$13:$C$63,3,FALSE)</f>
        <v>0</v>
      </c>
      <c r="U557" s="334">
        <f>IF(O557&gt;0,O557*H557/Y557,0)*VLOOKUP(B557,'2-Kosten per locatie'!$A$13:$C$63,3,FALSE)</f>
        <v>0</v>
      </c>
      <c r="V557" s="334">
        <f>IF(P557&gt;0,P557*H557/Z557,0)*VLOOKUP(B557,'2-Kosten per locatie'!$A$13:$C$63,3,FALSE)</f>
        <v>0</v>
      </c>
      <c r="W557" s="335">
        <f>IF(K557="nio",0,IF(K557&gt;0,VLOOKUP(F557,'3-Productie normen'!A:L,VLOOKUP(K557,'3-Productie normen'!$B$38:$C$44,2,FALSE),FALSE)))</f>
        <v>0</v>
      </c>
      <c r="X557" s="335">
        <f t="shared" si="44"/>
        <v>0</v>
      </c>
      <c r="Y557" s="335">
        <f t="shared" si="45"/>
        <v>0</v>
      </c>
      <c r="Z557" s="335">
        <f t="shared" si="46"/>
        <v>0</v>
      </c>
      <c r="AA557" s="336" t="str">
        <f>VLOOKUP(F557,'3-Productie normen'!A:O,15,FALSE)</f>
        <v>-</v>
      </c>
      <c r="AC557" s="337">
        <f t="shared" si="47"/>
        <v>0</v>
      </c>
    </row>
    <row r="558" spans="1:29" ht="14.1" customHeight="1">
      <c r="A558" s="68">
        <v>558</v>
      </c>
      <c r="B558" s="273" t="s">
        <v>101</v>
      </c>
      <c r="C558" s="329">
        <v>1</v>
      </c>
      <c r="D558" s="330" t="s">
        <v>432</v>
      </c>
      <c r="E558" s="224" t="s">
        <v>435</v>
      </c>
      <c r="F558" s="224" t="s">
        <v>218</v>
      </c>
      <c r="G558" s="224" t="s">
        <v>212</v>
      </c>
      <c r="H558" s="339">
        <v>0</v>
      </c>
      <c r="I558" s="339">
        <v>17</v>
      </c>
      <c r="J558" s="332">
        <f t="shared" si="48"/>
        <v>0</v>
      </c>
      <c r="K558" s="333" t="s">
        <v>219</v>
      </c>
      <c r="L558" s="333"/>
      <c r="M558" s="333"/>
      <c r="N558" s="333"/>
      <c r="O558" s="333"/>
      <c r="P558" s="333"/>
      <c r="Q558" s="334">
        <f>IF(K558="nio",0,IF(K558&gt;0,K558*H558/W558,0))*VLOOKUP(B558,'2-Kosten per locatie'!$A$13:$C$63,3,FALSE)</f>
        <v>0</v>
      </c>
      <c r="R558" s="334">
        <f>IF(L558&gt;0,L558*H558/X558,0)*VLOOKUP(B558,'2-Kosten per locatie'!$A$13:$C$63,3,FALSE)</f>
        <v>0</v>
      </c>
      <c r="S558" s="334">
        <f>IF(M558&gt;0,M558*H558/Y558,0)*VLOOKUP(B558,'2-Kosten per locatie'!$A$13:$C$63,3,FALSE)</f>
        <v>0</v>
      </c>
      <c r="T558" s="334">
        <f>IF(N558&gt;0,N558*H558/Z558,0)*VLOOKUP(B558,'2-Kosten per locatie'!$A$13:$C$63,3,FALSE)</f>
        <v>0</v>
      </c>
      <c r="U558" s="334">
        <f>IF(O558&gt;0,O558*H558/Y558,0)*VLOOKUP(B558,'2-Kosten per locatie'!$A$13:$C$63,3,FALSE)</f>
        <v>0</v>
      </c>
      <c r="V558" s="334">
        <f>IF(P558&gt;0,P558*H558/Z558,0)*VLOOKUP(B558,'2-Kosten per locatie'!$A$13:$C$63,3,FALSE)</f>
        <v>0</v>
      </c>
      <c r="W558" s="335">
        <f>IF(K558="nio",0,IF(K558&gt;0,VLOOKUP(F558,'3-Productie normen'!A:L,VLOOKUP(K558,'3-Productie normen'!$B$38:$C$44,2,FALSE),FALSE)))</f>
        <v>0</v>
      </c>
      <c r="X558" s="335">
        <f t="shared" si="44"/>
        <v>0</v>
      </c>
      <c r="Y558" s="335">
        <f t="shared" si="45"/>
        <v>0</v>
      </c>
      <c r="Z558" s="335">
        <f t="shared" si="46"/>
        <v>0</v>
      </c>
      <c r="AA558" s="336" t="str">
        <f>VLOOKUP(F558,'3-Productie normen'!A:O,15,FALSE)</f>
        <v>-</v>
      </c>
      <c r="AC558" s="337">
        <f t="shared" si="47"/>
        <v>0</v>
      </c>
    </row>
    <row r="559" spans="1:29" ht="14.1" customHeight="1">
      <c r="A559" s="68">
        <v>559</v>
      </c>
      <c r="B559" s="273" t="s">
        <v>101</v>
      </c>
      <c r="C559" s="329">
        <v>1</v>
      </c>
      <c r="D559" s="330" t="s">
        <v>432</v>
      </c>
      <c r="E559" s="224" t="s">
        <v>435</v>
      </c>
      <c r="F559" s="224" t="s">
        <v>218</v>
      </c>
      <c r="G559" s="224" t="s">
        <v>212</v>
      </c>
      <c r="H559" s="339">
        <v>0</v>
      </c>
      <c r="I559" s="339">
        <v>17</v>
      </c>
      <c r="J559" s="332">
        <f t="shared" si="48"/>
        <v>0</v>
      </c>
      <c r="K559" s="333" t="s">
        <v>219</v>
      </c>
      <c r="L559" s="333"/>
      <c r="M559" s="333"/>
      <c r="N559" s="333"/>
      <c r="O559" s="333"/>
      <c r="P559" s="333"/>
      <c r="Q559" s="334">
        <f>IF(K559="nio",0,IF(K559&gt;0,K559*H559/W559,0))*VLOOKUP(B559,'2-Kosten per locatie'!$A$13:$C$63,3,FALSE)</f>
        <v>0</v>
      </c>
      <c r="R559" s="334">
        <f>IF(L559&gt;0,L559*H559/X559,0)*VLOOKUP(B559,'2-Kosten per locatie'!$A$13:$C$63,3,FALSE)</f>
        <v>0</v>
      </c>
      <c r="S559" s="334">
        <f>IF(M559&gt;0,M559*H559/Y559,0)*VLOOKUP(B559,'2-Kosten per locatie'!$A$13:$C$63,3,FALSE)</f>
        <v>0</v>
      </c>
      <c r="T559" s="334">
        <f>IF(N559&gt;0,N559*H559/Z559,0)*VLOOKUP(B559,'2-Kosten per locatie'!$A$13:$C$63,3,FALSE)</f>
        <v>0</v>
      </c>
      <c r="U559" s="334">
        <f>IF(O559&gt;0,O559*H559/Y559,0)*VLOOKUP(B559,'2-Kosten per locatie'!$A$13:$C$63,3,FALSE)</f>
        <v>0</v>
      </c>
      <c r="V559" s="334">
        <f>IF(P559&gt;0,P559*H559/Z559,0)*VLOOKUP(B559,'2-Kosten per locatie'!$A$13:$C$63,3,FALSE)</f>
        <v>0</v>
      </c>
      <c r="W559" s="335">
        <f>IF(K559="nio",0,IF(K559&gt;0,VLOOKUP(F559,'3-Productie normen'!A:L,VLOOKUP(K559,'3-Productie normen'!$B$38:$C$44,2,FALSE),FALSE)))</f>
        <v>0</v>
      </c>
      <c r="X559" s="335">
        <f t="shared" si="44"/>
        <v>0</v>
      </c>
      <c r="Y559" s="335">
        <f t="shared" si="45"/>
        <v>0</v>
      </c>
      <c r="Z559" s="335">
        <f t="shared" si="46"/>
        <v>0</v>
      </c>
      <c r="AA559" s="336" t="str">
        <f>VLOOKUP(F559,'3-Productie normen'!A:O,15,FALSE)</f>
        <v>-</v>
      </c>
      <c r="AC559" s="337">
        <f t="shared" si="47"/>
        <v>0</v>
      </c>
    </row>
    <row r="560" spans="1:29" ht="14.1" customHeight="1">
      <c r="A560" s="68">
        <v>560</v>
      </c>
      <c r="B560" s="273" t="s">
        <v>101</v>
      </c>
      <c r="C560" s="329">
        <v>1</v>
      </c>
      <c r="D560" s="330" t="s">
        <v>432</v>
      </c>
      <c r="E560" s="224" t="s">
        <v>436</v>
      </c>
      <c r="F560" s="224" t="s">
        <v>218</v>
      </c>
      <c r="G560" s="224" t="s">
        <v>212</v>
      </c>
      <c r="H560" s="339">
        <v>0</v>
      </c>
      <c r="I560" s="339">
        <v>17</v>
      </c>
      <c r="J560" s="332">
        <f t="shared" si="48"/>
        <v>0</v>
      </c>
      <c r="K560" s="333" t="s">
        <v>219</v>
      </c>
      <c r="L560" s="333"/>
      <c r="M560" s="333"/>
      <c r="N560" s="333"/>
      <c r="O560" s="333"/>
      <c r="P560" s="333"/>
      <c r="Q560" s="334">
        <f>IF(K560="nio",0,IF(K560&gt;0,K560*H560/W560,0))*VLOOKUP(B560,'2-Kosten per locatie'!$A$13:$C$63,3,FALSE)</f>
        <v>0</v>
      </c>
      <c r="R560" s="334">
        <f>IF(L560&gt;0,L560*H560/X560,0)*VLOOKUP(B560,'2-Kosten per locatie'!$A$13:$C$63,3,FALSE)</f>
        <v>0</v>
      </c>
      <c r="S560" s="334">
        <f>IF(M560&gt;0,M560*H560/Y560,0)*VLOOKUP(B560,'2-Kosten per locatie'!$A$13:$C$63,3,FALSE)</f>
        <v>0</v>
      </c>
      <c r="T560" s="334">
        <f>IF(N560&gt;0,N560*H560/Z560,0)*VLOOKUP(B560,'2-Kosten per locatie'!$A$13:$C$63,3,FALSE)</f>
        <v>0</v>
      </c>
      <c r="U560" s="334">
        <f>IF(O560&gt;0,O560*H560/Y560,0)*VLOOKUP(B560,'2-Kosten per locatie'!$A$13:$C$63,3,FALSE)</f>
        <v>0</v>
      </c>
      <c r="V560" s="334">
        <f>IF(P560&gt;0,P560*H560/Z560,0)*VLOOKUP(B560,'2-Kosten per locatie'!$A$13:$C$63,3,FALSE)</f>
        <v>0</v>
      </c>
      <c r="W560" s="335">
        <f>IF(K560="nio",0,IF(K560&gt;0,VLOOKUP(F560,'3-Productie normen'!A:L,VLOOKUP(K560,'3-Productie normen'!$B$38:$C$44,2,FALSE),FALSE)))</f>
        <v>0</v>
      </c>
      <c r="X560" s="335">
        <f t="shared" si="44"/>
        <v>0</v>
      </c>
      <c r="Y560" s="335">
        <f t="shared" si="45"/>
        <v>0</v>
      </c>
      <c r="Z560" s="335">
        <f t="shared" si="46"/>
        <v>0</v>
      </c>
      <c r="AA560" s="336" t="str">
        <f>VLOOKUP(F560,'3-Productie normen'!A:O,15,FALSE)</f>
        <v>-</v>
      </c>
      <c r="AC560" s="337">
        <f t="shared" si="47"/>
        <v>0</v>
      </c>
    </row>
    <row r="561" spans="1:29" ht="14.1" customHeight="1">
      <c r="A561" s="68">
        <v>561</v>
      </c>
      <c r="B561" s="273" t="s">
        <v>101</v>
      </c>
      <c r="C561" s="329">
        <v>1</v>
      </c>
      <c r="D561" s="330" t="s">
        <v>432</v>
      </c>
      <c r="E561" s="224" t="s">
        <v>437</v>
      </c>
      <c r="F561" s="224" t="s">
        <v>218</v>
      </c>
      <c r="G561" s="224" t="s">
        <v>212</v>
      </c>
      <c r="H561" s="339">
        <v>0</v>
      </c>
      <c r="I561" s="339">
        <v>8</v>
      </c>
      <c r="J561" s="332">
        <f t="shared" si="48"/>
        <v>0</v>
      </c>
      <c r="K561" s="333" t="s">
        <v>219</v>
      </c>
      <c r="L561" s="333"/>
      <c r="M561" s="333"/>
      <c r="N561" s="333"/>
      <c r="O561" s="333"/>
      <c r="P561" s="333"/>
      <c r="Q561" s="334">
        <f>IF(K561="nio",0,IF(K561&gt;0,K561*H561/W561,0))*VLOOKUP(B561,'2-Kosten per locatie'!$A$13:$C$63,3,FALSE)</f>
        <v>0</v>
      </c>
      <c r="R561" s="334">
        <f>IF(L561&gt;0,L561*H561/X561,0)*VLOOKUP(B561,'2-Kosten per locatie'!$A$13:$C$63,3,FALSE)</f>
        <v>0</v>
      </c>
      <c r="S561" s="334">
        <f>IF(M561&gt;0,M561*H561/Y561,0)*VLOOKUP(B561,'2-Kosten per locatie'!$A$13:$C$63,3,FALSE)</f>
        <v>0</v>
      </c>
      <c r="T561" s="334">
        <f>IF(N561&gt;0,N561*H561/Z561,0)*VLOOKUP(B561,'2-Kosten per locatie'!$A$13:$C$63,3,FALSE)</f>
        <v>0</v>
      </c>
      <c r="U561" s="334">
        <f>IF(O561&gt;0,O561*H561/Y561,0)*VLOOKUP(B561,'2-Kosten per locatie'!$A$13:$C$63,3,FALSE)</f>
        <v>0</v>
      </c>
      <c r="V561" s="334">
        <f>IF(P561&gt;0,P561*H561/Z561,0)*VLOOKUP(B561,'2-Kosten per locatie'!$A$13:$C$63,3,FALSE)</f>
        <v>0</v>
      </c>
      <c r="W561" s="335">
        <f>IF(K561="nio",0,IF(K561&gt;0,VLOOKUP(F561,'3-Productie normen'!A:L,VLOOKUP(K561,'3-Productie normen'!$B$38:$C$44,2,FALSE),FALSE)))</f>
        <v>0</v>
      </c>
      <c r="X561" s="335">
        <f t="shared" si="44"/>
        <v>0</v>
      </c>
      <c r="Y561" s="335">
        <f t="shared" si="45"/>
        <v>0</v>
      </c>
      <c r="Z561" s="335">
        <f t="shared" si="46"/>
        <v>0</v>
      </c>
      <c r="AA561" s="336" t="str">
        <f>VLOOKUP(F561,'3-Productie normen'!A:O,15,FALSE)</f>
        <v>-</v>
      </c>
      <c r="AC561" s="337">
        <f t="shared" si="47"/>
        <v>0</v>
      </c>
    </row>
    <row r="562" spans="1:29" ht="14.1" customHeight="1">
      <c r="A562" s="68">
        <v>562</v>
      </c>
      <c r="B562" s="273" t="s">
        <v>101</v>
      </c>
      <c r="C562" s="329">
        <v>1</v>
      </c>
      <c r="D562" s="330" t="s">
        <v>432</v>
      </c>
      <c r="E562" s="224" t="s">
        <v>438</v>
      </c>
      <c r="F562" s="224" t="s">
        <v>218</v>
      </c>
      <c r="G562" s="224" t="s">
        <v>212</v>
      </c>
      <c r="H562" s="339">
        <v>0</v>
      </c>
      <c r="I562" s="339">
        <v>8</v>
      </c>
      <c r="J562" s="332">
        <f t="shared" si="48"/>
        <v>0</v>
      </c>
      <c r="K562" s="333" t="s">
        <v>219</v>
      </c>
      <c r="L562" s="333"/>
      <c r="M562" s="333"/>
      <c r="N562" s="333"/>
      <c r="O562" s="333"/>
      <c r="P562" s="333"/>
      <c r="Q562" s="334">
        <f>IF(K562="nio",0,IF(K562&gt;0,K562*H562/W562,0))*VLOOKUP(B562,'2-Kosten per locatie'!$A$13:$C$63,3,FALSE)</f>
        <v>0</v>
      </c>
      <c r="R562" s="334">
        <f>IF(L562&gt;0,L562*H562/X562,0)*VLOOKUP(B562,'2-Kosten per locatie'!$A$13:$C$63,3,FALSE)</f>
        <v>0</v>
      </c>
      <c r="S562" s="334">
        <f>IF(M562&gt;0,M562*H562/Y562,0)*VLOOKUP(B562,'2-Kosten per locatie'!$A$13:$C$63,3,FALSE)</f>
        <v>0</v>
      </c>
      <c r="T562" s="334">
        <f>IF(N562&gt;0,N562*H562/Z562,0)*VLOOKUP(B562,'2-Kosten per locatie'!$A$13:$C$63,3,FALSE)</f>
        <v>0</v>
      </c>
      <c r="U562" s="334">
        <f>IF(O562&gt;0,O562*H562/Y562,0)*VLOOKUP(B562,'2-Kosten per locatie'!$A$13:$C$63,3,FALSE)</f>
        <v>0</v>
      </c>
      <c r="V562" s="334">
        <f>IF(P562&gt;0,P562*H562/Z562,0)*VLOOKUP(B562,'2-Kosten per locatie'!$A$13:$C$63,3,FALSE)</f>
        <v>0</v>
      </c>
      <c r="W562" s="335">
        <f>IF(K562="nio",0,IF(K562&gt;0,VLOOKUP(F562,'3-Productie normen'!A:L,VLOOKUP(K562,'3-Productie normen'!$B$38:$C$44,2,FALSE),FALSE)))</f>
        <v>0</v>
      </c>
      <c r="X562" s="335">
        <f t="shared" si="44"/>
        <v>0</v>
      </c>
      <c r="Y562" s="335">
        <f t="shared" si="45"/>
        <v>0</v>
      </c>
      <c r="Z562" s="335">
        <f t="shared" si="46"/>
        <v>0</v>
      </c>
      <c r="AA562" s="336" t="str">
        <f>VLOOKUP(F562,'3-Productie normen'!A:O,15,FALSE)</f>
        <v>-</v>
      </c>
      <c r="AC562" s="337">
        <f t="shared" si="47"/>
        <v>0</v>
      </c>
    </row>
    <row r="563" spans="1:29" ht="14.1" customHeight="1">
      <c r="A563" s="68">
        <v>563</v>
      </c>
      <c r="B563" s="273" t="s">
        <v>101</v>
      </c>
      <c r="C563" s="329">
        <v>1</v>
      </c>
      <c r="D563" s="330" t="s">
        <v>432</v>
      </c>
      <c r="E563" s="224" t="s">
        <v>439</v>
      </c>
      <c r="F563" s="224" t="s">
        <v>218</v>
      </c>
      <c r="G563" s="224" t="s">
        <v>212</v>
      </c>
      <c r="H563" s="339">
        <v>0</v>
      </c>
      <c r="I563" s="339">
        <v>8</v>
      </c>
      <c r="J563" s="332">
        <f t="shared" si="48"/>
        <v>0</v>
      </c>
      <c r="K563" s="333" t="s">
        <v>219</v>
      </c>
      <c r="L563" s="333"/>
      <c r="M563" s="333"/>
      <c r="N563" s="333"/>
      <c r="O563" s="333"/>
      <c r="P563" s="333"/>
      <c r="Q563" s="334">
        <f>IF(K563="nio",0,IF(K563&gt;0,K563*H563/W563,0))*VLOOKUP(B563,'2-Kosten per locatie'!$A$13:$C$63,3,FALSE)</f>
        <v>0</v>
      </c>
      <c r="R563" s="334">
        <f>IF(L563&gt;0,L563*H563/X563,0)*VLOOKUP(B563,'2-Kosten per locatie'!$A$13:$C$63,3,FALSE)</f>
        <v>0</v>
      </c>
      <c r="S563" s="334">
        <f>IF(M563&gt;0,M563*H563/Y563,0)*VLOOKUP(B563,'2-Kosten per locatie'!$A$13:$C$63,3,FALSE)</f>
        <v>0</v>
      </c>
      <c r="T563" s="334">
        <f>IF(N563&gt;0,N563*H563/Z563,0)*VLOOKUP(B563,'2-Kosten per locatie'!$A$13:$C$63,3,FALSE)</f>
        <v>0</v>
      </c>
      <c r="U563" s="334">
        <f>IF(O563&gt;0,O563*H563/Y563,0)*VLOOKUP(B563,'2-Kosten per locatie'!$A$13:$C$63,3,FALSE)</f>
        <v>0</v>
      </c>
      <c r="V563" s="334">
        <f>IF(P563&gt;0,P563*H563/Z563,0)*VLOOKUP(B563,'2-Kosten per locatie'!$A$13:$C$63,3,FALSE)</f>
        <v>0</v>
      </c>
      <c r="W563" s="335">
        <f>IF(K563="nio",0,IF(K563&gt;0,VLOOKUP(F563,'3-Productie normen'!A:L,VLOOKUP(K563,'3-Productie normen'!$B$38:$C$44,2,FALSE),FALSE)))</f>
        <v>0</v>
      </c>
      <c r="X563" s="335">
        <f t="shared" si="44"/>
        <v>0</v>
      </c>
      <c r="Y563" s="335">
        <f t="shared" si="45"/>
        <v>0</v>
      </c>
      <c r="Z563" s="335">
        <f t="shared" si="46"/>
        <v>0</v>
      </c>
      <c r="AA563" s="336" t="str">
        <f>VLOOKUP(F563,'3-Productie normen'!A:O,15,FALSE)</f>
        <v>-</v>
      </c>
      <c r="AC563" s="337">
        <f t="shared" si="47"/>
        <v>0</v>
      </c>
    </row>
    <row r="564" spans="1:29" ht="14.1" customHeight="1">
      <c r="A564" s="68">
        <v>564</v>
      </c>
      <c r="B564" s="273" t="s">
        <v>101</v>
      </c>
      <c r="C564" s="329">
        <v>1</v>
      </c>
      <c r="D564" s="330" t="s">
        <v>432</v>
      </c>
      <c r="E564" s="224" t="s">
        <v>440</v>
      </c>
      <c r="F564" s="224" t="s">
        <v>218</v>
      </c>
      <c r="G564" s="224" t="s">
        <v>212</v>
      </c>
      <c r="H564" s="339">
        <v>0</v>
      </c>
      <c r="I564" s="339">
        <v>8</v>
      </c>
      <c r="J564" s="332">
        <f t="shared" si="48"/>
        <v>0</v>
      </c>
      <c r="K564" s="333" t="s">
        <v>219</v>
      </c>
      <c r="L564" s="333"/>
      <c r="M564" s="333"/>
      <c r="N564" s="333"/>
      <c r="O564" s="333"/>
      <c r="P564" s="333"/>
      <c r="Q564" s="334">
        <f>IF(K564="nio",0,IF(K564&gt;0,K564*H564/W564,0))*VLOOKUP(B564,'2-Kosten per locatie'!$A$13:$C$63,3,FALSE)</f>
        <v>0</v>
      </c>
      <c r="R564" s="334">
        <f>IF(L564&gt;0,L564*H564/X564,0)*VLOOKUP(B564,'2-Kosten per locatie'!$A$13:$C$63,3,FALSE)</f>
        <v>0</v>
      </c>
      <c r="S564" s="334">
        <f>IF(M564&gt;0,M564*H564/Y564,0)*VLOOKUP(B564,'2-Kosten per locatie'!$A$13:$C$63,3,FALSE)</f>
        <v>0</v>
      </c>
      <c r="T564" s="334">
        <f>IF(N564&gt;0,N564*H564/Z564,0)*VLOOKUP(B564,'2-Kosten per locatie'!$A$13:$C$63,3,FALSE)</f>
        <v>0</v>
      </c>
      <c r="U564" s="334">
        <f>IF(O564&gt;0,O564*H564/Y564,0)*VLOOKUP(B564,'2-Kosten per locatie'!$A$13:$C$63,3,FALSE)</f>
        <v>0</v>
      </c>
      <c r="V564" s="334">
        <f>IF(P564&gt;0,P564*H564/Z564,0)*VLOOKUP(B564,'2-Kosten per locatie'!$A$13:$C$63,3,FALSE)</f>
        <v>0</v>
      </c>
      <c r="W564" s="335">
        <f>IF(K564="nio",0,IF(K564&gt;0,VLOOKUP(F564,'3-Productie normen'!A:L,VLOOKUP(K564,'3-Productie normen'!$B$38:$C$44,2,FALSE),FALSE)))</f>
        <v>0</v>
      </c>
      <c r="X564" s="335">
        <f t="shared" si="44"/>
        <v>0</v>
      </c>
      <c r="Y564" s="335">
        <f t="shared" si="45"/>
        <v>0</v>
      </c>
      <c r="Z564" s="335">
        <f t="shared" si="46"/>
        <v>0</v>
      </c>
      <c r="AA564" s="336" t="str">
        <f>VLOOKUP(F564,'3-Productie normen'!A:O,15,FALSE)</f>
        <v>-</v>
      </c>
      <c r="AC564" s="337">
        <f t="shared" si="47"/>
        <v>0</v>
      </c>
    </row>
    <row r="565" spans="1:29" ht="14.1" customHeight="1">
      <c r="A565" s="68">
        <v>565</v>
      </c>
      <c r="B565" s="273" t="s">
        <v>101</v>
      </c>
      <c r="C565" s="329">
        <v>1</v>
      </c>
      <c r="D565" s="330" t="s">
        <v>432</v>
      </c>
      <c r="E565" s="224" t="s">
        <v>441</v>
      </c>
      <c r="F565" s="224" t="s">
        <v>218</v>
      </c>
      <c r="G565" s="224" t="s">
        <v>212</v>
      </c>
      <c r="H565" s="339">
        <v>0</v>
      </c>
      <c r="I565" s="339">
        <v>8</v>
      </c>
      <c r="J565" s="332">
        <f t="shared" si="48"/>
        <v>0</v>
      </c>
      <c r="K565" s="333" t="s">
        <v>219</v>
      </c>
      <c r="L565" s="333"/>
      <c r="M565" s="333"/>
      <c r="N565" s="333"/>
      <c r="O565" s="333"/>
      <c r="P565" s="333"/>
      <c r="Q565" s="334">
        <f>IF(K565="nio",0,IF(K565&gt;0,K565*H565/W565,0))*VLOOKUP(B565,'2-Kosten per locatie'!$A$13:$C$63,3,FALSE)</f>
        <v>0</v>
      </c>
      <c r="R565" s="334">
        <f>IF(L565&gt;0,L565*H565/X565,0)*VLOOKUP(B565,'2-Kosten per locatie'!$A$13:$C$63,3,FALSE)</f>
        <v>0</v>
      </c>
      <c r="S565" s="334">
        <f>IF(M565&gt;0,M565*H565/Y565,0)*VLOOKUP(B565,'2-Kosten per locatie'!$A$13:$C$63,3,FALSE)</f>
        <v>0</v>
      </c>
      <c r="T565" s="334">
        <f>IF(N565&gt;0,N565*H565/Z565,0)*VLOOKUP(B565,'2-Kosten per locatie'!$A$13:$C$63,3,FALSE)</f>
        <v>0</v>
      </c>
      <c r="U565" s="334">
        <f>IF(O565&gt;0,O565*H565/Y565,0)*VLOOKUP(B565,'2-Kosten per locatie'!$A$13:$C$63,3,FALSE)</f>
        <v>0</v>
      </c>
      <c r="V565" s="334">
        <f>IF(P565&gt;0,P565*H565/Z565,0)*VLOOKUP(B565,'2-Kosten per locatie'!$A$13:$C$63,3,FALSE)</f>
        <v>0</v>
      </c>
      <c r="W565" s="335">
        <f>IF(K565="nio",0,IF(K565&gt;0,VLOOKUP(F565,'3-Productie normen'!A:L,VLOOKUP(K565,'3-Productie normen'!$B$38:$C$44,2,FALSE),FALSE)))</f>
        <v>0</v>
      </c>
      <c r="X565" s="335">
        <f t="shared" ref="X565:X628" si="49">IF(L565&gt;0,W565*$X$8,0)</f>
        <v>0</v>
      </c>
      <c r="Y565" s="335">
        <f t="shared" ref="Y565:Y628" si="50">IF((OR(M565&gt;0,O565&gt;0)),W565*$Y$8,0)</f>
        <v>0</v>
      </c>
      <c r="Z565" s="335">
        <f t="shared" ref="Z565:Z628" si="51">IF((OR(N565&gt;0,P565&gt;0)),W565*$Z$8,0)</f>
        <v>0</v>
      </c>
      <c r="AA565" s="336" t="str">
        <f>VLOOKUP(F565,'3-Productie normen'!A:O,15,FALSE)</f>
        <v>-</v>
      </c>
      <c r="AC565" s="337">
        <f t="shared" ref="AC565:AC628" si="52">J565*H565</f>
        <v>0</v>
      </c>
    </row>
    <row r="566" spans="1:29" ht="14.1" customHeight="1">
      <c r="A566" s="68">
        <v>566</v>
      </c>
      <c r="B566" s="273" t="s">
        <v>101</v>
      </c>
      <c r="C566" s="329">
        <v>1</v>
      </c>
      <c r="D566" s="330" t="s">
        <v>432</v>
      </c>
      <c r="E566" s="224" t="s">
        <v>442</v>
      </c>
      <c r="F566" s="224" t="s">
        <v>218</v>
      </c>
      <c r="G566" s="224" t="s">
        <v>212</v>
      </c>
      <c r="H566" s="339">
        <v>0</v>
      </c>
      <c r="I566" s="339">
        <v>8</v>
      </c>
      <c r="J566" s="332">
        <f t="shared" si="48"/>
        <v>0</v>
      </c>
      <c r="K566" s="333" t="s">
        <v>219</v>
      </c>
      <c r="L566" s="333"/>
      <c r="M566" s="333"/>
      <c r="N566" s="333"/>
      <c r="O566" s="333"/>
      <c r="P566" s="333"/>
      <c r="Q566" s="334">
        <f>IF(K566="nio",0,IF(K566&gt;0,K566*H566/W566,0))*VLOOKUP(B566,'2-Kosten per locatie'!$A$13:$C$63,3,FALSE)</f>
        <v>0</v>
      </c>
      <c r="R566" s="334">
        <f>IF(L566&gt;0,L566*H566/X566,0)*VLOOKUP(B566,'2-Kosten per locatie'!$A$13:$C$63,3,FALSE)</f>
        <v>0</v>
      </c>
      <c r="S566" s="334">
        <f>IF(M566&gt;0,M566*H566/Y566,0)*VLOOKUP(B566,'2-Kosten per locatie'!$A$13:$C$63,3,FALSE)</f>
        <v>0</v>
      </c>
      <c r="T566" s="334">
        <f>IF(N566&gt;0,N566*H566/Z566,0)*VLOOKUP(B566,'2-Kosten per locatie'!$A$13:$C$63,3,FALSE)</f>
        <v>0</v>
      </c>
      <c r="U566" s="334">
        <f>IF(O566&gt;0,O566*H566/Y566,0)*VLOOKUP(B566,'2-Kosten per locatie'!$A$13:$C$63,3,FALSE)</f>
        <v>0</v>
      </c>
      <c r="V566" s="334">
        <f>IF(P566&gt;0,P566*H566/Z566,0)*VLOOKUP(B566,'2-Kosten per locatie'!$A$13:$C$63,3,FALSE)</f>
        <v>0</v>
      </c>
      <c r="W566" s="335">
        <f>IF(K566="nio",0,IF(K566&gt;0,VLOOKUP(F566,'3-Productie normen'!A:L,VLOOKUP(K566,'3-Productie normen'!$B$38:$C$44,2,FALSE),FALSE)))</f>
        <v>0</v>
      </c>
      <c r="X566" s="335">
        <f t="shared" si="49"/>
        <v>0</v>
      </c>
      <c r="Y566" s="335">
        <f t="shared" si="50"/>
        <v>0</v>
      </c>
      <c r="Z566" s="335">
        <f t="shared" si="51"/>
        <v>0</v>
      </c>
      <c r="AA566" s="336" t="str">
        <f>VLOOKUP(F566,'3-Productie normen'!A:O,15,FALSE)</f>
        <v>-</v>
      </c>
      <c r="AC566" s="337">
        <f t="shared" si="52"/>
        <v>0</v>
      </c>
    </row>
    <row r="567" spans="1:29" ht="14.1" customHeight="1">
      <c r="A567" s="68">
        <v>567</v>
      </c>
      <c r="B567" s="273" t="s">
        <v>101</v>
      </c>
      <c r="C567" s="329">
        <v>1</v>
      </c>
      <c r="D567" s="330" t="s">
        <v>432</v>
      </c>
      <c r="E567" s="224" t="s">
        <v>443</v>
      </c>
      <c r="F567" s="224" t="s">
        <v>218</v>
      </c>
      <c r="G567" s="224" t="s">
        <v>212</v>
      </c>
      <c r="H567" s="339">
        <v>0</v>
      </c>
      <c r="I567" s="339">
        <v>26</v>
      </c>
      <c r="J567" s="332">
        <f t="shared" si="48"/>
        <v>0</v>
      </c>
      <c r="K567" s="333" t="s">
        <v>219</v>
      </c>
      <c r="L567" s="333"/>
      <c r="M567" s="333"/>
      <c r="N567" s="333"/>
      <c r="O567" s="333"/>
      <c r="P567" s="333"/>
      <c r="Q567" s="334">
        <f>IF(K567="nio",0,IF(K567&gt;0,K567*H567/W567,0))*VLOOKUP(B567,'2-Kosten per locatie'!$A$13:$C$63,3,FALSE)</f>
        <v>0</v>
      </c>
      <c r="R567" s="334">
        <f>IF(L567&gt;0,L567*H567/X567,0)*VLOOKUP(B567,'2-Kosten per locatie'!$A$13:$C$63,3,FALSE)</f>
        <v>0</v>
      </c>
      <c r="S567" s="334">
        <f>IF(M567&gt;0,M567*H567/Y567,0)*VLOOKUP(B567,'2-Kosten per locatie'!$A$13:$C$63,3,FALSE)</f>
        <v>0</v>
      </c>
      <c r="T567" s="334">
        <f>IF(N567&gt;0,N567*H567/Z567,0)*VLOOKUP(B567,'2-Kosten per locatie'!$A$13:$C$63,3,FALSE)</f>
        <v>0</v>
      </c>
      <c r="U567" s="334">
        <f>IF(O567&gt;0,O567*H567/Y567,0)*VLOOKUP(B567,'2-Kosten per locatie'!$A$13:$C$63,3,FALSE)</f>
        <v>0</v>
      </c>
      <c r="V567" s="334">
        <f>IF(P567&gt;0,P567*H567/Z567,0)*VLOOKUP(B567,'2-Kosten per locatie'!$A$13:$C$63,3,FALSE)</f>
        <v>0</v>
      </c>
      <c r="W567" s="335">
        <f>IF(K567="nio",0,IF(K567&gt;0,VLOOKUP(F567,'3-Productie normen'!A:L,VLOOKUP(K567,'3-Productie normen'!$B$38:$C$44,2,FALSE),FALSE)))</f>
        <v>0</v>
      </c>
      <c r="X567" s="335">
        <f t="shared" si="49"/>
        <v>0</v>
      </c>
      <c r="Y567" s="335">
        <f t="shared" si="50"/>
        <v>0</v>
      </c>
      <c r="Z567" s="335">
        <f t="shared" si="51"/>
        <v>0</v>
      </c>
      <c r="AA567" s="336" t="str">
        <f>VLOOKUP(F567,'3-Productie normen'!A:O,15,FALSE)</f>
        <v>-</v>
      </c>
      <c r="AC567" s="337">
        <f t="shared" si="52"/>
        <v>0</v>
      </c>
    </row>
    <row r="568" spans="1:29" ht="14.1" customHeight="1">
      <c r="A568" s="68">
        <v>568</v>
      </c>
      <c r="B568" s="273" t="s">
        <v>101</v>
      </c>
      <c r="C568" s="329">
        <v>1</v>
      </c>
      <c r="D568" s="330" t="s">
        <v>432</v>
      </c>
      <c r="E568" s="224" t="s">
        <v>351</v>
      </c>
      <c r="F568" s="224" t="s">
        <v>218</v>
      </c>
      <c r="G568" s="224" t="s">
        <v>411</v>
      </c>
      <c r="H568" s="339">
        <v>0</v>
      </c>
      <c r="I568" s="339">
        <v>2.5</v>
      </c>
      <c r="J568" s="332">
        <f t="shared" si="48"/>
        <v>0</v>
      </c>
      <c r="K568" s="333" t="s">
        <v>219</v>
      </c>
      <c r="L568" s="333"/>
      <c r="M568" s="333"/>
      <c r="N568" s="333"/>
      <c r="O568" s="333"/>
      <c r="P568" s="333"/>
      <c r="Q568" s="334">
        <f>IF(K568="nio",0,IF(K568&gt;0,K568*H568/W568,0))*VLOOKUP(B568,'2-Kosten per locatie'!$A$13:$C$63,3,FALSE)</f>
        <v>0</v>
      </c>
      <c r="R568" s="334">
        <f>IF(L568&gt;0,L568*H568/X568,0)*VLOOKUP(B568,'2-Kosten per locatie'!$A$13:$C$63,3,FALSE)</f>
        <v>0</v>
      </c>
      <c r="S568" s="334">
        <f>IF(M568&gt;0,M568*H568/Y568,0)*VLOOKUP(B568,'2-Kosten per locatie'!$A$13:$C$63,3,FALSE)</f>
        <v>0</v>
      </c>
      <c r="T568" s="334">
        <f>IF(N568&gt;0,N568*H568/Z568,0)*VLOOKUP(B568,'2-Kosten per locatie'!$A$13:$C$63,3,FALSE)</f>
        <v>0</v>
      </c>
      <c r="U568" s="334">
        <f>IF(O568&gt;0,O568*H568/Y568,0)*VLOOKUP(B568,'2-Kosten per locatie'!$A$13:$C$63,3,FALSE)</f>
        <v>0</v>
      </c>
      <c r="V568" s="334">
        <f>IF(P568&gt;0,P568*H568/Z568,0)*VLOOKUP(B568,'2-Kosten per locatie'!$A$13:$C$63,3,FALSE)</f>
        <v>0</v>
      </c>
      <c r="W568" s="335">
        <f>IF(K568="nio",0,IF(K568&gt;0,VLOOKUP(F568,'3-Productie normen'!A:L,VLOOKUP(K568,'3-Productie normen'!$B$38:$C$44,2,FALSE),FALSE)))</f>
        <v>0</v>
      </c>
      <c r="X568" s="335">
        <f t="shared" si="49"/>
        <v>0</v>
      </c>
      <c r="Y568" s="335">
        <f t="shared" si="50"/>
        <v>0</v>
      </c>
      <c r="Z568" s="335">
        <f t="shared" si="51"/>
        <v>0</v>
      </c>
      <c r="AA568" s="336" t="str">
        <f>VLOOKUP(F568,'3-Productie normen'!A:O,15,FALSE)</f>
        <v>-</v>
      </c>
      <c r="AC568" s="337">
        <f t="shared" si="52"/>
        <v>0</v>
      </c>
    </row>
    <row r="569" spans="1:29" ht="14.1" customHeight="1">
      <c r="A569" s="68">
        <v>569</v>
      </c>
      <c r="B569" s="273" t="s">
        <v>101</v>
      </c>
      <c r="C569" s="329">
        <v>1</v>
      </c>
      <c r="D569" s="330" t="s">
        <v>432</v>
      </c>
      <c r="E569" s="224" t="s">
        <v>444</v>
      </c>
      <c r="F569" s="224" t="s">
        <v>218</v>
      </c>
      <c r="G569" s="224" t="s">
        <v>411</v>
      </c>
      <c r="H569" s="339">
        <v>0</v>
      </c>
      <c r="I569" s="339">
        <v>3.2</v>
      </c>
      <c r="J569" s="332">
        <f t="shared" si="48"/>
        <v>0</v>
      </c>
      <c r="K569" s="333" t="s">
        <v>219</v>
      </c>
      <c r="L569" s="333"/>
      <c r="M569" s="333"/>
      <c r="N569" s="333"/>
      <c r="O569" s="333"/>
      <c r="P569" s="333"/>
      <c r="Q569" s="334">
        <f>IF(K569="nio",0,IF(K569&gt;0,K569*H569/W569,0))*VLOOKUP(B569,'2-Kosten per locatie'!$A$13:$C$63,3,FALSE)</f>
        <v>0</v>
      </c>
      <c r="R569" s="334">
        <f>IF(L569&gt;0,L569*H569/X569,0)*VLOOKUP(B569,'2-Kosten per locatie'!$A$13:$C$63,3,FALSE)</f>
        <v>0</v>
      </c>
      <c r="S569" s="334">
        <f>IF(M569&gt;0,M569*H569/Y569,0)*VLOOKUP(B569,'2-Kosten per locatie'!$A$13:$C$63,3,FALSE)</f>
        <v>0</v>
      </c>
      <c r="T569" s="334">
        <f>IF(N569&gt;0,N569*H569/Z569,0)*VLOOKUP(B569,'2-Kosten per locatie'!$A$13:$C$63,3,FALSE)</f>
        <v>0</v>
      </c>
      <c r="U569" s="334">
        <f>IF(O569&gt;0,O569*H569/Y569,0)*VLOOKUP(B569,'2-Kosten per locatie'!$A$13:$C$63,3,FALSE)</f>
        <v>0</v>
      </c>
      <c r="V569" s="334">
        <f>IF(P569&gt;0,P569*H569/Z569,0)*VLOOKUP(B569,'2-Kosten per locatie'!$A$13:$C$63,3,FALSE)</f>
        <v>0</v>
      </c>
      <c r="W569" s="335">
        <f>IF(K569="nio",0,IF(K569&gt;0,VLOOKUP(F569,'3-Productie normen'!A:L,VLOOKUP(K569,'3-Productie normen'!$B$38:$C$44,2,FALSE),FALSE)))</f>
        <v>0</v>
      </c>
      <c r="X569" s="335">
        <f t="shared" si="49"/>
        <v>0</v>
      </c>
      <c r="Y569" s="335">
        <f t="shared" si="50"/>
        <v>0</v>
      </c>
      <c r="Z569" s="335">
        <f t="shared" si="51"/>
        <v>0</v>
      </c>
      <c r="AA569" s="336" t="str">
        <f>VLOOKUP(F569,'3-Productie normen'!A:O,15,FALSE)</f>
        <v>-</v>
      </c>
      <c r="AC569" s="337">
        <f t="shared" si="52"/>
        <v>0</v>
      </c>
    </row>
    <row r="570" spans="1:29" ht="14.1" customHeight="1">
      <c r="A570" s="68">
        <v>570</v>
      </c>
      <c r="B570" s="273" t="s">
        <v>101</v>
      </c>
      <c r="C570" s="329">
        <v>1</v>
      </c>
      <c r="D570" s="330" t="s">
        <v>432</v>
      </c>
      <c r="E570" s="224" t="s">
        <v>351</v>
      </c>
      <c r="F570" s="224" t="s">
        <v>218</v>
      </c>
      <c r="G570" s="224" t="s">
        <v>411</v>
      </c>
      <c r="H570" s="339">
        <v>0</v>
      </c>
      <c r="I570" s="339">
        <v>5.5</v>
      </c>
      <c r="J570" s="332">
        <f t="shared" si="48"/>
        <v>0</v>
      </c>
      <c r="K570" s="333" t="s">
        <v>219</v>
      </c>
      <c r="L570" s="333"/>
      <c r="M570" s="333"/>
      <c r="N570" s="333"/>
      <c r="O570" s="333"/>
      <c r="P570" s="333"/>
      <c r="Q570" s="334">
        <f>IF(K570="nio",0,IF(K570&gt;0,K570*H570/W570,0))*VLOOKUP(B570,'2-Kosten per locatie'!$A$13:$C$63,3,FALSE)</f>
        <v>0</v>
      </c>
      <c r="R570" s="334">
        <f>IF(L570&gt;0,L570*H570/X570,0)*VLOOKUP(B570,'2-Kosten per locatie'!$A$13:$C$63,3,FALSE)</f>
        <v>0</v>
      </c>
      <c r="S570" s="334">
        <f>IF(M570&gt;0,M570*H570/Y570,0)*VLOOKUP(B570,'2-Kosten per locatie'!$A$13:$C$63,3,FALSE)</f>
        <v>0</v>
      </c>
      <c r="T570" s="334">
        <f>IF(N570&gt;0,N570*H570/Z570,0)*VLOOKUP(B570,'2-Kosten per locatie'!$A$13:$C$63,3,FALSE)</f>
        <v>0</v>
      </c>
      <c r="U570" s="334">
        <f>IF(O570&gt;0,O570*H570/Y570,0)*VLOOKUP(B570,'2-Kosten per locatie'!$A$13:$C$63,3,FALSE)</f>
        <v>0</v>
      </c>
      <c r="V570" s="334">
        <f>IF(P570&gt;0,P570*H570/Z570,0)*VLOOKUP(B570,'2-Kosten per locatie'!$A$13:$C$63,3,FALSE)</f>
        <v>0</v>
      </c>
      <c r="W570" s="335">
        <f>IF(K570="nio",0,IF(K570&gt;0,VLOOKUP(F570,'3-Productie normen'!A:L,VLOOKUP(K570,'3-Productie normen'!$B$38:$C$44,2,FALSE),FALSE)))</f>
        <v>0</v>
      </c>
      <c r="X570" s="335">
        <f t="shared" si="49"/>
        <v>0</v>
      </c>
      <c r="Y570" s="335">
        <f t="shared" si="50"/>
        <v>0</v>
      </c>
      <c r="Z570" s="335">
        <f t="shared" si="51"/>
        <v>0</v>
      </c>
      <c r="AA570" s="336" t="str">
        <f>VLOOKUP(F570,'3-Productie normen'!A:O,15,FALSE)</f>
        <v>-</v>
      </c>
      <c r="AC570" s="337">
        <f t="shared" si="52"/>
        <v>0</v>
      </c>
    </row>
    <row r="571" spans="1:29" ht="14.1" customHeight="1">
      <c r="A571" s="68">
        <v>571</v>
      </c>
      <c r="B571" s="273" t="s">
        <v>101</v>
      </c>
      <c r="C571" s="329">
        <v>1</v>
      </c>
      <c r="D571" s="330" t="s">
        <v>432</v>
      </c>
      <c r="E571" s="224" t="s">
        <v>445</v>
      </c>
      <c r="F571" s="224" t="s">
        <v>218</v>
      </c>
      <c r="G571" s="224" t="s">
        <v>417</v>
      </c>
      <c r="H571" s="339">
        <v>0</v>
      </c>
      <c r="I571" s="339">
        <v>18</v>
      </c>
      <c r="J571" s="332">
        <f t="shared" si="48"/>
        <v>0</v>
      </c>
      <c r="K571" s="333" t="s">
        <v>219</v>
      </c>
      <c r="L571" s="333"/>
      <c r="M571" s="333"/>
      <c r="N571" s="333"/>
      <c r="O571" s="333"/>
      <c r="P571" s="333"/>
      <c r="Q571" s="334">
        <f>IF(K571="nio",0,IF(K571&gt;0,K571*H571/W571,0))*VLOOKUP(B571,'2-Kosten per locatie'!$A$13:$C$63,3,FALSE)</f>
        <v>0</v>
      </c>
      <c r="R571" s="334">
        <f>IF(L571&gt;0,L571*H571/X571,0)*VLOOKUP(B571,'2-Kosten per locatie'!$A$13:$C$63,3,FALSE)</f>
        <v>0</v>
      </c>
      <c r="S571" s="334">
        <f>IF(M571&gt;0,M571*H571/Y571,0)*VLOOKUP(B571,'2-Kosten per locatie'!$A$13:$C$63,3,FALSE)</f>
        <v>0</v>
      </c>
      <c r="T571" s="334">
        <f>IF(N571&gt;0,N571*H571/Z571,0)*VLOOKUP(B571,'2-Kosten per locatie'!$A$13:$C$63,3,FALSE)</f>
        <v>0</v>
      </c>
      <c r="U571" s="334">
        <f>IF(O571&gt;0,O571*H571/Y571,0)*VLOOKUP(B571,'2-Kosten per locatie'!$A$13:$C$63,3,FALSE)</f>
        <v>0</v>
      </c>
      <c r="V571" s="334">
        <f>IF(P571&gt;0,P571*H571/Z571,0)*VLOOKUP(B571,'2-Kosten per locatie'!$A$13:$C$63,3,FALSE)</f>
        <v>0</v>
      </c>
      <c r="W571" s="335">
        <f>IF(K571="nio",0,IF(K571&gt;0,VLOOKUP(F571,'3-Productie normen'!A:L,VLOOKUP(K571,'3-Productie normen'!$B$38:$C$44,2,FALSE),FALSE)))</f>
        <v>0</v>
      </c>
      <c r="X571" s="335">
        <f t="shared" si="49"/>
        <v>0</v>
      </c>
      <c r="Y571" s="335">
        <f t="shared" si="50"/>
        <v>0</v>
      </c>
      <c r="Z571" s="335">
        <f t="shared" si="51"/>
        <v>0</v>
      </c>
      <c r="AA571" s="336" t="str">
        <f>VLOOKUP(F571,'3-Productie normen'!A:O,15,FALSE)</f>
        <v>-</v>
      </c>
      <c r="AC571" s="337">
        <f t="shared" si="52"/>
        <v>0</v>
      </c>
    </row>
    <row r="572" spans="1:29" ht="14.1" customHeight="1">
      <c r="A572" s="68">
        <v>572</v>
      </c>
      <c r="B572" s="273" t="s">
        <v>101</v>
      </c>
      <c r="C572" s="329">
        <v>1</v>
      </c>
      <c r="D572" s="330" t="s">
        <v>432</v>
      </c>
      <c r="E572" s="224" t="s">
        <v>429</v>
      </c>
      <c r="F572" s="224" t="s">
        <v>218</v>
      </c>
      <c r="G572" s="224" t="s">
        <v>411</v>
      </c>
      <c r="H572" s="339">
        <v>0</v>
      </c>
      <c r="I572" s="339">
        <v>4</v>
      </c>
      <c r="J572" s="332">
        <f t="shared" si="48"/>
        <v>0</v>
      </c>
      <c r="K572" s="333" t="s">
        <v>219</v>
      </c>
      <c r="L572" s="333"/>
      <c r="M572" s="333"/>
      <c r="N572" s="333"/>
      <c r="O572" s="333"/>
      <c r="P572" s="333"/>
      <c r="Q572" s="334">
        <f>IF(K572="nio",0,IF(K572&gt;0,K572*H572/W572,0))*VLOOKUP(B572,'2-Kosten per locatie'!$A$13:$C$63,3,FALSE)</f>
        <v>0</v>
      </c>
      <c r="R572" s="334">
        <f>IF(L572&gt;0,L572*H572/X572,0)*VLOOKUP(B572,'2-Kosten per locatie'!$A$13:$C$63,3,FALSE)</f>
        <v>0</v>
      </c>
      <c r="S572" s="334">
        <f>IF(M572&gt;0,M572*H572/Y572,0)*VLOOKUP(B572,'2-Kosten per locatie'!$A$13:$C$63,3,FALSE)</f>
        <v>0</v>
      </c>
      <c r="T572" s="334">
        <f>IF(N572&gt;0,N572*H572/Z572,0)*VLOOKUP(B572,'2-Kosten per locatie'!$A$13:$C$63,3,FALSE)</f>
        <v>0</v>
      </c>
      <c r="U572" s="334">
        <f>IF(O572&gt;0,O572*H572/Y572,0)*VLOOKUP(B572,'2-Kosten per locatie'!$A$13:$C$63,3,FALSE)</f>
        <v>0</v>
      </c>
      <c r="V572" s="334">
        <f>IF(P572&gt;0,P572*H572/Z572,0)*VLOOKUP(B572,'2-Kosten per locatie'!$A$13:$C$63,3,FALSE)</f>
        <v>0</v>
      </c>
      <c r="W572" s="335">
        <f>IF(K572="nio",0,IF(K572&gt;0,VLOOKUP(F572,'3-Productie normen'!A:L,VLOOKUP(K572,'3-Productie normen'!$B$38:$C$44,2,FALSE),FALSE)))</f>
        <v>0</v>
      </c>
      <c r="X572" s="335">
        <f t="shared" si="49"/>
        <v>0</v>
      </c>
      <c r="Y572" s="335">
        <f t="shared" si="50"/>
        <v>0</v>
      </c>
      <c r="Z572" s="335">
        <f t="shared" si="51"/>
        <v>0</v>
      </c>
      <c r="AA572" s="336" t="str">
        <f>VLOOKUP(F572,'3-Productie normen'!A:O,15,FALSE)</f>
        <v>-</v>
      </c>
      <c r="AC572" s="337">
        <f t="shared" si="52"/>
        <v>0</v>
      </c>
    </row>
    <row r="573" spans="1:29" ht="14.1" customHeight="1">
      <c r="A573" s="68">
        <v>573</v>
      </c>
      <c r="B573" s="273" t="s">
        <v>101</v>
      </c>
      <c r="C573" s="329">
        <v>1</v>
      </c>
      <c r="D573" s="330" t="s">
        <v>432</v>
      </c>
      <c r="E573" s="224" t="s">
        <v>446</v>
      </c>
      <c r="F573" s="224" t="s">
        <v>218</v>
      </c>
      <c r="G573" s="224" t="s">
        <v>417</v>
      </c>
      <c r="H573" s="339">
        <v>0</v>
      </c>
      <c r="I573" s="339">
        <v>30</v>
      </c>
      <c r="J573" s="332">
        <f t="shared" si="48"/>
        <v>0</v>
      </c>
      <c r="K573" s="333" t="s">
        <v>219</v>
      </c>
      <c r="L573" s="333"/>
      <c r="M573" s="333"/>
      <c r="N573" s="333"/>
      <c r="O573" s="333"/>
      <c r="P573" s="333"/>
      <c r="Q573" s="334">
        <f>IF(K573="nio",0,IF(K573&gt;0,K573*H573/W573,0))*VLOOKUP(B573,'2-Kosten per locatie'!$A$13:$C$63,3,FALSE)</f>
        <v>0</v>
      </c>
      <c r="R573" s="334">
        <f>IF(L573&gt;0,L573*H573/X573,0)*VLOOKUP(B573,'2-Kosten per locatie'!$A$13:$C$63,3,FALSE)</f>
        <v>0</v>
      </c>
      <c r="S573" s="334">
        <f>IF(M573&gt;0,M573*H573/Y573,0)*VLOOKUP(B573,'2-Kosten per locatie'!$A$13:$C$63,3,FALSE)</f>
        <v>0</v>
      </c>
      <c r="T573" s="334">
        <f>IF(N573&gt;0,N573*H573/Z573,0)*VLOOKUP(B573,'2-Kosten per locatie'!$A$13:$C$63,3,FALSE)</f>
        <v>0</v>
      </c>
      <c r="U573" s="334">
        <f>IF(O573&gt;0,O573*H573/Y573,0)*VLOOKUP(B573,'2-Kosten per locatie'!$A$13:$C$63,3,FALSE)</f>
        <v>0</v>
      </c>
      <c r="V573" s="334">
        <f>IF(P573&gt;0,P573*H573/Z573,0)*VLOOKUP(B573,'2-Kosten per locatie'!$A$13:$C$63,3,FALSE)</f>
        <v>0</v>
      </c>
      <c r="W573" s="335">
        <f>IF(K573="nio",0,IF(K573&gt;0,VLOOKUP(F573,'3-Productie normen'!A:L,VLOOKUP(K573,'3-Productie normen'!$B$38:$C$44,2,FALSE),FALSE)))</f>
        <v>0</v>
      </c>
      <c r="X573" s="335">
        <f t="shared" si="49"/>
        <v>0</v>
      </c>
      <c r="Y573" s="335">
        <f t="shared" si="50"/>
        <v>0</v>
      </c>
      <c r="Z573" s="335">
        <f t="shared" si="51"/>
        <v>0</v>
      </c>
      <c r="AA573" s="336" t="str">
        <f>VLOOKUP(F573,'3-Productie normen'!A:O,15,FALSE)</f>
        <v>-</v>
      </c>
      <c r="AC573" s="337">
        <f t="shared" si="52"/>
        <v>0</v>
      </c>
    </row>
    <row r="574" spans="1:29" ht="14.1" customHeight="1">
      <c r="A574" s="68">
        <v>574</v>
      </c>
      <c r="B574" s="273" t="s">
        <v>101</v>
      </c>
      <c r="C574" s="329">
        <v>1</v>
      </c>
      <c r="D574" s="330" t="s">
        <v>432</v>
      </c>
      <c r="E574" s="224" t="s">
        <v>447</v>
      </c>
      <c r="F574" s="224" t="s">
        <v>218</v>
      </c>
      <c r="G574" s="224" t="s">
        <v>212</v>
      </c>
      <c r="H574" s="339">
        <v>0</v>
      </c>
      <c r="I574" s="339">
        <v>8</v>
      </c>
      <c r="J574" s="332">
        <f t="shared" si="48"/>
        <v>0</v>
      </c>
      <c r="K574" s="333" t="s">
        <v>219</v>
      </c>
      <c r="L574" s="333"/>
      <c r="M574" s="333"/>
      <c r="N574" s="333"/>
      <c r="O574" s="333"/>
      <c r="P574" s="333"/>
      <c r="Q574" s="334">
        <f>IF(K574="nio",0,IF(K574&gt;0,K574*H574/W574,0))*VLOOKUP(B574,'2-Kosten per locatie'!$A$13:$C$63,3,FALSE)</f>
        <v>0</v>
      </c>
      <c r="R574" s="334">
        <f>IF(L574&gt;0,L574*H574/X574,0)*VLOOKUP(B574,'2-Kosten per locatie'!$A$13:$C$63,3,FALSE)</f>
        <v>0</v>
      </c>
      <c r="S574" s="334">
        <f>IF(M574&gt;0,M574*H574/Y574,0)*VLOOKUP(B574,'2-Kosten per locatie'!$A$13:$C$63,3,FALSE)</f>
        <v>0</v>
      </c>
      <c r="T574" s="334">
        <f>IF(N574&gt;0,N574*H574/Z574,0)*VLOOKUP(B574,'2-Kosten per locatie'!$A$13:$C$63,3,FALSE)</f>
        <v>0</v>
      </c>
      <c r="U574" s="334">
        <f>IF(O574&gt;0,O574*H574/Y574,0)*VLOOKUP(B574,'2-Kosten per locatie'!$A$13:$C$63,3,FALSE)</f>
        <v>0</v>
      </c>
      <c r="V574" s="334">
        <f>IF(P574&gt;0,P574*H574/Z574,0)*VLOOKUP(B574,'2-Kosten per locatie'!$A$13:$C$63,3,FALSE)</f>
        <v>0</v>
      </c>
      <c r="W574" s="335">
        <f>IF(K574="nio",0,IF(K574&gt;0,VLOOKUP(F574,'3-Productie normen'!A:L,VLOOKUP(K574,'3-Productie normen'!$B$38:$C$44,2,FALSE),FALSE)))</f>
        <v>0</v>
      </c>
      <c r="X574" s="335">
        <f t="shared" si="49"/>
        <v>0</v>
      </c>
      <c r="Y574" s="335">
        <f t="shared" si="50"/>
        <v>0</v>
      </c>
      <c r="Z574" s="335">
        <f t="shared" si="51"/>
        <v>0</v>
      </c>
      <c r="AA574" s="336" t="str">
        <f>VLOOKUP(F574,'3-Productie normen'!A:O,15,FALSE)</f>
        <v>-</v>
      </c>
      <c r="AC574" s="337">
        <f t="shared" si="52"/>
        <v>0</v>
      </c>
    </row>
    <row r="575" spans="1:29" ht="14.1" customHeight="1">
      <c r="A575" s="68">
        <v>575</v>
      </c>
      <c r="B575" s="273" t="s">
        <v>101</v>
      </c>
      <c r="C575" s="329">
        <v>1</v>
      </c>
      <c r="D575" s="330" t="s">
        <v>432</v>
      </c>
      <c r="E575" s="224" t="s">
        <v>155</v>
      </c>
      <c r="F575" s="224" t="s">
        <v>218</v>
      </c>
      <c r="G575" s="224" t="s">
        <v>411</v>
      </c>
      <c r="H575" s="339">
        <v>0</v>
      </c>
      <c r="I575" s="339">
        <v>42</v>
      </c>
      <c r="J575" s="332">
        <f t="shared" si="48"/>
        <v>0</v>
      </c>
      <c r="K575" s="333" t="s">
        <v>219</v>
      </c>
      <c r="L575" s="333"/>
      <c r="M575" s="333"/>
      <c r="N575" s="333"/>
      <c r="O575" s="333"/>
      <c r="P575" s="333"/>
      <c r="Q575" s="334">
        <f>IF(K575="nio",0,IF(K575&gt;0,K575*H575/W575,0))*VLOOKUP(B575,'2-Kosten per locatie'!$A$13:$C$63,3,FALSE)</f>
        <v>0</v>
      </c>
      <c r="R575" s="334">
        <f>IF(L575&gt;0,L575*H575/X575,0)*VLOOKUP(B575,'2-Kosten per locatie'!$A$13:$C$63,3,FALSE)</f>
        <v>0</v>
      </c>
      <c r="S575" s="334">
        <f>IF(M575&gt;0,M575*H575/Y575,0)*VLOOKUP(B575,'2-Kosten per locatie'!$A$13:$C$63,3,FALSE)</f>
        <v>0</v>
      </c>
      <c r="T575" s="334">
        <f>IF(N575&gt;0,N575*H575/Z575,0)*VLOOKUP(B575,'2-Kosten per locatie'!$A$13:$C$63,3,FALSE)</f>
        <v>0</v>
      </c>
      <c r="U575" s="334">
        <f>IF(O575&gt;0,O575*H575/Y575,0)*VLOOKUP(B575,'2-Kosten per locatie'!$A$13:$C$63,3,FALSE)</f>
        <v>0</v>
      </c>
      <c r="V575" s="334">
        <f>IF(P575&gt;0,P575*H575/Z575,0)*VLOOKUP(B575,'2-Kosten per locatie'!$A$13:$C$63,3,FALSE)</f>
        <v>0</v>
      </c>
      <c r="W575" s="335">
        <f>IF(K575="nio",0,IF(K575&gt;0,VLOOKUP(F575,'3-Productie normen'!A:L,VLOOKUP(K575,'3-Productie normen'!$B$38:$C$44,2,FALSE),FALSE)))</f>
        <v>0</v>
      </c>
      <c r="X575" s="335">
        <f t="shared" si="49"/>
        <v>0</v>
      </c>
      <c r="Y575" s="335">
        <f t="shared" si="50"/>
        <v>0</v>
      </c>
      <c r="Z575" s="335">
        <f t="shared" si="51"/>
        <v>0</v>
      </c>
      <c r="AA575" s="336" t="str">
        <f>VLOOKUP(F575,'3-Productie normen'!A:O,15,FALSE)</f>
        <v>-</v>
      </c>
      <c r="AC575" s="337">
        <f t="shared" si="52"/>
        <v>0</v>
      </c>
    </row>
    <row r="576" spans="1:29" ht="14.1" customHeight="1">
      <c r="A576" s="68">
        <v>576</v>
      </c>
      <c r="B576" s="273" t="s">
        <v>101</v>
      </c>
      <c r="C576" s="329">
        <v>1</v>
      </c>
      <c r="D576" s="330" t="s">
        <v>432</v>
      </c>
      <c r="E576" s="224" t="s">
        <v>448</v>
      </c>
      <c r="F576" s="224" t="s">
        <v>218</v>
      </c>
      <c r="G576" s="224" t="s">
        <v>212</v>
      </c>
      <c r="H576" s="339">
        <v>0</v>
      </c>
      <c r="I576" s="339">
        <v>70</v>
      </c>
      <c r="J576" s="332">
        <f t="shared" si="48"/>
        <v>0</v>
      </c>
      <c r="K576" s="333" t="s">
        <v>219</v>
      </c>
      <c r="L576" s="333"/>
      <c r="M576" s="333"/>
      <c r="N576" s="333"/>
      <c r="O576" s="333"/>
      <c r="P576" s="333"/>
      <c r="Q576" s="334">
        <f>IF(K576="nio",0,IF(K576&gt;0,K576*H576/W576,0))*VLOOKUP(B576,'2-Kosten per locatie'!$A$13:$C$63,3,FALSE)</f>
        <v>0</v>
      </c>
      <c r="R576" s="334">
        <f>IF(L576&gt;0,L576*H576/X576,0)*VLOOKUP(B576,'2-Kosten per locatie'!$A$13:$C$63,3,FALSE)</f>
        <v>0</v>
      </c>
      <c r="S576" s="334">
        <f>IF(M576&gt;0,M576*H576/Y576,0)*VLOOKUP(B576,'2-Kosten per locatie'!$A$13:$C$63,3,FALSE)</f>
        <v>0</v>
      </c>
      <c r="T576" s="334">
        <f>IF(N576&gt;0,N576*H576/Z576,0)*VLOOKUP(B576,'2-Kosten per locatie'!$A$13:$C$63,3,FALSE)</f>
        <v>0</v>
      </c>
      <c r="U576" s="334">
        <f>IF(O576&gt;0,O576*H576/Y576,0)*VLOOKUP(B576,'2-Kosten per locatie'!$A$13:$C$63,3,FALSE)</f>
        <v>0</v>
      </c>
      <c r="V576" s="334">
        <f>IF(P576&gt;0,P576*H576/Z576,0)*VLOOKUP(B576,'2-Kosten per locatie'!$A$13:$C$63,3,FALSE)</f>
        <v>0</v>
      </c>
      <c r="W576" s="335">
        <f>IF(K576="nio",0,IF(K576&gt;0,VLOOKUP(F576,'3-Productie normen'!A:L,VLOOKUP(K576,'3-Productie normen'!$B$38:$C$44,2,FALSE),FALSE)))</f>
        <v>0</v>
      </c>
      <c r="X576" s="335">
        <f t="shared" si="49"/>
        <v>0</v>
      </c>
      <c r="Y576" s="335">
        <f t="shared" si="50"/>
        <v>0</v>
      </c>
      <c r="Z576" s="335">
        <f t="shared" si="51"/>
        <v>0</v>
      </c>
      <c r="AA576" s="336" t="str">
        <f>VLOOKUP(F576,'3-Productie normen'!A:O,15,FALSE)</f>
        <v>-</v>
      </c>
      <c r="AC576" s="337">
        <f t="shared" si="52"/>
        <v>0</v>
      </c>
    </row>
    <row r="577" spans="1:29" ht="14.1" customHeight="1">
      <c r="A577" s="68">
        <v>577</v>
      </c>
      <c r="B577" s="273" t="s">
        <v>101</v>
      </c>
      <c r="C577" s="329">
        <v>1</v>
      </c>
      <c r="D577" s="330" t="s">
        <v>449</v>
      </c>
      <c r="E577" s="224" t="s">
        <v>450</v>
      </c>
      <c r="F577" s="224" t="s">
        <v>166</v>
      </c>
      <c r="G577" s="224" t="s">
        <v>417</v>
      </c>
      <c r="H577" s="339">
        <v>3</v>
      </c>
      <c r="I577" s="339"/>
      <c r="J577" s="332">
        <f t="shared" si="48"/>
        <v>130</v>
      </c>
      <c r="K577" s="333">
        <v>130</v>
      </c>
      <c r="L577" s="333"/>
      <c r="M577" s="333"/>
      <c r="N577" s="333"/>
      <c r="O577" s="333"/>
      <c r="P577" s="333"/>
      <c r="Q577" s="334" t="e">
        <f>IF(K577="nio",0,IF(K577&gt;0,K577*H577/W577,0))*VLOOKUP(B577,'2-Kosten per locatie'!$A$13:$C$63,3,FALSE)</f>
        <v>#DIV/0!</v>
      </c>
      <c r="R577" s="334">
        <f>IF(L577&gt;0,L577*H577/X577,0)*VLOOKUP(B577,'2-Kosten per locatie'!$A$13:$C$63,3,FALSE)</f>
        <v>0</v>
      </c>
      <c r="S577" s="334">
        <f>IF(M577&gt;0,M577*H577/Y577,0)*VLOOKUP(B577,'2-Kosten per locatie'!$A$13:$C$63,3,FALSE)</f>
        <v>0</v>
      </c>
      <c r="T577" s="334">
        <f>IF(N577&gt;0,N577*H577/Z577,0)*VLOOKUP(B577,'2-Kosten per locatie'!$A$13:$C$63,3,FALSE)</f>
        <v>0</v>
      </c>
      <c r="U577" s="334">
        <f>IF(O577&gt;0,O577*H577/Y577,0)*VLOOKUP(B577,'2-Kosten per locatie'!$A$13:$C$63,3,FALSE)</f>
        <v>0</v>
      </c>
      <c r="V577" s="334">
        <f>IF(P577&gt;0,P577*H577/Z577,0)*VLOOKUP(B577,'2-Kosten per locatie'!$A$13:$C$63,3,FALSE)</f>
        <v>0</v>
      </c>
      <c r="W577" s="335">
        <f>IF(K577="nio",0,IF(K577&gt;0,VLOOKUP(F577,'3-Productie normen'!A:L,VLOOKUP(K577,'3-Productie normen'!$B$38:$C$44,2,FALSE),FALSE)))</f>
        <v>0</v>
      </c>
      <c r="X577" s="335">
        <f t="shared" si="49"/>
        <v>0</v>
      </c>
      <c r="Y577" s="335">
        <f t="shared" si="50"/>
        <v>0</v>
      </c>
      <c r="Z577" s="335">
        <f t="shared" si="51"/>
        <v>0</v>
      </c>
      <c r="AA577" s="336" t="str">
        <f>VLOOKUP(F577,'3-Productie normen'!A:O,15,FALSE)</f>
        <v>S</v>
      </c>
      <c r="AC577" s="337">
        <f t="shared" si="52"/>
        <v>390</v>
      </c>
    </row>
    <row r="578" spans="1:29" ht="14.1" customHeight="1">
      <c r="A578" s="68">
        <v>578</v>
      </c>
      <c r="B578" s="273" t="s">
        <v>101</v>
      </c>
      <c r="C578" s="329">
        <v>1</v>
      </c>
      <c r="D578" s="330" t="s">
        <v>449</v>
      </c>
      <c r="E578" s="224" t="s">
        <v>214</v>
      </c>
      <c r="F578" s="224" t="s">
        <v>166</v>
      </c>
      <c r="G578" s="224" t="s">
        <v>417</v>
      </c>
      <c r="H578" s="339">
        <v>1.6</v>
      </c>
      <c r="I578" s="339"/>
      <c r="J578" s="332">
        <f t="shared" si="48"/>
        <v>130</v>
      </c>
      <c r="K578" s="333">
        <v>130</v>
      </c>
      <c r="L578" s="333"/>
      <c r="M578" s="333"/>
      <c r="N578" s="333"/>
      <c r="O578" s="333"/>
      <c r="P578" s="333"/>
      <c r="Q578" s="334" t="e">
        <f>IF(K578="nio",0,IF(K578&gt;0,K578*H578/W578,0))*VLOOKUP(B578,'2-Kosten per locatie'!$A$13:$C$63,3,FALSE)</f>
        <v>#DIV/0!</v>
      </c>
      <c r="R578" s="334">
        <f>IF(L578&gt;0,L578*H578/X578,0)*VLOOKUP(B578,'2-Kosten per locatie'!$A$13:$C$63,3,FALSE)</f>
        <v>0</v>
      </c>
      <c r="S578" s="334">
        <f>IF(M578&gt;0,M578*H578/Y578,0)*VLOOKUP(B578,'2-Kosten per locatie'!$A$13:$C$63,3,FALSE)</f>
        <v>0</v>
      </c>
      <c r="T578" s="334">
        <f>IF(N578&gt;0,N578*H578/Z578,0)*VLOOKUP(B578,'2-Kosten per locatie'!$A$13:$C$63,3,FALSE)</f>
        <v>0</v>
      </c>
      <c r="U578" s="334">
        <f>IF(O578&gt;0,O578*H578/Y578,0)*VLOOKUP(B578,'2-Kosten per locatie'!$A$13:$C$63,3,FALSE)</f>
        <v>0</v>
      </c>
      <c r="V578" s="334">
        <f>IF(P578&gt;0,P578*H578/Z578,0)*VLOOKUP(B578,'2-Kosten per locatie'!$A$13:$C$63,3,FALSE)</f>
        <v>0</v>
      </c>
      <c r="W578" s="335">
        <f>IF(K578="nio",0,IF(K578&gt;0,VLOOKUP(F578,'3-Productie normen'!A:L,VLOOKUP(K578,'3-Productie normen'!$B$38:$C$44,2,FALSE),FALSE)))</f>
        <v>0</v>
      </c>
      <c r="X578" s="335">
        <f t="shared" si="49"/>
        <v>0</v>
      </c>
      <c r="Y578" s="335">
        <f t="shared" si="50"/>
        <v>0</v>
      </c>
      <c r="Z578" s="335">
        <f t="shared" si="51"/>
        <v>0</v>
      </c>
      <c r="AA578" s="336" t="str">
        <f>VLOOKUP(F578,'3-Productie normen'!A:O,15,FALSE)</f>
        <v>S</v>
      </c>
      <c r="AC578" s="337">
        <f t="shared" si="52"/>
        <v>208</v>
      </c>
    </row>
    <row r="579" spans="1:29" ht="14.1" customHeight="1">
      <c r="A579" s="68">
        <v>579</v>
      </c>
      <c r="B579" s="273" t="s">
        <v>101</v>
      </c>
      <c r="C579" s="329">
        <v>1</v>
      </c>
      <c r="D579" s="330" t="s">
        <v>449</v>
      </c>
      <c r="E579" s="224" t="s">
        <v>451</v>
      </c>
      <c r="F579" s="224" t="s">
        <v>166</v>
      </c>
      <c r="G579" s="224" t="s">
        <v>417</v>
      </c>
      <c r="H579" s="339">
        <v>3</v>
      </c>
      <c r="I579" s="339"/>
      <c r="J579" s="332">
        <f t="shared" si="48"/>
        <v>130</v>
      </c>
      <c r="K579" s="333">
        <v>130</v>
      </c>
      <c r="L579" s="333"/>
      <c r="M579" s="333"/>
      <c r="N579" s="333"/>
      <c r="O579" s="333"/>
      <c r="P579" s="333"/>
      <c r="Q579" s="334" t="e">
        <f>IF(K579="nio",0,IF(K579&gt;0,K579*H579/W579,0))*VLOOKUP(B579,'2-Kosten per locatie'!$A$13:$C$63,3,FALSE)</f>
        <v>#DIV/0!</v>
      </c>
      <c r="R579" s="334">
        <f>IF(L579&gt;0,L579*H579/X579,0)*VLOOKUP(B579,'2-Kosten per locatie'!$A$13:$C$63,3,FALSE)</f>
        <v>0</v>
      </c>
      <c r="S579" s="334">
        <f>IF(M579&gt;0,M579*H579/Y579,0)*VLOOKUP(B579,'2-Kosten per locatie'!$A$13:$C$63,3,FALSE)</f>
        <v>0</v>
      </c>
      <c r="T579" s="334">
        <f>IF(N579&gt;0,N579*H579/Z579,0)*VLOOKUP(B579,'2-Kosten per locatie'!$A$13:$C$63,3,FALSE)</f>
        <v>0</v>
      </c>
      <c r="U579" s="334">
        <f>IF(O579&gt;0,O579*H579/Y579,0)*VLOOKUP(B579,'2-Kosten per locatie'!$A$13:$C$63,3,FALSE)</f>
        <v>0</v>
      </c>
      <c r="V579" s="334">
        <f>IF(P579&gt;0,P579*H579/Z579,0)*VLOOKUP(B579,'2-Kosten per locatie'!$A$13:$C$63,3,FALSE)</f>
        <v>0</v>
      </c>
      <c r="W579" s="335">
        <f>IF(K579="nio",0,IF(K579&gt;0,VLOOKUP(F579,'3-Productie normen'!A:L,VLOOKUP(K579,'3-Productie normen'!$B$38:$C$44,2,FALSE),FALSE)))</f>
        <v>0</v>
      </c>
      <c r="X579" s="335">
        <f t="shared" si="49"/>
        <v>0</v>
      </c>
      <c r="Y579" s="335">
        <f t="shared" si="50"/>
        <v>0</v>
      </c>
      <c r="Z579" s="335">
        <f t="shared" si="51"/>
        <v>0</v>
      </c>
      <c r="AA579" s="336" t="str">
        <f>VLOOKUP(F579,'3-Productie normen'!A:O,15,FALSE)</f>
        <v>S</v>
      </c>
      <c r="AC579" s="337">
        <f t="shared" si="52"/>
        <v>390</v>
      </c>
    </row>
    <row r="580" spans="1:29" ht="14.1" customHeight="1">
      <c r="A580" s="68">
        <v>580</v>
      </c>
      <c r="B580" s="273" t="s">
        <v>101</v>
      </c>
      <c r="C580" s="329">
        <v>1</v>
      </c>
      <c r="D580" s="330" t="s">
        <v>449</v>
      </c>
      <c r="E580" s="224" t="s">
        <v>215</v>
      </c>
      <c r="F580" s="224" t="s">
        <v>166</v>
      </c>
      <c r="G580" s="224" t="s">
        <v>417</v>
      </c>
      <c r="H580" s="339">
        <v>1.6</v>
      </c>
      <c r="I580" s="339"/>
      <c r="J580" s="332">
        <f t="shared" si="48"/>
        <v>130</v>
      </c>
      <c r="K580" s="333">
        <v>130</v>
      </c>
      <c r="L580" s="333"/>
      <c r="M580" s="333"/>
      <c r="N580" s="333"/>
      <c r="O580" s="333"/>
      <c r="P580" s="333"/>
      <c r="Q580" s="334" t="e">
        <f>IF(K580="nio",0,IF(K580&gt;0,K580*H580/W580,0))*VLOOKUP(B580,'2-Kosten per locatie'!$A$13:$C$63,3,FALSE)</f>
        <v>#DIV/0!</v>
      </c>
      <c r="R580" s="334">
        <f>IF(L580&gt;0,L580*H580/X580,0)*VLOOKUP(B580,'2-Kosten per locatie'!$A$13:$C$63,3,FALSE)</f>
        <v>0</v>
      </c>
      <c r="S580" s="334">
        <f>IF(M580&gt;0,M580*H580/Y580,0)*VLOOKUP(B580,'2-Kosten per locatie'!$A$13:$C$63,3,FALSE)</f>
        <v>0</v>
      </c>
      <c r="T580" s="334">
        <f>IF(N580&gt;0,N580*H580/Z580,0)*VLOOKUP(B580,'2-Kosten per locatie'!$A$13:$C$63,3,FALSE)</f>
        <v>0</v>
      </c>
      <c r="U580" s="334">
        <f>IF(O580&gt;0,O580*H580/Y580,0)*VLOOKUP(B580,'2-Kosten per locatie'!$A$13:$C$63,3,FALSE)</f>
        <v>0</v>
      </c>
      <c r="V580" s="334">
        <f>IF(P580&gt;0,P580*H580/Z580,0)*VLOOKUP(B580,'2-Kosten per locatie'!$A$13:$C$63,3,FALSE)</f>
        <v>0</v>
      </c>
      <c r="W580" s="335">
        <f>IF(K580="nio",0,IF(K580&gt;0,VLOOKUP(F580,'3-Productie normen'!A:L,VLOOKUP(K580,'3-Productie normen'!$B$38:$C$44,2,FALSE),FALSE)))</f>
        <v>0</v>
      </c>
      <c r="X580" s="335">
        <f t="shared" si="49"/>
        <v>0</v>
      </c>
      <c r="Y580" s="335">
        <f t="shared" si="50"/>
        <v>0</v>
      </c>
      <c r="Z580" s="335">
        <f t="shared" si="51"/>
        <v>0</v>
      </c>
      <c r="AA580" s="336" t="str">
        <f>VLOOKUP(F580,'3-Productie normen'!A:O,15,FALSE)</f>
        <v>S</v>
      </c>
      <c r="AC580" s="337">
        <f t="shared" si="52"/>
        <v>208</v>
      </c>
    </row>
    <row r="581" spans="1:29" ht="14.1" customHeight="1">
      <c r="A581" s="68">
        <v>581</v>
      </c>
      <c r="B581" s="273" t="s">
        <v>101</v>
      </c>
      <c r="C581" s="329">
        <v>1</v>
      </c>
      <c r="D581" s="330" t="s">
        <v>449</v>
      </c>
      <c r="E581" s="224" t="s">
        <v>158</v>
      </c>
      <c r="F581" s="224" t="s">
        <v>158</v>
      </c>
      <c r="G581" s="224" t="s">
        <v>212</v>
      </c>
      <c r="H581" s="339">
        <v>24</v>
      </c>
      <c r="I581" s="339"/>
      <c r="J581" s="332">
        <f t="shared" si="48"/>
        <v>130</v>
      </c>
      <c r="K581" s="333">
        <v>130</v>
      </c>
      <c r="L581" s="333"/>
      <c r="M581" s="333"/>
      <c r="N581" s="333"/>
      <c r="O581" s="333"/>
      <c r="P581" s="333"/>
      <c r="Q581" s="334" t="e">
        <f>IF(K581="nio",0,IF(K581&gt;0,K581*H581/W581,0))*VLOOKUP(B581,'2-Kosten per locatie'!$A$13:$C$63,3,FALSE)</f>
        <v>#DIV/0!</v>
      </c>
      <c r="R581" s="334">
        <f>IF(L581&gt;0,L581*H581/X581,0)*VLOOKUP(B581,'2-Kosten per locatie'!$A$13:$C$63,3,FALSE)</f>
        <v>0</v>
      </c>
      <c r="S581" s="334">
        <f>IF(M581&gt;0,M581*H581/Y581,0)*VLOOKUP(B581,'2-Kosten per locatie'!$A$13:$C$63,3,FALSE)</f>
        <v>0</v>
      </c>
      <c r="T581" s="334">
        <f>IF(N581&gt;0,N581*H581/Z581,0)*VLOOKUP(B581,'2-Kosten per locatie'!$A$13:$C$63,3,FALSE)</f>
        <v>0</v>
      </c>
      <c r="U581" s="334">
        <f>IF(O581&gt;0,O581*H581/Y581,0)*VLOOKUP(B581,'2-Kosten per locatie'!$A$13:$C$63,3,FALSE)</f>
        <v>0</v>
      </c>
      <c r="V581" s="334">
        <f>IF(P581&gt;0,P581*H581/Z581,0)*VLOOKUP(B581,'2-Kosten per locatie'!$A$13:$C$63,3,FALSE)</f>
        <v>0</v>
      </c>
      <c r="W581" s="335">
        <f>IF(K581="nio",0,IF(K581&gt;0,VLOOKUP(F581,'3-Productie normen'!A:L,VLOOKUP(K581,'3-Productie normen'!$B$38:$C$44,2,FALSE),FALSE)))</f>
        <v>0</v>
      </c>
      <c r="X581" s="335">
        <f t="shared" si="49"/>
        <v>0</v>
      </c>
      <c r="Y581" s="335">
        <f t="shared" si="50"/>
        <v>0</v>
      </c>
      <c r="Z581" s="335">
        <f t="shared" si="51"/>
        <v>0</v>
      </c>
      <c r="AA581" s="336" t="str">
        <f>VLOOKUP(F581,'3-Productie normen'!A:O,15,FALSE)</f>
        <v>B</v>
      </c>
      <c r="AC581" s="337">
        <f t="shared" si="52"/>
        <v>3120</v>
      </c>
    </row>
    <row r="582" spans="1:29" ht="14.1" customHeight="1">
      <c r="A582" s="68">
        <v>582</v>
      </c>
      <c r="B582" s="273" t="s">
        <v>101</v>
      </c>
      <c r="C582" s="329">
        <v>1</v>
      </c>
      <c r="D582" s="330" t="s">
        <v>449</v>
      </c>
      <c r="E582" s="224" t="s">
        <v>452</v>
      </c>
      <c r="F582" s="224" t="s">
        <v>158</v>
      </c>
      <c r="G582" s="224" t="s">
        <v>212</v>
      </c>
      <c r="H582" s="339">
        <v>27.5</v>
      </c>
      <c r="I582" s="339">
        <v>0</v>
      </c>
      <c r="J582" s="332">
        <f t="shared" si="48"/>
        <v>130</v>
      </c>
      <c r="K582" s="333">
        <v>130</v>
      </c>
      <c r="L582" s="333"/>
      <c r="M582" s="333"/>
      <c r="N582" s="333"/>
      <c r="O582" s="333"/>
      <c r="P582" s="333"/>
      <c r="Q582" s="334" t="e">
        <f>IF(K582="nio",0,IF(K582&gt;0,K582*H582/W582,0))*VLOOKUP(B582,'2-Kosten per locatie'!$A$13:$C$63,3,FALSE)</f>
        <v>#DIV/0!</v>
      </c>
      <c r="R582" s="334">
        <f>IF(L582&gt;0,L582*H582/X582,0)*VLOOKUP(B582,'2-Kosten per locatie'!$A$13:$C$63,3,FALSE)</f>
        <v>0</v>
      </c>
      <c r="S582" s="334">
        <f>IF(M582&gt;0,M582*H582/Y582,0)*VLOOKUP(B582,'2-Kosten per locatie'!$A$13:$C$63,3,FALSE)</f>
        <v>0</v>
      </c>
      <c r="T582" s="334">
        <f>IF(N582&gt;0,N582*H582/Z582,0)*VLOOKUP(B582,'2-Kosten per locatie'!$A$13:$C$63,3,FALSE)</f>
        <v>0</v>
      </c>
      <c r="U582" s="334">
        <f>IF(O582&gt;0,O582*H582/Y582,0)*VLOOKUP(B582,'2-Kosten per locatie'!$A$13:$C$63,3,FALSE)</f>
        <v>0</v>
      </c>
      <c r="V582" s="334">
        <f>IF(P582&gt;0,P582*H582/Z582,0)*VLOOKUP(B582,'2-Kosten per locatie'!$A$13:$C$63,3,FALSE)</f>
        <v>0</v>
      </c>
      <c r="W582" s="335">
        <f>IF(K582="nio",0,IF(K582&gt;0,VLOOKUP(F582,'3-Productie normen'!A:L,VLOOKUP(K582,'3-Productie normen'!$B$38:$C$44,2,FALSE),FALSE)))</f>
        <v>0</v>
      </c>
      <c r="X582" s="335">
        <f t="shared" si="49"/>
        <v>0</v>
      </c>
      <c r="Y582" s="335">
        <f t="shared" si="50"/>
        <v>0</v>
      </c>
      <c r="Z582" s="335">
        <f t="shared" si="51"/>
        <v>0</v>
      </c>
      <c r="AA582" s="336" t="str">
        <f>VLOOKUP(F582,'3-Productie normen'!A:O,15,FALSE)</f>
        <v>B</v>
      </c>
      <c r="AC582" s="337">
        <f t="shared" si="52"/>
        <v>3575</v>
      </c>
    </row>
    <row r="583" spans="1:29" ht="14.1" customHeight="1">
      <c r="A583" s="68">
        <v>583</v>
      </c>
      <c r="B583" s="273" t="s">
        <v>101</v>
      </c>
      <c r="C583" s="329">
        <v>1</v>
      </c>
      <c r="D583" s="330" t="s">
        <v>449</v>
      </c>
      <c r="E583" s="224" t="s">
        <v>453</v>
      </c>
      <c r="F583" s="224" t="s">
        <v>218</v>
      </c>
      <c r="G583" s="224" t="s">
        <v>212</v>
      </c>
      <c r="H583" s="339">
        <v>0</v>
      </c>
      <c r="I583" s="339">
        <v>75</v>
      </c>
      <c r="J583" s="332">
        <f t="shared" si="48"/>
        <v>0</v>
      </c>
      <c r="K583" s="333" t="s">
        <v>219</v>
      </c>
      <c r="L583" s="333"/>
      <c r="M583" s="333"/>
      <c r="N583" s="333"/>
      <c r="O583" s="333"/>
      <c r="P583" s="333"/>
      <c r="Q583" s="334">
        <f>IF(K583="nio",0,IF(K583&gt;0,K583*H583/W583,0))*VLOOKUP(B583,'2-Kosten per locatie'!$A$13:$C$63,3,FALSE)</f>
        <v>0</v>
      </c>
      <c r="R583" s="334">
        <f>IF(L583&gt;0,L583*H583/X583,0)*VLOOKUP(B583,'2-Kosten per locatie'!$A$13:$C$63,3,FALSE)</f>
        <v>0</v>
      </c>
      <c r="S583" s="334">
        <f>IF(M583&gt;0,M583*H583/Y583,0)*VLOOKUP(B583,'2-Kosten per locatie'!$A$13:$C$63,3,FALSE)</f>
        <v>0</v>
      </c>
      <c r="T583" s="334">
        <f>IF(N583&gt;0,N583*H583/Z583,0)*VLOOKUP(B583,'2-Kosten per locatie'!$A$13:$C$63,3,FALSE)</f>
        <v>0</v>
      </c>
      <c r="U583" s="334">
        <f>IF(O583&gt;0,O583*H583/Y583,0)*VLOOKUP(B583,'2-Kosten per locatie'!$A$13:$C$63,3,FALSE)</f>
        <v>0</v>
      </c>
      <c r="V583" s="334">
        <f>IF(P583&gt;0,P583*H583/Z583,0)*VLOOKUP(B583,'2-Kosten per locatie'!$A$13:$C$63,3,FALSE)</f>
        <v>0</v>
      </c>
      <c r="W583" s="335">
        <f>IF(K583="nio",0,IF(K583&gt;0,VLOOKUP(F583,'3-Productie normen'!A:L,VLOOKUP(K583,'3-Productie normen'!$B$38:$C$44,2,FALSE),FALSE)))</f>
        <v>0</v>
      </c>
      <c r="X583" s="335">
        <f t="shared" si="49"/>
        <v>0</v>
      </c>
      <c r="Y583" s="335">
        <f t="shared" si="50"/>
        <v>0</v>
      </c>
      <c r="Z583" s="335">
        <f t="shared" si="51"/>
        <v>0</v>
      </c>
      <c r="AA583" s="336" t="str">
        <f>VLOOKUP(F583,'3-Productie normen'!A:O,15,FALSE)</f>
        <v>-</v>
      </c>
      <c r="AC583" s="337">
        <f t="shared" si="52"/>
        <v>0</v>
      </c>
    </row>
    <row r="584" spans="1:29" ht="14.1" customHeight="1">
      <c r="A584" s="68">
        <v>584</v>
      </c>
      <c r="B584" s="273" t="s">
        <v>101</v>
      </c>
      <c r="C584" s="329">
        <v>1</v>
      </c>
      <c r="D584" s="330" t="s">
        <v>449</v>
      </c>
      <c r="E584" s="224" t="s">
        <v>454</v>
      </c>
      <c r="F584" s="224" t="s">
        <v>218</v>
      </c>
      <c r="G584" s="224" t="s">
        <v>212</v>
      </c>
      <c r="H584" s="339">
        <v>0</v>
      </c>
      <c r="I584" s="339">
        <v>149</v>
      </c>
      <c r="J584" s="332">
        <f t="shared" si="48"/>
        <v>0</v>
      </c>
      <c r="K584" s="333" t="s">
        <v>219</v>
      </c>
      <c r="L584" s="333"/>
      <c r="M584" s="333"/>
      <c r="N584" s="333"/>
      <c r="O584" s="333"/>
      <c r="P584" s="333"/>
      <c r="Q584" s="334">
        <f>IF(K584="nio",0,IF(K584&gt;0,K584*H584/W584,0))*VLOOKUP(B584,'2-Kosten per locatie'!$A$13:$C$63,3,FALSE)</f>
        <v>0</v>
      </c>
      <c r="R584" s="334">
        <f>IF(L584&gt;0,L584*H584/X584,0)*VLOOKUP(B584,'2-Kosten per locatie'!$A$13:$C$63,3,FALSE)</f>
        <v>0</v>
      </c>
      <c r="S584" s="334">
        <f>IF(M584&gt;0,M584*H584/Y584,0)*VLOOKUP(B584,'2-Kosten per locatie'!$A$13:$C$63,3,FALSE)</f>
        <v>0</v>
      </c>
      <c r="T584" s="334">
        <f>IF(N584&gt;0,N584*H584/Z584,0)*VLOOKUP(B584,'2-Kosten per locatie'!$A$13:$C$63,3,FALSE)</f>
        <v>0</v>
      </c>
      <c r="U584" s="334">
        <f>IF(O584&gt;0,O584*H584/Y584,0)*VLOOKUP(B584,'2-Kosten per locatie'!$A$13:$C$63,3,FALSE)</f>
        <v>0</v>
      </c>
      <c r="V584" s="334">
        <f>IF(P584&gt;0,P584*H584/Z584,0)*VLOOKUP(B584,'2-Kosten per locatie'!$A$13:$C$63,3,FALSE)</f>
        <v>0</v>
      </c>
      <c r="W584" s="335">
        <f>IF(K584="nio",0,IF(K584&gt;0,VLOOKUP(F584,'3-Productie normen'!A:L,VLOOKUP(K584,'3-Productie normen'!$B$38:$C$44,2,FALSE),FALSE)))</f>
        <v>0</v>
      </c>
      <c r="X584" s="335">
        <f t="shared" si="49"/>
        <v>0</v>
      </c>
      <c r="Y584" s="335">
        <f t="shared" si="50"/>
        <v>0</v>
      </c>
      <c r="Z584" s="335">
        <f t="shared" si="51"/>
        <v>0</v>
      </c>
      <c r="AA584" s="336" t="str">
        <f>VLOOKUP(F584,'3-Productie normen'!A:O,15,FALSE)</f>
        <v>-</v>
      </c>
      <c r="AC584" s="337">
        <f t="shared" si="52"/>
        <v>0</v>
      </c>
    </row>
    <row r="585" spans="1:29" ht="14.1" customHeight="1">
      <c r="A585" s="68">
        <v>585</v>
      </c>
      <c r="B585" s="273" t="s">
        <v>101</v>
      </c>
      <c r="C585" s="329">
        <v>1</v>
      </c>
      <c r="D585" s="330" t="s">
        <v>449</v>
      </c>
      <c r="E585" s="224" t="s">
        <v>226</v>
      </c>
      <c r="F585" s="224" t="s">
        <v>218</v>
      </c>
      <c r="G585" s="224" t="s">
        <v>212</v>
      </c>
      <c r="H585" s="339"/>
      <c r="I585" s="339">
        <v>70</v>
      </c>
      <c r="J585" s="332">
        <f t="shared" si="48"/>
        <v>0</v>
      </c>
      <c r="K585" s="333" t="s">
        <v>219</v>
      </c>
      <c r="L585" s="333"/>
      <c r="M585" s="333"/>
      <c r="N585" s="333"/>
      <c r="O585" s="333"/>
      <c r="P585" s="333"/>
      <c r="Q585" s="334">
        <f>IF(K585="nio",0,IF(K585&gt;0,K585*H585/W585,0))*VLOOKUP(B585,'2-Kosten per locatie'!$A$13:$C$63,3,FALSE)</f>
        <v>0</v>
      </c>
      <c r="R585" s="334">
        <f>IF(L585&gt;0,L585*H585/X585,0)*VLOOKUP(B585,'2-Kosten per locatie'!$A$13:$C$63,3,FALSE)</f>
        <v>0</v>
      </c>
      <c r="S585" s="334">
        <f>IF(M585&gt;0,M585*H585/Y585,0)*VLOOKUP(B585,'2-Kosten per locatie'!$A$13:$C$63,3,FALSE)</f>
        <v>0</v>
      </c>
      <c r="T585" s="334">
        <f>IF(N585&gt;0,N585*H585/Z585,0)*VLOOKUP(B585,'2-Kosten per locatie'!$A$13:$C$63,3,FALSE)</f>
        <v>0</v>
      </c>
      <c r="U585" s="334">
        <f>IF(O585&gt;0,O585*H585/Y585,0)*VLOOKUP(B585,'2-Kosten per locatie'!$A$13:$C$63,3,FALSE)</f>
        <v>0</v>
      </c>
      <c r="V585" s="334">
        <f>IF(P585&gt;0,P585*H585/Z585,0)*VLOOKUP(B585,'2-Kosten per locatie'!$A$13:$C$63,3,FALSE)</f>
        <v>0</v>
      </c>
      <c r="W585" s="335">
        <f>IF(K585="nio",0,IF(K585&gt;0,VLOOKUP(F585,'3-Productie normen'!A:L,VLOOKUP(K585,'3-Productie normen'!$B$38:$C$44,2,FALSE),FALSE)))</f>
        <v>0</v>
      </c>
      <c r="X585" s="335">
        <f t="shared" si="49"/>
        <v>0</v>
      </c>
      <c r="Y585" s="335">
        <f t="shared" si="50"/>
        <v>0</v>
      </c>
      <c r="Z585" s="335">
        <f t="shared" si="51"/>
        <v>0</v>
      </c>
      <c r="AA585" s="336" t="str">
        <f>VLOOKUP(F585,'3-Productie normen'!A:O,15,FALSE)</f>
        <v>-</v>
      </c>
      <c r="AC585" s="337">
        <f t="shared" si="52"/>
        <v>0</v>
      </c>
    </row>
    <row r="586" spans="1:29" ht="14.1" customHeight="1">
      <c r="A586" s="68">
        <v>586</v>
      </c>
      <c r="B586" s="273" t="s">
        <v>101</v>
      </c>
      <c r="C586" s="329">
        <v>1</v>
      </c>
      <c r="D586" s="330" t="s">
        <v>449</v>
      </c>
      <c r="E586" s="224" t="s">
        <v>154</v>
      </c>
      <c r="F586" s="224" t="s">
        <v>154</v>
      </c>
      <c r="G586" s="224" t="s">
        <v>212</v>
      </c>
      <c r="H586" s="339">
        <v>7</v>
      </c>
      <c r="I586" s="339"/>
      <c r="J586" s="332">
        <f t="shared" si="48"/>
        <v>130</v>
      </c>
      <c r="K586" s="333">
        <v>130</v>
      </c>
      <c r="L586" s="333"/>
      <c r="M586" s="333"/>
      <c r="N586" s="333"/>
      <c r="O586" s="333"/>
      <c r="P586" s="333"/>
      <c r="Q586" s="334" t="e">
        <f>IF(K586="nio",0,IF(K586&gt;0,K586*H586/W586,0))*VLOOKUP(B586,'2-Kosten per locatie'!$A$13:$C$63,3,FALSE)</f>
        <v>#DIV/0!</v>
      </c>
      <c r="R586" s="334">
        <f>IF(L586&gt;0,L586*H586/X586,0)*VLOOKUP(B586,'2-Kosten per locatie'!$A$13:$C$63,3,FALSE)</f>
        <v>0</v>
      </c>
      <c r="S586" s="334">
        <f>IF(M586&gt;0,M586*H586/Y586,0)*VLOOKUP(B586,'2-Kosten per locatie'!$A$13:$C$63,3,FALSE)</f>
        <v>0</v>
      </c>
      <c r="T586" s="334">
        <f>IF(N586&gt;0,N586*H586/Z586,0)*VLOOKUP(B586,'2-Kosten per locatie'!$A$13:$C$63,3,FALSE)</f>
        <v>0</v>
      </c>
      <c r="U586" s="334">
        <f>IF(O586&gt;0,O586*H586/Y586,0)*VLOOKUP(B586,'2-Kosten per locatie'!$A$13:$C$63,3,FALSE)</f>
        <v>0</v>
      </c>
      <c r="V586" s="334">
        <f>IF(P586&gt;0,P586*H586/Z586,0)*VLOOKUP(B586,'2-Kosten per locatie'!$A$13:$C$63,3,FALSE)</f>
        <v>0</v>
      </c>
      <c r="W586" s="335">
        <f>IF(K586="nio",0,IF(K586&gt;0,VLOOKUP(F586,'3-Productie normen'!A:L,VLOOKUP(K586,'3-Productie normen'!$B$38:$C$44,2,FALSE),FALSE)))</f>
        <v>0</v>
      </c>
      <c r="X586" s="335">
        <f t="shared" si="49"/>
        <v>0</v>
      </c>
      <c r="Y586" s="335">
        <f t="shared" si="50"/>
        <v>0</v>
      </c>
      <c r="Z586" s="335">
        <f t="shared" si="51"/>
        <v>0</v>
      </c>
      <c r="AA586" s="336" t="str">
        <f>VLOOKUP(F586,'3-Productie normen'!A:O,15,FALSE)</f>
        <v>V</v>
      </c>
      <c r="AC586" s="337">
        <f t="shared" si="52"/>
        <v>910</v>
      </c>
    </row>
    <row r="587" spans="1:29" ht="14.1" customHeight="1">
      <c r="A587" s="68">
        <v>587</v>
      </c>
      <c r="B587" s="273" t="s">
        <v>101</v>
      </c>
      <c r="C587" s="329">
        <v>1</v>
      </c>
      <c r="D587" s="330" t="s">
        <v>449</v>
      </c>
      <c r="E587" s="224" t="s">
        <v>455</v>
      </c>
      <c r="F587" s="224" t="s">
        <v>156</v>
      </c>
      <c r="G587" s="224" t="s">
        <v>417</v>
      </c>
      <c r="H587" s="339">
        <v>10</v>
      </c>
      <c r="I587" s="339">
        <v>0</v>
      </c>
      <c r="J587" s="332">
        <f t="shared" si="48"/>
        <v>130</v>
      </c>
      <c r="K587" s="333">
        <v>130</v>
      </c>
      <c r="L587" s="333"/>
      <c r="M587" s="333"/>
      <c r="N587" s="333"/>
      <c r="O587" s="333"/>
      <c r="P587" s="333"/>
      <c r="Q587" s="334" t="e">
        <f>IF(K587="nio",0,IF(K587&gt;0,K587*H587/W587,0))*VLOOKUP(B587,'2-Kosten per locatie'!$A$13:$C$63,3,FALSE)</f>
        <v>#DIV/0!</v>
      </c>
      <c r="R587" s="334">
        <f>IF(L587&gt;0,L587*H587/X587,0)*VLOOKUP(B587,'2-Kosten per locatie'!$A$13:$C$63,3,FALSE)</f>
        <v>0</v>
      </c>
      <c r="S587" s="334">
        <f>IF(M587&gt;0,M587*H587/Y587,0)*VLOOKUP(B587,'2-Kosten per locatie'!$A$13:$C$63,3,FALSE)</f>
        <v>0</v>
      </c>
      <c r="T587" s="334">
        <f>IF(N587&gt;0,N587*H587/Z587,0)*VLOOKUP(B587,'2-Kosten per locatie'!$A$13:$C$63,3,FALSE)</f>
        <v>0</v>
      </c>
      <c r="U587" s="334">
        <f>IF(O587&gt;0,O587*H587/Y587,0)*VLOOKUP(B587,'2-Kosten per locatie'!$A$13:$C$63,3,FALSE)</f>
        <v>0</v>
      </c>
      <c r="V587" s="334">
        <f>IF(P587&gt;0,P587*H587/Z587,0)*VLOOKUP(B587,'2-Kosten per locatie'!$A$13:$C$63,3,FALSE)</f>
        <v>0</v>
      </c>
      <c r="W587" s="335">
        <f>IF(K587="nio",0,IF(K587&gt;0,VLOOKUP(F587,'3-Productie normen'!A:L,VLOOKUP(K587,'3-Productie normen'!$B$38:$C$44,2,FALSE),FALSE)))</f>
        <v>0</v>
      </c>
      <c r="X587" s="335">
        <f t="shared" si="49"/>
        <v>0</v>
      </c>
      <c r="Y587" s="335">
        <f t="shared" si="50"/>
        <v>0</v>
      </c>
      <c r="Z587" s="335">
        <f t="shared" si="51"/>
        <v>0</v>
      </c>
      <c r="AA587" s="336" t="str">
        <f>VLOOKUP(F587,'3-Productie normen'!A:O,15,FALSE)</f>
        <v>S</v>
      </c>
      <c r="AC587" s="337">
        <f t="shared" si="52"/>
        <v>1300</v>
      </c>
    </row>
    <row r="588" spans="1:29" ht="14.1" customHeight="1">
      <c r="A588" s="68">
        <v>588</v>
      </c>
      <c r="B588" s="273" t="s">
        <v>101</v>
      </c>
      <c r="C588" s="329">
        <v>1</v>
      </c>
      <c r="D588" s="330" t="s">
        <v>449</v>
      </c>
      <c r="E588" s="224" t="s">
        <v>456</v>
      </c>
      <c r="F588" s="224" t="s">
        <v>156</v>
      </c>
      <c r="G588" s="224" t="s">
        <v>417</v>
      </c>
      <c r="H588" s="339">
        <v>10</v>
      </c>
      <c r="I588" s="339">
        <v>0</v>
      </c>
      <c r="J588" s="332">
        <f t="shared" si="48"/>
        <v>130</v>
      </c>
      <c r="K588" s="333">
        <v>130</v>
      </c>
      <c r="L588" s="333"/>
      <c r="M588" s="333"/>
      <c r="N588" s="333"/>
      <c r="O588" s="333"/>
      <c r="P588" s="333"/>
      <c r="Q588" s="334" t="e">
        <f>IF(K588="nio",0,IF(K588&gt;0,K588*H588/W588,0))*VLOOKUP(B588,'2-Kosten per locatie'!$A$13:$C$63,3,FALSE)</f>
        <v>#DIV/0!</v>
      </c>
      <c r="R588" s="334">
        <f>IF(L588&gt;0,L588*H588/X588,0)*VLOOKUP(B588,'2-Kosten per locatie'!$A$13:$C$63,3,FALSE)</f>
        <v>0</v>
      </c>
      <c r="S588" s="334">
        <f>IF(M588&gt;0,M588*H588/Y588,0)*VLOOKUP(B588,'2-Kosten per locatie'!$A$13:$C$63,3,FALSE)</f>
        <v>0</v>
      </c>
      <c r="T588" s="334">
        <f>IF(N588&gt;0,N588*H588/Z588,0)*VLOOKUP(B588,'2-Kosten per locatie'!$A$13:$C$63,3,FALSE)</f>
        <v>0</v>
      </c>
      <c r="U588" s="334">
        <f>IF(O588&gt;0,O588*H588/Y588,0)*VLOOKUP(B588,'2-Kosten per locatie'!$A$13:$C$63,3,FALSE)</f>
        <v>0</v>
      </c>
      <c r="V588" s="334">
        <f>IF(P588&gt;0,P588*H588/Z588,0)*VLOOKUP(B588,'2-Kosten per locatie'!$A$13:$C$63,3,FALSE)</f>
        <v>0</v>
      </c>
      <c r="W588" s="335">
        <f>IF(K588="nio",0,IF(K588&gt;0,VLOOKUP(F588,'3-Productie normen'!A:L,VLOOKUP(K588,'3-Productie normen'!$B$38:$C$44,2,FALSE),FALSE)))</f>
        <v>0</v>
      </c>
      <c r="X588" s="335">
        <f t="shared" si="49"/>
        <v>0</v>
      </c>
      <c r="Y588" s="335">
        <f t="shared" si="50"/>
        <v>0</v>
      </c>
      <c r="Z588" s="335">
        <f t="shared" si="51"/>
        <v>0</v>
      </c>
      <c r="AA588" s="336" t="str">
        <f>VLOOKUP(F588,'3-Productie normen'!A:O,15,FALSE)</f>
        <v>S</v>
      </c>
      <c r="AC588" s="337">
        <f t="shared" si="52"/>
        <v>1300</v>
      </c>
    </row>
    <row r="589" spans="1:29" ht="14.1" customHeight="1">
      <c r="A589" s="68">
        <v>589</v>
      </c>
      <c r="B589" s="273" t="s">
        <v>101</v>
      </c>
      <c r="C589" s="329">
        <v>1</v>
      </c>
      <c r="D589" s="330" t="s">
        <v>449</v>
      </c>
      <c r="E589" s="224" t="s">
        <v>351</v>
      </c>
      <c r="F589" s="224" t="s">
        <v>218</v>
      </c>
      <c r="G589" s="224" t="s">
        <v>212</v>
      </c>
      <c r="H589" s="339">
        <v>0</v>
      </c>
      <c r="I589" s="339">
        <v>42</v>
      </c>
      <c r="J589" s="332">
        <f t="shared" si="48"/>
        <v>0</v>
      </c>
      <c r="K589" s="333" t="s">
        <v>219</v>
      </c>
      <c r="L589" s="333"/>
      <c r="M589" s="333"/>
      <c r="N589" s="333"/>
      <c r="O589" s="333"/>
      <c r="P589" s="333"/>
      <c r="Q589" s="334">
        <f>IF(K589="nio",0,IF(K589&gt;0,K589*H589/W589,0))*VLOOKUP(B589,'2-Kosten per locatie'!$A$13:$C$63,3,FALSE)</f>
        <v>0</v>
      </c>
      <c r="R589" s="334">
        <f>IF(L589&gt;0,L589*H589/X589,0)*VLOOKUP(B589,'2-Kosten per locatie'!$A$13:$C$63,3,FALSE)</f>
        <v>0</v>
      </c>
      <c r="S589" s="334">
        <f>IF(M589&gt;0,M589*H589/Y589,0)*VLOOKUP(B589,'2-Kosten per locatie'!$A$13:$C$63,3,FALSE)</f>
        <v>0</v>
      </c>
      <c r="T589" s="334">
        <f>IF(N589&gt;0,N589*H589/Z589,0)*VLOOKUP(B589,'2-Kosten per locatie'!$A$13:$C$63,3,FALSE)</f>
        <v>0</v>
      </c>
      <c r="U589" s="334">
        <f>IF(O589&gt;0,O589*H589/Y589,0)*VLOOKUP(B589,'2-Kosten per locatie'!$A$13:$C$63,3,FALSE)</f>
        <v>0</v>
      </c>
      <c r="V589" s="334">
        <f>IF(P589&gt;0,P589*H589/Z589,0)*VLOOKUP(B589,'2-Kosten per locatie'!$A$13:$C$63,3,FALSE)</f>
        <v>0</v>
      </c>
      <c r="W589" s="335">
        <f>IF(K589="nio",0,IF(K589&gt;0,VLOOKUP(F589,'3-Productie normen'!A:L,VLOOKUP(K589,'3-Productie normen'!$B$38:$C$44,2,FALSE),FALSE)))</f>
        <v>0</v>
      </c>
      <c r="X589" s="335">
        <f t="shared" si="49"/>
        <v>0</v>
      </c>
      <c r="Y589" s="335">
        <f t="shared" si="50"/>
        <v>0</v>
      </c>
      <c r="Z589" s="335">
        <f t="shared" si="51"/>
        <v>0</v>
      </c>
      <c r="AA589" s="336" t="str">
        <f>VLOOKUP(F589,'3-Productie normen'!A:O,15,FALSE)</f>
        <v>-</v>
      </c>
      <c r="AC589" s="337">
        <f t="shared" si="52"/>
        <v>0</v>
      </c>
    </row>
    <row r="590" spans="1:29" ht="14.1" customHeight="1">
      <c r="A590" s="68">
        <v>590</v>
      </c>
      <c r="B590" s="273" t="s">
        <v>101</v>
      </c>
      <c r="C590" s="329">
        <v>1</v>
      </c>
      <c r="D590" s="330" t="s">
        <v>449</v>
      </c>
      <c r="E590" s="224" t="s">
        <v>167</v>
      </c>
      <c r="F590" s="224" t="s">
        <v>167</v>
      </c>
      <c r="G590" s="224" t="s">
        <v>408</v>
      </c>
      <c r="H590" s="339">
        <v>12</v>
      </c>
      <c r="I590" s="339"/>
      <c r="J590" s="332">
        <f t="shared" si="48"/>
        <v>130</v>
      </c>
      <c r="K590" s="333">
        <v>130</v>
      </c>
      <c r="L590" s="333"/>
      <c r="M590" s="333"/>
      <c r="N590" s="333"/>
      <c r="O590" s="333"/>
      <c r="P590" s="333"/>
      <c r="Q590" s="334" t="e">
        <f>IF(K590="nio",0,IF(K590&gt;0,K590*H590/W590,0))*VLOOKUP(B590,'2-Kosten per locatie'!$A$13:$C$63,3,FALSE)</f>
        <v>#DIV/0!</v>
      </c>
      <c r="R590" s="334">
        <f>IF(L590&gt;0,L590*H590/X590,0)*VLOOKUP(B590,'2-Kosten per locatie'!$A$13:$C$63,3,FALSE)</f>
        <v>0</v>
      </c>
      <c r="S590" s="334">
        <f>IF(M590&gt;0,M590*H590/Y590,0)*VLOOKUP(B590,'2-Kosten per locatie'!$A$13:$C$63,3,FALSE)</f>
        <v>0</v>
      </c>
      <c r="T590" s="334">
        <f>IF(N590&gt;0,N590*H590/Z590,0)*VLOOKUP(B590,'2-Kosten per locatie'!$A$13:$C$63,3,FALSE)</f>
        <v>0</v>
      </c>
      <c r="U590" s="334">
        <f>IF(O590&gt;0,O590*H590/Y590,0)*VLOOKUP(B590,'2-Kosten per locatie'!$A$13:$C$63,3,FALSE)</f>
        <v>0</v>
      </c>
      <c r="V590" s="334">
        <f>IF(P590&gt;0,P590*H590/Z590,0)*VLOOKUP(B590,'2-Kosten per locatie'!$A$13:$C$63,3,FALSE)</f>
        <v>0</v>
      </c>
      <c r="W590" s="335">
        <f>IF(K590="nio",0,IF(K590&gt;0,VLOOKUP(F590,'3-Productie normen'!A:L,VLOOKUP(K590,'3-Productie normen'!$B$38:$C$44,2,FALSE),FALSE)))</f>
        <v>0</v>
      </c>
      <c r="X590" s="335">
        <f t="shared" si="49"/>
        <v>0</v>
      </c>
      <c r="Y590" s="335">
        <f t="shared" si="50"/>
        <v>0</v>
      </c>
      <c r="Z590" s="335">
        <f t="shared" si="51"/>
        <v>0</v>
      </c>
      <c r="AA590" s="336" t="str">
        <f>VLOOKUP(F590,'3-Productie normen'!A:O,15,FALSE)</f>
        <v>V</v>
      </c>
      <c r="AC590" s="337">
        <f t="shared" si="52"/>
        <v>1560</v>
      </c>
    </row>
    <row r="591" spans="1:29" ht="14.1" customHeight="1">
      <c r="A591" s="68">
        <v>591</v>
      </c>
      <c r="B591" s="273" t="s">
        <v>101</v>
      </c>
      <c r="C591" s="329">
        <v>1</v>
      </c>
      <c r="D591" s="330" t="s">
        <v>449</v>
      </c>
      <c r="E591" s="224" t="s">
        <v>167</v>
      </c>
      <c r="F591" s="224" t="s">
        <v>167</v>
      </c>
      <c r="G591" s="224" t="s">
        <v>408</v>
      </c>
      <c r="H591" s="339">
        <v>16</v>
      </c>
      <c r="I591" s="339"/>
      <c r="J591" s="332">
        <f t="shared" si="48"/>
        <v>130</v>
      </c>
      <c r="K591" s="333">
        <v>130</v>
      </c>
      <c r="L591" s="333"/>
      <c r="M591" s="333"/>
      <c r="N591" s="333"/>
      <c r="O591" s="333"/>
      <c r="P591" s="333"/>
      <c r="Q591" s="334" t="e">
        <f>IF(K591="nio",0,IF(K591&gt;0,K591*H591/W591,0))*VLOOKUP(B591,'2-Kosten per locatie'!$A$13:$C$63,3,FALSE)</f>
        <v>#DIV/0!</v>
      </c>
      <c r="R591" s="334">
        <f>IF(L591&gt;0,L591*H591/X591,0)*VLOOKUP(B591,'2-Kosten per locatie'!$A$13:$C$63,3,FALSE)</f>
        <v>0</v>
      </c>
      <c r="S591" s="334">
        <f>IF(M591&gt;0,M591*H591/Y591,0)*VLOOKUP(B591,'2-Kosten per locatie'!$A$13:$C$63,3,FALSE)</f>
        <v>0</v>
      </c>
      <c r="T591" s="334">
        <f>IF(N591&gt;0,N591*H591/Z591,0)*VLOOKUP(B591,'2-Kosten per locatie'!$A$13:$C$63,3,FALSE)</f>
        <v>0</v>
      </c>
      <c r="U591" s="334">
        <f>IF(O591&gt;0,O591*H591/Y591,0)*VLOOKUP(B591,'2-Kosten per locatie'!$A$13:$C$63,3,FALSE)</f>
        <v>0</v>
      </c>
      <c r="V591" s="334">
        <f>IF(P591&gt;0,P591*H591/Z591,0)*VLOOKUP(B591,'2-Kosten per locatie'!$A$13:$C$63,3,FALSE)</f>
        <v>0</v>
      </c>
      <c r="W591" s="335">
        <f>IF(K591="nio",0,IF(K591&gt;0,VLOOKUP(F591,'3-Productie normen'!A:L,VLOOKUP(K591,'3-Productie normen'!$B$38:$C$44,2,FALSE),FALSE)))</f>
        <v>0</v>
      </c>
      <c r="X591" s="335">
        <f t="shared" si="49"/>
        <v>0</v>
      </c>
      <c r="Y591" s="335">
        <f t="shared" si="50"/>
        <v>0</v>
      </c>
      <c r="Z591" s="335">
        <f t="shared" si="51"/>
        <v>0</v>
      </c>
      <c r="AA591" s="336" t="str">
        <f>VLOOKUP(F591,'3-Productie normen'!A:O,15,FALSE)</f>
        <v>V</v>
      </c>
      <c r="AC591" s="337">
        <f t="shared" si="52"/>
        <v>2080</v>
      </c>
    </row>
    <row r="592" spans="1:29" ht="14.1" customHeight="1">
      <c r="A592" s="68">
        <v>592</v>
      </c>
      <c r="B592" s="273" t="s">
        <v>101</v>
      </c>
      <c r="C592" s="329">
        <v>1</v>
      </c>
      <c r="D592" s="330" t="s">
        <v>449</v>
      </c>
      <c r="E592" s="224" t="s">
        <v>215</v>
      </c>
      <c r="F592" s="224" t="s">
        <v>166</v>
      </c>
      <c r="G592" s="224" t="s">
        <v>417</v>
      </c>
      <c r="H592" s="339">
        <v>1</v>
      </c>
      <c r="I592" s="339"/>
      <c r="J592" s="332">
        <f t="shared" si="48"/>
        <v>255</v>
      </c>
      <c r="K592" s="333">
        <v>255</v>
      </c>
      <c r="L592" s="333"/>
      <c r="M592" s="333"/>
      <c r="N592" s="333"/>
      <c r="O592" s="333"/>
      <c r="P592" s="333"/>
      <c r="Q592" s="334" t="e">
        <f>IF(K592="nio",0,IF(K592&gt;0,K592*H592/W592,0))*VLOOKUP(B592,'2-Kosten per locatie'!$A$13:$C$63,3,FALSE)</f>
        <v>#DIV/0!</v>
      </c>
      <c r="R592" s="334">
        <f>IF(L592&gt;0,L592*H592/X592,0)*VLOOKUP(B592,'2-Kosten per locatie'!$A$13:$C$63,3,FALSE)</f>
        <v>0</v>
      </c>
      <c r="S592" s="334">
        <f>IF(M592&gt;0,M592*H592/Y592,0)*VLOOKUP(B592,'2-Kosten per locatie'!$A$13:$C$63,3,FALSE)</f>
        <v>0</v>
      </c>
      <c r="T592" s="334">
        <f>IF(N592&gt;0,N592*H592/Z592,0)*VLOOKUP(B592,'2-Kosten per locatie'!$A$13:$C$63,3,FALSE)</f>
        <v>0</v>
      </c>
      <c r="U592" s="334">
        <f>IF(O592&gt;0,O592*H592/Y592,0)*VLOOKUP(B592,'2-Kosten per locatie'!$A$13:$C$63,3,FALSE)</f>
        <v>0</v>
      </c>
      <c r="V592" s="334">
        <f>IF(P592&gt;0,P592*H592/Z592,0)*VLOOKUP(B592,'2-Kosten per locatie'!$A$13:$C$63,3,FALSE)</f>
        <v>0</v>
      </c>
      <c r="W592" s="335">
        <f>IF(K592="nio",0,IF(K592&gt;0,VLOOKUP(F592,'3-Productie normen'!A:L,VLOOKUP(K592,'3-Productie normen'!$B$38:$C$44,2,FALSE),FALSE)))</f>
        <v>0</v>
      </c>
      <c r="X592" s="335">
        <f t="shared" si="49"/>
        <v>0</v>
      </c>
      <c r="Y592" s="335">
        <f t="shared" si="50"/>
        <v>0</v>
      </c>
      <c r="Z592" s="335">
        <f t="shared" si="51"/>
        <v>0</v>
      </c>
      <c r="AA592" s="336" t="str">
        <f>VLOOKUP(F592,'3-Productie normen'!A:O,15,FALSE)</f>
        <v>S</v>
      </c>
      <c r="AC592" s="337">
        <f t="shared" si="52"/>
        <v>255</v>
      </c>
    </row>
    <row r="593" spans="1:29" ht="14.1" customHeight="1">
      <c r="A593" s="68">
        <v>593</v>
      </c>
      <c r="B593" s="273" t="s">
        <v>101</v>
      </c>
      <c r="C593" s="329">
        <v>1</v>
      </c>
      <c r="D593" s="330" t="s">
        <v>449</v>
      </c>
      <c r="E593" s="224" t="s">
        <v>214</v>
      </c>
      <c r="F593" s="224" t="s">
        <v>166</v>
      </c>
      <c r="G593" s="224" t="s">
        <v>417</v>
      </c>
      <c r="H593" s="339">
        <v>1</v>
      </c>
      <c r="I593" s="339"/>
      <c r="J593" s="332">
        <f t="shared" si="48"/>
        <v>255</v>
      </c>
      <c r="K593" s="333">
        <v>255</v>
      </c>
      <c r="L593" s="333"/>
      <c r="M593" s="333"/>
      <c r="N593" s="333"/>
      <c r="O593" s="333"/>
      <c r="P593" s="333"/>
      <c r="Q593" s="334" t="e">
        <f>IF(K593="nio",0,IF(K593&gt;0,K593*H593/W593,0))*VLOOKUP(B593,'2-Kosten per locatie'!$A$13:$C$63,3,FALSE)</f>
        <v>#DIV/0!</v>
      </c>
      <c r="R593" s="334">
        <f>IF(L593&gt;0,L593*H593/X593,0)*VLOOKUP(B593,'2-Kosten per locatie'!$A$13:$C$63,3,FALSE)</f>
        <v>0</v>
      </c>
      <c r="S593" s="334">
        <f>IF(M593&gt;0,M593*H593/Y593,0)*VLOOKUP(B593,'2-Kosten per locatie'!$A$13:$C$63,3,FALSE)</f>
        <v>0</v>
      </c>
      <c r="T593" s="334">
        <f>IF(N593&gt;0,N593*H593/Z593,0)*VLOOKUP(B593,'2-Kosten per locatie'!$A$13:$C$63,3,FALSE)</f>
        <v>0</v>
      </c>
      <c r="U593" s="334">
        <f>IF(O593&gt;0,O593*H593/Y593,0)*VLOOKUP(B593,'2-Kosten per locatie'!$A$13:$C$63,3,FALSE)</f>
        <v>0</v>
      </c>
      <c r="V593" s="334">
        <f>IF(P593&gt;0,P593*H593/Z593,0)*VLOOKUP(B593,'2-Kosten per locatie'!$A$13:$C$63,3,FALSE)</f>
        <v>0</v>
      </c>
      <c r="W593" s="335">
        <f>IF(K593="nio",0,IF(K593&gt;0,VLOOKUP(F593,'3-Productie normen'!A:L,VLOOKUP(K593,'3-Productie normen'!$B$38:$C$44,2,FALSE),FALSE)))</f>
        <v>0</v>
      </c>
      <c r="X593" s="335">
        <f t="shared" si="49"/>
        <v>0</v>
      </c>
      <c r="Y593" s="335">
        <f t="shared" si="50"/>
        <v>0</v>
      </c>
      <c r="Z593" s="335">
        <f t="shared" si="51"/>
        <v>0</v>
      </c>
      <c r="AA593" s="336" t="str">
        <f>VLOOKUP(F593,'3-Productie normen'!A:O,15,FALSE)</f>
        <v>S</v>
      </c>
      <c r="AC593" s="337">
        <f t="shared" si="52"/>
        <v>255</v>
      </c>
    </row>
    <row r="594" spans="1:29" ht="14.1" customHeight="1">
      <c r="A594" s="68">
        <v>594</v>
      </c>
      <c r="B594" s="273" t="s">
        <v>101</v>
      </c>
      <c r="C594" s="329">
        <v>2</v>
      </c>
      <c r="D594" s="330" t="s">
        <v>405</v>
      </c>
      <c r="E594" s="224" t="s">
        <v>457</v>
      </c>
      <c r="F594" s="224" t="s">
        <v>161</v>
      </c>
      <c r="G594" s="224" t="s">
        <v>212</v>
      </c>
      <c r="H594" s="339">
        <v>48</v>
      </c>
      <c r="I594" s="339"/>
      <c r="J594" s="332">
        <f t="shared" si="48"/>
        <v>130</v>
      </c>
      <c r="K594" s="333">
        <v>130</v>
      </c>
      <c r="L594" s="333"/>
      <c r="M594" s="333"/>
      <c r="N594" s="333"/>
      <c r="O594" s="333"/>
      <c r="P594" s="333"/>
      <c r="Q594" s="334" t="e">
        <f>IF(K594="nio",0,IF(K594&gt;0,K594*H594/W594,0))*VLOOKUP(B594,'2-Kosten per locatie'!$A$13:$C$63,3,FALSE)</f>
        <v>#DIV/0!</v>
      </c>
      <c r="R594" s="334">
        <f>IF(L594&gt;0,L594*H594/X594,0)*VLOOKUP(B594,'2-Kosten per locatie'!$A$13:$C$63,3,FALSE)</f>
        <v>0</v>
      </c>
      <c r="S594" s="334">
        <f>IF(M594&gt;0,M594*H594/Y594,0)*VLOOKUP(B594,'2-Kosten per locatie'!$A$13:$C$63,3,FALSE)</f>
        <v>0</v>
      </c>
      <c r="T594" s="334">
        <f>IF(N594&gt;0,N594*H594/Z594,0)*VLOOKUP(B594,'2-Kosten per locatie'!$A$13:$C$63,3,FALSE)</f>
        <v>0</v>
      </c>
      <c r="U594" s="334">
        <f>IF(O594&gt;0,O594*H594/Y594,0)*VLOOKUP(B594,'2-Kosten per locatie'!$A$13:$C$63,3,FALSE)</f>
        <v>0</v>
      </c>
      <c r="V594" s="334">
        <f>IF(P594&gt;0,P594*H594/Z594,0)*VLOOKUP(B594,'2-Kosten per locatie'!$A$13:$C$63,3,FALSE)</f>
        <v>0</v>
      </c>
      <c r="W594" s="335">
        <f>IF(K594="nio",0,IF(K594&gt;0,VLOOKUP(F594,'3-Productie normen'!A:L,VLOOKUP(K594,'3-Productie normen'!$B$38:$C$44,2,FALSE),FALSE)))</f>
        <v>0</v>
      </c>
      <c r="X594" s="335">
        <f t="shared" si="49"/>
        <v>0</v>
      </c>
      <c r="Y594" s="335">
        <f t="shared" si="50"/>
        <v>0</v>
      </c>
      <c r="Z594" s="335">
        <f t="shared" si="51"/>
        <v>0</v>
      </c>
      <c r="AA594" s="336" t="str">
        <f>VLOOKUP(F594,'3-Productie normen'!A:O,15,FALSE)</f>
        <v>V</v>
      </c>
      <c r="AC594" s="337">
        <f t="shared" si="52"/>
        <v>6240</v>
      </c>
    </row>
    <row r="595" spans="1:29" ht="14.1" customHeight="1">
      <c r="A595" s="68">
        <v>595</v>
      </c>
      <c r="B595" s="273" t="s">
        <v>101</v>
      </c>
      <c r="C595" s="329">
        <v>2</v>
      </c>
      <c r="D595" s="330" t="s">
        <v>405</v>
      </c>
      <c r="E595" s="224" t="s">
        <v>157</v>
      </c>
      <c r="F595" s="224" t="s">
        <v>157</v>
      </c>
      <c r="G595" s="224" t="s">
        <v>212</v>
      </c>
      <c r="H595" s="339">
        <v>87</v>
      </c>
      <c r="I595" s="339"/>
      <c r="J595" s="332">
        <f t="shared" si="48"/>
        <v>255</v>
      </c>
      <c r="K595" s="333">
        <v>255</v>
      </c>
      <c r="L595" s="333"/>
      <c r="M595" s="333"/>
      <c r="N595" s="333"/>
      <c r="O595" s="333"/>
      <c r="P595" s="333"/>
      <c r="Q595" s="334" t="e">
        <f>IF(K595="nio",0,IF(K595&gt;0,K595*H595/W595,0))*VLOOKUP(B595,'2-Kosten per locatie'!$A$13:$C$63,3,FALSE)</f>
        <v>#DIV/0!</v>
      </c>
      <c r="R595" s="334">
        <f>IF(L595&gt;0,L595*H595/X595,0)*VLOOKUP(B595,'2-Kosten per locatie'!$A$13:$C$63,3,FALSE)</f>
        <v>0</v>
      </c>
      <c r="S595" s="334">
        <f>IF(M595&gt;0,M595*H595/Y595,0)*VLOOKUP(B595,'2-Kosten per locatie'!$A$13:$C$63,3,FALSE)</f>
        <v>0</v>
      </c>
      <c r="T595" s="334">
        <f>IF(N595&gt;0,N595*H595/Z595,0)*VLOOKUP(B595,'2-Kosten per locatie'!$A$13:$C$63,3,FALSE)</f>
        <v>0</v>
      </c>
      <c r="U595" s="334">
        <f>IF(O595&gt;0,O595*H595/Y595,0)*VLOOKUP(B595,'2-Kosten per locatie'!$A$13:$C$63,3,FALSE)</f>
        <v>0</v>
      </c>
      <c r="V595" s="334">
        <f>IF(P595&gt;0,P595*H595/Z595,0)*VLOOKUP(B595,'2-Kosten per locatie'!$A$13:$C$63,3,FALSE)</f>
        <v>0</v>
      </c>
      <c r="W595" s="335">
        <f>IF(K595="nio",0,IF(K595&gt;0,VLOOKUP(F595,'3-Productie normen'!A:L,VLOOKUP(K595,'3-Productie normen'!$B$38:$C$44,2,FALSE),FALSE)))</f>
        <v>0</v>
      </c>
      <c r="X595" s="335">
        <f t="shared" si="49"/>
        <v>0</v>
      </c>
      <c r="Y595" s="335">
        <f t="shared" si="50"/>
        <v>0</v>
      </c>
      <c r="Z595" s="335">
        <f t="shared" si="51"/>
        <v>0</v>
      </c>
      <c r="AA595" s="336" t="str">
        <f>VLOOKUP(F595,'3-Productie normen'!A:O,15,FALSE)</f>
        <v>V</v>
      </c>
      <c r="AC595" s="337">
        <f t="shared" si="52"/>
        <v>22185</v>
      </c>
    </row>
    <row r="596" spans="1:29" ht="14.1" customHeight="1">
      <c r="A596" s="68">
        <v>596</v>
      </c>
      <c r="B596" s="273" t="s">
        <v>101</v>
      </c>
      <c r="C596" s="329">
        <v>2</v>
      </c>
      <c r="D596" s="330" t="s">
        <v>405</v>
      </c>
      <c r="E596" s="224" t="s">
        <v>158</v>
      </c>
      <c r="F596" s="224" t="s">
        <v>158</v>
      </c>
      <c r="G596" s="224" t="s">
        <v>212</v>
      </c>
      <c r="H596" s="339">
        <v>26</v>
      </c>
      <c r="I596" s="339"/>
      <c r="J596" s="332">
        <f t="shared" si="48"/>
        <v>130</v>
      </c>
      <c r="K596" s="333">
        <v>130</v>
      </c>
      <c r="L596" s="333"/>
      <c r="M596" s="333"/>
      <c r="N596" s="333"/>
      <c r="O596" s="333"/>
      <c r="P596" s="333"/>
      <c r="Q596" s="334" t="e">
        <f>IF(K596="nio",0,IF(K596&gt;0,K596*H596/W596,0))*VLOOKUP(B596,'2-Kosten per locatie'!$A$13:$C$63,3,FALSE)</f>
        <v>#DIV/0!</v>
      </c>
      <c r="R596" s="334">
        <f>IF(L596&gt;0,L596*H596/X596,0)*VLOOKUP(B596,'2-Kosten per locatie'!$A$13:$C$63,3,FALSE)</f>
        <v>0</v>
      </c>
      <c r="S596" s="334">
        <f>IF(M596&gt;0,M596*H596/Y596,0)*VLOOKUP(B596,'2-Kosten per locatie'!$A$13:$C$63,3,FALSE)</f>
        <v>0</v>
      </c>
      <c r="T596" s="334">
        <f>IF(N596&gt;0,N596*H596/Z596,0)*VLOOKUP(B596,'2-Kosten per locatie'!$A$13:$C$63,3,FALSE)</f>
        <v>0</v>
      </c>
      <c r="U596" s="334">
        <f>IF(O596&gt;0,O596*H596/Y596,0)*VLOOKUP(B596,'2-Kosten per locatie'!$A$13:$C$63,3,FALSE)</f>
        <v>0</v>
      </c>
      <c r="V596" s="334">
        <f>IF(P596&gt;0,P596*H596/Z596,0)*VLOOKUP(B596,'2-Kosten per locatie'!$A$13:$C$63,3,FALSE)</f>
        <v>0</v>
      </c>
      <c r="W596" s="335">
        <f>IF(K596="nio",0,IF(K596&gt;0,VLOOKUP(F596,'3-Productie normen'!A:L,VLOOKUP(K596,'3-Productie normen'!$B$38:$C$44,2,FALSE),FALSE)))</f>
        <v>0</v>
      </c>
      <c r="X596" s="335">
        <f t="shared" si="49"/>
        <v>0</v>
      </c>
      <c r="Y596" s="335">
        <f t="shared" si="50"/>
        <v>0</v>
      </c>
      <c r="Z596" s="335">
        <f t="shared" si="51"/>
        <v>0</v>
      </c>
      <c r="AA596" s="336" t="str">
        <f>VLOOKUP(F596,'3-Productie normen'!A:O,15,FALSE)</f>
        <v>B</v>
      </c>
      <c r="AC596" s="337">
        <f t="shared" si="52"/>
        <v>3380</v>
      </c>
    </row>
    <row r="597" spans="1:29" ht="14.1" customHeight="1">
      <c r="A597" s="68">
        <v>597</v>
      </c>
      <c r="B597" s="273" t="s">
        <v>101</v>
      </c>
      <c r="C597" s="329">
        <v>2</v>
      </c>
      <c r="D597" s="330" t="s">
        <v>405</v>
      </c>
      <c r="E597" s="224" t="s">
        <v>167</v>
      </c>
      <c r="F597" s="224" t="s">
        <v>167</v>
      </c>
      <c r="G597" s="224" t="s">
        <v>408</v>
      </c>
      <c r="H597" s="339">
        <v>12</v>
      </c>
      <c r="I597" s="339"/>
      <c r="J597" s="332">
        <f t="shared" si="48"/>
        <v>130</v>
      </c>
      <c r="K597" s="333">
        <v>130</v>
      </c>
      <c r="L597" s="333"/>
      <c r="M597" s="333"/>
      <c r="N597" s="333"/>
      <c r="O597" s="333"/>
      <c r="P597" s="333"/>
      <c r="Q597" s="334" t="e">
        <f>IF(K597="nio",0,IF(K597&gt;0,K597*H597/W597,0))*VLOOKUP(B597,'2-Kosten per locatie'!$A$13:$C$63,3,FALSE)</f>
        <v>#DIV/0!</v>
      </c>
      <c r="R597" s="334">
        <f>IF(L597&gt;0,L597*H597/X597,0)*VLOOKUP(B597,'2-Kosten per locatie'!$A$13:$C$63,3,FALSE)</f>
        <v>0</v>
      </c>
      <c r="S597" s="334">
        <f>IF(M597&gt;0,M597*H597/Y597,0)*VLOOKUP(B597,'2-Kosten per locatie'!$A$13:$C$63,3,FALSE)</f>
        <v>0</v>
      </c>
      <c r="T597" s="334">
        <f>IF(N597&gt;0,N597*H597/Z597,0)*VLOOKUP(B597,'2-Kosten per locatie'!$A$13:$C$63,3,FALSE)</f>
        <v>0</v>
      </c>
      <c r="U597" s="334">
        <f>IF(O597&gt;0,O597*H597/Y597,0)*VLOOKUP(B597,'2-Kosten per locatie'!$A$13:$C$63,3,FALSE)</f>
        <v>0</v>
      </c>
      <c r="V597" s="334">
        <f>IF(P597&gt;0,P597*H597/Z597,0)*VLOOKUP(B597,'2-Kosten per locatie'!$A$13:$C$63,3,FALSE)</f>
        <v>0</v>
      </c>
      <c r="W597" s="335">
        <f>IF(K597="nio",0,IF(K597&gt;0,VLOOKUP(F597,'3-Productie normen'!A:L,VLOOKUP(K597,'3-Productie normen'!$B$38:$C$44,2,FALSE),FALSE)))</f>
        <v>0</v>
      </c>
      <c r="X597" s="335">
        <f t="shared" si="49"/>
        <v>0</v>
      </c>
      <c r="Y597" s="335">
        <f t="shared" si="50"/>
        <v>0</v>
      </c>
      <c r="Z597" s="335">
        <f t="shared" si="51"/>
        <v>0</v>
      </c>
      <c r="AA597" s="336" t="str">
        <f>VLOOKUP(F597,'3-Productie normen'!A:O,15,FALSE)</f>
        <v>V</v>
      </c>
      <c r="AC597" s="337">
        <f t="shared" si="52"/>
        <v>1560</v>
      </c>
    </row>
    <row r="598" spans="1:29" ht="14.1" customHeight="1">
      <c r="A598" s="68">
        <v>598</v>
      </c>
      <c r="B598" s="273" t="s">
        <v>101</v>
      </c>
      <c r="C598" s="329">
        <v>2</v>
      </c>
      <c r="D598" s="330" t="s">
        <v>405</v>
      </c>
      <c r="E598" s="224" t="s">
        <v>154</v>
      </c>
      <c r="F598" s="224" t="s">
        <v>154</v>
      </c>
      <c r="G598" s="224" t="s">
        <v>408</v>
      </c>
      <c r="H598" s="339">
        <v>10</v>
      </c>
      <c r="I598" s="339"/>
      <c r="J598" s="332">
        <f t="shared" si="48"/>
        <v>130</v>
      </c>
      <c r="K598" s="333">
        <v>130</v>
      </c>
      <c r="L598" s="333"/>
      <c r="M598" s="333"/>
      <c r="N598" s="333"/>
      <c r="O598" s="333"/>
      <c r="P598" s="333"/>
      <c r="Q598" s="334" t="e">
        <f>IF(K598="nio",0,IF(K598&gt;0,K598*H598/W598,0))*VLOOKUP(B598,'2-Kosten per locatie'!$A$13:$C$63,3,FALSE)</f>
        <v>#DIV/0!</v>
      </c>
      <c r="R598" s="334">
        <f>IF(L598&gt;0,L598*H598/X598,0)*VLOOKUP(B598,'2-Kosten per locatie'!$A$13:$C$63,3,FALSE)</f>
        <v>0</v>
      </c>
      <c r="S598" s="334">
        <f>IF(M598&gt;0,M598*H598/Y598,0)*VLOOKUP(B598,'2-Kosten per locatie'!$A$13:$C$63,3,FALSE)</f>
        <v>0</v>
      </c>
      <c r="T598" s="334">
        <f>IF(N598&gt;0,N598*H598/Z598,0)*VLOOKUP(B598,'2-Kosten per locatie'!$A$13:$C$63,3,FALSE)</f>
        <v>0</v>
      </c>
      <c r="U598" s="334">
        <f>IF(O598&gt;0,O598*H598/Y598,0)*VLOOKUP(B598,'2-Kosten per locatie'!$A$13:$C$63,3,FALSE)</f>
        <v>0</v>
      </c>
      <c r="V598" s="334">
        <f>IF(P598&gt;0,P598*H598/Z598,0)*VLOOKUP(B598,'2-Kosten per locatie'!$A$13:$C$63,3,FALSE)</f>
        <v>0</v>
      </c>
      <c r="W598" s="335">
        <f>IF(K598="nio",0,IF(K598&gt;0,VLOOKUP(F598,'3-Productie normen'!A:L,VLOOKUP(K598,'3-Productie normen'!$B$38:$C$44,2,FALSE),FALSE)))</f>
        <v>0</v>
      </c>
      <c r="X598" s="335">
        <f t="shared" si="49"/>
        <v>0</v>
      </c>
      <c r="Y598" s="335">
        <f t="shared" si="50"/>
        <v>0</v>
      </c>
      <c r="Z598" s="335">
        <f t="shared" si="51"/>
        <v>0</v>
      </c>
      <c r="AA598" s="336" t="str">
        <f>VLOOKUP(F598,'3-Productie normen'!A:O,15,FALSE)</f>
        <v>V</v>
      </c>
      <c r="AC598" s="337">
        <f t="shared" si="52"/>
        <v>1300</v>
      </c>
    </row>
    <row r="599" spans="1:29" ht="14.1" customHeight="1">
      <c r="A599" s="68">
        <v>599</v>
      </c>
      <c r="B599" s="273" t="s">
        <v>101</v>
      </c>
      <c r="C599" s="329">
        <v>2</v>
      </c>
      <c r="D599" s="330" t="s">
        <v>405</v>
      </c>
      <c r="E599" s="224" t="s">
        <v>351</v>
      </c>
      <c r="F599" s="224" t="s">
        <v>218</v>
      </c>
      <c r="G599" s="224" t="s">
        <v>411</v>
      </c>
      <c r="H599" s="339">
        <v>0</v>
      </c>
      <c r="I599" s="339">
        <v>10</v>
      </c>
      <c r="J599" s="332">
        <f t="shared" si="48"/>
        <v>0</v>
      </c>
      <c r="K599" s="333" t="s">
        <v>219</v>
      </c>
      <c r="L599" s="333"/>
      <c r="M599" s="333"/>
      <c r="N599" s="333"/>
      <c r="O599" s="333"/>
      <c r="P599" s="333"/>
      <c r="Q599" s="334">
        <f>IF(K599="nio",0,IF(K599&gt;0,K599*H599/W599,0))*VLOOKUP(B599,'2-Kosten per locatie'!$A$13:$C$63,3,FALSE)</f>
        <v>0</v>
      </c>
      <c r="R599" s="334">
        <f>IF(L599&gt;0,L599*H599/X599,0)*VLOOKUP(B599,'2-Kosten per locatie'!$A$13:$C$63,3,FALSE)</f>
        <v>0</v>
      </c>
      <c r="S599" s="334">
        <f>IF(M599&gt;0,M599*H599/Y599,0)*VLOOKUP(B599,'2-Kosten per locatie'!$A$13:$C$63,3,FALSE)</f>
        <v>0</v>
      </c>
      <c r="T599" s="334">
        <f>IF(N599&gt;0,N599*H599/Z599,0)*VLOOKUP(B599,'2-Kosten per locatie'!$A$13:$C$63,3,FALSE)</f>
        <v>0</v>
      </c>
      <c r="U599" s="334">
        <f>IF(O599&gt;0,O599*H599/Y599,0)*VLOOKUP(B599,'2-Kosten per locatie'!$A$13:$C$63,3,FALSE)</f>
        <v>0</v>
      </c>
      <c r="V599" s="334">
        <f>IF(P599&gt;0,P599*H599/Z599,0)*VLOOKUP(B599,'2-Kosten per locatie'!$A$13:$C$63,3,FALSE)</f>
        <v>0</v>
      </c>
      <c r="W599" s="335">
        <f>IF(K599="nio",0,IF(K599&gt;0,VLOOKUP(F599,'3-Productie normen'!A:L,VLOOKUP(K599,'3-Productie normen'!$B$38:$C$44,2,FALSE),FALSE)))</f>
        <v>0</v>
      </c>
      <c r="X599" s="335">
        <f t="shared" si="49"/>
        <v>0</v>
      </c>
      <c r="Y599" s="335">
        <f t="shared" si="50"/>
        <v>0</v>
      </c>
      <c r="Z599" s="335">
        <f t="shared" si="51"/>
        <v>0</v>
      </c>
      <c r="AA599" s="336" t="str">
        <f>VLOOKUP(F599,'3-Productie normen'!A:O,15,FALSE)</f>
        <v>-</v>
      </c>
      <c r="AC599" s="337">
        <f t="shared" si="52"/>
        <v>0</v>
      </c>
    </row>
    <row r="600" spans="1:29" ht="14.1" customHeight="1">
      <c r="A600" s="68">
        <v>600</v>
      </c>
      <c r="B600" s="273" t="s">
        <v>101</v>
      </c>
      <c r="C600" s="329">
        <v>2</v>
      </c>
      <c r="D600" s="330" t="s">
        <v>405</v>
      </c>
      <c r="E600" s="224" t="s">
        <v>257</v>
      </c>
      <c r="F600" s="224" t="s">
        <v>158</v>
      </c>
      <c r="G600" s="224" t="s">
        <v>212</v>
      </c>
      <c r="H600" s="339">
        <v>33</v>
      </c>
      <c r="I600" s="339"/>
      <c r="J600" s="332">
        <f t="shared" si="48"/>
        <v>130</v>
      </c>
      <c r="K600" s="333">
        <v>130</v>
      </c>
      <c r="L600" s="333"/>
      <c r="M600" s="333"/>
      <c r="N600" s="333"/>
      <c r="O600" s="333"/>
      <c r="P600" s="333"/>
      <c r="Q600" s="334" t="e">
        <f>IF(K600="nio",0,IF(K600&gt;0,K600*H600/W600,0))*VLOOKUP(B600,'2-Kosten per locatie'!$A$13:$C$63,3,FALSE)</f>
        <v>#DIV/0!</v>
      </c>
      <c r="R600" s="334">
        <f>IF(L600&gt;0,L600*H600/X600,0)*VLOOKUP(B600,'2-Kosten per locatie'!$A$13:$C$63,3,FALSE)</f>
        <v>0</v>
      </c>
      <c r="S600" s="334">
        <f>IF(M600&gt;0,M600*H600/Y600,0)*VLOOKUP(B600,'2-Kosten per locatie'!$A$13:$C$63,3,FALSE)</f>
        <v>0</v>
      </c>
      <c r="T600" s="334">
        <f>IF(N600&gt;0,N600*H600/Z600,0)*VLOOKUP(B600,'2-Kosten per locatie'!$A$13:$C$63,3,FALSE)</f>
        <v>0</v>
      </c>
      <c r="U600" s="334">
        <f>IF(O600&gt;0,O600*H600/Y600,0)*VLOOKUP(B600,'2-Kosten per locatie'!$A$13:$C$63,3,FALSE)</f>
        <v>0</v>
      </c>
      <c r="V600" s="334">
        <f>IF(P600&gt;0,P600*H600/Z600,0)*VLOOKUP(B600,'2-Kosten per locatie'!$A$13:$C$63,3,FALSE)</f>
        <v>0</v>
      </c>
      <c r="W600" s="335">
        <f>IF(K600="nio",0,IF(K600&gt;0,VLOOKUP(F600,'3-Productie normen'!A:L,VLOOKUP(K600,'3-Productie normen'!$B$38:$C$44,2,FALSE),FALSE)))</f>
        <v>0</v>
      </c>
      <c r="X600" s="335">
        <f t="shared" si="49"/>
        <v>0</v>
      </c>
      <c r="Y600" s="335">
        <f t="shared" si="50"/>
        <v>0</v>
      </c>
      <c r="Z600" s="335">
        <f t="shared" si="51"/>
        <v>0</v>
      </c>
      <c r="AA600" s="336" t="str">
        <f>VLOOKUP(F600,'3-Productie normen'!A:O,15,FALSE)</f>
        <v>B</v>
      </c>
      <c r="AC600" s="337">
        <f t="shared" si="52"/>
        <v>4290</v>
      </c>
    </row>
    <row r="601" spans="1:29" ht="14.1" customHeight="1">
      <c r="A601" s="68">
        <v>601</v>
      </c>
      <c r="B601" s="273" t="s">
        <v>101</v>
      </c>
      <c r="C601" s="329">
        <v>2</v>
      </c>
      <c r="D601" s="330" t="s">
        <v>405</v>
      </c>
      <c r="E601" s="224" t="s">
        <v>254</v>
      </c>
      <c r="F601" s="224" t="s">
        <v>158</v>
      </c>
      <c r="G601" s="224" t="s">
        <v>212</v>
      </c>
      <c r="H601" s="339">
        <v>17</v>
      </c>
      <c r="I601" s="339"/>
      <c r="J601" s="332">
        <f t="shared" si="48"/>
        <v>130</v>
      </c>
      <c r="K601" s="333">
        <v>130</v>
      </c>
      <c r="L601" s="333"/>
      <c r="M601" s="333"/>
      <c r="N601" s="333"/>
      <c r="O601" s="333"/>
      <c r="P601" s="333"/>
      <c r="Q601" s="334" t="e">
        <f>IF(K601="nio",0,IF(K601&gt;0,K601*H601/W601,0))*VLOOKUP(B601,'2-Kosten per locatie'!$A$13:$C$63,3,FALSE)</f>
        <v>#DIV/0!</v>
      </c>
      <c r="R601" s="334">
        <f>IF(L601&gt;0,L601*H601/X601,0)*VLOOKUP(B601,'2-Kosten per locatie'!$A$13:$C$63,3,FALSE)</f>
        <v>0</v>
      </c>
      <c r="S601" s="334">
        <f>IF(M601&gt;0,M601*H601/Y601,0)*VLOOKUP(B601,'2-Kosten per locatie'!$A$13:$C$63,3,FALSE)</f>
        <v>0</v>
      </c>
      <c r="T601" s="334">
        <f>IF(N601&gt;0,N601*H601/Z601,0)*VLOOKUP(B601,'2-Kosten per locatie'!$A$13:$C$63,3,FALSE)</f>
        <v>0</v>
      </c>
      <c r="U601" s="334">
        <f>IF(O601&gt;0,O601*H601/Y601,0)*VLOOKUP(B601,'2-Kosten per locatie'!$A$13:$C$63,3,FALSE)</f>
        <v>0</v>
      </c>
      <c r="V601" s="334">
        <f>IF(P601&gt;0,P601*H601/Z601,0)*VLOOKUP(B601,'2-Kosten per locatie'!$A$13:$C$63,3,FALSE)</f>
        <v>0</v>
      </c>
      <c r="W601" s="335">
        <f>IF(K601="nio",0,IF(K601&gt;0,VLOOKUP(F601,'3-Productie normen'!A:L,VLOOKUP(K601,'3-Productie normen'!$B$38:$C$44,2,FALSE),FALSE)))</f>
        <v>0</v>
      </c>
      <c r="X601" s="335">
        <f t="shared" si="49"/>
        <v>0</v>
      </c>
      <c r="Y601" s="335">
        <f t="shared" si="50"/>
        <v>0</v>
      </c>
      <c r="Z601" s="335">
        <f t="shared" si="51"/>
        <v>0</v>
      </c>
      <c r="AA601" s="336" t="str">
        <f>VLOOKUP(F601,'3-Productie normen'!A:O,15,FALSE)</f>
        <v>B</v>
      </c>
      <c r="AC601" s="337">
        <f t="shared" si="52"/>
        <v>2210</v>
      </c>
    </row>
    <row r="602" spans="1:29" ht="14.1" customHeight="1">
      <c r="A602" s="68">
        <v>602</v>
      </c>
      <c r="B602" s="273" t="s">
        <v>101</v>
      </c>
      <c r="C602" s="329">
        <v>2</v>
      </c>
      <c r="D602" s="330" t="s">
        <v>405</v>
      </c>
      <c r="E602" s="224" t="s">
        <v>252</v>
      </c>
      <c r="F602" s="224" t="s">
        <v>158</v>
      </c>
      <c r="G602" s="224" t="s">
        <v>212</v>
      </c>
      <c r="H602" s="339">
        <v>17</v>
      </c>
      <c r="I602" s="339"/>
      <c r="J602" s="332">
        <f t="shared" si="48"/>
        <v>130</v>
      </c>
      <c r="K602" s="333">
        <v>130</v>
      </c>
      <c r="L602" s="333"/>
      <c r="M602" s="333"/>
      <c r="N602" s="333"/>
      <c r="O602" s="333"/>
      <c r="P602" s="333"/>
      <c r="Q602" s="334" t="e">
        <f>IF(K602="nio",0,IF(K602&gt;0,K602*H602/W602,0))*VLOOKUP(B602,'2-Kosten per locatie'!$A$13:$C$63,3,FALSE)</f>
        <v>#DIV/0!</v>
      </c>
      <c r="R602" s="334">
        <f>IF(L602&gt;0,L602*H602/X602,0)*VLOOKUP(B602,'2-Kosten per locatie'!$A$13:$C$63,3,FALSE)</f>
        <v>0</v>
      </c>
      <c r="S602" s="334">
        <f>IF(M602&gt;0,M602*H602/Y602,0)*VLOOKUP(B602,'2-Kosten per locatie'!$A$13:$C$63,3,FALSE)</f>
        <v>0</v>
      </c>
      <c r="T602" s="334">
        <f>IF(N602&gt;0,N602*H602/Z602,0)*VLOOKUP(B602,'2-Kosten per locatie'!$A$13:$C$63,3,FALSE)</f>
        <v>0</v>
      </c>
      <c r="U602" s="334">
        <f>IF(O602&gt;0,O602*H602/Y602,0)*VLOOKUP(B602,'2-Kosten per locatie'!$A$13:$C$63,3,FALSE)</f>
        <v>0</v>
      </c>
      <c r="V602" s="334">
        <f>IF(P602&gt;0,P602*H602/Z602,0)*VLOOKUP(B602,'2-Kosten per locatie'!$A$13:$C$63,3,FALSE)</f>
        <v>0</v>
      </c>
      <c r="W602" s="335">
        <f>IF(K602="nio",0,IF(K602&gt;0,VLOOKUP(F602,'3-Productie normen'!A:L,VLOOKUP(K602,'3-Productie normen'!$B$38:$C$44,2,FALSE),FALSE)))</f>
        <v>0</v>
      </c>
      <c r="X602" s="335">
        <f t="shared" si="49"/>
        <v>0</v>
      </c>
      <c r="Y602" s="335">
        <f t="shared" si="50"/>
        <v>0</v>
      </c>
      <c r="Z602" s="335">
        <f t="shared" si="51"/>
        <v>0</v>
      </c>
      <c r="AA602" s="336" t="str">
        <f>VLOOKUP(F602,'3-Productie normen'!A:O,15,FALSE)</f>
        <v>B</v>
      </c>
      <c r="AC602" s="337">
        <f t="shared" si="52"/>
        <v>2210</v>
      </c>
    </row>
    <row r="603" spans="1:29" ht="14.1" customHeight="1">
      <c r="A603" s="68">
        <v>603</v>
      </c>
      <c r="B603" s="273" t="s">
        <v>101</v>
      </c>
      <c r="C603" s="329">
        <v>2</v>
      </c>
      <c r="D603" s="330" t="s">
        <v>405</v>
      </c>
      <c r="E603" s="224" t="s">
        <v>253</v>
      </c>
      <c r="F603" s="224" t="s">
        <v>158</v>
      </c>
      <c r="G603" s="224" t="s">
        <v>212</v>
      </c>
      <c r="H603" s="339">
        <v>17</v>
      </c>
      <c r="I603" s="339"/>
      <c r="J603" s="332">
        <f t="shared" si="48"/>
        <v>130</v>
      </c>
      <c r="K603" s="333">
        <v>130</v>
      </c>
      <c r="L603" s="333"/>
      <c r="M603" s="333"/>
      <c r="N603" s="333"/>
      <c r="O603" s="333"/>
      <c r="P603" s="333"/>
      <c r="Q603" s="334" t="e">
        <f>IF(K603="nio",0,IF(K603&gt;0,K603*H603/W603,0))*VLOOKUP(B603,'2-Kosten per locatie'!$A$13:$C$63,3,FALSE)</f>
        <v>#DIV/0!</v>
      </c>
      <c r="R603" s="334">
        <f>IF(L603&gt;0,L603*H603/X603,0)*VLOOKUP(B603,'2-Kosten per locatie'!$A$13:$C$63,3,FALSE)</f>
        <v>0</v>
      </c>
      <c r="S603" s="334">
        <f>IF(M603&gt;0,M603*H603/Y603,0)*VLOOKUP(B603,'2-Kosten per locatie'!$A$13:$C$63,3,FALSE)</f>
        <v>0</v>
      </c>
      <c r="T603" s="334">
        <f>IF(N603&gt;0,N603*H603/Z603,0)*VLOOKUP(B603,'2-Kosten per locatie'!$A$13:$C$63,3,FALSE)</f>
        <v>0</v>
      </c>
      <c r="U603" s="334">
        <f>IF(O603&gt;0,O603*H603/Y603,0)*VLOOKUP(B603,'2-Kosten per locatie'!$A$13:$C$63,3,FALSE)</f>
        <v>0</v>
      </c>
      <c r="V603" s="334">
        <f>IF(P603&gt;0,P603*H603/Z603,0)*VLOOKUP(B603,'2-Kosten per locatie'!$A$13:$C$63,3,FALSE)</f>
        <v>0</v>
      </c>
      <c r="W603" s="335">
        <f>IF(K603="nio",0,IF(K603&gt;0,VLOOKUP(F603,'3-Productie normen'!A:L,VLOOKUP(K603,'3-Productie normen'!$B$38:$C$44,2,FALSE),FALSE)))</f>
        <v>0</v>
      </c>
      <c r="X603" s="335">
        <f t="shared" si="49"/>
        <v>0</v>
      </c>
      <c r="Y603" s="335">
        <f t="shared" si="50"/>
        <v>0</v>
      </c>
      <c r="Z603" s="335">
        <f t="shared" si="51"/>
        <v>0</v>
      </c>
      <c r="AA603" s="336" t="str">
        <f>VLOOKUP(F603,'3-Productie normen'!A:O,15,FALSE)</f>
        <v>B</v>
      </c>
      <c r="AC603" s="337">
        <f t="shared" si="52"/>
        <v>2210</v>
      </c>
    </row>
    <row r="604" spans="1:29" ht="14.1" customHeight="1">
      <c r="A604" s="68">
        <v>604</v>
      </c>
      <c r="B604" s="273" t="s">
        <v>101</v>
      </c>
      <c r="C604" s="329">
        <v>2</v>
      </c>
      <c r="D604" s="330" t="s">
        <v>405</v>
      </c>
      <c r="E604" s="224" t="s">
        <v>258</v>
      </c>
      <c r="F604" s="224" t="s">
        <v>158</v>
      </c>
      <c r="G604" s="224" t="s">
        <v>212</v>
      </c>
      <c r="H604" s="339">
        <v>17</v>
      </c>
      <c r="I604" s="339"/>
      <c r="J604" s="332">
        <f t="shared" si="48"/>
        <v>130</v>
      </c>
      <c r="K604" s="333">
        <v>130</v>
      </c>
      <c r="L604" s="333"/>
      <c r="M604" s="333"/>
      <c r="N604" s="333"/>
      <c r="O604" s="333"/>
      <c r="P604" s="333"/>
      <c r="Q604" s="334" t="e">
        <f>IF(K604="nio",0,IF(K604&gt;0,K604*H604/W604,0))*VLOOKUP(B604,'2-Kosten per locatie'!$A$13:$C$63,3,FALSE)</f>
        <v>#DIV/0!</v>
      </c>
      <c r="R604" s="334">
        <f>IF(L604&gt;0,L604*H604/X604,0)*VLOOKUP(B604,'2-Kosten per locatie'!$A$13:$C$63,3,FALSE)</f>
        <v>0</v>
      </c>
      <c r="S604" s="334">
        <f>IF(M604&gt;0,M604*H604/Y604,0)*VLOOKUP(B604,'2-Kosten per locatie'!$A$13:$C$63,3,FALSE)</f>
        <v>0</v>
      </c>
      <c r="T604" s="334">
        <f>IF(N604&gt;0,N604*H604/Z604,0)*VLOOKUP(B604,'2-Kosten per locatie'!$A$13:$C$63,3,FALSE)</f>
        <v>0</v>
      </c>
      <c r="U604" s="334">
        <f>IF(O604&gt;0,O604*H604/Y604,0)*VLOOKUP(B604,'2-Kosten per locatie'!$A$13:$C$63,3,FALSE)</f>
        <v>0</v>
      </c>
      <c r="V604" s="334">
        <f>IF(P604&gt;0,P604*H604/Z604,0)*VLOOKUP(B604,'2-Kosten per locatie'!$A$13:$C$63,3,FALSE)</f>
        <v>0</v>
      </c>
      <c r="W604" s="335">
        <f>IF(K604="nio",0,IF(K604&gt;0,VLOOKUP(F604,'3-Productie normen'!A:L,VLOOKUP(K604,'3-Productie normen'!$B$38:$C$44,2,FALSE),FALSE)))</f>
        <v>0</v>
      </c>
      <c r="X604" s="335">
        <f t="shared" si="49"/>
        <v>0</v>
      </c>
      <c r="Y604" s="335">
        <f t="shared" si="50"/>
        <v>0</v>
      </c>
      <c r="Z604" s="335">
        <f t="shared" si="51"/>
        <v>0</v>
      </c>
      <c r="AA604" s="336" t="str">
        <f>VLOOKUP(F604,'3-Productie normen'!A:O,15,FALSE)</f>
        <v>B</v>
      </c>
      <c r="AC604" s="337">
        <f t="shared" si="52"/>
        <v>2210</v>
      </c>
    </row>
    <row r="605" spans="1:29" ht="14.1" customHeight="1">
      <c r="A605" s="68">
        <v>605</v>
      </c>
      <c r="B605" s="273" t="s">
        <v>101</v>
      </c>
      <c r="C605" s="329">
        <v>2</v>
      </c>
      <c r="D605" s="330" t="s">
        <v>405</v>
      </c>
      <c r="E605" s="224" t="s">
        <v>255</v>
      </c>
      <c r="F605" s="224" t="s">
        <v>158</v>
      </c>
      <c r="G605" s="224" t="s">
        <v>212</v>
      </c>
      <c r="H605" s="339">
        <v>17</v>
      </c>
      <c r="I605" s="339"/>
      <c r="J605" s="332">
        <f t="shared" si="48"/>
        <v>130</v>
      </c>
      <c r="K605" s="333">
        <v>130</v>
      </c>
      <c r="L605" s="333"/>
      <c r="M605" s="333"/>
      <c r="N605" s="333"/>
      <c r="O605" s="333"/>
      <c r="P605" s="333"/>
      <c r="Q605" s="334" t="e">
        <f>IF(K605="nio",0,IF(K605&gt;0,K605*H605/W605,0))*VLOOKUP(B605,'2-Kosten per locatie'!$A$13:$C$63,3,FALSE)</f>
        <v>#DIV/0!</v>
      </c>
      <c r="R605" s="334">
        <f>IF(L605&gt;0,L605*H605/X605,0)*VLOOKUP(B605,'2-Kosten per locatie'!$A$13:$C$63,3,FALSE)</f>
        <v>0</v>
      </c>
      <c r="S605" s="334">
        <f>IF(M605&gt;0,M605*H605/Y605,0)*VLOOKUP(B605,'2-Kosten per locatie'!$A$13:$C$63,3,FALSE)</f>
        <v>0</v>
      </c>
      <c r="T605" s="334">
        <f>IF(N605&gt;0,N605*H605/Z605,0)*VLOOKUP(B605,'2-Kosten per locatie'!$A$13:$C$63,3,FALSE)</f>
        <v>0</v>
      </c>
      <c r="U605" s="334">
        <f>IF(O605&gt;0,O605*H605/Y605,0)*VLOOKUP(B605,'2-Kosten per locatie'!$A$13:$C$63,3,FALSE)</f>
        <v>0</v>
      </c>
      <c r="V605" s="334">
        <f>IF(P605&gt;0,P605*H605/Z605,0)*VLOOKUP(B605,'2-Kosten per locatie'!$A$13:$C$63,3,FALSE)</f>
        <v>0</v>
      </c>
      <c r="W605" s="335">
        <f>IF(K605="nio",0,IF(K605&gt;0,VLOOKUP(F605,'3-Productie normen'!A:L,VLOOKUP(K605,'3-Productie normen'!$B$38:$C$44,2,FALSE),FALSE)))</f>
        <v>0</v>
      </c>
      <c r="X605" s="335">
        <f t="shared" si="49"/>
        <v>0</v>
      </c>
      <c r="Y605" s="335">
        <f t="shared" si="50"/>
        <v>0</v>
      </c>
      <c r="Z605" s="335">
        <f t="shared" si="51"/>
        <v>0</v>
      </c>
      <c r="AA605" s="336" t="str">
        <f>VLOOKUP(F605,'3-Productie normen'!A:O,15,FALSE)</f>
        <v>B</v>
      </c>
      <c r="AC605" s="337">
        <f t="shared" si="52"/>
        <v>2210</v>
      </c>
    </row>
    <row r="606" spans="1:29" ht="14.1" customHeight="1">
      <c r="A606" s="68">
        <v>606</v>
      </c>
      <c r="B606" s="273" t="s">
        <v>101</v>
      </c>
      <c r="C606" s="329">
        <v>2</v>
      </c>
      <c r="D606" s="330" t="s">
        <v>405</v>
      </c>
      <c r="E606" s="224" t="s">
        <v>256</v>
      </c>
      <c r="F606" s="224" t="s">
        <v>158</v>
      </c>
      <c r="G606" s="224" t="s">
        <v>212</v>
      </c>
      <c r="H606" s="339">
        <v>28</v>
      </c>
      <c r="I606" s="339"/>
      <c r="J606" s="332">
        <f t="shared" si="48"/>
        <v>130</v>
      </c>
      <c r="K606" s="333">
        <v>130</v>
      </c>
      <c r="L606" s="333"/>
      <c r="M606" s="333"/>
      <c r="N606" s="333"/>
      <c r="O606" s="333"/>
      <c r="P606" s="333"/>
      <c r="Q606" s="334" t="e">
        <f>IF(K606="nio",0,IF(K606&gt;0,K606*H606/W606,0))*VLOOKUP(B606,'2-Kosten per locatie'!$A$13:$C$63,3,FALSE)</f>
        <v>#DIV/0!</v>
      </c>
      <c r="R606" s="334">
        <f>IF(L606&gt;0,L606*H606/X606,0)*VLOOKUP(B606,'2-Kosten per locatie'!$A$13:$C$63,3,FALSE)</f>
        <v>0</v>
      </c>
      <c r="S606" s="334">
        <f>IF(M606&gt;0,M606*H606/Y606,0)*VLOOKUP(B606,'2-Kosten per locatie'!$A$13:$C$63,3,FALSE)</f>
        <v>0</v>
      </c>
      <c r="T606" s="334">
        <f>IF(N606&gt;0,N606*H606/Z606,0)*VLOOKUP(B606,'2-Kosten per locatie'!$A$13:$C$63,3,FALSE)</f>
        <v>0</v>
      </c>
      <c r="U606" s="334">
        <f>IF(O606&gt;0,O606*H606/Y606,0)*VLOOKUP(B606,'2-Kosten per locatie'!$A$13:$C$63,3,FALSE)</f>
        <v>0</v>
      </c>
      <c r="V606" s="334">
        <f>IF(P606&gt;0,P606*H606/Z606,0)*VLOOKUP(B606,'2-Kosten per locatie'!$A$13:$C$63,3,FALSE)</f>
        <v>0</v>
      </c>
      <c r="W606" s="335">
        <f>IF(K606="nio",0,IF(K606&gt;0,VLOOKUP(F606,'3-Productie normen'!A:L,VLOOKUP(K606,'3-Productie normen'!$B$38:$C$44,2,FALSE),FALSE)))</f>
        <v>0</v>
      </c>
      <c r="X606" s="335">
        <f t="shared" si="49"/>
        <v>0</v>
      </c>
      <c r="Y606" s="335">
        <f t="shared" si="50"/>
        <v>0</v>
      </c>
      <c r="Z606" s="335">
        <f t="shared" si="51"/>
        <v>0</v>
      </c>
      <c r="AA606" s="336" t="str">
        <f>VLOOKUP(F606,'3-Productie normen'!A:O,15,FALSE)</f>
        <v>B</v>
      </c>
      <c r="AC606" s="337">
        <f t="shared" si="52"/>
        <v>3640</v>
      </c>
    </row>
    <row r="607" spans="1:29" ht="14.1" customHeight="1">
      <c r="A607" s="68">
        <v>607</v>
      </c>
      <c r="B607" s="273" t="s">
        <v>101</v>
      </c>
      <c r="C607" s="329">
        <v>2</v>
      </c>
      <c r="D607" s="330" t="s">
        <v>405</v>
      </c>
      <c r="E607" s="224" t="s">
        <v>458</v>
      </c>
      <c r="F607" s="224" t="s">
        <v>158</v>
      </c>
      <c r="G607" s="224" t="s">
        <v>212</v>
      </c>
      <c r="H607" s="339">
        <v>11</v>
      </c>
      <c r="I607" s="339"/>
      <c r="J607" s="332">
        <f t="shared" ref="J607:J667" si="53">SUM(K607:P607)</f>
        <v>130</v>
      </c>
      <c r="K607" s="333">
        <v>130</v>
      </c>
      <c r="L607" s="333"/>
      <c r="M607" s="333"/>
      <c r="N607" s="333"/>
      <c r="O607" s="333"/>
      <c r="P607" s="333"/>
      <c r="Q607" s="334" t="e">
        <f>IF(K607="nio",0,IF(K607&gt;0,K607*H607/W607,0))*VLOOKUP(B607,'2-Kosten per locatie'!$A$13:$C$63,3,FALSE)</f>
        <v>#DIV/0!</v>
      </c>
      <c r="R607" s="334">
        <f>IF(L607&gt;0,L607*H607/X607,0)*VLOOKUP(B607,'2-Kosten per locatie'!$A$13:$C$63,3,FALSE)</f>
        <v>0</v>
      </c>
      <c r="S607" s="334">
        <f>IF(M607&gt;0,M607*H607/Y607,0)*VLOOKUP(B607,'2-Kosten per locatie'!$A$13:$C$63,3,FALSE)</f>
        <v>0</v>
      </c>
      <c r="T607" s="334">
        <f>IF(N607&gt;0,N607*H607/Z607,0)*VLOOKUP(B607,'2-Kosten per locatie'!$A$13:$C$63,3,FALSE)</f>
        <v>0</v>
      </c>
      <c r="U607" s="334">
        <f>IF(O607&gt;0,O607*H607/Y607,0)*VLOOKUP(B607,'2-Kosten per locatie'!$A$13:$C$63,3,FALSE)</f>
        <v>0</v>
      </c>
      <c r="V607" s="334">
        <f>IF(P607&gt;0,P607*H607/Z607,0)*VLOOKUP(B607,'2-Kosten per locatie'!$A$13:$C$63,3,FALSE)</f>
        <v>0</v>
      </c>
      <c r="W607" s="335">
        <f>IF(K607="nio",0,IF(K607&gt;0,VLOOKUP(F607,'3-Productie normen'!A:L,VLOOKUP(K607,'3-Productie normen'!$B$38:$C$44,2,FALSE),FALSE)))</f>
        <v>0</v>
      </c>
      <c r="X607" s="335">
        <f t="shared" si="49"/>
        <v>0</v>
      </c>
      <c r="Y607" s="335">
        <f t="shared" si="50"/>
        <v>0</v>
      </c>
      <c r="Z607" s="335">
        <f t="shared" si="51"/>
        <v>0</v>
      </c>
      <c r="AA607" s="336" t="str">
        <f>VLOOKUP(F607,'3-Productie normen'!A:O,15,FALSE)</f>
        <v>B</v>
      </c>
      <c r="AC607" s="337">
        <f t="shared" si="52"/>
        <v>1430</v>
      </c>
    </row>
    <row r="608" spans="1:29" ht="14.1" customHeight="1">
      <c r="A608" s="68">
        <v>608</v>
      </c>
      <c r="B608" s="273" t="s">
        <v>101</v>
      </c>
      <c r="C608" s="329">
        <v>2</v>
      </c>
      <c r="D608" s="330" t="s">
        <v>405</v>
      </c>
      <c r="E608" s="224" t="s">
        <v>154</v>
      </c>
      <c r="F608" s="224" t="s">
        <v>154</v>
      </c>
      <c r="G608" s="224" t="s">
        <v>212</v>
      </c>
      <c r="H608" s="339">
        <v>75</v>
      </c>
      <c r="I608" s="339"/>
      <c r="J608" s="332">
        <f t="shared" si="53"/>
        <v>130</v>
      </c>
      <c r="K608" s="333">
        <v>130</v>
      </c>
      <c r="L608" s="333"/>
      <c r="M608" s="333"/>
      <c r="N608" s="333"/>
      <c r="O608" s="333"/>
      <c r="P608" s="333"/>
      <c r="Q608" s="334" t="e">
        <f>IF(K608="nio",0,IF(K608&gt;0,K608*H608/W608,0))*VLOOKUP(B608,'2-Kosten per locatie'!$A$13:$C$63,3,FALSE)</f>
        <v>#DIV/0!</v>
      </c>
      <c r="R608" s="334">
        <f>IF(L608&gt;0,L608*H608/X608,0)*VLOOKUP(B608,'2-Kosten per locatie'!$A$13:$C$63,3,FALSE)</f>
        <v>0</v>
      </c>
      <c r="S608" s="334">
        <f>IF(M608&gt;0,M608*H608/Y608,0)*VLOOKUP(B608,'2-Kosten per locatie'!$A$13:$C$63,3,FALSE)</f>
        <v>0</v>
      </c>
      <c r="T608" s="334">
        <f>IF(N608&gt;0,N608*H608/Z608,0)*VLOOKUP(B608,'2-Kosten per locatie'!$A$13:$C$63,3,FALSE)</f>
        <v>0</v>
      </c>
      <c r="U608" s="334">
        <f>IF(O608&gt;0,O608*H608/Y608,0)*VLOOKUP(B608,'2-Kosten per locatie'!$A$13:$C$63,3,FALSE)</f>
        <v>0</v>
      </c>
      <c r="V608" s="334">
        <f>IF(P608&gt;0,P608*H608/Z608,0)*VLOOKUP(B608,'2-Kosten per locatie'!$A$13:$C$63,3,FALSE)</f>
        <v>0</v>
      </c>
      <c r="W608" s="335">
        <f>IF(K608="nio",0,IF(K608&gt;0,VLOOKUP(F608,'3-Productie normen'!A:L,VLOOKUP(K608,'3-Productie normen'!$B$38:$C$44,2,FALSE),FALSE)))</f>
        <v>0</v>
      </c>
      <c r="X608" s="335">
        <f t="shared" si="49"/>
        <v>0</v>
      </c>
      <c r="Y608" s="335">
        <f t="shared" si="50"/>
        <v>0</v>
      </c>
      <c r="Z608" s="335">
        <f t="shared" si="51"/>
        <v>0</v>
      </c>
      <c r="AA608" s="336" t="str">
        <f>VLOOKUP(F608,'3-Productie normen'!A:O,15,FALSE)</f>
        <v>V</v>
      </c>
      <c r="AC608" s="337">
        <f t="shared" si="52"/>
        <v>9750</v>
      </c>
    </row>
    <row r="609" spans="1:29" ht="14.1" customHeight="1">
      <c r="A609" s="68">
        <v>609</v>
      </c>
      <c r="B609" s="273" t="s">
        <v>101</v>
      </c>
      <c r="C609" s="329">
        <v>2</v>
      </c>
      <c r="D609" s="330" t="s">
        <v>405</v>
      </c>
      <c r="E609" s="224" t="s">
        <v>214</v>
      </c>
      <c r="F609" s="224" t="s">
        <v>166</v>
      </c>
      <c r="G609" s="224" t="s">
        <v>417</v>
      </c>
      <c r="H609" s="339">
        <v>4</v>
      </c>
      <c r="I609" s="339"/>
      <c r="J609" s="332">
        <f t="shared" si="53"/>
        <v>255</v>
      </c>
      <c r="K609" s="333">
        <v>255</v>
      </c>
      <c r="L609" s="333"/>
      <c r="M609" s="333"/>
      <c r="N609" s="333"/>
      <c r="O609" s="333"/>
      <c r="P609" s="333"/>
      <c r="Q609" s="334" t="e">
        <f>IF(K609="nio",0,IF(K609&gt;0,K609*H609/W609,0))*VLOOKUP(B609,'2-Kosten per locatie'!$A$13:$C$63,3,FALSE)</f>
        <v>#DIV/0!</v>
      </c>
      <c r="R609" s="334">
        <f>IF(L609&gt;0,L609*H609/X609,0)*VLOOKUP(B609,'2-Kosten per locatie'!$A$13:$C$63,3,FALSE)</f>
        <v>0</v>
      </c>
      <c r="S609" s="334">
        <f>IF(M609&gt;0,M609*H609/Y609,0)*VLOOKUP(B609,'2-Kosten per locatie'!$A$13:$C$63,3,FALSE)</f>
        <v>0</v>
      </c>
      <c r="T609" s="334">
        <f>IF(N609&gt;0,N609*H609/Z609,0)*VLOOKUP(B609,'2-Kosten per locatie'!$A$13:$C$63,3,FALSE)</f>
        <v>0</v>
      </c>
      <c r="U609" s="334">
        <f>IF(O609&gt;0,O609*H609/Y609,0)*VLOOKUP(B609,'2-Kosten per locatie'!$A$13:$C$63,3,FALSE)</f>
        <v>0</v>
      </c>
      <c r="V609" s="334">
        <f>IF(P609&gt;0,P609*H609/Z609,0)*VLOOKUP(B609,'2-Kosten per locatie'!$A$13:$C$63,3,FALSE)</f>
        <v>0</v>
      </c>
      <c r="W609" s="335">
        <f>IF(K609="nio",0,IF(K609&gt;0,VLOOKUP(F609,'3-Productie normen'!A:L,VLOOKUP(K609,'3-Productie normen'!$B$38:$C$44,2,FALSE),FALSE)))</f>
        <v>0</v>
      </c>
      <c r="X609" s="335">
        <f t="shared" si="49"/>
        <v>0</v>
      </c>
      <c r="Y609" s="335">
        <f t="shared" si="50"/>
        <v>0</v>
      </c>
      <c r="Z609" s="335">
        <f t="shared" si="51"/>
        <v>0</v>
      </c>
      <c r="AA609" s="336" t="str">
        <f>VLOOKUP(F609,'3-Productie normen'!A:O,15,FALSE)</f>
        <v>S</v>
      </c>
      <c r="AC609" s="337">
        <f t="shared" si="52"/>
        <v>1020</v>
      </c>
    </row>
    <row r="610" spans="1:29" ht="14.1" customHeight="1">
      <c r="A610" s="68">
        <v>610</v>
      </c>
      <c r="B610" s="273" t="s">
        <v>101</v>
      </c>
      <c r="C610" s="329">
        <v>2</v>
      </c>
      <c r="D610" s="330" t="s">
        <v>405</v>
      </c>
      <c r="E610" s="224" t="s">
        <v>215</v>
      </c>
      <c r="F610" s="224" t="s">
        <v>166</v>
      </c>
      <c r="G610" s="224" t="s">
        <v>417</v>
      </c>
      <c r="H610" s="339">
        <v>6</v>
      </c>
      <c r="I610" s="339"/>
      <c r="J610" s="332">
        <f t="shared" si="53"/>
        <v>255</v>
      </c>
      <c r="K610" s="333">
        <v>255</v>
      </c>
      <c r="L610" s="333"/>
      <c r="M610" s="333"/>
      <c r="N610" s="333"/>
      <c r="O610" s="333"/>
      <c r="P610" s="333"/>
      <c r="Q610" s="334" t="e">
        <f>IF(K610="nio",0,IF(K610&gt;0,K610*H610/W610,0))*VLOOKUP(B610,'2-Kosten per locatie'!$A$13:$C$63,3,FALSE)</f>
        <v>#DIV/0!</v>
      </c>
      <c r="R610" s="334">
        <f>IF(L610&gt;0,L610*H610/X610,0)*VLOOKUP(B610,'2-Kosten per locatie'!$A$13:$C$63,3,FALSE)</f>
        <v>0</v>
      </c>
      <c r="S610" s="334">
        <f>IF(M610&gt;0,M610*H610/Y610,0)*VLOOKUP(B610,'2-Kosten per locatie'!$A$13:$C$63,3,FALSE)</f>
        <v>0</v>
      </c>
      <c r="T610" s="334">
        <f>IF(N610&gt;0,N610*H610/Z610,0)*VLOOKUP(B610,'2-Kosten per locatie'!$A$13:$C$63,3,FALSE)</f>
        <v>0</v>
      </c>
      <c r="U610" s="334">
        <f>IF(O610&gt;0,O610*H610/Y610,0)*VLOOKUP(B610,'2-Kosten per locatie'!$A$13:$C$63,3,FALSE)</f>
        <v>0</v>
      </c>
      <c r="V610" s="334">
        <f>IF(P610&gt;0,P610*H610/Z610,0)*VLOOKUP(B610,'2-Kosten per locatie'!$A$13:$C$63,3,FALSE)</f>
        <v>0</v>
      </c>
      <c r="W610" s="335">
        <f>IF(K610="nio",0,IF(K610&gt;0,VLOOKUP(F610,'3-Productie normen'!A:L,VLOOKUP(K610,'3-Productie normen'!$B$38:$C$44,2,FALSE),FALSE)))</f>
        <v>0</v>
      </c>
      <c r="X610" s="335">
        <f t="shared" si="49"/>
        <v>0</v>
      </c>
      <c r="Y610" s="335">
        <f t="shared" si="50"/>
        <v>0</v>
      </c>
      <c r="Z610" s="335">
        <f t="shared" si="51"/>
        <v>0</v>
      </c>
      <c r="AA610" s="336" t="str">
        <f>VLOOKUP(F610,'3-Productie normen'!A:O,15,FALSE)</f>
        <v>S</v>
      </c>
      <c r="AC610" s="337">
        <f t="shared" si="52"/>
        <v>1530</v>
      </c>
    </row>
    <row r="611" spans="1:29" ht="14.1" customHeight="1">
      <c r="A611" s="68">
        <v>611</v>
      </c>
      <c r="B611" s="273" t="s">
        <v>101</v>
      </c>
      <c r="C611" s="329">
        <v>2</v>
      </c>
      <c r="D611" s="330" t="s">
        <v>405</v>
      </c>
      <c r="E611" s="224" t="s">
        <v>459</v>
      </c>
      <c r="F611" s="224" t="s">
        <v>166</v>
      </c>
      <c r="G611" s="224" t="s">
        <v>417</v>
      </c>
      <c r="H611" s="339">
        <v>4</v>
      </c>
      <c r="I611" s="339"/>
      <c r="J611" s="332">
        <f t="shared" si="53"/>
        <v>255</v>
      </c>
      <c r="K611" s="333">
        <v>255</v>
      </c>
      <c r="L611" s="333"/>
      <c r="M611" s="333"/>
      <c r="N611" s="333"/>
      <c r="O611" s="333"/>
      <c r="P611" s="333"/>
      <c r="Q611" s="334" t="e">
        <f>IF(K611="nio",0,IF(K611&gt;0,K611*H611/W611,0))*VLOOKUP(B611,'2-Kosten per locatie'!$A$13:$C$63,3,FALSE)</f>
        <v>#DIV/0!</v>
      </c>
      <c r="R611" s="334">
        <f>IF(L611&gt;0,L611*H611/X611,0)*VLOOKUP(B611,'2-Kosten per locatie'!$A$13:$C$63,3,FALSE)</f>
        <v>0</v>
      </c>
      <c r="S611" s="334">
        <f>IF(M611&gt;0,M611*H611/Y611,0)*VLOOKUP(B611,'2-Kosten per locatie'!$A$13:$C$63,3,FALSE)</f>
        <v>0</v>
      </c>
      <c r="T611" s="334">
        <f>IF(N611&gt;0,N611*H611/Z611,0)*VLOOKUP(B611,'2-Kosten per locatie'!$A$13:$C$63,3,FALSE)</f>
        <v>0</v>
      </c>
      <c r="U611" s="334">
        <f>IF(O611&gt;0,O611*H611/Y611,0)*VLOOKUP(B611,'2-Kosten per locatie'!$A$13:$C$63,3,FALSE)</f>
        <v>0</v>
      </c>
      <c r="V611" s="334">
        <f>IF(P611&gt;0,P611*H611/Z611,0)*VLOOKUP(B611,'2-Kosten per locatie'!$A$13:$C$63,3,FALSE)</f>
        <v>0</v>
      </c>
      <c r="W611" s="335">
        <f>IF(K611="nio",0,IF(K611&gt;0,VLOOKUP(F611,'3-Productie normen'!A:L,VLOOKUP(K611,'3-Productie normen'!$B$38:$C$44,2,FALSE),FALSE)))</f>
        <v>0</v>
      </c>
      <c r="X611" s="335">
        <f t="shared" si="49"/>
        <v>0</v>
      </c>
      <c r="Y611" s="335">
        <f t="shared" si="50"/>
        <v>0</v>
      </c>
      <c r="Z611" s="335">
        <f t="shared" si="51"/>
        <v>0</v>
      </c>
      <c r="AA611" s="336" t="str">
        <f>VLOOKUP(F611,'3-Productie normen'!A:O,15,FALSE)</f>
        <v>S</v>
      </c>
      <c r="AC611" s="337">
        <f t="shared" si="52"/>
        <v>1020</v>
      </c>
    </row>
    <row r="612" spans="1:29" ht="14.1" customHeight="1">
      <c r="A612" s="68">
        <v>612</v>
      </c>
      <c r="B612" s="273" t="s">
        <v>101</v>
      </c>
      <c r="C612" s="329">
        <v>2</v>
      </c>
      <c r="D612" s="330" t="s">
        <v>405</v>
      </c>
      <c r="E612" s="224" t="s">
        <v>407</v>
      </c>
      <c r="F612" s="224" t="s">
        <v>167</v>
      </c>
      <c r="G612" s="224" t="s">
        <v>408</v>
      </c>
      <c r="H612" s="339">
        <v>11</v>
      </c>
      <c r="I612" s="339"/>
      <c r="J612" s="332">
        <f t="shared" si="53"/>
        <v>130</v>
      </c>
      <c r="K612" s="333">
        <v>130</v>
      </c>
      <c r="L612" s="333"/>
      <c r="M612" s="333"/>
      <c r="N612" s="333"/>
      <c r="O612" s="333"/>
      <c r="P612" s="333"/>
      <c r="Q612" s="334" t="e">
        <f>IF(K612="nio",0,IF(K612&gt;0,K612*H612/W612,0))*VLOOKUP(B612,'2-Kosten per locatie'!$A$13:$C$63,3,FALSE)</f>
        <v>#DIV/0!</v>
      </c>
      <c r="R612" s="334">
        <f>IF(L612&gt;0,L612*H612/X612,0)*VLOOKUP(B612,'2-Kosten per locatie'!$A$13:$C$63,3,FALSE)</f>
        <v>0</v>
      </c>
      <c r="S612" s="334">
        <f>IF(M612&gt;0,M612*H612/Y612,0)*VLOOKUP(B612,'2-Kosten per locatie'!$A$13:$C$63,3,FALSE)</f>
        <v>0</v>
      </c>
      <c r="T612" s="334">
        <f>IF(N612&gt;0,N612*H612/Z612,0)*VLOOKUP(B612,'2-Kosten per locatie'!$A$13:$C$63,3,FALSE)</f>
        <v>0</v>
      </c>
      <c r="U612" s="334">
        <f>IF(O612&gt;0,O612*H612/Y612,0)*VLOOKUP(B612,'2-Kosten per locatie'!$A$13:$C$63,3,FALSE)</f>
        <v>0</v>
      </c>
      <c r="V612" s="334">
        <f>IF(P612&gt;0,P612*H612/Z612,0)*VLOOKUP(B612,'2-Kosten per locatie'!$A$13:$C$63,3,FALSE)</f>
        <v>0</v>
      </c>
      <c r="W612" s="335">
        <f>IF(K612="nio",0,IF(K612&gt;0,VLOOKUP(F612,'3-Productie normen'!A:L,VLOOKUP(K612,'3-Productie normen'!$B$38:$C$44,2,FALSE),FALSE)))</f>
        <v>0</v>
      </c>
      <c r="X612" s="335">
        <f t="shared" si="49"/>
        <v>0</v>
      </c>
      <c r="Y612" s="335">
        <f t="shared" si="50"/>
        <v>0</v>
      </c>
      <c r="Z612" s="335">
        <f t="shared" si="51"/>
        <v>0</v>
      </c>
      <c r="AA612" s="336" t="str">
        <f>VLOOKUP(F612,'3-Productie normen'!A:O,15,FALSE)</f>
        <v>V</v>
      </c>
      <c r="AC612" s="337">
        <f t="shared" si="52"/>
        <v>1430</v>
      </c>
    </row>
    <row r="613" spans="1:29" ht="14.1" customHeight="1">
      <c r="A613" s="68">
        <v>613</v>
      </c>
      <c r="B613" s="273" t="s">
        <v>101</v>
      </c>
      <c r="C613" s="329">
        <v>3</v>
      </c>
      <c r="D613" s="330" t="s">
        <v>405</v>
      </c>
      <c r="E613" s="224" t="s">
        <v>158</v>
      </c>
      <c r="F613" s="224" t="s">
        <v>158</v>
      </c>
      <c r="G613" s="224" t="s">
        <v>406</v>
      </c>
      <c r="H613" s="339">
        <v>26</v>
      </c>
      <c r="I613" s="339"/>
      <c r="J613" s="332">
        <f t="shared" si="53"/>
        <v>130</v>
      </c>
      <c r="K613" s="333">
        <v>130</v>
      </c>
      <c r="L613" s="333"/>
      <c r="M613" s="333"/>
      <c r="N613" s="333"/>
      <c r="O613" s="333"/>
      <c r="P613" s="333"/>
      <c r="Q613" s="334" t="e">
        <f>IF(K613="nio",0,IF(K613&gt;0,K613*H613/W613,0))*VLOOKUP(B613,'2-Kosten per locatie'!$A$13:$C$63,3,FALSE)</f>
        <v>#DIV/0!</v>
      </c>
      <c r="R613" s="334">
        <f>IF(L613&gt;0,L613*H613/X613,0)*VLOOKUP(B613,'2-Kosten per locatie'!$A$13:$C$63,3,FALSE)</f>
        <v>0</v>
      </c>
      <c r="S613" s="334">
        <f>IF(M613&gt;0,M613*H613/Y613,0)*VLOOKUP(B613,'2-Kosten per locatie'!$A$13:$C$63,3,FALSE)</f>
        <v>0</v>
      </c>
      <c r="T613" s="334">
        <f>IF(N613&gt;0,N613*H613/Z613,0)*VLOOKUP(B613,'2-Kosten per locatie'!$A$13:$C$63,3,FALSE)</f>
        <v>0</v>
      </c>
      <c r="U613" s="334">
        <f>IF(O613&gt;0,O613*H613/Y613,0)*VLOOKUP(B613,'2-Kosten per locatie'!$A$13:$C$63,3,FALSE)</f>
        <v>0</v>
      </c>
      <c r="V613" s="334">
        <f>IF(P613&gt;0,P613*H613/Z613,0)*VLOOKUP(B613,'2-Kosten per locatie'!$A$13:$C$63,3,FALSE)</f>
        <v>0</v>
      </c>
      <c r="W613" s="335">
        <f>IF(K613="nio",0,IF(K613&gt;0,VLOOKUP(F613,'3-Productie normen'!A:L,VLOOKUP(K613,'3-Productie normen'!$B$38:$C$44,2,FALSE),FALSE)))</f>
        <v>0</v>
      </c>
      <c r="X613" s="335">
        <f t="shared" si="49"/>
        <v>0</v>
      </c>
      <c r="Y613" s="335">
        <f t="shared" si="50"/>
        <v>0</v>
      </c>
      <c r="Z613" s="335">
        <f t="shared" si="51"/>
        <v>0</v>
      </c>
      <c r="AA613" s="336" t="str">
        <f>VLOOKUP(F613,'3-Productie normen'!A:O,15,FALSE)</f>
        <v>B</v>
      </c>
      <c r="AC613" s="337">
        <f t="shared" si="52"/>
        <v>3380</v>
      </c>
    </row>
    <row r="614" spans="1:29" ht="14.1" customHeight="1">
      <c r="A614" s="68">
        <v>614</v>
      </c>
      <c r="B614" s="273" t="s">
        <v>101</v>
      </c>
      <c r="C614" s="329">
        <v>3</v>
      </c>
      <c r="D614" s="330" t="s">
        <v>405</v>
      </c>
      <c r="E614" s="224" t="s">
        <v>158</v>
      </c>
      <c r="F614" s="224" t="s">
        <v>158</v>
      </c>
      <c r="G614" s="224" t="s">
        <v>406</v>
      </c>
      <c r="H614" s="339">
        <v>17</v>
      </c>
      <c r="I614" s="339"/>
      <c r="J614" s="332">
        <f t="shared" si="53"/>
        <v>130</v>
      </c>
      <c r="K614" s="333">
        <v>130</v>
      </c>
      <c r="L614" s="333"/>
      <c r="M614" s="333"/>
      <c r="N614" s="333"/>
      <c r="O614" s="333"/>
      <c r="P614" s="333"/>
      <c r="Q614" s="334" t="e">
        <f>IF(K614="nio",0,IF(K614&gt;0,K614*H614/W614,0))*VLOOKUP(B614,'2-Kosten per locatie'!$A$13:$C$63,3,FALSE)</f>
        <v>#DIV/0!</v>
      </c>
      <c r="R614" s="334">
        <f>IF(L614&gt;0,L614*H614/X614,0)*VLOOKUP(B614,'2-Kosten per locatie'!$A$13:$C$63,3,FALSE)</f>
        <v>0</v>
      </c>
      <c r="S614" s="334">
        <f>IF(M614&gt;0,M614*H614/Y614,0)*VLOOKUP(B614,'2-Kosten per locatie'!$A$13:$C$63,3,FALSE)</f>
        <v>0</v>
      </c>
      <c r="T614" s="334">
        <f>IF(N614&gt;0,N614*H614/Z614,0)*VLOOKUP(B614,'2-Kosten per locatie'!$A$13:$C$63,3,FALSE)</f>
        <v>0</v>
      </c>
      <c r="U614" s="334">
        <f>IF(O614&gt;0,O614*H614/Y614,0)*VLOOKUP(B614,'2-Kosten per locatie'!$A$13:$C$63,3,FALSE)</f>
        <v>0</v>
      </c>
      <c r="V614" s="334">
        <f>IF(P614&gt;0,P614*H614/Z614,0)*VLOOKUP(B614,'2-Kosten per locatie'!$A$13:$C$63,3,FALSE)</f>
        <v>0</v>
      </c>
      <c r="W614" s="335">
        <f>IF(K614="nio",0,IF(K614&gt;0,VLOOKUP(F614,'3-Productie normen'!A:L,VLOOKUP(K614,'3-Productie normen'!$B$38:$C$44,2,FALSE),FALSE)))</f>
        <v>0</v>
      </c>
      <c r="X614" s="335">
        <f t="shared" si="49"/>
        <v>0</v>
      </c>
      <c r="Y614" s="335">
        <f t="shared" si="50"/>
        <v>0</v>
      </c>
      <c r="Z614" s="335">
        <f t="shared" si="51"/>
        <v>0</v>
      </c>
      <c r="AA614" s="336" t="str">
        <f>VLOOKUP(F614,'3-Productie normen'!A:O,15,FALSE)</f>
        <v>B</v>
      </c>
      <c r="AC614" s="337">
        <f t="shared" si="52"/>
        <v>2210</v>
      </c>
    </row>
    <row r="615" spans="1:29" ht="14.1" customHeight="1">
      <c r="A615" s="68">
        <v>615</v>
      </c>
      <c r="B615" s="273" t="s">
        <v>101</v>
      </c>
      <c r="C615" s="329">
        <v>3</v>
      </c>
      <c r="D615" s="330" t="s">
        <v>405</v>
      </c>
      <c r="E615" s="224" t="s">
        <v>460</v>
      </c>
      <c r="F615" s="224" t="s">
        <v>218</v>
      </c>
      <c r="G615" s="224" t="s">
        <v>406</v>
      </c>
      <c r="H615" s="339">
        <v>0</v>
      </c>
      <c r="I615" s="339">
        <v>36</v>
      </c>
      <c r="J615" s="332">
        <f t="shared" si="53"/>
        <v>0</v>
      </c>
      <c r="K615" s="333" t="s">
        <v>219</v>
      </c>
      <c r="L615" s="333"/>
      <c r="M615" s="333"/>
      <c r="N615" s="333"/>
      <c r="O615" s="333"/>
      <c r="P615" s="333"/>
      <c r="Q615" s="334">
        <f>IF(K615="nio",0,IF(K615&gt;0,K615*H615/W615,0))*VLOOKUP(B615,'2-Kosten per locatie'!$A$13:$C$63,3,FALSE)</f>
        <v>0</v>
      </c>
      <c r="R615" s="334">
        <f>IF(L615&gt;0,L615*H615/X615,0)*VLOOKUP(B615,'2-Kosten per locatie'!$A$13:$C$63,3,FALSE)</f>
        <v>0</v>
      </c>
      <c r="S615" s="334">
        <f>IF(M615&gt;0,M615*H615/Y615,0)*VLOOKUP(B615,'2-Kosten per locatie'!$A$13:$C$63,3,FALSE)</f>
        <v>0</v>
      </c>
      <c r="T615" s="334">
        <f>IF(N615&gt;0,N615*H615/Z615,0)*VLOOKUP(B615,'2-Kosten per locatie'!$A$13:$C$63,3,FALSE)</f>
        <v>0</v>
      </c>
      <c r="U615" s="334">
        <f>IF(O615&gt;0,O615*H615/Y615,0)*VLOOKUP(B615,'2-Kosten per locatie'!$A$13:$C$63,3,FALSE)</f>
        <v>0</v>
      </c>
      <c r="V615" s="334">
        <f>IF(P615&gt;0,P615*H615/Z615,0)*VLOOKUP(B615,'2-Kosten per locatie'!$A$13:$C$63,3,FALSE)</f>
        <v>0</v>
      </c>
      <c r="W615" s="335">
        <f>IF(K615="nio",0,IF(K615&gt;0,VLOOKUP(F615,'3-Productie normen'!A:L,VLOOKUP(K615,'3-Productie normen'!$B$38:$C$44,2,FALSE),FALSE)))</f>
        <v>0</v>
      </c>
      <c r="X615" s="335">
        <f t="shared" si="49"/>
        <v>0</v>
      </c>
      <c r="Y615" s="335">
        <f t="shared" si="50"/>
        <v>0</v>
      </c>
      <c r="Z615" s="335">
        <f t="shared" si="51"/>
        <v>0</v>
      </c>
      <c r="AA615" s="336" t="str">
        <f>VLOOKUP(F615,'3-Productie normen'!A:O,15,FALSE)</f>
        <v>-</v>
      </c>
      <c r="AC615" s="337">
        <f t="shared" si="52"/>
        <v>0</v>
      </c>
    </row>
    <row r="616" spans="1:29" ht="14.1" customHeight="1">
      <c r="A616" s="68">
        <v>616</v>
      </c>
      <c r="B616" s="273" t="s">
        <v>101</v>
      </c>
      <c r="C616" s="329">
        <v>3</v>
      </c>
      <c r="D616" s="330" t="s">
        <v>405</v>
      </c>
      <c r="E616" s="224" t="s">
        <v>158</v>
      </c>
      <c r="F616" s="224" t="s">
        <v>158</v>
      </c>
      <c r="G616" s="224" t="s">
        <v>406</v>
      </c>
      <c r="H616" s="339">
        <v>17</v>
      </c>
      <c r="I616" s="339"/>
      <c r="J616" s="332">
        <f t="shared" si="53"/>
        <v>130</v>
      </c>
      <c r="K616" s="333">
        <v>130</v>
      </c>
      <c r="L616" s="333"/>
      <c r="M616" s="333"/>
      <c r="N616" s="333"/>
      <c r="O616" s="333"/>
      <c r="P616" s="333"/>
      <c r="Q616" s="334" t="e">
        <f>IF(K616="nio",0,IF(K616&gt;0,K616*H616/W616,0))*VLOOKUP(B616,'2-Kosten per locatie'!$A$13:$C$63,3,FALSE)</f>
        <v>#DIV/0!</v>
      </c>
      <c r="R616" s="334">
        <f>IF(L616&gt;0,L616*H616/X616,0)*VLOOKUP(B616,'2-Kosten per locatie'!$A$13:$C$63,3,FALSE)</f>
        <v>0</v>
      </c>
      <c r="S616" s="334">
        <f>IF(M616&gt;0,M616*H616/Y616,0)*VLOOKUP(B616,'2-Kosten per locatie'!$A$13:$C$63,3,FALSE)</f>
        <v>0</v>
      </c>
      <c r="T616" s="334">
        <f>IF(N616&gt;0,N616*H616/Z616,0)*VLOOKUP(B616,'2-Kosten per locatie'!$A$13:$C$63,3,FALSE)</f>
        <v>0</v>
      </c>
      <c r="U616" s="334">
        <f>IF(O616&gt;0,O616*H616/Y616,0)*VLOOKUP(B616,'2-Kosten per locatie'!$A$13:$C$63,3,FALSE)</f>
        <v>0</v>
      </c>
      <c r="V616" s="334">
        <f>IF(P616&gt;0,P616*H616/Z616,0)*VLOOKUP(B616,'2-Kosten per locatie'!$A$13:$C$63,3,FALSE)</f>
        <v>0</v>
      </c>
      <c r="W616" s="335">
        <f>IF(K616="nio",0,IF(K616&gt;0,VLOOKUP(F616,'3-Productie normen'!A:L,VLOOKUP(K616,'3-Productie normen'!$B$38:$C$44,2,FALSE),FALSE)))</f>
        <v>0</v>
      </c>
      <c r="X616" s="335">
        <f t="shared" si="49"/>
        <v>0</v>
      </c>
      <c r="Y616" s="335">
        <f t="shared" si="50"/>
        <v>0</v>
      </c>
      <c r="Z616" s="335">
        <f t="shared" si="51"/>
        <v>0</v>
      </c>
      <c r="AA616" s="336" t="str">
        <f>VLOOKUP(F616,'3-Productie normen'!A:O,15,FALSE)</f>
        <v>B</v>
      </c>
      <c r="AC616" s="337">
        <f t="shared" si="52"/>
        <v>2210</v>
      </c>
    </row>
    <row r="617" spans="1:29" ht="14.1" customHeight="1">
      <c r="A617" s="68">
        <v>617</v>
      </c>
      <c r="B617" s="273" t="s">
        <v>101</v>
      </c>
      <c r="C617" s="329">
        <v>3</v>
      </c>
      <c r="D617" s="330" t="s">
        <v>405</v>
      </c>
      <c r="E617" s="224" t="s">
        <v>158</v>
      </c>
      <c r="F617" s="224" t="s">
        <v>158</v>
      </c>
      <c r="G617" s="224" t="s">
        <v>406</v>
      </c>
      <c r="H617" s="339">
        <v>24.5</v>
      </c>
      <c r="I617" s="339"/>
      <c r="J617" s="332">
        <f t="shared" si="53"/>
        <v>130</v>
      </c>
      <c r="K617" s="333">
        <v>130</v>
      </c>
      <c r="L617" s="333"/>
      <c r="M617" s="333"/>
      <c r="N617" s="333"/>
      <c r="O617" s="333"/>
      <c r="P617" s="333"/>
      <c r="Q617" s="334" t="e">
        <f>IF(K617="nio",0,IF(K617&gt;0,K617*H617/W617,0))*VLOOKUP(B617,'2-Kosten per locatie'!$A$13:$C$63,3,FALSE)</f>
        <v>#DIV/0!</v>
      </c>
      <c r="R617" s="334">
        <f>IF(L617&gt;0,L617*H617/X617,0)*VLOOKUP(B617,'2-Kosten per locatie'!$A$13:$C$63,3,FALSE)</f>
        <v>0</v>
      </c>
      <c r="S617" s="334">
        <f>IF(M617&gt;0,M617*H617/Y617,0)*VLOOKUP(B617,'2-Kosten per locatie'!$A$13:$C$63,3,FALSE)</f>
        <v>0</v>
      </c>
      <c r="T617" s="334">
        <f>IF(N617&gt;0,N617*H617/Z617,0)*VLOOKUP(B617,'2-Kosten per locatie'!$A$13:$C$63,3,FALSE)</f>
        <v>0</v>
      </c>
      <c r="U617" s="334">
        <f>IF(O617&gt;0,O617*H617/Y617,0)*VLOOKUP(B617,'2-Kosten per locatie'!$A$13:$C$63,3,FALSE)</f>
        <v>0</v>
      </c>
      <c r="V617" s="334">
        <f>IF(P617&gt;0,P617*H617/Z617,0)*VLOOKUP(B617,'2-Kosten per locatie'!$A$13:$C$63,3,FALSE)</f>
        <v>0</v>
      </c>
      <c r="W617" s="335">
        <f>IF(K617="nio",0,IF(K617&gt;0,VLOOKUP(F617,'3-Productie normen'!A:L,VLOOKUP(K617,'3-Productie normen'!$B$38:$C$44,2,FALSE),FALSE)))</f>
        <v>0</v>
      </c>
      <c r="X617" s="335">
        <f t="shared" si="49"/>
        <v>0</v>
      </c>
      <c r="Y617" s="335">
        <f t="shared" si="50"/>
        <v>0</v>
      </c>
      <c r="Z617" s="335">
        <f t="shared" si="51"/>
        <v>0</v>
      </c>
      <c r="AA617" s="336" t="str">
        <f>VLOOKUP(F617,'3-Productie normen'!A:O,15,FALSE)</f>
        <v>B</v>
      </c>
      <c r="AC617" s="337">
        <f t="shared" si="52"/>
        <v>3185</v>
      </c>
    </row>
    <row r="618" spans="1:29" ht="14.1" customHeight="1">
      <c r="A618" s="68">
        <v>618</v>
      </c>
      <c r="B618" s="273" t="s">
        <v>101</v>
      </c>
      <c r="C618" s="329">
        <v>3</v>
      </c>
      <c r="D618" s="330" t="s">
        <v>405</v>
      </c>
      <c r="E618" s="224" t="s">
        <v>158</v>
      </c>
      <c r="F618" s="224" t="s">
        <v>158</v>
      </c>
      <c r="G618" s="224" t="s">
        <v>406</v>
      </c>
      <c r="H618" s="339">
        <v>35</v>
      </c>
      <c r="I618" s="339"/>
      <c r="J618" s="332">
        <f t="shared" si="53"/>
        <v>130</v>
      </c>
      <c r="K618" s="333">
        <v>130</v>
      </c>
      <c r="L618" s="333"/>
      <c r="M618" s="333"/>
      <c r="N618" s="333"/>
      <c r="O618" s="333"/>
      <c r="P618" s="333"/>
      <c r="Q618" s="334" t="e">
        <f>IF(K618="nio",0,IF(K618&gt;0,K618*H618/W618,0))*VLOOKUP(B618,'2-Kosten per locatie'!$A$13:$C$63,3,FALSE)</f>
        <v>#DIV/0!</v>
      </c>
      <c r="R618" s="334">
        <f>IF(L618&gt;0,L618*H618/X618,0)*VLOOKUP(B618,'2-Kosten per locatie'!$A$13:$C$63,3,FALSE)</f>
        <v>0</v>
      </c>
      <c r="S618" s="334">
        <f>IF(M618&gt;0,M618*H618/Y618,0)*VLOOKUP(B618,'2-Kosten per locatie'!$A$13:$C$63,3,FALSE)</f>
        <v>0</v>
      </c>
      <c r="T618" s="334">
        <f>IF(N618&gt;0,N618*H618/Z618,0)*VLOOKUP(B618,'2-Kosten per locatie'!$A$13:$C$63,3,FALSE)</f>
        <v>0</v>
      </c>
      <c r="U618" s="334">
        <f>IF(O618&gt;0,O618*H618/Y618,0)*VLOOKUP(B618,'2-Kosten per locatie'!$A$13:$C$63,3,FALSE)</f>
        <v>0</v>
      </c>
      <c r="V618" s="334">
        <f>IF(P618&gt;0,P618*H618/Z618,0)*VLOOKUP(B618,'2-Kosten per locatie'!$A$13:$C$63,3,FALSE)</f>
        <v>0</v>
      </c>
      <c r="W618" s="335">
        <f>IF(K618="nio",0,IF(K618&gt;0,VLOOKUP(F618,'3-Productie normen'!A:L,VLOOKUP(K618,'3-Productie normen'!$B$38:$C$44,2,FALSE),FALSE)))</f>
        <v>0</v>
      </c>
      <c r="X618" s="335">
        <f t="shared" si="49"/>
        <v>0</v>
      </c>
      <c r="Y618" s="335">
        <f t="shared" si="50"/>
        <v>0</v>
      </c>
      <c r="Z618" s="335">
        <f t="shared" si="51"/>
        <v>0</v>
      </c>
      <c r="AA618" s="336" t="str">
        <f>VLOOKUP(F618,'3-Productie normen'!A:O,15,FALSE)</f>
        <v>B</v>
      </c>
      <c r="AC618" s="337">
        <f t="shared" si="52"/>
        <v>4550</v>
      </c>
    </row>
    <row r="619" spans="1:29" ht="14.1" customHeight="1">
      <c r="A619" s="68">
        <v>619</v>
      </c>
      <c r="B619" s="273" t="s">
        <v>101</v>
      </c>
      <c r="C619" s="329">
        <v>3</v>
      </c>
      <c r="D619" s="330" t="s">
        <v>405</v>
      </c>
      <c r="E619" s="224" t="s">
        <v>158</v>
      </c>
      <c r="F619" s="224" t="s">
        <v>158</v>
      </c>
      <c r="G619" s="224" t="s">
        <v>406</v>
      </c>
      <c r="H619" s="339">
        <v>14</v>
      </c>
      <c r="I619" s="339"/>
      <c r="J619" s="332">
        <f t="shared" si="53"/>
        <v>130</v>
      </c>
      <c r="K619" s="333">
        <v>130</v>
      </c>
      <c r="L619" s="333"/>
      <c r="M619" s="333"/>
      <c r="N619" s="333"/>
      <c r="O619" s="333"/>
      <c r="P619" s="333"/>
      <c r="Q619" s="334" t="e">
        <f>IF(K619="nio",0,IF(K619&gt;0,K619*H619/W619,0))*VLOOKUP(B619,'2-Kosten per locatie'!$A$13:$C$63,3,FALSE)</f>
        <v>#DIV/0!</v>
      </c>
      <c r="R619" s="334">
        <f>IF(L619&gt;0,L619*H619/X619,0)*VLOOKUP(B619,'2-Kosten per locatie'!$A$13:$C$63,3,FALSE)</f>
        <v>0</v>
      </c>
      <c r="S619" s="334">
        <f>IF(M619&gt;0,M619*H619/Y619,0)*VLOOKUP(B619,'2-Kosten per locatie'!$A$13:$C$63,3,FALSE)</f>
        <v>0</v>
      </c>
      <c r="T619" s="334">
        <f>IF(N619&gt;0,N619*H619/Z619,0)*VLOOKUP(B619,'2-Kosten per locatie'!$A$13:$C$63,3,FALSE)</f>
        <v>0</v>
      </c>
      <c r="U619" s="334">
        <f>IF(O619&gt;0,O619*H619/Y619,0)*VLOOKUP(B619,'2-Kosten per locatie'!$A$13:$C$63,3,FALSE)</f>
        <v>0</v>
      </c>
      <c r="V619" s="334">
        <f>IF(P619&gt;0,P619*H619/Z619,0)*VLOOKUP(B619,'2-Kosten per locatie'!$A$13:$C$63,3,FALSE)</f>
        <v>0</v>
      </c>
      <c r="W619" s="335">
        <f>IF(K619="nio",0,IF(K619&gt;0,VLOOKUP(F619,'3-Productie normen'!A:L,VLOOKUP(K619,'3-Productie normen'!$B$38:$C$44,2,FALSE),FALSE)))</f>
        <v>0</v>
      </c>
      <c r="X619" s="335">
        <f t="shared" si="49"/>
        <v>0</v>
      </c>
      <c r="Y619" s="335">
        <f t="shared" si="50"/>
        <v>0</v>
      </c>
      <c r="Z619" s="335">
        <f t="shared" si="51"/>
        <v>0</v>
      </c>
      <c r="AA619" s="336" t="str">
        <f>VLOOKUP(F619,'3-Productie normen'!A:O,15,FALSE)</f>
        <v>B</v>
      </c>
      <c r="AC619" s="337">
        <f t="shared" si="52"/>
        <v>1820</v>
      </c>
    </row>
    <row r="620" spans="1:29" ht="14.1" customHeight="1">
      <c r="A620" s="68">
        <v>620</v>
      </c>
      <c r="B620" s="273" t="s">
        <v>101</v>
      </c>
      <c r="C620" s="329">
        <v>3</v>
      </c>
      <c r="D620" s="330" t="s">
        <v>405</v>
      </c>
      <c r="E620" s="224" t="s">
        <v>461</v>
      </c>
      <c r="F620" s="224" t="s">
        <v>149</v>
      </c>
      <c r="G620" s="224" t="s">
        <v>406</v>
      </c>
      <c r="H620" s="339">
        <v>5</v>
      </c>
      <c r="I620" s="339"/>
      <c r="J620" s="332">
        <f t="shared" si="53"/>
        <v>130</v>
      </c>
      <c r="K620" s="333">
        <v>130</v>
      </c>
      <c r="L620" s="333"/>
      <c r="M620" s="333"/>
      <c r="N620" s="333"/>
      <c r="O620" s="333"/>
      <c r="P620" s="333"/>
      <c r="Q620" s="334" t="e">
        <f>IF(K620="nio",0,IF(K620&gt;0,K620*H620/W620,0))*VLOOKUP(B620,'2-Kosten per locatie'!$A$13:$C$63,3,FALSE)</f>
        <v>#DIV/0!</v>
      </c>
      <c r="R620" s="334">
        <f>IF(L620&gt;0,L620*H620/X620,0)*VLOOKUP(B620,'2-Kosten per locatie'!$A$13:$C$63,3,FALSE)</f>
        <v>0</v>
      </c>
      <c r="S620" s="334">
        <f>IF(M620&gt;0,M620*H620/Y620,0)*VLOOKUP(B620,'2-Kosten per locatie'!$A$13:$C$63,3,FALSE)</f>
        <v>0</v>
      </c>
      <c r="T620" s="334">
        <f>IF(N620&gt;0,N620*H620/Z620,0)*VLOOKUP(B620,'2-Kosten per locatie'!$A$13:$C$63,3,FALSE)</f>
        <v>0</v>
      </c>
      <c r="U620" s="334">
        <f>IF(O620&gt;0,O620*H620/Y620,0)*VLOOKUP(B620,'2-Kosten per locatie'!$A$13:$C$63,3,FALSE)</f>
        <v>0</v>
      </c>
      <c r="V620" s="334">
        <f>IF(P620&gt;0,P620*H620/Z620,0)*VLOOKUP(B620,'2-Kosten per locatie'!$A$13:$C$63,3,FALSE)</f>
        <v>0</v>
      </c>
      <c r="W620" s="335">
        <f>IF(K620="nio",0,IF(K620&gt;0,VLOOKUP(F620,'3-Productie normen'!A:L,VLOOKUP(K620,'3-Productie normen'!$B$38:$C$44,2,FALSE),FALSE)))</f>
        <v>0</v>
      </c>
      <c r="X620" s="335">
        <f t="shared" si="49"/>
        <v>0</v>
      </c>
      <c r="Y620" s="335">
        <f t="shared" si="50"/>
        <v>0</v>
      </c>
      <c r="Z620" s="335">
        <f t="shared" si="51"/>
        <v>0</v>
      </c>
      <c r="AA620" s="336" t="str">
        <f>VLOOKUP(F620,'3-Productie normen'!A:O,15,FALSE)</f>
        <v>V</v>
      </c>
      <c r="AC620" s="337">
        <f t="shared" si="52"/>
        <v>650</v>
      </c>
    </row>
    <row r="621" spans="1:29" ht="14.1" customHeight="1">
      <c r="A621" s="68">
        <v>621</v>
      </c>
      <c r="B621" s="273" t="s">
        <v>101</v>
      </c>
      <c r="C621" s="329">
        <v>3</v>
      </c>
      <c r="D621" s="330" t="s">
        <v>405</v>
      </c>
      <c r="E621" s="224" t="s">
        <v>158</v>
      </c>
      <c r="F621" s="224" t="s">
        <v>158</v>
      </c>
      <c r="G621" s="224" t="s">
        <v>406</v>
      </c>
      <c r="H621" s="339">
        <v>18</v>
      </c>
      <c r="I621" s="339"/>
      <c r="J621" s="332">
        <f t="shared" si="53"/>
        <v>130</v>
      </c>
      <c r="K621" s="333">
        <v>130</v>
      </c>
      <c r="L621" s="333"/>
      <c r="M621" s="333"/>
      <c r="N621" s="333"/>
      <c r="O621" s="333"/>
      <c r="P621" s="333"/>
      <c r="Q621" s="334" t="e">
        <f>IF(K621="nio",0,IF(K621&gt;0,K621*H621/W621,0))*VLOOKUP(B621,'2-Kosten per locatie'!$A$13:$C$63,3,FALSE)</f>
        <v>#DIV/0!</v>
      </c>
      <c r="R621" s="334">
        <f>IF(L621&gt;0,L621*H621/X621,0)*VLOOKUP(B621,'2-Kosten per locatie'!$A$13:$C$63,3,FALSE)</f>
        <v>0</v>
      </c>
      <c r="S621" s="334">
        <f>IF(M621&gt;0,M621*H621/Y621,0)*VLOOKUP(B621,'2-Kosten per locatie'!$A$13:$C$63,3,FALSE)</f>
        <v>0</v>
      </c>
      <c r="T621" s="334">
        <f>IF(N621&gt;0,N621*H621/Z621,0)*VLOOKUP(B621,'2-Kosten per locatie'!$A$13:$C$63,3,FALSE)</f>
        <v>0</v>
      </c>
      <c r="U621" s="334">
        <f>IF(O621&gt;0,O621*H621/Y621,0)*VLOOKUP(B621,'2-Kosten per locatie'!$A$13:$C$63,3,FALSE)</f>
        <v>0</v>
      </c>
      <c r="V621" s="334">
        <f>IF(P621&gt;0,P621*H621/Z621,0)*VLOOKUP(B621,'2-Kosten per locatie'!$A$13:$C$63,3,FALSE)</f>
        <v>0</v>
      </c>
      <c r="W621" s="335">
        <f>IF(K621="nio",0,IF(K621&gt;0,VLOOKUP(F621,'3-Productie normen'!A:L,VLOOKUP(K621,'3-Productie normen'!$B$38:$C$44,2,FALSE),FALSE)))</f>
        <v>0</v>
      </c>
      <c r="X621" s="335">
        <f t="shared" si="49"/>
        <v>0</v>
      </c>
      <c r="Y621" s="335">
        <f t="shared" si="50"/>
        <v>0</v>
      </c>
      <c r="Z621" s="335">
        <f t="shared" si="51"/>
        <v>0</v>
      </c>
      <c r="AA621" s="336" t="str">
        <f>VLOOKUP(F621,'3-Productie normen'!A:O,15,FALSE)</f>
        <v>B</v>
      </c>
      <c r="AC621" s="337">
        <f t="shared" si="52"/>
        <v>2340</v>
      </c>
    </row>
    <row r="622" spans="1:29" ht="14.1" customHeight="1">
      <c r="A622" s="68">
        <v>622</v>
      </c>
      <c r="B622" s="273" t="s">
        <v>101</v>
      </c>
      <c r="C622" s="329">
        <v>3</v>
      </c>
      <c r="D622" s="330" t="s">
        <v>405</v>
      </c>
      <c r="E622" s="224" t="s">
        <v>462</v>
      </c>
      <c r="F622" s="224" t="s">
        <v>218</v>
      </c>
      <c r="G622" s="224" t="s">
        <v>212</v>
      </c>
      <c r="H622" s="339">
        <v>0</v>
      </c>
      <c r="I622" s="339">
        <v>1.5</v>
      </c>
      <c r="J622" s="332">
        <f t="shared" si="53"/>
        <v>0</v>
      </c>
      <c r="K622" s="333" t="s">
        <v>219</v>
      </c>
      <c r="L622" s="333"/>
      <c r="M622" s="333"/>
      <c r="N622" s="333"/>
      <c r="O622" s="333"/>
      <c r="P622" s="333"/>
      <c r="Q622" s="334">
        <f>IF(K622="nio",0,IF(K622&gt;0,K622*H622/W622,0))*VLOOKUP(B622,'2-Kosten per locatie'!$A$13:$C$63,3,FALSE)</f>
        <v>0</v>
      </c>
      <c r="R622" s="334">
        <f>IF(L622&gt;0,L622*H622/X622,0)*VLOOKUP(B622,'2-Kosten per locatie'!$A$13:$C$63,3,FALSE)</f>
        <v>0</v>
      </c>
      <c r="S622" s="334">
        <f>IF(M622&gt;0,M622*H622/Y622,0)*VLOOKUP(B622,'2-Kosten per locatie'!$A$13:$C$63,3,FALSE)</f>
        <v>0</v>
      </c>
      <c r="T622" s="334">
        <f>IF(N622&gt;0,N622*H622/Z622,0)*VLOOKUP(B622,'2-Kosten per locatie'!$A$13:$C$63,3,FALSE)</f>
        <v>0</v>
      </c>
      <c r="U622" s="334">
        <f>IF(O622&gt;0,O622*H622/Y622,0)*VLOOKUP(B622,'2-Kosten per locatie'!$A$13:$C$63,3,FALSE)</f>
        <v>0</v>
      </c>
      <c r="V622" s="334">
        <f>IF(P622&gt;0,P622*H622/Z622,0)*VLOOKUP(B622,'2-Kosten per locatie'!$A$13:$C$63,3,FALSE)</f>
        <v>0</v>
      </c>
      <c r="W622" s="335">
        <f>IF(K622="nio",0,IF(K622&gt;0,VLOOKUP(F622,'3-Productie normen'!A:L,VLOOKUP(K622,'3-Productie normen'!$B$38:$C$44,2,FALSE),FALSE)))</f>
        <v>0</v>
      </c>
      <c r="X622" s="335">
        <f t="shared" si="49"/>
        <v>0</v>
      </c>
      <c r="Y622" s="335">
        <f t="shared" si="50"/>
        <v>0</v>
      </c>
      <c r="Z622" s="335">
        <f t="shared" si="51"/>
        <v>0</v>
      </c>
      <c r="AA622" s="336" t="str">
        <f>VLOOKUP(F622,'3-Productie normen'!A:O,15,FALSE)</f>
        <v>-</v>
      </c>
      <c r="AC622" s="337">
        <f t="shared" si="52"/>
        <v>0</v>
      </c>
    </row>
    <row r="623" spans="1:29" ht="14.1" customHeight="1">
      <c r="A623" s="68">
        <v>623</v>
      </c>
      <c r="B623" s="273" t="s">
        <v>101</v>
      </c>
      <c r="C623" s="329">
        <v>3</v>
      </c>
      <c r="D623" s="330" t="s">
        <v>405</v>
      </c>
      <c r="E623" s="224" t="s">
        <v>158</v>
      </c>
      <c r="F623" s="224" t="s">
        <v>158</v>
      </c>
      <c r="G623" s="224" t="s">
        <v>406</v>
      </c>
      <c r="H623" s="339">
        <v>18</v>
      </c>
      <c r="I623" s="339"/>
      <c r="J623" s="332">
        <f t="shared" si="53"/>
        <v>130</v>
      </c>
      <c r="K623" s="333">
        <v>130</v>
      </c>
      <c r="L623" s="333"/>
      <c r="M623" s="333"/>
      <c r="N623" s="333"/>
      <c r="O623" s="333"/>
      <c r="P623" s="333"/>
      <c r="Q623" s="334" t="e">
        <f>IF(K623="nio",0,IF(K623&gt;0,K623*H623/W623,0))*VLOOKUP(B623,'2-Kosten per locatie'!$A$13:$C$63,3,FALSE)</f>
        <v>#DIV/0!</v>
      </c>
      <c r="R623" s="334">
        <f>IF(L623&gt;0,L623*H623/X623,0)*VLOOKUP(B623,'2-Kosten per locatie'!$A$13:$C$63,3,FALSE)</f>
        <v>0</v>
      </c>
      <c r="S623" s="334">
        <f>IF(M623&gt;0,M623*H623/Y623,0)*VLOOKUP(B623,'2-Kosten per locatie'!$A$13:$C$63,3,FALSE)</f>
        <v>0</v>
      </c>
      <c r="T623" s="334">
        <f>IF(N623&gt;0,N623*H623/Z623,0)*VLOOKUP(B623,'2-Kosten per locatie'!$A$13:$C$63,3,FALSE)</f>
        <v>0</v>
      </c>
      <c r="U623" s="334">
        <f>IF(O623&gt;0,O623*H623/Y623,0)*VLOOKUP(B623,'2-Kosten per locatie'!$A$13:$C$63,3,FALSE)</f>
        <v>0</v>
      </c>
      <c r="V623" s="334">
        <f>IF(P623&gt;0,P623*H623/Z623,0)*VLOOKUP(B623,'2-Kosten per locatie'!$A$13:$C$63,3,FALSE)</f>
        <v>0</v>
      </c>
      <c r="W623" s="335">
        <f>IF(K623="nio",0,IF(K623&gt;0,VLOOKUP(F623,'3-Productie normen'!A:L,VLOOKUP(K623,'3-Productie normen'!$B$38:$C$44,2,FALSE),FALSE)))</f>
        <v>0</v>
      </c>
      <c r="X623" s="335">
        <f t="shared" si="49"/>
        <v>0</v>
      </c>
      <c r="Y623" s="335">
        <f t="shared" si="50"/>
        <v>0</v>
      </c>
      <c r="Z623" s="335">
        <f t="shared" si="51"/>
        <v>0</v>
      </c>
      <c r="AA623" s="336" t="str">
        <f>VLOOKUP(F623,'3-Productie normen'!A:O,15,FALSE)</f>
        <v>B</v>
      </c>
      <c r="AC623" s="337">
        <f t="shared" si="52"/>
        <v>2340</v>
      </c>
    </row>
    <row r="624" spans="1:29" ht="14.1" customHeight="1">
      <c r="A624" s="68">
        <v>624</v>
      </c>
      <c r="B624" s="273" t="s">
        <v>101</v>
      </c>
      <c r="C624" s="329">
        <v>3</v>
      </c>
      <c r="D624" s="330" t="s">
        <v>405</v>
      </c>
      <c r="E624" s="224" t="s">
        <v>463</v>
      </c>
      <c r="F624" s="224" t="s">
        <v>164</v>
      </c>
      <c r="G624" s="224" t="s">
        <v>406</v>
      </c>
      <c r="H624" s="339">
        <v>32</v>
      </c>
      <c r="I624" s="339"/>
      <c r="J624" s="332">
        <f t="shared" si="53"/>
        <v>130</v>
      </c>
      <c r="K624" s="333">
        <v>130</v>
      </c>
      <c r="L624" s="333"/>
      <c r="M624" s="333"/>
      <c r="N624" s="333"/>
      <c r="O624" s="333"/>
      <c r="P624" s="333"/>
      <c r="Q624" s="334" t="e">
        <f>IF(K624="nio",0,IF(K624&gt;0,K624*H624/W624,0))*VLOOKUP(B624,'2-Kosten per locatie'!$A$13:$C$63,3,FALSE)</f>
        <v>#DIV/0!</v>
      </c>
      <c r="R624" s="334">
        <f>IF(L624&gt;0,L624*H624/X624,0)*VLOOKUP(B624,'2-Kosten per locatie'!$A$13:$C$63,3,FALSE)</f>
        <v>0</v>
      </c>
      <c r="S624" s="334">
        <f>IF(M624&gt;0,M624*H624/Y624,0)*VLOOKUP(B624,'2-Kosten per locatie'!$A$13:$C$63,3,FALSE)</f>
        <v>0</v>
      </c>
      <c r="T624" s="334">
        <f>IF(N624&gt;0,N624*H624/Z624,0)*VLOOKUP(B624,'2-Kosten per locatie'!$A$13:$C$63,3,FALSE)</f>
        <v>0</v>
      </c>
      <c r="U624" s="334">
        <f>IF(O624&gt;0,O624*H624/Y624,0)*VLOOKUP(B624,'2-Kosten per locatie'!$A$13:$C$63,3,FALSE)</f>
        <v>0</v>
      </c>
      <c r="V624" s="334">
        <f>IF(P624&gt;0,P624*H624/Z624,0)*VLOOKUP(B624,'2-Kosten per locatie'!$A$13:$C$63,3,FALSE)</f>
        <v>0</v>
      </c>
      <c r="W624" s="335">
        <f>IF(K624="nio",0,IF(K624&gt;0,VLOOKUP(F624,'3-Productie normen'!A:L,VLOOKUP(K624,'3-Productie normen'!$B$38:$C$44,2,FALSE),FALSE)))</f>
        <v>0</v>
      </c>
      <c r="X624" s="335">
        <f t="shared" si="49"/>
        <v>0</v>
      </c>
      <c r="Y624" s="335">
        <f t="shared" si="50"/>
        <v>0</v>
      </c>
      <c r="Z624" s="335">
        <f t="shared" si="51"/>
        <v>0</v>
      </c>
      <c r="AA624" s="336" t="str">
        <f>VLOOKUP(F624,'3-Productie normen'!A:O,15,FALSE)</f>
        <v>V</v>
      </c>
      <c r="AC624" s="337">
        <f t="shared" si="52"/>
        <v>4160</v>
      </c>
    </row>
    <row r="625" spans="1:29" ht="14.1" customHeight="1">
      <c r="A625" s="68">
        <v>625</v>
      </c>
      <c r="B625" s="273" t="s">
        <v>101</v>
      </c>
      <c r="C625" s="329">
        <v>3</v>
      </c>
      <c r="D625" s="330" t="s">
        <v>405</v>
      </c>
      <c r="E625" s="224" t="s">
        <v>158</v>
      </c>
      <c r="F625" s="224" t="s">
        <v>158</v>
      </c>
      <c r="G625" s="224" t="s">
        <v>406</v>
      </c>
      <c r="H625" s="339">
        <v>18</v>
      </c>
      <c r="I625" s="339"/>
      <c r="J625" s="332">
        <f t="shared" si="53"/>
        <v>130</v>
      </c>
      <c r="K625" s="333">
        <v>130</v>
      </c>
      <c r="L625" s="333"/>
      <c r="M625" s="333"/>
      <c r="N625" s="333"/>
      <c r="O625" s="333"/>
      <c r="P625" s="333"/>
      <c r="Q625" s="334" t="e">
        <f>IF(K625="nio",0,IF(K625&gt;0,K625*H625/W625,0))*VLOOKUP(B625,'2-Kosten per locatie'!$A$13:$C$63,3,FALSE)</f>
        <v>#DIV/0!</v>
      </c>
      <c r="R625" s="334">
        <f>IF(L625&gt;0,L625*H625/X625,0)*VLOOKUP(B625,'2-Kosten per locatie'!$A$13:$C$63,3,FALSE)</f>
        <v>0</v>
      </c>
      <c r="S625" s="334">
        <f>IF(M625&gt;0,M625*H625/Y625,0)*VLOOKUP(B625,'2-Kosten per locatie'!$A$13:$C$63,3,FALSE)</f>
        <v>0</v>
      </c>
      <c r="T625" s="334">
        <f>IF(N625&gt;0,N625*H625/Z625,0)*VLOOKUP(B625,'2-Kosten per locatie'!$A$13:$C$63,3,FALSE)</f>
        <v>0</v>
      </c>
      <c r="U625" s="334">
        <f>IF(O625&gt;0,O625*H625/Y625,0)*VLOOKUP(B625,'2-Kosten per locatie'!$A$13:$C$63,3,FALSE)</f>
        <v>0</v>
      </c>
      <c r="V625" s="334">
        <f>IF(P625&gt;0,P625*H625/Z625,0)*VLOOKUP(B625,'2-Kosten per locatie'!$A$13:$C$63,3,FALSE)</f>
        <v>0</v>
      </c>
      <c r="W625" s="335">
        <f>IF(K625="nio",0,IF(K625&gt;0,VLOOKUP(F625,'3-Productie normen'!A:L,VLOOKUP(K625,'3-Productie normen'!$B$38:$C$44,2,FALSE),FALSE)))</f>
        <v>0</v>
      </c>
      <c r="X625" s="335">
        <f t="shared" si="49"/>
        <v>0</v>
      </c>
      <c r="Y625" s="335">
        <f t="shared" si="50"/>
        <v>0</v>
      </c>
      <c r="Z625" s="335">
        <f t="shared" si="51"/>
        <v>0</v>
      </c>
      <c r="AA625" s="336" t="str">
        <f>VLOOKUP(F625,'3-Productie normen'!A:O,15,FALSE)</f>
        <v>B</v>
      </c>
      <c r="AC625" s="337">
        <f t="shared" si="52"/>
        <v>2340</v>
      </c>
    </row>
    <row r="626" spans="1:29" ht="14.1" customHeight="1">
      <c r="A626" s="68">
        <v>626</v>
      </c>
      <c r="B626" s="273" t="s">
        <v>101</v>
      </c>
      <c r="C626" s="329">
        <v>3</v>
      </c>
      <c r="D626" s="330" t="s">
        <v>405</v>
      </c>
      <c r="E626" s="224" t="s">
        <v>158</v>
      </c>
      <c r="F626" s="224" t="s">
        <v>158</v>
      </c>
      <c r="G626" s="224" t="s">
        <v>406</v>
      </c>
      <c r="H626" s="339">
        <v>25</v>
      </c>
      <c r="I626" s="339"/>
      <c r="J626" s="332">
        <f t="shared" si="53"/>
        <v>130</v>
      </c>
      <c r="K626" s="333">
        <v>130</v>
      </c>
      <c r="L626" s="333"/>
      <c r="M626" s="333"/>
      <c r="N626" s="333"/>
      <c r="O626" s="333"/>
      <c r="P626" s="333"/>
      <c r="Q626" s="334" t="e">
        <f>IF(K626="nio",0,IF(K626&gt;0,K626*H626/W626,0))*VLOOKUP(B626,'2-Kosten per locatie'!$A$13:$C$63,3,FALSE)</f>
        <v>#DIV/0!</v>
      </c>
      <c r="R626" s="334">
        <f>IF(L626&gt;0,L626*H626/X626,0)*VLOOKUP(B626,'2-Kosten per locatie'!$A$13:$C$63,3,FALSE)</f>
        <v>0</v>
      </c>
      <c r="S626" s="334">
        <f>IF(M626&gt;0,M626*H626/Y626,0)*VLOOKUP(B626,'2-Kosten per locatie'!$A$13:$C$63,3,FALSE)</f>
        <v>0</v>
      </c>
      <c r="T626" s="334">
        <f>IF(N626&gt;0,N626*H626/Z626,0)*VLOOKUP(B626,'2-Kosten per locatie'!$A$13:$C$63,3,FALSE)</f>
        <v>0</v>
      </c>
      <c r="U626" s="334">
        <f>IF(O626&gt;0,O626*H626/Y626,0)*VLOOKUP(B626,'2-Kosten per locatie'!$A$13:$C$63,3,FALSE)</f>
        <v>0</v>
      </c>
      <c r="V626" s="334">
        <f>IF(P626&gt;0,P626*H626/Z626,0)*VLOOKUP(B626,'2-Kosten per locatie'!$A$13:$C$63,3,FALSE)</f>
        <v>0</v>
      </c>
      <c r="W626" s="335">
        <f>IF(K626="nio",0,IF(K626&gt;0,VLOOKUP(F626,'3-Productie normen'!A:L,VLOOKUP(K626,'3-Productie normen'!$B$38:$C$44,2,FALSE),FALSE)))</f>
        <v>0</v>
      </c>
      <c r="X626" s="335">
        <f t="shared" si="49"/>
        <v>0</v>
      </c>
      <c r="Y626" s="335">
        <f t="shared" si="50"/>
        <v>0</v>
      </c>
      <c r="Z626" s="335">
        <f t="shared" si="51"/>
        <v>0</v>
      </c>
      <c r="AA626" s="336" t="str">
        <f>VLOOKUP(F626,'3-Productie normen'!A:O,15,FALSE)</f>
        <v>B</v>
      </c>
      <c r="AC626" s="337">
        <f t="shared" si="52"/>
        <v>3250</v>
      </c>
    </row>
    <row r="627" spans="1:29" ht="14.1" customHeight="1">
      <c r="A627" s="68">
        <v>627</v>
      </c>
      <c r="B627" s="273" t="s">
        <v>101</v>
      </c>
      <c r="C627" s="329">
        <v>3</v>
      </c>
      <c r="D627" s="330" t="s">
        <v>405</v>
      </c>
      <c r="E627" s="224" t="s">
        <v>158</v>
      </c>
      <c r="F627" s="224" t="s">
        <v>158</v>
      </c>
      <c r="G627" s="224" t="s">
        <v>406</v>
      </c>
      <c r="H627" s="339">
        <v>18</v>
      </c>
      <c r="I627" s="339"/>
      <c r="J627" s="332">
        <f t="shared" si="53"/>
        <v>130</v>
      </c>
      <c r="K627" s="333">
        <v>130</v>
      </c>
      <c r="L627" s="333"/>
      <c r="M627" s="333"/>
      <c r="N627" s="333"/>
      <c r="O627" s="333"/>
      <c r="P627" s="333"/>
      <c r="Q627" s="334" t="e">
        <f>IF(K627="nio",0,IF(K627&gt;0,K627*H627/W627,0))*VLOOKUP(B627,'2-Kosten per locatie'!$A$13:$C$63,3,FALSE)</f>
        <v>#DIV/0!</v>
      </c>
      <c r="R627" s="334">
        <f>IF(L627&gt;0,L627*H627/X627,0)*VLOOKUP(B627,'2-Kosten per locatie'!$A$13:$C$63,3,FALSE)</f>
        <v>0</v>
      </c>
      <c r="S627" s="334">
        <f>IF(M627&gt;0,M627*H627/Y627,0)*VLOOKUP(B627,'2-Kosten per locatie'!$A$13:$C$63,3,FALSE)</f>
        <v>0</v>
      </c>
      <c r="T627" s="334">
        <f>IF(N627&gt;0,N627*H627/Z627,0)*VLOOKUP(B627,'2-Kosten per locatie'!$A$13:$C$63,3,FALSE)</f>
        <v>0</v>
      </c>
      <c r="U627" s="334">
        <f>IF(O627&gt;0,O627*H627/Y627,0)*VLOOKUP(B627,'2-Kosten per locatie'!$A$13:$C$63,3,FALSE)</f>
        <v>0</v>
      </c>
      <c r="V627" s="334">
        <f>IF(P627&gt;0,P627*H627/Z627,0)*VLOOKUP(B627,'2-Kosten per locatie'!$A$13:$C$63,3,FALSE)</f>
        <v>0</v>
      </c>
      <c r="W627" s="335">
        <f>IF(K627="nio",0,IF(K627&gt;0,VLOOKUP(F627,'3-Productie normen'!A:L,VLOOKUP(K627,'3-Productie normen'!$B$38:$C$44,2,FALSE),FALSE)))</f>
        <v>0</v>
      </c>
      <c r="X627" s="335">
        <f t="shared" si="49"/>
        <v>0</v>
      </c>
      <c r="Y627" s="335">
        <f t="shared" si="50"/>
        <v>0</v>
      </c>
      <c r="Z627" s="335">
        <f t="shared" si="51"/>
        <v>0</v>
      </c>
      <c r="AA627" s="336" t="str">
        <f>VLOOKUP(F627,'3-Productie normen'!A:O,15,FALSE)</f>
        <v>B</v>
      </c>
      <c r="AC627" s="337">
        <f t="shared" si="52"/>
        <v>2340</v>
      </c>
    </row>
    <row r="628" spans="1:29" ht="14.1" customHeight="1">
      <c r="A628" s="68">
        <v>628</v>
      </c>
      <c r="B628" s="273" t="s">
        <v>101</v>
      </c>
      <c r="C628" s="329">
        <v>3</v>
      </c>
      <c r="D628" s="330" t="s">
        <v>405</v>
      </c>
      <c r="E628" s="224" t="s">
        <v>158</v>
      </c>
      <c r="F628" s="224" t="s">
        <v>158</v>
      </c>
      <c r="G628" s="224" t="s">
        <v>406</v>
      </c>
      <c r="H628" s="339">
        <v>22</v>
      </c>
      <c r="I628" s="339"/>
      <c r="J628" s="332">
        <f t="shared" si="53"/>
        <v>130</v>
      </c>
      <c r="K628" s="333">
        <v>130</v>
      </c>
      <c r="L628" s="333"/>
      <c r="M628" s="333"/>
      <c r="N628" s="333"/>
      <c r="O628" s="333"/>
      <c r="P628" s="333"/>
      <c r="Q628" s="334" t="e">
        <f>IF(K628="nio",0,IF(K628&gt;0,K628*H628/W628,0))*VLOOKUP(B628,'2-Kosten per locatie'!$A$13:$C$63,3,FALSE)</f>
        <v>#DIV/0!</v>
      </c>
      <c r="R628" s="334">
        <f>IF(L628&gt;0,L628*H628/X628,0)*VLOOKUP(B628,'2-Kosten per locatie'!$A$13:$C$63,3,FALSE)</f>
        <v>0</v>
      </c>
      <c r="S628" s="334">
        <f>IF(M628&gt;0,M628*H628/Y628,0)*VLOOKUP(B628,'2-Kosten per locatie'!$A$13:$C$63,3,FALSE)</f>
        <v>0</v>
      </c>
      <c r="T628" s="334">
        <f>IF(N628&gt;0,N628*H628/Z628,0)*VLOOKUP(B628,'2-Kosten per locatie'!$A$13:$C$63,3,FALSE)</f>
        <v>0</v>
      </c>
      <c r="U628" s="334">
        <f>IF(O628&gt;0,O628*H628/Y628,0)*VLOOKUP(B628,'2-Kosten per locatie'!$A$13:$C$63,3,FALSE)</f>
        <v>0</v>
      </c>
      <c r="V628" s="334">
        <f>IF(P628&gt;0,P628*H628/Z628,0)*VLOOKUP(B628,'2-Kosten per locatie'!$A$13:$C$63,3,FALSE)</f>
        <v>0</v>
      </c>
      <c r="W628" s="335">
        <f>IF(K628="nio",0,IF(K628&gt;0,VLOOKUP(F628,'3-Productie normen'!A:L,VLOOKUP(K628,'3-Productie normen'!$B$38:$C$44,2,FALSE),FALSE)))</f>
        <v>0</v>
      </c>
      <c r="X628" s="335">
        <f t="shared" si="49"/>
        <v>0</v>
      </c>
      <c r="Y628" s="335">
        <f t="shared" si="50"/>
        <v>0</v>
      </c>
      <c r="Z628" s="335">
        <f t="shared" si="51"/>
        <v>0</v>
      </c>
      <c r="AA628" s="336" t="str">
        <f>VLOOKUP(F628,'3-Productie normen'!A:O,15,FALSE)</f>
        <v>B</v>
      </c>
      <c r="AC628" s="337">
        <f t="shared" si="52"/>
        <v>2860</v>
      </c>
    </row>
    <row r="629" spans="1:29" ht="14.1" customHeight="1">
      <c r="A629" s="68">
        <v>629</v>
      </c>
      <c r="B629" s="273" t="s">
        <v>101</v>
      </c>
      <c r="C629" s="329">
        <v>3</v>
      </c>
      <c r="D629" s="330" t="s">
        <v>405</v>
      </c>
      <c r="E629" s="224" t="s">
        <v>158</v>
      </c>
      <c r="F629" s="224" t="s">
        <v>158</v>
      </c>
      <c r="G629" s="224" t="s">
        <v>406</v>
      </c>
      <c r="H629" s="339">
        <v>25</v>
      </c>
      <c r="I629" s="339"/>
      <c r="J629" s="332">
        <f t="shared" si="53"/>
        <v>130</v>
      </c>
      <c r="K629" s="333">
        <v>130</v>
      </c>
      <c r="L629" s="333"/>
      <c r="M629" s="333"/>
      <c r="N629" s="333"/>
      <c r="O629" s="333"/>
      <c r="P629" s="333"/>
      <c r="Q629" s="334" t="e">
        <f>IF(K629="nio",0,IF(K629&gt;0,K629*H629/W629,0))*VLOOKUP(B629,'2-Kosten per locatie'!$A$13:$C$63,3,FALSE)</f>
        <v>#DIV/0!</v>
      </c>
      <c r="R629" s="334">
        <f>IF(L629&gt;0,L629*H629/X629,0)*VLOOKUP(B629,'2-Kosten per locatie'!$A$13:$C$63,3,FALSE)</f>
        <v>0</v>
      </c>
      <c r="S629" s="334">
        <f>IF(M629&gt;0,M629*H629/Y629,0)*VLOOKUP(B629,'2-Kosten per locatie'!$A$13:$C$63,3,FALSE)</f>
        <v>0</v>
      </c>
      <c r="T629" s="334">
        <f>IF(N629&gt;0,N629*H629/Z629,0)*VLOOKUP(B629,'2-Kosten per locatie'!$A$13:$C$63,3,FALSE)</f>
        <v>0</v>
      </c>
      <c r="U629" s="334">
        <f>IF(O629&gt;0,O629*H629/Y629,0)*VLOOKUP(B629,'2-Kosten per locatie'!$A$13:$C$63,3,FALSE)</f>
        <v>0</v>
      </c>
      <c r="V629" s="334">
        <f>IF(P629&gt;0,P629*H629/Z629,0)*VLOOKUP(B629,'2-Kosten per locatie'!$A$13:$C$63,3,FALSE)</f>
        <v>0</v>
      </c>
      <c r="W629" s="335">
        <f>IF(K629="nio",0,IF(K629&gt;0,VLOOKUP(F629,'3-Productie normen'!A:L,VLOOKUP(K629,'3-Productie normen'!$B$38:$C$44,2,FALSE),FALSE)))</f>
        <v>0</v>
      </c>
      <c r="X629" s="335">
        <f t="shared" ref="X629:X692" si="54">IF(L629&gt;0,W629*$X$8,0)</f>
        <v>0</v>
      </c>
      <c r="Y629" s="335">
        <f t="shared" ref="Y629:Y692" si="55">IF((OR(M629&gt;0,O629&gt;0)),W629*$Y$8,0)</f>
        <v>0</v>
      </c>
      <c r="Z629" s="335">
        <f t="shared" ref="Z629:Z692" si="56">IF((OR(N629&gt;0,P629&gt;0)),W629*$Z$8,0)</f>
        <v>0</v>
      </c>
      <c r="AA629" s="336" t="str">
        <f>VLOOKUP(F629,'3-Productie normen'!A:O,15,FALSE)</f>
        <v>B</v>
      </c>
      <c r="AC629" s="337">
        <f t="shared" ref="AC629:AC692" si="57">J629*H629</f>
        <v>3250</v>
      </c>
    </row>
    <row r="630" spans="1:29" ht="14.1" customHeight="1">
      <c r="A630" s="68">
        <v>630</v>
      </c>
      <c r="B630" s="273" t="s">
        <v>101</v>
      </c>
      <c r="C630" s="329">
        <v>3</v>
      </c>
      <c r="D630" s="330" t="s">
        <v>405</v>
      </c>
      <c r="E630" s="224" t="s">
        <v>155</v>
      </c>
      <c r="F630" s="224" t="s">
        <v>218</v>
      </c>
      <c r="G630" s="224" t="s">
        <v>406</v>
      </c>
      <c r="H630" s="339">
        <v>0</v>
      </c>
      <c r="I630" s="339">
        <v>2.5</v>
      </c>
      <c r="J630" s="332">
        <f t="shared" si="53"/>
        <v>0</v>
      </c>
      <c r="K630" s="333" t="s">
        <v>219</v>
      </c>
      <c r="L630" s="333"/>
      <c r="M630" s="333"/>
      <c r="N630" s="333"/>
      <c r="O630" s="333"/>
      <c r="P630" s="333"/>
      <c r="Q630" s="334">
        <f>IF(K630="nio",0,IF(K630&gt;0,K630*H630/W630,0))*VLOOKUP(B630,'2-Kosten per locatie'!$A$13:$C$63,3,FALSE)</f>
        <v>0</v>
      </c>
      <c r="R630" s="334">
        <f>IF(L630&gt;0,L630*H630/X630,0)*VLOOKUP(B630,'2-Kosten per locatie'!$A$13:$C$63,3,FALSE)</f>
        <v>0</v>
      </c>
      <c r="S630" s="334">
        <f>IF(M630&gt;0,M630*H630/Y630,0)*VLOOKUP(B630,'2-Kosten per locatie'!$A$13:$C$63,3,FALSE)</f>
        <v>0</v>
      </c>
      <c r="T630" s="334">
        <f>IF(N630&gt;0,N630*H630/Z630,0)*VLOOKUP(B630,'2-Kosten per locatie'!$A$13:$C$63,3,FALSE)</f>
        <v>0</v>
      </c>
      <c r="U630" s="334">
        <f>IF(O630&gt;0,O630*H630/Y630,0)*VLOOKUP(B630,'2-Kosten per locatie'!$A$13:$C$63,3,FALSE)</f>
        <v>0</v>
      </c>
      <c r="V630" s="334">
        <f>IF(P630&gt;0,P630*H630/Z630,0)*VLOOKUP(B630,'2-Kosten per locatie'!$A$13:$C$63,3,FALSE)</f>
        <v>0</v>
      </c>
      <c r="W630" s="335">
        <f>IF(K630="nio",0,IF(K630&gt;0,VLOOKUP(F630,'3-Productie normen'!A:L,VLOOKUP(K630,'3-Productie normen'!$B$38:$C$44,2,FALSE),FALSE)))</f>
        <v>0</v>
      </c>
      <c r="X630" s="335">
        <f t="shared" si="54"/>
        <v>0</v>
      </c>
      <c r="Y630" s="335">
        <f t="shared" si="55"/>
        <v>0</v>
      </c>
      <c r="Z630" s="335">
        <f t="shared" si="56"/>
        <v>0</v>
      </c>
      <c r="AA630" s="336" t="str">
        <f>VLOOKUP(F630,'3-Productie normen'!A:O,15,FALSE)</f>
        <v>-</v>
      </c>
      <c r="AC630" s="337">
        <f t="shared" si="57"/>
        <v>0</v>
      </c>
    </row>
    <row r="631" spans="1:29" ht="14.1" customHeight="1">
      <c r="A631" s="68">
        <v>631</v>
      </c>
      <c r="B631" s="273" t="s">
        <v>101</v>
      </c>
      <c r="C631" s="329">
        <v>3</v>
      </c>
      <c r="D631" s="330" t="s">
        <v>405</v>
      </c>
      <c r="E631" s="224" t="s">
        <v>351</v>
      </c>
      <c r="F631" s="224" t="s">
        <v>218</v>
      </c>
      <c r="G631" s="224" t="s">
        <v>406</v>
      </c>
      <c r="H631" s="339">
        <v>0</v>
      </c>
      <c r="I631" s="339">
        <v>5</v>
      </c>
      <c r="J631" s="332">
        <f t="shared" si="53"/>
        <v>0</v>
      </c>
      <c r="K631" s="333" t="s">
        <v>219</v>
      </c>
      <c r="L631" s="333"/>
      <c r="M631" s="333"/>
      <c r="N631" s="333"/>
      <c r="O631" s="333"/>
      <c r="P631" s="333"/>
      <c r="Q631" s="334">
        <f>IF(K631="nio",0,IF(K631&gt;0,K631*H631/W631,0))*VLOOKUP(B631,'2-Kosten per locatie'!$A$13:$C$63,3,FALSE)</f>
        <v>0</v>
      </c>
      <c r="R631" s="334">
        <f>IF(L631&gt;0,L631*H631/X631,0)*VLOOKUP(B631,'2-Kosten per locatie'!$A$13:$C$63,3,FALSE)</f>
        <v>0</v>
      </c>
      <c r="S631" s="334">
        <f>IF(M631&gt;0,M631*H631/Y631,0)*VLOOKUP(B631,'2-Kosten per locatie'!$A$13:$C$63,3,FALSE)</f>
        <v>0</v>
      </c>
      <c r="T631" s="334">
        <f>IF(N631&gt;0,N631*H631/Z631,0)*VLOOKUP(B631,'2-Kosten per locatie'!$A$13:$C$63,3,FALSE)</f>
        <v>0</v>
      </c>
      <c r="U631" s="334">
        <f>IF(O631&gt;0,O631*H631/Y631,0)*VLOOKUP(B631,'2-Kosten per locatie'!$A$13:$C$63,3,FALSE)</f>
        <v>0</v>
      </c>
      <c r="V631" s="334">
        <f>IF(P631&gt;0,P631*H631/Z631,0)*VLOOKUP(B631,'2-Kosten per locatie'!$A$13:$C$63,3,FALSE)</f>
        <v>0</v>
      </c>
      <c r="W631" s="335">
        <f>IF(K631="nio",0,IF(K631&gt;0,VLOOKUP(F631,'3-Productie normen'!A:L,VLOOKUP(K631,'3-Productie normen'!$B$38:$C$44,2,FALSE),FALSE)))</f>
        <v>0</v>
      </c>
      <c r="X631" s="335">
        <f t="shared" si="54"/>
        <v>0</v>
      </c>
      <c r="Y631" s="335">
        <f t="shared" si="55"/>
        <v>0</v>
      </c>
      <c r="Z631" s="335">
        <f t="shared" si="56"/>
        <v>0</v>
      </c>
      <c r="AA631" s="336" t="str">
        <f>VLOOKUP(F631,'3-Productie normen'!A:O,15,FALSE)</f>
        <v>-</v>
      </c>
      <c r="AC631" s="337">
        <f t="shared" si="57"/>
        <v>0</v>
      </c>
    </row>
    <row r="632" spans="1:29" ht="14.1" customHeight="1">
      <c r="A632" s="68">
        <v>632</v>
      </c>
      <c r="B632" s="273" t="s">
        <v>101</v>
      </c>
      <c r="C632" s="329">
        <v>3</v>
      </c>
      <c r="D632" s="330" t="s">
        <v>405</v>
      </c>
      <c r="E632" s="224" t="s">
        <v>464</v>
      </c>
      <c r="F632" s="224" t="s">
        <v>167</v>
      </c>
      <c r="G632" s="224" t="s">
        <v>408</v>
      </c>
      <c r="H632" s="339">
        <v>14</v>
      </c>
      <c r="I632" s="339"/>
      <c r="J632" s="332">
        <f t="shared" si="53"/>
        <v>130</v>
      </c>
      <c r="K632" s="333">
        <v>130</v>
      </c>
      <c r="L632" s="333"/>
      <c r="M632" s="333"/>
      <c r="N632" s="333"/>
      <c r="O632" s="333"/>
      <c r="P632" s="333"/>
      <c r="Q632" s="334" t="e">
        <f>IF(K632="nio",0,IF(K632&gt;0,K632*H632/W632,0))*VLOOKUP(B632,'2-Kosten per locatie'!$A$13:$C$63,3,FALSE)</f>
        <v>#DIV/0!</v>
      </c>
      <c r="R632" s="334">
        <f>IF(L632&gt;0,L632*H632/X632,0)*VLOOKUP(B632,'2-Kosten per locatie'!$A$13:$C$63,3,FALSE)</f>
        <v>0</v>
      </c>
      <c r="S632" s="334">
        <f>IF(M632&gt;0,M632*H632/Y632,0)*VLOOKUP(B632,'2-Kosten per locatie'!$A$13:$C$63,3,FALSE)</f>
        <v>0</v>
      </c>
      <c r="T632" s="334">
        <f>IF(N632&gt;0,N632*H632/Z632,0)*VLOOKUP(B632,'2-Kosten per locatie'!$A$13:$C$63,3,FALSE)</f>
        <v>0</v>
      </c>
      <c r="U632" s="334">
        <f>IF(O632&gt;0,O632*H632/Y632,0)*VLOOKUP(B632,'2-Kosten per locatie'!$A$13:$C$63,3,FALSE)</f>
        <v>0</v>
      </c>
      <c r="V632" s="334">
        <f>IF(P632&gt;0,P632*H632/Z632,0)*VLOOKUP(B632,'2-Kosten per locatie'!$A$13:$C$63,3,FALSE)</f>
        <v>0</v>
      </c>
      <c r="W632" s="335">
        <f>IF(K632="nio",0,IF(K632&gt;0,VLOOKUP(F632,'3-Productie normen'!A:L,VLOOKUP(K632,'3-Productie normen'!$B$38:$C$44,2,FALSE),FALSE)))</f>
        <v>0</v>
      </c>
      <c r="X632" s="335">
        <f t="shared" si="54"/>
        <v>0</v>
      </c>
      <c r="Y632" s="335">
        <f t="shared" si="55"/>
        <v>0</v>
      </c>
      <c r="Z632" s="335">
        <f t="shared" si="56"/>
        <v>0</v>
      </c>
      <c r="AA632" s="336" t="str">
        <f>VLOOKUP(F632,'3-Productie normen'!A:O,15,FALSE)</f>
        <v>V</v>
      </c>
      <c r="AC632" s="337">
        <f t="shared" si="57"/>
        <v>1820</v>
      </c>
    </row>
    <row r="633" spans="1:29" ht="14.1" customHeight="1">
      <c r="A633" s="68">
        <v>633</v>
      </c>
      <c r="B633" s="273" t="s">
        <v>101</v>
      </c>
      <c r="C633" s="329">
        <v>3</v>
      </c>
      <c r="D633" s="330" t="s">
        <v>405</v>
      </c>
      <c r="E633" s="224" t="s">
        <v>154</v>
      </c>
      <c r="F633" s="224" t="s">
        <v>154</v>
      </c>
      <c r="G633" s="224" t="s">
        <v>212</v>
      </c>
      <c r="H633" s="339">
        <v>65</v>
      </c>
      <c r="I633" s="339"/>
      <c r="J633" s="332">
        <f t="shared" si="53"/>
        <v>130</v>
      </c>
      <c r="K633" s="333">
        <v>130</v>
      </c>
      <c r="L633" s="333"/>
      <c r="M633" s="333"/>
      <c r="N633" s="333"/>
      <c r="O633" s="333"/>
      <c r="P633" s="333"/>
      <c r="Q633" s="334" t="e">
        <f>IF(K633="nio",0,IF(K633&gt;0,K633*H633/W633,0))*VLOOKUP(B633,'2-Kosten per locatie'!$A$13:$C$63,3,FALSE)</f>
        <v>#DIV/0!</v>
      </c>
      <c r="R633" s="334">
        <f>IF(L633&gt;0,L633*H633/X633,0)*VLOOKUP(B633,'2-Kosten per locatie'!$A$13:$C$63,3,FALSE)</f>
        <v>0</v>
      </c>
      <c r="S633" s="334">
        <f>IF(M633&gt;0,M633*H633/Y633,0)*VLOOKUP(B633,'2-Kosten per locatie'!$A$13:$C$63,3,FALSE)</f>
        <v>0</v>
      </c>
      <c r="T633" s="334">
        <f>IF(N633&gt;0,N633*H633/Z633,0)*VLOOKUP(B633,'2-Kosten per locatie'!$A$13:$C$63,3,FALSE)</f>
        <v>0</v>
      </c>
      <c r="U633" s="334">
        <f>IF(O633&gt;0,O633*H633/Y633,0)*VLOOKUP(B633,'2-Kosten per locatie'!$A$13:$C$63,3,FALSE)</f>
        <v>0</v>
      </c>
      <c r="V633" s="334">
        <f>IF(P633&gt;0,P633*H633/Z633,0)*VLOOKUP(B633,'2-Kosten per locatie'!$A$13:$C$63,3,FALSE)</f>
        <v>0</v>
      </c>
      <c r="W633" s="335">
        <f>IF(K633="nio",0,IF(K633&gt;0,VLOOKUP(F633,'3-Productie normen'!A:L,VLOOKUP(K633,'3-Productie normen'!$B$38:$C$44,2,FALSE),FALSE)))</f>
        <v>0</v>
      </c>
      <c r="X633" s="335">
        <f t="shared" si="54"/>
        <v>0</v>
      </c>
      <c r="Y633" s="335">
        <f t="shared" si="55"/>
        <v>0</v>
      </c>
      <c r="Z633" s="335">
        <f t="shared" si="56"/>
        <v>0</v>
      </c>
      <c r="AA633" s="336" t="str">
        <f>VLOOKUP(F633,'3-Productie normen'!A:O,15,FALSE)</f>
        <v>V</v>
      </c>
      <c r="AC633" s="337">
        <f t="shared" si="57"/>
        <v>8450</v>
      </c>
    </row>
    <row r="634" spans="1:29" ht="14.1" customHeight="1">
      <c r="A634" s="68">
        <v>634</v>
      </c>
      <c r="B634" s="273" t="s">
        <v>101</v>
      </c>
      <c r="C634" s="329">
        <v>3</v>
      </c>
      <c r="D634" s="330" t="s">
        <v>405</v>
      </c>
      <c r="E634" s="224" t="s">
        <v>214</v>
      </c>
      <c r="F634" s="224" t="s">
        <v>166</v>
      </c>
      <c r="G634" s="224" t="s">
        <v>417</v>
      </c>
      <c r="H634" s="339">
        <v>5</v>
      </c>
      <c r="I634" s="339"/>
      <c r="J634" s="332">
        <f t="shared" si="53"/>
        <v>255</v>
      </c>
      <c r="K634" s="333">
        <v>255</v>
      </c>
      <c r="L634" s="333"/>
      <c r="M634" s="333"/>
      <c r="N634" s="333"/>
      <c r="O634" s="333"/>
      <c r="P634" s="333"/>
      <c r="Q634" s="334" t="e">
        <f>IF(K634="nio",0,IF(K634&gt;0,K634*H634/W634,0))*VLOOKUP(B634,'2-Kosten per locatie'!$A$13:$C$63,3,FALSE)</f>
        <v>#DIV/0!</v>
      </c>
      <c r="R634" s="334">
        <f>IF(L634&gt;0,L634*H634/X634,0)*VLOOKUP(B634,'2-Kosten per locatie'!$A$13:$C$63,3,FALSE)</f>
        <v>0</v>
      </c>
      <c r="S634" s="334">
        <f>IF(M634&gt;0,M634*H634/Y634,0)*VLOOKUP(B634,'2-Kosten per locatie'!$A$13:$C$63,3,FALSE)</f>
        <v>0</v>
      </c>
      <c r="T634" s="334">
        <f>IF(N634&gt;0,N634*H634/Z634,0)*VLOOKUP(B634,'2-Kosten per locatie'!$A$13:$C$63,3,FALSE)</f>
        <v>0</v>
      </c>
      <c r="U634" s="334">
        <f>IF(O634&gt;0,O634*H634/Y634,0)*VLOOKUP(B634,'2-Kosten per locatie'!$A$13:$C$63,3,FALSE)</f>
        <v>0</v>
      </c>
      <c r="V634" s="334">
        <f>IF(P634&gt;0,P634*H634/Z634,0)*VLOOKUP(B634,'2-Kosten per locatie'!$A$13:$C$63,3,FALSE)</f>
        <v>0</v>
      </c>
      <c r="W634" s="335">
        <f>IF(K634="nio",0,IF(K634&gt;0,VLOOKUP(F634,'3-Productie normen'!A:L,VLOOKUP(K634,'3-Productie normen'!$B$38:$C$44,2,FALSE),FALSE)))</f>
        <v>0</v>
      </c>
      <c r="X634" s="335">
        <f t="shared" si="54"/>
        <v>0</v>
      </c>
      <c r="Y634" s="335">
        <f t="shared" si="55"/>
        <v>0</v>
      </c>
      <c r="Z634" s="335">
        <f t="shared" si="56"/>
        <v>0</v>
      </c>
      <c r="AA634" s="336" t="str">
        <f>VLOOKUP(F634,'3-Productie normen'!A:O,15,FALSE)</f>
        <v>S</v>
      </c>
      <c r="AC634" s="337">
        <f t="shared" si="57"/>
        <v>1275</v>
      </c>
    </row>
    <row r="635" spans="1:29" ht="14.1" customHeight="1">
      <c r="A635" s="68">
        <v>635</v>
      </c>
      <c r="B635" s="273" t="s">
        <v>101</v>
      </c>
      <c r="C635" s="329">
        <v>3</v>
      </c>
      <c r="D635" s="330" t="s">
        <v>405</v>
      </c>
      <c r="E635" s="224" t="s">
        <v>215</v>
      </c>
      <c r="F635" s="224" t="s">
        <v>166</v>
      </c>
      <c r="G635" s="224" t="s">
        <v>417</v>
      </c>
      <c r="H635" s="339">
        <v>9</v>
      </c>
      <c r="I635" s="339"/>
      <c r="J635" s="332">
        <f t="shared" si="53"/>
        <v>255</v>
      </c>
      <c r="K635" s="333">
        <v>255</v>
      </c>
      <c r="L635" s="333"/>
      <c r="M635" s="333"/>
      <c r="N635" s="333"/>
      <c r="O635" s="333"/>
      <c r="P635" s="333"/>
      <c r="Q635" s="334" t="e">
        <f>IF(K635="nio",0,IF(K635&gt;0,K635*H635/W635,0))*VLOOKUP(B635,'2-Kosten per locatie'!$A$13:$C$63,3,FALSE)</f>
        <v>#DIV/0!</v>
      </c>
      <c r="R635" s="334">
        <f>IF(L635&gt;0,L635*H635/X635,0)*VLOOKUP(B635,'2-Kosten per locatie'!$A$13:$C$63,3,FALSE)</f>
        <v>0</v>
      </c>
      <c r="S635" s="334">
        <f>IF(M635&gt;0,M635*H635/Y635,0)*VLOOKUP(B635,'2-Kosten per locatie'!$A$13:$C$63,3,FALSE)</f>
        <v>0</v>
      </c>
      <c r="T635" s="334">
        <f>IF(N635&gt;0,N635*H635/Z635,0)*VLOOKUP(B635,'2-Kosten per locatie'!$A$13:$C$63,3,FALSE)</f>
        <v>0</v>
      </c>
      <c r="U635" s="334">
        <f>IF(O635&gt;0,O635*H635/Y635,0)*VLOOKUP(B635,'2-Kosten per locatie'!$A$13:$C$63,3,FALSE)</f>
        <v>0</v>
      </c>
      <c r="V635" s="334">
        <f>IF(P635&gt;0,P635*H635/Z635,0)*VLOOKUP(B635,'2-Kosten per locatie'!$A$13:$C$63,3,FALSE)</f>
        <v>0</v>
      </c>
      <c r="W635" s="335">
        <f>IF(K635="nio",0,IF(K635&gt;0,VLOOKUP(F635,'3-Productie normen'!A:L,VLOOKUP(K635,'3-Productie normen'!$B$38:$C$44,2,FALSE),FALSE)))</f>
        <v>0</v>
      </c>
      <c r="X635" s="335">
        <f t="shared" si="54"/>
        <v>0</v>
      </c>
      <c r="Y635" s="335">
        <f t="shared" si="55"/>
        <v>0</v>
      </c>
      <c r="Z635" s="335">
        <f t="shared" si="56"/>
        <v>0</v>
      </c>
      <c r="AA635" s="336" t="str">
        <f>VLOOKUP(F635,'3-Productie normen'!A:O,15,FALSE)</f>
        <v>S</v>
      </c>
      <c r="AC635" s="337">
        <f t="shared" si="57"/>
        <v>2295</v>
      </c>
    </row>
    <row r="636" spans="1:29" ht="14.1" customHeight="1">
      <c r="A636" s="68">
        <v>636</v>
      </c>
      <c r="B636" s="273" t="s">
        <v>101</v>
      </c>
      <c r="C636" s="329">
        <v>4</v>
      </c>
      <c r="D636" s="330" t="s">
        <v>405</v>
      </c>
      <c r="E636" s="224" t="s">
        <v>351</v>
      </c>
      <c r="F636" s="224" t="s">
        <v>218</v>
      </c>
      <c r="G636" s="224" t="s">
        <v>411</v>
      </c>
      <c r="H636" s="339">
        <v>0</v>
      </c>
      <c r="I636" s="339">
        <v>133</v>
      </c>
      <c r="J636" s="332">
        <f t="shared" si="53"/>
        <v>0</v>
      </c>
      <c r="K636" s="333" t="s">
        <v>219</v>
      </c>
      <c r="L636" s="333"/>
      <c r="M636" s="333"/>
      <c r="N636" s="333"/>
      <c r="O636" s="333"/>
      <c r="P636" s="333"/>
      <c r="Q636" s="334">
        <f>IF(K636="nio",0,IF(K636&gt;0,K636*H636/W636,0))*VLOOKUP(B636,'2-Kosten per locatie'!$A$13:$C$63,3,FALSE)</f>
        <v>0</v>
      </c>
      <c r="R636" s="334">
        <f>IF(L636&gt;0,L636*H636/X636,0)*VLOOKUP(B636,'2-Kosten per locatie'!$A$13:$C$63,3,FALSE)</f>
        <v>0</v>
      </c>
      <c r="S636" s="334">
        <f>IF(M636&gt;0,M636*H636/Y636,0)*VLOOKUP(B636,'2-Kosten per locatie'!$A$13:$C$63,3,FALSE)</f>
        <v>0</v>
      </c>
      <c r="T636" s="334">
        <f>IF(N636&gt;0,N636*H636/Z636,0)*VLOOKUP(B636,'2-Kosten per locatie'!$A$13:$C$63,3,FALSE)</f>
        <v>0</v>
      </c>
      <c r="U636" s="334">
        <f>IF(O636&gt;0,O636*H636/Y636,0)*VLOOKUP(B636,'2-Kosten per locatie'!$A$13:$C$63,3,FALSE)</f>
        <v>0</v>
      </c>
      <c r="V636" s="334">
        <f>IF(P636&gt;0,P636*H636/Z636,0)*VLOOKUP(B636,'2-Kosten per locatie'!$A$13:$C$63,3,FALSE)</f>
        <v>0</v>
      </c>
      <c r="W636" s="335">
        <f>IF(K636="nio",0,IF(K636&gt;0,VLOOKUP(F636,'3-Productie normen'!A:L,VLOOKUP(K636,'3-Productie normen'!$B$38:$C$44,2,FALSE),FALSE)))</f>
        <v>0</v>
      </c>
      <c r="X636" s="335">
        <f t="shared" si="54"/>
        <v>0</v>
      </c>
      <c r="Y636" s="335">
        <f t="shared" si="55"/>
        <v>0</v>
      </c>
      <c r="Z636" s="335">
        <f t="shared" si="56"/>
        <v>0</v>
      </c>
      <c r="AA636" s="336" t="str">
        <f>VLOOKUP(F636,'3-Productie normen'!A:O,15,FALSE)</f>
        <v>-</v>
      </c>
      <c r="AC636" s="337">
        <f t="shared" si="57"/>
        <v>0</v>
      </c>
    </row>
    <row r="637" spans="1:29" ht="14.1" customHeight="1">
      <c r="A637" s="68">
        <v>637</v>
      </c>
      <c r="B637" s="273" t="s">
        <v>101</v>
      </c>
      <c r="C637" s="329">
        <v>4</v>
      </c>
      <c r="D637" s="330" t="s">
        <v>405</v>
      </c>
      <c r="E637" s="224" t="s">
        <v>167</v>
      </c>
      <c r="F637" s="224" t="s">
        <v>167</v>
      </c>
      <c r="G637" s="224" t="s">
        <v>408</v>
      </c>
      <c r="H637" s="339">
        <v>14</v>
      </c>
      <c r="I637" s="339"/>
      <c r="J637" s="332">
        <f t="shared" si="53"/>
        <v>52</v>
      </c>
      <c r="K637" s="333">
        <v>52</v>
      </c>
      <c r="L637" s="333"/>
      <c r="M637" s="333"/>
      <c r="N637" s="333"/>
      <c r="O637" s="333"/>
      <c r="P637" s="333"/>
      <c r="Q637" s="334" t="e">
        <f>IF(K637="nio",0,IF(K637&gt;0,K637*H637/W637,0))*VLOOKUP(B637,'2-Kosten per locatie'!$A$13:$C$63,3,FALSE)</f>
        <v>#DIV/0!</v>
      </c>
      <c r="R637" s="334">
        <f>IF(L637&gt;0,L637*H637/X637,0)*VLOOKUP(B637,'2-Kosten per locatie'!$A$13:$C$63,3,FALSE)</f>
        <v>0</v>
      </c>
      <c r="S637" s="334">
        <f>IF(M637&gt;0,M637*H637/Y637,0)*VLOOKUP(B637,'2-Kosten per locatie'!$A$13:$C$63,3,FALSE)</f>
        <v>0</v>
      </c>
      <c r="T637" s="334">
        <f>IF(N637&gt;0,N637*H637/Z637,0)*VLOOKUP(B637,'2-Kosten per locatie'!$A$13:$C$63,3,FALSE)</f>
        <v>0</v>
      </c>
      <c r="U637" s="334">
        <f>IF(O637&gt;0,O637*H637/Y637,0)*VLOOKUP(B637,'2-Kosten per locatie'!$A$13:$C$63,3,FALSE)</f>
        <v>0</v>
      </c>
      <c r="V637" s="334">
        <f>IF(P637&gt;0,P637*H637/Z637,0)*VLOOKUP(B637,'2-Kosten per locatie'!$A$13:$C$63,3,FALSE)</f>
        <v>0</v>
      </c>
      <c r="W637" s="335">
        <f>IF(K637="nio",0,IF(K637&gt;0,VLOOKUP(F637,'3-Productie normen'!A:L,VLOOKUP(K637,'3-Productie normen'!$B$38:$C$44,2,FALSE),FALSE)))</f>
        <v>0</v>
      </c>
      <c r="X637" s="335">
        <f t="shared" si="54"/>
        <v>0</v>
      </c>
      <c r="Y637" s="335">
        <f t="shared" si="55"/>
        <v>0</v>
      </c>
      <c r="Z637" s="335">
        <f t="shared" si="56"/>
        <v>0</v>
      </c>
      <c r="AA637" s="336" t="str">
        <f>VLOOKUP(F637,'3-Productie normen'!A:O,15,FALSE)</f>
        <v>V</v>
      </c>
      <c r="AC637" s="337">
        <f t="shared" si="57"/>
        <v>728</v>
      </c>
    </row>
    <row r="638" spans="1:29" ht="14.1" customHeight="1">
      <c r="A638" s="68">
        <v>638</v>
      </c>
      <c r="B638" s="273" t="s">
        <v>101</v>
      </c>
      <c r="C638" s="329">
        <v>3</v>
      </c>
      <c r="D638" s="330" t="s">
        <v>405</v>
      </c>
      <c r="E638" s="224" t="s">
        <v>158</v>
      </c>
      <c r="F638" s="224" t="s">
        <v>158</v>
      </c>
      <c r="G638" s="224" t="s">
        <v>406</v>
      </c>
      <c r="H638" s="339">
        <v>22</v>
      </c>
      <c r="I638" s="339"/>
      <c r="J638" s="332">
        <f t="shared" si="53"/>
        <v>130</v>
      </c>
      <c r="K638" s="333">
        <v>130</v>
      </c>
      <c r="L638" s="333"/>
      <c r="M638" s="333"/>
      <c r="N638" s="333"/>
      <c r="O638" s="333"/>
      <c r="P638" s="333"/>
      <c r="Q638" s="334" t="e">
        <f>IF(K638="nio",0,IF(K638&gt;0,K638*H638/W638,0))*VLOOKUP(B638,'2-Kosten per locatie'!$A$13:$C$63,3,FALSE)</f>
        <v>#DIV/0!</v>
      </c>
      <c r="R638" s="334">
        <f>IF(L638&gt;0,L638*H638/X638,0)*VLOOKUP(B638,'2-Kosten per locatie'!$A$13:$C$63,3,FALSE)</f>
        <v>0</v>
      </c>
      <c r="S638" s="334">
        <f>IF(M638&gt;0,M638*H638/Y638,0)*VLOOKUP(B638,'2-Kosten per locatie'!$A$13:$C$63,3,FALSE)</f>
        <v>0</v>
      </c>
      <c r="T638" s="334">
        <f>IF(N638&gt;0,N638*H638/Z638,0)*VLOOKUP(B638,'2-Kosten per locatie'!$A$13:$C$63,3,FALSE)</f>
        <v>0</v>
      </c>
      <c r="U638" s="334">
        <f>IF(O638&gt;0,O638*H638/Y638,0)*VLOOKUP(B638,'2-Kosten per locatie'!$A$13:$C$63,3,FALSE)</f>
        <v>0</v>
      </c>
      <c r="V638" s="334">
        <f>IF(P638&gt;0,P638*H638/Z638,0)*VLOOKUP(B638,'2-Kosten per locatie'!$A$13:$C$63,3,FALSE)</f>
        <v>0</v>
      </c>
      <c r="W638" s="335">
        <f>IF(K638="nio",0,IF(K638&gt;0,VLOOKUP(F638,'3-Productie normen'!A:L,VLOOKUP(K638,'3-Productie normen'!$B$38:$C$44,2,FALSE),FALSE)))</f>
        <v>0</v>
      </c>
      <c r="X638" s="335">
        <f t="shared" si="54"/>
        <v>0</v>
      </c>
      <c r="Y638" s="335">
        <f t="shared" si="55"/>
        <v>0</v>
      </c>
      <c r="Z638" s="335">
        <f t="shared" si="56"/>
        <v>0</v>
      </c>
      <c r="AA638" s="336" t="str">
        <f>VLOOKUP(F638,'3-Productie normen'!A:O,15,FALSE)</f>
        <v>B</v>
      </c>
      <c r="AC638" s="337">
        <f t="shared" si="57"/>
        <v>2860</v>
      </c>
    </row>
    <row r="639" spans="1:29" ht="14.1" customHeight="1">
      <c r="A639" s="68">
        <v>639</v>
      </c>
      <c r="B639" s="273" t="s">
        <v>101</v>
      </c>
      <c r="C639" s="329">
        <v>3</v>
      </c>
      <c r="D639" s="330" t="s">
        <v>405</v>
      </c>
      <c r="E639" s="224" t="s">
        <v>158</v>
      </c>
      <c r="F639" s="224" t="s">
        <v>158</v>
      </c>
      <c r="G639" s="224" t="s">
        <v>406</v>
      </c>
      <c r="H639" s="339">
        <v>25</v>
      </c>
      <c r="I639" s="339"/>
      <c r="J639" s="332">
        <f t="shared" si="53"/>
        <v>130</v>
      </c>
      <c r="K639" s="333">
        <v>130</v>
      </c>
      <c r="L639" s="333"/>
      <c r="M639" s="333"/>
      <c r="N639" s="333"/>
      <c r="O639" s="333"/>
      <c r="P639" s="333"/>
      <c r="Q639" s="334" t="e">
        <f>IF(K639="nio",0,IF(K639&gt;0,K639*H639/W639,0))*VLOOKUP(B639,'2-Kosten per locatie'!$A$13:$C$63,3,FALSE)</f>
        <v>#DIV/0!</v>
      </c>
      <c r="R639" s="334">
        <f>IF(L639&gt;0,L639*H639/X639,0)*VLOOKUP(B639,'2-Kosten per locatie'!$A$13:$C$63,3,FALSE)</f>
        <v>0</v>
      </c>
      <c r="S639" s="334">
        <f>IF(M639&gt;0,M639*H639/Y639,0)*VLOOKUP(B639,'2-Kosten per locatie'!$A$13:$C$63,3,FALSE)</f>
        <v>0</v>
      </c>
      <c r="T639" s="334">
        <f>IF(N639&gt;0,N639*H639/Z639,0)*VLOOKUP(B639,'2-Kosten per locatie'!$A$13:$C$63,3,FALSE)</f>
        <v>0</v>
      </c>
      <c r="U639" s="334">
        <f>IF(O639&gt;0,O639*H639/Y639,0)*VLOOKUP(B639,'2-Kosten per locatie'!$A$13:$C$63,3,FALSE)</f>
        <v>0</v>
      </c>
      <c r="V639" s="334">
        <f>IF(P639&gt;0,P639*H639/Z639,0)*VLOOKUP(B639,'2-Kosten per locatie'!$A$13:$C$63,3,FALSE)</f>
        <v>0</v>
      </c>
      <c r="W639" s="335">
        <f>IF(K639="nio",0,IF(K639&gt;0,VLOOKUP(F639,'3-Productie normen'!A:L,VLOOKUP(K639,'3-Productie normen'!$B$38:$C$44,2,FALSE),FALSE)))</f>
        <v>0</v>
      </c>
      <c r="X639" s="335">
        <f t="shared" si="54"/>
        <v>0</v>
      </c>
      <c r="Y639" s="335">
        <f t="shared" si="55"/>
        <v>0</v>
      </c>
      <c r="Z639" s="335">
        <f t="shared" si="56"/>
        <v>0</v>
      </c>
      <c r="AA639" s="336" t="str">
        <f>VLOOKUP(F639,'3-Productie normen'!A:O,15,FALSE)</f>
        <v>B</v>
      </c>
      <c r="AC639" s="337">
        <f t="shared" si="57"/>
        <v>3250</v>
      </c>
    </row>
    <row r="640" spans="1:29" ht="14.1" customHeight="1">
      <c r="A640" s="68">
        <v>640</v>
      </c>
      <c r="B640" s="273" t="s">
        <v>101</v>
      </c>
      <c r="C640" s="329">
        <v>3</v>
      </c>
      <c r="D640" s="330" t="s">
        <v>405</v>
      </c>
      <c r="E640" s="224" t="s">
        <v>155</v>
      </c>
      <c r="F640" s="224" t="s">
        <v>218</v>
      </c>
      <c r="G640" s="224" t="s">
        <v>406</v>
      </c>
      <c r="H640" s="339">
        <v>0</v>
      </c>
      <c r="I640" s="339">
        <v>2.5</v>
      </c>
      <c r="J640" s="332">
        <f t="shared" si="53"/>
        <v>0</v>
      </c>
      <c r="K640" s="333" t="s">
        <v>219</v>
      </c>
      <c r="L640" s="333"/>
      <c r="M640" s="333"/>
      <c r="N640" s="333"/>
      <c r="O640" s="333"/>
      <c r="P640" s="333"/>
      <c r="Q640" s="334">
        <f>IF(K640="nio",0,IF(K640&gt;0,K640*H640/W640,0))*VLOOKUP(B640,'2-Kosten per locatie'!$A$13:$C$63,3,FALSE)</f>
        <v>0</v>
      </c>
      <c r="R640" s="334">
        <f>IF(L640&gt;0,L640*H640/X640,0)*VLOOKUP(B640,'2-Kosten per locatie'!$A$13:$C$63,3,FALSE)</f>
        <v>0</v>
      </c>
      <c r="S640" s="334">
        <f>IF(M640&gt;0,M640*H640/Y640,0)*VLOOKUP(B640,'2-Kosten per locatie'!$A$13:$C$63,3,FALSE)</f>
        <v>0</v>
      </c>
      <c r="T640" s="334">
        <f>IF(N640&gt;0,N640*H640/Z640,0)*VLOOKUP(B640,'2-Kosten per locatie'!$A$13:$C$63,3,FALSE)</f>
        <v>0</v>
      </c>
      <c r="U640" s="334">
        <f>IF(O640&gt;0,O640*H640/Y640,0)*VLOOKUP(B640,'2-Kosten per locatie'!$A$13:$C$63,3,FALSE)</f>
        <v>0</v>
      </c>
      <c r="V640" s="334">
        <f>IF(P640&gt;0,P640*H640/Z640,0)*VLOOKUP(B640,'2-Kosten per locatie'!$A$13:$C$63,3,FALSE)</f>
        <v>0</v>
      </c>
      <c r="W640" s="335">
        <f>IF(K640="nio",0,IF(K640&gt;0,VLOOKUP(F640,'3-Productie normen'!A:L,VLOOKUP(K640,'3-Productie normen'!$B$38:$C$44,2,FALSE),FALSE)))</f>
        <v>0</v>
      </c>
      <c r="X640" s="335">
        <f t="shared" si="54"/>
        <v>0</v>
      </c>
      <c r="Y640" s="335">
        <f t="shared" si="55"/>
        <v>0</v>
      </c>
      <c r="Z640" s="335">
        <f t="shared" si="56"/>
        <v>0</v>
      </c>
      <c r="AA640" s="336" t="str">
        <f>VLOOKUP(F640,'3-Productie normen'!A:O,15,FALSE)</f>
        <v>-</v>
      </c>
      <c r="AC640" s="337">
        <f t="shared" si="57"/>
        <v>0</v>
      </c>
    </row>
    <row r="641" spans="1:29" ht="14.1" customHeight="1">
      <c r="A641" s="68">
        <v>641</v>
      </c>
      <c r="B641" s="273" t="s">
        <v>101</v>
      </c>
      <c r="C641" s="329">
        <v>3</v>
      </c>
      <c r="D641" s="330" t="s">
        <v>405</v>
      </c>
      <c r="E641" s="224" t="s">
        <v>351</v>
      </c>
      <c r="F641" s="224" t="s">
        <v>218</v>
      </c>
      <c r="G641" s="224" t="s">
        <v>406</v>
      </c>
      <c r="H641" s="339">
        <v>0</v>
      </c>
      <c r="I641" s="339">
        <v>5</v>
      </c>
      <c r="J641" s="332">
        <f t="shared" si="53"/>
        <v>0</v>
      </c>
      <c r="K641" s="333" t="s">
        <v>219</v>
      </c>
      <c r="L641" s="333"/>
      <c r="M641" s="333"/>
      <c r="N641" s="333"/>
      <c r="O641" s="333"/>
      <c r="P641" s="333"/>
      <c r="Q641" s="334">
        <f>IF(K641="nio",0,IF(K641&gt;0,K641*H641/W641,0))*VLOOKUP(B641,'2-Kosten per locatie'!$A$13:$C$63,3,FALSE)</f>
        <v>0</v>
      </c>
      <c r="R641" s="334">
        <f>IF(L641&gt;0,L641*H641/X641,0)*VLOOKUP(B641,'2-Kosten per locatie'!$A$13:$C$63,3,FALSE)</f>
        <v>0</v>
      </c>
      <c r="S641" s="334">
        <f>IF(M641&gt;0,M641*H641/Y641,0)*VLOOKUP(B641,'2-Kosten per locatie'!$A$13:$C$63,3,FALSE)</f>
        <v>0</v>
      </c>
      <c r="T641" s="334">
        <f>IF(N641&gt;0,N641*H641/Z641,0)*VLOOKUP(B641,'2-Kosten per locatie'!$A$13:$C$63,3,FALSE)</f>
        <v>0</v>
      </c>
      <c r="U641" s="334">
        <f>IF(O641&gt;0,O641*H641/Y641,0)*VLOOKUP(B641,'2-Kosten per locatie'!$A$13:$C$63,3,FALSE)</f>
        <v>0</v>
      </c>
      <c r="V641" s="334">
        <f>IF(P641&gt;0,P641*H641/Z641,0)*VLOOKUP(B641,'2-Kosten per locatie'!$A$13:$C$63,3,FALSE)</f>
        <v>0</v>
      </c>
      <c r="W641" s="335">
        <f>IF(K641="nio",0,IF(K641&gt;0,VLOOKUP(F641,'3-Productie normen'!A:L,VLOOKUP(K641,'3-Productie normen'!$B$38:$C$44,2,FALSE),FALSE)))</f>
        <v>0</v>
      </c>
      <c r="X641" s="335">
        <f t="shared" si="54"/>
        <v>0</v>
      </c>
      <c r="Y641" s="335">
        <f t="shared" si="55"/>
        <v>0</v>
      </c>
      <c r="Z641" s="335">
        <f t="shared" si="56"/>
        <v>0</v>
      </c>
      <c r="AA641" s="336" t="str">
        <f>VLOOKUP(F641,'3-Productie normen'!A:O,15,FALSE)</f>
        <v>-</v>
      </c>
      <c r="AC641" s="337">
        <f t="shared" si="57"/>
        <v>0</v>
      </c>
    </row>
    <row r="642" spans="1:29" ht="14.1" customHeight="1">
      <c r="A642" s="68">
        <v>642</v>
      </c>
      <c r="B642" s="273" t="s">
        <v>101</v>
      </c>
      <c r="C642" s="329">
        <v>3</v>
      </c>
      <c r="D642" s="330" t="s">
        <v>405</v>
      </c>
      <c r="E642" s="224" t="s">
        <v>464</v>
      </c>
      <c r="F642" s="224" t="s">
        <v>167</v>
      </c>
      <c r="G642" s="224" t="s">
        <v>408</v>
      </c>
      <c r="H642" s="339">
        <v>14</v>
      </c>
      <c r="I642" s="339"/>
      <c r="J642" s="332">
        <f t="shared" si="53"/>
        <v>130</v>
      </c>
      <c r="K642" s="333">
        <v>130</v>
      </c>
      <c r="L642" s="333"/>
      <c r="M642" s="333"/>
      <c r="N642" s="333"/>
      <c r="O642" s="333"/>
      <c r="P642" s="333"/>
      <c r="Q642" s="334" t="e">
        <f>IF(K642="nio",0,IF(K642&gt;0,K642*H642/W642,0))*VLOOKUP(B642,'2-Kosten per locatie'!$A$13:$C$63,3,FALSE)</f>
        <v>#DIV/0!</v>
      </c>
      <c r="R642" s="334">
        <f>IF(L642&gt;0,L642*H642/X642,0)*VLOOKUP(B642,'2-Kosten per locatie'!$A$13:$C$63,3,FALSE)</f>
        <v>0</v>
      </c>
      <c r="S642" s="334">
        <f>IF(M642&gt;0,M642*H642/Y642,0)*VLOOKUP(B642,'2-Kosten per locatie'!$A$13:$C$63,3,FALSE)</f>
        <v>0</v>
      </c>
      <c r="T642" s="334">
        <f>IF(N642&gt;0,N642*H642/Z642,0)*VLOOKUP(B642,'2-Kosten per locatie'!$A$13:$C$63,3,FALSE)</f>
        <v>0</v>
      </c>
      <c r="U642" s="334">
        <f>IF(O642&gt;0,O642*H642/Y642,0)*VLOOKUP(B642,'2-Kosten per locatie'!$A$13:$C$63,3,FALSE)</f>
        <v>0</v>
      </c>
      <c r="V642" s="334">
        <f>IF(P642&gt;0,P642*H642/Z642,0)*VLOOKUP(B642,'2-Kosten per locatie'!$A$13:$C$63,3,FALSE)</f>
        <v>0</v>
      </c>
      <c r="W642" s="335">
        <f>IF(K642="nio",0,IF(K642&gt;0,VLOOKUP(F642,'3-Productie normen'!A:L,VLOOKUP(K642,'3-Productie normen'!$B$38:$C$44,2,FALSE),FALSE)))</f>
        <v>0</v>
      </c>
      <c r="X642" s="335">
        <f t="shared" si="54"/>
        <v>0</v>
      </c>
      <c r="Y642" s="335">
        <f t="shared" si="55"/>
        <v>0</v>
      </c>
      <c r="Z642" s="335">
        <f t="shared" si="56"/>
        <v>0</v>
      </c>
      <c r="AA642" s="336" t="str">
        <f>VLOOKUP(F642,'3-Productie normen'!A:O,15,FALSE)</f>
        <v>V</v>
      </c>
      <c r="AC642" s="337">
        <f t="shared" si="57"/>
        <v>1820</v>
      </c>
    </row>
    <row r="643" spans="1:29" ht="14.1" customHeight="1">
      <c r="A643" s="68">
        <v>643</v>
      </c>
      <c r="B643" s="273" t="s">
        <v>101</v>
      </c>
      <c r="C643" s="329">
        <v>3</v>
      </c>
      <c r="D643" s="330" t="s">
        <v>405</v>
      </c>
      <c r="E643" s="224" t="s">
        <v>154</v>
      </c>
      <c r="F643" s="224" t="s">
        <v>154</v>
      </c>
      <c r="G643" s="224" t="s">
        <v>212</v>
      </c>
      <c r="H643" s="339">
        <v>65</v>
      </c>
      <c r="I643" s="339"/>
      <c r="J643" s="332">
        <f t="shared" si="53"/>
        <v>130</v>
      </c>
      <c r="K643" s="333">
        <v>130</v>
      </c>
      <c r="L643" s="333"/>
      <c r="M643" s="333"/>
      <c r="N643" s="333"/>
      <c r="O643" s="333"/>
      <c r="P643" s="333"/>
      <c r="Q643" s="334" t="e">
        <f>IF(K643="nio",0,IF(K643&gt;0,K643*H643/W643,0))*VLOOKUP(B643,'2-Kosten per locatie'!$A$13:$C$63,3,FALSE)</f>
        <v>#DIV/0!</v>
      </c>
      <c r="R643" s="334">
        <f>IF(L643&gt;0,L643*H643/X643,0)*VLOOKUP(B643,'2-Kosten per locatie'!$A$13:$C$63,3,FALSE)</f>
        <v>0</v>
      </c>
      <c r="S643" s="334">
        <f>IF(M643&gt;0,M643*H643/Y643,0)*VLOOKUP(B643,'2-Kosten per locatie'!$A$13:$C$63,3,FALSE)</f>
        <v>0</v>
      </c>
      <c r="T643" s="334">
        <f>IF(N643&gt;0,N643*H643/Z643,0)*VLOOKUP(B643,'2-Kosten per locatie'!$A$13:$C$63,3,FALSE)</f>
        <v>0</v>
      </c>
      <c r="U643" s="334">
        <f>IF(O643&gt;0,O643*H643/Y643,0)*VLOOKUP(B643,'2-Kosten per locatie'!$A$13:$C$63,3,FALSE)</f>
        <v>0</v>
      </c>
      <c r="V643" s="334">
        <f>IF(P643&gt;0,P643*H643/Z643,0)*VLOOKUP(B643,'2-Kosten per locatie'!$A$13:$C$63,3,FALSE)</f>
        <v>0</v>
      </c>
      <c r="W643" s="335">
        <f>IF(K643="nio",0,IF(K643&gt;0,VLOOKUP(F643,'3-Productie normen'!A:L,VLOOKUP(K643,'3-Productie normen'!$B$38:$C$44,2,FALSE),FALSE)))</f>
        <v>0</v>
      </c>
      <c r="X643" s="335">
        <f t="shared" si="54"/>
        <v>0</v>
      </c>
      <c r="Y643" s="335">
        <f t="shared" si="55"/>
        <v>0</v>
      </c>
      <c r="Z643" s="335">
        <f t="shared" si="56"/>
        <v>0</v>
      </c>
      <c r="AA643" s="336" t="str">
        <f>VLOOKUP(F643,'3-Productie normen'!A:O,15,FALSE)</f>
        <v>V</v>
      </c>
      <c r="AC643" s="337">
        <f t="shared" si="57"/>
        <v>8450</v>
      </c>
    </row>
    <row r="644" spans="1:29" ht="14.1" customHeight="1">
      <c r="A644" s="68">
        <v>644</v>
      </c>
      <c r="B644" s="273" t="s">
        <v>101</v>
      </c>
      <c r="C644" s="329">
        <v>3</v>
      </c>
      <c r="D644" s="330" t="s">
        <v>405</v>
      </c>
      <c r="E644" s="224" t="s">
        <v>214</v>
      </c>
      <c r="F644" s="224" t="s">
        <v>166</v>
      </c>
      <c r="G644" s="224" t="s">
        <v>417</v>
      </c>
      <c r="H644" s="339">
        <v>5</v>
      </c>
      <c r="I644" s="339"/>
      <c r="J644" s="332">
        <f t="shared" si="53"/>
        <v>255</v>
      </c>
      <c r="K644" s="333">
        <v>255</v>
      </c>
      <c r="L644" s="333"/>
      <c r="M644" s="333"/>
      <c r="N644" s="333"/>
      <c r="O644" s="333"/>
      <c r="P644" s="333"/>
      <c r="Q644" s="334" t="e">
        <f>IF(K644="nio",0,IF(K644&gt;0,K644*H644/W644,0))*VLOOKUP(B644,'2-Kosten per locatie'!$A$13:$C$63,3,FALSE)</f>
        <v>#DIV/0!</v>
      </c>
      <c r="R644" s="334">
        <f>IF(L644&gt;0,L644*H644/X644,0)*VLOOKUP(B644,'2-Kosten per locatie'!$A$13:$C$63,3,FALSE)</f>
        <v>0</v>
      </c>
      <c r="S644" s="334">
        <f>IF(M644&gt;0,M644*H644/Y644,0)*VLOOKUP(B644,'2-Kosten per locatie'!$A$13:$C$63,3,FALSE)</f>
        <v>0</v>
      </c>
      <c r="T644" s="334">
        <f>IF(N644&gt;0,N644*H644/Z644,0)*VLOOKUP(B644,'2-Kosten per locatie'!$A$13:$C$63,3,FALSE)</f>
        <v>0</v>
      </c>
      <c r="U644" s="334">
        <f>IF(O644&gt;0,O644*H644/Y644,0)*VLOOKUP(B644,'2-Kosten per locatie'!$A$13:$C$63,3,FALSE)</f>
        <v>0</v>
      </c>
      <c r="V644" s="334">
        <f>IF(P644&gt;0,P644*H644/Z644,0)*VLOOKUP(B644,'2-Kosten per locatie'!$A$13:$C$63,3,FALSE)</f>
        <v>0</v>
      </c>
      <c r="W644" s="335">
        <f>IF(K644="nio",0,IF(K644&gt;0,VLOOKUP(F644,'3-Productie normen'!A:L,VLOOKUP(K644,'3-Productie normen'!$B$38:$C$44,2,FALSE),FALSE)))</f>
        <v>0</v>
      </c>
      <c r="X644" s="335">
        <f t="shared" si="54"/>
        <v>0</v>
      </c>
      <c r="Y644" s="335">
        <f t="shared" si="55"/>
        <v>0</v>
      </c>
      <c r="Z644" s="335">
        <f t="shared" si="56"/>
        <v>0</v>
      </c>
      <c r="AA644" s="336" t="str">
        <f>VLOOKUP(F644,'3-Productie normen'!A:O,15,FALSE)</f>
        <v>S</v>
      </c>
      <c r="AC644" s="337">
        <f t="shared" si="57"/>
        <v>1275</v>
      </c>
    </row>
    <row r="645" spans="1:29" ht="14.1" customHeight="1">
      <c r="A645" s="68">
        <v>645</v>
      </c>
      <c r="B645" s="273" t="s">
        <v>101</v>
      </c>
      <c r="C645" s="329">
        <v>3</v>
      </c>
      <c r="D645" s="330" t="s">
        <v>405</v>
      </c>
      <c r="E645" s="224" t="s">
        <v>215</v>
      </c>
      <c r="F645" s="224" t="s">
        <v>166</v>
      </c>
      <c r="G645" s="224" t="s">
        <v>417</v>
      </c>
      <c r="H645" s="339">
        <v>9</v>
      </c>
      <c r="I645" s="339"/>
      <c r="J645" s="332">
        <f t="shared" si="53"/>
        <v>255</v>
      </c>
      <c r="K645" s="333">
        <v>255</v>
      </c>
      <c r="L645" s="333"/>
      <c r="M645" s="333"/>
      <c r="N645" s="333"/>
      <c r="O645" s="333"/>
      <c r="P645" s="333"/>
      <c r="Q645" s="334" t="e">
        <f>IF(K645="nio",0,IF(K645&gt;0,K645*H645/W645,0))*VLOOKUP(B645,'2-Kosten per locatie'!$A$13:$C$63,3,FALSE)</f>
        <v>#DIV/0!</v>
      </c>
      <c r="R645" s="334">
        <f>IF(L645&gt;0,L645*H645/X645,0)*VLOOKUP(B645,'2-Kosten per locatie'!$A$13:$C$63,3,FALSE)</f>
        <v>0</v>
      </c>
      <c r="S645" s="334">
        <f>IF(M645&gt;0,M645*H645/Y645,0)*VLOOKUP(B645,'2-Kosten per locatie'!$A$13:$C$63,3,FALSE)</f>
        <v>0</v>
      </c>
      <c r="T645" s="334">
        <f>IF(N645&gt;0,N645*H645/Z645,0)*VLOOKUP(B645,'2-Kosten per locatie'!$A$13:$C$63,3,FALSE)</f>
        <v>0</v>
      </c>
      <c r="U645" s="334">
        <f>IF(O645&gt;0,O645*H645/Y645,0)*VLOOKUP(B645,'2-Kosten per locatie'!$A$13:$C$63,3,FALSE)</f>
        <v>0</v>
      </c>
      <c r="V645" s="334">
        <f>IF(P645&gt;0,P645*H645/Z645,0)*VLOOKUP(B645,'2-Kosten per locatie'!$A$13:$C$63,3,FALSE)</f>
        <v>0</v>
      </c>
      <c r="W645" s="335">
        <f>IF(K645="nio",0,IF(K645&gt;0,VLOOKUP(F645,'3-Productie normen'!A:L,VLOOKUP(K645,'3-Productie normen'!$B$38:$C$44,2,FALSE),FALSE)))</f>
        <v>0</v>
      </c>
      <c r="X645" s="335">
        <f t="shared" si="54"/>
        <v>0</v>
      </c>
      <c r="Y645" s="335">
        <f t="shared" si="55"/>
        <v>0</v>
      </c>
      <c r="Z645" s="335">
        <f t="shared" si="56"/>
        <v>0</v>
      </c>
      <c r="AA645" s="336" t="str">
        <f>VLOOKUP(F645,'3-Productie normen'!A:O,15,FALSE)</f>
        <v>S</v>
      </c>
      <c r="AC645" s="337">
        <f t="shared" si="57"/>
        <v>2295</v>
      </c>
    </row>
    <row r="646" spans="1:29" ht="14.1" customHeight="1">
      <c r="A646" s="68">
        <v>646</v>
      </c>
      <c r="B646" s="273" t="s">
        <v>101</v>
      </c>
      <c r="C646" s="329">
        <v>4</v>
      </c>
      <c r="D646" s="330" t="s">
        <v>405</v>
      </c>
      <c r="E646" s="224" t="s">
        <v>351</v>
      </c>
      <c r="F646" s="224" t="s">
        <v>218</v>
      </c>
      <c r="G646" s="224" t="s">
        <v>411</v>
      </c>
      <c r="H646" s="339">
        <v>0</v>
      </c>
      <c r="I646" s="339">
        <v>133</v>
      </c>
      <c r="J646" s="332">
        <f t="shared" si="53"/>
        <v>0</v>
      </c>
      <c r="K646" s="333" t="s">
        <v>219</v>
      </c>
      <c r="L646" s="333"/>
      <c r="M646" s="333"/>
      <c r="N646" s="333"/>
      <c r="O646" s="333"/>
      <c r="P646" s="333"/>
      <c r="Q646" s="334">
        <f>IF(K646="nio",0,IF(K646&gt;0,K646*H646/W646,0))*VLOOKUP(B646,'2-Kosten per locatie'!$A$13:$C$63,3,FALSE)</f>
        <v>0</v>
      </c>
      <c r="R646" s="334">
        <f>IF(L646&gt;0,L646*H646/X646,0)*VLOOKUP(B646,'2-Kosten per locatie'!$A$13:$C$63,3,FALSE)</f>
        <v>0</v>
      </c>
      <c r="S646" s="334">
        <f>IF(M646&gt;0,M646*H646/Y646,0)*VLOOKUP(B646,'2-Kosten per locatie'!$A$13:$C$63,3,FALSE)</f>
        <v>0</v>
      </c>
      <c r="T646" s="334">
        <f>IF(N646&gt;0,N646*H646/Z646,0)*VLOOKUP(B646,'2-Kosten per locatie'!$A$13:$C$63,3,FALSE)</f>
        <v>0</v>
      </c>
      <c r="U646" s="334">
        <f>IF(O646&gt;0,O646*H646/Y646,0)*VLOOKUP(B646,'2-Kosten per locatie'!$A$13:$C$63,3,FALSE)</f>
        <v>0</v>
      </c>
      <c r="V646" s="334">
        <f>IF(P646&gt;0,P646*H646/Z646,0)*VLOOKUP(B646,'2-Kosten per locatie'!$A$13:$C$63,3,FALSE)</f>
        <v>0</v>
      </c>
      <c r="W646" s="335">
        <f>IF(K646="nio",0,IF(K646&gt;0,VLOOKUP(F646,'3-Productie normen'!A:L,VLOOKUP(K646,'3-Productie normen'!$B$38:$C$44,2,FALSE),FALSE)))</f>
        <v>0</v>
      </c>
      <c r="X646" s="335">
        <f t="shared" si="54"/>
        <v>0</v>
      </c>
      <c r="Y646" s="335">
        <f t="shared" si="55"/>
        <v>0</v>
      </c>
      <c r="Z646" s="335">
        <f t="shared" si="56"/>
        <v>0</v>
      </c>
      <c r="AA646" s="336" t="str">
        <f>VLOOKUP(F646,'3-Productie normen'!A:O,15,FALSE)</f>
        <v>-</v>
      </c>
      <c r="AC646" s="337">
        <f t="shared" si="57"/>
        <v>0</v>
      </c>
    </row>
    <row r="647" spans="1:29" ht="14.1" customHeight="1">
      <c r="A647" s="68">
        <v>647</v>
      </c>
      <c r="B647" s="273" t="s">
        <v>101</v>
      </c>
      <c r="C647" s="329">
        <v>4</v>
      </c>
      <c r="D647" s="330" t="s">
        <v>405</v>
      </c>
      <c r="E647" s="224" t="s">
        <v>167</v>
      </c>
      <c r="F647" s="224" t="s">
        <v>167</v>
      </c>
      <c r="G647" s="224" t="s">
        <v>408</v>
      </c>
      <c r="H647" s="339">
        <v>14</v>
      </c>
      <c r="I647" s="339"/>
      <c r="J647" s="332">
        <f t="shared" si="53"/>
        <v>52</v>
      </c>
      <c r="K647" s="333">
        <v>52</v>
      </c>
      <c r="L647" s="333"/>
      <c r="M647" s="333"/>
      <c r="N647" s="333"/>
      <c r="O647" s="333"/>
      <c r="P647" s="333"/>
      <c r="Q647" s="334" t="e">
        <f>IF(K647="nio",0,IF(K647&gt;0,K647*H647/W647,0))*VLOOKUP(B647,'2-Kosten per locatie'!$A$13:$C$63,3,FALSE)</f>
        <v>#DIV/0!</v>
      </c>
      <c r="R647" s="334">
        <f>IF(L647&gt;0,L647*H647/X647,0)*VLOOKUP(B647,'2-Kosten per locatie'!$A$13:$C$63,3,FALSE)</f>
        <v>0</v>
      </c>
      <c r="S647" s="334">
        <f>IF(M647&gt;0,M647*H647/Y647,0)*VLOOKUP(B647,'2-Kosten per locatie'!$A$13:$C$63,3,FALSE)</f>
        <v>0</v>
      </c>
      <c r="T647" s="334">
        <f>IF(N647&gt;0,N647*H647/Z647,0)*VLOOKUP(B647,'2-Kosten per locatie'!$A$13:$C$63,3,FALSE)</f>
        <v>0</v>
      </c>
      <c r="U647" s="334">
        <f>IF(O647&gt;0,O647*H647/Y647,0)*VLOOKUP(B647,'2-Kosten per locatie'!$A$13:$C$63,3,FALSE)</f>
        <v>0</v>
      </c>
      <c r="V647" s="334">
        <f>IF(P647&gt;0,P647*H647/Z647,0)*VLOOKUP(B647,'2-Kosten per locatie'!$A$13:$C$63,3,FALSE)</f>
        <v>0</v>
      </c>
      <c r="W647" s="335">
        <f>IF(K647="nio",0,IF(K647&gt;0,VLOOKUP(F647,'3-Productie normen'!A:L,VLOOKUP(K647,'3-Productie normen'!$B$38:$C$44,2,FALSE),FALSE)))</f>
        <v>0</v>
      </c>
      <c r="X647" s="335">
        <f t="shared" si="54"/>
        <v>0</v>
      </c>
      <c r="Y647" s="335">
        <f t="shared" si="55"/>
        <v>0</v>
      </c>
      <c r="Z647" s="335">
        <f t="shared" si="56"/>
        <v>0</v>
      </c>
      <c r="AA647" s="336" t="str">
        <f>VLOOKUP(F647,'3-Productie normen'!A:O,15,FALSE)</f>
        <v>V</v>
      </c>
      <c r="AC647" s="337">
        <f t="shared" si="57"/>
        <v>728</v>
      </c>
    </row>
    <row r="648" spans="1:29" ht="14.1" customHeight="1">
      <c r="A648" s="68">
        <v>648</v>
      </c>
      <c r="B648" s="273" t="s">
        <v>112</v>
      </c>
      <c r="C648" s="329" t="s">
        <v>207</v>
      </c>
      <c r="D648" s="330"/>
      <c r="E648" s="224" t="s">
        <v>160</v>
      </c>
      <c r="F648" s="224" t="s">
        <v>160</v>
      </c>
      <c r="G648" s="224" t="s">
        <v>465</v>
      </c>
      <c r="H648" s="339">
        <v>3</v>
      </c>
      <c r="I648" s="339"/>
      <c r="J648" s="332">
        <f t="shared" si="53"/>
        <v>130</v>
      </c>
      <c r="K648" s="333">
        <v>130</v>
      </c>
      <c r="L648" s="333"/>
      <c r="M648" s="333"/>
      <c r="N648" s="333"/>
      <c r="O648" s="333"/>
      <c r="P648" s="333"/>
      <c r="Q648" s="334" t="e">
        <f>IF(K648="nio",0,IF(K648&gt;0,K648*H648/W648,0))*VLOOKUP(B648,'2-Kosten per locatie'!$A$13:$C$63,3,FALSE)</f>
        <v>#DIV/0!</v>
      </c>
      <c r="R648" s="334">
        <f>IF(L648&gt;0,L648*H648/X648,0)*VLOOKUP(B648,'2-Kosten per locatie'!$A$13:$C$63,3,FALSE)</f>
        <v>0</v>
      </c>
      <c r="S648" s="334">
        <f>IF(M648&gt;0,M648*H648/Y648,0)*VLOOKUP(B648,'2-Kosten per locatie'!$A$13:$C$63,3,FALSE)</f>
        <v>0</v>
      </c>
      <c r="T648" s="334">
        <f>IF(N648&gt;0,N648*H648/Z648,0)*VLOOKUP(B648,'2-Kosten per locatie'!$A$13:$C$63,3,FALSE)</f>
        <v>0</v>
      </c>
      <c r="U648" s="334">
        <f>IF(O648&gt;0,O648*H648/Y648,0)*VLOOKUP(B648,'2-Kosten per locatie'!$A$13:$C$63,3,FALSE)</f>
        <v>0</v>
      </c>
      <c r="V648" s="334">
        <f>IF(P648&gt;0,P648*H648/Z648,0)*VLOOKUP(B648,'2-Kosten per locatie'!$A$13:$C$63,3,FALSE)</f>
        <v>0</v>
      </c>
      <c r="W648" s="335">
        <f>IF(K648="nio",0,IF(K648&gt;0,VLOOKUP(F648,'3-Productie normen'!A:L,VLOOKUP(K648,'3-Productie normen'!$B$38:$C$44,2,FALSE),FALSE)))</f>
        <v>0</v>
      </c>
      <c r="X648" s="335">
        <f t="shared" si="54"/>
        <v>0</v>
      </c>
      <c r="Y648" s="335">
        <f t="shared" si="55"/>
        <v>0</v>
      </c>
      <c r="Z648" s="335">
        <f t="shared" si="56"/>
        <v>0</v>
      </c>
      <c r="AA648" s="336" t="str">
        <f>VLOOKUP(F648,'3-Productie normen'!A:O,15,FALSE)</f>
        <v>V</v>
      </c>
      <c r="AC648" s="337">
        <f t="shared" si="57"/>
        <v>390</v>
      </c>
    </row>
    <row r="649" spans="1:29" ht="14.1" customHeight="1">
      <c r="A649" s="68">
        <v>649</v>
      </c>
      <c r="B649" s="273" t="s">
        <v>112</v>
      </c>
      <c r="C649" s="329" t="s">
        <v>207</v>
      </c>
      <c r="D649" s="330"/>
      <c r="E649" s="224" t="s">
        <v>466</v>
      </c>
      <c r="F649" s="224" t="s">
        <v>167</v>
      </c>
      <c r="G649" s="224" t="s">
        <v>467</v>
      </c>
      <c r="H649" s="339">
        <v>31</v>
      </c>
      <c r="I649" s="339"/>
      <c r="J649" s="332">
        <f t="shared" si="53"/>
        <v>130</v>
      </c>
      <c r="K649" s="333">
        <v>130</v>
      </c>
      <c r="L649" s="333"/>
      <c r="M649" s="333"/>
      <c r="N649" s="333"/>
      <c r="O649" s="333"/>
      <c r="P649" s="333"/>
      <c r="Q649" s="334" t="e">
        <f>IF(K649="nio",0,IF(K649&gt;0,K649*H649/W649,0))*VLOOKUP(B649,'2-Kosten per locatie'!$A$13:$C$63,3,FALSE)</f>
        <v>#DIV/0!</v>
      </c>
      <c r="R649" s="334">
        <f>IF(L649&gt;0,L649*H649/X649,0)*VLOOKUP(B649,'2-Kosten per locatie'!$A$13:$C$63,3,FALSE)</f>
        <v>0</v>
      </c>
      <c r="S649" s="334">
        <f>IF(M649&gt;0,M649*H649/Y649,0)*VLOOKUP(B649,'2-Kosten per locatie'!$A$13:$C$63,3,FALSE)</f>
        <v>0</v>
      </c>
      <c r="T649" s="334">
        <f>IF(N649&gt;0,N649*H649/Z649,0)*VLOOKUP(B649,'2-Kosten per locatie'!$A$13:$C$63,3,FALSE)</f>
        <v>0</v>
      </c>
      <c r="U649" s="334">
        <f>IF(O649&gt;0,O649*H649/Y649,0)*VLOOKUP(B649,'2-Kosten per locatie'!$A$13:$C$63,3,FALSE)</f>
        <v>0</v>
      </c>
      <c r="V649" s="334">
        <f>IF(P649&gt;0,P649*H649/Z649,0)*VLOOKUP(B649,'2-Kosten per locatie'!$A$13:$C$63,3,FALSE)</f>
        <v>0</v>
      </c>
      <c r="W649" s="335">
        <f>IF(K649="nio",0,IF(K649&gt;0,VLOOKUP(F649,'3-Productie normen'!A:L,VLOOKUP(K649,'3-Productie normen'!$B$38:$C$44,2,FALSE),FALSE)))</f>
        <v>0</v>
      </c>
      <c r="X649" s="335">
        <f t="shared" si="54"/>
        <v>0</v>
      </c>
      <c r="Y649" s="335">
        <f t="shared" si="55"/>
        <v>0</v>
      </c>
      <c r="Z649" s="335">
        <f t="shared" si="56"/>
        <v>0</v>
      </c>
      <c r="AA649" s="336" t="str">
        <f>VLOOKUP(F649,'3-Productie normen'!A:O,15,FALSE)</f>
        <v>V</v>
      </c>
      <c r="AC649" s="337">
        <f t="shared" si="57"/>
        <v>4030</v>
      </c>
    </row>
    <row r="650" spans="1:29" ht="14.1" customHeight="1">
      <c r="A650" s="68">
        <v>650</v>
      </c>
      <c r="B650" s="273" t="s">
        <v>112</v>
      </c>
      <c r="C650" s="329" t="s">
        <v>207</v>
      </c>
      <c r="D650" s="330"/>
      <c r="E650" s="224" t="s">
        <v>468</v>
      </c>
      <c r="F650" s="224" t="s">
        <v>218</v>
      </c>
      <c r="G650" s="224" t="s">
        <v>233</v>
      </c>
      <c r="H650" s="339">
        <v>0</v>
      </c>
      <c r="I650" s="339">
        <v>18</v>
      </c>
      <c r="J650" s="332">
        <f t="shared" si="53"/>
        <v>0</v>
      </c>
      <c r="K650" s="333" t="s">
        <v>219</v>
      </c>
      <c r="L650" s="333"/>
      <c r="M650" s="333"/>
      <c r="N650" s="333"/>
      <c r="O650" s="333"/>
      <c r="P650" s="333"/>
      <c r="Q650" s="334">
        <f>IF(K650="nio",0,IF(K650&gt;0,K650*H650/W650,0))*VLOOKUP(B650,'2-Kosten per locatie'!$A$13:$C$63,3,FALSE)</f>
        <v>0</v>
      </c>
      <c r="R650" s="334">
        <f>IF(L650&gt;0,L650*H650/X650,0)*VLOOKUP(B650,'2-Kosten per locatie'!$A$13:$C$63,3,FALSE)</f>
        <v>0</v>
      </c>
      <c r="S650" s="334">
        <f>IF(M650&gt;0,M650*H650/Y650,0)*VLOOKUP(B650,'2-Kosten per locatie'!$A$13:$C$63,3,FALSE)</f>
        <v>0</v>
      </c>
      <c r="T650" s="334">
        <f>IF(N650&gt;0,N650*H650/Z650,0)*VLOOKUP(B650,'2-Kosten per locatie'!$A$13:$C$63,3,FALSE)</f>
        <v>0</v>
      </c>
      <c r="U650" s="334">
        <f>IF(O650&gt;0,O650*H650/Y650,0)*VLOOKUP(B650,'2-Kosten per locatie'!$A$13:$C$63,3,FALSE)</f>
        <v>0</v>
      </c>
      <c r="V650" s="334">
        <f>IF(P650&gt;0,P650*H650/Z650,0)*VLOOKUP(B650,'2-Kosten per locatie'!$A$13:$C$63,3,FALSE)</f>
        <v>0</v>
      </c>
      <c r="W650" s="335">
        <f>IF(K650="nio",0,IF(K650&gt;0,VLOOKUP(F650,'3-Productie normen'!A:L,VLOOKUP(K650,'3-Productie normen'!$B$38:$C$44,2,FALSE),FALSE)))</f>
        <v>0</v>
      </c>
      <c r="X650" s="335">
        <f t="shared" si="54"/>
        <v>0</v>
      </c>
      <c r="Y650" s="335">
        <f t="shared" si="55"/>
        <v>0</v>
      </c>
      <c r="Z650" s="335">
        <f t="shared" si="56"/>
        <v>0</v>
      </c>
      <c r="AA650" s="336" t="str">
        <f>VLOOKUP(F650,'3-Productie normen'!A:O,15,FALSE)</f>
        <v>-</v>
      </c>
      <c r="AC650" s="337">
        <f t="shared" si="57"/>
        <v>0</v>
      </c>
    </row>
    <row r="651" spans="1:29" ht="14.1" customHeight="1">
      <c r="A651" s="68">
        <v>651</v>
      </c>
      <c r="B651" s="273" t="s">
        <v>112</v>
      </c>
      <c r="C651" s="329" t="s">
        <v>207</v>
      </c>
      <c r="D651" s="330"/>
      <c r="E651" s="224" t="s">
        <v>469</v>
      </c>
      <c r="F651" s="224" t="s">
        <v>218</v>
      </c>
      <c r="G651" s="224" t="s">
        <v>233</v>
      </c>
      <c r="H651" s="339">
        <v>0</v>
      </c>
      <c r="I651" s="339">
        <v>15</v>
      </c>
      <c r="J651" s="332">
        <f t="shared" si="53"/>
        <v>0</v>
      </c>
      <c r="K651" s="333" t="s">
        <v>219</v>
      </c>
      <c r="L651" s="333"/>
      <c r="M651" s="333"/>
      <c r="N651" s="333"/>
      <c r="O651" s="333"/>
      <c r="P651" s="333"/>
      <c r="Q651" s="334">
        <f>IF(K651="nio",0,IF(K651&gt;0,K651*H651/W651,0))*VLOOKUP(B651,'2-Kosten per locatie'!$A$13:$C$63,3,FALSE)</f>
        <v>0</v>
      </c>
      <c r="R651" s="334">
        <f>IF(L651&gt;0,L651*H651/X651,0)*VLOOKUP(B651,'2-Kosten per locatie'!$A$13:$C$63,3,FALSE)</f>
        <v>0</v>
      </c>
      <c r="S651" s="334">
        <f>IF(M651&gt;0,M651*H651/Y651,0)*VLOOKUP(B651,'2-Kosten per locatie'!$A$13:$C$63,3,FALSE)</f>
        <v>0</v>
      </c>
      <c r="T651" s="334">
        <f>IF(N651&gt;0,N651*H651/Z651,0)*VLOOKUP(B651,'2-Kosten per locatie'!$A$13:$C$63,3,FALSE)</f>
        <v>0</v>
      </c>
      <c r="U651" s="334">
        <f>IF(O651&gt;0,O651*H651/Y651,0)*VLOOKUP(B651,'2-Kosten per locatie'!$A$13:$C$63,3,FALSE)</f>
        <v>0</v>
      </c>
      <c r="V651" s="334">
        <f>IF(P651&gt;0,P651*H651/Z651,0)*VLOOKUP(B651,'2-Kosten per locatie'!$A$13:$C$63,3,FALSE)</f>
        <v>0</v>
      </c>
      <c r="W651" s="335">
        <f>IF(K651="nio",0,IF(K651&gt;0,VLOOKUP(F651,'3-Productie normen'!A:L,VLOOKUP(K651,'3-Productie normen'!$B$38:$C$44,2,FALSE),FALSE)))</f>
        <v>0</v>
      </c>
      <c r="X651" s="335">
        <f t="shared" si="54"/>
        <v>0</v>
      </c>
      <c r="Y651" s="335">
        <f t="shared" si="55"/>
        <v>0</v>
      </c>
      <c r="Z651" s="335">
        <f t="shared" si="56"/>
        <v>0</v>
      </c>
      <c r="AA651" s="336" t="str">
        <f>VLOOKUP(F651,'3-Productie normen'!A:O,15,FALSE)</f>
        <v>-</v>
      </c>
      <c r="AC651" s="337">
        <f t="shared" si="57"/>
        <v>0</v>
      </c>
    </row>
    <row r="652" spans="1:29" ht="14.1" customHeight="1">
      <c r="A652" s="68">
        <v>652</v>
      </c>
      <c r="B652" s="273" t="s">
        <v>112</v>
      </c>
      <c r="C652" s="329" t="s">
        <v>207</v>
      </c>
      <c r="D652" s="330"/>
      <c r="E652" s="224" t="s">
        <v>153</v>
      </c>
      <c r="F652" s="224" t="s">
        <v>153</v>
      </c>
      <c r="G652" s="224" t="s">
        <v>470</v>
      </c>
      <c r="H652" s="339">
        <v>9</v>
      </c>
      <c r="I652" s="339"/>
      <c r="J652" s="332">
        <f t="shared" si="53"/>
        <v>130</v>
      </c>
      <c r="K652" s="333">
        <v>130</v>
      </c>
      <c r="L652" s="333"/>
      <c r="M652" s="333"/>
      <c r="N652" s="333"/>
      <c r="O652" s="333"/>
      <c r="P652" s="333"/>
      <c r="Q652" s="334" t="e">
        <f>IF(K652="nio",0,IF(K652&gt;0,K652*H652/W652,0))*VLOOKUP(B652,'2-Kosten per locatie'!$A$13:$C$63,3,FALSE)</f>
        <v>#DIV/0!</v>
      </c>
      <c r="R652" s="334">
        <f>IF(L652&gt;0,L652*H652/X652,0)*VLOOKUP(B652,'2-Kosten per locatie'!$A$13:$C$63,3,FALSE)</f>
        <v>0</v>
      </c>
      <c r="S652" s="334">
        <f>IF(M652&gt;0,M652*H652/Y652,0)*VLOOKUP(B652,'2-Kosten per locatie'!$A$13:$C$63,3,FALSE)</f>
        <v>0</v>
      </c>
      <c r="T652" s="334">
        <f>IF(N652&gt;0,N652*H652/Z652,0)*VLOOKUP(B652,'2-Kosten per locatie'!$A$13:$C$63,3,FALSE)</f>
        <v>0</v>
      </c>
      <c r="U652" s="334">
        <f>IF(O652&gt;0,O652*H652/Y652,0)*VLOOKUP(B652,'2-Kosten per locatie'!$A$13:$C$63,3,FALSE)</f>
        <v>0</v>
      </c>
      <c r="V652" s="334">
        <f>IF(P652&gt;0,P652*H652/Z652,0)*VLOOKUP(B652,'2-Kosten per locatie'!$A$13:$C$63,3,FALSE)</f>
        <v>0</v>
      </c>
      <c r="W652" s="335">
        <f>IF(K652="nio",0,IF(K652&gt;0,VLOOKUP(F652,'3-Productie normen'!A:L,VLOOKUP(K652,'3-Productie normen'!$B$38:$C$44,2,FALSE),FALSE)))</f>
        <v>0</v>
      </c>
      <c r="X652" s="335">
        <f t="shared" si="54"/>
        <v>0</v>
      </c>
      <c r="Y652" s="335">
        <f t="shared" si="55"/>
        <v>0</v>
      </c>
      <c r="Z652" s="335">
        <f t="shared" si="56"/>
        <v>0</v>
      </c>
      <c r="AA652" s="336" t="str">
        <f>VLOOKUP(F652,'3-Productie normen'!A:O,15,FALSE)</f>
        <v>V</v>
      </c>
      <c r="AC652" s="337">
        <f t="shared" si="57"/>
        <v>1170</v>
      </c>
    </row>
    <row r="653" spans="1:29" ht="14.1" customHeight="1">
      <c r="A653" s="68">
        <v>653</v>
      </c>
      <c r="B653" s="273" t="s">
        <v>112</v>
      </c>
      <c r="C653" s="329" t="s">
        <v>207</v>
      </c>
      <c r="D653" s="330"/>
      <c r="E653" s="224" t="s">
        <v>153</v>
      </c>
      <c r="F653" s="224" t="s">
        <v>153</v>
      </c>
      <c r="G653" s="224" t="s">
        <v>233</v>
      </c>
      <c r="H653" s="339">
        <v>25.3</v>
      </c>
      <c r="I653" s="339"/>
      <c r="J653" s="332">
        <f t="shared" si="53"/>
        <v>130</v>
      </c>
      <c r="K653" s="333">
        <v>130</v>
      </c>
      <c r="L653" s="333"/>
      <c r="M653" s="333"/>
      <c r="N653" s="333"/>
      <c r="O653" s="333"/>
      <c r="P653" s="333"/>
      <c r="Q653" s="334" t="e">
        <f>IF(K653="nio",0,IF(K653&gt;0,K653*H653/W653,0))*VLOOKUP(B653,'2-Kosten per locatie'!$A$13:$C$63,3,FALSE)</f>
        <v>#DIV/0!</v>
      </c>
      <c r="R653" s="334">
        <f>IF(L653&gt;0,L653*H653/X653,0)*VLOOKUP(B653,'2-Kosten per locatie'!$A$13:$C$63,3,FALSE)</f>
        <v>0</v>
      </c>
      <c r="S653" s="334">
        <f>IF(M653&gt;0,M653*H653/Y653,0)*VLOOKUP(B653,'2-Kosten per locatie'!$A$13:$C$63,3,FALSE)</f>
        <v>0</v>
      </c>
      <c r="T653" s="334">
        <f>IF(N653&gt;0,N653*H653/Z653,0)*VLOOKUP(B653,'2-Kosten per locatie'!$A$13:$C$63,3,FALSE)</f>
        <v>0</v>
      </c>
      <c r="U653" s="334">
        <f>IF(O653&gt;0,O653*H653/Y653,0)*VLOOKUP(B653,'2-Kosten per locatie'!$A$13:$C$63,3,FALSE)</f>
        <v>0</v>
      </c>
      <c r="V653" s="334">
        <f>IF(P653&gt;0,P653*H653/Z653,0)*VLOOKUP(B653,'2-Kosten per locatie'!$A$13:$C$63,3,FALSE)</f>
        <v>0</v>
      </c>
      <c r="W653" s="335">
        <f>IF(K653="nio",0,IF(K653&gt;0,VLOOKUP(F653,'3-Productie normen'!A:L,VLOOKUP(K653,'3-Productie normen'!$B$38:$C$44,2,FALSE),FALSE)))</f>
        <v>0</v>
      </c>
      <c r="X653" s="335">
        <f t="shared" si="54"/>
        <v>0</v>
      </c>
      <c r="Y653" s="335">
        <f t="shared" si="55"/>
        <v>0</v>
      </c>
      <c r="Z653" s="335">
        <f t="shared" si="56"/>
        <v>0</v>
      </c>
      <c r="AA653" s="336" t="str">
        <f>VLOOKUP(F653,'3-Productie normen'!A:O,15,FALSE)</f>
        <v>V</v>
      </c>
      <c r="AC653" s="337">
        <f t="shared" si="57"/>
        <v>3289</v>
      </c>
    </row>
    <row r="654" spans="1:29" ht="14.1" customHeight="1">
      <c r="A654" s="68">
        <v>654</v>
      </c>
      <c r="B654" s="273" t="s">
        <v>112</v>
      </c>
      <c r="C654" s="329" t="s">
        <v>207</v>
      </c>
      <c r="D654" s="330"/>
      <c r="E654" s="224" t="s">
        <v>471</v>
      </c>
      <c r="F654" s="224" t="s">
        <v>218</v>
      </c>
      <c r="G654" s="224" t="s">
        <v>233</v>
      </c>
      <c r="H654" s="339">
        <v>0</v>
      </c>
      <c r="I654" s="339">
        <v>36</v>
      </c>
      <c r="J654" s="332">
        <f t="shared" si="53"/>
        <v>0</v>
      </c>
      <c r="K654" s="333" t="s">
        <v>219</v>
      </c>
      <c r="L654" s="333"/>
      <c r="M654" s="333"/>
      <c r="N654" s="333"/>
      <c r="O654" s="333"/>
      <c r="P654" s="333"/>
      <c r="Q654" s="334">
        <f>IF(K654="nio",0,IF(K654&gt;0,K654*H654/W654,0))*VLOOKUP(B654,'2-Kosten per locatie'!$A$13:$C$63,3,FALSE)</f>
        <v>0</v>
      </c>
      <c r="R654" s="334">
        <f>IF(L654&gt;0,L654*H654/X654,0)*VLOOKUP(B654,'2-Kosten per locatie'!$A$13:$C$63,3,FALSE)</f>
        <v>0</v>
      </c>
      <c r="S654" s="334">
        <f>IF(M654&gt;0,M654*H654/Y654,0)*VLOOKUP(B654,'2-Kosten per locatie'!$A$13:$C$63,3,FALSE)</f>
        <v>0</v>
      </c>
      <c r="T654" s="334">
        <f>IF(N654&gt;0,N654*H654/Z654,0)*VLOOKUP(B654,'2-Kosten per locatie'!$A$13:$C$63,3,FALSE)</f>
        <v>0</v>
      </c>
      <c r="U654" s="334">
        <f>IF(O654&gt;0,O654*H654/Y654,0)*VLOOKUP(B654,'2-Kosten per locatie'!$A$13:$C$63,3,FALSE)</f>
        <v>0</v>
      </c>
      <c r="V654" s="334">
        <f>IF(P654&gt;0,P654*H654/Z654,0)*VLOOKUP(B654,'2-Kosten per locatie'!$A$13:$C$63,3,FALSE)</f>
        <v>0</v>
      </c>
      <c r="W654" s="335">
        <f>IF(K654="nio",0,IF(K654&gt;0,VLOOKUP(F654,'3-Productie normen'!A:L,VLOOKUP(K654,'3-Productie normen'!$B$38:$C$44,2,FALSE),FALSE)))</f>
        <v>0</v>
      </c>
      <c r="X654" s="335">
        <f t="shared" si="54"/>
        <v>0</v>
      </c>
      <c r="Y654" s="335">
        <f t="shared" si="55"/>
        <v>0</v>
      </c>
      <c r="Z654" s="335">
        <f t="shared" si="56"/>
        <v>0</v>
      </c>
      <c r="AA654" s="336" t="str">
        <f>VLOOKUP(F654,'3-Productie normen'!A:O,15,FALSE)</f>
        <v>-</v>
      </c>
      <c r="AC654" s="337">
        <f t="shared" si="57"/>
        <v>0</v>
      </c>
    </row>
    <row r="655" spans="1:29" ht="14.1" customHeight="1">
      <c r="A655" s="68">
        <v>655</v>
      </c>
      <c r="B655" s="273" t="s">
        <v>112</v>
      </c>
      <c r="C655" s="329" t="s">
        <v>207</v>
      </c>
      <c r="D655" s="330"/>
      <c r="E655" s="224" t="s">
        <v>472</v>
      </c>
      <c r="F655" s="224" t="s">
        <v>218</v>
      </c>
      <c r="G655" s="224" t="s">
        <v>233</v>
      </c>
      <c r="H655" s="339">
        <v>0</v>
      </c>
      <c r="I655" s="339">
        <v>18</v>
      </c>
      <c r="J655" s="332">
        <f t="shared" si="53"/>
        <v>0</v>
      </c>
      <c r="K655" s="333" t="s">
        <v>219</v>
      </c>
      <c r="L655" s="333"/>
      <c r="M655" s="333"/>
      <c r="N655" s="333"/>
      <c r="O655" s="333"/>
      <c r="P655" s="333"/>
      <c r="Q655" s="334">
        <f>IF(K655="nio",0,IF(K655&gt;0,K655*H655/W655,0))*VLOOKUP(B655,'2-Kosten per locatie'!$A$13:$C$63,3,FALSE)</f>
        <v>0</v>
      </c>
      <c r="R655" s="334">
        <f>IF(L655&gt;0,L655*H655/X655,0)*VLOOKUP(B655,'2-Kosten per locatie'!$A$13:$C$63,3,FALSE)</f>
        <v>0</v>
      </c>
      <c r="S655" s="334">
        <f>IF(M655&gt;0,M655*H655/Y655,0)*VLOOKUP(B655,'2-Kosten per locatie'!$A$13:$C$63,3,FALSE)</f>
        <v>0</v>
      </c>
      <c r="T655" s="334">
        <f>IF(N655&gt;0,N655*H655/Z655,0)*VLOOKUP(B655,'2-Kosten per locatie'!$A$13:$C$63,3,FALSE)</f>
        <v>0</v>
      </c>
      <c r="U655" s="334">
        <f>IF(O655&gt;0,O655*H655/Y655,0)*VLOOKUP(B655,'2-Kosten per locatie'!$A$13:$C$63,3,FALSE)</f>
        <v>0</v>
      </c>
      <c r="V655" s="334">
        <f>IF(P655&gt;0,P655*H655/Z655,0)*VLOOKUP(B655,'2-Kosten per locatie'!$A$13:$C$63,3,FALSE)</f>
        <v>0</v>
      </c>
      <c r="W655" s="335">
        <f>IF(K655="nio",0,IF(K655&gt;0,VLOOKUP(F655,'3-Productie normen'!A:L,VLOOKUP(K655,'3-Productie normen'!$B$38:$C$44,2,FALSE),FALSE)))</f>
        <v>0</v>
      </c>
      <c r="X655" s="335">
        <f t="shared" si="54"/>
        <v>0</v>
      </c>
      <c r="Y655" s="335">
        <f t="shared" si="55"/>
        <v>0</v>
      </c>
      <c r="Z655" s="335">
        <f t="shared" si="56"/>
        <v>0</v>
      </c>
      <c r="AA655" s="336" t="str">
        <f>VLOOKUP(F655,'3-Productie normen'!A:O,15,FALSE)</f>
        <v>-</v>
      </c>
      <c r="AC655" s="337">
        <f t="shared" si="57"/>
        <v>0</v>
      </c>
    </row>
    <row r="656" spans="1:29" ht="14.1" customHeight="1">
      <c r="A656" s="68">
        <v>656</v>
      </c>
      <c r="B656" s="273" t="s">
        <v>112</v>
      </c>
      <c r="C656" s="329" t="s">
        <v>207</v>
      </c>
      <c r="D656" s="330"/>
      <c r="E656" s="224" t="s">
        <v>472</v>
      </c>
      <c r="F656" s="224" t="s">
        <v>218</v>
      </c>
      <c r="G656" s="224" t="s">
        <v>233</v>
      </c>
      <c r="H656" s="339">
        <v>0</v>
      </c>
      <c r="I656" s="339">
        <v>18</v>
      </c>
      <c r="J656" s="332">
        <f t="shared" si="53"/>
        <v>0</v>
      </c>
      <c r="K656" s="333" t="s">
        <v>219</v>
      </c>
      <c r="L656" s="333"/>
      <c r="M656" s="333"/>
      <c r="N656" s="333"/>
      <c r="O656" s="333"/>
      <c r="P656" s="333"/>
      <c r="Q656" s="334">
        <f>IF(K656="nio",0,IF(K656&gt;0,K656*H656/W656,0))*VLOOKUP(B656,'2-Kosten per locatie'!$A$13:$C$63,3,FALSE)</f>
        <v>0</v>
      </c>
      <c r="R656" s="334">
        <f>IF(L656&gt;0,L656*H656/X656,0)*VLOOKUP(B656,'2-Kosten per locatie'!$A$13:$C$63,3,FALSE)</f>
        <v>0</v>
      </c>
      <c r="S656" s="334">
        <f>IF(M656&gt;0,M656*H656/Y656,0)*VLOOKUP(B656,'2-Kosten per locatie'!$A$13:$C$63,3,FALSE)</f>
        <v>0</v>
      </c>
      <c r="T656" s="334">
        <f>IF(N656&gt;0,N656*H656/Z656,0)*VLOOKUP(B656,'2-Kosten per locatie'!$A$13:$C$63,3,FALSE)</f>
        <v>0</v>
      </c>
      <c r="U656" s="334">
        <f>IF(O656&gt;0,O656*H656/Y656,0)*VLOOKUP(B656,'2-Kosten per locatie'!$A$13:$C$63,3,FALSE)</f>
        <v>0</v>
      </c>
      <c r="V656" s="334">
        <f>IF(P656&gt;0,P656*H656/Z656,0)*VLOOKUP(B656,'2-Kosten per locatie'!$A$13:$C$63,3,FALSE)</f>
        <v>0</v>
      </c>
      <c r="W656" s="335">
        <f>IF(K656="nio",0,IF(K656&gt;0,VLOOKUP(F656,'3-Productie normen'!A:L,VLOOKUP(K656,'3-Productie normen'!$B$38:$C$44,2,FALSE),FALSE)))</f>
        <v>0</v>
      </c>
      <c r="X656" s="335">
        <f t="shared" si="54"/>
        <v>0</v>
      </c>
      <c r="Y656" s="335">
        <f t="shared" si="55"/>
        <v>0</v>
      </c>
      <c r="Z656" s="335">
        <f t="shared" si="56"/>
        <v>0</v>
      </c>
      <c r="AA656" s="336" t="str">
        <f>VLOOKUP(F656,'3-Productie normen'!A:O,15,FALSE)</f>
        <v>-</v>
      </c>
      <c r="AC656" s="337">
        <f t="shared" si="57"/>
        <v>0</v>
      </c>
    </row>
    <row r="657" spans="1:29" ht="14.1" customHeight="1">
      <c r="A657" s="68">
        <v>657</v>
      </c>
      <c r="B657" s="273" t="s">
        <v>112</v>
      </c>
      <c r="C657" s="329" t="s">
        <v>207</v>
      </c>
      <c r="D657" s="330"/>
      <c r="E657" s="224" t="s">
        <v>473</v>
      </c>
      <c r="F657" s="224" t="s">
        <v>218</v>
      </c>
      <c r="G657" s="224" t="s">
        <v>474</v>
      </c>
      <c r="H657" s="339">
        <v>0</v>
      </c>
      <c r="I657" s="339">
        <v>12</v>
      </c>
      <c r="J657" s="332">
        <f t="shared" si="53"/>
        <v>0</v>
      </c>
      <c r="K657" s="333" t="s">
        <v>219</v>
      </c>
      <c r="L657" s="333"/>
      <c r="M657" s="333"/>
      <c r="N657" s="333"/>
      <c r="O657" s="333"/>
      <c r="P657" s="333"/>
      <c r="Q657" s="334">
        <f>IF(K657="nio",0,IF(K657&gt;0,K657*H657/W657,0))*VLOOKUP(B657,'2-Kosten per locatie'!$A$13:$C$63,3,FALSE)</f>
        <v>0</v>
      </c>
      <c r="R657" s="334">
        <f>IF(L657&gt;0,L657*H657/X657,0)*VLOOKUP(B657,'2-Kosten per locatie'!$A$13:$C$63,3,FALSE)</f>
        <v>0</v>
      </c>
      <c r="S657" s="334">
        <f>IF(M657&gt;0,M657*H657/Y657,0)*VLOOKUP(B657,'2-Kosten per locatie'!$A$13:$C$63,3,FALSE)</f>
        <v>0</v>
      </c>
      <c r="T657" s="334">
        <f>IF(N657&gt;0,N657*H657/Z657,0)*VLOOKUP(B657,'2-Kosten per locatie'!$A$13:$C$63,3,FALSE)</f>
        <v>0</v>
      </c>
      <c r="U657" s="334">
        <f>IF(O657&gt;0,O657*H657/Y657,0)*VLOOKUP(B657,'2-Kosten per locatie'!$A$13:$C$63,3,FALSE)</f>
        <v>0</v>
      </c>
      <c r="V657" s="334">
        <f>IF(P657&gt;0,P657*H657/Z657,0)*VLOOKUP(B657,'2-Kosten per locatie'!$A$13:$C$63,3,FALSE)</f>
        <v>0</v>
      </c>
      <c r="W657" s="335">
        <f>IF(K657="nio",0,IF(K657&gt;0,VLOOKUP(F657,'3-Productie normen'!A:L,VLOOKUP(K657,'3-Productie normen'!$B$38:$C$44,2,FALSE),FALSE)))</f>
        <v>0</v>
      </c>
      <c r="X657" s="335">
        <f t="shared" si="54"/>
        <v>0</v>
      </c>
      <c r="Y657" s="335">
        <f t="shared" si="55"/>
        <v>0</v>
      </c>
      <c r="Z657" s="335">
        <f t="shared" si="56"/>
        <v>0</v>
      </c>
      <c r="AA657" s="336" t="str">
        <f>VLOOKUP(F657,'3-Productie normen'!A:O,15,FALSE)</f>
        <v>-</v>
      </c>
      <c r="AC657" s="337">
        <f t="shared" si="57"/>
        <v>0</v>
      </c>
    </row>
    <row r="658" spans="1:29" ht="14.1" customHeight="1">
      <c r="A658" s="68">
        <v>658</v>
      </c>
      <c r="B658" s="273" t="s">
        <v>112</v>
      </c>
      <c r="C658" s="329" t="s">
        <v>207</v>
      </c>
      <c r="D658" s="330"/>
      <c r="E658" s="224" t="s">
        <v>267</v>
      </c>
      <c r="F658" s="224" t="s">
        <v>218</v>
      </c>
      <c r="G658" s="224"/>
      <c r="H658" s="339">
        <v>0</v>
      </c>
      <c r="I658" s="339">
        <v>4</v>
      </c>
      <c r="J658" s="332">
        <f t="shared" si="53"/>
        <v>0</v>
      </c>
      <c r="K658" s="333" t="s">
        <v>219</v>
      </c>
      <c r="L658" s="333"/>
      <c r="M658" s="333"/>
      <c r="N658" s="333"/>
      <c r="O658" s="333"/>
      <c r="P658" s="333"/>
      <c r="Q658" s="334">
        <f>IF(K658="nio",0,IF(K658&gt;0,K658*H658/W658,0))*VLOOKUP(B658,'2-Kosten per locatie'!$A$13:$C$63,3,FALSE)</f>
        <v>0</v>
      </c>
      <c r="R658" s="334">
        <f>IF(L658&gt;0,L658*H658/X658,0)*VLOOKUP(B658,'2-Kosten per locatie'!$A$13:$C$63,3,FALSE)</f>
        <v>0</v>
      </c>
      <c r="S658" s="334">
        <f>IF(M658&gt;0,M658*H658/Y658,0)*VLOOKUP(B658,'2-Kosten per locatie'!$A$13:$C$63,3,FALSE)</f>
        <v>0</v>
      </c>
      <c r="T658" s="334">
        <f>IF(N658&gt;0,N658*H658/Z658,0)*VLOOKUP(B658,'2-Kosten per locatie'!$A$13:$C$63,3,FALSE)</f>
        <v>0</v>
      </c>
      <c r="U658" s="334">
        <f>IF(O658&gt;0,O658*H658/Y658,0)*VLOOKUP(B658,'2-Kosten per locatie'!$A$13:$C$63,3,FALSE)</f>
        <v>0</v>
      </c>
      <c r="V658" s="334">
        <f>IF(P658&gt;0,P658*H658/Z658,0)*VLOOKUP(B658,'2-Kosten per locatie'!$A$13:$C$63,3,FALSE)</f>
        <v>0</v>
      </c>
      <c r="W658" s="335">
        <f>IF(K658="nio",0,IF(K658&gt;0,VLOOKUP(F658,'3-Productie normen'!A:L,VLOOKUP(K658,'3-Productie normen'!$B$38:$C$44,2,FALSE),FALSE)))</f>
        <v>0</v>
      </c>
      <c r="X658" s="335">
        <f t="shared" si="54"/>
        <v>0</v>
      </c>
      <c r="Y658" s="335">
        <f t="shared" si="55"/>
        <v>0</v>
      </c>
      <c r="Z658" s="335">
        <f t="shared" si="56"/>
        <v>0</v>
      </c>
      <c r="AA658" s="336" t="str">
        <f>VLOOKUP(F658,'3-Productie normen'!A:O,15,FALSE)</f>
        <v>-</v>
      </c>
      <c r="AC658" s="337">
        <f t="shared" si="57"/>
        <v>0</v>
      </c>
    </row>
    <row r="659" spans="1:29" ht="14.1" customHeight="1">
      <c r="A659" s="68">
        <v>659</v>
      </c>
      <c r="B659" s="273" t="s">
        <v>112</v>
      </c>
      <c r="C659" s="329" t="s">
        <v>207</v>
      </c>
      <c r="D659" s="330"/>
      <c r="E659" s="224" t="s">
        <v>475</v>
      </c>
      <c r="F659" s="224" t="s">
        <v>218</v>
      </c>
      <c r="G659" s="224" t="s">
        <v>476</v>
      </c>
      <c r="H659" s="339">
        <v>0</v>
      </c>
      <c r="I659" s="339">
        <v>6</v>
      </c>
      <c r="J659" s="332">
        <f t="shared" si="53"/>
        <v>0</v>
      </c>
      <c r="K659" s="333" t="s">
        <v>219</v>
      </c>
      <c r="L659" s="333"/>
      <c r="M659" s="333"/>
      <c r="N659" s="333"/>
      <c r="O659" s="333"/>
      <c r="P659" s="333"/>
      <c r="Q659" s="334">
        <f>IF(K659="nio",0,IF(K659&gt;0,K659*H659/W659,0))*VLOOKUP(B659,'2-Kosten per locatie'!$A$13:$C$63,3,FALSE)</f>
        <v>0</v>
      </c>
      <c r="R659" s="334">
        <f>IF(L659&gt;0,L659*H659/X659,0)*VLOOKUP(B659,'2-Kosten per locatie'!$A$13:$C$63,3,FALSE)</f>
        <v>0</v>
      </c>
      <c r="S659" s="334">
        <f>IF(M659&gt;0,M659*H659/Y659,0)*VLOOKUP(B659,'2-Kosten per locatie'!$A$13:$C$63,3,FALSE)</f>
        <v>0</v>
      </c>
      <c r="T659" s="334">
        <f>IF(N659&gt;0,N659*H659/Z659,0)*VLOOKUP(B659,'2-Kosten per locatie'!$A$13:$C$63,3,FALSE)</f>
        <v>0</v>
      </c>
      <c r="U659" s="334">
        <f>IF(O659&gt;0,O659*H659/Y659,0)*VLOOKUP(B659,'2-Kosten per locatie'!$A$13:$C$63,3,FALSE)</f>
        <v>0</v>
      </c>
      <c r="V659" s="334">
        <f>IF(P659&gt;0,P659*H659/Z659,0)*VLOOKUP(B659,'2-Kosten per locatie'!$A$13:$C$63,3,FALSE)</f>
        <v>0</v>
      </c>
      <c r="W659" s="335">
        <f>IF(K659="nio",0,IF(K659&gt;0,VLOOKUP(F659,'3-Productie normen'!A:L,VLOOKUP(K659,'3-Productie normen'!$B$38:$C$44,2,FALSE),FALSE)))</f>
        <v>0</v>
      </c>
      <c r="X659" s="335">
        <f t="shared" si="54"/>
        <v>0</v>
      </c>
      <c r="Y659" s="335">
        <f t="shared" si="55"/>
        <v>0</v>
      </c>
      <c r="Z659" s="335">
        <f t="shared" si="56"/>
        <v>0</v>
      </c>
      <c r="AA659" s="336" t="str">
        <f>VLOOKUP(F659,'3-Productie normen'!A:O,15,FALSE)</f>
        <v>-</v>
      </c>
      <c r="AC659" s="337">
        <f t="shared" si="57"/>
        <v>0</v>
      </c>
    </row>
    <row r="660" spans="1:29" ht="14.1" customHeight="1">
      <c r="A660" s="68">
        <v>660</v>
      </c>
      <c r="B660" s="273" t="s">
        <v>112</v>
      </c>
      <c r="C660" s="329" t="s">
        <v>207</v>
      </c>
      <c r="D660" s="330"/>
      <c r="E660" s="224" t="s">
        <v>426</v>
      </c>
      <c r="F660" s="224" t="s">
        <v>218</v>
      </c>
      <c r="G660" s="224" t="s">
        <v>476</v>
      </c>
      <c r="H660" s="339">
        <v>0</v>
      </c>
      <c r="I660" s="339">
        <v>26</v>
      </c>
      <c r="J660" s="332">
        <f t="shared" si="53"/>
        <v>0</v>
      </c>
      <c r="K660" s="333" t="s">
        <v>219</v>
      </c>
      <c r="L660" s="333"/>
      <c r="M660" s="333"/>
      <c r="N660" s="333"/>
      <c r="O660" s="333"/>
      <c r="P660" s="333"/>
      <c r="Q660" s="334">
        <f>IF(K660="nio",0,IF(K660&gt;0,K660*H660/W660,0))*VLOOKUP(B660,'2-Kosten per locatie'!$A$13:$C$63,3,FALSE)</f>
        <v>0</v>
      </c>
      <c r="R660" s="334">
        <f>IF(L660&gt;0,L660*H660/X660,0)*VLOOKUP(B660,'2-Kosten per locatie'!$A$13:$C$63,3,FALSE)</f>
        <v>0</v>
      </c>
      <c r="S660" s="334">
        <f>IF(M660&gt;0,M660*H660/Y660,0)*VLOOKUP(B660,'2-Kosten per locatie'!$A$13:$C$63,3,FALSE)</f>
        <v>0</v>
      </c>
      <c r="T660" s="334">
        <f>IF(N660&gt;0,N660*H660/Z660,0)*VLOOKUP(B660,'2-Kosten per locatie'!$A$13:$C$63,3,FALSE)</f>
        <v>0</v>
      </c>
      <c r="U660" s="334">
        <f>IF(O660&gt;0,O660*H660/Y660,0)*VLOOKUP(B660,'2-Kosten per locatie'!$A$13:$C$63,3,FALSE)</f>
        <v>0</v>
      </c>
      <c r="V660" s="334">
        <f>IF(P660&gt;0,P660*H660/Z660,0)*VLOOKUP(B660,'2-Kosten per locatie'!$A$13:$C$63,3,FALSE)</f>
        <v>0</v>
      </c>
      <c r="W660" s="335">
        <f>IF(K660="nio",0,IF(K660&gt;0,VLOOKUP(F660,'3-Productie normen'!A:L,VLOOKUP(K660,'3-Productie normen'!$B$38:$C$44,2,FALSE),FALSE)))</f>
        <v>0</v>
      </c>
      <c r="X660" s="335">
        <f t="shared" si="54"/>
        <v>0</v>
      </c>
      <c r="Y660" s="335">
        <f t="shared" si="55"/>
        <v>0</v>
      </c>
      <c r="Z660" s="335">
        <f t="shared" si="56"/>
        <v>0</v>
      </c>
      <c r="AA660" s="336" t="str">
        <f>VLOOKUP(F660,'3-Productie normen'!A:O,15,FALSE)</f>
        <v>-</v>
      </c>
      <c r="AC660" s="337">
        <f t="shared" si="57"/>
        <v>0</v>
      </c>
    </row>
    <row r="661" spans="1:29" ht="14.1" customHeight="1">
      <c r="A661" s="68">
        <v>661</v>
      </c>
      <c r="B661" s="273" t="s">
        <v>112</v>
      </c>
      <c r="C661" s="329" t="s">
        <v>207</v>
      </c>
      <c r="D661" s="330"/>
      <c r="E661" s="224" t="s">
        <v>217</v>
      </c>
      <c r="F661" s="224" t="s">
        <v>218</v>
      </c>
      <c r="G661" s="224" t="s">
        <v>233</v>
      </c>
      <c r="H661" s="339">
        <v>0</v>
      </c>
      <c r="I661" s="339">
        <v>10</v>
      </c>
      <c r="J661" s="332">
        <f t="shared" si="53"/>
        <v>0</v>
      </c>
      <c r="K661" s="333" t="s">
        <v>219</v>
      </c>
      <c r="L661" s="333"/>
      <c r="M661" s="333"/>
      <c r="N661" s="333"/>
      <c r="O661" s="333"/>
      <c r="P661" s="333"/>
      <c r="Q661" s="334">
        <f>IF(K661="nio",0,IF(K661&gt;0,K661*H661/W661,0))*VLOOKUP(B661,'2-Kosten per locatie'!$A$13:$C$63,3,FALSE)</f>
        <v>0</v>
      </c>
      <c r="R661" s="334">
        <f>IF(L661&gt;0,L661*H661/X661,0)*VLOOKUP(B661,'2-Kosten per locatie'!$A$13:$C$63,3,FALSE)</f>
        <v>0</v>
      </c>
      <c r="S661" s="334">
        <f>IF(M661&gt;0,M661*H661/Y661,0)*VLOOKUP(B661,'2-Kosten per locatie'!$A$13:$C$63,3,FALSE)</f>
        <v>0</v>
      </c>
      <c r="T661" s="334">
        <f>IF(N661&gt;0,N661*H661/Z661,0)*VLOOKUP(B661,'2-Kosten per locatie'!$A$13:$C$63,3,FALSE)</f>
        <v>0</v>
      </c>
      <c r="U661" s="334">
        <f>IF(O661&gt;0,O661*H661/Y661,0)*VLOOKUP(B661,'2-Kosten per locatie'!$A$13:$C$63,3,FALSE)</f>
        <v>0</v>
      </c>
      <c r="V661" s="334">
        <f>IF(P661&gt;0,P661*H661/Z661,0)*VLOOKUP(B661,'2-Kosten per locatie'!$A$13:$C$63,3,FALSE)</f>
        <v>0</v>
      </c>
      <c r="W661" s="335">
        <f>IF(K661="nio",0,IF(K661&gt;0,VLOOKUP(F661,'3-Productie normen'!A:L,VLOOKUP(K661,'3-Productie normen'!$B$38:$C$44,2,FALSE),FALSE)))</f>
        <v>0</v>
      </c>
      <c r="X661" s="335">
        <f t="shared" si="54"/>
        <v>0</v>
      </c>
      <c r="Y661" s="335">
        <f t="shared" si="55"/>
        <v>0</v>
      </c>
      <c r="Z661" s="335">
        <f t="shared" si="56"/>
        <v>0</v>
      </c>
      <c r="AA661" s="336" t="str">
        <f>VLOOKUP(F661,'3-Productie normen'!A:O,15,FALSE)</f>
        <v>-</v>
      </c>
      <c r="AC661" s="337">
        <f t="shared" si="57"/>
        <v>0</v>
      </c>
    </row>
    <row r="662" spans="1:29" ht="14.1" customHeight="1">
      <c r="A662" s="68">
        <v>662</v>
      </c>
      <c r="B662" s="273" t="s">
        <v>112</v>
      </c>
      <c r="C662" s="329" t="s">
        <v>207</v>
      </c>
      <c r="D662" s="330"/>
      <c r="E662" s="224" t="s">
        <v>217</v>
      </c>
      <c r="F662" s="224" t="s">
        <v>218</v>
      </c>
      <c r="G662" s="224" t="s">
        <v>209</v>
      </c>
      <c r="H662" s="339">
        <v>0</v>
      </c>
      <c r="I662" s="339">
        <v>2</v>
      </c>
      <c r="J662" s="332">
        <f t="shared" si="53"/>
        <v>0</v>
      </c>
      <c r="K662" s="333" t="s">
        <v>219</v>
      </c>
      <c r="L662" s="333"/>
      <c r="M662" s="333"/>
      <c r="N662" s="333"/>
      <c r="O662" s="333"/>
      <c r="P662" s="333"/>
      <c r="Q662" s="334">
        <f>IF(K662="nio",0,IF(K662&gt;0,K662*H662/W662,0))*VLOOKUP(B662,'2-Kosten per locatie'!$A$13:$C$63,3,FALSE)</f>
        <v>0</v>
      </c>
      <c r="R662" s="334">
        <f>IF(L662&gt;0,L662*H662/X662,0)*VLOOKUP(B662,'2-Kosten per locatie'!$A$13:$C$63,3,FALSE)</f>
        <v>0</v>
      </c>
      <c r="S662" s="334">
        <f>IF(M662&gt;0,M662*H662/Y662,0)*VLOOKUP(B662,'2-Kosten per locatie'!$A$13:$C$63,3,FALSE)</f>
        <v>0</v>
      </c>
      <c r="T662" s="334">
        <f>IF(N662&gt;0,N662*H662/Z662,0)*VLOOKUP(B662,'2-Kosten per locatie'!$A$13:$C$63,3,FALSE)</f>
        <v>0</v>
      </c>
      <c r="U662" s="334">
        <f>IF(O662&gt;0,O662*H662/Y662,0)*VLOOKUP(B662,'2-Kosten per locatie'!$A$13:$C$63,3,FALSE)</f>
        <v>0</v>
      </c>
      <c r="V662" s="334">
        <f>IF(P662&gt;0,P662*H662/Z662,0)*VLOOKUP(B662,'2-Kosten per locatie'!$A$13:$C$63,3,FALSE)</f>
        <v>0</v>
      </c>
      <c r="W662" s="335">
        <f>IF(K662="nio",0,IF(K662&gt;0,VLOOKUP(F662,'3-Productie normen'!A:L,VLOOKUP(K662,'3-Productie normen'!$B$38:$C$44,2,FALSE),FALSE)))</f>
        <v>0</v>
      </c>
      <c r="X662" s="335">
        <f t="shared" si="54"/>
        <v>0</v>
      </c>
      <c r="Y662" s="335">
        <f t="shared" si="55"/>
        <v>0</v>
      </c>
      <c r="Z662" s="335">
        <f t="shared" si="56"/>
        <v>0</v>
      </c>
      <c r="AA662" s="336" t="str">
        <f>VLOOKUP(F662,'3-Productie normen'!A:O,15,FALSE)</f>
        <v>-</v>
      </c>
      <c r="AC662" s="337">
        <f t="shared" si="57"/>
        <v>0</v>
      </c>
    </row>
    <row r="663" spans="1:29" ht="14.1" customHeight="1">
      <c r="A663" s="68">
        <v>663</v>
      </c>
      <c r="B663" s="273" t="s">
        <v>112</v>
      </c>
      <c r="C663" s="329" t="s">
        <v>207</v>
      </c>
      <c r="D663" s="330"/>
      <c r="E663" s="224" t="s">
        <v>426</v>
      </c>
      <c r="F663" s="224" t="s">
        <v>218</v>
      </c>
      <c r="G663" s="224" t="s">
        <v>476</v>
      </c>
      <c r="H663" s="339">
        <v>0</v>
      </c>
      <c r="I663" s="339">
        <v>28</v>
      </c>
      <c r="J663" s="332">
        <f t="shared" si="53"/>
        <v>0</v>
      </c>
      <c r="K663" s="333" t="s">
        <v>219</v>
      </c>
      <c r="L663" s="333"/>
      <c r="M663" s="333"/>
      <c r="N663" s="333"/>
      <c r="O663" s="333"/>
      <c r="P663" s="333"/>
      <c r="Q663" s="334">
        <f>IF(K663="nio",0,IF(K663&gt;0,K663*H663/W663,0))*VLOOKUP(B663,'2-Kosten per locatie'!$A$13:$C$63,3,FALSE)</f>
        <v>0</v>
      </c>
      <c r="R663" s="334">
        <f>IF(L663&gt;0,L663*H663/X663,0)*VLOOKUP(B663,'2-Kosten per locatie'!$A$13:$C$63,3,FALSE)</f>
        <v>0</v>
      </c>
      <c r="S663" s="334">
        <f>IF(M663&gt;0,M663*H663/Y663,0)*VLOOKUP(B663,'2-Kosten per locatie'!$A$13:$C$63,3,FALSE)</f>
        <v>0</v>
      </c>
      <c r="T663" s="334">
        <f>IF(N663&gt;0,N663*H663/Z663,0)*VLOOKUP(B663,'2-Kosten per locatie'!$A$13:$C$63,3,FALSE)</f>
        <v>0</v>
      </c>
      <c r="U663" s="334">
        <f>IF(O663&gt;0,O663*H663/Y663,0)*VLOOKUP(B663,'2-Kosten per locatie'!$A$13:$C$63,3,FALSE)</f>
        <v>0</v>
      </c>
      <c r="V663" s="334">
        <f>IF(P663&gt;0,P663*H663/Z663,0)*VLOOKUP(B663,'2-Kosten per locatie'!$A$13:$C$63,3,FALSE)</f>
        <v>0</v>
      </c>
      <c r="W663" s="335">
        <f>IF(K663="nio",0,IF(K663&gt;0,VLOOKUP(F663,'3-Productie normen'!A:L,VLOOKUP(K663,'3-Productie normen'!$B$38:$C$44,2,FALSE),FALSE)))</f>
        <v>0</v>
      </c>
      <c r="X663" s="335">
        <f t="shared" si="54"/>
        <v>0</v>
      </c>
      <c r="Y663" s="335">
        <f t="shared" si="55"/>
        <v>0</v>
      </c>
      <c r="Z663" s="335">
        <f t="shared" si="56"/>
        <v>0</v>
      </c>
      <c r="AA663" s="336" t="str">
        <f>VLOOKUP(F663,'3-Productie normen'!A:O,15,FALSE)</f>
        <v>-</v>
      </c>
      <c r="AC663" s="337">
        <f t="shared" si="57"/>
        <v>0</v>
      </c>
    </row>
    <row r="664" spans="1:29" ht="14.1" customHeight="1">
      <c r="A664" s="68">
        <v>664</v>
      </c>
      <c r="B664" s="273" t="s">
        <v>112</v>
      </c>
      <c r="C664" s="329" t="s">
        <v>207</v>
      </c>
      <c r="D664" s="330"/>
      <c r="E664" s="224" t="s">
        <v>215</v>
      </c>
      <c r="F664" s="224" t="s">
        <v>166</v>
      </c>
      <c r="G664" s="224" t="s">
        <v>378</v>
      </c>
      <c r="H664" s="339">
        <v>13</v>
      </c>
      <c r="I664" s="339"/>
      <c r="J664" s="332">
        <f t="shared" si="53"/>
        <v>130</v>
      </c>
      <c r="K664" s="333">
        <v>130</v>
      </c>
      <c r="L664" s="333"/>
      <c r="M664" s="333"/>
      <c r="N664" s="333"/>
      <c r="O664" s="333"/>
      <c r="P664" s="333"/>
      <c r="Q664" s="334" t="e">
        <f>IF(K664="nio",0,IF(K664&gt;0,K664*H664/W664,0))*VLOOKUP(B664,'2-Kosten per locatie'!$A$13:$C$63,3,FALSE)</f>
        <v>#DIV/0!</v>
      </c>
      <c r="R664" s="334">
        <f>IF(L664&gt;0,L664*H664/X664,0)*VLOOKUP(B664,'2-Kosten per locatie'!$A$13:$C$63,3,FALSE)</f>
        <v>0</v>
      </c>
      <c r="S664" s="334">
        <f>IF(M664&gt;0,M664*H664/Y664,0)*VLOOKUP(B664,'2-Kosten per locatie'!$A$13:$C$63,3,FALSE)</f>
        <v>0</v>
      </c>
      <c r="T664" s="334">
        <f>IF(N664&gt;0,N664*H664/Z664,0)*VLOOKUP(B664,'2-Kosten per locatie'!$A$13:$C$63,3,FALSE)</f>
        <v>0</v>
      </c>
      <c r="U664" s="334">
        <f>IF(O664&gt;0,O664*H664/Y664,0)*VLOOKUP(B664,'2-Kosten per locatie'!$A$13:$C$63,3,FALSE)</f>
        <v>0</v>
      </c>
      <c r="V664" s="334">
        <f>IF(P664&gt;0,P664*H664/Z664,0)*VLOOKUP(B664,'2-Kosten per locatie'!$A$13:$C$63,3,FALSE)</f>
        <v>0</v>
      </c>
      <c r="W664" s="335">
        <f>IF(K664="nio",0,IF(K664&gt;0,VLOOKUP(F664,'3-Productie normen'!A:L,VLOOKUP(K664,'3-Productie normen'!$B$38:$C$44,2,FALSE),FALSE)))</f>
        <v>0</v>
      </c>
      <c r="X664" s="335">
        <f t="shared" si="54"/>
        <v>0</v>
      </c>
      <c r="Y664" s="335">
        <f t="shared" si="55"/>
        <v>0</v>
      </c>
      <c r="Z664" s="335">
        <f t="shared" si="56"/>
        <v>0</v>
      </c>
      <c r="AA664" s="336" t="str">
        <f>VLOOKUP(F664,'3-Productie normen'!A:O,15,FALSE)</f>
        <v>S</v>
      </c>
      <c r="AC664" s="337">
        <f t="shared" si="57"/>
        <v>1690</v>
      </c>
    </row>
    <row r="665" spans="1:29" ht="14.1" customHeight="1">
      <c r="A665" s="68">
        <v>665</v>
      </c>
      <c r="B665" s="273" t="s">
        <v>112</v>
      </c>
      <c r="C665" s="329" t="s">
        <v>207</v>
      </c>
      <c r="D665" s="330"/>
      <c r="E665" s="224" t="s">
        <v>477</v>
      </c>
      <c r="F665" s="224" t="s">
        <v>166</v>
      </c>
      <c r="G665" s="224" t="s">
        <v>378</v>
      </c>
      <c r="H665" s="339">
        <v>11</v>
      </c>
      <c r="I665" s="339"/>
      <c r="J665" s="332">
        <f t="shared" si="53"/>
        <v>130</v>
      </c>
      <c r="K665" s="333">
        <v>130</v>
      </c>
      <c r="L665" s="333"/>
      <c r="M665" s="333"/>
      <c r="N665" s="333"/>
      <c r="O665" s="333"/>
      <c r="P665" s="333"/>
      <c r="Q665" s="334" t="e">
        <f>IF(K665="nio",0,IF(K665&gt;0,K665*H665/W665,0))*VLOOKUP(B665,'2-Kosten per locatie'!$A$13:$C$63,3,FALSE)</f>
        <v>#DIV/0!</v>
      </c>
      <c r="R665" s="334">
        <f>IF(L665&gt;0,L665*H665/X665,0)*VLOOKUP(B665,'2-Kosten per locatie'!$A$13:$C$63,3,FALSE)</f>
        <v>0</v>
      </c>
      <c r="S665" s="334">
        <f>IF(M665&gt;0,M665*H665/Y665,0)*VLOOKUP(B665,'2-Kosten per locatie'!$A$13:$C$63,3,FALSE)</f>
        <v>0</v>
      </c>
      <c r="T665" s="334">
        <f>IF(N665&gt;0,N665*H665/Z665,0)*VLOOKUP(B665,'2-Kosten per locatie'!$A$13:$C$63,3,FALSE)</f>
        <v>0</v>
      </c>
      <c r="U665" s="334">
        <f>IF(O665&gt;0,O665*H665/Y665,0)*VLOOKUP(B665,'2-Kosten per locatie'!$A$13:$C$63,3,FALSE)</f>
        <v>0</v>
      </c>
      <c r="V665" s="334">
        <f>IF(P665&gt;0,P665*H665/Z665,0)*VLOOKUP(B665,'2-Kosten per locatie'!$A$13:$C$63,3,FALSE)</f>
        <v>0</v>
      </c>
      <c r="W665" s="335">
        <f>IF(K665="nio",0,IF(K665&gt;0,VLOOKUP(F665,'3-Productie normen'!A:L,VLOOKUP(K665,'3-Productie normen'!$B$38:$C$44,2,FALSE),FALSE)))</f>
        <v>0</v>
      </c>
      <c r="X665" s="335">
        <f t="shared" si="54"/>
        <v>0</v>
      </c>
      <c r="Y665" s="335">
        <f t="shared" si="55"/>
        <v>0</v>
      </c>
      <c r="Z665" s="335">
        <f t="shared" si="56"/>
        <v>0</v>
      </c>
      <c r="AA665" s="336" t="str">
        <f>VLOOKUP(F665,'3-Productie normen'!A:O,15,FALSE)</f>
        <v>S</v>
      </c>
      <c r="AC665" s="337">
        <f t="shared" si="57"/>
        <v>1430</v>
      </c>
    </row>
    <row r="666" spans="1:29" ht="14.1" customHeight="1">
      <c r="A666" s="68">
        <v>666</v>
      </c>
      <c r="B666" s="273" t="s">
        <v>112</v>
      </c>
      <c r="C666" s="329" t="s">
        <v>207</v>
      </c>
      <c r="D666" s="330"/>
      <c r="E666" s="224" t="s">
        <v>426</v>
      </c>
      <c r="F666" s="224" t="s">
        <v>218</v>
      </c>
      <c r="G666" s="224" t="s">
        <v>476</v>
      </c>
      <c r="H666" s="339">
        <v>0</v>
      </c>
      <c r="I666" s="339">
        <v>14</v>
      </c>
      <c r="J666" s="332">
        <f t="shared" si="53"/>
        <v>0</v>
      </c>
      <c r="K666" s="333" t="s">
        <v>219</v>
      </c>
      <c r="L666" s="333"/>
      <c r="M666" s="333"/>
      <c r="N666" s="333"/>
      <c r="O666" s="333"/>
      <c r="P666" s="333"/>
      <c r="Q666" s="334">
        <f>IF(K666="nio",0,IF(K666&gt;0,K666*H666/W666,0))*VLOOKUP(B666,'2-Kosten per locatie'!$A$13:$C$63,3,FALSE)</f>
        <v>0</v>
      </c>
      <c r="R666" s="334">
        <f>IF(L666&gt;0,L666*H666/X666,0)*VLOOKUP(B666,'2-Kosten per locatie'!$A$13:$C$63,3,FALSE)</f>
        <v>0</v>
      </c>
      <c r="S666" s="334">
        <f>IF(M666&gt;0,M666*H666/Y666,0)*VLOOKUP(B666,'2-Kosten per locatie'!$A$13:$C$63,3,FALSE)</f>
        <v>0</v>
      </c>
      <c r="T666" s="334">
        <f>IF(N666&gt;0,N666*H666/Z666,0)*VLOOKUP(B666,'2-Kosten per locatie'!$A$13:$C$63,3,FALSE)</f>
        <v>0</v>
      </c>
      <c r="U666" s="334">
        <f>IF(O666&gt;0,O666*H666/Y666,0)*VLOOKUP(B666,'2-Kosten per locatie'!$A$13:$C$63,3,FALSE)</f>
        <v>0</v>
      </c>
      <c r="V666" s="334">
        <f>IF(P666&gt;0,P666*H666/Z666,0)*VLOOKUP(B666,'2-Kosten per locatie'!$A$13:$C$63,3,FALSE)</f>
        <v>0</v>
      </c>
      <c r="W666" s="335">
        <f>IF(K666="nio",0,IF(K666&gt;0,VLOOKUP(F666,'3-Productie normen'!A:L,VLOOKUP(K666,'3-Productie normen'!$B$38:$C$44,2,FALSE),FALSE)))</f>
        <v>0</v>
      </c>
      <c r="X666" s="335">
        <f t="shared" si="54"/>
        <v>0</v>
      </c>
      <c r="Y666" s="335">
        <f t="shared" si="55"/>
        <v>0</v>
      </c>
      <c r="Z666" s="335">
        <f t="shared" si="56"/>
        <v>0</v>
      </c>
      <c r="AA666" s="336" t="str">
        <f>VLOOKUP(F666,'3-Productie normen'!A:O,15,FALSE)</f>
        <v>-</v>
      </c>
      <c r="AC666" s="337">
        <f t="shared" si="57"/>
        <v>0</v>
      </c>
    </row>
    <row r="667" spans="1:29" ht="14.1" customHeight="1">
      <c r="A667" s="68">
        <v>667</v>
      </c>
      <c r="B667" s="273" t="s">
        <v>112</v>
      </c>
      <c r="C667" s="329" t="s">
        <v>207</v>
      </c>
      <c r="D667" s="330"/>
      <c r="E667" s="224" t="s">
        <v>478</v>
      </c>
      <c r="F667" s="224" t="s">
        <v>218</v>
      </c>
      <c r="G667" s="224" t="s">
        <v>476</v>
      </c>
      <c r="H667" s="339">
        <v>0</v>
      </c>
      <c r="I667" s="339">
        <v>9</v>
      </c>
      <c r="J667" s="332">
        <f t="shared" si="53"/>
        <v>0</v>
      </c>
      <c r="K667" s="333" t="s">
        <v>219</v>
      </c>
      <c r="L667" s="333"/>
      <c r="M667" s="333"/>
      <c r="N667" s="333"/>
      <c r="O667" s="333"/>
      <c r="P667" s="333"/>
      <c r="Q667" s="334">
        <f>IF(K667="nio",0,IF(K667&gt;0,K667*H667/W667,0))*VLOOKUP(B667,'2-Kosten per locatie'!$A$13:$C$63,3,FALSE)</f>
        <v>0</v>
      </c>
      <c r="R667" s="334">
        <f>IF(L667&gt;0,L667*H667/X667,0)*VLOOKUP(B667,'2-Kosten per locatie'!$A$13:$C$63,3,FALSE)</f>
        <v>0</v>
      </c>
      <c r="S667" s="334">
        <f>IF(M667&gt;0,M667*H667/Y667,0)*VLOOKUP(B667,'2-Kosten per locatie'!$A$13:$C$63,3,FALSE)</f>
        <v>0</v>
      </c>
      <c r="T667" s="334">
        <f>IF(N667&gt;0,N667*H667/Z667,0)*VLOOKUP(B667,'2-Kosten per locatie'!$A$13:$C$63,3,FALSE)</f>
        <v>0</v>
      </c>
      <c r="U667" s="334">
        <f>IF(O667&gt;0,O667*H667/Y667,0)*VLOOKUP(B667,'2-Kosten per locatie'!$A$13:$C$63,3,FALSE)</f>
        <v>0</v>
      </c>
      <c r="V667" s="334">
        <f>IF(P667&gt;0,P667*H667/Z667,0)*VLOOKUP(B667,'2-Kosten per locatie'!$A$13:$C$63,3,FALSE)</f>
        <v>0</v>
      </c>
      <c r="W667" s="335">
        <f>IF(K667="nio",0,IF(K667&gt;0,VLOOKUP(F667,'3-Productie normen'!A:L,VLOOKUP(K667,'3-Productie normen'!$B$38:$C$44,2,FALSE),FALSE)))</f>
        <v>0</v>
      </c>
      <c r="X667" s="335">
        <f t="shared" si="54"/>
        <v>0</v>
      </c>
      <c r="Y667" s="335">
        <f t="shared" si="55"/>
        <v>0</v>
      </c>
      <c r="Z667" s="335">
        <f t="shared" si="56"/>
        <v>0</v>
      </c>
      <c r="AA667" s="336" t="str">
        <f>VLOOKUP(F667,'3-Productie normen'!A:O,15,FALSE)</f>
        <v>-</v>
      </c>
      <c r="AC667" s="337">
        <f t="shared" si="57"/>
        <v>0</v>
      </c>
    </row>
    <row r="668" spans="1:29" ht="14.1" customHeight="1">
      <c r="A668" s="68">
        <v>668</v>
      </c>
      <c r="B668" s="273" t="s">
        <v>112</v>
      </c>
      <c r="C668" s="329" t="s">
        <v>207</v>
      </c>
      <c r="D668" s="330"/>
      <c r="E668" s="224" t="s">
        <v>156</v>
      </c>
      <c r="F668" s="224" t="s">
        <v>218</v>
      </c>
      <c r="G668" s="224" t="s">
        <v>233</v>
      </c>
      <c r="H668" s="339"/>
      <c r="I668" s="339">
        <v>84</v>
      </c>
      <c r="J668" s="332"/>
      <c r="K668" s="333" t="s">
        <v>219</v>
      </c>
      <c r="L668" s="333"/>
      <c r="M668" s="333"/>
      <c r="N668" s="333"/>
      <c r="O668" s="333"/>
      <c r="P668" s="333"/>
      <c r="Q668" s="334">
        <f>IF(K668="nio",0,IF(K668&gt;0,K668*H668/W668,0))*VLOOKUP(B668,'2-Kosten per locatie'!$A$13:$C$63,3,FALSE)</f>
        <v>0</v>
      </c>
      <c r="R668" s="334">
        <f>IF(L668&gt;0,L668*H668/X668,0)*VLOOKUP(B668,'2-Kosten per locatie'!$A$13:$C$63,3,FALSE)</f>
        <v>0</v>
      </c>
      <c r="S668" s="334">
        <f>IF(M668&gt;0,M668*H668/Y668,0)*VLOOKUP(B668,'2-Kosten per locatie'!$A$13:$C$63,3,FALSE)</f>
        <v>0</v>
      </c>
      <c r="T668" s="334">
        <f>IF(N668&gt;0,N668*H668/Z668,0)*VLOOKUP(B668,'2-Kosten per locatie'!$A$13:$C$63,3,FALSE)</f>
        <v>0</v>
      </c>
      <c r="U668" s="334">
        <f>IF(O668&gt;0,O668*H668/Y668,0)*VLOOKUP(B668,'2-Kosten per locatie'!$A$13:$C$63,3,FALSE)</f>
        <v>0</v>
      </c>
      <c r="V668" s="334">
        <f>IF(P668&gt;0,P668*H668/Z668,0)*VLOOKUP(B668,'2-Kosten per locatie'!$A$13:$C$63,3,FALSE)</f>
        <v>0</v>
      </c>
      <c r="W668" s="335">
        <f>IF(K668="nio",0,IF(K668&gt;0,VLOOKUP(F668,'3-Productie normen'!A:L,VLOOKUP(K668,'3-Productie normen'!$B$38:$C$44,2,FALSE),FALSE)))</f>
        <v>0</v>
      </c>
      <c r="X668" s="335">
        <f t="shared" si="54"/>
        <v>0</v>
      </c>
      <c r="Y668" s="335">
        <f t="shared" si="55"/>
        <v>0</v>
      </c>
      <c r="Z668" s="335">
        <f t="shared" si="56"/>
        <v>0</v>
      </c>
      <c r="AA668" s="336" t="str">
        <f>VLOOKUP(F668,'3-Productie normen'!A:O,15,FALSE)</f>
        <v>-</v>
      </c>
      <c r="AC668" s="337">
        <f t="shared" si="57"/>
        <v>0</v>
      </c>
    </row>
    <row r="669" spans="1:29" ht="14.1" customHeight="1">
      <c r="A669" s="68">
        <v>669</v>
      </c>
      <c r="B669" s="273" t="s">
        <v>112</v>
      </c>
      <c r="C669" s="329" t="s">
        <v>207</v>
      </c>
      <c r="D669" s="330"/>
      <c r="E669" s="224" t="s">
        <v>479</v>
      </c>
      <c r="F669" s="224" t="s">
        <v>218</v>
      </c>
      <c r="G669" s="224" t="s">
        <v>378</v>
      </c>
      <c r="H669" s="339">
        <v>0</v>
      </c>
      <c r="I669" s="339">
        <v>11</v>
      </c>
      <c r="J669" s="332"/>
      <c r="K669" s="333" t="s">
        <v>219</v>
      </c>
      <c r="L669" s="333"/>
      <c r="M669" s="333"/>
      <c r="N669" s="333"/>
      <c r="O669" s="333"/>
      <c r="P669" s="333"/>
      <c r="Q669" s="334">
        <f>IF(K669="nio",0,IF(K669&gt;0,K669*H669/W669,0))*VLOOKUP(B669,'2-Kosten per locatie'!$A$13:$C$63,3,FALSE)</f>
        <v>0</v>
      </c>
      <c r="R669" s="334">
        <f>IF(L669&gt;0,L669*H669/X669,0)*VLOOKUP(B669,'2-Kosten per locatie'!$A$13:$C$63,3,FALSE)</f>
        <v>0</v>
      </c>
      <c r="S669" s="334">
        <f>IF(M669&gt;0,M669*H669/Y669,0)*VLOOKUP(B669,'2-Kosten per locatie'!$A$13:$C$63,3,FALSE)</f>
        <v>0</v>
      </c>
      <c r="T669" s="334">
        <f>IF(N669&gt;0,N669*H669/Z669,0)*VLOOKUP(B669,'2-Kosten per locatie'!$A$13:$C$63,3,FALSE)</f>
        <v>0</v>
      </c>
      <c r="U669" s="334">
        <f>IF(O669&gt;0,O669*H669/Y669,0)*VLOOKUP(B669,'2-Kosten per locatie'!$A$13:$C$63,3,FALSE)</f>
        <v>0</v>
      </c>
      <c r="V669" s="334">
        <f>IF(P669&gt;0,P669*H669/Z669,0)*VLOOKUP(B669,'2-Kosten per locatie'!$A$13:$C$63,3,FALSE)</f>
        <v>0</v>
      </c>
      <c r="W669" s="335">
        <f>IF(K669="nio",0,IF(K669&gt;0,VLOOKUP(F669,'3-Productie normen'!A:L,VLOOKUP(K669,'3-Productie normen'!$B$38:$C$44,2,FALSE),FALSE)))</f>
        <v>0</v>
      </c>
      <c r="X669" s="335">
        <f t="shared" si="54"/>
        <v>0</v>
      </c>
      <c r="Y669" s="335">
        <f t="shared" si="55"/>
        <v>0</v>
      </c>
      <c r="Z669" s="335">
        <f t="shared" si="56"/>
        <v>0</v>
      </c>
      <c r="AA669" s="336" t="str">
        <f>VLOOKUP(F669,'3-Productie normen'!A:O,15,FALSE)</f>
        <v>-</v>
      </c>
      <c r="AC669" s="337">
        <f t="shared" si="57"/>
        <v>0</v>
      </c>
    </row>
    <row r="670" spans="1:29" ht="14.1" customHeight="1">
      <c r="A670" s="68">
        <v>670</v>
      </c>
      <c r="B670" s="273" t="s">
        <v>112</v>
      </c>
      <c r="C670" s="329" t="s">
        <v>207</v>
      </c>
      <c r="D670" s="330"/>
      <c r="E670" s="224" t="s">
        <v>480</v>
      </c>
      <c r="F670" s="224" t="s">
        <v>218</v>
      </c>
      <c r="G670" s="224" t="s">
        <v>378</v>
      </c>
      <c r="H670" s="339"/>
      <c r="I670" s="339">
        <v>5</v>
      </c>
      <c r="J670" s="332"/>
      <c r="K670" s="333" t="s">
        <v>219</v>
      </c>
      <c r="L670" s="333"/>
      <c r="M670" s="333"/>
      <c r="N670" s="333"/>
      <c r="O670" s="333"/>
      <c r="P670" s="333"/>
      <c r="Q670" s="334">
        <f>IF(K670="nio",0,IF(K670&gt;0,K670*H670/W670,0))*VLOOKUP(B670,'2-Kosten per locatie'!$A$13:$C$63,3,FALSE)</f>
        <v>0</v>
      </c>
      <c r="R670" s="334">
        <f>IF(L670&gt;0,L670*H670/X670,0)*VLOOKUP(B670,'2-Kosten per locatie'!$A$13:$C$63,3,FALSE)</f>
        <v>0</v>
      </c>
      <c r="S670" s="334">
        <f>IF(M670&gt;0,M670*H670/Y670,0)*VLOOKUP(B670,'2-Kosten per locatie'!$A$13:$C$63,3,FALSE)</f>
        <v>0</v>
      </c>
      <c r="T670" s="334">
        <f>IF(N670&gt;0,N670*H670/Z670,0)*VLOOKUP(B670,'2-Kosten per locatie'!$A$13:$C$63,3,FALSE)</f>
        <v>0</v>
      </c>
      <c r="U670" s="334">
        <f>IF(O670&gt;0,O670*H670/Y670,0)*VLOOKUP(B670,'2-Kosten per locatie'!$A$13:$C$63,3,FALSE)</f>
        <v>0</v>
      </c>
      <c r="V670" s="334">
        <f>IF(P670&gt;0,P670*H670/Z670,0)*VLOOKUP(B670,'2-Kosten per locatie'!$A$13:$C$63,3,FALSE)</f>
        <v>0</v>
      </c>
      <c r="W670" s="335">
        <f>IF(K670="nio",0,IF(K670&gt;0,VLOOKUP(F670,'3-Productie normen'!A:L,VLOOKUP(K670,'3-Productie normen'!$B$38:$C$44,2,FALSE),FALSE)))</f>
        <v>0</v>
      </c>
      <c r="X670" s="335">
        <f t="shared" si="54"/>
        <v>0</v>
      </c>
      <c r="Y670" s="335">
        <f t="shared" si="55"/>
        <v>0</v>
      </c>
      <c r="Z670" s="335">
        <f t="shared" si="56"/>
        <v>0</v>
      </c>
      <c r="AA670" s="336" t="str">
        <f>VLOOKUP(F670,'3-Productie normen'!A:O,15,FALSE)</f>
        <v>-</v>
      </c>
      <c r="AC670" s="337">
        <f t="shared" si="57"/>
        <v>0</v>
      </c>
    </row>
    <row r="671" spans="1:29" ht="14.1" customHeight="1">
      <c r="A671" s="68">
        <v>671</v>
      </c>
      <c r="B671" s="273" t="s">
        <v>112</v>
      </c>
      <c r="C671" s="329" t="s">
        <v>207</v>
      </c>
      <c r="D671" s="330"/>
      <c r="E671" s="224" t="s">
        <v>215</v>
      </c>
      <c r="F671" s="224" t="s">
        <v>218</v>
      </c>
      <c r="G671" s="224" t="s">
        <v>378</v>
      </c>
      <c r="H671" s="339"/>
      <c r="I671" s="339">
        <v>5</v>
      </c>
      <c r="J671" s="332"/>
      <c r="K671" s="333" t="s">
        <v>219</v>
      </c>
      <c r="L671" s="333"/>
      <c r="M671" s="333"/>
      <c r="N671" s="333"/>
      <c r="O671" s="333"/>
      <c r="P671" s="333"/>
      <c r="Q671" s="334">
        <f>IF(K671="nio",0,IF(K671&gt;0,K671*H671/W671,0))*VLOOKUP(B671,'2-Kosten per locatie'!$A$13:$C$63,3,FALSE)</f>
        <v>0</v>
      </c>
      <c r="R671" s="334">
        <f>IF(L671&gt;0,L671*H671/X671,0)*VLOOKUP(B671,'2-Kosten per locatie'!$A$13:$C$63,3,FALSE)</f>
        <v>0</v>
      </c>
      <c r="S671" s="334">
        <f>IF(M671&gt;0,M671*H671/Y671,0)*VLOOKUP(B671,'2-Kosten per locatie'!$A$13:$C$63,3,FALSE)</f>
        <v>0</v>
      </c>
      <c r="T671" s="334">
        <f>IF(N671&gt;0,N671*H671/Z671,0)*VLOOKUP(B671,'2-Kosten per locatie'!$A$13:$C$63,3,FALSE)</f>
        <v>0</v>
      </c>
      <c r="U671" s="334">
        <f>IF(O671&gt;0,O671*H671/Y671,0)*VLOOKUP(B671,'2-Kosten per locatie'!$A$13:$C$63,3,FALSE)</f>
        <v>0</v>
      </c>
      <c r="V671" s="334">
        <f>IF(P671&gt;0,P671*H671/Z671,0)*VLOOKUP(B671,'2-Kosten per locatie'!$A$13:$C$63,3,FALSE)</f>
        <v>0</v>
      </c>
      <c r="W671" s="335">
        <f>IF(K671="nio",0,IF(K671&gt;0,VLOOKUP(F671,'3-Productie normen'!A:L,VLOOKUP(K671,'3-Productie normen'!$B$38:$C$44,2,FALSE),FALSE)))</f>
        <v>0</v>
      </c>
      <c r="X671" s="335">
        <f t="shared" si="54"/>
        <v>0</v>
      </c>
      <c r="Y671" s="335">
        <f t="shared" si="55"/>
        <v>0</v>
      </c>
      <c r="Z671" s="335">
        <f t="shared" si="56"/>
        <v>0</v>
      </c>
      <c r="AA671" s="336" t="str">
        <f>VLOOKUP(F671,'3-Productie normen'!A:O,15,FALSE)</f>
        <v>-</v>
      </c>
      <c r="AC671" s="337">
        <f t="shared" si="57"/>
        <v>0</v>
      </c>
    </row>
    <row r="672" spans="1:29" ht="14.1" customHeight="1">
      <c r="A672" s="68">
        <v>672</v>
      </c>
      <c r="B672" s="273" t="s">
        <v>112</v>
      </c>
      <c r="C672" s="329" t="s">
        <v>207</v>
      </c>
      <c r="D672" s="330"/>
      <c r="E672" s="224" t="s">
        <v>154</v>
      </c>
      <c r="F672" s="224" t="s">
        <v>218</v>
      </c>
      <c r="G672" s="224" t="s">
        <v>378</v>
      </c>
      <c r="H672" s="339">
        <v>0</v>
      </c>
      <c r="I672" s="339">
        <v>39</v>
      </c>
      <c r="J672" s="332">
        <f t="shared" ref="J672:J734" si="58">SUM(K672:P672)</f>
        <v>0</v>
      </c>
      <c r="K672" s="333" t="s">
        <v>219</v>
      </c>
      <c r="L672" s="333"/>
      <c r="M672" s="333"/>
      <c r="N672" s="333"/>
      <c r="O672" s="333"/>
      <c r="P672" s="333"/>
      <c r="Q672" s="334">
        <f>IF(K672="nio",0,IF(K672&gt;0,K672*H672/W672,0))*VLOOKUP(B672,'2-Kosten per locatie'!$A$13:$C$63,3,FALSE)</f>
        <v>0</v>
      </c>
      <c r="R672" s="334">
        <f>IF(L672&gt;0,L672*H672/X672,0)*VLOOKUP(B672,'2-Kosten per locatie'!$A$13:$C$63,3,FALSE)</f>
        <v>0</v>
      </c>
      <c r="S672" s="334">
        <f>IF(M672&gt;0,M672*H672/Y672,0)*VLOOKUP(B672,'2-Kosten per locatie'!$A$13:$C$63,3,FALSE)</f>
        <v>0</v>
      </c>
      <c r="T672" s="334">
        <f>IF(N672&gt;0,N672*H672/Z672,0)*VLOOKUP(B672,'2-Kosten per locatie'!$A$13:$C$63,3,FALSE)</f>
        <v>0</v>
      </c>
      <c r="U672" s="334">
        <f>IF(O672&gt;0,O672*H672/Y672,0)*VLOOKUP(B672,'2-Kosten per locatie'!$A$13:$C$63,3,FALSE)</f>
        <v>0</v>
      </c>
      <c r="V672" s="334">
        <f>IF(P672&gt;0,P672*H672/Z672,0)*VLOOKUP(B672,'2-Kosten per locatie'!$A$13:$C$63,3,FALSE)</f>
        <v>0</v>
      </c>
      <c r="W672" s="335">
        <f>IF(K672="nio",0,IF(K672&gt;0,VLOOKUP(F672,'3-Productie normen'!A:L,VLOOKUP(K672,'3-Productie normen'!$B$38:$C$44,2,FALSE),FALSE)))</f>
        <v>0</v>
      </c>
      <c r="X672" s="335">
        <f t="shared" si="54"/>
        <v>0</v>
      </c>
      <c r="Y672" s="335">
        <f t="shared" si="55"/>
        <v>0</v>
      </c>
      <c r="Z672" s="335">
        <f t="shared" si="56"/>
        <v>0</v>
      </c>
      <c r="AA672" s="336" t="str">
        <f>VLOOKUP(F672,'3-Productie normen'!A:O,15,FALSE)</f>
        <v>-</v>
      </c>
      <c r="AC672" s="337">
        <f t="shared" si="57"/>
        <v>0</v>
      </c>
    </row>
    <row r="673" spans="1:29" ht="14.1" customHeight="1">
      <c r="A673" s="68">
        <v>673</v>
      </c>
      <c r="B673" s="273" t="s">
        <v>112</v>
      </c>
      <c r="C673" s="329" t="s">
        <v>207</v>
      </c>
      <c r="D673" s="330"/>
      <c r="E673" s="224" t="s">
        <v>154</v>
      </c>
      <c r="F673" s="224" t="s">
        <v>218</v>
      </c>
      <c r="G673" s="224" t="s">
        <v>378</v>
      </c>
      <c r="H673" s="339">
        <v>0</v>
      </c>
      <c r="I673" s="339">
        <v>36</v>
      </c>
      <c r="J673" s="332">
        <f t="shared" si="58"/>
        <v>0</v>
      </c>
      <c r="K673" s="333" t="s">
        <v>219</v>
      </c>
      <c r="L673" s="333"/>
      <c r="M673" s="333"/>
      <c r="N673" s="333"/>
      <c r="O673" s="333"/>
      <c r="P673" s="333"/>
      <c r="Q673" s="334">
        <f>IF(K673="nio",0,IF(K673&gt;0,K673*H673/W673,0))*VLOOKUP(B673,'2-Kosten per locatie'!$A$13:$C$63,3,FALSE)</f>
        <v>0</v>
      </c>
      <c r="R673" s="334">
        <f>IF(L673&gt;0,L673*H673/X673,0)*VLOOKUP(B673,'2-Kosten per locatie'!$A$13:$C$63,3,FALSE)</f>
        <v>0</v>
      </c>
      <c r="S673" s="334">
        <f>IF(M673&gt;0,M673*H673/Y673,0)*VLOOKUP(B673,'2-Kosten per locatie'!$A$13:$C$63,3,FALSE)</f>
        <v>0</v>
      </c>
      <c r="T673" s="334">
        <f>IF(N673&gt;0,N673*H673/Z673,0)*VLOOKUP(B673,'2-Kosten per locatie'!$A$13:$C$63,3,FALSE)</f>
        <v>0</v>
      </c>
      <c r="U673" s="334">
        <f>IF(O673&gt;0,O673*H673/Y673,0)*VLOOKUP(B673,'2-Kosten per locatie'!$A$13:$C$63,3,FALSE)</f>
        <v>0</v>
      </c>
      <c r="V673" s="334">
        <f>IF(P673&gt;0,P673*H673/Z673,0)*VLOOKUP(B673,'2-Kosten per locatie'!$A$13:$C$63,3,FALSE)</f>
        <v>0</v>
      </c>
      <c r="W673" s="335">
        <f>IF(K673="nio",0,IF(K673&gt;0,VLOOKUP(F673,'3-Productie normen'!A:L,VLOOKUP(K673,'3-Productie normen'!$B$38:$C$44,2,FALSE),FALSE)))</f>
        <v>0</v>
      </c>
      <c r="X673" s="335">
        <f t="shared" si="54"/>
        <v>0</v>
      </c>
      <c r="Y673" s="335">
        <f t="shared" si="55"/>
        <v>0</v>
      </c>
      <c r="Z673" s="335">
        <f t="shared" si="56"/>
        <v>0</v>
      </c>
      <c r="AA673" s="336" t="str">
        <f>VLOOKUP(F673,'3-Productie normen'!A:O,15,FALSE)</f>
        <v>-</v>
      </c>
      <c r="AC673" s="337">
        <f t="shared" si="57"/>
        <v>0</v>
      </c>
    </row>
    <row r="674" spans="1:29" ht="14.1" customHeight="1">
      <c r="A674" s="68">
        <v>674</v>
      </c>
      <c r="B674" s="273" t="s">
        <v>112</v>
      </c>
      <c r="C674" s="329" t="s">
        <v>207</v>
      </c>
      <c r="D674" s="330"/>
      <c r="E674" s="224" t="s">
        <v>154</v>
      </c>
      <c r="F674" s="224" t="s">
        <v>218</v>
      </c>
      <c r="G674" s="224" t="s">
        <v>476</v>
      </c>
      <c r="H674" s="339">
        <v>0</v>
      </c>
      <c r="I674" s="339">
        <v>16</v>
      </c>
      <c r="J674" s="332">
        <f t="shared" si="58"/>
        <v>0</v>
      </c>
      <c r="K674" s="333" t="s">
        <v>219</v>
      </c>
      <c r="L674" s="333"/>
      <c r="M674" s="333"/>
      <c r="N674" s="333"/>
      <c r="O674" s="333"/>
      <c r="P674" s="333"/>
      <c r="Q674" s="334">
        <f>IF(K674="nio",0,IF(K674&gt;0,K674*H674/W674,0))*VLOOKUP(B674,'2-Kosten per locatie'!$A$13:$C$63,3,FALSE)</f>
        <v>0</v>
      </c>
      <c r="R674" s="334">
        <f>IF(L674&gt;0,L674*H674/X674,0)*VLOOKUP(B674,'2-Kosten per locatie'!$A$13:$C$63,3,FALSE)</f>
        <v>0</v>
      </c>
      <c r="S674" s="334">
        <f>IF(M674&gt;0,M674*H674/Y674,0)*VLOOKUP(B674,'2-Kosten per locatie'!$A$13:$C$63,3,FALSE)</f>
        <v>0</v>
      </c>
      <c r="T674" s="334">
        <f>IF(N674&gt;0,N674*H674/Z674,0)*VLOOKUP(B674,'2-Kosten per locatie'!$A$13:$C$63,3,FALSE)</f>
        <v>0</v>
      </c>
      <c r="U674" s="334">
        <f>IF(O674&gt;0,O674*H674/Y674,0)*VLOOKUP(B674,'2-Kosten per locatie'!$A$13:$C$63,3,FALSE)</f>
        <v>0</v>
      </c>
      <c r="V674" s="334">
        <f>IF(P674&gt;0,P674*H674/Z674,0)*VLOOKUP(B674,'2-Kosten per locatie'!$A$13:$C$63,3,FALSE)</f>
        <v>0</v>
      </c>
      <c r="W674" s="335">
        <f>IF(K674="nio",0,IF(K674&gt;0,VLOOKUP(F674,'3-Productie normen'!A:L,VLOOKUP(K674,'3-Productie normen'!$B$38:$C$44,2,FALSE),FALSE)))</f>
        <v>0</v>
      </c>
      <c r="X674" s="335">
        <f t="shared" si="54"/>
        <v>0</v>
      </c>
      <c r="Y674" s="335">
        <f t="shared" si="55"/>
        <v>0</v>
      </c>
      <c r="Z674" s="335">
        <f t="shared" si="56"/>
        <v>0</v>
      </c>
      <c r="AA674" s="336" t="str">
        <f>VLOOKUP(F674,'3-Productie normen'!A:O,15,FALSE)</f>
        <v>-</v>
      </c>
      <c r="AC674" s="337">
        <f t="shared" si="57"/>
        <v>0</v>
      </c>
    </row>
    <row r="675" spans="1:29" ht="14.1" customHeight="1">
      <c r="A675" s="68">
        <v>675</v>
      </c>
      <c r="B675" s="273" t="s">
        <v>112</v>
      </c>
      <c r="C675" s="329" t="s">
        <v>207</v>
      </c>
      <c r="D675" s="330"/>
      <c r="E675" s="224" t="s">
        <v>481</v>
      </c>
      <c r="F675" s="224" t="s">
        <v>218</v>
      </c>
      <c r="G675" s="224"/>
      <c r="H675" s="339">
        <v>0</v>
      </c>
      <c r="I675" s="339">
        <v>10</v>
      </c>
      <c r="J675" s="332">
        <f t="shared" si="58"/>
        <v>0</v>
      </c>
      <c r="K675" s="333" t="s">
        <v>219</v>
      </c>
      <c r="L675" s="333"/>
      <c r="M675" s="333"/>
      <c r="N675" s="333"/>
      <c r="O675" s="333"/>
      <c r="P675" s="333"/>
      <c r="Q675" s="334">
        <f>IF(K675="nio",0,IF(K675&gt;0,K675*H675/W675,0))*VLOOKUP(B675,'2-Kosten per locatie'!$A$13:$C$63,3,FALSE)</f>
        <v>0</v>
      </c>
      <c r="R675" s="334">
        <f>IF(L675&gt;0,L675*H675/X675,0)*VLOOKUP(B675,'2-Kosten per locatie'!$A$13:$C$63,3,FALSE)</f>
        <v>0</v>
      </c>
      <c r="S675" s="334">
        <f>IF(M675&gt;0,M675*H675/Y675,0)*VLOOKUP(B675,'2-Kosten per locatie'!$A$13:$C$63,3,FALSE)</f>
        <v>0</v>
      </c>
      <c r="T675" s="334">
        <f>IF(N675&gt;0,N675*H675/Z675,0)*VLOOKUP(B675,'2-Kosten per locatie'!$A$13:$C$63,3,FALSE)</f>
        <v>0</v>
      </c>
      <c r="U675" s="334">
        <f>IF(O675&gt;0,O675*H675/Y675,0)*VLOOKUP(B675,'2-Kosten per locatie'!$A$13:$C$63,3,FALSE)</f>
        <v>0</v>
      </c>
      <c r="V675" s="334">
        <f>IF(P675&gt;0,P675*H675/Z675,0)*VLOOKUP(B675,'2-Kosten per locatie'!$A$13:$C$63,3,FALSE)</f>
        <v>0</v>
      </c>
      <c r="W675" s="335">
        <f>IF(K675="nio",0,IF(K675&gt;0,VLOOKUP(F675,'3-Productie normen'!A:L,VLOOKUP(K675,'3-Productie normen'!$B$38:$C$44,2,FALSE),FALSE)))</f>
        <v>0</v>
      </c>
      <c r="X675" s="335">
        <f t="shared" si="54"/>
        <v>0</v>
      </c>
      <c r="Y675" s="335">
        <f t="shared" si="55"/>
        <v>0</v>
      </c>
      <c r="Z675" s="335">
        <f t="shared" si="56"/>
        <v>0</v>
      </c>
      <c r="AA675" s="336" t="str">
        <f>VLOOKUP(F675,'3-Productie normen'!A:O,15,FALSE)</f>
        <v>-</v>
      </c>
      <c r="AC675" s="337">
        <f t="shared" si="57"/>
        <v>0</v>
      </c>
    </row>
    <row r="676" spans="1:29" ht="14.1" customHeight="1">
      <c r="A676" s="68">
        <v>676</v>
      </c>
      <c r="B676" s="273" t="s">
        <v>112</v>
      </c>
      <c r="C676" s="329" t="s">
        <v>207</v>
      </c>
      <c r="D676" s="330"/>
      <c r="E676" s="224" t="s">
        <v>481</v>
      </c>
      <c r="F676" s="224" t="s">
        <v>218</v>
      </c>
      <c r="G676" s="224"/>
      <c r="H676" s="339">
        <v>0</v>
      </c>
      <c r="I676" s="339">
        <v>6</v>
      </c>
      <c r="J676" s="332">
        <f t="shared" si="58"/>
        <v>0</v>
      </c>
      <c r="K676" s="333" t="s">
        <v>219</v>
      </c>
      <c r="L676" s="333"/>
      <c r="M676" s="333"/>
      <c r="N676" s="333"/>
      <c r="O676" s="333"/>
      <c r="P676" s="333"/>
      <c r="Q676" s="334">
        <f>IF(K676="nio",0,IF(K676&gt;0,K676*H676/W676,0))*VLOOKUP(B676,'2-Kosten per locatie'!$A$13:$C$63,3,FALSE)</f>
        <v>0</v>
      </c>
      <c r="R676" s="334">
        <f>IF(L676&gt;0,L676*H676/X676,0)*VLOOKUP(B676,'2-Kosten per locatie'!$A$13:$C$63,3,FALSE)</f>
        <v>0</v>
      </c>
      <c r="S676" s="334">
        <f>IF(M676&gt;0,M676*H676/Y676,0)*VLOOKUP(B676,'2-Kosten per locatie'!$A$13:$C$63,3,FALSE)</f>
        <v>0</v>
      </c>
      <c r="T676" s="334">
        <f>IF(N676&gt;0,N676*H676/Z676,0)*VLOOKUP(B676,'2-Kosten per locatie'!$A$13:$C$63,3,FALSE)</f>
        <v>0</v>
      </c>
      <c r="U676" s="334">
        <f>IF(O676&gt;0,O676*H676/Y676,0)*VLOOKUP(B676,'2-Kosten per locatie'!$A$13:$C$63,3,FALSE)</f>
        <v>0</v>
      </c>
      <c r="V676" s="334">
        <f>IF(P676&gt;0,P676*H676/Z676,0)*VLOOKUP(B676,'2-Kosten per locatie'!$A$13:$C$63,3,FALSE)</f>
        <v>0</v>
      </c>
      <c r="W676" s="335">
        <f>IF(K676="nio",0,IF(K676&gt;0,VLOOKUP(F676,'3-Productie normen'!A:L,VLOOKUP(K676,'3-Productie normen'!$B$38:$C$44,2,FALSE),FALSE)))</f>
        <v>0</v>
      </c>
      <c r="X676" s="335">
        <f t="shared" si="54"/>
        <v>0</v>
      </c>
      <c r="Y676" s="335">
        <f t="shared" si="55"/>
        <v>0</v>
      </c>
      <c r="Z676" s="335">
        <f t="shared" si="56"/>
        <v>0</v>
      </c>
      <c r="AA676" s="336" t="str">
        <f>VLOOKUP(F676,'3-Productie normen'!A:O,15,FALSE)</f>
        <v>-</v>
      </c>
      <c r="AC676" s="337">
        <f t="shared" si="57"/>
        <v>0</v>
      </c>
    </row>
    <row r="677" spans="1:29" ht="14.1" customHeight="1">
      <c r="A677" s="68">
        <v>677</v>
      </c>
      <c r="B677" s="273" t="s">
        <v>112</v>
      </c>
      <c r="C677" s="329" t="s">
        <v>207</v>
      </c>
      <c r="D677" s="330"/>
      <c r="E677" s="224" t="s">
        <v>482</v>
      </c>
      <c r="F677" s="224" t="s">
        <v>218</v>
      </c>
      <c r="G677" s="224"/>
      <c r="H677" s="339">
        <v>0</v>
      </c>
      <c r="I677" s="339">
        <v>660</v>
      </c>
      <c r="J677" s="332">
        <f t="shared" si="58"/>
        <v>0</v>
      </c>
      <c r="K677" s="333" t="s">
        <v>219</v>
      </c>
      <c r="L677" s="333"/>
      <c r="M677" s="333"/>
      <c r="N677" s="333"/>
      <c r="O677" s="333"/>
      <c r="P677" s="333"/>
      <c r="Q677" s="334">
        <f>IF(K677="nio",0,IF(K677&gt;0,K677*H677/W677,0))*VLOOKUP(B677,'2-Kosten per locatie'!$A$13:$C$63,3,FALSE)</f>
        <v>0</v>
      </c>
      <c r="R677" s="334">
        <f>IF(L677&gt;0,L677*H677/X677,0)*VLOOKUP(B677,'2-Kosten per locatie'!$A$13:$C$63,3,FALSE)</f>
        <v>0</v>
      </c>
      <c r="S677" s="334">
        <f>IF(M677&gt;0,M677*H677/Y677,0)*VLOOKUP(B677,'2-Kosten per locatie'!$A$13:$C$63,3,FALSE)</f>
        <v>0</v>
      </c>
      <c r="T677" s="334">
        <f>IF(N677&gt;0,N677*H677/Z677,0)*VLOOKUP(B677,'2-Kosten per locatie'!$A$13:$C$63,3,FALSE)</f>
        <v>0</v>
      </c>
      <c r="U677" s="334">
        <f>IF(O677&gt;0,O677*H677/Y677,0)*VLOOKUP(B677,'2-Kosten per locatie'!$A$13:$C$63,3,FALSE)</f>
        <v>0</v>
      </c>
      <c r="V677" s="334">
        <f>IF(P677&gt;0,P677*H677/Z677,0)*VLOOKUP(B677,'2-Kosten per locatie'!$A$13:$C$63,3,FALSE)</f>
        <v>0</v>
      </c>
      <c r="W677" s="335">
        <f>IF(K677="nio",0,IF(K677&gt;0,VLOOKUP(F677,'3-Productie normen'!A:L,VLOOKUP(K677,'3-Productie normen'!$B$38:$C$44,2,FALSE),FALSE)))</f>
        <v>0</v>
      </c>
      <c r="X677" s="335">
        <f t="shared" si="54"/>
        <v>0</v>
      </c>
      <c r="Y677" s="335">
        <f t="shared" si="55"/>
        <v>0</v>
      </c>
      <c r="Z677" s="335">
        <f t="shared" si="56"/>
        <v>0</v>
      </c>
      <c r="AA677" s="336" t="str">
        <f>VLOOKUP(F677,'3-Productie normen'!A:O,15,FALSE)</f>
        <v>-</v>
      </c>
      <c r="AC677" s="337">
        <f t="shared" si="57"/>
        <v>0</v>
      </c>
    </row>
    <row r="678" spans="1:29" ht="14.1" customHeight="1">
      <c r="A678" s="68">
        <v>678</v>
      </c>
      <c r="B678" s="273" t="s">
        <v>112</v>
      </c>
      <c r="C678" s="329" t="s">
        <v>207</v>
      </c>
      <c r="D678" s="330"/>
      <c r="E678" s="224" t="s">
        <v>483</v>
      </c>
      <c r="F678" s="224" t="s">
        <v>218</v>
      </c>
      <c r="G678" s="224" t="s">
        <v>476</v>
      </c>
      <c r="H678" s="339">
        <v>0</v>
      </c>
      <c r="I678" s="339">
        <v>100</v>
      </c>
      <c r="J678" s="332">
        <f t="shared" si="58"/>
        <v>0</v>
      </c>
      <c r="K678" s="333" t="s">
        <v>219</v>
      </c>
      <c r="L678" s="333"/>
      <c r="M678" s="333"/>
      <c r="N678" s="333"/>
      <c r="O678" s="333"/>
      <c r="P678" s="333"/>
      <c r="Q678" s="334">
        <f>IF(K678="nio",0,IF(K678&gt;0,K678*H678/W678,0))*VLOOKUP(B678,'2-Kosten per locatie'!$A$13:$C$63,3,FALSE)</f>
        <v>0</v>
      </c>
      <c r="R678" s="334">
        <f>IF(L678&gt;0,L678*H678/X678,0)*VLOOKUP(B678,'2-Kosten per locatie'!$A$13:$C$63,3,FALSE)</f>
        <v>0</v>
      </c>
      <c r="S678" s="334">
        <f>IF(M678&gt;0,M678*H678/Y678,0)*VLOOKUP(B678,'2-Kosten per locatie'!$A$13:$C$63,3,FALSE)</f>
        <v>0</v>
      </c>
      <c r="T678" s="334">
        <f>IF(N678&gt;0,N678*H678/Z678,0)*VLOOKUP(B678,'2-Kosten per locatie'!$A$13:$C$63,3,FALSE)</f>
        <v>0</v>
      </c>
      <c r="U678" s="334">
        <f>IF(O678&gt;0,O678*H678/Y678,0)*VLOOKUP(B678,'2-Kosten per locatie'!$A$13:$C$63,3,FALSE)</f>
        <v>0</v>
      </c>
      <c r="V678" s="334">
        <f>IF(P678&gt;0,P678*H678/Z678,0)*VLOOKUP(B678,'2-Kosten per locatie'!$A$13:$C$63,3,FALSE)</f>
        <v>0</v>
      </c>
      <c r="W678" s="335">
        <f>IF(K678="nio",0,IF(K678&gt;0,VLOOKUP(F678,'3-Productie normen'!A:L,VLOOKUP(K678,'3-Productie normen'!$B$38:$C$44,2,FALSE),FALSE)))</f>
        <v>0</v>
      </c>
      <c r="X678" s="335">
        <f t="shared" si="54"/>
        <v>0</v>
      </c>
      <c r="Y678" s="335">
        <f t="shared" si="55"/>
        <v>0</v>
      </c>
      <c r="Z678" s="335">
        <f t="shared" si="56"/>
        <v>0</v>
      </c>
      <c r="AA678" s="336" t="str">
        <f>VLOOKUP(F678,'3-Productie normen'!A:O,15,FALSE)</f>
        <v>-</v>
      </c>
      <c r="AC678" s="337">
        <f t="shared" si="57"/>
        <v>0</v>
      </c>
    </row>
    <row r="679" spans="1:29" ht="22.5" customHeight="1">
      <c r="A679" s="68">
        <v>679</v>
      </c>
      <c r="B679" s="273" t="s">
        <v>112</v>
      </c>
      <c r="C679" s="329" t="s">
        <v>207</v>
      </c>
      <c r="D679" s="330"/>
      <c r="E679" s="224" t="s">
        <v>484</v>
      </c>
      <c r="F679" s="224" t="s">
        <v>218</v>
      </c>
      <c r="G679" s="224" t="s">
        <v>476</v>
      </c>
      <c r="H679" s="339">
        <v>0</v>
      </c>
      <c r="I679" s="339">
        <v>1</v>
      </c>
      <c r="J679" s="332">
        <f t="shared" si="58"/>
        <v>0</v>
      </c>
      <c r="K679" s="333" t="s">
        <v>219</v>
      </c>
      <c r="L679" s="333"/>
      <c r="M679" s="333"/>
      <c r="N679" s="333"/>
      <c r="O679" s="333"/>
      <c r="P679" s="333"/>
      <c r="Q679" s="334">
        <f>IF(K679="nio",0,IF(K679&gt;0,K679*H679/W679,0))*VLOOKUP(B679,'2-Kosten per locatie'!$A$13:$C$63,3,FALSE)</f>
        <v>0</v>
      </c>
      <c r="R679" s="334">
        <f>IF(L679&gt;0,L679*H679/X679,0)*VLOOKUP(B679,'2-Kosten per locatie'!$A$13:$C$63,3,FALSE)</f>
        <v>0</v>
      </c>
      <c r="S679" s="334">
        <f>IF(M679&gt;0,M679*H679/Y679,0)*VLOOKUP(B679,'2-Kosten per locatie'!$A$13:$C$63,3,FALSE)</f>
        <v>0</v>
      </c>
      <c r="T679" s="334">
        <f>IF(N679&gt;0,N679*H679/Z679,0)*VLOOKUP(B679,'2-Kosten per locatie'!$A$13:$C$63,3,FALSE)</f>
        <v>0</v>
      </c>
      <c r="U679" s="334">
        <f>IF(O679&gt;0,O679*H679/Y679,0)*VLOOKUP(B679,'2-Kosten per locatie'!$A$13:$C$63,3,FALSE)</f>
        <v>0</v>
      </c>
      <c r="V679" s="334">
        <f>IF(P679&gt;0,P679*H679/Z679,0)*VLOOKUP(B679,'2-Kosten per locatie'!$A$13:$C$63,3,FALSE)</f>
        <v>0</v>
      </c>
      <c r="W679" s="335">
        <f>IF(K679="nio",0,IF(K679&gt;0,VLOOKUP(F679,'3-Productie normen'!A:L,VLOOKUP(K679,'3-Productie normen'!$B$38:$C$44,2,FALSE),FALSE)))</f>
        <v>0</v>
      </c>
      <c r="X679" s="335">
        <f t="shared" si="54"/>
        <v>0</v>
      </c>
      <c r="Y679" s="335">
        <f t="shared" si="55"/>
        <v>0</v>
      </c>
      <c r="Z679" s="335">
        <f t="shared" si="56"/>
        <v>0</v>
      </c>
      <c r="AA679" s="336" t="str">
        <f>VLOOKUP(F679,'3-Productie normen'!A:O,15,FALSE)</f>
        <v>-</v>
      </c>
      <c r="AC679" s="337">
        <f t="shared" si="57"/>
        <v>0</v>
      </c>
    </row>
    <row r="680" spans="1:29" ht="16.5" customHeight="1">
      <c r="A680" s="68">
        <v>680</v>
      </c>
      <c r="B680" s="273" t="s">
        <v>112</v>
      </c>
      <c r="C680" s="329" t="s">
        <v>207</v>
      </c>
      <c r="D680" s="330"/>
      <c r="E680" s="224" t="s">
        <v>215</v>
      </c>
      <c r="F680" s="224" t="s">
        <v>166</v>
      </c>
      <c r="G680" s="224" t="s">
        <v>378</v>
      </c>
      <c r="H680" s="339">
        <v>1</v>
      </c>
      <c r="I680" s="339"/>
      <c r="J680" s="332">
        <f t="shared" si="58"/>
        <v>130</v>
      </c>
      <c r="K680" s="333">
        <v>130</v>
      </c>
      <c r="L680" s="333"/>
      <c r="M680" s="333"/>
      <c r="N680" s="333"/>
      <c r="O680" s="333"/>
      <c r="P680" s="333"/>
      <c r="Q680" s="334" t="e">
        <f>IF(K680="nio",0,IF(K680&gt;0,K680*H680/W680,0))*VLOOKUP(B680,'2-Kosten per locatie'!$A$13:$C$63,3,FALSE)</f>
        <v>#DIV/0!</v>
      </c>
      <c r="R680" s="334">
        <f>IF(L680&gt;0,L680*H680/X680,0)*VLOOKUP(B680,'2-Kosten per locatie'!$A$13:$C$63,3,FALSE)</f>
        <v>0</v>
      </c>
      <c r="S680" s="334">
        <f>IF(M680&gt;0,M680*H680/Y680,0)*VLOOKUP(B680,'2-Kosten per locatie'!$A$13:$C$63,3,FALSE)</f>
        <v>0</v>
      </c>
      <c r="T680" s="334">
        <f>IF(N680&gt;0,N680*H680/Z680,0)*VLOOKUP(B680,'2-Kosten per locatie'!$A$13:$C$63,3,FALSE)</f>
        <v>0</v>
      </c>
      <c r="U680" s="334">
        <f>IF(O680&gt;0,O680*H680/Y680,0)*VLOOKUP(B680,'2-Kosten per locatie'!$A$13:$C$63,3,FALSE)</f>
        <v>0</v>
      </c>
      <c r="V680" s="334">
        <f>IF(P680&gt;0,P680*H680/Z680,0)*VLOOKUP(B680,'2-Kosten per locatie'!$A$13:$C$63,3,FALSE)</f>
        <v>0</v>
      </c>
      <c r="W680" s="335">
        <f>IF(K680="nio",0,IF(K680&gt;0,VLOOKUP(F680,'3-Productie normen'!A:L,VLOOKUP(K680,'3-Productie normen'!$B$38:$C$44,2,FALSE),FALSE)))</f>
        <v>0</v>
      </c>
      <c r="X680" s="335">
        <f t="shared" si="54"/>
        <v>0</v>
      </c>
      <c r="Y680" s="335">
        <f t="shared" si="55"/>
        <v>0</v>
      </c>
      <c r="Z680" s="335">
        <f t="shared" si="56"/>
        <v>0</v>
      </c>
      <c r="AA680" s="336" t="str">
        <f>VLOOKUP(F680,'3-Productie normen'!A:O,15,FALSE)</f>
        <v>S</v>
      </c>
      <c r="AC680" s="337">
        <f t="shared" si="57"/>
        <v>130</v>
      </c>
    </row>
    <row r="681" spans="1:29" ht="14.1" customHeight="1">
      <c r="A681" s="68">
        <v>681</v>
      </c>
      <c r="B681" s="273" t="s">
        <v>112</v>
      </c>
      <c r="C681" s="329" t="s">
        <v>207</v>
      </c>
      <c r="D681" s="330"/>
      <c r="E681" s="224" t="s">
        <v>485</v>
      </c>
      <c r="F681" s="224" t="s">
        <v>218</v>
      </c>
      <c r="G681" s="224"/>
      <c r="H681" s="339">
        <v>0</v>
      </c>
      <c r="I681" s="339">
        <v>18</v>
      </c>
      <c r="J681" s="332">
        <f t="shared" si="58"/>
        <v>0</v>
      </c>
      <c r="K681" s="333" t="s">
        <v>219</v>
      </c>
      <c r="L681" s="333"/>
      <c r="M681" s="333"/>
      <c r="N681" s="333"/>
      <c r="O681" s="333"/>
      <c r="P681" s="333"/>
      <c r="Q681" s="334">
        <f>IF(K681="nio",0,IF(K681&gt;0,K681*H681/W681,0))*VLOOKUP(B681,'2-Kosten per locatie'!$A$13:$C$63,3,FALSE)</f>
        <v>0</v>
      </c>
      <c r="R681" s="334">
        <f>IF(L681&gt;0,L681*H681/X681,0)*VLOOKUP(B681,'2-Kosten per locatie'!$A$13:$C$63,3,FALSE)</f>
        <v>0</v>
      </c>
      <c r="S681" s="334">
        <f>IF(M681&gt;0,M681*H681/Y681,0)*VLOOKUP(B681,'2-Kosten per locatie'!$A$13:$C$63,3,FALSE)</f>
        <v>0</v>
      </c>
      <c r="T681" s="334">
        <f>IF(N681&gt;0,N681*H681/Z681,0)*VLOOKUP(B681,'2-Kosten per locatie'!$A$13:$C$63,3,FALSE)</f>
        <v>0</v>
      </c>
      <c r="U681" s="334">
        <f>IF(O681&gt;0,O681*H681/Y681,0)*VLOOKUP(B681,'2-Kosten per locatie'!$A$13:$C$63,3,FALSE)</f>
        <v>0</v>
      </c>
      <c r="V681" s="334">
        <f>IF(P681&gt;0,P681*H681/Z681,0)*VLOOKUP(B681,'2-Kosten per locatie'!$A$13:$C$63,3,FALSE)</f>
        <v>0</v>
      </c>
      <c r="W681" s="335">
        <f>IF(K681="nio",0,IF(K681&gt;0,VLOOKUP(F681,'3-Productie normen'!A:L,VLOOKUP(K681,'3-Productie normen'!$B$38:$C$44,2,FALSE),FALSE)))</f>
        <v>0</v>
      </c>
      <c r="X681" s="335">
        <f t="shared" si="54"/>
        <v>0</v>
      </c>
      <c r="Y681" s="335">
        <f t="shared" si="55"/>
        <v>0</v>
      </c>
      <c r="Z681" s="335">
        <f t="shared" si="56"/>
        <v>0</v>
      </c>
      <c r="AA681" s="336" t="str">
        <f>VLOOKUP(F681,'3-Productie normen'!A:O,15,FALSE)</f>
        <v>-</v>
      </c>
      <c r="AC681" s="337">
        <f t="shared" si="57"/>
        <v>0</v>
      </c>
    </row>
    <row r="682" spans="1:29" ht="14.1" customHeight="1">
      <c r="A682" s="68">
        <v>682</v>
      </c>
      <c r="B682" s="273" t="s">
        <v>112</v>
      </c>
      <c r="C682" s="329" t="s">
        <v>207</v>
      </c>
      <c r="D682" s="330"/>
      <c r="E682" s="224" t="s">
        <v>486</v>
      </c>
      <c r="F682" s="224" t="s">
        <v>218</v>
      </c>
      <c r="G682" s="224"/>
      <c r="H682" s="339">
        <v>0</v>
      </c>
      <c r="I682" s="339">
        <v>7</v>
      </c>
      <c r="J682" s="332">
        <f t="shared" si="58"/>
        <v>0</v>
      </c>
      <c r="K682" s="333" t="s">
        <v>219</v>
      </c>
      <c r="L682" s="333"/>
      <c r="M682" s="333"/>
      <c r="N682" s="333"/>
      <c r="O682" s="333"/>
      <c r="P682" s="333"/>
      <c r="Q682" s="334">
        <f>IF(K682="nio",0,IF(K682&gt;0,K682*H682/W682,0))*VLOOKUP(B682,'2-Kosten per locatie'!$A$13:$C$63,3,FALSE)</f>
        <v>0</v>
      </c>
      <c r="R682" s="334">
        <f>IF(L682&gt;0,L682*H682/X682,0)*VLOOKUP(B682,'2-Kosten per locatie'!$A$13:$C$63,3,FALSE)</f>
        <v>0</v>
      </c>
      <c r="S682" s="334">
        <f>IF(M682&gt;0,M682*H682/Y682,0)*VLOOKUP(B682,'2-Kosten per locatie'!$A$13:$C$63,3,FALSE)</f>
        <v>0</v>
      </c>
      <c r="T682" s="334">
        <f>IF(N682&gt;0,N682*H682/Z682,0)*VLOOKUP(B682,'2-Kosten per locatie'!$A$13:$C$63,3,FALSE)</f>
        <v>0</v>
      </c>
      <c r="U682" s="334">
        <f>IF(O682&gt;0,O682*H682/Y682,0)*VLOOKUP(B682,'2-Kosten per locatie'!$A$13:$C$63,3,FALSE)</f>
        <v>0</v>
      </c>
      <c r="V682" s="334">
        <f>IF(P682&gt;0,P682*H682/Z682,0)*VLOOKUP(B682,'2-Kosten per locatie'!$A$13:$C$63,3,FALSE)</f>
        <v>0</v>
      </c>
      <c r="W682" s="335">
        <f>IF(K682="nio",0,IF(K682&gt;0,VLOOKUP(F682,'3-Productie normen'!A:L,VLOOKUP(K682,'3-Productie normen'!$B$38:$C$44,2,FALSE),FALSE)))</f>
        <v>0</v>
      </c>
      <c r="X682" s="335">
        <f t="shared" si="54"/>
        <v>0</v>
      </c>
      <c r="Y682" s="335">
        <f t="shared" si="55"/>
        <v>0</v>
      </c>
      <c r="Z682" s="335">
        <f t="shared" si="56"/>
        <v>0</v>
      </c>
      <c r="AA682" s="336" t="str">
        <f>VLOOKUP(F682,'3-Productie normen'!A:O,15,FALSE)</f>
        <v>-</v>
      </c>
      <c r="AC682" s="337">
        <f t="shared" si="57"/>
        <v>0</v>
      </c>
    </row>
    <row r="683" spans="1:29" ht="14.1" customHeight="1">
      <c r="A683" s="68">
        <v>683</v>
      </c>
      <c r="B683" s="273" t="s">
        <v>112</v>
      </c>
      <c r="C683" s="329" t="s">
        <v>207</v>
      </c>
      <c r="D683" s="330"/>
      <c r="E683" s="224" t="s">
        <v>487</v>
      </c>
      <c r="F683" s="224" t="s">
        <v>218</v>
      </c>
      <c r="G683" s="224"/>
      <c r="H683" s="339">
        <v>0</v>
      </c>
      <c r="I683" s="339">
        <v>3</v>
      </c>
      <c r="J683" s="332">
        <f t="shared" si="58"/>
        <v>0</v>
      </c>
      <c r="K683" s="333" t="s">
        <v>219</v>
      </c>
      <c r="L683" s="333"/>
      <c r="M683" s="333"/>
      <c r="N683" s="333"/>
      <c r="O683" s="333"/>
      <c r="P683" s="333"/>
      <c r="Q683" s="334">
        <f>IF(K683="nio",0,IF(K683&gt;0,K683*H683/W683,0))*VLOOKUP(B683,'2-Kosten per locatie'!$A$13:$C$63,3,FALSE)</f>
        <v>0</v>
      </c>
      <c r="R683" s="334">
        <f>IF(L683&gt;0,L683*H683/X683,0)*VLOOKUP(B683,'2-Kosten per locatie'!$A$13:$C$63,3,FALSE)</f>
        <v>0</v>
      </c>
      <c r="S683" s="334">
        <f>IF(M683&gt;0,M683*H683/Y683,0)*VLOOKUP(B683,'2-Kosten per locatie'!$A$13:$C$63,3,FALSE)</f>
        <v>0</v>
      </c>
      <c r="T683" s="334">
        <f>IF(N683&gt;0,N683*H683/Z683,0)*VLOOKUP(B683,'2-Kosten per locatie'!$A$13:$C$63,3,FALSE)</f>
        <v>0</v>
      </c>
      <c r="U683" s="334">
        <f>IF(O683&gt;0,O683*H683/Y683,0)*VLOOKUP(B683,'2-Kosten per locatie'!$A$13:$C$63,3,FALSE)</f>
        <v>0</v>
      </c>
      <c r="V683" s="334">
        <f>IF(P683&gt;0,P683*H683/Z683,0)*VLOOKUP(B683,'2-Kosten per locatie'!$A$13:$C$63,3,FALSE)</f>
        <v>0</v>
      </c>
      <c r="W683" s="335">
        <f>IF(K683="nio",0,IF(K683&gt;0,VLOOKUP(F683,'3-Productie normen'!A:L,VLOOKUP(K683,'3-Productie normen'!$B$38:$C$44,2,FALSE),FALSE)))</f>
        <v>0</v>
      </c>
      <c r="X683" s="335">
        <f t="shared" si="54"/>
        <v>0</v>
      </c>
      <c r="Y683" s="335">
        <f t="shared" si="55"/>
        <v>0</v>
      </c>
      <c r="Z683" s="335">
        <f t="shared" si="56"/>
        <v>0</v>
      </c>
      <c r="AA683" s="336" t="str">
        <f>VLOOKUP(F683,'3-Productie normen'!A:O,15,FALSE)</f>
        <v>-</v>
      </c>
      <c r="AC683" s="337">
        <f t="shared" si="57"/>
        <v>0</v>
      </c>
    </row>
    <row r="684" spans="1:29" ht="14.1" customHeight="1">
      <c r="A684" s="68">
        <v>684</v>
      </c>
      <c r="B684" s="273" t="s">
        <v>112</v>
      </c>
      <c r="C684" s="329" t="s">
        <v>207</v>
      </c>
      <c r="D684" s="330"/>
      <c r="E684" s="224" t="s">
        <v>488</v>
      </c>
      <c r="F684" s="224" t="s">
        <v>218</v>
      </c>
      <c r="G684" s="224"/>
      <c r="H684" s="339">
        <v>0</v>
      </c>
      <c r="I684" s="339">
        <v>152</v>
      </c>
      <c r="J684" s="332">
        <f t="shared" si="58"/>
        <v>0</v>
      </c>
      <c r="K684" s="333" t="s">
        <v>219</v>
      </c>
      <c r="L684" s="333"/>
      <c r="M684" s="333"/>
      <c r="N684" s="333"/>
      <c r="O684" s="333"/>
      <c r="P684" s="333"/>
      <c r="Q684" s="334">
        <f>IF(K684="nio",0,IF(K684&gt;0,K684*H684/W684,0))*VLOOKUP(B684,'2-Kosten per locatie'!$A$13:$C$63,3,FALSE)</f>
        <v>0</v>
      </c>
      <c r="R684" s="334">
        <f>IF(L684&gt;0,L684*H684/X684,0)*VLOOKUP(B684,'2-Kosten per locatie'!$A$13:$C$63,3,FALSE)</f>
        <v>0</v>
      </c>
      <c r="S684" s="334">
        <f>IF(M684&gt;0,M684*H684/Y684,0)*VLOOKUP(B684,'2-Kosten per locatie'!$A$13:$C$63,3,FALSE)</f>
        <v>0</v>
      </c>
      <c r="T684" s="334">
        <f>IF(N684&gt;0,N684*H684/Z684,0)*VLOOKUP(B684,'2-Kosten per locatie'!$A$13:$C$63,3,FALSE)</f>
        <v>0</v>
      </c>
      <c r="U684" s="334">
        <f>IF(O684&gt;0,O684*H684/Y684,0)*VLOOKUP(B684,'2-Kosten per locatie'!$A$13:$C$63,3,FALSE)</f>
        <v>0</v>
      </c>
      <c r="V684" s="334">
        <f>IF(P684&gt;0,P684*H684/Z684,0)*VLOOKUP(B684,'2-Kosten per locatie'!$A$13:$C$63,3,FALSE)</f>
        <v>0</v>
      </c>
      <c r="W684" s="335">
        <f>IF(K684="nio",0,IF(K684&gt;0,VLOOKUP(F684,'3-Productie normen'!A:L,VLOOKUP(K684,'3-Productie normen'!$B$38:$C$44,2,FALSE),FALSE)))</f>
        <v>0</v>
      </c>
      <c r="X684" s="335">
        <f t="shared" si="54"/>
        <v>0</v>
      </c>
      <c r="Y684" s="335">
        <f t="shared" si="55"/>
        <v>0</v>
      </c>
      <c r="Z684" s="335">
        <f t="shared" si="56"/>
        <v>0</v>
      </c>
      <c r="AA684" s="336" t="str">
        <f>VLOOKUP(F684,'3-Productie normen'!A:O,15,FALSE)</f>
        <v>-</v>
      </c>
      <c r="AC684" s="337">
        <f t="shared" si="57"/>
        <v>0</v>
      </c>
    </row>
    <row r="685" spans="1:29" ht="14.1" customHeight="1">
      <c r="A685" s="68">
        <v>685</v>
      </c>
      <c r="B685" s="273" t="s">
        <v>112</v>
      </c>
      <c r="C685" s="329" t="s">
        <v>207</v>
      </c>
      <c r="D685" s="330"/>
      <c r="E685" s="224" t="s">
        <v>162</v>
      </c>
      <c r="F685" s="224" t="s">
        <v>218</v>
      </c>
      <c r="G685" s="224"/>
      <c r="H685" s="339">
        <v>0</v>
      </c>
      <c r="I685" s="339">
        <v>20</v>
      </c>
      <c r="J685" s="332">
        <f t="shared" si="58"/>
        <v>0</v>
      </c>
      <c r="K685" s="333" t="s">
        <v>219</v>
      </c>
      <c r="L685" s="333"/>
      <c r="M685" s="333"/>
      <c r="N685" s="333"/>
      <c r="O685" s="333"/>
      <c r="P685" s="333"/>
      <c r="Q685" s="334">
        <f>IF(K685="nio",0,IF(K685&gt;0,K685*H685/W685,0))*VLOOKUP(B685,'2-Kosten per locatie'!$A$13:$C$63,3,FALSE)</f>
        <v>0</v>
      </c>
      <c r="R685" s="334">
        <f>IF(L685&gt;0,L685*H685/X685,0)*VLOOKUP(B685,'2-Kosten per locatie'!$A$13:$C$63,3,FALSE)</f>
        <v>0</v>
      </c>
      <c r="S685" s="334">
        <f>IF(M685&gt;0,M685*H685/Y685,0)*VLOOKUP(B685,'2-Kosten per locatie'!$A$13:$C$63,3,FALSE)</f>
        <v>0</v>
      </c>
      <c r="T685" s="334">
        <f>IF(N685&gt;0,N685*H685/Z685,0)*VLOOKUP(B685,'2-Kosten per locatie'!$A$13:$C$63,3,FALSE)</f>
        <v>0</v>
      </c>
      <c r="U685" s="334">
        <f>IF(O685&gt;0,O685*H685/Y685,0)*VLOOKUP(B685,'2-Kosten per locatie'!$A$13:$C$63,3,FALSE)</f>
        <v>0</v>
      </c>
      <c r="V685" s="334">
        <f>IF(P685&gt;0,P685*H685/Z685,0)*VLOOKUP(B685,'2-Kosten per locatie'!$A$13:$C$63,3,FALSE)</f>
        <v>0</v>
      </c>
      <c r="W685" s="335">
        <f>IF(K685="nio",0,IF(K685&gt;0,VLOOKUP(F685,'3-Productie normen'!A:L,VLOOKUP(K685,'3-Productie normen'!$B$38:$C$44,2,FALSE),FALSE)))</f>
        <v>0</v>
      </c>
      <c r="X685" s="335">
        <f t="shared" si="54"/>
        <v>0</v>
      </c>
      <c r="Y685" s="335">
        <f t="shared" si="55"/>
        <v>0</v>
      </c>
      <c r="Z685" s="335">
        <f t="shared" si="56"/>
        <v>0</v>
      </c>
      <c r="AA685" s="336" t="str">
        <f>VLOOKUP(F685,'3-Productie normen'!A:O,15,FALSE)</f>
        <v>-</v>
      </c>
      <c r="AC685" s="337">
        <f t="shared" si="57"/>
        <v>0</v>
      </c>
    </row>
    <row r="686" spans="1:29" ht="14.1" customHeight="1">
      <c r="A686" s="68">
        <v>686</v>
      </c>
      <c r="B686" s="273" t="s">
        <v>112</v>
      </c>
      <c r="C686" s="329" t="s">
        <v>207</v>
      </c>
      <c r="D686" s="330"/>
      <c r="E686" s="224" t="s">
        <v>489</v>
      </c>
      <c r="F686" s="224" t="s">
        <v>218</v>
      </c>
      <c r="G686" s="224"/>
      <c r="H686" s="339">
        <v>0</v>
      </c>
      <c r="I686" s="339">
        <v>40</v>
      </c>
      <c r="J686" s="332">
        <f t="shared" si="58"/>
        <v>0</v>
      </c>
      <c r="K686" s="333" t="s">
        <v>219</v>
      </c>
      <c r="L686" s="333"/>
      <c r="M686" s="333"/>
      <c r="N686" s="333"/>
      <c r="O686" s="333"/>
      <c r="P686" s="333"/>
      <c r="Q686" s="334">
        <f>IF(K686="nio",0,IF(K686&gt;0,K686*H686/W686,0))*VLOOKUP(B686,'2-Kosten per locatie'!$A$13:$C$63,3,FALSE)</f>
        <v>0</v>
      </c>
      <c r="R686" s="334">
        <f>IF(L686&gt;0,L686*H686/X686,0)*VLOOKUP(B686,'2-Kosten per locatie'!$A$13:$C$63,3,FALSE)</f>
        <v>0</v>
      </c>
      <c r="S686" s="334">
        <f>IF(M686&gt;0,M686*H686/Y686,0)*VLOOKUP(B686,'2-Kosten per locatie'!$A$13:$C$63,3,FALSE)</f>
        <v>0</v>
      </c>
      <c r="T686" s="334">
        <f>IF(N686&gt;0,N686*H686/Z686,0)*VLOOKUP(B686,'2-Kosten per locatie'!$A$13:$C$63,3,FALSE)</f>
        <v>0</v>
      </c>
      <c r="U686" s="334">
        <f>IF(O686&gt;0,O686*H686/Y686,0)*VLOOKUP(B686,'2-Kosten per locatie'!$A$13:$C$63,3,FALSE)</f>
        <v>0</v>
      </c>
      <c r="V686" s="334">
        <f>IF(P686&gt;0,P686*H686/Z686,0)*VLOOKUP(B686,'2-Kosten per locatie'!$A$13:$C$63,3,FALSE)</f>
        <v>0</v>
      </c>
      <c r="W686" s="335">
        <f>IF(K686="nio",0,IF(K686&gt;0,VLOOKUP(F686,'3-Productie normen'!A:L,VLOOKUP(K686,'3-Productie normen'!$B$38:$C$44,2,FALSE),FALSE)))</f>
        <v>0</v>
      </c>
      <c r="X686" s="335">
        <f t="shared" si="54"/>
        <v>0</v>
      </c>
      <c r="Y686" s="335">
        <f t="shared" si="55"/>
        <v>0</v>
      </c>
      <c r="Z686" s="335">
        <f t="shared" si="56"/>
        <v>0</v>
      </c>
      <c r="AA686" s="336" t="str">
        <f>VLOOKUP(F686,'3-Productie normen'!A:O,15,FALSE)</f>
        <v>-</v>
      </c>
      <c r="AC686" s="337">
        <f t="shared" si="57"/>
        <v>0</v>
      </c>
    </row>
    <row r="687" spans="1:29" ht="14.1" customHeight="1">
      <c r="A687" s="68">
        <v>687</v>
      </c>
      <c r="B687" s="273" t="s">
        <v>112</v>
      </c>
      <c r="C687" s="329" t="s">
        <v>207</v>
      </c>
      <c r="D687" s="330"/>
      <c r="E687" s="224" t="s">
        <v>490</v>
      </c>
      <c r="F687" s="224" t="s">
        <v>218</v>
      </c>
      <c r="G687" s="224" t="s">
        <v>378</v>
      </c>
      <c r="H687" s="339">
        <v>0</v>
      </c>
      <c r="I687" s="339">
        <v>7</v>
      </c>
      <c r="J687" s="332">
        <f t="shared" si="58"/>
        <v>0</v>
      </c>
      <c r="K687" s="333" t="s">
        <v>219</v>
      </c>
      <c r="L687" s="333"/>
      <c r="M687" s="333"/>
      <c r="N687" s="333"/>
      <c r="O687" s="333"/>
      <c r="P687" s="333"/>
      <c r="Q687" s="334">
        <f>IF(K687="nio",0,IF(K687&gt;0,K687*H687/W687,0))*VLOOKUP(B687,'2-Kosten per locatie'!$A$13:$C$63,3,FALSE)</f>
        <v>0</v>
      </c>
      <c r="R687" s="334">
        <f>IF(L687&gt;0,L687*H687/X687,0)*VLOOKUP(B687,'2-Kosten per locatie'!$A$13:$C$63,3,FALSE)</f>
        <v>0</v>
      </c>
      <c r="S687" s="334">
        <f>IF(M687&gt;0,M687*H687/Y687,0)*VLOOKUP(B687,'2-Kosten per locatie'!$A$13:$C$63,3,FALSE)</f>
        <v>0</v>
      </c>
      <c r="T687" s="334">
        <f>IF(N687&gt;0,N687*H687/Z687,0)*VLOOKUP(B687,'2-Kosten per locatie'!$A$13:$C$63,3,FALSE)</f>
        <v>0</v>
      </c>
      <c r="U687" s="334">
        <f>IF(O687&gt;0,O687*H687/Y687,0)*VLOOKUP(B687,'2-Kosten per locatie'!$A$13:$C$63,3,FALSE)</f>
        <v>0</v>
      </c>
      <c r="V687" s="334">
        <f>IF(P687&gt;0,P687*H687/Z687,0)*VLOOKUP(B687,'2-Kosten per locatie'!$A$13:$C$63,3,FALSE)</f>
        <v>0</v>
      </c>
      <c r="W687" s="335">
        <f>IF(K687="nio",0,IF(K687&gt;0,VLOOKUP(F687,'3-Productie normen'!A:L,VLOOKUP(K687,'3-Productie normen'!$B$38:$C$44,2,FALSE),FALSE)))</f>
        <v>0</v>
      </c>
      <c r="X687" s="335">
        <f t="shared" si="54"/>
        <v>0</v>
      </c>
      <c r="Y687" s="335">
        <f t="shared" si="55"/>
        <v>0</v>
      </c>
      <c r="Z687" s="335">
        <f t="shared" si="56"/>
        <v>0</v>
      </c>
      <c r="AA687" s="336" t="str">
        <f>VLOOKUP(F687,'3-Productie normen'!A:O,15,FALSE)</f>
        <v>-</v>
      </c>
      <c r="AC687" s="337">
        <f t="shared" si="57"/>
        <v>0</v>
      </c>
    </row>
    <row r="688" spans="1:29" ht="14.1" customHeight="1">
      <c r="A688" s="68">
        <v>688</v>
      </c>
      <c r="B688" s="273" t="s">
        <v>112</v>
      </c>
      <c r="C688" s="329" t="s">
        <v>207</v>
      </c>
      <c r="D688" s="330"/>
      <c r="E688" s="224" t="s">
        <v>491</v>
      </c>
      <c r="F688" s="224" t="s">
        <v>218</v>
      </c>
      <c r="G688" s="224"/>
      <c r="H688" s="339">
        <v>0</v>
      </c>
      <c r="I688" s="339">
        <v>50</v>
      </c>
      <c r="J688" s="332">
        <f t="shared" si="58"/>
        <v>0</v>
      </c>
      <c r="K688" s="333" t="s">
        <v>219</v>
      </c>
      <c r="L688" s="333"/>
      <c r="M688" s="333"/>
      <c r="N688" s="333"/>
      <c r="O688" s="333"/>
      <c r="P688" s="333"/>
      <c r="Q688" s="334">
        <f>IF(K688="nio",0,IF(K688&gt;0,K688*H688/W688,0))*VLOOKUP(B688,'2-Kosten per locatie'!$A$13:$C$63,3,FALSE)</f>
        <v>0</v>
      </c>
      <c r="R688" s="334">
        <f>IF(L688&gt;0,L688*H688/X688,0)*VLOOKUP(B688,'2-Kosten per locatie'!$A$13:$C$63,3,FALSE)</f>
        <v>0</v>
      </c>
      <c r="S688" s="334">
        <f>IF(M688&gt;0,M688*H688/Y688,0)*VLOOKUP(B688,'2-Kosten per locatie'!$A$13:$C$63,3,FALSE)</f>
        <v>0</v>
      </c>
      <c r="T688" s="334">
        <f>IF(N688&gt;0,N688*H688/Z688,0)*VLOOKUP(B688,'2-Kosten per locatie'!$A$13:$C$63,3,FALSE)</f>
        <v>0</v>
      </c>
      <c r="U688" s="334">
        <f>IF(O688&gt;0,O688*H688/Y688,0)*VLOOKUP(B688,'2-Kosten per locatie'!$A$13:$C$63,3,FALSE)</f>
        <v>0</v>
      </c>
      <c r="V688" s="334">
        <f>IF(P688&gt;0,P688*H688/Z688,0)*VLOOKUP(B688,'2-Kosten per locatie'!$A$13:$C$63,3,FALSE)</f>
        <v>0</v>
      </c>
      <c r="W688" s="335">
        <f>IF(K688="nio",0,IF(K688&gt;0,VLOOKUP(F688,'3-Productie normen'!A:L,VLOOKUP(K688,'3-Productie normen'!$B$38:$C$44,2,FALSE),FALSE)))</f>
        <v>0</v>
      </c>
      <c r="X688" s="335">
        <f t="shared" si="54"/>
        <v>0</v>
      </c>
      <c r="Y688" s="335">
        <f t="shared" si="55"/>
        <v>0</v>
      </c>
      <c r="Z688" s="335">
        <f t="shared" si="56"/>
        <v>0</v>
      </c>
      <c r="AA688" s="336" t="str">
        <f>VLOOKUP(F688,'3-Productie normen'!A:O,15,FALSE)</f>
        <v>-</v>
      </c>
      <c r="AC688" s="337">
        <f t="shared" si="57"/>
        <v>0</v>
      </c>
    </row>
    <row r="689" spans="1:29" ht="14.1" customHeight="1">
      <c r="A689" s="68">
        <v>689</v>
      </c>
      <c r="B689" s="273" t="s">
        <v>112</v>
      </c>
      <c r="C689" s="329">
        <v>1</v>
      </c>
      <c r="D689" s="330"/>
      <c r="E689" s="224" t="s">
        <v>492</v>
      </c>
      <c r="F689" s="224" t="s">
        <v>167</v>
      </c>
      <c r="G689" s="224" t="s">
        <v>493</v>
      </c>
      <c r="H689" s="339">
        <v>33</v>
      </c>
      <c r="I689" s="339"/>
      <c r="J689" s="332">
        <f t="shared" si="58"/>
        <v>130</v>
      </c>
      <c r="K689" s="333">
        <v>130</v>
      </c>
      <c r="L689" s="333"/>
      <c r="M689" s="333"/>
      <c r="N689" s="333"/>
      <c r="O689" s="333"/>
      <c r="P689" s="333"/>
      <c r="Q689" s="334" t="e">
        <f>IF(K689="nio",0,IF(K689&gt;0,K689*H689/W689,0))*VLOOKUP(B689,'2-Kosten per locatie'!$A$13:$C$63,3,FALSE)</f>
        <v>#DIV/0!</v>
      </c>
      <c r="R689" s="334">
        <f>IF(L689&gt;0,L689*H689/X689,0)*VLOOKUP(B689,'2-Kosten per locatie'!$A$13:$C$63,3,FALSE)</f>
        <v>0</v>
      </c>
      <c r="S689" s="334">
        <f>IF(M689&gt;0,M689*H689/Y689,0)*VLOOKUP(B689,'2-Kosten per locatie'!$A$13:$C$63,3,FALSE)</f>
        <v>0</v>
      </c>
      <c r="T689" s="334">
        <f>IF(N689&gt;0,N689*H689/Z689,0)*VLOOKUP(B689,'2-Kosten per locatie'!$A$13:$C$63,3,FALSE)</f>
        <v>0</v>
      </c>
      <c r="U689" s="334">
        <f>IF(O689&gt;0,O689*H689/Y689,0)*VLOOKUP(B689,'2-Kosten per locatie'!$A$13:$C$63,3,FALSE)</f>
        <v>0</v>
      </c>
      <c r="V689" s="334">
        <f>IF(P689&gt;0,P689*H689/Z689,0)*VLOOKUP(B689,'2-Kosten per locatie'!$A$13:$C$63,3,FALSE)</f>
        <v>0</v>
      </c>
      <c r="W689" s="335">
        <f>IF(K689="nio",0,IF(K689&gt;0,VLOOKUP(F689,'3-Productie normen'!A:L,VLOOKUP(K689,'3-Productie normen'!$B$38:$C$44,2,FALSE),FALSE)))</f>
        <v>0</v>
      </c>
      <c r="X689" s="335">
        <f t="shared" si="54"/>
        <v>0</v>
      </c>
      <c r="Y689" s="335">
        <f t="shared" si="55"/>
        <v>0</v>
      </c>
      <c r="Z689" s="335">
        <f t="shared" si="56"/>
        <v>0</v>
      </c>
      <c r="AA689" s="336" t="str">
        <f>VLOOKUP(F689,'3-Productie normen'!A:O,15,FALSE)</f>
        <v>V</v>
      </c>
      <c r="AC689" s="337">
        <f t="shared" si="57"/>
        <v>4290</v>
      </c>
    </row>
    <row r="690" spans="1:29" ht="14.1" customHeight="1">
      <c r="A690" s="68">
        <v>690</v>
      </c>
      <c r="B690" s="273" t="s">
        <v>112</v>
      </c>
      <c r="C690" s="329">
        <v>1</v>
      </c>
      <c r="D690" s="330"/>
      <c r="E690" s="224" t="s">
        <v>494</v>
      </c>
      <c r="F690" s="224" t="s">
        <v>158</v>
      </c>
      <c r="G690" s="224" t="s">
        <v>495</v>
      </c>
      <c r="H690" s="339">
        <v>17</v>
      </c>
      <c r="I690" s="339"/>
      <c r="J690" s="332">
        <f t="shared" si="58"/>
        <v>130</v>
      </c>
      <c r="K690" s="333">
        <v>130</v>
      </c>
      <c r="L690" s="333"/>
      <c r="M690" s="333"/>
      <c r="N690" s="333"/>
      <c r="O690" s="333"/>
      <c r="P690" s="333"/>
      <c r="Q690" s="334" t="e">
        <f>IF(K690="nio",0,IF(K690&gt;0,K690*H690/W690,0))*VLOOKUP(B690,'2-Kosten per locatie'!$A$13:$C$63,3,FALSE)</f>
        <v>#DIV/0!</v>
      </c>
      <c r="R690" s="334">
        <f>IF(L690&gt;0,L690*H690/X690,0)*VLOOKUP(B690,'2-Kosten per locatie'!$A$13:$C$63,3,FALSE)</f>
        <v>0</v>
      </c>
      <c r="S690" s="334">
        <f>IF(M690&gt;0,M690*H690/Y690,0)*VLOOKUP(B690,'2-Kosten per locatie'!$A$13:$C$63,3,FALSE)</f>
        <v>0</v>
      </c>
      <c r="T690" s="334">
        <f>IF(N690&gt;0,N690*H690/Z690,0)*VLOOKUP(B690,'2-Kosten per locatie'!$A$13:$C$63,3,FALSE)</f>
        <v>0</v>
      </c>
      <c r="U690" s="334">
        <f>IF(O690&gt;0,O690*H690/Y690,0)*VLOOKUP(B690,'2-Kosten per locatie'!$A$13:$C$63,3,FALSE)</f>
        <v>0</v>
      </c>
      <c r="V690" s="334">
        <f>IF(P690&gt;0,P690*H690/Z690,0)*VLOOKUP(B690,'2-Kosten per locatie'!$A$13:$C$63,3,FALSE)</f>
        <v>0</v>
      </c>
      <c r="W690" s="335">
        <f>IF(K690="nio",0,IF(K690&gt;0,VLOOKUP(F690,'3-Productie normen'!A:L,VLOOKUP(K690,'3-Productie normen'!$B$38:$C$44,2,FALSE),FALSE)))</f>
        <v>0</v>
      </c>
      <c r="X690" s="335">
        <f t="shared" si="54"/>
        <v>0</v>
      </c>
      <c r="Y690" s="335">
        <f t="shared" si="55"/>
        <v>0</v>
      </c>
      <c r="Z690" s="335">
        <f t="shared" si="56"/>
        <v>0</v>
      </c>
      <c r="AA690" s="336" t="str">
        <f>VLOOKUP(F690,'3-Productie normen'!A:O,15,FALSE)</f>
        <v>B</v>
      </c>
      <c r="AC690" s="337">
        <f t="shared" si="57"/>
        <v>2210</v>
      </c>
    </row>
    <row r="691" spans="1:29" ht="14.1" customHeight="1">
      <c r="A691" s="68">
        <v>691</v>
      </c>
      <c r="B691" s="273" t="s">
        <v>112</v>
      </c>
      <c r="C691" s="329">
        <v>1</v>
      </c>
      <c r="D691" s="330"/>
      <c r="E691" s="224" t="s">
        <v>320</v>
      </c>
      <c r="F691" s="224" t="s">
        <v>158</v>
      </c>
      <c r="G691" s="224" t="s">
        <v>495</v>
      </c>
      <c r="H691" s="339">
        <v>25</v>
      </c>
      <c r="I691" s="339"/>
      <c r="J691" s="332">
        <f t="shared" si="58"/>
        <v>130</v>
      </c>
      <c r="K691" s="333">
        <v>130</v>
      </c>
      <c r="L691" s="333"/>
      <c r="M691" s="333"/>
      <c r="N691" s="333"/>
      <c r="O691" s="333"/>
      <c r="P691" s="333"/>
      <c r="Q691" s="334" t="e">
        <f>IF(K691="nio",0,IF(K691&gt;0,K691*H691/W691,0))*VLOOKUP(B691,'2-Kosten per locatie'!$A$13:$C$63,3,FALSE)</f>
        <v>#DIV/0!</v>
      </c>
      <c r="R691" s="334">
        <f>IF(L691&gt;0,L691*H691/X691,0)*VLOOKUP(B691,'2-Kosten per locatie'!$A$13:$C$63,3,FALSE)</f>
        <v>0</v>
      </c>
      <c r="S691" s="334">
        <f>IF(M691&gt;0,M691*H691/Y691,0)*VLOOKUP(B691,'2-Kosten per locatie'!$A$13:$C$63,3,FALSE)</f>
        <v>0</v>
      </c>
      <c r="T691" s="334">
        <f>IF(N691&gt;0,N691*H691/Z691,0)*VLOOKUP(B691,'2-Kosten per locatie'!$A$13:$C$63,3,FALSE)</f>
        <v>0</v>
      </c>
      <c r="U691" s="334">
        <f>IF(O691&gt;0,O691*H691/Y691,0)*VLOOKUP(B691,'2-Kosten per locatie'!$A$13:$C$63,3,FALSE)</f>
        <v>0</v>
      </c>
      <c r="V691" s="334">
        <f>IF(P691&gt;0,P691*H691/Z691,0)*VLOOKUP(B691,'2-Kosten per locatie'!$A$13:$C$63,3,FALSE)</f>
        <v>0</v>
      </c>
      <c r="W691" s="335">
        <f>IF(K691="nio",0,IF(K691&gt;0,VLOOKUP(F691,'3-Productie normen'!A:L,VLOOKUP(K691,'3-Productie normen'!$B$38:$C$44,2,FALSE),FALSE)))</f>
        <v>0</v>
      </c>
      <c r="X691" s="335">
        <f t="shared" si="54"/>
        <v>0</v>
      </c>
      <c r="Y691" s="335">
        <f t="shared" si="55"/>
        <v>0</v>
      </c>
      <c r="Z691" s="335">
        <f t="shared" si="56"/>
        <v>0</v>
      </c>
      <c r="AA691" s="336" t="str">
        <f>VLOOKUP(F691,'3-Productie normen'!A:O,15,FALSE)</f>
        <v>B</v>
      </c>
      <c r="AC691" s="337">
        <f t="shared" si="57"/>
        <v>3250</v>
      </c>
    </row>
    <row r="692" spans="1:29" ht="14.1" customHeight="1">
      <c r="A692" s="68">
        <v>692</v>
      </c>
      <c r="B692" s="273" t="s">
        <v>112</v>
      </c>
      <c r="C692" s="329">
        <v>1</v>
      </c>
      <c r="D692" s="330"/>
      <c r="E692" s="224" t="s">
        <v>496</v>
      </c>
      <c r="F692" s="224" t="s">
        <v>158</v>
      </c>
      <c r="G692" s="224" t="s">
        <v>495</v>
      </c>
      <c r="H692" s="339">
        <v>45</v>
      </c>
      <c r="I692" s="339"/>
      <c r="J692" s="332">
        <f t="shared" si="58"/>
        <v>130</v>
      </c>
      <c r="K692" s="333">
        <v>130</v>
      </c>
      <c r="L692" s="333"/>
      <c r="M692" s="333"/>
      <c r="N692" s="333"/>
      <c r="O692" s="333"/>
      <c r="P692" s="333"/>
      <c r="Q692" s="334" t="e">
        <f>IF(K692="nio",0,IF(K692&gt;0,K692*H692/W692,0))*VLOOKUP(B692,'2-Kosten per locatie'!$A$13:$C$63,3,FALSE)</f>
        <v>#DIV/0!</v>
      </c>
      <c r="R692" s="334">
        <f>IF(L692&gt;0,L692*H692/X692,0)*VLOOKUP(B692,'2-Kosten per locatie'!$A$13:$C$63,3,FALSE)</f>
        <v>0</v>
      </c>
      <c r="S692" s="334">
        <f>IF(M692&gt;0,M692*H692/Y692,0)*VLOOKUP(B692,'2-Kosten per locatie'!$A$13:$C$63,3,FALSE)</f>
        <v>0</v>
      </c>
      <c r="T692" s="334">
        <f>IF(N692&gt;0,N692*H692/Z692,0)*VLOOKUP(B692,'2-Kosten per locatie'!$A$13:$C$63,3,FALSE)</f>
        <v>0</v>
      </c>
      <c r="U692" s="334">
        <f>IF(O692&gt;0,O692*H692/Y692,0)*VLOOKUP(B692,'2-Kosten per locatie'!$A$13:$C$63,3,FALSE)</f>
        <v>0</v>
      </c>
      <c r="V692" s="334">
        <f>IF(P692&gt;0,P692*H692/Z692,0)*VLOOKUP(B692,'2-Kosten per locatie'!$A$13:$C$63,3,FALSE)</f>
        <v>0</v>
      </c>
      <c r="W692" s="335">
        <f>IF(K692="nio",0,IF(K692&gt;0,VLOOKUP(F692,'3-Productie normen'!A:L,VLOOKUP(K692,'3-Productie normen'!$B$38:$C$44,2,FALSE),FALSE)))</f>
        <v>0</v>
      </c>
      <c r="X692" s="335">
        <f t="shared" si="54"/>
        <v>0</v>
      </c>
      <c r="Y692" s="335">
        <f t="shared" si="55"/>
        <v>0</v>
      </c>
      <c r="Z692" s="335">
        <f t="shared" si="56"/>
        <v>0</v>
      </c>
      <c r="AA692" s="336" t="str">
        <f>VLOOKUP(F692,'3-Productie normen'!A:O,15,FALSE)</f>
        <v>B</v>
      </c>
      <c r="AC692" s="337">
        <f t="shared" si="57"/>
        <v>5850</v>
      </c>
    </row>
    <row r="693" spans="1:29" ht="14.1" customHeight="1">
      <c r="A693" s="68">
        <v>693</v>
      </c>
      <c r="B693" s="273" t="s">
        <v>112</v>
      </c>
      <c r="C693" s="329">
        <v>1</v>
      </c>
      <c r="D693" s="330"/>
      <c r="E693" s="224" t="s">
        <v>497</v>
      </c>
      <c r="F693" s="224" t="s">
        <v>158</v>
      </c>
      <c r="G693" s="224" t="s">
        <v>495</v>
      </c>
      <c r="H693" s="339">
        <v>20</v>
      </c>
      <c r="I693" s="339"/>
      <c r="J693" s="332">
        <f t="shared" si="58"/>
        <v>130</v>
      </c>
      <c r="K693" s="333">
        <v>130</v>
      </c>
      <c r="L693" s="333"/>
      <c r="M693" s="333"/>
      <c r="N693" s="333"/>
      <c r="O693" s="333"/>
      <c r="P693" s="333"/>
      <c r="Q693" s="334" t="e">
        <f>IF(K693="nio",0,IF(K693&gt;0,K693*H693/W693,0))*VLOOKUP(B693,'2-Kosten per locatie'!$A$13:$C$63,3,FALSE)</f>
        <v>#DIV/0!</v>
      </c>
      <c r="R693" s="334">
        <f>IF(L693&gt;0,L693*H693/X693,0)*VLOOKUP(B693,'2-Kosten per locatie'!$A$13:$C$63,3,FALSE)</f>
        <v>0</v>
      </c>
      <c r="S693" s="334">
        <f>IF(M693&gt;0,M693*H693/Y693,0)*VLOOKUP(B693,'2-Kosten per locatie'!$A$13:$C$63,3,FALSE)</f>
        <v>0</v>
      </c>
      <c r="T693" s="334">
        <f>IF(N693&gt;0,N693*H693/Z693,0)*VLOOKUP(B693,'2-Kosten per locatie'!$A$13:$C$63,3,FALSE)</f>
        <v>0</v>
      </c>
      <c r="U693" s="334">
        <f>IF(O693&gt;0,O693*H693/Y693,0)*VLOOKUP(B693,'2-Kosten per locatie'!$A$13:$C$63,3,FALSE)</f>
        <v>0</v>
      </c>
      <c r="V693" s="334">
        <f>IF(P693&gt;0,P693*H693/Z693,0)*VLOOKUP(B693,'2-Kosten per locatie'!$A$13:$C$63,3,FALSE)</f>
        <v>0</v>
      </c>
      <c r="W693" s="335">
        <f>IF(K693="nio",0,IF(K693&gt;0,VLOOKUP(F693,'3-Productie normen'!A:L,VLOOKUP(K693,'3-Productie normen'!$B$38:$C$44,2,FALSE),FALSE)))</f>
        <v>0</v>
      </c>
      <c r="X693" s="335">
        <f t="shared" ref="X693:X756" si="59">IF(L693&gt;0,W693*$X$8,0)</f>
        <v>0</v>
      </c>
      <c r="Y693" s="335">
        <f t="shared" ref="Y693:Y756" si="60">IF((OR(M693&gt;0,O693&gt;0)),W693*$Y$8,0)</f>
        <v>0</v>
      </c>
      <c r="Z693" s="335">
        <f t="shared" ref="Z693:Z756" si="61">IF((OR(N693&gt;0,P693&gt;0)),W693*$Z$8,0)</f>
        <v>0</v>
      </c>
      <c r="AA693" s="336" t="str">
        <f>VLOOKUP(F693,'3-Productie normen'!A:O,15,FALSE)</f>
        <v>B</v>
      </c>
      <c r="AC693" s="337">
        <f t="shared" ref="AC693:AC756" si="62">J693*H693</f>
        <v>2600</v>
      </c>
    </row>
    <row r="694" spans="1:29" ht="14.1" customHeight="1">
      <c r="A694" s="68">
        <v>694</v>
      </c>
      <c r="B694" s="273" t="s">
        <v>112</v>
      </c>
      <c r="C694" s="329">
        <v>1</v>
      </c>
      <c r="D694" s="330"/>
      <c r="E694" s="224" t="s">
        <v>157</v>
      </c>
      <c r="F694" s="224" t="s">
        <v>157</v>
      </c>
      <c r="G694" s="224" t="s">
        <v>233</v>
      </c>
      <c r="H694" s="339">
        <v>98</v>
      </c>
      <c r="I694" s="339"/>
      <c r="J694" s="332">
        <f t="shared" si="58"/>
        <v>130</v>
      </c>
      <c r="K694" s="333">
        <v>130</v>
      </c>
      <c r="L694" s="333"/>
      <c r="M694" s="333"/>
      <c r="N694" s="333"/>
      <c r="O694" s="333"/>
      <c r="P694" s="333"/>
      <c r="Q694" s="334" t="e">
        <f>IF(K694="nio",0,IF(K694&gt;0,K694*H694/W694,0))*VLOOKUP(B694,'2-Kosten per locatie'!$A$13:$C$63,3,FALSE)</f>
        <v>#DIV/0!</v>
      </c>
      <c r="R694" s="334">
        <f>IF(L694&gt;0,L694*H694/X694,0)*VLOOKUP(B694,'2-Kosten per locatie'!$A$13:$C$63,3,FALSE)</f>
        <v>0</v>
      </c>
      <c r="S694" s="334">
        <f>IF(M694&gt;0,M694*H694/Y694,0)*VLOOKUP(B694,'2-Kosten per locatie'!$A$13:$C$63,3,FALSE)</f>
        <v>0</v>
      </c>
      <c r="T694" s="334">
        <f>IF(N694&gt;0,N694*H694/Z694,0)*VLOOKUP(B694,'2-Kosten per locatie'!$A$13:$C$63,3,FALSE)</f>
        <v>0</v>
      </c>
      <c r="U694" s="334">
        <f>IF(O694&gt;0,O694*H694/Y694,0)*VLOOKUP(B694,'2-Kosten per locatie'!$A$13:$C$63,3,FALSE)</f>
        <v>0</v>
      </c>
      <c r="V694" s="334">
        <f>IF(P694&gt;0,P694*H694/Z694,0)*VLOOKUP(B694,'2-Kosten per locatie'!$A$13:$C$63,3,FALSE)</f>
        <v>0</v>
      </c>
      <c r="W694" s="335">
        <f>IF(K694="nio",0,IF(K694&gt;0,VLOOKUP(F694,'3-Productie normen'!A:L,VLOOKUP(K694,'3-Productie normen'!$B$38:$C$44,2,FALSE),FALSE)))</f>
        <v>0</v>
      </c>
      <c r="X694" s="335">
        <f t="shared" si="59"/>
        <v>0</v>
      </c>
      <c r="Y694" s="335">
        <f t="shared" si="60"/>
        <v>0</v>
      </c>
      <c r="Z694" s="335">
        <f t="shared" si="61"/>
        <v>0</v>
      </c>
      <c r="AA694" s="336" t="str">
        <f>VLOOKUP(F694,'3-Productie normen'!A:O,15,FALSE)</f>
        <v>V</v>
      </c>
      <c r="AC694" s="337">
        <f t="shared" si="62"/>
        <v>12740</v>
      </c>
    </row>
    <row r="695" spans="1:29" ht="14.1" customHeight="1">
      <c r="A695" s="68">
        <v>695</v>
      </c>
      <c r="B695" s="273" t="s">
        <v>112</v>
      </c>
      <c r="C695" s="329">
        <v>1</v>
      </c>
      <c r="D695" s="330"/>
      <c r="E695" s="224" t="s">
        <v>498</v>
      </c>
      <c r="F695" s="224" t="s">
        <v>218</v>
      </c>
      <c r="G695" s="224" t="s">
        <v>378</v>
      </c>
      <c r="H695" s="339"/>
      <c r="I695" s="339">
        <v>10</v>
      </c>
      <c r="J695" s="332">
        <f t="shared" si="58"/>
        <v>0</v>
      </c>
      <c r="K695" s="333" t="s">
        <v>219</v>
      </c>
      <c r="L695" s="333"/>
      <c r="M695" s="333"/>
      <c r="N695" s="333"/>
      <c r="O695" s="333"/>
      <c r="P695" s="333"/>
      <c r="Q695" s="334">
        <f>IF(K695="nio",0,IF(K695&gt;0,K695*H695/W695,0))*VLOOKUP(B695,'2-Kosten per locatie'!$A$13:$C$63,3,FALSE)</f>
        <v>0</v>
      </c>
      <c r="R695" s="334">
        <f>IF(L695&gt;0,L695*H695/X695,0)*VLOOKUP(B695,'2-Kosten per locatie'!$A$13:$C$63,3,FALSE)</f>
        <v>0</v>
      </c>
      <c r="S695" s="334">
        <f>IF(M695&gt;0,M695*H695/Y695,0)*VLOOKUP(B695,'2-Kosten per locatie'!$A$13:$C$63,3,FALSE)</f>
        <v>0</v>
      </c>
      <c r="T695" s="334">
        <f>IF(N695&gt;0,N695*H695/Z695,0)*VLOOKUP(B695,'2-Kosten per locatie'!$A$13:$C$63,3,FALSE)</f>
        <v>0</v>
      </c>
      <c r="U695" s="334">
        <f>IF(O695&gt;0,O695*H695/Y695,0)*VLOOKUP(B695,'2-Kosten per locatie'!$A$13:$C$63,3,FALSE)</f>
        <v>0</v>
      </c>
      <c r="V695" s="334">
        <f>IF(P695&gt;0,P695*H695/Z695,0)*VLOOKUP(B695,'2-Kosten per locatie'!$A$13:$C$63,3,FALSE)</f>
        <v>0</v>
      </c>
      <c r="W695" s="335">
        <f>IF(K695="nio",0,IF(K695&gt;0,VLOOKUP(F695,'3-Productie normen'!A:L,VLOOKUP(K695,'3-Productie normen'!$B$38:$C$44,2,FALSE),FALSE)))</f>
        <v>0</v>
      </c>
      <c r="X695" s="335">
        <f t="shared" si="59"/>
        <v>0</v>
      </c>
      <c r="Y695" s="335">
        <f t="shared" si="60"/>
        <v>0</v>
      </c>
      <c r="Z695" s="335">
        <f t="shared" si="61"/>
        <v>0</v>
      </c>
      <c r="AA695" s="336" t="str">
        <f>VLOOKUP(F695,'3-Productie normen'!A:O,15,FALSE)</f>
        <v>-</v>
      </c>
      <c r="AC695" s="337">
        <f t="shared" si="62"/>
        <v>0</v>
      </c>
    </row>
    <row r="696" spans="1:29" ht="14.1" customHeight="1">
      <c r="A696" s="68">
        <v>696</v>
      </c>
      <c r="B696" s="273" t="s">
        <v>112</v>
      </c>
      <c r="C696" s="329">
        <v>1</v>
      </c>
      <c r="D696" s="330"/>
      <c r="E696" s="224" t="s">
        <v>499</v>
      </c>
      <c r="F696" s="224" t="s">
        <v>167</v>
      </c>
      <c r="G696" s="224" t="s">
        <v>474</v>
      </c>
      <c r="H696" s="339">
        <v>9</v>
      </c>
      <c r="I696" s="339"/>
      <c r="J696" s="332">
        <f t="shared" si="58"/>
        <v>52</v>
      </c>
      <c r="K696" s="333">
        <v>52</v>
      </c>
      <c r="L696" s="333"/>
      <c r="M696" s="333"/>
      <c r="N696" s="333"/>
      <c r="O696" s="333"/>
      <c r="P696" s="333"/>
      <c r="Q696" s="334" t="e">
        <f>IF(K696="nio",0,IF(K696&gt;0,K696*H696/W696,0))*VLOOKUP(B696,'2-Kosten per locatie'!$A$13:$C$63,3,FALSE)</f>
        <v>#DIV/0!</v>
      </c>
      <c r="R696" s="334">
        <f>IF(L696&gt;0,L696*H696/X696,0)*VLOOKUP(B696,'2-Kosten per locatie'!$A$13:$C$63,3,FALSE)</f>
        <v>0</v>
      </c>
      <c r="S696" s="334">
        <f>IF(M696&gt;0,M696*H696/Y696,0)*VLOOKUP(B696,'2-Kosten per locatie'!$A$13:$C$63,3,FALSE)</f>
        <v>0</v>
      </c>
      <c r="T696" s="334">
        <f>IF(N696&gt;0,N696*H696/Z696,0)*VLOOKUP(B696,'2-Kosten per locatie'!$A$13:$C$63,3,FALSE)</f>
        <v>0</v>
      </c>
      <c r="U696" s="334">
        <f>IF(O696&gt;0,O696*H696/Y696,0)*VLOOKUP(B696,'2-Kosten per locatie'!$A$13:$C$63,3,FALSE)</f>
        <v>0</v>
      </c>
      <c r="V696" s="334">
        <f>IF(P696&gt;0,P696*H696/Z696,0)*VLOOKUP(B696,'2-Kosten per locatie'!$A$13:$C$63,3,FALSE)</f>
        <v>0</v>
      </c>
      <c r="W696" s="335">
        <f>IF(K696="nio",0,IF(K696&gt;0,VLOOKUP(F696,'3-Productie normen'!A:L,VLOOKUP(K696,'3-Productie normen'!$B$38:$C$44,2,FALSE),FALSE)))</f>
        <v>0</v>
      </c>
      <c r="X696" s="335">
        <f t="shared" si="59"/>
        <v>0</v>
      </c>
      <c r="Y696" s="335">
        <f t="shared" si="60"/>
        <v>0</v>
      </c>
      <c r="Z696" s="335">
        <f t="shared" si="61"/>
        <v>0</v>
      </c>
      <c r="AA696" s="336" t="str">
        <f>VLOOKUP(F696,'3-Productie normen'!A:O,15,FALSE)</f>
        <v>V</v>
      </c>
      <c r="AC696" s="337">
        <f t="shared" si="62"/>
        <v>468</v>
      </c>
    </row>
    <row r="697" spans="1:29" ht="14.1" customHeight="1">
      <c r="A697" s="68">
        <v>697</v>
      </c>
      <c r="B697" s="273" t="s">
        <v>112</v>
      </c>
      <c r="C697" s="329">
        <v>1</v>
      </c>
      <c r="D697" s="330"/>
      <c r="E697" s="224" t="s">
        <v>500</v>
      </c>
      <c r="F697" s="224" t="s">
        <v>161</v>
      </c>
      <c r="G697" s="224" t="s">
        <v>233</v>
      </c>
      <c r="H697" s="339">
        <v>78</v>
      </c>
      <c r="I697" s="339"/>
      <c r="J697" s="332">
        <f t="shared" si="58"/>
        <v>130</v>
      </c>
      <c r="K697" s="333">
        <v>130</v>
      </c>
      <c r="L697" s="333"/>
      <c r="M697" s="333"/>
      <c r="N697" s="333"/>
      <c r="O697" s="333"/>
      <c r="P697" s="333"/>
      <c r="Q697" s="334" t="e">
        <f>IF(K697="nio",0,IF(K697&gt;0,K697*H697/W697,0))*VLOOKUP(B697,'2-Kosten per locatie'!$A$13:$C$63,3,FALSE)</f>
        <v>#DIV/0!</v>
      </c>
      <c r="R697" s="334">
        <f>IF(L697&gt;0,L697*H697/X697,0)*VLOOKUP(B697,'2-Kosten per locatie'!$A$13:$C$63,3,FALSE)</f>
        <v>0</v>
      </c>
      <c r="S697" s="334">
        <f>IF(M697&gt;0,M697*H697/Y697,0)*VLOOKUP(B697,'2-Kosten per locatie'!$A$13:$C$63,3,FALSE)</f>
        <v>0</v>
      </c>
      <c r="T697" s="334">
        <f>IF(N697&gt;0,N697*H697/Z697,0)*VLOOKUP(B697,'2-Kosten per locatie'!$A$13:$C$63,3,FALSE)</f>
        <v>0</v>
      </c>
      <c r="U697" s="334">
        <f>IF(O697&gt;0,O697*H697/Y697,0)*VLOOKUP(B697,'2-Kosten per locatie'!$A$13:$C$63,3,FALSE)</f>
        <v>0</v>
      </c>
      <c r="V697" s="334">
        <f>IF(P697&gt;0,P697*H697/Z697,0)*VLOOKUP(B697,'2-Kosten per locatie'!$A$13:$C$63,3,FALSE)</f>
        <v>0</v>
      </c>
      <c r="W697" s="335">
        <f>IF(K697="nio",0,IF(K697&gt;0,VLOOKUP(F697,'3-Productie normen'!A:L,VLOOKUP(K697,'3-Productie normen'!$B$38:$C$44,2,FALSE),FALSE)))</f>
        <v>0</v>
      </c>
      <c r="X697" s="335">
        <f t="shared" si="59"/>
        <v>0</v>
      </c>
      <c r="Y697" s="335">
        <f t="shared" si="60"/>
        <v>0</v>
      </c>
      <c r="Z697" s="335">
        <f t="shared" si="61"/>
        <v>0</v>
      </c>
      <c r="AA697" s="336" t="str">
        <f>VLOOKUP(F697,'3-Productie normen'!A:O,15,FALSE)</f>
        <v>V</v>
      </c>
      <c r="AC697" s="337">
        <f t="shared" si="62"/>
        <v>10140</v>
      </c>
    </row>
    <row r="698" spans="1:29" ht="14.1" customHeight="1">
      <c r="A698" s="68">
        <v>698</v>
      </c>
      <c r="B698" s="273" t="s">
        <v>112</v>
      </c>
      <c r="C698" s="329">
        <v>1</v>
      </c>
      <c r="D698" s="330"/>
      <c r="E698" s="224" t="s">
        <v>501</v>
      </c>
      <c r="F698" s="224" t="s">
        <v>158</v>
      </c>
      <c r="G698" s="224" t="s">
        <v>233</v>
      </c>
      <c r="H698" s="339">
        <v>19</v>
      </c>
      <c r="I698" s="339"/>
      <c r="J698" s="332">
        <f t="shared" si="58"/>
        <v>130</v>
      </c>
      <c r="K698" s="333">
        <v>130</v>
      </c>
      <c r="L698" s="333"/>
      <c r="M698" s="333"/>
      <c r="N698" s="333"/>
      <c r="O698" s="333"/>
      <c r="P698" s="333"/>
      <c r="Q698" s="334" t="e">
        <f>IF(K698="nio",0,IF(K698&gt;0,K698*H698/W698,0))*VLOOKUP(B698,'2-Kosten per locatie'!$A$13:$C$63,3,FALSE)</f>
        <v>#DIV/0!</v>
      </c>
      <c r="R698" s="334">
        <f>IF(L698&gt;0,L698*H698/X698,0)*VLOOKUP(B698,'2-Kosten per locatie'!$A$13:$C$63,3,FALSE)</f>
        <v>0</v>
      </c>
      <c r="S698" s="334">
        <f>IF(M698&gt;0,M698*H698/Y698,0)*VLOOKUP(B698,'2-Kosten per locatie'!$A$13:$C$63,3,FALSE)</f>
        <v>0</v>
      </c>
      <c r="T698" s="334">
        <f>IF(N698&gt;0,N698*H698/Z698,0)*VLOOKUP(B698,'2-Kosten per locatie'!$A$13:$C$63,3,FALSE)</f>
        <v>0</v>
      </c>
      <c r="U698" s="334">
        <f>IF(O698&gt;0,O698*H698/Y698,0)*VLOOKUP(B698,'2-Kosten per locatie'!$A$13:$C$63,3,FALSE)</f>
        <v>0</v>
      </c>
      <c r="V698" s="334">
        <f>IF(P698&gt;0,P698*H698/Z698,0)*VLOOKUP(B698,'2-Kosten per locatie'!$A$13:$C$63,3,FALSE)</f>
        <v>0</v>
      </c>
      <c r="W698" s="335">
        <f>IF(K698="nio",0,IF(K698&gt;0,VLOOKUP(F698,'3-Productie normen'!A:L,VLOOKUP(K698,'3-Productie normen'!$B$38:$C$44,2,FALSE),FALSE)))</f>
        <v>0</v>
      </c>
      <c r="X698" s="335">
        <f t="shared" si="59"/>
        <v>0</v>
      </c>
      <c r="Y698" s="335">
        <f t="shared" si="60"/>
        <v>0</v>
      </c>
      <c r="Z698" s="335">
        <f t="shared" si="61"/>
        <v>0</v>
      </c>
      <c r="AA698" s="336" t="str">
        <f>VLOOKUP(F698,'3-Productie normen'!A:O,15,FALSE)</f>
        <v>B</v>
      </c>
      <c r="AC698" s="337">
        <f t="shared" si="62"/>
        <v>2470</v>
      </c>
    </row>
    <row r="699" spans="1:29" ht="14.1" customHeight="1">
      <c r="A699" s="68">
        <v>699</v>
      </c>
      <c r="B699" s="273" t="s">
        <v>112</v>
      </c>
      <c r="C699" s="329">
        <v>1</v>
      </c>
      <c r="D699" s="330"/>
      <c r="E699" s="224" t="s">
        <v>497</v>
      </c>
      <c r="F699" s="224" t="s">
        <v>218</v>
      </c>
      <c r="G699" s="224" t="s">
        <v>233</v>
      </c>
      <c r="H699" s="339"/>
      <c r="I699" s="339">
        <v>18</v>
      </c>
      <c r="J699" s="332">
        <f t="shared" si="58"/>
        <v>0</v>
      </c>
      <c r="K699" s="333" t="s">
        <v>219</v>
      </c>
      <c r="L699" s="333"/>
      <c r="M699" s="333"/>
      <c r="N699" s="333"/>
      <c r="O699" s="333"/>
      <c r="P699" s="333"/>
      <c r="Q699" s="334">
        <f>IF(K699="nio",0,IF(K699&gt;0,K699*H699/W699,0))*VLOOKUP(B699,'2-Kosten per locatie'!$A$13:$C$63,3,FALSE)</f>
        <v>0</v>
      </c>
      <c r="R699" s="334">
        <f>IF(L699&gt;0,L699*H699/X699,0)*VLOOKUP(B699,'2-Kosten per locatie'!$A$13:$C$63,3,FALSE)</f>
        <v>0</v>
      </c>
      <c r="S699" s="334">
        <f>IF(M699&gt;0,M699*H699/Y699,0)*VLOOKUP(B699,'2-Kosten per locatie'!$A$13:$C$63,3,FALSE)</f>
        <v>0</v>
      </c>
      <c r="T699" s="334">
        <f>IF(N699&gt;0,N699*H699/Z699,0)*VLOOKUP(B699,'2-Kosten per locatie'!$A$13:$C$63,3,FALSE)</f>
        <v>0</v>
      </c>
      <c r="U699" s="334">
        <f>IF(O699&gt;0,O699*H699/Y699,0)*VLOOKUP(B699,'2-Kosten per locatie'!$A$13:$C$63,3,FALSE)</f>
        <v>0</v>
      </c>
      <c r="V699" s="334">
        <f>IF(P699&gt;0,P699*H699/Z699,0)*VLOOKUP(B699,'2-Kosten per locatie'!$A$13:$C$63,3,FALSE)</f>
        <v>0</v>
      </c>
      <c r="W699" s="335">
        <f>IF(K699="nio",0,IF(K699&gt;0,VLOOKUP(F699,'3-Productie normen'!A:L,VLOOKUP(K699,'3-Productie normen'!$B$38:$C$44,2,FALSE),FALSE)))</f>
        <v>0</v>
      </c>
      <c r="X699" s="335">
        <f t="shared" si="59"/>
        <v>0</v>
      </c>
      <c r="Y699" s="335">
        <f t="shared" si="60"/>
        <v>0</v>
      </c>
      <c r="Z699" s="335">
        <f t="shared" si="61"/>
        <v>0</v>
      </c>
      <c r="AA699" s="336" t="str">
        <f>VLOOKUP(F699,'3-Productie normen'!A:O,15,FALSE)</f>
        <v>-</v>
      </c>
      <c r="AC699" s="337">
        <f t="shared" si="62"/>
        <v>0</v>
      </c>
    </row>
    <row r="700" spans="1:29" ht="14.1" customHeight="1">
      <c r="A700" s="68">
        <v>700</v>
      </c>
      <c r="B700" s="273" t="s">
        <v>112</v>
      </c>
      <c r="C700" s="329">
        <v>1</v>
      </c>
      <c r="D700" s="330"/>
      <c r="E700" s="224" t="s">
        <v>497</v>
      </c>
      <c r="F700" s="224" t="s">
        <v>218</v>
      </c>
      <c r="G700" s="224" t="s">
        <v>233</v>
      </c>
      <c r="H700" s="339"/>
      <c r="I700" s="339">
        <v>18</v>
      </c>
      <c r="J700" s="332">
        <f t="shared" si="58"/>
        <v>0</v>
      </c>
      <c r="K700" s="333" t="s">
        <v>219</v>
      </c>
      <c r="L700" s="333"/>
      <c r="M700" s="333"/>
      <c r="N700" s="333"/>
      <c r="O700" s="333"/>
      <c r="P700" s="333"/>
      <c r="Q700" s="334">
        <f>IF(K700="nio",0,IF(K700&gt;0,K700*H700/W700,0))*VLOOKUP(B700,'2-Kosten per locatie'!$A$13:$C$63,3,FALSE)</f>
        <v>0</v>
      </c>
      <c r="R700" s="334">
        <f>IF(L700&gt;0,L700*H700/X700,0)*VLOOKUP(B700,'2-Kosten per locatie'!$A$13:$C$63,3,FALSE)</f>
        <v>0</v>
      </c>
      <c r="S700" s="334">
        <f>IF(M700&gt;0,M700*H700/Y700,0)*VLOOKUP(B700,'2-Kosten per locatie'!$A$13:$C$63,3,FALSE)</f>
        <v>0</v>
      </c>
      <c r="T700" s="334">
        <f>IF(N700&gt;0,N700*H700/Z700,0)*VLOOKUP(B700,'2-Kosten per locatie'!$A$13:$C$63,3,FALSE)</f>
        <v>0</v>
      </c>
      <c r="U700" s="334">
        <f>IF(O700&gt;0,O700*H700/Y700,0)*VLOOKUP(B700,'2-Kosten per locatie'!$A$13:$C$63,3,FALSE)</f>
        <v>0</v>
      </c>
      <c r="V700" s="334">
        <f>IF(P700&gt;0,P700*H700/Z700,0)*VLOOKUP(B700,'2-Kosten per locatie'!$A$13:$C$63,3,FALSE)</f>
        <v>0</v>
      </c>
      <c r="W700" s="335">
        <f>IF(K700="nio",0,IF(K700&gt;0,VLOOKUP(F700,'3-Productie normen'!A:L,VLOOKUP(K700,'3-Productie normen'!$B$38:$C$44,2,FALSE),FALSE)))</f>
        <v>0</v>
      </c>
      <c r="X700" s="335">
        <f t="shared" si="59"/>
        <v>0</v>
      </c>
      <c r="Y700" s="335">
        <f t="shared" si="60"/>
        <v>0</v>
      </c>
      <c r="Z700" s="335">
        <f t="shared" si="61"/>
        <v>0</v>
      </c>
      <c r="AA700" s="336" t="str">
        <f>VLOOKUP(F700,'3-Productie normen'!A:O,15,FALSE)</f>
        <v>-</v>
      </c>
      <c r="AC700" s="337">
        <f t="shared" si="62"/>
        <v>0</v>
      </c>
    </row>
    <row r="701" spans="1:29" ht="14.1" customHeight="1">
      <c r="A701" s="68">
        <v>701</v>
      </c>
      <c r="B701" s="273" t="s">
        <v>112</v>
      </c>
      <c r="C701" s="329">
        <v>1</v>
      </c>
      <c r="D701" s="330"/>
      <c r="E701" s="224" t="s">
        <v>162</v>
      </c>
      <c r="F701" s="224" t="s">
        <v>218</v>
      </c>
      <c r="G701" s="224" t="s">
        <v>233</v>
      </c>
      <c r="H701" s="339">
        <v>0</v>
      </c>
      <c r="I701" s="339">
        <v>18</v>
      </c>
      <c r="J701" s="332">
        <f t="shared" si="58"/>
        <v>0</v>
      </c>
      <c r="K701" s="333" t="s">
        <v>219</v>
      </c>
      <c r="L701" s="333"/>
      <c r="M701" s="333"/>
      <c r="N701" s="333"/>
      <c r="O701" s="333"/>
      <c r="P701" s="333"/>
      <c r="Q701" s="334">
        <f>IF(K701="nio",0,IF(K701&gt;0,K701*H701/W701,0))*VLOOKUP(B701,'2-Kosten per locatie'!$A$13:$C$63,3,FALSE)</f>
        <v>0</v>
      </c>
      <c r="R701" s="334">
        <f>IF(L701&gt;0,L701*H701/X701,0)*VLOOKUP(B701,'2-Kosten per locatie'!$A$13:$C$63,3,FALSE)</f>
        <v>0</v>
      </c>
      <c r="S701" s="334">
        <f>IF(M701&gt;0,M701*H701/Y701,0)*VLOOKUP(B701,'2-Kosten per locatie'!$A$13:$C$63,3,FALSE)</f>
        <v>0</v>
      </c>
      <c r="T701" s="334">
        <f>IF(N701&gt;0,N701*H701/Z701,0)*VLOOKUP(B701,'2-Kosten per locatie'!$A$13:$C$63,3,FALSE)</f>
        <v>0</v>
      </c>
      <c r="U701" s="334">
        <f>IF(O701&gt;0,O701*H701/Y701,0)*VLOOKUP(B701,'2-Kosten per locatie'!$A$13:$C$63,3,FALSE)</f>
        <v>0</v>
      </c>
      <c r="V701" s="334">
        <f>IF(P701&gt;0,P701*H701/Z701,0)*VLOOKUP(B701,'2-Kosten per locatie'!$A$13:$C$63,3,FALSE)</f>
        <v>0</v>
      </c>
      <c r="W701" s="335">
        <f>IF(K701="nio",0,IF(K701&gt;0,VLOOKUP(F701,'3-Productie normen'!A:L,VLOOKUP(K701,'3-Productie normen'!$B$38:$C$44,2,FALSE),FALSE)))</f>
        <v>0</v>
      </c>
      <c r="X701" s="335">
        <f t="shared" si="59"/>
        <v>0</v>
      </c>
      <c r="Y701" s="335">
        <f t="shared" si="60"/>
        <v>0</v>
      </c>
      <c r="Z701" s="335">
        <f t="shared" si="61"/>
        <v>0</v>
      </c>
      <c r="AA701" s="336" t="str">
        <f>VLOOKUP(F701,'3-Productie normen'!A:O,15,FALSE)</f>
        <v>-</v>
      </c>
      <c r="AC701" s="337">
        <f t="shared" si="62"/>
        <v>0</v>
      </c>
    </row>
    <row r="702" spans="1:29" ht="14.1" customHeight="1">
      <c r="A702" s="68">
        <v>702</v>
      </c>
      <c r="B702" s="273" t="s">
        <v>112</v>
      </c>
      <c r="C702" s="329">
        <v>1</v>
      </c>
      <c r="D702" s="330"/>
      <c r="E702" s="224" t="s">
        <v>215</v>
      </c>
      <c r="F702" s="224" t="s">
        <v>166</v>
      </c>
      <c r="G702" s="224" t="s">
        <v>378</v>
      </c>
      <c r="H702" s="339">
        <v>11</v>
      </c>
      <c r="I702" s="339"/>
      <c r="J702" s="332">
        <f t="shared" si="58"/>
        <v>130</v>
      </c>
      <c r="K702" s="333">
        <v>130</v>
      </c>
      <c r="L702" s="333"/>
      <c r="M702" s="333"/>
      <c r="N702" s="333"/>
      <c r="O702" s="333"/>
      <c r="P702" s="333"/>
      <c r="Q702" s="334" t="e">
        <f>IF(K702="nio",0,IF(K702&gt;0,K702*H702/W702,0))*VLOOKUP(B702,'2-Kosten per locatie'!$A$13:$C$63,3,FALSE)</f>
        <v>#DIV/0!</v>
      </c>
      <c r="R702" s="334">
        <f>IF(L702&gt;0,L702*H702/X702,0)*VLOOKUP(B702,'2-Kosten per locatie'!$A$13:$C$63,3,FALSE)</f>
        <v>0</v>
      </c>
      <c r="S702" s="334">
        <f>IF(M702&gt;0,M702*H702/Y702,0)*VLOOKUP(B702,'2-Kosten per locatie'!$A$13:$C$63,3,FALSE)</f>
        <v>0</v>
      </c>
      <c r="T702" s="334">
        <f>IF(N702&gt;0,N702*H702/Z702,0)*VLOOKUP(B702,'2-Kosten per locatie'!$A$13:$C$63,3,FALSE)</f>
        <v>0</v>
      </c>
      <c r="U702" s="334">
        <f>IF(O702&gt;0,O702*H702/Y702,0)*VLOOKUP(B702,'2-Kosten per locatie'!$A$13:$C$63,3,FALSE)</f>
        <v>0</v>
      </c>
      <c r="V702" s="334">
        <f>IF(P702&gt;0,P702*H702/Z702,0)*VLOOKUP(B702,'2-Kosten per locatie'!$A$13:$C$63,3,FALSE)</f>
        <v>0</v>
      </c>
      <c r="W702" s="335">
        <f>IF(K702="nio",0,IF(K702&gt;0,VLOOKUP(F702,'3-Productie normen'!A:L,VLOOKUP(K702,'3-Productie normen'!$B$38:$C$44,2,FALSE),FALSE)))</f>
        <v>0</v>
      </c>
      <c r="X702" s="335">
        <f t="shared" si="59"/>
        <v>0</v>
      </c>
      <c r="Y702" s="335">
        <f t="shared" si="60"/>
        <v>0</v>
      </c>
      <c r="Z702" s="335">
        <f t="shared" si="61"/>
        <v>0</v>
      </c>
      <c r="AA702" s="336" t="str">
        <f>VLOOKUP(F702,'3-Productie normen'!A:O,15,FALSE)</f>
        <v>S</v>
      </c>
      <c r="AC702" s="337">
        <f t="shared" si="62"/>
        <v>1430</v>
      </c>
    </row>
    <row r="703" spans="1:29" ht="14.1" customHeight="1">
      <c r="A703" s="68">
        <v>703</v>
      </c>
      <c r="B703" s="273" t="s">
        <v>112</v>
      </c>
      <c r="C703" s="329">
        <v>1</v>
      </c>
      <c r="D703" s="330"/>
      <c r="E703" s="224" t="s">
        <v>214</v>
      </c>
      <c r="F703" s="224" t="s">
        <v>166</v>
      </c>
      <c r="G703" s="224" t="s">
        <v>378</v>
      </c>
      <c r="H703" s="339">
        <v>10</v>
      </c>
      <c r="I703" s="339"/>
      <c r="J703" s="332">
        <f t="shared" si="58"/>
        <v>130</v>
      </c>
      <c r="K703" s="333">
        <v>130</v>
      </c>
      <c r="L703" s="333"/>
      <c r="M703" s="333"/>
      <c r="N703" s="333"/>
      <c r="O703" s="333"/>
      <c r="P703" s="333"/>
      <c r="Q703" s="334" t="e">
        <f>IF(K703="nio",0,IF(K703&gt;0,K703*H703/W703,0))*VLOOKUP(B703,'2-Kosten per locatie'!$A$13:$C$63,3,FALSE)</f>
        <v>#DIV/0!</v>
      </c>
      <c r="R703" s="334">
        <f>IF(L703&gt;0,L703*H703/X703,0)*VLOOKUP(B703,'2-Kosten per locatie'!$A$13:$C$63,3,FALSE)</f>
        <v>0</v>
      </c>
      <c r="S703" s="334">
        <f>IF(M703&gt;0,M703*H703/Y703,0)*VLOOKUP(B703,'2-Kosten per locatie'!$A$13:$C$63,3,FALSE)</f>
        <v>0</v>
      </c>
      <c r="T703" s="334">
        <f>IF(N703&gt;0,N703*H703/Z703,0)*VLOOKUP(B703,'2-Kosten per locatie'!$A$13:$C$63,3,FALSE)</f>
        <v>0</v>
      </c>
      <c r="U703" s="334">
        <f>IF(O703&gt;0,O703*H703/Y703,0)*VLOOKUP(B703,'2-Kosten per locatie'!$A$13:$C$63,3,FALSE)</f>
        <v>0</v>
      </c>
      <c r="V703" s="334">
        <f>IF(P703&gt;0,P703*H703/Z703,0)*VLOOKUP(B703,'2-Kosten per locatie'!$A$13:$C$63,3,FALSE)</f>
        <v>0</v>
      </c>
      <c r="W703" s="335">
        <f>IF(K703="nio",0,IF(K703&gt;0,VLOOKUP(F703,'3-Productie normen'!A:L,VLOOKUP(K703,'3-Productie normen'!$B$38:$C$44,2,FALSE),FALSE)))</f>
        <v>0</v>
      </c>
      <c r="X703" s="335">
        <f t="shared" si="59"/>
        <v>0</v>
      </c>
      <c r="Y703" s="335">
        <f t="shared" si="60"/>
        <v>0</v>
      </c>
      <c r="Z703" s="335">
        <f t="shared" si="61"/>
        <v>0</v>
      </c>
      <c r="AA703" s="336" t="str">
        <f>VLOOKUP(F703,'3-Productie normen'!A:O,15,FALSE)</f>
        <v>S</v>
      </c>
      <c r="AC703" s="337">
        <f t="shared" si="62"/>
        <v>1300</v>
      </c>
    </row>
    <row r="704" spans="1:29" ht="14.1" customHeight="1">
      <c r="A704" s="68">
        <v>704</v>
      </c>
      <c r="B704" s="273" t="s">
        <v>112</v>
      </c>
      <c r="C704" s="329">
        <v>1</v>
      </c>
      <c r="D704" s="330"/>
      <c r="E704" s="224" t="s">
        <v>371</v>
      </c>
      <c r="F704" s="224" t="s">
        <v>154</v>
      </c>
      <c r="G704" s="224" t="s">
        <v>233</v>
      </c>
      <c r="H704" s="339">
        <v>13</v>
      </c>
      <c r="I704" s="339"/>
      <c r="J704" s="332">
        <f t="shared" si="58"/>
        <v>130</v>
      </c>
      <c r="K704" s="333">
        <v>130</v>
      </c>
      <c r="L704" s="333"/>
      <c r="M704" s="333"/>
      <c r="N704" s="333"/>
      <c r="O704" s="333"/>
      <c r="P704" s="333"/>
      <c r="Q704" s="334" t="e">
        <f>IF(K704="nio",0,IF(K704&gt;0,K704*H704/W704,0))*VLOOKUP(B704,'2-Kosten per locatie'!$A$13:$C$63,3,FALSE)</f>
        <v>#DIV/0!</v>
      </c>
      <c r="R704" s="334">
        <f>IF(L704&gt;0,L704*H704/X704,0)*VLOOKUP(B704,'2-Kosten per locatie'!$A$13:$C$63,3,FALSE)</f>
        <v>0</v>
      </c>
      <c r="S704" s="334">
        <f>IF(M704&gt;0,M704*H704/Y704,0)*VLOOKUP(B704,'2-Kosten per locatie'!$A$13:$C$63,3,FALSE)</f>
        <v>0</v>
      </c>
      <c r="T704" s="334">
        <f>IF(N704&gt;0,N704*H704/Z704,0)*VLOOKUP(B704,'2-Kosten per locatie'!$A$13:$C$63,3,FALSE)</f>
        <v>0</v>
      </c>
      <c r="U704" s="334">
        <f>IF(O704&gt;0,O704*H704/Y704,0)*VLOOKUP(B704,'2-Kosten per locatie'!$A$13:$C$63,3,FALSE)</f>
        <v>0</v>
      </c>
      <c r="V704" s="334">
        <f>IF(P704&gt;0,P704*H704/Z704,0)*VLOOKUP(B704,'2-Kosten per locatie'!$A$13:$C$63,3,FALSE)</f>
        <v>0</v>
      </c>
      <c r="W704" s="335">
        <f>IF(K704="nio",0,IF(K704&gt;0,VLOOKUP(F704,'3-Productie normen'!A:L,VLOOKUP(K704,'3-Productie normen'!$B$38:$C$44,2,FALSE),FALSE)))</f>
        <v>0</v>
      </c>
      <c r="X704" s="335">
        <f t="shared" si="59"/>
        <v>0</v>
      </c>
      <c r="Y704" s="335">
        <f t="shared" si="60"/>
        <v>0</v>
      </c>
      <c r="Z704" s="335">
        <f t="shared" si="61"/>
        <v>0</v>
      </c>
      <c r="AA704" s="336" t="str">
        <f>VLOOKUP(F704,'3-Productie normen'!A:O,15,FALSE)</f>
        <v>V</v>
      </c>
      <c r="AC704" s="337">
        <f t="shared" si="62"/>
        <v>1690</v>
      </c>
    </row>
    <row r="705" spans="1:29" ht="14.1" customHeight="1">
      <c r="A705" s="68">
        <v>705</v>
      </c>
      <c r="B705" s="273" t="s">
        <v>112</v>
      </c>
      <c r="C705" s="329">
        <v>1</v>
      </c>
      <c r="D705" s="330"/>
      <c r="E705" s="224" t="s">
        <v>351</v>
      </c>
      <c r="F705" s="224" t="s">
        <v>218</v>
      </c>
      <c r="G705" s="224" t="s">
        <v>233</v>
      </c>
      <c r="H705" s="339">
        <v>0</v>
      </c>
      <c r="I705" s="339">
        <v>4</v>
      </c>
      <c r="J705" s="332">
        <f t="shared" si="58"/>
        <v>0</v>
      </c>
      <c r="K705" s="333" t="s">
        <v>219</v>
      </c>
      <c r="L705" s="333"/>
      <c r="M705" s="333"/>
      <c r="N705" s="333"/>
      <c r="O705" s="333"/>
      <c r="P705" s="333"/>
      <c r="Q705" s="334">
        <f>IF(K705="nio",0,IF(K705&gt;0,K705*H705/W705,0))*VLOOKUP(B705,'2-Kosten per locatie'!$A$13:$C$63,3,FALSE)</f>
        <v>0</v>
      </c>
      <c r="R705" s="334">
        <f>IF(L705&gt;0,L705*H705/X705,0)*VLOOKUP(B705,'2-Kosten per locatie'!$A$13:$C$63,3,FALSE)</f>
        <v>0</v>
      </c>
      <c r="S705" s="334">
        <f>IF(M705&gt;0,M705*H705/Y705,0)*VLOOKUP(B705,'2-Kosten per locatie'!$A$13:$C$63,3,FALSE)</f>
        <v>0</v>
      </c>
      <c r="T705" s="334">
        <f>IF(N705&gt;0,N705*H705/Z705,0)*VLOOKUP(B705,'2-Kosten per locatie'!$A$13:$C$63,3,FALSE)</f>
        <v>0</v>
      </c>
      <c r="U705" s="334">
        <f>IF(O705&gt;0,O705*H705/Y705,0)*VLOOKUP(B705,'2-Kosten per locatie'!$A$13:$C$63,3,FALSE)</f>
        <v>0</v>
      </c>
      <c r="V705" s="334">
        <f>IF(P705&gt;0,P705*H705/Z705,0)*VLOOKUP(B705,'2-Kosten per locatie'!$A$13:$C$63,3,FALSE)</f>
        <v>0</v>
      </c>
      <c r="W705" s="335">
        <f>IF(K705="nio",0,IF(K705&gt;0,VLOOKUP(F705,'3-Productie normen'!A:L,VLOOKUP(K705,'3-Productie normen'!$B$38:$C$44,2,FALSE),FALSE)))</f>
        <v>0</v>
      </c>
      <c r="X705" s="335">
        <f t="shared" si="59"/>
        <v>0</v>
      </c>
      <c r="Y705" s="335">
        <f t="shared" si="60"/>
        <v>0</v>
      </c>
      <c r="Z705" s="335">
        <f t="shared" si="61"/>
        <v>0</v>
      </c>
      <c r="AA705" s="336" t="str">
        <f>VLOOKUP(F705,'3-Productie normen'!A:O,15,FALSE)</f>
        <v>-</v>
      </c>
      <c r="AC705" s="337">
        <f t="shared" si="62"/>
        <v>0</v>
      </c>
    </row>
    <row r="706" spans="1:29" ht="14.1" customHeight="1">
      <c r="A706" s="68">
        <v>706</v>
      </c>
      <c r="B706" s="273" t="s">
        <v>112</v>
      </c>
      <c r="C706" s="329">
        <v>1</v>
      </c>
      <c r="D706" s="330"/>
      <c r="E706" s="224" t="s">
        <v>155</v>
      </c>
      <c r="F706" s="224" t="s">
        <v>218</v>
      </c>
      <c r="G706" s="224" t="s">
        <v>378</v>
      </c>
      <c r="H706" s="339"/>
      <c r="I706" s="339">
        <v>13</v>
      </c>
      <c r="J706" s="332">
        <f t="shared" si="58"/>
        <v>0</v>
      </c>
      <c r="K706" s="333" t="s">
        <v>219</v>
      </c>
      <c r="L706" s="333"/>
      <c r="M706" s="333"/>
      <c r="N706" s="333"/>
      <c r="O706" s="333"/>
      <c r="P706" s="333"/>
      <c r="Q706" s="334">
        <f>IF(K706="nio",0,IF(K706&gt;0,K706*H706/W706,0))*VLOOKUP(B706,'2-Kosten per locatie'!$A$13:$C$63,3,FALSE)</f>
        <v>0</v>
      </c>
      <c r="R706" s="334">
        <f>IF(L706&gt;0,L706*H706/X706,0)*VLOOKUP(B706,'2-Kosten per locatie'!$A$13:$C$63,3,FALSE)</f>
        <v>0</v>
      </c>
      <c r="S706" s="334">
        <f>IF(M706&gt;0,M706*H706/Y706,0)*VLOOKUP(B706,'2-Kosten per locatie'!$A$13:$C$63,3,FALSE)</f>
        <v>0</v>
      </c>
      <c r="T706" s="334">
        <f>IF(N706&gt;0,N706*H706/Z706,0)*VLOOKUP(B706,'2-Kosten per locatie'!$A$13:$C$63,3,FALSE)</f>
        <v>0</v>
      </c>
      <c r="U706" s="334">
        <f>IF(O706&gt;0,O706*H706/Y706,0)*VLOOKUP(B706,'2-Kosten per locatie'!$A$13:$C$63,3,FALSE)</f>
        <v>0</v>
      </c>
      <c r="V706" s="334">
        <f>IF(P706&gt;0,P706*H706/Z706,0)*VLOOKUP(B706,'2-Kosten per locatie'!$A$13:$C$63,3,FALSE)</f>
        <v>0</v>
      </c>
      <c r="W706" s="335">
        <f>IF(K706="nio",0,IF(K706&gt;0,VLOOKUP(F706,'3-Productie normen'!A:L,VLOOKUP(K706,'3-Productie normen'!$B$38:$C$44,2,FALSE),FALSE)))</f>
        <v>0</v>
      </c>
      <c r="X706" s="335">
        <f t="shared" si="59"/>
        <v>0</v>
      </c>
      <c r="Y706" s="335">
        <f t="shared" si="60"/>
        <v>0</v>
      </c>
      <c r="Z706" s="335">
        <f t="shared" si="61"/>
        <v>0</v>
      </c>
      <c r="AA706" s="336" t="str">
        <f>VLOOKUP(F706,'3-Productie normen'!A:O,15,FALSE)</f>
        <v>-</v>
      </c>
      <c r="AC706" s="337">
        <f t="shared" si="62"/>
        <v>0</v>
      </c>
    </row>
    <row r="707" spans="1:29" ht="14.1" customHeight="1">
      <c r="A707" s="68">
        <v>707</v>
      </c>
      <c r="B707" s="273" t="s">
        <v>112</v>
      </c>
      <c r="C707" s="329">
        <v>1</v>
      </c>
      <c r="D707" s="330"/>
      <c r="E707" s="224" t="s">
        <v>502</v>
      </c>
      <c r="F707" s="224" t="s">
        <v>218</v>
      </c>
      <c r="G707" s="224" t="s">
        <v>378</v>
      </c>
      <c r="H707" s="339">
        <v>0</v>
      </c>
      <c r="I707" s="339">
        <v>9</v>
      </c>
      <c r="J707" s="332">
        <f t="shared" si="58"/>
        <v>0</v>
      </c>
      <c r="K707" s="333" t="s">
        <v>219</v>
      </c>
      <c r="L707" s="333"/>
      <c r="M707" s="333"/>
      <c r="N707" s="333"/>
      <c r="O707" s="333"/>
      <c r="P707" s="333"/>
      <c r="Q707" s="334">
        <f>IF(K707="nio",0,IF(K707&gt;0,K707*H707/W707,0))*VLOOKUP(B707,'2-Kosten per locatie'!$A$13:$C$63,3,FALSE)</f>
        <v>0</v>
      </c>
      <c r="R707" s="334">
        <f>IF(L707&gt;0,L707*H707/X707,0)*VLOOKUP(B707,'2-Kosten per locatie'!$A$13:$C$63,3,FALSE)</f>
        <v>0</v>
      </c>
      <c r="S707" s="334">
        <f>IF(M707&gt;0,M707*H707/Y707,0)*VLOOKUP(B707,'2-Kosten per locatie'!$A$13:$C$63,3,FALSE)</f>
        <v>0</v>
      </c>
      <c r="T707" s="334">
        <f>IF(N707&gt;0,N707*H707/Z707,0)*VLOOKUP(B707,'2-Kosten per locatie'!$A$13:$C$63,3,FALSE)</f>
        <v>0</v>
      </c>
      <c r="U707" s="334">
        <f>IF(O707&gt;0,O707*H707/Y707,0)*VLOOKUP(B707,'2-Kosten per locatie'!$A$13:$C$63,3,FALSE)</f>
        <v>0</v>
      </c>
      <c r="V707" s="334">
        <f>IF(P707&gt;0,P707*H707/Z707,0)*VLOOKUP(B707,'2-Kosten per locatie'!$A$13:$C$63,3,FALSE)</f>
        <v>0</v>
      </c>
      <c r="W707" s="335">
        <f>IF(K707="nio",0,IF(K707&gt;0,VLOOKUP(F707,'3-Productie normen'!A:L,VLOOKUP(K707,'3-Productie normen'!$B$38:$C$44,2,FALSE),FALSE)))</f>
        <v>0</v>
      </c>
      <c r="X707" s="335">
        <f t="shared" si="59"/>
        <v>0</v>
      </c>
      <c r="Y707" s="335">
        <f t="shared" si="60"/>
        <v>0</v>
      </c>
      <c r="Z707" s="335">
        <f t="shared" si="61"/>
        <v>0</v>
      </c>
      <c r="AA707" s="336" t="str">
        <f>VLOOKUP(F707,'3-Productie normen'!A:O,15,FALSE)</f>
        <v>-</v>
      </c>
      <c r="AC707" s="337">
        <f t="shared" si="62"/>
        <v>0</v>
      </c>
    </row>
    <row r="708" spans="1:29" ht="14.1" customHeight="1">
      <c r="A708" s="68">
        <v>708</v>
      </c>
      <c r="B708" s="273" t="s">
        <v>112</v>
      </c>
      <c r="C708" s="329">
        <v>1</v>
      </c>
      <c r="D708" s="330"/>
      <c r="E708" s="224" t="s">
        <v>503</v>
      </c>
      <c r="F708" s="224" t="s">
        <v>218</v>
      </c>
      <c r="G708" s="224"/>
      <c r="H708" s="339">
        <v>0</v>
      </c>
      <c r="I708" s="339">
        <v>0</v>
      </c>
      <c r="J708" s="332">
        <f t="shared" si="58"/>
        <v>0</v>
      </c>
      <c r="K708" s="333" t="s">
        <v>219</v>
      </c>
      <c r="L708" s="333"/>
      <c r="M708" s="333"/>
      <c r="N708" s="333"/>
      <c r="O708" s="333"/>
      <c r="P708" s="333"/>
      <c r="Q708" s="334">
        <f>IF(K708="nio",0,IF(K708&gt;0,K708*H708/W708,0))*VLOOKUP(B708,'2-Kosten per locatie'!$A$13:$C$63,3,FALSE)</f>
        <v>0</v>
      </c>
      <c r="R708" s="334">
        <f>IF(L708&gt;0,L708*H708/X708,0)*VLOOKUP(B708,'2-Kosten per locatie'!$A$13:$C$63,3,FALSE)</f>
        <v>0</v>
      </c>
      <c r="S708" s="334">
        <f>IF(M708&gt;0,M708*H708/Y708,0)*VLOOKUP(B708,'2-Kosten per locatie'!$A$13:$C$63,3,FALSE)</f>
        <v>0</v>
      </c>
      <c r="T708" s="334">
        <f>IF(N708&gt;0,N708*H708/Z708,0)*VLOOKUP(B708,'2-Kosten per locatie'!$A$13:$C$63,3,FALSE)</f>
        <v>0</v>
      </c>
      <c r="U708" s="334">
        <f>IF(O708&gt;0,O708*H708/Y708,0)*VLOOKUP(B708,'2-Kosten per locatie'!$A$13:$C$63,3,FALSE)</f>
        <v>0</v>
      </c>
      <c r="V708" s="334">
        <f>IF(P708&gt;0,P708*H708/Z708,0)*VLOOKUP(B708,'2-Kosten per locatie'!$A$13:$C$63,3,FALSE)</f>
        <v>0</v>
      </c>
      <c r="W708" s="335">
        <f>IF(K708="nio",0,IF(K708&gt;0,VLOOKUP(F708,'3-Productie normen'!A:L,VLOOKUP(K708,'3-Productie normen'!$B$38:$C$44,2,FALSE),FALSE)))</f>
        <v>0</v>
      </c>
      <c r="X708" s="335">
        <f t="shared" si="59"/>
        <v>0</v>
      </c>
      <c r="Y708" s="335">
        <f t="shared" si="60"/>
        <v>0</v>
      </c>
      <c r="Z708" s="335">
        <f t="shared" si="61"/>
        <v>0</v>
      </c>
      <c r="AA708" s="336" t="str">
        <f>VLOOKUP(F708,'3-Productie normen'!A:O,15,FALSE)</f>
        <v>-</v>
      </c>
      <c r="AC708" s="337">
        <f t="shared" si="62"/>
        <v>0</v>
      </c>
    </row>
    <row r="709" spans="1:29" ht="14.1" customHeight="1">
      <c r="A709" s="68">
        <v>709</v>
      </c>
      <c r="B709" s="273" t="s">
        <v>112</v>
      </c>
      <c r="C709" s="329">
        <v>1</v>
      </c>
      <c r="D709" s="330"/>
      <c r="E709" s="224" t="s">
        <v>504</v>
      </c>
      <c r="F709" s="224" t="s">
        <v>218</v>
      </c>
      <c r="G709" s="224"/>
      <c r="H709" s="339">
        <v>0</v>
      </c>
      <c r="I709" s="339">
        <v>16</v>
      </c>
      <c r="J709" s="332">
        <f t="shared" si="58"/>
        <v>0</v>
      </c>
      <c r="K709" s="333" t="s">
        <v>219</v>
      </c>
      <c r="L709" s="333"/>
      <c r="M709" s="333"/>
      <c r="N709" s="333"/>
      <c r="O709" s="333"/>
      <c r="P709" s="333"/>
      <c r="Q709" s="334">
        <f>IF(K709="nio",0,IF(K709&gt;0,K709*H709/W709,0))*VLOOKUP(B709,'2-Kosten per locatie'!$A$13:$C$63,3,FALSE)</f>
        <v>0</v>
      </c>
      <c r="R709" s="334">
        <f>IF(L709&gt;0,L709*H709/X709,0)*VLOOKUP(B709,'2-Kosten per locatie'!$A$13:$C$63,3,FALSE)</f>
        <v>0</v>
      </c>
      <c r="S709" s="334">
        <f>IF(M709&gt;0,M709*H709/Y709,0)*VLOOKUP(B709,'2-Kosten per locatie'!$A$13:$C$63,3,FALSE)</f>
        <v>0</v>
      </c>
      <c r="T709" s="334">
        <f>IF(N709&gt;0,N709*H709/Z709,0)*VLOOKUP(B709,'2-Kosten per locatie'!$A$13:$C$63,3,FALSE)</f>
        <v>0</v>
      </c>
      <c r="U709" s="334">
        <f>IF(O709&gt;0,O709*H709/Y709,0)*VLOOKUP(B709,'2-Kosten per locatie'!$A$13:$C$63,3,FALSE)</f>
        <v>0</v>
      </c>
      <c r="V709" s="334">
        <f>IF(P709&gt;0,P709*H709/Z709,0)*VLOOKUP(B709,'2-Kosten per locatie'!$A$13:$C$63,3,FALSE)</f>
        <v>0</v>
      </c>
      <c r="W709" s="335">
        <f>IF(K709="nio",0,IF(K709&gt;0,VLOOKUP(F709,'3-Productie normen'!A:L,VLOOKUP(K709,'3-Productie normen'!$B$38:$C$44,2,FALSE),FALSE)))</f>
        <v>0</v>
      </c>
      <c r="X709" s="335">
        <f t="shared" si="59"/>
        <v>0</v>
      </c>
      <c r="Y709" s="335">
        <f t="shared" si="60"/>
        <v>0</v>
      </c>
      <c r="Z709" s="335">
        <f t="shared" si="61"/>
        <v>0</v>
      </c>
      <c r="AA709" s="336" t="str">
        <f>VLOOKUP(F709,'3-Productie normen'!A:O,15,FALSE)</f>
        <v>-</v>
      </c>
      <c r="AC709" s="337">
        <f t="shared" si="62"/>
        <v>0</v>
      </c>
    </row>
    <row r="710" spans="1:29" ht="14.1" customHeight="1">
      <c r="A710" s="68">
        <v>710</v>
      </c>
      <c r="B710" s="273" t="s">
        <v>112</v>
      </c>
      <c r="C710" s="329">
        <v>1</v>
      </c>
      <c r="D710" s="330"/>
      <c r="E710" s="224" t="s">
        <v>505</v>
      </c>
      <c r="F710" s="224" t="s">
        <v>218</v>
      </c>
      <c r="G710" s="224"/>
      <c r="H710" s="339">
        <v>0</v>
      </c>
      <c r="I710" s="339">
        <v>16</v>
      </c>
      <c r="J710" s="332">
        <f t="shared" si="58"/>
        <v>0</v>
      </c>
      <c r="K710" s="333" t="s">
        <v>219</v>
      </c>
      <c r="L710" s="333"/>
      <c r="M710" s="333"/>
      <c r="N710" s="333"/>
      <c r="O710" s="333"/>
      <c r="P710" s="333"/>
      <c r="Q710" s="334">
        <f>IF(K710="nio",0,IF(K710&gt;0,K710*H710/W710,0))*VLOOKUP(B710,'2-Kosten per locatie'!$A$13:$C$63,3,FALSE)</f>
        <v>0</v>
      </c>
      <c r="R710" s="334">
        <f>IF(L710&gt;0,L710*H710/X710,0)*VLOOKUP(B710,'2-Kosten per locatie'!$A$13:$C$63,3,FALSE)</f>
        <v>0</v>
      </c>
      <c r="S710" s="334">
        <f>IF(M710&gt;0,M710*H710/Y710,0)*VLOOKUP(B710,'2-Kosten per locatie'!$A$13:$C$63,3,FALSE)</f>
        <v>0</v>
      </c>
      <c r="T710" s="334">
        <f>IF(N710&gt;0,N710*H710/Z710,0)*VLOOKUP(B710,'2-Kosten per locatie'!$A$13:$C$63,3,FALSE)</f>
        <v>0</v>
      </c>
      <c r="U710" s="334">
        <f>IF(O710&gt;0,O710*H710/Y710,0)*VLOOKUP(B710,'2-Kosten per locatie'!$A$13:$C$63,3,FALSE)</f>
        <v>0</v>
      </c>
      <c r="V710" s="334">
        <f>IF(P710&gt;0,P710*H710/Z710,0)*VLOOKUP(B710,'2-Kosten per locatie'!$A$13:$C$63,3,FALSE)</f>
        <v>0</v>
      </c>
      <c r="W710" s="335">
        <f>IF(K710="nio",0,IF(K710&gt;0,VLOOKUP(F710,'3-Productie normen'!A:L,VLOOKUP(K710,'3-Productie normen'!$B$38:$C$44,2,FALSE),FALSE)))</f>
        <v>0</v>
      </c>
      <c r="X710" s="335">
        <f t="shared" si="59"/>
        <v>0</v>
      </c>
      <c r="Y710" s="335">
        <f t="shared" si="60"/>
        <v>0</v>
      </c>
      <c r="Z710" s="335">
        <f t="shared" si="61"/>
        <v>0</v>
      </c>
      <c r="AA710" s="336" t="str">
        <f>VLOOKUP(F710,'3-Productie normen'!A:O,15,FALSE)</f>
        <v>-</v>
      </c>
      <c r="AC710" s="337">
        <f t="shared" si="62"/>
        <v>0</v>
      </c>
    </row>
    <row r="711" spans="1:29" ht="14.1" customHeight="1">
      <c r="A711" s="68">
        <v>711</v>
      </c>
      <c r="B711" s="273" t="s">
        <v>112</v>
      </c>
      <c r="C711" s="329">
        <v>1</v>
      </c>
      <c r="D711" s="330"/>
      <c r="E711" s="224" t="s">
        <v>506</v>
      </c>
      <c r="F711" s="224" t="s">
        <v>218</v>
      </c>
      <c r="G711" s="224"/>
      <c r="H711" s="339">
        <v>0</v>
      </c>
      <c r="I711" s="339">
        <v>20</v>
      </c>
      <c r="J711" s="332">
        <f t="shared" si="58"/>
        <v>0</v>
      </c>
      <c r="K711" s="333" t="s">
        <v>219</v>
      </c>
      <c r="L711" s="333"/>
      <c r="M711" s="333"/>
      <c r="N711" s="333"/>
      <c r="O711" s="333"/>
      <c r="P711" s="333"/>
      <c r="Q711" s="334">
        <f>IF(K711="nio",0,IF(K711&gt;0,K711*H711/W711,0))*VLOOKUP(B711,'2-Kosten per locatie'!$A$13:$C$63,3,FALSE)</f>
        <v>0</v>
      </c>
      <c r="R711" s="334">
        <f>IF(L711&gt;0,L711*H711/X711,0)*VLOOKUP(B711,'2-Kosten per locatie'!$A$13:$C$63,3,FALSE)</f>
        <v>0</v>
      </c>
      <c r="S711" s="334">
        <f>IF(M711&gt;0,M711*H711/Y711,0)*VLOOKUP(B711,'2-Kosten per locatie'!$A$13:$C$63,3,FALSE)</f>
        <v>0</v>
      </c>
      <c r="T711" s="334">
        <f>IF(N711&gt;0,N711*H711/Z711,0)*VLOOKUP(B711,'2-Kosten per locatie'!$A$13:$C$63,3,FALSE)</f>
        <v>0</v>
      </c>
      <c r="U711" s="334">
        <f>IF(O711&gt;0,O711*H711/Y711,0)*VLOOKUP(B711,'2-Kosten per locatie'!$A$13:$C$63,3,FALSE)</f>
        <v>0</v>
      </c>
      <c r="V711" s="334">
        <f>IF(P711&gt;0,P711*H711/Z711,0)*VLOOKUP(B711,'2-Kosten per locatie'!$A$13:$C$63,3,FALSE)</f>
        <v>0</v>
      </c>
      <c r="W711" s="335">
        <f>IF(K711="nio",0,IF(K711&gt;0,VLOOKUP(F711,'3-Productie normen'!A:L,VLOOKUP(K711,'3-Productie normen'!$B$38:$C$44,2,FALSE),FALSE)))</f>
        <v>0</v>
      </c>
      <c r="X711" s="335">
        <f t="shared" si="59"/>
        <v>0</v>
      </c>
      <c r="Y711" s="335">
        <f t="shared" si="60"/>
        <v>0</v>
      </c>
      <c r="Z711" s="335">
        <f t="shared" si="61"/>
        <v>0</v>
      </c>
      <c r="AA711" s="336" t="str">
        <f>VLOOKUP(F711,'3-Productie normen'!A:O,15,FALSE)</f>
        <v>-</v>
      </c>
      <c r="AC711" s="337">
        <f t="shared" si="62"/>
        <v>0</v>
      </c>
    </row>
    <row r="712" spans="1:29" ht="14.1" customHeight="1">
      <c r="A712" s="68">
        <v>712</v>
      </c>
      <c r="B712" s="273" t="s">
        <v>112</v>
      </c>
      <c r="C712" s="329">
        <v>1</v>
      </c>
      <c r="D712" s="330"/>
      <c r="E712" s="224" t="s">
        <v>154</v>
      </c>
      <c r="F712" s="224" t="s">
        <v>154</v>
      </c>
      <c r="G712" s="224" t="s">
        <v>233</v>
      </c>
      <c r="H712" s="339">
        <v>9</v>
      </c>
      <c r="I712" s="339"/>
      <c r="J712" s="332">
        <f t="shared" si="58"/>
        <v>130</v>
      </c>
      <c r="K712" s="333">
        <v>130</v>
      </c>
      <c r="L712" s="333"/>
      <c r="M712" s="333"/>
      <c r="N712" s="333"/>
      <c r="O712" s="333"/>
      <c r="P712" s="333"/>
      <c r="Q712" s="334" t="e">
        <f>IF(K712="nio",0,IF(K712&gt;0,K712*H712/W712,0))*VLOOKUP(B712,'2-Kosten per locatie'!$A$13:$C$63,3,FALSE)</f>
        <v>#DIV/0!</v>
      </c>
      <c r="R712" s="334">
        <f>IF(L712&gt;0,L712*H712/X712,0)*VLOOKUP(B712,'2-Kosten per locatie'!$A$13:$C$63,3,FALSE)</f>
        <v>0</v>
      </c>
      <c r="S712" s="334">
        <f>IF(M712&gt;0,M712*H712/Y712,0)*VLOOKUP(B712,'2-Kosten per locatie'!$A$13:$C$63,3,FALSE)</f>
        <v>0</v>
      </c>
      <c r="T712" s="334">
        <f>IF(N712&gt;0,N712*H712/Z712,0)*VLOOKUP(B712,'2-Kosten per locatie'!$A$13:$C$63,3,FALSE)</f>
        <v>0</v>
      </c>
      <c r="U712" s="334">
        <f>IF(O712&gt;0,O712*H712/Y712,0)*VLOOKUP(B712,'2-Kosten per locatie'!$A$13:$C$63,3,FALSE)</f>
        <v>0</v>
      </c>
      <c r="V712" s="334">
        <f>IF(P712&gt;0,P712*H712/Z712,0)*VLOOKUP(B712,'2-Kosten per locatie'!$A$13:$C$63,3,FALSE)</f>
        <v>0</v>
      </c>
      <c r="W712" s="335">
        <f>IF(K712="nio",0,IF(K712&gt;0,VLOOKUP(F712,'3-Productie normen'!A:L,VLOOKUP(K712,'3-Productie normen'!$B$38:$C$44,2,FALSE),FALSE)))</f>
        <v>0</v>
      </c>
      <c r="X712" s="335">
        <f t="shared" si="59"/>
        <v>0</v>
      </c>
      <c r="Y712" s="335">
        <f t="shared" si="60"/>
        <v>0</v>
      </c>
      <c r="Z712" s="335">
        <f t="shared" si="61"/>
        <v>0</v>
      </c>
      <c r="AA712" s="336" t="str">
        <f>VLOOKUP(F712,'3-Productie normen'!A:O,15,FALSE)</f>
        <v>V</v>
      </c>
      <c r="AC712" s="337">
        <f t="shared" si="62"/>
        <v>1170</v>
      </c>
    </row>
    <row r="713" spans="1:29" ht="14.1" customHeight="1">
      <c r="A713" s="68">
        <v>713</v>
      </c>
      <c r="B713" s="273" t="s">
        <v>112</v>
      </c>
      <c r="C713" s="329">
        <v>1</v>
      </c>
      <c r="D713" s="330"/>
      <c r="E713" s="224" t="s">
        <v>154</v>
      </c>
      <c r="F713" s="224" t="s">
        <v>154</v>
      </c>
      <c r="G713" s="224" t="s">
        <v>233</v>
      </c>
      <c r="H713" s="339">
        <v>5</v>
      </c>
      <c r="I713" s="339"/>
      <c r="J713" s="332">
        <f t="shared" si="58"/>
        <v>130</v>
      </c>
      <c r="K713" s="333">
        <v>130</v>
      </c>
      <c r="L713" s="333"/>
      <c r="M713" s="333"/>
      <c r="N713" s="333"/>
      <c r="O713" s="333"/>
      <c r="P713" s="333"/>
      <c r="Q713" s="334" t="e">
        <f>IF(K713="nio",0,IF(K713&gt;0,K713*H713/W713,0))*VLOOKUP(B713,'2-Kosten per locatie'!$A$13:$C$63,3,FALSE)</f>
        <v>#DIV/0!</v>
      </c>
      <c r="R713" s="334">
        <f>IF(L713&gt;0,L713*H713/X713,0)*VLOOKUP(B713,'2-Kosten per locatie'!$A$13:$C$63,3,FALSE)</f>
        <v>0</v>
      </c>
      <c r="S713" s="334">
        <f>IF(M713&gt;0,M713*H713/Y713,0)*VLOOKUP(B713,'2-Kosten per locatie'!$A$13:$C$63,3,FALSE)</f>
        <v>0</v>
      </c>
      <c r="T713" s="334">
        <f>IF(N713&gt;0,N713*H713/Z713,0)*VLOOKUP(B713,'2-Kosten per locatie'!$A$13:$C$63,3,FALSE)</f>
        <v>0</v>
      </c>
      <c r="U713" s="334">
        <f>IF(O713&gt;0,O713*H713/Y713,0)*VLOOKUP(B713,'2-Kosten per locatie'!$A$13:$C$63,3,FALSE)</f>
        <v>0</v>
      </c>
      <c r="V713" s="334">
        <f>IF(P713&gt;0,P713*H713/Z713,0)*VLOOKUP(B713,'2-Kosten per locatie'!$A$13:$C$63,3,FALSE)</f>
        <v>0</v>
      </c>
      <c r="W713" s="335">
        <f>IF(K713="nio",0,IF(K713&gt;0,VLOOKUP(F713,'3-Productie normen'!A:L,VLOOKUP(K713,'3-Productie normen'!$B$38:$C$44,2,FALSE),FALSE)))</f>
        <v>0</v>
      </c>
      <c r="X713" s="335">
        <f t="shared" si="59"/>
        <v>0</v>
      </c>
      <c r="Y713" s="335">
        <f t="shared" si="60"/>
        <v>0</v>
      </c>
      <c r="Z713" s="335">
        <f t="shared" si="61"/>
        <v>0</v>
      </c>
      <c r="AA713" s="336" t="str">
        <f>VLOOKUP(F713,'3-Productie normen'!A:O,15,FALSE)</f>
        <v>V</v>
      </c>
      <c r="AC713" s="337">
        <f t="shared" si="62"/>
        <v>650</v>
      </c>
    </row>
    <row r="714" spans="1:29" ht="14.1" customHeight="1">
      <c r="A714" s="68">
        <v>714</v>
      </c>
      <c r="B714" s="273" t="s">
        <v>112</v>
      </c>
      <c r="C714" s="329">
        <v>1</v>
      </c>
      <c r="D714" s="330"/>
      <c r="E714" s="224" t="s">
        <v>507</v>
      </c>
      <c r="F714" s="224" t="s">
        <v>218</v>
      </c>
      <c r="G714" s="224"/>
      <c r="H714" s="339">
        <v>0</v>
      </c>
      <c r="I714" s="339">
        <v>15</v>
      </c>
      <c r="J714" s="332">
        <f t="shared" si="58"/>
        <v>0</v>
      </c>
      <c r="K714" s="333" t="s">
        <v>219</v>
      </c>
      <c r="L714" s="333"/>
      <c r="M714" s="333"/>
      <c r="N714" s="333"/>
      <c r="O714" s="333"/>
      <c r="P714" s="333"/>
      <c r="Q714" s="334">
        <f>IF(K714="nio",0,IF(K714&gt;0,K714*H714/W714,0))*VLOOKUP(B714,'2-Kosten per locatie'!$A$13:$C$63,3,FALSE)</f>
        <v>0</v>
      </c>
      <c r="R714" s="334">
        <f>IF(L714&gt;0,L714*H714/X714,0)*VLOOKUP(B714,'2-Kosten per locatie'!$A$13:$C$63,3,FALSE)</f>
        <v>0</v>
      </c>
      <c r="S714" s="334">
        <f>IF(M714&gt;0,M714*H714/Y714,0)*VLOOKUP(B714,'2-Kosten per locatie'!$A$13:$C$63,3,FALSE)</f>
        <v>0</v>
      </c>
      <c r="T714" s="334">
        <f>IF(N714&gt;0,N714*H714/Z714,0)*VLOOKUP(B714,'2-Kosten per locatie'!$A$13:$C$63,3,FALSE)</f>
        <v>0</v>
      </c>
      <c r="U714" s="334">
        <f>IF(O714&gt;0,O714*H714/Y714,0)*VLOOKUP(B714,'2-Kosten per locatie'!$A$13:$C$63,3,FALSE)</f>
        <v>0</v>
      </c>
      <c r="V714" s="334">
        <f>IF(P714&gt;0,P714*H714/Z714,0)*VLOOKUP(B714,'2-Kosten per locatie'!$A$13:$C$63,3,FALSE)</f>
        <v>0</v>
      </c>
      <c r="W714" s="335">
        <f>IF(K714="nio",0,IF(K714&gt;0,VLOOKUP(F714,'3-Productie normen'!A:L,VLOOKUP(K714,'3-Productie normen'!$B$38:$C$44,2,FALSE),FALSE)))</f>
        <v>0</v>
      </c>
      <c r="X714" s="335">
        <f t="shared" si="59"/>
        <v>0</v>
      </c>
      <c r="Y714" s="335">
        <f t="shared" si="60"/>
        <v>0</v>
      </c>
      <c r="Z714" s="335">
        <f t="shared" si="61"/>
        <v>0</v>
      </c>
      <c r="AA714" s="336" t="str">
        <f>VLOOKUP(F714,'3-Productie normen'!A:O,15,FALSE)</f>
        <v>-</v>
      </c>
      <c r="AC714" s="337">
        <f t="shared" si="62"/>
        <v>0</v>
      </c>
    </row>
    <row r="715" spans="1:29" ht="14.1" customHeight="1">
      <c r="A715" s="68">
        <v>715</v>
      </c>
      <c r="B715" s="273" t="s">
        <v>112</v>
      </c>
      <c r="C715" s="329">
        <v>1</v>
      </c>
      <c r="D715" s="330"/>
      <c r="E715" s="224" t="s">
        <v>278</v>
      </c>
      <c r="F715" s="224" t="s">
        <v>218</v>
      </c>
      <c r="G715" s="224"/>
      <c r="H715" s="339">
        <v>0</v>
      </c>
      <c r="I715" s="339">
        <v>40</v>
      </c>
      <c r="J715" s="332">
        <f t="shared" si="58"/>
        <v>0</v>
      </c>
      <c r="K715" s="333" t="s">
        <v>219</v>
      </c>
      <c r="L715" s="333"/>
      <c r="M715" s="333"/>
      <c r="N715" s="333"/>
      <c r="O715" s="333"/>
      <c r="P715" s="333"/>
      <c r="Q715" s="334">
        <f>IF(K715="nio",0,IF(K715&gt;0,K715*H715/W715,0))*VLOOKUP(B715,'2-Kosten per locatie'!$A$13:$C$63,3,FALSE)</f>
        <v>0</v>
      </c>
      <c r="R715" s="334">
        <f>IF(L715&gt;0,L715*H715/X715,0)*VLOOKUP(B715,'2-Kosten per locatie'!$A$13:$C$63,3,FALSE)</f>
        <v>0</v>
      </c>
      <c r="S715" s="334">
        <f>IF(M715&gt;0,M715*H715/Y715,0)*VLOOKUP(B715,'2-Kosten per locatie'!$A$13:$C$63,3,FALSE)</f>
        <v>0</v>
      </c>
      <c r="T715" s="334">
        <f>IF(N715&gt;0,N715*H715/Z715,0)*VLOOKUP(B715,'2-Kosten per locatie'!$A$13:$C$63,3,FALSE)</f>
        <v>0</v>
      </c>
      <c r="U715" s="334">
        <f>IF(O715&gt;0,O715*H715/Y715,0)*VLOOKUP(B715,'2-Kosten per locatie'!$A$13:$C$63,3,FALSE)</f>
        <v>0</v>
      </c>
      <c r="V715" s="334">
        <f>IF(P715&gt;0,P715*H715/Z715,0)*VLOOKUP(B715,'2-Kosten per locatie'!$A$13:$C$63,3,FALSE)</f>
        <v>0</v>
      </c>
      <c r="W715" s="335">
        <f>IF(K715="nio",0,IF(K715&gt;0,VLOOKUP(F715,'3-Productie normen'!A:L,VLOOKUP(K715,'3-Productie normen'!$B$38:$C$44,2,FALSE),FALSE)))</f>
        <v>0</v>
      </c>
      <c r="X715" s="335">
        <f t="shared" si="59"/>
        <v>0</v>
      </c>
      <c r="Y715" s="335">
        <f t="shared" si="60"/>
        <v>0</v>
      </c>
      <c r="Z715" s="335">
        <f t="shared" si="61"/>
        <v>0</v>
      </c>
      <c r="AA715" s="336" t="str">
        <f>VLOOKUP(F715,'3-Productie normen'!A:O,15,FALSE)</f>
        <v>-</v>
      </c>
      <c r="AC715" s="337">
        <f t="shared" si="62"/>
        <v>0</v>
      </c>
    </row>
    <row r="716" spans="1:29" ht="14.1" customHeight="1">
      <c r="A716" s="68">
        <v>716</v>
      </c>
      <c r="B716" s="273" t="s">
        <v>112</v>
      </c>
      <c r="C716" s="329">
        <v>1</v>
      </c>
      <c r="D716" s="330"/>
      <c r="E716" s="224" t="s">
        <v>508</v>
      </c>
      <c r="F716" s="224" t="s">
        <v>218</v>
      </c>
      <c r="G716" s="224"/>
      <c r="H716" s="339">
        <v>0</v>
      </c>
      <c r="I716" s="339">
        <v>9</v>
      </c>
      <c r="J716" s="332">
        <f t="shared" si="58"/>
        <v>0</v>
      </c>
      <c r="K716" s="333" t="s">
        <v>219</v>
      </c>
      <c r="L716" s="333"/>
      <c r="M716" s="333"/>
      <c r="N716" s="333"/>
      <c r="O716" s="333"/>
      <c r="P716" s="333"/>
      <c r="Q716" s="334">
        <f>IF(K716="nio",0,IF(K716&gt;0,K716*H716/W716,0))*VLOOKUP(B716,'2-Kosten per locatie'!$A$13:$C$63,3,FALSE)</f>
        <v>0</v>
      </c>
      <c r="R716" s="334">
        <f>IF(L716&gt;0,L716*H716/X716,0)*VLOOKUP(B716,'2-Kosten per locatie'!$A$13:$C$63,3,FALSE)</f>
        <v>0</v>
      </c>
      <c r="S716" s="334">
        <f>IF(M716&gt;0,M716*H716/Y716,0)*VLOOKUP(B716,'2-Kosten per locatie'!$A$13:$C$63,3,FALSE)</f>
        <v>0</v>
      </c>
      <c r="T716" s="334">
        <f>IF(N716&gt;0,N716*H716/Z716,0)*VLOOKUP(B716,'2-Kosten per locatie'!$A$13:$C$63,3,FALSE)</f>
        <v>0</v>
      </c>
      <c r="U716" s="334">
        <f>IF(O716&gt;0,O716*H716/Y716,0)*VLOOKUP(B716,'2-Kosten per locatie'!$A$13:$C$63,3,FALSE)</f>
        <v>0</v>
      </c>
      <c r="V716" s="334">
        <f>IF(P716&gt;0,P716*H716/Z716,0)*VLOOKUP(B716,'2-Kosten per locatie'!$A$13:$C$63,3,FALSE)</f>
        <v>0</v>
      </c>
      <c r="W716" s="335">
        <f>IF(K716="nio",0,IF(K716&gt;0,VLOOKUP(F716,'3-Productie normen'!A:L,VLOOKUP(K716,'3-Productie normen'!$B$38:$C$44,2,FALSE),FALSE)))</f>
        <v>0</v>
      </c>
      <c r="X716" s="335">
        <f t="shared" si="59"/>
        <v>0</v>
      </c>
      <c r="Y716" s="335">
        <f t="shared" si="60"/>
        <v>0</v>
      </c>
      <c r="Z716" s="335">
        <f t="shared" si="61"/>
        <v>0</v>
      </c>
      <c r="AA716" s="336" t="str">
        <f>VLOOKUP(F716,'3-Productie normen'!A:O,15,FALSE)</f>
        <v>-</v>
      </c>
      <c r="AC716" s="337">
        <f t="shared" si="62"/>
        <v>0</v>
      </c>
    </row>
    <row r="717" spans="1:29" ht="14.1" customHeight="1">
      <c r="A717" s="68">
        <v>717</v>
      </c>
      <c r="B717" s="273" t="s">
        <v>112</v>
      </c>
      <c r="C717" s="329">
        <v>2</v>
      </c>
      <c r="D717" s="330"/>
      <c r="E717" s="224" t="s">
        <v>509</v>
      </c>
      <c r="F717" s="224" t="s">
        <v>167</v>
      </c>
      <c r="G717" s="224" t="s">
        <v>493</v>
      </c>
      <c r="H717" s="339">
        <v>37</v>
      </c>
      <c r="I717" s="339"/>
      <c r="J717" s="332">
        <f t="shared" si="58"/>
        <v>130</v>
      </c>
      <c r="K717" s="333">
        <v>130</v>
      </c>
      <c r="L717" s="333"/>
      <c r="M717" s="333"/>
      <c r="N717" s="333"/>
      <c r="O717" s="333"/>
      <c r="P717" s="333"/>
      <c r="Q717" s="334" t="e">
        <f>IF(K717="nio",0,IF(K717&gt;0,K717*H717/W717,0))*VLOOKUP(B717,'2-Kosten per locatie'!$A$13:$C$63,3,FALSE)</f>
        <v>#DIV/0!</v>
      </c>
      <c r="R717" s="334">
        <f>IF(L717&gt;0,L717*H717/X717,0)*VLOOKUP(B717,'2-Kosten per locatie'!$A$13:$C$63,3,FALSE)</f>
        <v>0</v>
      </c>
      <c r="S717" s="334">
        <f>IF(M717&gt;0,M717*H717/Y717,0)*VLOOKUP(B717,'2-Kosten per locatie'!$A$13:$C$63,3,FALSE)</f>
        <v>0</v>
      </c>
      <c r="T717" s="334">
        <f>IF(N717&gt;0,N717*H717/Z717,0)*VLOOKUP(B717,'2-Kosten per locatie'!$A$13:$C$63,3,FALSE)</f>
        <v>0</v>
      </c>
      <c r="U717" s="334">
        <f>IF(O717&gt;0,O717*H717/Y717,0)*VLOOKUP(B717,'2-Kosten per locatie'!$A$13:$C$63,3,FALSE)</f>
        <v>0</v>
      </c>
      <c r="V717" s="334">
        <f>IF(P717&gt;0,P717*H717/Z717,0)*VLOOKUP(B717,'2-Kosten per locatie'!$A$13:$C$63,3,FALSE)</f>
        <v>0</v>
      </c>
      <c r="W717" s="335">
        <f>IF(K717="nio",0,IF(K717&gt;0,VLOOKUP(F717,'3-Productie normen'!A:L,VLOOKUP(K717,'3-Productie normen'!$B$38:$C$44,2,FALSE),FALSE)))</f>
        <v>0</v>
      </c>
      <c r="X717" s="335">
        <f t="shared" si="59"/>
        <v>0</v>
      </c>
      <c r="Y717" s="335">
        <f t="shared" si="60"/>
        <v>0</v>
      </c>
      <c r="Z717" s="335">
        <f t="shared" si="61"/>
        <v>0</v>
      </c>
      <c r="AA717" s="336" t="str">
        <f>VLOOKUP(F717,'3-Productie normen'!A:O,15,FALSE)</f>
        <v>V</v>
      </c>
      <c r="AC717" s="337">
        <f t="shared" si="62"/>
        <v>4810</v>
      </c>
    </row>
    <row r="718" spans="1:29" ht="14.1" customHeight="1">
      <c r="A718" s="68">
        <v>718</v>
      </c>
      <c r="B718" s="273" t="s">
        <v>112</v>
      </c>
      <c r="C718" s="329">
        <v>2</v>
      </c>
      <c r="D718" s="330"/>
      <c r="E718" s="224" t="s">
        <v>171</v>
      </c>
      <c r="F718" s="224" t="s">
        <v>218</v>
      </c>
      <c r="G718" s="224" t="s">
        <v>233</v>
      </c>
      <c r="H718" s="339">
        <v>0</v>
      </c>
      <c r="I718" s="339">
        <v>14</v>
      </c>
      <c r="J718" s="332">
        <f t="shared" si="58"/>
        <v>0</v>
      </c>
      <c r="K718" s="333" t="s">
        <v>219</v>
      </c>
      <c r="L718" s="333"/>
      <c r="M718" s="333"/>
      <c r="N718" s="333"/>
      <c r="O718" s="333"/>
      <c r="P718" s="333"/>
      <c r="Q718" s="334">
        <f>IF(K718="nio",0,IF(K718&gt;0,K718*H718/W718,0))*VLOOKUP(B718,'2-Kosten per locatie'!$A$13:$C$63,3,FALSE)</f>
        <v>0</v>
      </c>
      <c r="R718" s="334">
        <f>IF(L718&gt;0,L718*H718/X718,0)*VLOOKUP(B718,'2-Kosten per locatie'!$A$13:$C$63,3,FALSE)</f>
        <v>0</v>
      </c>
      <c r="S718" s="334">
        <f>IF(M718&gt;0,M718*H718/Y718,0)*VLOOKUP(B718,'2-Kosten per locatie'!$A$13:$C$63,3,FALSE)</f>
        <v>0</v>
      </c>
      <c r="T718" s="334">
        <f>IF(N718&gt;0,N718*H718/Z718,0)*VLOOKUP(B718,'2-Kosten per locatie'!$A$13:$C$63,3,FALSE)</f>
        <v>0</v>
      </c>
      <c r="U718" s="334">
        <f>IF(O718&gt;0,O718*H718/Y718,0)*VLOOKUP(B718,'2-Kosten per locatie'!$A$13:$C$63,3,FALSE)</f>
        <v>0</v>
      </c>
      <c r="V718" s="334">
        <f>IF(P718&gt;0,P718*H718/Z718,0)*VLOOKUP(B718,'2-Kosten per locatie'!$A$13:$C$63,3,FALSE)</f>
        <v>0</v>
      </c>
      <c r="W718" s="335">
        <f>IF(K718="nio",0,IF(K718&gt;0,VLOOKUP(F718,'3-Productie normen'!A:L,VLOOKUP(K718,'3-Productie normen'!$B$38:$C$44,2,FALSE),FALSE)))</f>
        <v>0</v>
      </c>
      <c r="X718" s="335">
        <f t="shared" si="59"/>
        <v>0</v>
      </c>
      <c r="Y718" s="335">
        <f t="shared" si="60"/>
        <v>0</v>
      </c>
      <c r="Z718" s="335">
        <f t="shared" si="61"/>
        <v>0</v>
      </c>
      <c r="AA718" s="336" t="str">
        <f>VLOOKUP(F718,'3-Productie normen'!A:O,15,FALSE)</f>
        <v>-</v>
      </c>
      <c r="AC718" s="337">
        <f t="shared" si="62"/>
        <v>0</v>
      </c>
    </row>
    <row r="719" spans="1:29" ht="14.1" customHeight="1">
      <c r="A719" s="68">
        <v>719</v>
      </c>
      <c r="B719" s="273" t="s">
        <v>112</v>
      </c>
      <c r="C719" s="329">
        <v>2</v>
      </c>
      <c r="D719" s="330"/>
      <c r="E719" s="224" t="s">
        <v>448</v>
      </c>
      <c r="F719" s="224" t="s">
        <v>218</v>
      </c>
      <c r="G719" s="224" t="s">
        <v>233</v>
      </c>
      <c r="H719" s="339">
        <v>0</v>
      </c>
      <c r="I719" s="339">
        <v>58</v>
      </c>
      <c r="J719" s="332">
        <f t="shared" si="58"/>
        <v>0</v>
      </c>
      <c r="K719" s="333" t="s">
        <v>219</v>
      </c>
      <c r="L719" s="333"/>
      <c r="M719" s="333"/>
      <c r="N719" s="333"/>
      <c r="O719" s="333"/>
      <c r="P719" s="333"/>
      <c r="Q719" s="334">
        <f>IF(K719="nio",0,IF(K719&gt;0,K719*H719/W719,0))*VLOOKUP(B719,'2-Kosten per locatie'!$A$13:$C$63,3,FALSE)</f>
        <v>0</v>
      </c>
      <c r="R719" s="334">
        <f>IF(L719&gt;0,L719*H719/X719,0)*VLOOKUP(B719,'2-Kosten per locatie'!$A$13:$C$63,3,FALSE)</f>
        <v>0</v>
      </c>
      <c r="S719" s="334">
        <f>IF(M719&gt;0,M719*H719/Y719,0)*VLOOKUP(B719,'2-Kosten per locatie'!$A$13:$C$63,3,FALSE)</f>
        <v>0</v>
      </c>
      <c r="T719" s="334">
        <f>IF(N719&gt;0,N719*H719/Z719,0)*VLOOKUP(B719,'2-Kosten per locatie'!$A$13:$C$63,3,FALSE)</f>
        <v>0</v>
      </c>
      <c r="U719" s="334">
        <f>IF(O719&gt;0,O719*H719/Y719,0)*VLOOKUP(B719,'2-Kosten per locatie'!$A$13:$C$63,3,FALSE)</f>
        <v>0</v>
      </c>
      <c r="V719" s="334">
        <f>IF(P719&gt;0,P719*H719/Z719,0)*VLOOKUP(B719,'2-Kosten per locatie'!$A$13:$C$63,3,FALSE)</f>
        <v>0</v>
      </c>
      <c r="W719" s="335">
        <f>IF(K719="nio",0,IF(K719&gt;0,VLOOKUP(F719,'3-Productie normen'!A:L,VLOOKUP(K719,'3-Productie normen'!$B$38:$C$44,2,FALSE),FALSE)))</f>
        <v>0</v>
      </c>
      <c r="X719" s="335">
        <f t="shared" si="59"/>
        <v>0</v>
      </c>
      <c r="Y719" s="335">
        <f t="shared" si="60"/>
        <v>0</v>
      </c>
      <c r="Z719" s="335">
        <f t="shared" si="61"/>
        <v>0</v>
      </c>
      <c r="AA719" s="336" t="str">
        <f>VLOOKUP(F719,'3-Productie normen'!A:O,15,FALSE)</f>
        <v>-</v>
      </c>
      <c r="AC719" s="337">
        <f t="shared" si="62"/>
        <v>0</v>
      </c>
    </row>
    <row r="720" spans="1:29" ht="14.1" customHeight="1">
      <c r="A720" s="68">
        <v>720</v>
      </c>
      <c r="B720" s="273" t="s">
        <v>112</v>
      </c>
      <c r="C720" s="329">
        <v>2</v>
      </c>
      <c r="D720" s="330"/>
      <c r="E720" s="224" t="s">
        <v>510</v>
      </c>
      <c r="F720" s="224" t="s">
        <v>218</v>
      </c>
      <c r="G720" s="224" t="s">
        <v>233</v>
      </c>
      <c r="H720" s="339">
        <v>0</v>
      </c>
      <c r="I720" s="339">
        <v>39</v>
      </c>
      <c r="J720" s="332">
        <f t="shared" si="58"/>
        <v>0</v>
      </c>
      <c r="K720" s="333" t="s">
        <v>219</v>
      </c>
      <c r="L720" s="333"/>
      <c r="M720" s="333"/>
      <c r="N720" s="333"/>
      <c r="O720" s="333"/>
      <c r="P720" s="333"/>
      <c r="Q720" s="334">
        <f>IF(K720="nio",0,IF(K720&gt;0,K720*H720/W720,0))*VLOOKUP(B720,'2-Kosten per locatie'!$A$13:$C$63,3,FALSE)</f>
        <v>0</v>
      </c>
      <c r="R720" s="334">
        <f>IF(L720&gt;0,L720*H720/X720,0)*VLOOKUP(B720,'2-Kosten per locatie'!$A$13:$C$63,3,FALSE)</f>
        <v>0</v>
      </c>
      <c r="S720" s="334">
        <f>IF(M720&gt;0,M720*H720/Y720,0)*VLOOKUP(B720,'2-Kosten per locatie'!$A$13:$C$63,3,FALSE)</f>
        <v>0</v>
      </c>
      <c r="T720" s="334">
        <f>IF(N720&gt;0,N720*H720/Z720,0)*VLOOKUP(B720,'2-Kosten per locatie'!$A$13:$C$63,3,FALSE)</f>
        <v>0</v>
      </c>
      <c r="U720" s="334">
        <f>IF(O720&gt;0,O720*H720/Y720,0)*VLOOKUP(B720,'2-Kosten per locatie'!$A$13:$C$63,3,FALSE)</f>
        <v>0</v>
      </c>
      <c r="V720" s="334">
        <f>IF(P720&gt;0,P720*H720/Z720,0)*VLOOKUP(B720,'2-Kosten per locatie'!$A$13:$C$63,3,FALSE)</f>
        <v>0</v>
      </c>
      <c r="W720" s="335">
        <f>IF(K720="nio",0,IF(K720&gt;0,VLOOKUP(F720,'3-Productie normen'!A:L,VLOOKUP(K720,'3-Productie normen'!$B$38:$C$44,2,FALSE),FALSE)))</f>
        <v>0</v>
      </c>
      <c r="X720" s="335">
        <f t="shared" si="59"/>
        <v>0</v>
      </c>
      <c r="Y720" s="335">
        <f t="shared" si="60"/>
        <v>0</v>
      </c>
      <c r="Z720" s="335">
        <f t="shared" si="61"/>
        <v>0</v>
      </c>
      <c r="AA720" s="336" t="str">
        <f>VLOOKUP(F720,'3-Productie normen'!A:O,15,FALSE)</f>
        <v>-</v>
      </c>
      <c r="AC720" s="337">
        <f t="shared" si="62"/>
        <v>0</v>
      </c>
    </row>
    <row r="721" spans="1:29" ht="14.1" customHeight="1">
      <c r="A721" s="68">
        <v>721</v>
      </c>
      <c r="B721" s="273" t="s">
        <v>112</v>
      </c>
      <c r="C721" s="329">
        <v>2</v>
      </c>
      <c r="D721" s="330"/>
      <c r="E721" s="224" t="s">
        <v>171</v>
      </c>
      <c r="F721" s="224" t="s">
        <v>218</v>
      </c>
      <c r="G721" s="224" t="s">
        <v>233</v>
      </c>
      <c r="H721" s="339">
        <v>0</v>
      </c>
      <c r="I721" s="339">
        <v>14</v>
      </c>
      <c r="J721" s="332">
        <f t="shared" si="58"/>
        <v>0</v>
      </c>
      <c r="K721" s="333" t="s">
        <v>219</v>
      </c>
      <c r="L721" s="333"/>
      <c r="M721" s="333"/>
      <c r="N721" s="333"/>
      <c r="O721" s="333"/>
      <c r="P721" s="333"/>
      <c r="Q721" s="334">
        <f>IF(K721="nio",0,IF(K721&gt;0,K721*H721/W721,0))*VLOOKUP(B721,'2-Kosten per locatie'!$A$13:$C$63,3,FALSE)</f>
        <v>0</v>
      </c>
      <c r="R721" s="334">
        <f>IF(L721&gt;0,L721*H721/X721,0)*VLOOKUP(B721,'2-Kosten per locatie'!$A$13:$C$63,3,FALSE)</f>
        <v>0</v>
      </c>
      <c r="S721" s="334">
        <f>IF(M721&gt;0,M721*H721/Y721,0)*VLOOKUP(B721,'2-Kosten per locatie'!$A$13:$C$63,3,FALSE)</f>
        <v>0</v>
      </c>
      <c r="T721" s="334">
        <f>IF(N721&gt;0,N721*H721/Z721,0)*VLOOKUP(B721,'2-Kosten per locatie'!$A$13:$C$63,3,FALSE)</f>
        <v>0</v>
      </c>
      <c r="U721" s="334">
        <f>IF(O721&gt;0,O721*H721/Y721,0)*VLOOKUP(B721,'2-Kosten per locatie'!$A$13:$C$63,3,FALSE)</f>
        <v>0</v>
      </c>
      <c r="V721" s="334">
        <f>IF(P721&gt;0,P721*H721/Z721,0)*VLOOKUP(B721,'2-Kosten per locatie'!$A$13:$C$63,3,FALSE)</f>
        <v>0</v>
      </c>
      <c r="W721" s="335">
        <f>IF(K721="nio",0,IF(K721&gt;0,VLOOKUP(F721,'3-Productie normen'!A:L,VLOOKUP(K721,'3-Productie normen'!$B$38:$C$44,2,FALSE),FALSE)))</f>
        <v>0</v>
      </c>
      <c r="X721" s="335">
        <f t="shared" si="59"/>
        <v>0</v>
      </c>
      <c r="Y721" s="335">
        <f t="shared" si="60"/>
        <v>0</v>
      </c>
      <c r="Z721" s="335">
        <f t="shared" si="61"/>
        <v>0</v>
      </c>
      <c r="AA721" s="336" t="str">
        <f>VLOOKUP(F721,'3-Productie normen'!A:O,15,FALSE)</f>
        <v>-</v>
      </c>
      <c r="AC721" s="337">
        <f t="shared" si="62"/>
        <v>0</v>
      </c>
    </row>
    <row r="722" spans="1:29" ht="14.1" customHeight="1">
      <c r="A722" s="68">
        <v>722</v>
      </c>
      <c r="B722" s="273" t="s">
        <v>112</v>
      </c>
      <c r="C722" s="329">
        <v>2</v>
      </c>
      <c r="D722" s="330"/>
      <c r="E722" s="224" t="s">
        <v>171</v>
      </c>
      <c r="F722" s="224" t="s">
        <v>218</v>
      </c>
      <c r="G722" s="224" t="s">
        <v>233</v>
      </c>
      <c r="H722" s="339">
        <v>0</v>
      </c>
      <c r="I722" s="339">
        <v>14</v>
      </c>
      <c r="J722" s="332">
        <f t="shared" si="58"/>
        <v>0</v>
      </c>
      <c r="K722" s="333" t="s">
        <v>219</v>
      </c>
      <c r="L722" s="333"/>
      <c r="M722" s="333"/>
      <c r="N722" s="333"/>
      <c r="O722" s="333"/>
      <c r="P722" s="333"/>
      <c r="Q722" s="334">
        <f>IF(K722="nio",0,IF(K722&gt;0,K722*H722/W722,0))*VLOOKUP(B722,'2-Kosten per locatie'!$A$13:$C$63,3,FALSE)</f>
        <v>0</v>
      </c>
      <c r="R722" s="334">
        <f>IF(L722&gt;0,L722*H722/X722,0)*VLOOKUP(B722,'2-Kosten per locatie'!$A$13:$C$63,3,FALSE)</f>
        <v>0</v>
      </c>
      <c r="S722" s="334">
        <f>IF(M722&gt;0,M722*H722/Y722,0)*VLOOKUP(B722,'2-Kosten per locatie'!$A$13:$C$63,3,FALSE)</f>
        <v>0</v>
      </c>
      <c r="T722" s="334">
        <f>IF(N722&gt;0,N722*H722/Z722,0)*VLOOKUP(B722,'2-Kosten per locatie'!$A$13:$C$63,3,FALSE)</f>
        <v>0</v>
      </c>
      <c r="U722" s="334">
        <f>IF(O722&gt;0,O722*H722/Y722,0)*VLOOKUP(B722,'2-Kosten per locatie'!$A$13:$C$63,3,FALSE)</f>
        <v>0</v>
      </c>
      <c r="V722" s="334">
        <f>IF(P722&gt;0,P722*H722/Z722,0)*VLOOKUP(B722,'2-Kosten per locatie'!$A$13:$C$63,3,FALSE)</f>
        <v>0</v>
      </c>
      <c r="W722" s="335">
        <f>IF(K722="nio",0,IF(K722&gt;0,VLOOKUP(F722,'3-Productie normen'!A:L,VLOOKUP(K722,'3-Productie normen'!$B$38:$C$44,2,FALSE),FALSE)))</f>
        <v>0</v>
      </c>
      <c r="X722" s="335">
        <f t="shared" si="59"/>
        <v>0</v>
      </c>
      <c r="Y722" s="335">
        <f t="shared" si="60"/>
        <v>0</v>
      </c>
      <c r="Z722" s="335">
        <f t="shared" si="61"/>
        <v>0</v>
      </c>
      <c r="AA722" s="336" t="str">
        <f>VLOOKUP(F722,'3-Productie normen'!A:O,15,FALSE)</f>
        <v>-</v>
      </c>
      <c r="AC722" s="337">
        <f t="shared" si="62"/>
        <v>0</v>
      </c>
    </row>
    <row r="723" spans="1:29" ht="14.1" customHeight="1">
      <c r="A723" s="68">
        <v>723</v>
      </c>
      <c r="B723" s="273" t="s">
        <v>112</v>
      </c>
      <c r="C723" s="329">
        <v>2</v>
      </c>
      <c r="D723" s="330"/>
      <c r="E723" s="224" t="s">
        <v>171</v>
      </c>
      <c r="F723" s="224" t="s">
        <v>218</v>
      </c>
      <c r="G723" s="224" t="s">
        <v>233</v>
      </c>
      <c r="H723" s="339">
        <v>0</v>
      </c>
      <c r="I723" s="339">
        <v>14</v>
      </c>
      <c r="J723" s="332">
        <f t="shared" si="58"/>
        <v>0</v>
      </c>
      <c r="K723" s="333" t="s">
        <v>219</v>
      </c>
      <c r="L723" s="333"/>
      <c r="M723" s="333"/>
      <c r="N723" s="333"/>
      <c r="O723" s="333"/>
      <c r="P723" s="333"/>
      <c r="Q723" s="334">
        <f>IF(K723="nio",0,IF(K723&gt;0,K723*H723/W723,0))*VLOOKUP(B723,'2-Kosten per locatie'!$A$13:$C$63,3,FALSE)</f>
        <v>0</v>
      </c>
      <c r="R723" s="334">
        <f>IF(L723&gt;0,L723*H723/X723,0)*VLOOKUP(B723,'2-Kosten per locatie'!$A$13:$C$63,3,FALSE)</f>
        <v>0</v>
      </c>
      <c r="S723" s="334">
        <f>IF(M723&gt;0,M723*H723/Y723,0)*VLOOKUP(B723,'2-Kosten per locatie'!$A$13:$C$63,3,FALSE)</f>
        <v>0</v>
      </c>
      <c r="T723" s="334">
        <f>IF(N723&gt;0,N723*H723/Z723,0)*VLOOKUP(B723,'2-Kosten per locatie'!$A$13:$C$63,3,FALSE)</f>
        <v>0</v>
      </c>
      <c r="U723" s="334">
        <f>IF(O723&gt;0,O723*H723/Y723,0)*VLOOKUP(B723,'2-Kosten per locatie'!$A$13:$C$63,3,FALSE)</f>
        <v>0</v>
      </c>
      <c r="V723" s="334">
        <f>IF(P723&gt;0,P723*H723/Z723,0)*VLOOKUP(B723,'2-Kosten per locatie'!$A$13:$C$63,3,FALSE)</f>
        <v>0</v>
      </c>
      <c r="W723" s="335">
        <f>IF(K723="nio",0,IF(K723&gt;0,VLOOKUP(F723,'3-Productie normen'!A:L,VLOOKUP(K723,'3-Productie normen'!$B$38:$C$44,2,FALSE),FALSE)))</f>
        <v>0</v>
      </c>
      <c r="X723" s="335">
        <f t="shared" si="59"/>
        <v>0</v>
      </c>
      <c r="Y723" s="335">
        <f t="shared" si="60"/>
        <v>0</v>
      </c>
      <c r="Z723" s="335">
        <f t="shared" si="61"/>
        <v>0</v>
      </c>
      <c r="AA723" s="336" t="str">
        <f>VLOOKUP(F723,'3-Productie normen'!A:O,15,FALSE)</f>
        <v>-</v>
      </c>
      <c r="AC723" s="337">
        <f t="shared" si="62"/>
        <v>0</v>
      </c>
    </row>
    <row r="724" spans="1:29" ht="14.1" customHeight="1">
      <c r="A724" s="68">
        <v>724</v>
      </c>
      <c r="B724" s="273" t="s">
        <v>112</v>
      </c>
      <c r="C724" s="329">
        <v>2</v>
      </c>
      <c r="D724" s="330"/>
      <c r="E724" s="224" t="s">
        <v>511</v>
      </c>
      <c r="F724" s="224" t="s">
        <v>218</v>
      </c>
      <c r="G724" s="224" t="s">
        <v>493</v>
      </c>
      <c r="H724" s="339"/>
      <c r="I724" s="339">
        <v>4</v>
      </c>
      <c r="J724" s="332">
        <f t="shared" si="58"/>
        <v>0</v>
      </c>
      <c r="K724" s="333" t="s">
        <v>219</v>
      </c>
      <c r="L724" s="333"/>
      <c r="M724" s="333"/>
      <c r="N724" s="333"/>
      <c r="O724" s="333"/>
      <c r="P724" s="333"/>
      <c r="Q724" s="334">
        <f>IF(K724="nio",0,IF(K724&gt;0,K724*H724/W724,0))*VLOOKUP(B724,'2-Kosten per locatie'!$A$13:$C$63,3,FALSE)</f>
        <v>0</v>
      </c>
      <c r="R724" s="334">
        <f>IF(L724&gt;0,L724*H724/X724,0)*VLOOKUP(B724,'2-Kosten per locatie'!$A$13:$C$63,3,FALSE)</f>
        <v>0</v>
      </c>
      <c r="S724" s="334">
        <f>IF(M724&gt;0,M724*H724/Y724,0)*VLOOKUP(B724,'2-Kosten per locatie'!$A$13:$C$63,3,FALSE)</f>
        <v>0</v>
      </c>
      <c r="T724" s="334">
        <f>IF(N724&gt;0,N724*H724/Z724,0)*VLOOKUP(B724,'2-Kosten per locatie'!$A$13:$C$63,3,FALSE)</f>
        <v>0</v>
      </c>
      <c r="U724" s="334">
        <f>IF(O724&gt;0,O724*H724/Y724,0)*VLOOKUP(B724,'2-Kosten per locatie'!$A$13:$C$63,3,FALSE)</f>
        <v>0</v>
      </c>
      <c r="V724" s="334">
        <f>IF(P724&gt;0,P724*H724/Z724,0)*VLOOKUP(B724,'2-Kosten per locatie'!$A$13:$C$63,3,FALSE)</f>
        <v>0</v>
      </c>
      <c r="W724" s="335">
        <f>IF(K724="nio",0,IF(K724&gt;0,VLOOKUP(F724,'3-Productie normen'!A:L,VLOOKUP(K724,'3-Productie normen'!$B$38:$C$44,2,FALSE),FALSE)))</f>
        <v>0</v>
      </c>
      <c r="X724" s="335">
        <f t="shared" si="59"/>
        <v>0</v>
      </c>
      <c r="Y724" s="335">
        <f t="shared" si="60"/>
        <v>0</v>
      </c>
      <c r="Z724" s="335">
        <f t="shared" si="61"/>
        <v>0</v>
      </c>
      <c r="AA724" s="336" t="str">
        <f>VLOOKUP(F724,'3-Productie normen'!A:O,15,FALSE)</f>
        <v>-</v>
      </c>
      <c r="AC724" s="337">
        <f t="shared" si="62"/>
        <v>0</v>
      </c>
    </row>
    <row r="725" spans="1:29" ht="14.1" customHeight="1">
      <c r="A725" s="68">
        <v>725</v>
      </c>
      <c r="B725" s="273" t="s">
        <v>112</v>
      </c>
      <c r="C725" s="329">
        <v>2</v>
      </c>
      <c r="D725" s="330"/>
      <c r="E725" s="224" t="s">
        <v>162</v>
      </c>
      <c r="F725" s="224" t="s">
        <v>218</v>
      </c>
      <c r="G725" s="224" t="s">
        <v>233</v>
      </c>
      <c r="H725" s="339">
        <v>0</v>
      </c>
      <c r="I725" s="339">
        <v>8</v>
      </c>
      <c r="J725" s="332">
        <f t="shared" si="58"/>
        <v>0</v>
      </c>
      <c r="K725" s="333" t="s">
        <v>219</v>
      </c>
      <c r="L725" s="333"/>
      <c r="M725" s="333"/>
      <c r="N725" s="333"/>
      <c r="O725" s="333"/>
      <c r="P725" s="333"/>
      <c r="Q725" s="334">
        <f>IF(K725="nio",0,IF(K725&gt;0,K725*H725/W725,0))*VLOOKUP(B725,'2-Kosten per locatie'!$A$13:$C$63,3,FALSE)</f>
        <v>0</v>
      </c>
      <c r="R725" s="334">
        <f>IF(L725&gt;0,L725*H725/X725,0)*VLOOKUP(B725,'2-Kosten per locatie'!$A$13:$C$63,3,FALSE)</f>
        <v>0</v>
      </c>
      <c r="S725" s="334">
        <f>IF(M725&gt;0,M725*H725/Y725,0)*VLOOKUP(B725,'2-Kosten per locatie'!$A$13:$C$63,3,FALSE)</f>
        <v>0</v>
      </c>
      <c r="T725" s="334">
        <f>IF(N725&gt;0,N725*H725/Z725,0)*VLOOKUP(B725,'2-Kosten per locatie'!$A$13:$C$63,3,FALSE)</f>
        <v>0</v>
      </c>
      <c r="U725" s="334">
        <f>IF(O725&gt;0,O725*H725/Y725,0)*VLOOKUP(B725,'2-Kosten per locatie'!$A$13:$C$63,3,FALSE)</f>
        <v>0</v>
      </c>
      <c r="V725" s="334">
        <f>IF(P725&gt;0,P725*H725/Z725,0)*VLOOKUP(B725,'2-Kosten per locatie'!$A$13:$C$63,3,FALSE)</f>
        <v>0</v>
      </c>
      <c r="W725" s="335">
        <f>IF(K725="nio",0,IF(K725&gt;0,VLOOKUP(F725,'3-Productie normen'!A:L,VLOOKUP(K725,'3-Productie normen'!$B$38:$C$44,2,FALSE),FALSE)))</f>
        <v>0</v>
      </c>
      <c r="X725" s="335">
        <f t="shared" si="59"/>
        <v>0</v>
      </c>
      <c r="Y725" s="335">
        <f t="shared" si="60"/>
        <v>0</v>
      </c>
      <c r="Z725" s="335">
        <f t="shared" si="61"/>
        <v>0</v>
      </c>
      <c r="AA725" s="336" t="str">
        <f>VLOOKUP(F725,'3-Productie normen'!A:O,15,FALSE)</f>
        <v>-</v>
      </c>
      <c r="AC725" s="337">
        <f t="shared" si="62"/>
        <v>0</v>
      </c>
    </row>
    <row r="726" spans="1:29" ht="14.1" customHeight="1">
      <c r="A726" s="68">
        <v>726</v>
      </c>
      <c r="B726" s="273" t="s">
        <v>112</v>
      </c>
      <c r="C726" s="329">
        <v>2</v>
      </c>
      <c r="D726" s="330"/>
      <c r="E726" s="224" t="s">
        <v>171</v>
      </c>
      <c r="F726" s="224" t="s">
        <v>218</v>
      </c>
      <c r="G726" s="224" t="s">
        <v>233</v>
      </c>
      <c r="H726" s="339">
        <v>0</v>
      </c>
      <c r="I726" s="339">
        <v>14</v>
      </c>
      <c r="J726" s="332">
        <f t="shared" si="58"/>
        <v>0</v>
      </c>
      <c r="K726" s="333" t="s">
        <v>219</v>
      </c>
      <c r="L726" s="333"/>
      <c r="M726" s="333"/>
      <c r="N726" s="333"/>
      <c r="O726" s="333"/>
      <c r="P726" s="333"/>
      <c r="Q726" s="334">
        <f>IF(K726="nio",0,IF(K726&gt;0,K726*H726/W726,0))*VLOOKUP(B726,'2-Kosten per locatie'!$A$13:$C$63,3,FALSE)</f>
        <v>0</v>
      </c>
      <c r="R726" s="334">
        <f>IF(L726&gt;0,L726*H726/X726,0)*VLOOKUP(B726,'2-Kosten per locatie'!$A$13:$C$63,3,FALSE)</f>
        <v>0</v>
      </c>
      <c r="S726" s="334">
        <f>IF(M726&gt;0,M726*H726/Y726,0)*VLOOKUP(B726,'2-Kosten per locatie'!$A$13:$C$63,3,FALSE)</f>
        <v>0</v>
      </c>
      <c r="T726" s="334">
        <f>IF(N726&gt;0,N726*H726/Z726,0)*VLOOKUP(B726,'2-Kosten per locatie'!$A$13:$C$63,3,FALSE)</f>
        <v>0</v>
      </c>
      <c r="U726" s="334">
        <f>IF(O726&gt;0,O726*H726/Y726,0)*VLOOKUP(B726,'2-Kosten per locatie'!$A$13:$C$63,3,FALSE)</f>
        <v>0</v>
      </c>
      <c r="V726" s="334">
        <f>IF(P726&gt;0,P726*H726/Z726,0)*VLOOKUP(B726,'2-Kosten per locatie'!$A$13:$C$63,3,FALSE)</f>
        <v>0</v>
      </c>
      <c r="W726" s="335">
        <f>IF(K726="nio",0,IF(K726&gt;0,VLOOKUP(F726,'3-Productie normen'!A:L,VLOOKUP(K726,'3-Productie normen'!$B$38:$C$44,2,FALSE),FALSE)))</f>
        <v>0</v>
      </c>
      <c r="X726" s="335">
        <f t="shared" si="59"/>
        <v>0</v>
      </c>
      <c r="Y726" s="335">
        <f t="shared" si="60"/>
        <v>0</v>
      </c>
      <c r="Z726" s="335">
        <f t="shared" si="61"/>
        <v>0</v>
      </c>
      <c r="AA726" s="336" t="str">
        <f>VLOOKUP(F726,'3-Productie normen'!A:O,15,FALSE)</f>
        <v>-</v>
      </c>
      <c r="AC726" s="337">
        <f t="shared" si="62"/>
        <v>0</v>
      </c>
    </row>
    <row r="727" spans="1:29" ht="14.1" customHeight="1">
      <c r="A727" s="68">
        <v>727</v>
      </c>
      <c r="B727" s="273" t="s">
        <v>112</v>
      </c>
      <c r="C727" s="329">
        <v>2</v>
      </c>
      <c r="D727" s="330"/>
      <c r="E727" s="224" t="s">
        <v>171</v>
      </c>
      <c r="F727" s="224" t="s">
        <v>218</v>
      </c>
      <c r="G727" s="224" t="s">
        <v>233</v>
      </c>
      <c r="H727" s="339">
        <v>0</v>
      </c>
      <c r="I727" s="339">
        <v>14</v>
      </c>
      <c r="J727" s="332">
        <f t="shared" si="58"/>
        <v>0</v>
      </c>
      <c r="K727" s="333" t="s">
        <v>219</v>
      </c>
      <c r="L727" s="333"/>
      <c r="M727" s="333"/>
      <c r="N727" s="333"/>
      <c r="O727" s="333"/>
      <c r="P727" s="333"/>
      <c r="Q727" s="334">
        <f>IF(K727="nio",0,IF(K727&gt;0,K727*H727/W727,0))*VLOOKUP(B727,'2-Kosten per locatie'!$A$13:$C$63,3,FALSE)</f>
        <v>0</v>
      </c>
      <c r="R727" s="334">
        <f>IF(L727&gt;0,L727*H727/X727,0)*VLOOKUP(B727,'2-Kosten per locatie'!$A$13:$C$63,3,FALSE)</f>
        <v>0</v>
      </c>
      <c r="S727" s="334">
        <f>IF(M727&gt;0,M727*H727/Y727,0)*VLOOKUP(B727,'2-Kosten per locatie'!$A$13:$C$63,3,FALSE)</f>
        <v>0</v>
      </c>
      <c r="T727" s="334">
        <f>IF(N727&gt;0,N727*H727/Z727,0)*VLOOKUP(B727,'2-Kosten per locatie'!$A$13:$C$63,3,FALSE)</f>
        <v>0</v>
      </c>
      <c r="U727" s="334">
        <f>IF(O727&gt;0,O727*H727/Y727,0)*VLOOKUP(B727,'2-Kosten per locatie'!$A$13:$C$63,3,FALSE)</f>
        <v>0</v>
      </c>
      <c r="V727" s="334">
        <f>IF(P727&gt;0,P727*H727/Z727,0)*VLOOKUP(B727,'2-Kosten per locatie'!$A$13:$C$63,3,FALSE)</f>
        <v>0</v>
      </c>
      <c r="W727" s="335">
        <f>IF(K727="nio",0,IF(K727&gt;0,VLOOKUP(F727,'3-Productie normen'!A:L,VLOOKUP(K727,'3-Productie normen'!$B$38:$C$44,2,FALSE),FALSE)))</f>
        <v>0</v>
      </c>
      <c r="X727" s="335">
        <f t="shared" si="59"/>
        <v>0</v>
      </c>
      <c r="Y727" s="335">
        <f t="shared" si="60"/>
        <v>0</v>
      </c>
      <c r="Z727" s="335">
        <f t="shared" si="61"/>
        <v>0</v>
      </c>
      <c r="AA727" s="336" t="str">
        <f>VLOOKUP(F727,'3-Productie normen'!A:O,15,FALSE)</f>
        <v>-</v>
      </c>
      <c r="AC727" s="337">
        <f t="shared" si="62"/>
        <v>0</v>
      </c>
    </row>
    <row r="728" spans="1:29" ht="14.1" customHeight="1">
      <c r="A728" s="68">
        <v>728</v>
      </c>
      <c r="B728" s="273" t="s">
        <v>112</v>
      </c>
      <c r="C728" s="329">
        <v>2</v>
      </c>
      <c r="D728" s="330"/>
      <c r="E728" s="224" t="s">
        <v>171</v>
      </c>
      <c r="F728" s="224" t="s">
        <v>218</v>
      </c>
      <c r="G728" s="224" t="s">
        <v>233</v>
      </c>
      <c r="H728" s="339">
        <v>0</v>
      </c>
      <c r="I728" s="339">
        <v>14</v>
      </c>
      <c r="J728" s="332">
        <f t="shared" si="58"/>
        <v>0</v>
      </c>
      <c r="K728" s="333" t="s">
        <v>219</v>
      </c>
      <c r="L728" s="333"/>
      <c r="M728" s="333"/>
      <c r="N728" s="333"/>
      <c r="O728" s="333"/>
      <c r="P728" s="333"/>
      <c r="Q728" s="334">
        <f>IF(K728="nio",0,IF(K728&gt;0,K728*H728/W728,0))*VLOOKUP(B728,'2-Kosten per locatie'!$A$13:$C$63,3,FALSE)</f>
        <v>0</v>
      </c>
      <c r="R728" s="334">
        <f>IF(L728&gt;0,L728*H728/X728,0)*VLOOKUP(B728,'2-Kosten per locatie'!$A$13:$C$63,3,FALSE)</f>
        <v>0</v>
      </c>
      <c r="S728" s="334">
        <f>IF(M728&gt;0,M728*H728/Y728,0)*VLOOKUP(B728,'2-Kosten per locatie'!$A$13:$C$63,3,FALSE)</f>
        <v>0</v>
      </c>
      <c r="T728" s="334">
        <f>IF(N728&gt;0,N728*H728/Z728,0)*VLOOKUP(B728,'2-Kosten per locatie'!$A$13:$C$63,3,FALSE)</f>
        <v>0</v>
      </c>
      <c r="U728" s="334">
        <f>IF(O728&gt;0,O728*H728/Y728,0)*VLOOKUP(B728,'2-Kosten per locatie'!$A$13:$C$63,3,FALSE)</f>
        <v>0</v>
      </c>
      <c r="V728" s="334">
        <f>IF(P728&gt;0,P728*H728/Z728,0)*VLOOKUP(B728,'2-Kosten per locatie'!$A$13:$C$63,3,FALSE)</f>
        <v>0</v>
      </c>
      <c r="W728" s="335">
        <f>IF(K728="nio",0,IF(K728&gt;0,VLOOKUP(F728,'3-Productie normen'!A:L,VLOOKUP(K728,'3-Productie normen'!$B$38:$C$44,2,FALSE),FALSE)))</f>
        <v>0</v>
      </c>
      <c r="X728" s="335">
        <f t="shared" si="59"/>
        <v>0</v>
      </c>
      <c r="Y728" s="335">
        <f t="shared" si="60"/>
        <v>0</v>
      </c>
      <c r="Z728" s="335">
        <f t="shared" si="61"/>
        <v>0</v>
      </c>
      <c r="AA728" s="336" t="str">
        <f>VLOOKUP(F728,'3-Productie normen'!A:O,15,FALSE)</f>
        <v>-</v>
      </c>
      <c r="AC728" s="337">
        <f t="shared" si="62"/>
        <v>0</v>
      </c>
    </row>
    <row r="729" spans="1:29" ht="14.1" customHeight="1">
      <c r="A729" s="68">
        <v>729</v>
      </c>
      <c r="B729" s="273" t="s">
        <v>112</v>
      </c>
      <c r="C729" s="329">
        <v>2</v>
      </c>
      <c r="D729" s="330"/>
      <c r="E729" s="224" t="s">
        <v>171</v>
      </c>
      <c r="F729" s="224" t="s">
        <v>218</v>
      </c>
      <c r="G729" s="224" t="s">
        <v>233</v>
      </c>
      <c r="H729" s="339">
        <v>0</v>
      </c>
      <c r="I729" s="339">
        <v>14</v>
      </c>
      <c r="J729" s="332">
        <f t="shared" si="58"/>
        <v>0</v>
      </c>
      <c r="K729" s="333" t="s">
        <v>219</v>
      </c>
      <c r="L729" s="333"/>
      <c r="M729" s="333"/>
      <c r="N729" s="333"/>
      <c r="O729" s="333"/>
      <c r="P729" s="333"/>
      <c r="Q729" s="334">
        <f>IF(K729="nio",0,IF(K729&gt;0,K729*H729/W729,0))*VLOOKUP(B729,'2-Kosten per locatie'!$A$13:$C$63,3,FALSE)</f>
        <v>0</v>
      </c>
      <c r="R729" s="334">
        <f>IF(L729&gt;0,L729*H729/X729,0)*VLOOKUP(B729,'2-Kosten per locatie'!$A$13:$C$63,3,FALSE)</f>
        <v>0</v>
      </c>
      <c r="S729" s="334">
        <f>IF(M729&gt;0,M729*H729/Y729,0)*VLOOKUP(B729,'2-Kosten per locatie'!$A$13:$C$63,3,FALSE)</f>
        <v>0</v>
      </c>
      <c r="T729" s="334">
        <f>IF(N729&gt;0,N729*H729/Z729,0)*VLOOKUP(B729,'2-Kosten per locatie'!$A$13:$C$63,3,FALSE)</f>
        <v>0</v>
      </c>
      <c r="U729" s="334">
        <f>IF(O729&gt;0,O729*H729/Y729,0)*VLOOKUP(B729,'2-Kosten per locatie'!$A$13:$C$63,3,FALSE)</f>
        <v>0</v>
      </c>
      <c r="V729" s="334">
        <f>IF(P729&gt;0,P729*H729/Z729,0)*VLOOKUP(B729,'2-Kosten per locatie'!$A$13:$C$63,3,FALSE)</f>
        <v>0</v>
      </c>
      <c r="W729" s="335">
        <f>IF(K729="nio",0,IF(K729&gt;0,VLOOKUP(F729,'3-Productie normen'!A:L,VLOOKUP(K729,'3-Productie normen'!$B$38:$C$44,2,FALSE),FALSE)))</f>
        <v>0</v>
      </c>
      <c r="X729" s="335">
        <f t="shared" si="59"/>
        <v>0</v>
      </c>
      <c r="Y729" s="335">
        <f t="shared" si="60"/>
        <v>0</v>
      </c>
      <c r="Z729" s="335">
        <f t="shared" si="61"/>
        <v>0</v>
      </c>
      <c r="AA729" s="336" t="str">
        <f>VLOOKUP(F729,'3-Productie normen'!A:O,15,FALSE)</f>
        <v>-</v>
      </c>
      <c r="AC729" s="337">
        <f t="shared" si="62"/>
        <v>0</v>
      </c>
    </row>
    <row r="730" spans="1:29" ht="14.1" customHeight="1">
      <c r="A730" s="68">
        <v>730</v>
      </c>
      <c r="B730" s="273" t="s">
        <v>112</v>
      </c>
      <c r="C730" s="329">
        <v>2</v>
      </c>
      <c r="D730" s="330"/>
      <c r="E730" s="224" t="s">
        <v>171</v>
      </c>
      <c r="F730" s="224" t="s">
        <v>218</v>
      </c>
      <c r="G730" s="224" t="s">
        <v>233</v>
      </c>
      <c r="H730" s="339">
        <v>0</v>
      </c>
      <c r="I730" s="339">
        <v>14</v>
      </c>
      <c r="J730" s="332">
        <f t="shared" si="58"/>
        <v>0</v>
      </c>
      <c r="K730" s="333" t="s">
        <v>219</v>
      </c>
      <c r="L730" s="333"/>
      <c r="M730" s="333"/>
      <c r="N730" s="333"/>
      <c r="O730" s="333"/>
      <c r="P730" s="333"/>
      <c r="Q730" s="334">
        <f>IF(K730="nio",0,IF(K730&gt;0,K730*H730/W730,0))*VLOOKUP(B730,'2-Kosten per locatie'!$A$13:$C$63,3,FALSE)</f>
        <v>0</v>
      </c>
      <c r="R730" s="334">
        <f>IF(L730&gt;0,L730*H730/X730,0)*VLOOKUP(B730,'2-Kosten per locatie'!$A$13:$C$63,3,FALSE)</f>
        <v>0</v>
      </c>
      <c r="S730" s="334">
        <f>IF(M730&gt;0,M730*H730/Y730,0)*VLOOKUP(B730,'2-Kosten per locatie'!$A$13:$C$63,3,FALSE)</f>
        <v>0</v>
      </c>
      <c r="T730" s="334">
        <f>IF(N730&gt;0,N730*H730/Z730,0)*VLOOKUP(B730,'2-Kosten per locatie'!$A$13:$C$63,3,FALSE)</f>
        <v>0</v>
      </c>
      <c r="U730" s="334">
        <f>IF(O730&gt;0,O730*H730/Y730,0)*VLOOKUP(B730,'2-Kosten per locatie'!$A$13:$C$63,3,FALSE)</f>
        <v>0</v>
      </c>
      <c r="V730" s="334">
        <f>IF(P730&gt;0,P730*H730/Z730,0)*VLOOKUP(B730,'2-Kosten per locatie'!$A$13:$C$63,3,FALSE)</f>
        <v>0</v>
      </c>
      <c r="W730" s="335">
        <f>IF(K730="nio",0,IF(K730&gt;0,VLOOKUP(F730,'3-Productie normen'!A:L,VLOOKUP(K730,'3-Productie normen'!$B$38:$C$44,2,FALSE),FALSE)))</f>
        <v>0</v>
      </c>
      <c r="X730" s="335">
        <f t="shared" si="59"/>
        <v>0</v>
      </c>
      <c r="Y730" s="335">
        <f t="shared" si="60"/>
        <v>0</v>
      </c>
      <c r="Z730" s="335">
        <f t="shared" si="61"/>
        <v>0</v>
      </c>
      <c r="AA730" s="336" t="str">
        <f>VLOOKUP(F730,'3-Productie normen'!A:O,15,FALSE)</f>
        <v>-</v>
      </c>
      <c r="AC730" s="337">
        <f t="shared" si="62"/>
        <v>0</v>
      </c>
    </row>
    <row r="731" spans="1:29" ht="14.1" customHeight="1">
      <c r="A731" s="68">
        <v>731</v>
      </c>
      <c r="B731" s="273" t="s">
        <v>112</v>
      </c>
      <c r="C731" s="329">
        <v>2</v>
      </c>
      <c r="D731" s="330"/>
      <c r="E731" s="224" t="s">
        <v>171</v>
      </c>
      <c r="F731" s="224" t="s">
        <v>218</v>
      </c>
      <c r="G731" s="224" t="s">
        <v>233</v>
      </c>
      <c r="H731" s="339">
        <v>0</v>
      </c>
      <c r="I731" s="339">
        <v>14</v>
      </c>
      <c r="J731" s="332">
        <f t="shared" si="58"/>
        <v>0</v>
      </c>
      <c r="K731" s="333" t="s">
        <v>219</v>
      </c>
      <c r="L731" s="333"/>
      <c r="M731" s="333"/>
      <c r="N731" s="333"/>
      <c r="O731" s="333"/>
      <c r="P731" s="333"/>
      <c r="Q731" s="334">
        <f>IF(K731="nio",0,IF(K731&gt;0,K731*H731/W731,0))*VLOOKUP(B731,'2-Kosten per locatie'!$A$13:$C$63,3,FALSE)</f>
        <v>0</v>
      </c>
      <c r="R731" s="334">
        <f>IF(L731&gt;0,L731*H731/X731,0)*VLOOKUP(B731,'2-Kosten per locatie'!$A$13:$C$63,3,FALSE)</f>
        <v>0</v>
      </c>
      <c r="S731" s="334">
        <f>IF(M731&gt;0,M731*H731/Y731,0)*VLOOKUP(B731,'2-Kosten per locatie'!$A$13:$C$63,3,FALSE)</f>
        <v>0</v>
      </c>
      <c r="T731" s="334">
        <f>IF(N731&gt;0,N731*H731/Z731,0)*VLOOKUP(B731,'2-Kosten per locatie'!$A$13:$C$63,3,FALSE)</f>
        <v>0</v>
      </c>
      <c r="U731" s="334">
        <f>IF(O731&gt;0,O731*H731/Y731,0)*VLOOKUP(B731,'2-Kosten per locatie'!$A$13:$C$63,3,FALSE)</f>
        <v>0</v>
      </c>
      <c r="V731" s="334">
        <f>IF(P731&gt;0,P731*H731/Z731,0)*VLOOKUP(B731,'2-Kosten per locatie'!$A$13:$C$63,3,FALSE)</f>
        <v>0</v>
      </c>
      <c r="W731" s="335">
        <f>IF(K731="nio",0,IF(K731&gt;0,VLOOKUP(F731,'3-Productie normen'!A:L,VLOOKUP(K731,'3-Productie normen'!$B$38:$C$44,2,FALSE),FALSE)))</f>
        <v>0</v>
      </c>
      <c r="X731" s="335">
        <f t="shared" si="59"/>
        <v>0</v>
      </c>
      <c r="Y731" s="335">
        <f t="shared" si="60"/>
        <v>0</v>
      </c>
      <c r="Z731" s="335">
        <f t="shared" si="61"/>
        <v>0</v>
      </c>
      <c r="AA731" s="336" t="str">
        <f>VLOOKUP(F731,'3-Productie normen'!A:O,15,FALSE)</f>
        <v>-</v>
      </c>
      <c r="AC731" s="337">
        <f t="shared" si="62"/>
        <v>0</v>
      </c>
    </row>
    <row r="732" spans="1:29" ht="14.1" customHeight="1">
      <c r="A732" s="68">
        <v>732</v>
      </c>
      <c r="B732" s="273" t="s">
        <v>112</v>
      </c>
      <c r="C732" s="329">
        <v>2</v>
      </c>
      <c r="D732" s="330"/>
      <c r="E732" s="224" t="s">
        <v>512</v>
      </c>
      <c r="F732" s="224" t="s">
        <v>218</v>
      </c>
      <c r="G732" s="224" t="s">
        <v>378</v>
      </c>
      <c r="H732" s="339"/>
      <c r="I732" s="339">
        <v>29</v>
      </c>
      <c r="J732" s="332">
        <f t="shared" si="58"/>
        <v>0</v>
      </c>
      <c r="K732" s="333" t="s">
        <v>219</v>
      </c>
      <c r="L732" s="333"/>
      <c r="M732" s="333"/>
      <c r="N732" s="333"/>
      <c r="O732" s="333"/>
      <c r="P732" s="333"/>
      <c r="Q732" s="334">
        <f>IF(K732="nio",0,IF(K732&gt;0,K732*H732/W732,0))*VLOOKUP(B732,'2-Kosten per locatie'!$A$13:$C$63,3,FALSE)</f>
        <v>0</v>
      </c>
      <c r="R732" s="334">
        <f>IF(L732&gt;0,L732*H732/X732,0)*VLOOKUP(B732,'2-Kosten per locatie'!$A$13:$C$63,3,FALSE)</f>
        <v>0</v>
      </c>
      <c r="S732" s="334">
        <f>IF(M732&gt;0,M732*H732/Y732,0)*VLOOKUP(B732,'2-Kosten per locatie'!$A$13:$C$63,3,FALSE)</f>
        <v>0</v>
      </c>
      <c r="T732" s="334">
        <f>IF(N732&gt;0,N732*H732/Z732,0)*VLOOKUP(B732,'2-Kosten per locatie'!$A$13:$C$63,3,FALSE)</f>
        <v>0</v>
      </c>
      <c r="U732" s="334">
        <f>IF(O732&gt;0,O732*H732/Y732,0)*VLOOKUP(B732,'2-Kosten per locatie'!$A$13:$C$63,3,FALSE)</f>
        <v>0</v>
      </c>
      <c r="V732" s="334">
        <f>IF(P732&gt;0,P732*H732/Z732,0)*VLOOKUP(B732,'2-Kosten per locatie'!$A$13:$C$63,3,FALSE)</f>
        <v>0</v>
      </c>
      <c r="W732" s="335">
        <f>IF(K732="nio",0,IF(K732&gt;0,VLOOKUP(F732,'3-Productie normen'!A:L,VLOOKUP(K732,'3-Productie normen'!$B$38:$C$44,2,FALSE),FALSE)))</f>
        <v>0</v>
      </c>
      <c r="X732" s="335">
        <f t="shared" si="59"/>
        <v>0</v>
      </c>
      <c r="Y732" s="335">
        <f t="shared" si="60"/>
        <v>0</v>
      </c>
      <c r="Z732" s="335">
        <f t="shared" si="61"/>
        <v>0</v>
      </c>
      <c r="AA732" s="336" t="str">
        <f>VLOOKUP(F732,'3-Productie normen'!A:O,15,FALSE)</f>
        <v>-</v>
      </c>
      <c r="AC732" s="337">
        <f t="shared" si="62"/>
        <v>0</v>
      </c>
    </row>
    <row r="733" spans="1:29" ht="14.1" customHeight="1">
      <c r="A733" s="68">
        <v>733</v>
      </c>
      <c r="B733" s="273" t="s">
        <v>112</v>
      </c>
      <c r="C733" s="329">
        <v>2</v>
      </c>
      <c r="D733" s="330"/>
      <c r="E733" s="224" t="s">
        <v>513</v>
      </c>
      <c r="F733" s="224" t="s">
        <v>218</v>
      </c>
      <c r="G733" s="224" t="s">
        <v>233</v>
      </c>
      <c r="H733" s="339">
        <v>0</v>
      </c>
      <c r="I733" s="339">
        <v>8</v>
      </c>
      <c r="J733" s="332">
        <f t="shared" si="58"/>
        <v>0</v>
      </c>
      <c r="K733" s="333" t="s">
        <v>219</v>
      </c>
      <c r="L733" s="333"/>
      <c r="M733" s="333"/>
      <c r="N733" s="333"/>
      <c r="O733" s="333"/>
      <c r="P733" s="333"/>
      <c r="Q733" s="334">
        <f>IF(K733="nio",0,IF(K733&gt;0,K733*H733/W733,0))*VLOOKUP(B733,'2-Kosten per locatie'!$A$13:$C$63,3,FALSE)</f>
        <v>0</v>
      </c>
      <c r="R733" s="334">
        <f>IF(L733&gt;0,L733*H733/X733,0)*VLOOKUP(B733,'2-Kosten per locatie'!$A$13:$C$63,3,FALSE)</f>
        <v>0</v>
      </c>
      <c r="S733" s="334">
        <f>IF(M733&gt;0,M733*H733/Y733,0)*VLOOKUP(B733,'2-Kosten per locatie'!$A$13:$C$63,3,FALSE)</f>
        <v>0</v>
      </c>
      <c r="T733" s="334">
        <f>IF(N733&gt;0,N733*H733/Z733,0)*VLOOKUP(B733,'2-Kosten per locatie'!$A$13:$C$63,3,FALSE)</f>
        <v>0</v>
      </c>
      <c r="U733" s="334">
        <f>IF(O733&gt;0,O733*H733/Y733,0)*VLOOKUP(B733,'2-Kosten per locatie'!$A$13:$C$63,3,FALSE)</f>
        <v>0</v>
      </c>
      <c r="V733" s="334">
        <f>IF(P733&gt;0,P733*H733/Z733,0)*VLOOKUP(B733,'2-Kosten per locatie'!$A$13:$C$63,3,FALSE)</f>
        <v>0</v>
      </c>
      <c r="W733" s="335">
        <f>IF(K733="nio",0,IF(K733&gt;0,VLOOKUP(F733,'3-Productie normen'!A:L,VLOOKUP(K733,'3-Productie normen'!$B$38:$C$44,2,FALSE),FALSE)))</f>
        <v>0</v>
      </c>
      <c r="X733" s="335">
        <f t="shared" si="59"/>
        <v>0</v>
      </c>
      <c r="Y733" s="335">
        <f t="shared" si="60"/>
        <v>0</v>
      </c>
      <c r="Z733" s="335">
        <f t="shared" si="61"/>
        <v>0</v>
      </c>
      <c r="AA733" s="336" t="str">
        <f>VLOOKUP(F733,'3-Productie normen'!A:O,15,FALSE)</f>
        <v>-</v>
      </c>
      <c r="AC733" s="337">
        <f t="shared" si="62"/>
        <v>0</v>
      </c>
    </row>
    <row r="734" spans="1:29" ht="14.1" customHeight="1">
      <c r="A734" s="68">
        <v>734</v>
      </c>
      <c r="B734" s="273" t="s">
        <v>112</v>
      </c>
      <c r="C734" s="329">
        <v>2</v>
      </c>
      <c r="D734" s="330"/>
      <c r="E734" s="224" t="s">
        <v>267</v>
      </c>
      <c r="F734" s="224" t="s">
        <v>218</v>
      </c>
      <c r="G734" s="224" t="s">
        <v>233</v>
      </c>
      <c r="H734" s="339">
        <v>0</v>
      </c>
      <c r="I734" s="339">
        <v>6</v>
      </c>
      <c r="J734" s="332">
        <f t="shared" si="58"/>
        <v>0</v>
      </c>
      <c r="K734" s="333" t="s">
        <v>219</v>
      </c>
      <c r="L734" s="333"/>
      <c r="M734" s="333"/>
      <c r="N734" s="333"/>
      <c r="O734" s="333"/>
      <c r="P734" s="333"/>
      <c r="Q734" s="334">
        <f>IF(K734="nio",0,IF(K734&gt;0,K734*H734/W734,0))*VLOOKUP(B734,'2-Kosten per locatie'!$A$13:$C$63,3,FALSE)</f>
        <v>0</v>
      </c>
      <c r="R734" s="334">
        <f>IF(L734&gt;0,L734*H734/X734,0)*VLOOKUP(B734,'2-Kosten per locatie'!$A$13:$C$63,3,FALSE)</f>
        <v>0</v>
      </c>
      <c r="S734" s="334">
        <f>IF(M734&gt;0,M734*H734/Y734,0)*VLOOKUP(B734,'2-Kosten per locatie'!$A$13:$C$63,3,FALSE)</f>
        <v>0</v>
      </c>
      <c r="T734" s="334">
        <f>IF(N734&gt;0,N734*H734/Z734,0)*VLOOKUP(B734,'2-Kosten per locatie'!$A$13:$C$63,3,FALSE)</f>
        <v>0</v>
      </c>
      <c r="U734" s="334">
        <f>IF(O734&gt;0,O734*H734/Y734,0)*VLOOKUP(B734,'2-Kosten per locatie'!$A$13:$C$63,3,FALSE)</f>
        <v>0</v>
      </c>
      <c r="V734" s="334">
        <f>IF(P734&gt;0,P734*H734/Z734,0)*VLOOKUP(B734,'2-Kosten per locatie'!$A$13:$C$63,3,FALSE)</f>
        <v>0</v>
      </c>
      <c r="W734" s="335">
        <f>IF(K734="nio",0,IF(K734&gt;0,VLOOKUP(F734,'3-Productie normen'!A:L,VLOOKUP(K734,'3-Productie normen'!$B$38:$C$44,2,FALSE),FALSE)))</f>
        <v>0</v>
      </c>
      <c r="X734" s="335">
        <f t="shared" si="59"/>
        <v>0</v>
      </c>
      <c r="Y734" s="335">
        <f t="shared" si="60"/>
        <v>0</v>
      </c>
      <c r="Z734" s="335">
        <f t="shared" si="61"/>
        <v>0</v>
      </c>
      <c r="AA734" s="336" t="str">
        <f>VLOOKUP(F734,'3-Productie normen'!A:O,15,FALSE)</f>
        <v>-</v>
      </c>
      <c r="AC734" s="337">
        <f t="shared" si="62"/>
        <v>0</v>
      </c>
    </row>
    <row r="735" spans="1:29" ht="14.1" customHeight="1">
      <c r="A735" s="68">
        <v>735</v>
      </c>
      <c r="B735" s="273" t="s">
        <v>112</v>
      </c>
      <c r="C735" s="329">
        <v>2</v>
      </c>
      <c r="D735" s="330"/>
      <c r="E735" s="224" t="s">
        <v>514</v>
      </c>
      <c r="F735" s="224" t="s">
        <v>218</v>
      </c>
      <c r="G735" s="224" t="s">
        <v>378</v>
      </c>
      <c r="H735" s="339"/>
      <c r="I735" s="339">
        <v>11</v>
      </c>
      <c r="J735" s="332">
        <f t="shared" ref="J735:J799" si="63">SUM(K735:P735)</f>
        <v>0</v>
      </c>
      <c r="K735" s="333" t="s">
        <v>219</v>
      </c>
      <c r="L735" s="333"/>
      <c r="M735" s="333">
        <v>0</v>
      </c>
      <c r="N735" s="333"/>
      <c r="O735" s="333"/>
      <c r="P735" s="333"/>
      <c r="Q735" s="334">
        <f>IF(K735="nio",0,IF(K735&gt;0,K735*H735/W735,0))*VLOOKUP(B735,'2-Kosten per locatie'!$A$13:$C$63,3,FALSE)</f>
        <v>0</v>
      </c>
      <c r="R735" s="334">
        <f>IF(L735&gt;0,L735*H735/X735,0)*VLOOKUP(B735,'2-Kosten per locatie'!$A$13:$C$63,3,FALSE)</f>
        <v>0</v>
      </c>
      <c r="S735" s="334">
        <f>IF(M735&gt;0,M735*H735/Y735,0)*VLOOKUP(B735,'2-Kosten per locatie'!$A$13:$C$63,3,FALSE)</f>
        <v>0</v>
      </c>
      <c r="T735" s="334">
        <f>IF(N735&gt;0,N735*H735/Z735,0)*VLOOKUP(B735,'2-Kosten per locatie'!$A$13:$C$63,3,FALSE)</f>
        <v>0</v>
      </c>
      <c r="U735" s="334">
        <f>IF(O735&gt;0,O735*H735/Y735,0)*VLOOKUP(B735,'2-Kosten per locatie'!$A$13:$C$63,3,FALSE)</f>
        <v>0</v>
      </c>
      <c r="V735" s="334">
        <f>IF(P735&gt;0,P735*H735/Z735,0)*VLOOKUP(B735,'2-Kosten per locatie'!$A$13:$C$63,3,FALSE)</f>
        <v>0</v>
      </c>
      <c r="W735" s="335">
        <f>IF(K735="nio",0,IF(K735&gt;0,VLOOKUP(F735,'3-Productie normen'!A:L,VLOOKUP(K735,'3-Productie normen'!$B$38:$C$44,2,FALSE),FALSE)))</f>
        <v>0</v>
      </c>
      <c r="X735" s="335">
        <f t="shared" si="59"/>
        <v>0</v>
      </c>
      <c r="Y735" s="335">
        <f t="shared" si="60"/>
        <v>0</v>
      </c>
      <c r="Z735" s="335">
        <f t="shared" si="61"/>
        <v>0</v>
      </c>
      <c r="AA735" s="336" t="str">
        <f>VLOOKUP(F735,'3-Productie normen'!A:O,15,FALSE)</f>
        <v>-</v>
      </c>
      <c r="AC735" s="337">
        <f t="shared" si="62"/>
        <v>0</v>
      </c>
    </row>
    <row r="736" spans="1:29" ht="14.1" customHeight="1">
      <c r="A736" s="68">
        <v>736</v>
      </c>
      <c r="B736" s="273" t="s">
        <v>112</v>
      </c>
      <c r="C736" s="329">
        <v>2</v>
      </c>
      <c r="D736" s="330"/>
      <c r="E736" s="224" t="s">
        <v>515</v>
      </c>
      <c r="F736" s="224" t="s">
        <v>218</v>
      </c>
      <c r="G736" s="224" t="s">
        <v>233</v>
      </c>
      <c r="H736" s="339">
        <v>0</v>
      </c>
      <c r="I736" s="339">
        <v>12</v>
      </c>
      <c r="J736" s="332">
        <f t="shared" si="63"/>
        <v>0</v>
      </c>
      <c r="K736" s="333" t="s">
        <v>219</v>
      </c>
      <c r="L736" s="333"/>
      <c r="M736" s="333"/>
      <c r="N736" s="333"/>
      <c r="O736" s="333"/>
      <c r="P736" s="333"/>
      <c r="Q736" s="334">
        <f>IF(K736="nio",0,IF(K736&gt;0,K736*H736/W736,0))*VLOOKUP(B736,'2-Kosten per locatie'!$A$13:$C$63,3,FALSE)</f>
        <v>0</v>
      </c>
      <c r="R736" s="334">
        <f>IF(L736&gt;0,L736*H736/X736,0)*VLOOKUP(B736,'2-Kosten per locatie'!$A$13:$C$63,3,FALSE)</f>
        <v>0</v>
      </c>
      <c r="S736" s="334">
        <f>IF(M736&gt;0,M736*H736/Y736,0)*VLOOKUP(B736,'2-Kosten per locatie'!$A$13:$C$63,3,FALSE)</f>
        <v>0</v>
      </c>
      <c r="T736" s="334">
        <f>IF(N736&gt;0,N736*H736/Z736,0)*VLOOKUP(B736,'2-Kosten per locatie'!$A$13:$C$63,3,FALSE)</f>
        <v>0</v>
      </c>
      <c r="U736" s="334">
        <f>IF(O736&gt;0,O736*H736/Y736,0)*VLOOKUP(B736,'2-Kosten per locatie'!$A$13:$C$63,3,FALSE)</f>
        <v>0</v>
      </c>
      <c r="V736" s="334">
        <f>IF(P736&gt;0,P736*H736/Z736,0)*VLOOKUP(B736,'2-Kosten per locatie'!$A$13:$C$63,3,FALSE)</f>
        <v>0</v>
      </c>
      <c r="W736" s="335">
        <f>IF(K736="nio",0,IF(K736&gt;0,VLOOKUP(F736,'3-Productie normen'!A:L,VLOOKUP(K736,'3-Productie normen'!$B$38:$C$44,2,FALSE),FALSE)))</f>
        <v>0</v>
      </c>
      <c r="X736" s="335">
        <f t="shared" si="59"/>
        <v>0</v>
      </c>
      <c r="Y736" s="335">
        <f t="shared" si="60"/>
        <v>0</v>
      </c>
      <c r="Z736" s="335">
        <f t="shared" si="61"/>
        <v>0</v>
      </c>
      <c r="AA736" s="336" t="str">
        <f>VLOOKUP(F736,'3-Productie normen'!A:O,15,FALSE)</f>
        <v>-</v>
      </c>
      <c r="AC736" s="337">
        <f t="shared" si="62"/>
        <v>0</v>
      </c>
    </row>
    <row r="737" spans="1:29" ht="14.1" customHeight="1">
      <c r="A737" s="68">
        <v>737</v>
      </c>
      <c r="B737" s="273" t="s">
        <v>112</v>
      </c>
      <c r="C737" s="329">
        <v>2</v>
      </c>
      <c r="D737" s="330"/>
      <c r="E737" s="224" t="s">
        <v>500</v>
      </c>
      <c r="F737" s="224" t="s">
        <v>218</v>
      </c>
      <c r="G737" s="224" t="s">
        <v>233</v>
      </c>
      <c r="H737" s="339"/>
      <c r="I737" s="339">
        <v>31</v>
      </c>
      <c r="J737" s="332">
        <f t="shared" si="63"/>
        <v>0</v>
      </c>
      <c r="K737" s="333" t="s">
        <v>219</v>
      </c>
      <c r="L737" s="333"/>
      <c r="M737" s="333"/>
      <c r="N737" s="333"/>
      <c r="O737" s="333"/>
      <c r="P737" s="333"/>
      <c r="Q737" s="334">
        <f>IF(K737="nio",0,IF(K737&gt;0,K737*H737/W737,0))*VLOOKUP(B737,'2-Kosten per locatie'!$A$13:$C$63,3,FALSE)</f>
        <v>0</v>
      </c>
      <c r="R737" s="334">
        <f>IF(L737&gt;0,L737*H737/X737,0)*VLOOKUP(B737,'2-Kosten per locatie'!$A$13:$C$63,3,FALSE)</f>
        <v>0</v>
      </c>
      <c r="S737" s="334">
        <f>IF(M737&gt;0,M737*H737/Y737,0)*VLOOKUP(B737,'2-Kosten per locatie'!$A$13:$C$63,3,FALSE)</f>
        <v>0</v>
      </c>
      <c r="T737" s="334">
        <f>IF(N737&gt;0,N737*H737/Z737,0)*VLOOKUP(B737,'2-Kosten per locatie'!$A$13:$C$63,3,FALSE)</f>
        <v>0</v>
      </c>
      <c r="U737" s="334">
        <f>IF(O737&gt;0,O737*H737/Y737,0)*VLOOKUP(B737,'2-Kosten per locatie'!$A$13:$C$63,3,FALSE)</f>
        <v>0</v>
      </c>
      <c r="V737" s="334">
        <f>IF(P737&gt;0,P737*H737/Z737,0)*VLOOKUP(B737,'2-Kosten per locatie'!$A$13:$C$63,3,FALSE)</f>
        <v>0</v>
      </c>
      <c r="W737" s="335">
        <f>IF(K737="nio",0,IF(K737&gt;0,VLOOKUP(F737,'3-Productie normen'!A:L,VLOOKUP(K737,'3-Productie normen'!$B$38:$C$44,2,FALSE),FALSE)))</f>
        <v>0</v>
      </c>
      <c r="X737" s="335">
        <f t="shared" si="59"/>
        <v>0</v>
      </c>
      <c r="Y737" s="335">
        <f t="shared" si="60"/>
        <v>0</v>
      </c>
      <c r="Z737" s="335">
        <f t="shared" si="61"/>
        <v>0</v>
      </c>
      <c r="AA737" s="336" t="str">
        <f>VLOOKUP(F737,'3-Productie normen'!A:O,15,FALSE)</f>
        <v>-</v>
      </c>
      <c r="AC737" s="337">
        <f t="shared" si="62"/>
        <v>0</v>
      </c>
    </row>
    <row r="738" spans="1:29" ht="14.1" customHeight="1">
      <c r="A738" s="68">
        <v>738</v>
      </c>
      <c r="B738" s="273" t="s">
        <v>70</v>
      </c>
      <c r="C738" s="329" t="s">
        <v>207</v>
      </c>
      <c r="D738" s="330"/>
      <c r="E738" s="224" t="s">
        <v>154</v>
      </c>
      <c r="F738" s="224" t="s">
        <v>154</v>
      </c>
      <c r="G738" s="224" t="s">
        <v>209</v>
      </c>
      <c r="H738" s="339">
        <v>33.04</v>
      </c>
      <c r="I738" s="339"/>
      <c r="J738" s="332">
        <f t="shared" si="63"/>
        <v>130</v>
      </c>
      <c r="K738" s="333">
        <v>130</v>
      </c>
      <c r="L738" s="333"/>
      <c r="M738" s="333"/>
      <c r="N738" s="333"/>
      <c r="O738" s="333"/>
      <c r="P738" s="333"/>
      <c r="Q738" s="334" t="e">
        <f>IF(K738="nio",0,IF(K738&gt;0,K738*H738/W738,0))*VLOOKUP(B738,'2-Kosten per locatie'!$A$13:$C$63,3,FALSE)</f>
        <v>#DIV/0!</v>
      </c>
      <c r="R738" s="334">
        <f>IF(L738&gt;0,L738*H738/X738,0)*VLOOKUP(B738,'2-Kosten per locatie'!$A$13:$C$63,3,FALSE)</f>
        <v>0</v>
      </c>
      <c r="S738" s="334">
        <f>IF(M738&gt;0,M738*H738/Y738,0)*VLOOKUP(B738,'2-Kosten per locatie'!$A$13:$C$63,3,FALSE)</f>
        <v>0</v>
      </c>
      <c r="T738" s="334">
        <f>IF(N738&gt;0,N738*H738/Z738,0)*VLOOKUP(B738,'2-Kosten per locatie'!$A$13:$C$63,3,FALSE)</f>
        <v>0</v>
      </c>
      <c r="U738" s="334">
        <f>IF(O738&gt;0,O738*H738/Y738,0)*VLOOKUP(B738,'2-Kosten per locatie'!$A$13:$C$63,3,FALSE)</f>
        <v>0</v>
      </c>
      <c r="V738" s="334">
        <f>IF(P738&gt;0,P738*H738/Z738,0)*VLOOKUP(B738,'2-Kosten per locatie'!$A$13:$C$63,3,FALSE)</f>
        <v>0</v>
      </c>
      <c r="W738" s="335">
        <f>IF(K738="nio",0,IF(K738&gt;0,VLOOKUP(F738,'3-Productie normen'!A:L,VLOOKUP(K738,'3-Productie normen'!$B$38:$C$44,2,FALSE),FALSE)))</f>
        <v>0</v>
      </c>
      <c r="X738" s="335">
        <f t="shared" si="59"/>
        <v>0</v>
      </c>
      <c r="Y738" s="335">
        <f t="shared" si="60"/>
        <v>0</v>
      </c>
      <c r="Z738" s="335">
        <f t="shared" si="61"/>
        <v>0</v>
      </c>
      <c r="AA738" s="336" t="str">
        <f>VLOOKUP(F738,'3-Productie normen'!A:O,15,FALSE)</f>
        <v>V</v>
      </c>
      <c r="AC738" s="337">
        <f t="shared" si="62"/>
        <v>4295.2</v>
      </c>
    </row>
    <row r="739" spans="1:29" ht="14.1" customHeight="1">
      <c r="A739" s="68">
        <v>739</v>
      </c>
      <c r="B739" s="273" t="s">
        <v>70</v>
      </c>
      <c r="C739" s="329" t="s">
        <v>207</v>
      </c>
      <c r="D739" s="330"/>
      <c r="E739" s="224" t="s">
        <v>154</v>
      </c>
      <c r="F739" s="224" t="s">
        <v>154</v>
      </c>
      <c r="G739" s="224" t="s">
        <v>211</v>
      </c>
      <c r="H739" s="339">
        <v>5.86</v>
      </c>
      <c r="I739" s="339"/>
      <c r="J739" s="332">
        <f t="shared" si="63"/>
        <v>130</v>
      </c>
      <c r="K739" s="333">
        <v>130</v>
      </c>
      <c r="L739" s="333"/>
      <c r="M739" s="333"/>
      <c r="N739" s="333"/>
      <c r="O739" s="333"/>
      <c r="P739" s="333"/>
      <c r="Q739" s="334" t="e">
        <f>IF(K739="nio",0,IF(K739&gt;0,K739*H739/W739,0))*VLOOKUP(B739,'2-Kosten per locatie'!$A$13:$C$63,3,FALSE)</f>
        <v>#DIV/0!</v>
      </c>
      <c r="R739" s="334">
        <f>IF(L739&gt;0,L739*H739/X739,0)*VLOOKUP(B739,'2-Kosten per locatie'!$A$13:$C$63,3,FALSE)</f>
        <v>0</v>
      </c>
      <c r="S739" s="334">
        <f>IF(M739&gt;0,M739*H739/Y739,0)*VLOOKUP(B739,'2-Kosten per locatie'!$A$13:$C$63,3,FALSE)</f>
        <v>0</v>
      </c>
      <c r="T739" s="334">
        <f>IF(N739&gt;0,N739*H739/Z739,0)*VLOOKUP(B739,'2-Kosten per locatie'!$A$13:$C$63,3,FALSE)</f>
        <v>0</v>
      </c>
      <c r="U739" s="334">
        <f>IF(O739&gt;0,O739*H739/Y739,0)*VLOOKUP(B739,'2-Kosten per locatie'!$A$13:$C$63,3,FALSE)</f>
        <v>0</v>
      </c>
      <c r="V739" s="334">
        <f>IF(P739&gt;0,P739*H739/Z739,0)*VLOOKUP(B739,'2-Kosten per locatie'!$A$13:$C$63,3,FALSE)</f>
        <v>0</v>
      </c>
      <c r="W739" s="335">
        <f>IF(K739="nio",0,IF(K739&gt;0,VLOOKUP(F739,'3-Productie normen'!A:L,VLOOKUP(K739,'3-Productie normen'!$B$38:$C$44,2,FALSE),FALSE)))</f>
        <v>0</v>
      </c>
      <c r="X739" s="335">
        <f t="shared" si="59"/>
        <v>0</v>
      </c>
      <c r="Y739" s="335">
        <f t="shared" si="60"/>
        <v>0</v>
      </c>
      <c r="Z739" s="335">
        <f t="shared" si="61"/>
        <v>0</v>
      </c>
      <c r="AA739" s="336" t="str">
        <f>VLOOKUP(F739,'3-Productie normen'!A:O,15,FALSE)</f>
        <v>V</v>
      </c>
      <c r="AC739" s="337">
        <f t="shared" si="62"/>
        <v>761.80000000000007</v>
      </c>
    </row>
    <row r="740" spans="1:29" ht="14.1" customHeight="1">
      <c r="A740" s="68">
        <v>740</v>
      </c>
      <c r="B740" s="273" t="s">
        <v>70</v>
      </c>
      <c r="C740" s="329" t="s">
        <v>207</v>
      </c>
      <c r="D740" s="330"/>
      <c r="E740" s="224" t="s">
        <v>158</v>
      </c>
      <c r="F740" s="224" t="s">
        <v>158</v>
      </c>
      <c r="G740" s="224" t="s">
        <v>209</v>
      </c>
      <c r="H740" s="339">
        <v>18.989999999999998</v>
      </c>
      <c r="I740" s="339"/>
      <c r="J740" s="332">
        <f t="shared" si="63"/>
        <v>52</v>
      </c>
      <c r="K740" s="333">
        <v>52</v>
      </c>
      <c r="L740" s="333"/>
      <c r="M740" s="333"/>
      <c r="N740" s="333"/>
      <c r="O740" s="333"/>
      <c r="P740" s="333"/>
      <c r="Q740" s="334" t="e">
        <f>IF(K740="nio",0,IF(K740&gt;0,K740*H740/W740,0))*VLOOKUP(B740,'2-Kosten per locatie'!$A$13:$C$63,3,FALSE)</f>
        <v>#DIV/0!</v>
      </c>
      <c r="R740" s="334">
        <f>IF(L740&gt;0,L740*H740/X740,0)*VLOOKUP(B740,'2-Kosten per locatie'!$A$13:$C$63,3,FALSE)</f>
        <v>0</v>
      </c>
      <c r="S740" s="334">
        <f>IF(M740&gt;0,M740*H740/Y740,0)*VLOOKUP(B740,'2-Kosten per locatie'!$A$13:$C$63,3,FALSE)</f>
        <v>0</v>
      </c>
      <c r="T740" s="334">
        <f>IF(N740&gt;0,N740*H740/Z740,0)*VLOOKUP(B740,'2-Kosten per locatie'!$A$13:$C$63,3,FALSE)</f>
        <v>0</v>
      </c>
      <c r="U740" s="334">
        <f>IF(O740&gt;0,O740*H740/Y740,0)*VLOOKUP(B740,'2-Kosten per locatie'!$A$13:$C$63,3,FALSE)</f>
        <v>0</v>
      </c>
      <c r="V740" s="334">
        <f>IF(P740&gt;0,P740*H740/Z740,0)*VLOOKUP(B740,'2-Kosten per locatie'!$A$13:$C$63,3,FALSE)</f>
        <v>0</v>
      </c>
      <c r="W740" s="335">
        <f>IF(K740="nio",0,IF(K740&gt;0,VLOOKUP(F740,'3-Productie normen'!A:L,VLOOKUP(K740,'3-Productie normen'!$B$38:$C$44,2,FALSE),FALSE)))</f>
        <v>0</v>
      </c>
      <c r="X740" s="335">
        <f t="shared" si="59"/>
        <v>0</v>
      </c>
      <c r="Y740" s="335">
        <f t="shared" si="60"/>
        <v>0</v>
      </c>
      <c r="Z740" s="335">
        <f t="shared" si="61"/>
        <v>0</v>
      </c>
      <c r="AA740" s="336" t="str">
        <f>VLOOKUP(F740,'3-Productie normen'!A:O,15,FALSE)</f>
        <v>B</v>
      </c>
      <c r="AC740" s="337">
        <f t="shared" si="62"/>
        <v>987.4799999999999</v>
      </c>
    </row>
    <row r="741" spans="1:29" ht="14.1" customHeight="1">
      <c r="A741" s="68">
        <v>741</v>
      </c>
      <c r="B741" s="273" t="s">
        <v>70</v>
      </c>
      <c r="C741" s="329" t="s">
        <v>207</v>
      </c>
      <c r="D741" s="330"/>
      <c r="E741" s="224" t="s">
        <v>158</v>
      </c>
      <c r="F741" s="224" t="s">
        <v>158</v>
      </c>
      <c r="G741" s="224" t="s">
        <v>209</v>
      </c>
      <c r="H741" s="339">
        <v>14.08</v>
      </c>
      <c r="I741" s="339"/>
      <c r="J741" s="332">
        <f t="shared" si="63"/>
        <v>52</v>
      </c>
      <c r="K741" s="333">
        <v>52</v>
      </c>
      <c r="L741" s="333"/>
      <c r="M741" s="333"/>
      <c r="N741" s="333"/>
      <c r="O741" s="333"/>
      <c r="P741" s="333"/>
      <c r="Q741" s="334" t="e">
        <f>IF(K741="nio",0,IF(K741&gt;0,K741*H741/W741,0))*VLOOKUP(B741,'2-Kosten per locatie'!$A$13:$C$63,3,FALSE)</f>
        <v>#DIV/0!</v>
      </c>
      <c r="R741" s="334">
        <f>IF(L741&gt;0,L741*H741/X741,0)*VLOOKUP(B741,'2-Kosten per locatie'!$A$13:$C$63,3,FALSE)</f>
        <v>0</v>
      </c>
      <c r="S741" s="334">
        <f>IF(M741&gt;0,M741*H741/Y741,0)*VLOOKUP(B741,'2-Kosten per locatie'!$A$13:$C$63,3,FALSE)</f>
        <v>0</v>
      </c>
      <c r="T741" s="334">
        <f>IF(N741&gt;0,N741*H741/Z741,0)*VLOOKUP(B741,'2-Kosten per locatie'!$A$13:$C$63,3,FALSE)</f>
        <v>0</v>
      </c>
      <c r="U741" s="334">
        <f>IF(O741&gt;0,O741*H741/Y741,0)*VLOOKUP(B741,'2-Kosten per locatie'!$A$13:$C$63,3,FALSE)</f>
        <v>0</v>
      </c>
      <c r="V741" s="334">
        <f>IF(P741&gt;0,P741*H741/Z741,0)*VLOOKUP(B741,'2-Kosten per locatie'!$A$13:$C$63,3,FALSE)</f>
        <v>0</v>
      </c>
      <c r="W741" s="335">
        <f>IF(K741="nio",0,IF(K741&gt;0,VLOOKUP(F741,'3-Productie normen'!A:L,VLOOKUP(K741,'3-Productie normen'!$B$38:$C$44,2,FALSE),FALSE)))</f>
        <v>0</v>
      </c>
      <c r="X741" s="335">
        <f t="shared" si="59"/>
        <v>0</v>
      </c>
      <c r="Y741" s="335">
        <f t="shared" si="60"/>
        <v>0</v>
      </c>
      <c r="Z741" s="335">
        <f t="shared" si="61"/>
        <v>0</v>
      </c>
      <c r="AA741" s="336" t="str">
        <f>VLOOKUP(F741,'3-Productie normen'!A:O,15,FALSE)</f>
        <v>B</v>
      </c>
      <c r="AC741" s="337">
        <f t="shared" si="62"/>
        <v>732.16</v>
      </c>
    </row>
    <row r="742" spans="1:29" ht="14.1" customHeight="1">
      <c r="A742" s="68">
        <v>742</v>
      </c>
      <c r="B742" s="273" t="s">
        <v>70</v>
      </c>
      <c r="C742" s="329" t="s">
        <v>207</v>
      </c>
      <c r="D742" s="330"/>
      <c r="E742" s="224" t="s">
        <v>516</v>
      </c>
      <c r="F742" s="224" t="s">
        <v>158</v>
      </c>
      <c r="G742" s="224" t="s">
        <v>233</v>
      </c>
      <c r="H742" s="339">
        <v>16.3</v>
      </c>
      <c r="I742" s="339"/>
      <c r="J742" s="332">
        <f t="shared" si="63"/>
        <v>130</v>
      </c>
      <c r="K742" s="333">
        <v>130</v>
      </c>
      <c r="L742" s="333"/>
      <c r="M742" s="333"/>
      <c r="N742" s="333"/>
      <c r="O742" s="333"/>
      <c r="P742" s="333"/>
      <c r="Q742" s="334" t="e">
        <f>IF(K742="nio",0,IF(K742&gt;0,K742*H742/W742,0))*VLOOKUP(B742,'2-Kosten per locatie'!$A$13:$C$63,3,FALSE)</f>
        <v>#DIV/0!</v>
      </c>
      <c r="R742" s="334">
        <f>IF(L742&gt;0,L742*H742/X742,0)*VLOOKUP(B742,'2-Kosten per locatie'!$A$13:$C$63,3,FALSE)</f>
        <v>0</v>
      </c>
      <c r="S742" s="334">
        <f>IF(M742&gt;0,M742*H742/Y742,0)*VLOOKUP(B742,'2-Kosten per locatie'!$A$13:$C$63,3,FALSE)</f>
        <v>0</v>
      </c>
      <c r="T742" s="334">
        <f>IF(N742&gt;0,N742*H742/Z742,0)*VLOOKUP(B742,'2-Kosten per locatie'!$A$13:$C$63,3,FALSE)</f>
        <v>0</v>
      </c>
      <c r="U742" s="334">
        <f>IF(O742&gt;0,O742*H742/Y742,0)*VLOOKUP(B742,'2-Kosten per locatie'!$A$13:$C$63,3,FALSE)</f>
        <v>0</v>
      </c>
      <c r="V742" s="334">
        <f>IF(P742&gt;0,P742*H742/Z742,0)*VLOOKUP(B742,'2-Kosten per locatie'!$A$13:$C$63,3,FALSE)</f>
        <v>0</v>
      </c>
      <c r="W742" s="335">
        <f>IF(K742="nio",0,IF(K742&gt;0,VLOOKUP(F742,'3-Productie normen'!A:L,VLOOKUP(K742,'3-Productie normen'!$B$38:$C$44,2,FALSE),FALSE)))</f>
        <v>0</v>
      </c>
      <c r="X742" s="335">
        <f t="shared" si="59"/>
        <v>0</v>
      </c>
      <c r="Y742" s="335">
        <f t="shared" si="60"/>
        <v>0</v>
      </c>
      <c r="Z742" s="335">
        <f t="shared" si="61"/>
        <v>0</v>
      </c>
      <c r="AA742" s="336" t="str">
        <f>VLOOKUP(F742,'3-Productie normen'!A:O,15,FALSE)</f>
        <v>B</v>
      </c>
      <c r="AC742" s="337">
        <f t="shared" si="62"/>
        <v>2119</v>
      </c>
    </row>
    <row r="743" spans="1:29" ht="14.1" customHeight="1">
      <c r="A743" s="68">
        <v>743</v>
      </c>
      <c r="B743" s="273" t="s">
        <v>70</v>
      </c>
      <c r="C743" s="329" t="s">
        <v>207</v>
      </c>
      <c r="D743" s="330"/>
      <c r="E743" s="224" t="s">
        <v>214</v>
      </c>
      <c r="F743" s="224" t="s">
        <v>166</v>
      </c>
      <c r="G743" s="224" t="s">
        <v>211</v>
      </c>
      <c r="H743" s="339">
        <v>3.4</v>
      </c>
      <c r="I743" s="339"/>
      <c r="J743" s="332">
        <f t="shared" si="63"/>
        <v>130</v>
      </c>
      <c r="K743" s="333">
        <v>130</v>
      </c>
      <c r="L743" s="333"/>
      <c r="M743" s="333"/>
      <c r="N743" s="333"/>
      <c r="O743" s="333"/>
      <c r="P743" s="333"/>
      <c r="Q743" s="334" t="e">
        <f>IF(K743="nio",0,IF(K743&gt;0,K743*H743/W743,0))*VLOOKUP(B743,'2-Kosten per locatie'!$A$13:$C$63,3,FALSE)</f>
        <v>#DIV/0!</v>
      </c>
      <c r="R743" s="334">
        <f>IF(L743&gt;0,L743*H743/X743,0)*VLOOKUP(B743,'2-Kosten per locatie'!$A$13:$C$63,3,FALSE)</f>
        <v>0</v>
      </c>
      <c r="S743" s="334">
        <f>IF(M743&gt;0,M743*H743/Y743,0)*VLOOKUP(B743,'2-Kosten per locatie'!$A$13:$C$63,3,FALSE)</f>
        <v>0</v>
      </c>
      <c r="T743" s="334">
        <f>IF(N743&gt;0,N743*H743/Z743,0)*VLOOKUP(B743,'2-Kosten per locatie'!$A$13:$C$63,3,FALSE)</f>
        <v>0</v>
      </c>
      <c r="U743" s="334">
        <f>IF(O743&gt;0,O743*H743/Y743,0)*VLOOKUP(B743,'2-Kosten per locatie'!$A$13:$C$63,3,FALSE)</f>
        <v>0</v>
      </c>
      <c r="V743" s="334">
        <f>IF(P743&gt;0,P743*H743/Z743,0)*VLOOKUP(B743,'2-Kosten per locatie'!$A$13:$C$63,3,FALSE)</f>
        <v>0</v>
      </c>
      <c r="W743" s="335">
        <f>IF(K743="nio",0,IF(K743&gt;0,VLOOKUP(F743,'3-Productie normen'!A:L,VLOOKUP(K743,'3-Productie normen'!$B$38:$C$44,2,FALSE),FALSE)))</f>
        <v>0</v>
      </c>
      <c r="X743" s="335">
        <f t="shared" si="59"/>
        <v>0</v>
      </c>
      <c r="Y743" s="335">
        <f t="shared" si="60"/>
        <v>0</v>
      </c>
      <c r="Z743" s="335">
        <f t="shared" si="61"/>
        <v>0</v>
      </c>
      <c r="AA743" s="336" t="str">
        <f>VLOOKUP(F743,'3-Productie normen'!A:O,15,FALSE)</f>
        <v>S</v>
      </c>
      <c r="AC743" s="337">
        <f t="shared" si="62"/>
        <v>442</v>
      </c>
    </row>
    <row r="744" spans="1:29" ht="14.1" customHeight="1">
      <c r="A744" s="68">
        <v>744</v>
      </c>
      <c r="B744" s="273" t="s">
        <v>70</v>
      </c>
      <c r="C744" s="329" t="s">
        <v>207</v>
      </c>
      <c r="D744" s="330"/>
      <c r="E744" s="224" t="s">
        <v>215</v>
      </c>
      <c r="F744" s="224" t="s">
        <v>166</v>
      </c>
      <c r="G744" s="224" t="s">
        <v>211</v>
      </c>
      <c r="H744" s="339">
        <v>13.13</v>
      </c>
      <c r="I744" s="339"/>
      <c r="J744" s="332">
        <f t="shared" si="63"/>
        <v>130</v>
      </c>
      <c r="K744" s="333">
        <v>130</v>
      </c>
      <c r="L744" s="333"/>
      <c r="M744" s="333"/>
      <c r="N744" s="333"/>
      <c r="O744" s="333"/>
      <c r="P744" s="333"/>
      <c r="Q744" s="334" t="e">
        <f>IF(K744="nio",0,IF(K744&gt;0,K744*H744/W744,0))*VLOOKUP(B744,'2-Kosten per locatie'!$A$13:$C$63,3,FALSE)</f>
        <v>#DIV/0!</v>
      </c>
      <c r="R744" s="334">
        <f>IF(L744&gt;0,L744*H744/X744,0)*VLOOKUP(B744,'2-Kosten per locatie'!$A$13:$C$63,3,FALSE)</f>
        <v>0</v>
      </c>
      <c r="S744" s="334">
        <f>IF(M744&gt;0,M744*H744/Y744,0)*VLOOKUP(B744,'2-Kosten per locatie'!$A$13:$C$63,3,FALSE)</f>
        <v>0</v>
      </c>
      <c r="T744" s="334">
        <f>IF(N744&gt;0,N744*H744/Z744,0)*VLOOKUP(B744,'2-Kosten per locatie'!$A$13:$C$63,3,FALSE)</f>
        <v>0</v>
      </c>
      <c r="U744" s="334">
        <f>IF(O744&gt;0,O744*H744/Y744,0)*VLOOKUP(B744,'2-Kosten per locatie'!$A$13:$C$63,3,FALSE)</f>
        <v>0</v>
      </c>
      <c r="V744" s="334">
        <f>IF(P744&gt;0,P744*H744/Z744,0)*VLOOKUP(B744,'2-Kosten per locatie'!$A$13:$C$63,3,FALSE)</f>
        <v>0</v>
      </c>
      <c r="W744" s="335">
        <f>IF(K744="nio",0,IF(K744&gt;0,VLOOKUP(F744,'3-Productie normen'!A:L,VLOOKUP(K744,'3-Productie normen'!$B$38:$C$44,2,FALSE),FALSE)))</f>
        <v>0</v>
      </c>
      <c r="X744" s="335">
        <f t="shared" si="59"/>
        <v>0</v>
      </c>
      <c r="Y744" s="335">
        <f t="shared" si="60"/>
        <v>0</v>
      </c>
      <c r="Z744" s="335">
        <f t="shared" si="61"/>
        <v>0</v>
      </c>
      <c r="AA744" s="336" t="str">
        <f>VLOOKUP(F744,'3-Productie normen'!A:O,15,FALSE)</f>
        <v>S</v>
      </c>
      <c r="AC744" s="337">
        <f t="shared" si="62"/>
        <v>1706.9</v>
      </c>
    </row>
    <row r="745" spans="1:29" ht="14.1" customHeight="1">
      <c r="A745" s="68">
        <v>745</v>
      </c>
      <c r="B745" s="273" t="s">
        <v>70</v>
      </c>
      <c r="C745" s="329" t="s">
        <v>207</v>
      </c>
      <c r="D745" s="330"/>
      <c r="E745" s="224" t="s">
        <v>517</v>
      </c>
      <c r="F745" s="224" t="s">
        <v>156</v>
      </c>
      <c r="G745" s="224" t="s">
        <v>211</v>
      </c>
      <c r="H745" s="339">
        <v>27</v>
      </c>
      <c r="I745" s="339"/>
      <c r="J745" s="332">
        <f t="shared" si="63"/>
        <v>52</v>
      </c>
      <c r="K745" s="333">
        <v>52</v>
      </c>
      <c r="L745" s="333"/>
      <c r="M745" s="333"/>
      <c r="N745" s="333"/>
      <c r="O745" s="333"/>
      <c r="P745" s="333"/>
      <c r="Q745" s="334" t="e">
        <f>IF(K745="nio",0,IF(K745&gt;0,K745*H745/W745,0))*VLOOKUP(B745,'2-Kosten per locatie'!$A$13:$C$63,3,FALSE)</f>
        <v>#DIV/0!</v>
      </c>
      <c r="R745" s="334">
        <f>IF(L745&gt;0,L745*H745/X745,0)*VLOOKUP(B745,'2-Kosten per locatie'!$A$13:$C$63,3,FALSE)</f>
        <v>0</v>
      </c>
      <c r="S745" s="334">
        <f>IF(M745&gt;0,M745*H745/Y745,0)*VLOOKUP(B745,'2-Kosten per locatie'!$A$13:$C$63,3,FALSE)</f>
        <v>0</v>
      </c>
      <c r="T745" s="334">
        <f>IF(N745&gt;0,N745*H745/Z745,0)*VLOOKUP(B745,'2-Kosten per locatie'!$A$13:$C$63,3,FALSE)</f>
        <v>0</v>
      </c>
      <c r="U745" s="334">
        <f>IF(O745&gt;0,O745*H745/Y745,0)*VLOOKUP(B745,'2-Kosten per locatie'!$A$13:$C$63,3,FALSE)</f>
        <v>0</v>
      </c>
      <c r="V745" s="334">
        <f>IF(P745&gt;0,P745*H745/Z745,0)*VLOOKUP(B745,'2-Kosten per locatie'!$A$13:$C$63,3,FALSE)</f>
        <v>0</v>
      </c>
      <c r="W745" s="335">
        <f>IF(K745="nio",0,IF(K745&gt;0,VLOOKUP(F745,'3-Productie normen'!A:L,VLOOKUP(K745,'3-Productie normen'!$B$38:$C$44,2,FALSE),FALSE)))</f>
        <v>0</v>
      </c>
      <c r="X745" s="335">
        <f t="shared" si="59"/>
        <v>0</v>
      </c>
      <c r="Y745" s="335">
        <f t="shared" si="60"/>
        <v>0</v>
      </c>
      <c r="Z745" s="335">
        <f t="shared" si="61"/>
        <v>0</v>
      </c>
      <c r="AA745" s="336" t="str">
        <f>VLOOKUP(F745,'3-Productie normen'!A:O,15,FALSE)</f>
        <v>S</v>
      </c>
      <c r="AC745" s="337">
        <f t="shared" si="62"/>
        <v>1404</v>
      </c>
    </row>
    <row r="746" spans="1:29" ht="14.1" customHeight="1">
      <c r="A746" s="68">
        <v>746</v>
      </c>
      <c r="B746" s="273" t="s">
        <v>70</v>
      </c>
      <c r="C746" s="329" t="s">
        <v>207</v>
      </c>
      <c r="D746" s="330"/>
      <c r="E746" s="224" t="s">
        <v>518</v>
      </c>
      <c r="F746" s="224" t="s">
        <v>156</v>
      </c>
      <c r="G746" s="224" t="s">
        <v>211</v>
      </c>
      <c r="H746" s="339">
        <v>18.920000000000002</v>
      </c>
      <c r="I746" s="339"/>
      <c r="J746" s="332">
        <f t="shared" si="63"/>
        <v>52</v>
      </c>
      <c r="K746" s="333">
        <v>52</v>
      </c>
      <c r="L746" s="333"/>
      <c r="M746" s="333"/>
      <c r="N746" s="333"/>
      <c r="O746" s="333"/>
      <c r="P746" s="333"/>
      <c r="Q746" s="334" t="e">
        <f>IF(K746="nio",0,IF(K746&gt;0,K746*H746/W746,0))*VLOOKUP(B746,'2-Kosten per locatie'!$A$13:$C$63,3,FALSE)</f>
        <v>#DIV/0!</v>
      </c>
      <c r="R746" s="334">
        <f>IF(L746&gt;0,L746*H746/X746,0)*VLOOKUP(B746,'2-Kosten per locatie'!$A$13:$C$63,3,FALSE)</f>
        <v>0</v>
      </c>
      <c r="S746" s="334">
        <f>IF(M746&gt;0,M746*H746/Y746,0)*VLOOKUP(B746,'2-Kosten per locatie'!$A$13:$C$63,3,FALSE)</f>
        <v>0</v>
      </c>
      <c r="T746" s="334">
        <f>IF(N746&gt;0,N746*H746/Z746,0)*VLOOKUP(B746,'2-Kosten per locatie'!$A$13:$C$63,3,FALSE)</f>
        <v>0</v>
      </c>
      <c r="U746" s="334">
        <f>IF(O746&gt;0,O746*H746/Y746,0)*VLOOKUP(B746,'2-Kosten per locatie'!$A$13:$C$63,3,FALSE)</f>
        <v>0</v>
      </c>
      <c r="V746" s="334">
        <f>IF(P746&gt;0,P746*H746/Z746,0)*VLOOKUP(B746,'2-Kosten per locatie'!$A$13:$C$63,3,FALSE)</f>
        <v>0</v>
      </c>
      <c r="W746" s="335">
        <f>IF(K746="nio",0,IF(K746&gt;0,VLOOKUP(F746,'3-Productie normen'!A:L,VLOOKUP(K746,'3-Productie normen'!$B$38:$C$44,2,FALSE),FALSE)))</f>
        <v>0</v>
      </c>
      <c r="X746" s="335">
        <f t="shared" si="59"/>
        <v>0</v>
      </c>
      <c r="Y746" s="335">
        <f t="shared" si="60"/>
        <v>0</v>
      </c>
      <c r="Z746" s="335">
        <f t="shared" si="61"/>
        <v>0</v>
      </c>
      <c r="AA746" s="336" t="str">
        <f>VLOOKUP(F746,'3-Productie normen'!A:O,15,FALSE)</f>
        <v>S</v>
      </c>
      <c r="AC746" s="337">
        <f t="shared" si="62"/>
        <v>983.84000000000015</v>
      </c>
    </row>
    <row r="747" spans="1:29" ht="14.1" customHeight="1">
      <c r="A747" s="68">
        <v>747</v>
      </c>
      <c r="B747" s="273" t="s">
        <v>70</v>
      </c>
      <c r="C747" s="329" t="s">
        <v>352</v>
      </c>
      <c r="D747" s="330"/>
      <c r="E747" s="224" t="s">
        <v>519</v>
      </c>
      <c r="F747" s="224" t="s">
        <v>218</v>
      </c>
      <c r="G747" s="224" t="s">
        <v>233</v>
      </c>
      <c r="H747" s="339"/>
      <c r="I747" s="339">
        <v>31.94</v>
      </c>
      <c r="J747" s="332">
        <f t="shared" si="63"/>
        <v>0</v>
      </c>
      <c r="K747" s="333" t="s">
        <v>219</v>
      </c>
      <c r="L747" s="333"/>
      <c r="M747" s="333"/>
      <c r="N747" s="333"/>
      <c r="O747" s="333"/>
      <c r="P747" s="333"/>
      <c r="Q747" s="334">
        <f>IF(K747="nio",0,IF(K747&gt;0,K747*H747/W747,0))*VLOOKUP(B747,'2-Kosten per locatie'!$A$13:$C$63,3,FALSE)</f>
        <v>0</v>
      </c>
      <c r="R747" s="334">
        <f>IF(L747&gt;0,L747*H747/X747,0)*VLOOKUP(B747,'2-Kosten per locatie'!$A$13:$C$63,3,FALSE)</f>
        <v>0</v>
      </c>
      <c r="S747" s="334">
        <f>IF(M747&gt;0,M747*H747/Y747,0)*VLOOKUP(B747,'2-Kosten per locatie'!$A$13:$C$63,3,FALSE)</f>
        <v>0</v>
      </c>
      <c r="T747" s="334">
        <f>IF(N747&gt;0,N747*H747/Z747,0)*VLOOKUP(B747,'2-Kosten per locatie'!$A$13:$C$63,3,FALSE)</f>
        <v>0</v>
      </c>
      <c r="U747" s="334">
        <f>IF(O747&gt;0,O747*H747/Y747,0)*VLOOKUP(B747,'2-Kosten per locatie'!$A$13:$C$63,3,FALSE)</f>
        <v>0</v>
      </c>
      <c r="V747" s="334">
        <f>IF(P747&gt;0,P747*H747/Z747,0)*VLOOKUP(B747,'2-Kosten per locatie'!$A$13:$C$63,3,FALSE)</f>
        <v>0</v>
      </c>
      <c r="W747" s="335">
        <f>IF(K747="nio",0,IF(K747&gt;0,VLOOKUP(F747,'3-Productie normen'!A:L,VLOOKUP(K747,'3-Productie normen'!$B$38:$C$44,2,FALSE),FALSE)))</f>
        <v>0</v>
      </c>
      <c r="X747" s="335">
        <f t="shared" si="59"/>
        <v>0</v>
      </c>
      <c r="Y747" s="335">
        <f t="shared" si="60"/>
        <v>0</v>
      </c>
      <c r="Z747" s="335">
        <f t="shared" si="61"/>
        <v>0</v>
      </c>
      <c r="AA747" s="336" t="str">
        <f>VLOOKUP(F747,'3-Productie normen'!A:O,15,FALSE)</f>
        <v>-</v>
      </c>
      <c r="AC747" s="337">
        <f t="shared" si="62"/>
        <v>0</v>
      </c>
    </row>
    <row r="748" spans="1:29" ht="14.1" customHeight="1">
      <c r="A748" s="68">
        <v>748</v>
      </c>
      <c r="B748" s="273" t="s">
        <v>70</v>
      </c>
      <c r="C748" s="329" t="s">
        <v>352</v>
      </c>
      <c r="D748" s="330"/>
      <c r="E748" s="224" t="s">
        <v>158</v>
      </c>
      <c r="F748" s="224" t="s">
        <v>158</v>
      </c>
      <c r="G748" s="224" t="s">
        <v>233</v>
      </c>
      <c r="H748" s="339">
        <v>52.51</v>
      </c>
      <c r="I748" s="339"/>
      <c r="J748" s="332">
        <f t="shared" si="63"/>
        <v>52</v>
      </c>
      <c r="K748" s="333">
        <v>52</v>
      </c>
      <c r="L748" s="333"/>
      <c r="M748" s="333"/>
      <c r="N748" s="333"/>
      <c r="O748" s="333"/>
      <c r="P748" s="333"/>
      <c r="Q748" s="334" t="e">
        <f>IF(K748="nio",0,IF(K748&gt;0,K748*H748/W748,0))*VLOOKUP(B748,'2-Kosten per locatie'!$A$13:$C$63,3,FALSE)</f>
        <v>#DIV/0!</v>
      </c>
      <c r="R748" s="334">
        <f>IF(L748&gt;0,L748*H748/X748,0)*VLOOKUP(B748,'2-Kosten per locatie'!$A$13:$C$63,3,FALSE)</f>
        <v>0</v>
      </c>
      <c r="S748" s="334">
        <f>IF(M748&gt;0,M748*H748/Y748,0)*VLOOKUP(B748,'2-Kosten per locatie'!$A$13:$C$63,3,FALSE)</f>
        <v>0</v>
      </c>
      <c r="T748" s="334">
        <f>IF(N748&gt;0,N748*H748/Z748,0)*VLOOKUP(B748,'2-Kosten per locatie'!$A$13:$C$63,3,FALSE)</f>
        <v>0</v>
      </c>
      <c r="U748" s="334">
        <f>IF(O748&gt;0,O748*H748/Y748,0)*VLOOKUP(B748,'2-Kosten per locatie'!$A$13:$C$63,3,FALSE)</f>
        <v>0</v>
      </c>
      <c r="V748" s="334">
        <f>IF(P748&gt;0,P748*H748/Z748,0)*VLOOKUP(B748,'2-Kosten per locatie'!$A$13:$C$63,3,FALSE)</f>
        <v>0</v>
      </c>
      <c r="W748" s="335">
        <f>IF(K748="nio",0,IF(K748&gt;0,VLOOKUP(F748,'3-Productie normen'!A:L,VLOOKUP(K748,'3-Productie normen'!$B$38:$C$44,2,FALSE),FALSE)))</f>
        <v>0</v>
      </c>
      <c r="X748" s="335">
        <f t="shared" si="59"/>
        <v>0</v>
      </c>
      <c r="Y748" s="335">
        <f t="shared" si="60"/>
        <v>0</v>
      </c>
      <c r="Z748" s="335">
        <f t="shared" si="61"/>
        <v>0</v>
      </c>
      <c r="AA748" s="336" t="str">
        <f>VLOOKUP(F748,'3-Productie normen'!A:O,15,FALSE)</f>
        <v>B</v>
      </c>
      <c r="AC748" s="337">
        <f t="shared" si="62"/>
        <v>2730.52</v>
      </c>
    </row>
    <row r="749" spans="1:29" ht="14.1" customHeight="1">
      <c r="A749" s="68">
        <v>749</v>
      </c>
      <c r="B749" s="273" t="s">
        <v>70</v>
      </c>
      <c r="C749" s="329" t="s">
        <v>352</v>
      </c>
      <c r="D749" s="330"/>
      <c r="E749" s="224" t="s">
        <v>520</v>
      </c>
      <c r="F749" s="224" t="s">
        <v>158</v>
      </c>
      <c r="G749" s="224" t="s">
        <v>233</v>
      </c>
      <c r="H749" s="339">
        <v>19.850000000000001</v>
      </c>
      <c r="I749" s="339"/>
      <c r="J749" s="332">
        <f t="shared" si="63"/>
        <v>52</v>
      </c>
      <c r="K749" s="333">
        <v>52</v>
      </c>
      <c r="L749" s="333"/>
      <c r="M749" s="333"/>
      <c r="N749" s="333"/>
      <c r="O749" s="333"/>
      <c r="P749" s="333"/>
      <c r="Q749" s="334" t="e">
        <f>IF(K749="nio",0,IF(K749&gt;0,K749*H749/W749,0))*VLOOKUP(B749,'2-Kosten per locatie'!$A$13:$C$63,3,FALSE)</f>
        <v>#DIV/0!</v>
      </c>
      <c r="R749" s="334">
        <f>IF(L749&gt;0,L749*H749/X749,0)*VLOOKUP(B749,'2-Kosten per locatie'!$A$13:$C$63,3,FALSE)</f>
        <v>0</v>
      </c>
      <c r="S749" s="334">
        <f>IF(M749&gt;0,M749*H749/Y749,0)*VLOOKUP(B749,'2-Kosten per locatie'!$A$13:$C$63,3,FALSE)</f>
        <v>0</v>
      </c>
      <c r="T749" s="334">
        <f>IF(N749&gt;0,N749*H749/Z749,0)*VLOOKUP(B749,'2-Kosten per locatie'!$A$13:$C$63,3,FALSE)</f>
        <v>0</v>
      </c>
      <c r="U749" s="334">
        <f>IF(O749&gt;0,O749*H749/Y749,0)*VLOOKUP(B749,'2-Kosten per locatie'!$A$13:$C$63,3,FALSE)</f>
        <v>0</v>
      </c>
      <c r="V749" s="334">
        <f>IF(P749&gt;0,P749*H749/Z749,0)*VLOOKUP(B749,'2-Kosten per locatie'!$A$13:$C$63,3,FALSE)</f>
        <v>0</v>
      </c>
      <c r="W749" s="335">
        <f>IF(K749="nio",0,IF(K749&gt;0,VLOOKUP(F749,'3-Productie normen'!A:L,VLOOKUP(K749,'3-Productie normen'!$B$38:$C$44,2,FALSE),FALSE)))</f>
        <v>0</v>
      </c>
      <c r="X749" s="335">
        <f t="shared" si="59"/>
        <v>0</v>
      </c>
      <c r="Y749" s="335">
        <f t="shared" si="60"/>
        <v>0</v>
      </c>
      <c r="Z749" s="335">
        <f t="shared" si="61"/>
        <v>0</v>
      </c>
      <c r="AA749" s="336" t="str">
        <f>VLOOKUP(F749,'3-Productie normen'!A:O,15,FALSE)</f>
        <v>B</v>
      </c>
      <c r="AC749" s="337">
        <f t="shared" si="62"/>
        <v>1032.2</v>
      </c>
    </row>
    <row r="750" spans="1:29" ht="14.1" customHeight="1">
      <c r="A750" s="68">
        <v>750</v>
      </c>
      <c r="B750" s="273" t="s">
        <v>70</v>
      </c>
      <c r="C750" s="329" t="s">
        <v>352</v>
      </c>
      <c r="D750" s="330"/>
      <c r="E750" s="224" t="s">
        <v>520</v>
      </c>
      <c r="F750" s="224" t="s">
        <v>158</v>
      </c>
      <c r="G750" s="224" t="s">
        <v>233</v>
      </c>
      <c r="H750" s="339">
        <v>22.3</v>
      </c>
      <c r="I750" s="339"/>
      <c r="J750" s="332">
        <f t="shared" si="63"/>
        <v>52</v>
      </c>
      <c r="K750" s="333">
        <v>52</v>
      </c>
      <c r="L750" s="333"/>
      <c r="M750" s="333"/>
      <c r="N750" s="333"/>
      <c r="O750" s="333"/>
      <c r="P750" s="333"/>
      <c r="Q750" s="334" t="e">
        <f>IF(K750="nio",0,IF(K750&gt;0,K750*H750/W750,0))*VLOOKUP(B750,'2-Kosten per locatie'!$A$13:$C$63,3,FALSE)</f>
        <v>#DIV/0!</v>
      </c>
      <c r="R750" s="334">
        <f>IF(L750&gt;0,L750*H750/X750,0)*VLOOKUP(B750,'2-Kosten per locatie'!$A$13:$C$63,3,FALSE)</f>
        <v>0</v>
      </c>
      <c r="S750" s="334">
        <f>IF(M750&gt;0,M750*H750/Y750,0)*VLOOKUP(B750,'2-Kosten per locatie'!$A$13:$C$63,3,FALSE)</f>
        <v>0</v>
      </c>
      <c r="T750" s="334">
        <f>IF(N750&gt;0,N750*H750/Z750,0)*VLOOKUP(B750,'2-Kosten per locatie'!$A$13:$C$63,3,FALSE)</f>
        <v>0</v>
      </c>
      <c r="U750" s="334">
        <f>IF(O750&gt;0,O750*H750/Y750,0)*VLOOKUP(B750,'2-Kosten per locatie'!$A$13:$C$63,3,FALSE)</f>
        <v>0</v>
      </c>
      <c r="V750" s="334">
        <f>IF(P750&gt;0,P750*H750/Z750,0)*VLOOKUP(B750,'2-Kosten per locatie'!$A$13:$C$63,3,FALSE)</f>
        <v>0</v>
      </c>
      <c r="W750" s="335">
        <f>IF(K750="nio",0,IF(K750&gt;0,VLOOKUP(F750,'3-Productie normen'!A:L,VLOOKUP(K750,'3-Productie normen'!$B$38:$C$44,2,FALSE),FALSE)))</f>
        <v>0</v>
      </c>
      <c r="X750" s="335">
        <f t="shared" si="59"/>
        <v>0</v>
      </c>
      <c r="Y750" s="335">
        <f t="shared" si="60"/>
        <v>0</v>
      </c>
      <c r="Z750" s="335">
        <f t="shared" si="61"/>
        <v>0</v>
      </c>
      <c r="AA750" s="336" t="str">
        <f>VLOOKUP(F750,'3-Productie normen'!A:O,15,FALSE)</f>
        <v>B</v>
      </c>
      <c r="AC750" s="337">
        <f t="shared" si="62"/>
        <v>1159.6000000000001</v>
      </c>
    </row>
    <row r="751" spans="1:29" ht="14.1" customHeight="1">
      <c r="A751" s="68">
        <v>751</v>
      </c>
      <c r="B751" s="273" t="s">
        <v>70</v>
      </c>
      <c r="C751" s="329" t="s">
        <v>352</v>
      </c>
      <c r="D751" s="330"/>
      <c r="E751" s="224" t="s">
        <v>157</v>
      </c>
      <c r="F751" s="224" t="s">
        <v>218</v>
      </c>
      <c r="G751" s="224" t="s">
        <v>233</v>
      </c>
      <c r="H751" s="339">
        <v>0</v>
      </c>
      <c r="I751" s="339">
        <v>79.41</v>
      </c>
      <c r="J751" s="332">
        <f t="shared" si="63"/>
        <v>0</v>
      </c>
      <c r="K751" s="333" t="s">
        <v>219</v>
      </c>
      <c r="L751" s="333"/>
      <c r="M751" s="333"/>
      <c r="N751" s="333"/>
      <c r="O751" s="333"/>
      <c r="P751" s="333"/>
      <c r="Q751" s="334">
        <f>IF(K751="nio",0,IF(K751&gt;0,K751*H751/W751,0))*VLOOKUP(B751,'2-Kosten per locatie'!$A$13:$C$63,3,FALSE)</f>
        <v>0</v>
      </c>
      <c r="R751" s="334">
        <f>IF(L751&gt;0,L751*H751/X751,0)*VLOOKUP(B751,'2-Kosten per locatie'!$A$13:$C$63,3,FALSE)</f>
        <v>0</v>
      </c>
      <c r="S751" s="334">
        <f>IF(M751&gt;0,M751*H751/Y751,0)*VLOOKUP(B751,'2-Kosten per locatie'!$A$13:$C$63,3,FALSE)</f>
        <v>0</v>
      </c>
      <c r="T751" s="334">
        <f>IF(N751&gt;0,N751*H751/Z751,0)*VLOOKUP(B751,'2-Kosten per locatie'!$A$13:$C$63,3,FALSE)</f>
        <v>0</v>
      </c>
      <c r="U751" s="334">
        <f>IF(O751&gt;0,O751*H751/Y751,0)*VLOOKUP(B751,'2-Kosten per locatie'!$A$13:$C$63,3,FALSE)</f>
        <v>0</v>
      </c>
      <c r="V751" s="334">
        <f>IF(P751&gt;0,P751*H751/Z751,0)*VLOOKUP(B751,'2-Kosten per locatie'!$A$13:$C$63,3,FALSE)</f>
        <v>0</v>
      </c>
      <c r="W751" s="335">
        <f>IF(K751="nio",0,IF(K751&gt;0,VLOOKUP(F751,'3-Productie normen'!A:L,VLOOKUP(K751,'3-Productie normen'!$B$38:$C$44,2,FALSE),FALSE)))</f>
        <v>0</v>
      </c>
      <c r="X751" s="335">
        <f t="shared" si="59"/>
        <v>0</v>
      </c>
      <c r="Y751" s="335">
        <f t="shared" si="60"/>
        <v>0</v>
      </c>
      <c r="Z751" s="335">
        <f t="shared" si="61"/>
        <v>0</v>
      </c>
      <c r="AA751" s="336" t="str">
        <f>VLOOKUP(F751,'3-Productie normen'!A:O,15,FALSE)</f>
        <v>-</v>
      </c>
      <c r="AC751" s="337">
        <f t="shared" si="62"/>
        <v>0</v>
      </c>
    </row>
    <row r="752" spans="1:29" ht="14.1" customHeight="1">
      <c r="A752" s="68">
        <v>752</v>
      </c>
      <c r="B752" s="273" t="s">
        <v>70</v>
      </c>
      <c r="C752" s="329" t="s">
        <v>352</v>
      </c>
      <c r="D752" s="330"/>
      <c r="E752" s="224" t="s">
        <v>154</v>
      </c>
      <c r="F752" s="224" t="s">
        <v>154</v>
      </c>
      <c r="G752" s="224" t="s">
        <v>233</v>
      </c>
      <c r="H752" s="339">
        <v>12.99</v>
      </c>
      <c r="I752" s="339"/>
      <c r="J752" s="332">
        <f t="shared" si="63"/>
        <v>52</v>
      </c>
      <c r="K752" s="333">
        <v>52</v>
      </c>
      <c r="L752" s="333"/>
      <c r="M752" s="333"/>
      <c r="N752" s="333"/>
      <c r="O752" s="333"/>
      <c r="P752" s="333"/>
      <c r="Q752" s="334" t="e">
        <f>IF(K752="nio",0,IF(K752&gt;0,K752*H752/W752,0))*VLOOKUP(B752,'2-Kosten per locatie'!$A$13:$C$63,3,FALSE)</f>
        <v>#DIV/0!</v>
      </c>
      <c r="R752" s="334">
        <f>IF(L752&gt;0,L752*H752/X752,0)*VLOOKUP(B752,'2-Kosten per locatie'!$A$13:$C$63,3,FALSE)</f>
        <v>0</v>
      </c>
      <c r="S752" s="334">
        <f>IF(M752&gt;0,M752*H752/Y752,0)*VLOOKUP(B752,'2-Kosten per locatie'!$A$13:$C$63,3,FALSE)</f>
        <v>0</v>
      </c>
      <c r="T752" s="334">
        <f>IF(N752&gt;0,N752*H752/Z752,0)*VLOOKUP(B752,'2-Kosten per locatie'!$A$13:$C$63,3,FALSE)</f>
        <v>0</v>
      </c>
      <c r="U752" s="334">
        <f>IF(O752&gt;0,O752*H752/Y752,0)*VLOOKUP(B752,'2-Kosten per locatie'!$A$13:$C$63,3,FALSE)</f>
        <v>0</v>
      </c>
      <c r="V752" s="334">
        <f>IF(P752&gt;0,P752*H752/Z752,0)*VLOOKUP(B752,'2-Kosten per locatie'!$A$13:$C$63,3,FALSE)</f>
        <v>0</v>
      </c>
      <c r="W752" s="335">
        <f>IF(K752="nio",0,IF(K752&gt;0,VLOOKUP(F752,'3-Productie normen'!A:L,VLOOKUP(K752,'3-Productie normen'!$B$38:$C$44,2,FALSE),FALSE)))</f>
        <v>0</v>
      </c>
      <c r="X752" s="335">
        <f t="shared" si="59"/>
        <v>0</v>
      </c>
      <c r="Y752" s="335">
        <f t="shared" si="60"/>
        <v>0</v>
      </c>
      <c r="Z752" s="335">
        <f t="shared" si="61"/>
        <v>0</v>
      </c>
      <c r="AA752" s="336" t="str">
        <f>VLOOKUP(F752,'3-Productie normen'!A:O,15,FALSE)</f>
        <v>V</v>
      </c>
      <c r="AC752" s="337">
        <f t="shared" si="62"/>
        <v>675.48</v>
      </c>
    </row>
    <row r="753" spans="1:29" ht="14.1" customHeight="1">
      <c r="A753" s="68">
        <v>753</v>
      </c>
      <c r="B753" s="273" t="s">
        <v>70</v>
      </c>
      <c r="C753" s="329" t="s">
        <v>352</v>
      </c>
      <c r="D753" s="330"/>
      <c r="E753" s="224" t="s">
        <v>215</v>
      </c>
      <c r="F753" s="224" t="s">
        <v>166</v>
      </c>
      <c r="G753" s="224" t="s">
        <v>211</v>
      </c>
      <c r="H753" s="339">
        <v>1.07</v>
      </c>
      <c r="I753" s="339"/>
      <c r="J753" s="332">
        <f t="shared" si="63"/>
        <v>130</v>
      </c>
      <c r="K753" s="333">
        <v>130</v>
      </c>
      <c r="L753" s="333"/>
      <c r="M753" s="333"/>
      <c r="N753" s="333"/>
      <c r="O753" s="333"/>
      <c r="P753" s="333"/>
      <c r="Q753" s="334" t="e">
        <f>IF(K753="nio",0,IF(K753&gt;0,K753*H753/W753,0))*VLOOKUP(B753,'2-Kosten per locatie'!$A$13:$C$63,3,FALSE)</f>
        <v>#DIV/0!</v>
      </c>
      <c r="R753" s="334">
        <f>IF(L753&gt;0,L753*H753/X753,0)*VLOOKUP(B753,'2-Kosten per locatie'!$A$13:$C$63,3,FALSE)</f>
        <v>0</v>
      </c>
      <c r="S753" s="334">
        <f>IF(M753&gt;0,M753*H753/Y753,0)*VLOOKUP(B753,'2-Kosten per locatie'!$A$13:$C$63,3,FALSE)</f>
        <v>0</v>
      </c>
      <c r="T753" s="334">
        <f>IF(N753&gt;0,N753*H753/Z753,0)*VLOOKUP(B753,'2-Kosten per locatie'!$A$13:$C$63,3,FALSE)</f>
        <v>0</v>
      </c>
      <c r="U753" s="334">
        <f>IF(O753&gt;0,O753*H753/Y753,0)*VLOOKUP(B753,'2-Kosten per locatie'!$A$13:$C$63,3,FALSE)</f>
        <v>0</v>
      </c>
      <c r="V753" s="334">
        <f>IF(P753&gt;0,P753*H753/Z753,0)*VLOOKUP(B753,'2-Kosten per locatie'!$A$13:$C$63,3,FALSE)</f>
        <v>0</v>
      </c>
      <c r="W753" s="335">
        <f>IF(K753="nio",0,IF(K753&gt;0,VLOOKUP(F753,'3-Productie normen'!A:L,VLOOKUP(K753,'3-Productie normen'!$B$38:$C$44,2,FALSE),FALSE)))</f>
        <v>0</v>
      </c>
      <c r="X753" s="335">
        <f t="shared" si="59"/>
        <v>0</v>
      </c>
      <c r="Y753" s="335">
        <f t="shared" si="60"/>
        <v>0</v>
      </c>
      <c r="Z753" s="335">
        <f t="shared" si="61"/>
        <v>0</v>
      </c>
      <c r="AA753" s="336" t="str">
        <f>VLOOKUP(F753,'3-Productie normen'!A:O,15,FALSE)</f>
        <v>S</v>
      </c>
      <c r="AC753" s="337">
        <f t="shared" si="62"/>
        <v>139.1</v>
      </c>
    </row>
    <row r="754" spans="1:29" ht="14.1" customHeight="1">
      <c r="A754" s="68">
        <v>754</v>
      </c>
      <c r="B754" s="273" t="s">
        <v>70</v>
      </c>
      <c r="C754" s="329" t="s">
        <v>352</v>
      </c>
      <c r="D754" s="330"/>
      <c r="E754" s="224" t="s">
        <v>214</v>
      </c>
      <c r="F754" s="224" t="s">
        <v>166</v>
      </c>
      <c r="G754" s="224" t="s">
        <v>211</v>
      </c>
      <c r="H754" s="339">
        <v>1.07</v>
      </c>
      <c r="I754" s="339"/>
      <c r="J754" s="332">
        <f t="shared" si="63"/>
        <v>130</v>
      </c>
      <c r="K754" s="333">
        <v>130</v>
      </c>
      <c r="L754" s="333"/>
      <c r="M754" s="333"/>
      <c r="N754" s="333"/>
      <c r="O754" s="333"/>
      <c r="P754" s="333"/>
      <c r="Q754" s="334" t="e">
        <f>IF(K754="nio",0,IF(K754&gt;0,K754*H754/W754,0))*VLOOKUP(B754,'2-Kosten per locatie'!$A$13:$C$63,3,FALSE)</f>
        <v>#DIV/0!</v>
      </c>
      <c r="R754" s="334">
        <f>IF(L754&gt;0,L754*H754/X754,0)*VLOOKUP(B754,'2-Kosten per locatie'!$A$13:$C$63,3,FALSE)</f>
        <v>0</v>
      </c>
      <c r="S754" s="334">
        <f>IF(M754&gt;0,M754*H754/Y754,0)*VLOOKUP(B754,'2-Kosten per locatie'!$A$13:$C$63,3,FALSE)</f>
        <v>0</v>
      </c>
      <c r="T754" s="334">
        <f>IF(N754&gt;0,N754*H754/Z754,0)*VLOOKUP(B754,'2-Kosten per locatie'!$A$13:$C$63,3,FALSE)</f>
        <v>0</v>
      </c>
      <c r="U754" s="334">
        <f>IF(O754&gt;0,O754*H754/Y754,0)*VLOOKUP(B754,'2-Kosten per locatie'!$A$13:$C$63,3,FALSE)</f>
        <v>0</v>
      </c>
      <c r="V754" s="334">
        <f>IF(P754&gt;0,P754*H754/Z754,0)*VLOOKUP(B754,'2-Kosten per locatie'!$A$13:$C$63,3,FALSE)</f>
        <v>0</v>
      </c>
      <c r="W754" s="335">
        <f>IF(K754="nio",0,IF(K754&gt;0,VLOOKUP(F754,'3-Productie normen'!A:L,VLOOKUP(K754,'3-Productie normen'!$B$38:$C$44,2,FALSE),FALSE)))</f>
        <v>0</v>
      </c>
      <c r="X754" s="335">
        <f t="shared" si="59"/>
        <v>0</v>
      </c>
      <c r="Y754" s="335">
        <f t="shared" si="60"/>
        <v>0</v>
      </c>
      <c r="Z754" s="335">
        <f t="shared" si="61"/>
        <v>0</v>
      </c>
      <c r="AA754" s="336" t="str">
        <f>VLOOKUP(F754,'3-Productie normen'!A:O,15,FALSE)</f>
        <v>S</v>
      </c>
      <c r="AC754" s="337">
        <f t="shared" si="62"/>
        <v>139.1</v>
      </c>
    </row>
    <row r="755" spans="1:29" ht="14.1" customHeight="1">
      <c r="A755" s="68">
        <v>755</v>
      </c>
      <c r="B755" s="273" t="s">
        <v>70</v>
      </c>
      <c r="C755" s="329" t="s">
        <v>352</v>
      </c>
      <c r="D755" s="330"/>
      <c r="E755" s="224" t="s">
        <v>521</v>
      </c>
      <c r="F755" s="224" t="s">
        <v>167</v>
      </c>
      <c r="G755" s="224" t="s">
        <v>223</v>
      </c>
      <c r="H755" s="339">
        <v>13.47</v>
      </c>
      <c r="I755" s="339"/>
      <c r="J755" s="332">
        <f t="shared" si="63"/>
        <v>52</v>
      </c>
      <c r="K755" s="333">
        <v>52</v>
      </c>
      <c r="L755" s="333"/>
      <c r="M755" s="333"/>
      <c r="N755" s="333"/>
      <c r="O755" s="333"/>
      <c r="P755" s="333"/>
      <c r="Q755" s="334" t="e">
        <f>IF(K755="nio",0,IF(K755&gt;0,K755*H755/W755,0))*VLOOKUP(B755,'2-Kosten per locatie'!$A$13:$C$63,3,FALSE)</f>
        <v>#DIV/0!</v>
      </c>
      <c r="R755" s="334">
        <f>IF(L755&gt;0,L755*H755/X755,0)*VLOOKUP(B755,'2-Kosten per locatie'!$A$13:$C$63,3,FALSE)</f>
        <v>0</v>
      </c>
      <c r="S755" s="334">
        <f>IF(M755&gt;0,M755*H755/Y755,0)*VLOOKUP(B755,'2-Kosten per locatie'!$A$13:$C$63,3,FALSE)</f>
        <v>0</v>
      </c>
      <c r="T755" s="334">
        <f>IF(N755&gt;0,N755*H755/Z755,0)*VLOOKUP(B755,'2-Kosten per locatie'!$A$13:$C$63,3,FALSE)</f>
        <v>0</v>
      </c>
      <c r="U755" s="334">
        <f>IF(O755&gt;0,O755*H755/Y755,0)*VLOOKUP(B755,'2-Kosten per locatie'!$A$13:$C$63,3,FALSE)</f>
        <v>0</v>
      </c>
      <c r="V755" s="334">
        <f>IF(P755&gt;0,P755*H755/Z755,0)*VLOOKUP(B755,'2-Kosten per locatie'!$A$13:$C$63,3,FALSE)</f>
        <v>0</v>
      </c>
      <c r="W755" s="335">
        <f>IF(K755="nio",0,IF(K755&gt;0,VLOOKUP(F755,'3-Productie normen'!A:L,VLOOKUP(K755,'3-Productie normen'!$B$38:$C$44,2,FALSE),FALSE)))</f>
        <v>0</v>
      </c>
      <c r="X755" s="335">
        <f t="shared" si="59"/>
        <v>0</v>
      </c>
      <c r="Y755" s="335">
        <f t="shared" si="60"/>
        <v>0</v>
      </c>
      <c r="Z755" s="335">
        <f t="shared" si="61"/>
        <v>0</v>
      </c>
      <c r="AA755" s="336" t="str">
        <f>VLOOKUP(F755,'3-Productie normen'!A:O,15,FALSE)</f>
        <v>V</v>
      </c>
      <c r="AC755" s="337">
        <f t="shared" si="62"/>
        <v>700.44</v>
      </c>
    </row>
    <row r="756" spans="1:29" ht="14.1" customHeight="1">
      <c r="A756" s="68">
        <v>756</v>
      </c>
      <c r="B756" s="273" t="s">
        <v>74</v>
      </c>
      <c r="C756" s="329" t="s">
        <v>207</v>
      </c>
      <c r="D756" s="330"/>
      <c r="E756" s="224" t="s">
        <v>208</v>
      </c>
      <c r="F756" s="224" t="s">
        <v>218</v>
      </c>
      <c r="G756" s="224" t="s">
        <v>263</v>
      </c>
      <c r="H756" s="339"/>
      <c r="I756" s="339">
        <v>7.86</v>
      </c>
      <c r="J756" s="332">
        <f t="shared" si="63"/>
        <v>0</v>
      </c>
      <c r="K756" s="333" t="s">
        <v>219</v>
      </c>
      <c r="L756" s="333"/>
      <c r="M756" s="333"/>
      <c r="N756" s="333"/>
      <c r="O756" s="333"/>
      <c r="P756" s="333"/>
      <c r="Q756" s="334">
        <f>IF(K756="nio",0,IF(K756&gt;0,K756*H756/W756,0))*VLOOKUP(B756,'2-Kosten per locatie'!$A$13:$C$63,3,FALSE)</f>
        <v>0</v>
      </c>
      <c r="R756" s="334">
        <f>IF(L756&gt;0,L756*H756/X756,0)*VLOOKUP(B756,'2-Kosten per locatie'!$A$13:$C$63,3,FALSE)</f>
        <v>0</v>
      </c>
      <c r="S756" s="334">
        <f>IF(M756&gt;0,M756*H756/Y756,0)*VLOOKUP(B756,'2-Kosten per locatie'!$A$13:$C$63,3,FALSE)</f>
        <v>0</v>
      </c>
      <c r="T756" s="334">
        <f>IF(N756&gt;0,N756*H756/Z756,0)*VLOOKUP(B756,'2-Kosten per locatie'!$A$13:$C$63,3,FALSE)</f>
        <v>0</v>
      </c>
      <c r="U756" s="334">
        <f>IF(O756&gt;0,O756*H756/Y756,0)*VLOOKUP(B756,'2-Kosten per locatie'!$A$13:$C$63,3,FALSE)</f>
        <v>0</v>
      </c>
      <c r="V756" s="334">
        <f>IF(P756&gt;0,P756*H756/Z756,0)*VLOOKUP(B756,'2-Kosten per locatie'!$A$13:$C$63,3,FALSE)</f>
        <v>0</v>
      </c>
      <c r="W756" s="335">
        <f>IF(K756="nio",0,IF(K756&gt;0,VLOOKUP(F756,'3-Productie normen'!A:L,VLOOKUP(K756,'3-Productie normen'!$B$38:$C$44,2,FALSE),FALSE)))</f>
        <v>0</v>
      </c>
      <c r="X756" s="335">
        <f t="shared" si="59"/>
        <v>0</v>
      </c>
      <c r="Y756" s="335">
        <f t="shared" si="60"/>
        <v>0</v>
      </c>
      <c r="Z756" s="335">
        <f t="shared" si="61"/>
        <v>0</v>
      </c>
      <c r="AA756" s="336" t="str">
        <f>VLOOKUP(F756,'3-Productie normen'!A:O,15,FALSE)</f>
        <v>-</v>
      </c>
      <c r="AC756" s="337">
        <f t="shared" si="62"/>
        <v>0</v>
      </c>
    </row>
    <row r="757" spans="1:29" ht="14.1" customHeight="1">
      <c r="A757" s="68">
        <v>757</v>
      </c>
      <c r="B757" s="273" t="s">
        <v>74</v>
      </c>
      <c r="C757" s="329" t="s">
        <v>207</v>
      </c>
      <c r="D757" s="330"/>
      <c r="E757" s="224" t="s">
        <v>154</v>
      </c>
      <c r="F757" s="224" t="s">
        <v>218</v>
      </c>
      <c r="G757" s="224" t="s">
        <v>211</v>
      </c>
      <c r="H757" s="339"/>
      <c r="I757" s="339">
        <v>24.18</v>
      </c>
      <c r="J757" s="332">
        <f t="shared" si="63"/>
        <v>0</v>
      </c>
      <c r="K757" s="333" t="s">
        <v>219</v>
      </c>
      <c r="L757" s="333"/>
      <c r="M757" s="333"/>
      <c r="N757" s="333"/>
      <c r="O757" s="333"/>
      <c r="P757" s="333"/>
      <c r="Q757" s="334">
        <f>IF(K757="nio",0,IF(K757&gt;0,K757*H757/W757,0))*VLOOKUP(B757,'2-Kosten per locatie'!$A$13:$C$63,3,FALSE)</f>
        <v>0</v>
      </c>
      <c r="R757" s="334">
        <f>IF(L757&gt;0,L757*H757/X757,0)*VLOOKUP(B757,'2-Kosten per locatie'!$A$13:$C$63,3,FALSE)</f>
        <v>0</v>
      </c>
      <c r="S757" s="334">
        <f>IF(M757&gt;0,M757*H757/Y757,0)*VLOOKUP(B757,'2-Kosten per locatie'!$A$13:$C$63,3,FALSE)</f>
        <v>0</v>
      </c>
      <c r="T757" s="334">
        <f>IF(N757&gt;0,N757*H757/Z757,0)*VLOOKUP(B757,'2-Kosten per locatie'!$A$13:$C$63,3,FALSE)</f>
        <v>0</v>
      </c>
      <c r="U757" s="334">
        <f>IF(O757&gt;0,O757*H757/Y757,0)*VLOOKUP(B757,'2-Kosten per locatie'!$A$13:$C$63,3,FALSE)</f>
        <v>0</v>
      </c>
      <c r="V757" s="334">
        <f>IF(P757&gt;0,P757*H757/Z757,0)*VLOOKUP(B757,'2-Kosten per locatie'!$A$13:$C$63,3,FALSE)</f>
        <v>0</v>
      </c>
      <c r="W757" s="335">
        <f>IF(K757="nio",0,IF(K757&gt;0,VLOOKUP(F757,'3-Productie normen'!A:L,VLOOKUP(K757,'3-Productie normen'!$B$38:$C$44,2,FALSE),FALSE)))</f>
        <v>0</v>
      </c>
      <c r="X757" s="335">
        <f t="shared" ref="X757:X821" si="64">IF(L757&gt;0,W757*$X$8,0)</f>
        <v>0</v>
      </c>
      <c r="Y757" s="335">
        <f t="shared" ref="Y757:Y821" si="65">IF((OR(M757&gt;0,O757&gt;0)),W757*$Y$8,0)</f>
        <v>0</v>
      </c>
      <c r="Z757" s="335">
        <f t="shared" ref="Z757:Z821" si="66">IF((OR(N757&gt;0,P757&gt;0)),W757*$Z$8,0)</f>
        <v>0</v>
      </c>
      <c r="AA757" s="336" t="str">
        <f>VLOOKUP(F757,'3-Productie normen'!A:O,15,FALSE)</f>
        <v>-</v>
      </c>
      <c r="AC757" s="337">
        <f t="shared" ref="AC757:AC821" si="67">J757*H757</f>
        <v>0</v>
      </c>
    </row>
    <row r="758" spans="1:29" ht="14.1" customHeight="1">
      <c r="A758" s="68">
        <v>758</v>
      </c>
      <c r="B758" s="273" t="s">
        <v>74</v>
      </c>
      <c r="C758" s="329" t="s">
        <v>207</v>
      </c>
      <c r="D758" s="330"/>
      <c r="E758" s="224" t="s">
        <v>158</v>
      </c>
      <c r="F758" s="224" t="s">
        <v>218</v>
      </c>
      <c r="G758" s="224" t="s">
        <v>209</v>
      </c>
      <c r="H758" s="339"/>
      <c r="I758" s="339">
        <v>22.08</v>
      </c>
      <c r="J758" s="332">
        <f t="shared" si="63"/>
        <v>0</v>
      </c>
      <c r="K758" s="333" t="s">
        <v>219</v>
      </c>
      <c r="L758" s="333"/>
      <c r="M758" s="333"/>
      <c r="N758" s="333"/>
      <c r="O758" s="333"/>
      <c r="P758" s="333"/>
      <c r="Q758" s="334">
        <f>IF(K758="nio",0,IF(K758&gt;0,K758*H758/W758,0))*VLOOKUP(B758,'2-Kosten per locatie'!$A$13:$C$63,3,FALSE)</f>
        <v>0</v>
      </c>
      <c r="R758" s="334">
        <f>IF(L758&gt;0,L758*H758/X758,0)*VLOOKUP(B758,'2-Kosten per locatie'!$A$13:$C$63,3,FALSE)</f>
        <v>0</v>
      </c>
      <c r="S758" s="334">
        <f>IF(M758&gt;0,M758*H758/Y758,0)*VLOOKUP(B758,'2-Kosten per locatie'!$A$13:$C$63,3,FALSE)</f>
        <v>0</v>
      </c>
      <c r="T758" s="334">
        <f>IF(N758&gt;0,N758*H758/Z758,0)*VLOOKUP(B758,'2-Kosten per locatie'!$A$13:$C$63,3,FALSE)</f>
        <v>0</v>
      </c>
      <c r="U758" s="334">
        <f>IF(O758&gt;0,O758*H758/Y758,0)*VLOOKUP(B758,'2-Kosten per locatie'!$A$13:$C$63,3,FALSE)</f>
        <v>0</v>
      </c>
      <c r="V758" s="334">
        <f>IF(P758&gt;0,P758*H758/Z758,0)*VLOOKUP(B758,'2-Kosten per locatie'!$A$13:$C$63,3,FALSE)</f>
        <v>0</v>
      </c>
      <c r="W758" s="335">
        <f>IF(K758="nio",0,IF(K758&gt;0,VLOOKUP(F758,'3-Productie normen'!A:L,VLOOKUP(K758,'3-Productie normen'!$B$38:$C$44,2,FALSE),FALSE)))</f>
        <v>0</v>
      </c>
      <c r="X758" s="335">
        <f t="shared" si="64"/>
        <v>0</v>
      </c>
      <c r="Y758" s="335">
        <f t="shared" si="65"/>
        <v>0</v>
      </c>
      <c r="Z758" s="335">
        <f t="shared" si="66"/>
        <v>0</v>
      </c>
      <c r="AA758" s="336" t="str">
        <f>VLOOKUP(F758,'3-Productie normen'!A:O,15,FALSE)</f>
        <v>-</v>
      </c>
      <c r="AC758" s="337">
        <f t="shared" si="67"/>
        <v>0</v>
      </c>
    </row>
    <row r="759" spans="1:29" ht="14.1" customHeight="1">
      <c r="A759" s="68">
        <v>759</v>
      </c>
      <c r="B759" s="273" t="s">
        <v>74</v>
      </c>
      <c r="C759" s="329" t="s">
        <v>207</v>
      </c>
      <c r="D759" s="330"/>
      <c r="E759" s="224" t="s">
        <v>158</v>
      </c>
      <c r="F759" s="224" t="s">
        <v>218</v>
      </c>
      <c r="G759" s="224" t="s">
        <v>209</v>
      </c>
      <c r="H759" s="339"/>
      <c r="I759" s="339">
        <v>10.77</v>
      </c>
      <c r="J759" s="332">
        <f t="shared" si="63"/>
        <v>0</v>
      </c>
      <c r="K759" s="333" t="s">
        <v>219</v>
      </c>
      <c r="L759" s="333"/>
      <c r="M759" s="333"/>
      <c r="N759" s="333"/>
      <c r="O759" s="333"/>
      <c r="P759" s="333"/>
      <c r="Q759" s="334">
        <f>IF(K759="nio",0,IF(K759&gt;0,K759*H759/W759,0))*VLOOKUP(B759,'2-Kosten per locatie'!$A$13:$C$63,3,FALSE)</f>
        <v>0</v>
      </c>
      <c r="R759" s="334">
        <f>IF(L759&gt;0,L759*H759/X759,0)*VLOOKUP(B759,'2-Kosten per locatie'!$A$13:$C$63,3,FALSE)</f>
        <v>0</v>
      </c>
      <c r="S759" s="334">
        <f>IF(M759&gt;0,M759*H759/Y759,0)*VLOOKUP(B759,'2-Kosten per locatie'!$A$13:$C$63,3,FALSE)</f>
        <v>0</v>
      </c>
      <c r="T759" s="334">
        <f>IF(N759&gt;0,N759*H759/Z759,0)*VLOOKUP(B759,'2-Kosten per locatie'!$A$13:$C$63,3,FALSE)</f>
        <v>0</v>
      </c>
      <c r="U759" s="334">
        <f>IF(O759&gt;0,O759*H759/Y759,0)*VLOOKUP(B759,'2-Kosten per locatie'!$A$13:$C$63,3,FALSE)</f>
        <v>0</v>
      </c>
      <c r="V759" s="334">
        <f>IF(P759&gt;0,P759*H759/Z759,0)*VLOOKUP(B759,'2-Kosten per locatie'!$A$13:$C$63,3,FALSE)</f>
        <v>0</v>
      </c>
      <c r="W759" s="335">
        <f>IF(K759="nio",0,IF(K759&gt;0,VLOOKUP(F759,'3-Productie normen'!A:L,VLOOKUP(K759,'3-Productie normen'!$B$38:$C$44,2,FALSE),FALSE)))</f>
        <v>0</v>
      </c>
      <c r="X759" s="335">
        <f t="shared" si="64"/>
        <v>0</v>
      </c>
      <c r="Y759" s="335">
        <f t="shared" si="65"/>
        <v>0</v>
      </c>
      <c r="Z759" s="335">
        <f t="shared" si="66"/>
        <v>0</v>
      </c>
      <c r="AA759" s="336" t="str">
        <f>VLOOKUP(F759,'3-Productie normen'!A:O,15,FALSE)</f>
        <v>-</v>
      </c>
      <c r="AC759" s="337">
        <f t="shared" si="67"/>
        <v>0</v>
      </c>
    </row>
    <row r="760" spans="1:29" ht="14.1" customHeight="1">
      <c r="A760" s="68">
        <v>760</v>
      </c>
      <c r="B760" s="273" t="s">
        <v>74</v>
      </c>
      <c r="C760" s="329" t="s">
        <v>207</v>
      </c>
      <c r="D760" s="330"/>
      <c r="E760" s="224" t="s">
        <v>157</v>
      </c>
      <c r="F760" s="224" t="s">
        <v>218</v>
      </c>
      <c r="G760" s="224" t="s">
        <v>212</v>
      </c>
      <c r="H760" s="339"/>
      <c r="I760" s="339">
        <v>91.11</v>
      </c>
      <c r="J760" s="332">
        <f t="shared" si="63"/>
        <v>0</v>
      </c>
      <c r="K760" s="333" t="s">
        <v>219</v>
      </c>
      <c r="L760" s="333"/>
      <c r="M760" s="333"/>
      <c r="N760" s="333"/>
      <c r="O760" s="333"/>
      <c r="P760" s="333"/>
      <c r="Q760" s="334">
        <f>IF(K760="nio",0,IF(K760&gt;0,K760*H760/W760,0))*VLOOKUP(B760,'2-Kosten per locatie'!$A$13:$C$63,3,FALSE)</f>
        <v>0</v>
      </c>
      <c r="R760" s="334">
        <f>IF(L760&gt;0,L760*H760/X760,0)*VLOOKUP(B760,'2-Kosten per locatie'!$A$13:$C$63,3,FALSE)</f>
        <v>0</v>
      </c>
      <c r="S760" s="334">
        <f>IF(M760&gt;0,M760*H760/Y760,0)*VLOOKUP(B760,'2-Kosten per locatie'!$A$13:$C$63,3,FALSE)</f>
        <v>0</v>
      </c>
      <c r="T760" s="334">
        <f>IF(N760&gt;0,N760*H760/Z760,0)*VLOOKUP(B760,'2-Kosten per locatie'!$A$13:$C$63,3,FALSE)</f>
        <v>0</v>
      </c>
      <c r="U760" s="334">
        <f>IF(O760&gt;0,O760*H760/Y760,0)*VLOOKUP(B760,'2-Kosten per locatie'!$A$13:$C$63,3,FALSE)</f>
        <v>0</v>
      </c>
      <c r="V760" s="334">
        <f>IF(P760&gt;0,P760*H760/Z760,0)*VLOOKUP(B760,'2-Kosten per locatie'!$A$13:$C$63,3,FALSE)</f>
        <v>0</v>
      </c>
      <c r="W760" s="335">
        <f>IF(K760="nio",0,IF(K760&gt;0,VLOOKUP(F760,'3-Productie normen'!A:L,VLOOKUP(K760,'3-Productie normen'!$B$38:$C$44,2,FALSE),FALSE)))</f>
        <v>0</v>
      </c>
      <c r="X760" s="335">
        <f t="shared" si="64"/>
        <v>0</v>
      </c>
      <c r="Y760" s="335">
        <f t="shared" si="65"/>
        <v>0</v>
      </c>
      <c r="Z760" s="335">
        <f t="shared" si="66"/>
        <v>0</v>
      </c>
      <c r="AA760" s="336" t="str">
        <f>VLOOKUP(F760,'3-Productie normen'!A:O,15,FALSE)</f>
        <v>-</v>
      </c>
      <c r="AC760" s="337">
        <f t="shared" si="67"/>
        <v>0</v>
      </c>
    </row>
    <row r="761" spans="1:29" ht="14.1" customHeight="1">
      <c r="A761" s="68">
        <v>761</v>
      </c>
      <c r="B761" s="273" t="s">
        <v>74</v>
      </c>
      <c r="C761" s="329" t="s">
        <v>207</v>
      </c>
      <c r="D761" s="330"/>
      <c r="E761" s="224" t="s">
        <v>157</v>
      </c>
      <c r="F761" s="224" t="s">
        <v>218</v>
      </c>
      <c r="G761" s="224" t="s">
        <v>211</v>
      </c>
      <c r="H761" s="339"/>
      <c r="I761" s="339">
        <v>19.170000000000002</v>
      </c>
      <c r="J761" s="332">
        <f t="shared" si="63"/>
        <v>0</v>
      </c>
      <c r="K761" s="333" t="s">
        <v>219</v>
      </c>
      <c r="L761" s="333"/>
      <c r="M761" s="333"/>
      <c r="N761" s="333"/>
      <c r="O761" s="333"/>
      <c r="P761" s="333"/>
      <c r="Q761" s="334">
        <f>IF(K761="nio",0,IF(K761&gt;0,K761*H761/W761,0))*VLOOKUP(B761,'2-Kosten per locatie'!$A$13:$C$63,3,FALSE)</f>
        <v>0</v>
      </c>
      <c r="R761" s="334">
        <f>IF(L761&gt;0,L761*H761/X761,0)*VLOOKUP(B761,'2-Kosten per locatie'!$A$13:$C$63,3,FALSE)</f>
        <v>0</v>
      </c>
      <c r="S761" s="334">
        <f>IF(M761&gt;0,M761*H761/Y761,0)*VLOOKUP(B761,'2-Kosten per locatie'!$A$13:$C$63,3,FALSE)</f>
        <v>0</v>
      </c>
      <c r="T761" s="334">
        <f>IF(N761&gt;0,N761*H761/Z761,0)*VLOOKUP(B761,'2-Kosten per locatie'!$A$13:$C$63,3,FALSE)</f>
        <v>0</v>
      </c>
      <c r="U761" s="334">
        <f>IF(O761&gt;0,O761*H761/Y761,0)*VLOOKUP(B761,'2-Kosten per locatie'!$A$13:$C$63,3,FALSE)</f>
        <v>0</v>
      </c>
      <c r="V761" s="334">
        <f>IF(P761&gt;0,P761*H761/Z761,0)*VLOOKUP(B761,'2-Kosten per locatie'!$A$13:$C$63,3,FALSE)</f>
        <v>0</v>
      </c>
      <c r="W761" s="335">
        <f>IF(K761="nio",0,IF(K761&gt;0,VLOOKUP(F761,'3-Productie normen'!A:L,VLOOKUP(K761,'3-Productie normen'!$B$38:$C$44,2,FALSE),FALSE)))</f>
        <v>0</v>
      </c>
      <c r="X761" s="335">
        <f t="shared" si="64"/>
        <v>0</v>
      </c>
      <c r="Y761" s="335">
        <f t="shared" si="65"/>
        <v>0</v>
      </c>
      <c r="Z761" s="335">
        <f t="shared" si="66"/>
        <v>0</v>
      </c>
      <c r="AA761" s="336" t="str">
        <f>VLOOKUP(F761,'3-Productie normen'!A:O,15,FALSE)</f>
        <v>-</v>
      </c>
      <c r="AC761" s="337">
        <f t="shared" si="67"/>
        <v>0</v>
      </c>
    </row>
    <row r="762" spans="1:29" ht="14.1" customHeight="1">
      <c r="A762" s="68">
        <v>762</v>
      </c>
      <c r="B762" s="273" t="s">
        <v>74</v>
      </c>
      <c r="C762" s="329" t="s">
        <v>207</v>
      </c>
      <c r="D762" s="330"/>
      <c r="E762" s="224" t="s">
        <v>522</v>
      </c>
      <c r="F762" s="224" t="s">
        <v>218</v>
      </c>
      <c r="G762" s="224" t="s">
        <v>211</v>
      </c>
      <c r="H762" s="339"/>
      <c r="I762" s="339">
        <v>2.8</v>
      </c>
      <c r="J762" s="332">
        <f t="shared" si="63"/>
        <v>0</v>
      </c>
      <c r="K762" s="333" t="s">
        <v>219</v>
      </c>
      <c r="L762" s="333"/>
      <c r="M762" s="333"/>
      <c r="N762" s="333"/>
      <c r="O762" s="333"/>
      <c r="P762" s="333"/>
      <c r="Q762" s="334">
        <f>IF(K762="nio",0,IF(K762&gt;0,K762*H762/W762,0))*VLOOKUP(B762,'2-Kosten per locatie'!$A$13:$C$63,3,FALSE)</f>
        <v>0</v>
      </c>
      <c r="R762" s="334">
        <f>IF(L762&gt;0,L762*H762/X762,0)*VLOOKUP(B762,'2-Kosten per locatie'!$A$13:$C$63,3,FALSE)</f>
        <v>0</v>
      </c>
      <c r="S762" s="334">
        <f>IF(M762&gt;0,M762*H762/Y762,0)*VLOOKUP(B762,'2-Kosten per locatie'!$A$13:$C$63,3,FALSE)</f>
        <v>0</v>
      </c>
      <c r="T762" s="334">
        <f>IF(N762&gt;0,N762*H762/Z762,0)*VLOOKUP(B762,'2-Kosten per locatie'!$A$13:$C$63,3,FALSE)</f>
        <v>0</v>
      </c>
      <c r="U762" s="334">
        <f>IF(O762&gt;0,O762*H762/Y762,0)*VLOOKUP(B762,'2-Kosten per locatie'!$A$13:$C$63,3,FALSE)</f>
        <v>0</v>
      </c>
      <c r="V762" s="334">
        <f>IF(P762&gt;0,P762*H762/Z762,0)*VLOOKUP(B762,'2-Kosten per locatie'!$A$13:$C$63,3,FALSE)</f>
        <v>0</v>
      </c>
      <c r="W762" s="335">
        <f>IF(K762="nio",0,IF(K762&gt;0,VLOOKUP(F762,'3-Productie normen'!A:L,VLOOKUP(K762,'3-Productie normen'!$B$38:$C$44,2,FALSE),FALSE)))</f>
        <v>0</v>
      </c>
      <c r="X762" s="335">
        <f t="shared" si="64"/>
        <v>0</v>
      </c>
      <c r="Y762" s="335">
        <f t="shared" si="65"/>
        <v>0</v>
      </c>
      <c r="Z762" s="335">
        <f t="shared" si="66"/>
        <v>0</v>
      </c>
      <c r="AA762" s="336" t="str">
        <f>VLOOKUP(F762,'3-Productie normen'!A:O,15,FALSE)</f>
        <v>-</v>
      </c>
      <c r="AC762" s="337">
        <f t="shared" si="67"/>
        <v>0</v>
      </c>
    </row>
    <row r="763" spans="1:29" ht="14.1" customHeight="1">
      <c r="A763" s="68">
        <v>763</v>
      </c>
      <c r="B763" s="273" t="s">
        <v>74</v>
      </c>
      <c r="C763" s="329" t="s">
        <v>207</v>
      </c>
      <c r="D763" s="330"/>
      <c r="E763" s="224" t="s">
        <v>523</v>
      </c>
      <c r="F763" s="224" t="s">
        <v>218</v>
      </c>
      <c r="G763" s="224" t="s">
        <v>211</v>
      </c>
      <c r="H763" s="339"/>
      <c r="I763" s="339">
        <v>28.41</v>
      </c>
      <c r="J763" s="332">
        <f t="shared" si="63"/>
        <v>0</v>
      </c>
      <c r="K763" s="333" t="s">
        <v>219</v>
      </c>
      <c r="L763" s="333"/>
      <c r="M763" s="333"/>
      <c r="N763" s="333"/>
      <c r="O763" s="333"/>
      <c r="P763" s="333"/>
      <c r="Q763" s="334">
        <f>IF(K763="nio",0,IF(K763&gt;0,K763*H763/W763,0))*VLOOKUP(B763,'2-Kosten per locatie'!$A$13:$C$63,3,FALSE)</f>
        <v>0</v>
      </c>
      <c r="R763" s="334">
        <f>IF(L763&gt;0,L763*H763/X763,0)*VLOOKUP(B763,'2-Kosten per locatie'!$A$13:$C$63,3,FALSE)</f>
        <v>0</v>
      </c>
      <c r="S763" s="334">
        <f>IF(M763&gt;0,M763*H763/Y763,0)*VLOOKUP(B763,'2-Kosten per locatie'!$A$13:$C$63,3,FALSE)</f>
        <v>0</v>
      </c>
      <c r="T763" s="334">
        <f>IF(N763&gt;0,N763*H763/Z763,0)*VLOOKUP(B763,'2-Kosten per locatie'!$A$13:$C$63,3,FALSE)</f>
        <v>0</v>
      </c>
      <c r="U763" s="334">
        <f>IF(O763&gt;0,O763*H763/Y763,0)*VLOOKUP(B763,'2-Kosten per locatie'!$A$13:$C$63,3,FALSE)</f>
        <v>0</v>
      </c>
      <c r="V763" s="334">
        <f>IF(P763&gt;0,P763*H763/Z763,0)*VLOOKUP(B763,'2-Kosten per locatie'!$A$13:$C$63,3,FALSE)</f>
        <v>0</v>
      </c>
      <c r="W763" s="335">
        <f>IF(K763="nio",0,IF(K763&gt;0,VLOOKUP(F763,'3-Productie normen'!A:L,VLOOKUP(K763,'3-Productie normen'!$B$38:$C$44,2,FALSE),FALSE)))</f>
        <v>0</v>
      </c>
      <c r="X763" s="335">
        <f t="shared" si="64"/>
        <v>0</v>
      </c>
      <c r="Y763" s="335">
        <f t="shared" si="65"/>
        <v>0</v>
      </c>
      <c r="Z763" s="335">
        <f t="shared" si="66"/>
        <v>0</v>
      </c>
      <c r="AA763" s="336" t="str">
        <f>VLOOKUP(F763,'3-Productie normen'!A:O,15,FALSE)</f>
        <v>-</v>
      </c>
      <c r="AC763" s="337">
        <f t="shared" si="67"/>
        <v>0</v>
      </c>
    </row>
    <row r="764" spans="1:29" ht="14.1" customHeight="1">
      <c r="A764" s="68">
        <v>764</v>
      </c>
      <c r="B764" s="273" t="s">
        <v>90</v>
      </c>
      <c r="C764" s="329" t="s">
        <v>207</v>
      </c>
      <c r="D764" s="330"/>
      <c r="E764" s="224" t="s">
        <v>208</v>
      </c>
      <c r="F764" s="224" t="s">
        <v>153</v>
      </c>
      <c r="G764" s="224" t="s">
        <v>263</v>
      </c>
      <c r="H764" s="339">
        <v>6</v>
      </c>
      <c r="I764" s="339"/>
      <c r="J764" s="332">
        <f t="shared" si="63"/>
        <v>52</v>
      </c>
      <c r="K764" s="333">
        <v>52</v>
      </c>
      <c r="L764" s="333"/>
      <c r="M764" s="333"/>
      <c r="N764" s="333"/>
      <c r="O764" s="333"/>
      <c r="P764" s="333"/>
      <c r="Q764" s="334" t="e">
        <f>IF(K764="nio",0,IF(K764&gt;0,K764*H764/W764,0))*VLOOKUP(B764,'2-Kosten per locatie'!$A$13:$C$63,3,FALSE)</f>
        <v>#DIV/0!</v>
      </c>
      <c r="R764" s="334">
        <f>IF(L764&gt;0,L764*H764/X764,0)*VLOOKUP(B764,'2-Kosten per locatie'!$A$13:$C$63,3,FALSE)</f>
        <v>0</v>
      </c>
      <c r="S764" s="334">
        <f>IF(M764&gt;0,M764*H764/Y764,0)*VLOOKUP(B764,'2-Kosten per locatie'!$A$13:$C$63,3,FALSE)</f>
        <v>0</v>
      </c>
      <c r="T764" s="334">
        <f>IF(N764&gt;0,N764*H764/Z764,0)*VLOOKUP(B764,'2-Kosten per locatie'!$A$13:$C$63,3,FALSE)</f>
        <v>0</v>
      </c>
      <c r="U764" s="334">
        <f>IF(O764&gt;0,O764*H764/Y764,0)*VLOOKUP(B764,'2-Kosten per locatie'!$A$13:$C$63,3,FALSE)</f>
        <v>0</v>
      </c>
      <c r="V764" s="334">
        <f>IF(P764&gt;0,P764*H764/Z764,0)*VLOOKUP(B764,'2-Kosten per locatie'!$A$13:$C$63,3,FALSE)</f>
        <v>0</v>
      </c>
      <c r="W764" s="335">
        <f>IF(K764="nio",0,IF(K764&gt;0,VLOOKUP(F764,'3-Productie normen'!A:L,VLOOKUP(K764,'3-Productie normen'!$B$38:$C$44,2,FALSE),FALSE)))</f>
        <v>0</v>
      </c>
      <c r="X764" s="335">
        <f t="shared" si="64"/>
        <v>0</v>
      </c>
      <c r="Y764" s="335">
        <f t="shared" si="65"/>
        <v>0</v>
      </c>
      <c r="Z764" s="335">
        <f t="shared" si="66"/>
        <v>0</v>
      </c>
      <c r="AA764" s="336" t="str">
        <f>VLOOKUP(F764,'3-Productie normen'!A:O,15,FALSE)</f>
        <v>V</v>
      </c>
      <c r="AC764" s="337">
        <f t="shared" si="67"/>
        <v>312</v>
      </c>
    </row>
    <row r="765" spans="1:29" ht="14.1" customHeight="1">
      <c r="A765" s="68">
        <v>765</v>
      </c>
      <c r="B765" s="273" t="s">
        <v>90</v>
      </c>
      <c r="C765" s="329" t="s">
        <v>207</v>
      </c>
      <c r="D765" s="330"/>
      <c r="E765" s="224" t="s">
        <v>154</v>
      </c>
      <c r="F765" s="224" t="s">
        <v>154</v>
      </c>
      <c r="G765" s="224" t="s">
        <v>233</v>
      </c>
      <c r="H765" s="339">
        <v>45.63</v>
      </c>
      <c r="I765" s="339"/>
      <c r="J765" s="332">
        <f t="shared" si="63"/>
        <v>52</v>
      </c>
      <c r="K765" s="333">
        <v>52</v>
      </c>
      <c r="L765" s="333"/>
      <c r="M765" s="333"/>
      <c r="N765" s="333"/>
      <c r="O765" s="333"/>
      <c r="P765" s="333"/>
      <c r="Q765" s="334" t="e">
        <f>IF(K765="nio",0,IF(K765&gt;0,K765*H765/W765,0))*VLOOKUP(B765,'2-Kosten per locatie'!$A$13:$C$63,3,FALSE)</f>
        <v>#DIV/0!</v>
      </c>
      <c r="R765" s="334">
        <f>IF(L765&gt;0,L765*H765/X765,0)*VLOOKUP(B765,'2-Kosten per locatie'!$A$13:$C$63,3,FALSE)</f>
        <v>0</v>
      </c>
      <c r="S765" s="334">
        <f>IF(M765&gt;0,M765*H765/Y765,0)*VLOOKUP(B765,'2-Kosten per locatie'!$A$13:$C$63,3,FALSE)</f>
        <v>0</v>
      </c>
      <c r="T765" s="334">
        <f>IF(N765&gt;0,N765*H765/Z765,0)*VLOOKUP(B765,'2-Kosten per locatie'!$A$13:$C$63,3,FALSE)</f>
        <v>0</v>
      </c>
      <c r="U765" s="334">
        <f>IF(O765&gt;0,O765*H765/Y765,0)*VLOOKUP(B765,'2-Kosten per locatie'!$A$13:$C$63,3,FALSE)</f>
        <v>0</v>
      </c>
      <c r="V765" s="334">
        <f>IF(P765&gt;0,P765*H765/Z765,0)*VLOOKUP(B765,'2-Kosten per locatie'!$A$13:$C$63,3,FALSE)</f>
        <v>0</v>
      </c>
      <c r="W765" s="335">
        <f>IF(K765="nio",0,IF(K765&gt;0,VLOOKUP(F765,'3-Productie normen'!A:L,VLOOKUP(K765,'3-Productie normen'!$B$38:$C$44,2,FALSE),FALSE)))</f>
        <v>0</v>
      </c>
      <c r="X765" s="335">
        <f t="shared" si="64"/>
        <v>0</v>
      </c>
      <c r="Y765" s="335">
        <f t="shared" si="65"/>
        <v>0</v>
      </c>
      <c r="Z765" s="335">
        <f t="shared" si="66"/>
        <v>0</v>
      </c>
      <c r="AA765" s="336" t="str">
        <f>VLOOKUP(F765,'3-Productie normen'!A:O,15,FALSE)</f>
        <v>V</v>
      </c>
      <c r="AC765" s="337">
        <f t="shared" si="67"/>
        <v>2372.7600000000002</v>
      </c>
    </row>
    <row r="766" spans="1:29" ht="14.1" customHeight="1">
      <c r="A766" s="68">
        <v>766</v>
      </c>
      <c r="B766" s="273" t="s">
        <v>90</v>
      </c>
      <c r="C766" s="329" t="s">
        <v>207</v>
      </c>
      <c r="D766" s="330"/>
      <c r="E766" s="224" t="s">
        <v>158</v>
      </c>
      <c r="F766" s="224" t="s">
        <v>158</v>
      </c>
      <c r="G766" s="224" t="s">
        <v>233</v>
      </c>
      <c r="H766" s="339">
        <v>21.98</v>
      </c>
      <c r="I766" s="339"/>
      <c r="J766" s="332">
        <f t="shared" si="63"/>
        <v>52</v>
      </c>
      <c r="K766" s="333">
        <v>52</v>
      </c>
      <c r="L766" s="333"/>
      <c r="M766" s="333"/>
      <c r="N766" s="333"/>
      <c r="O766" s="333"/>
      <c r="P766" s="333"/>
      <c r="Q766" s="334" t="e">
        <f>IF(K766="nio",0,IF(K766&gt;0,K766*H766/W766,0))*VLOOKUP(B766,'2-Kosten per locatie'!$A$13:$C$63,3,FALSE)</f>
        <v>#DIV/0!</v>
      </c>
      <c r="R766" s="334">
        <f>IF(L766&gt;0,L766*H766/X766,0)*VLOOKUP(B766,'2-Kosten per locatie'!$A$13:$C$63,3,FALSE)</f>
        <v>0</v>
      </c>
      <c r="S766" s="334">
        <f>IF(M766&gt;0,M766*H766/Y766,0)*VLOOKUP(B766,'2-Kosten per locatie'!$A$13:$C$63,3,FALSE)</f>
        <v>0</v>
      </c>
      <c r="T766" s="334">
        <f>IF(N766&gt;0,N766*H766/Z766,0)*VLOOKUP(B766,'2-Kosten per locatie'!$A$13:$C$63,3,FALSE)</f>
        <v>0</v>
      </c>
      <c r="U766" s="334">
        <f>IF(O766&gt;0,O766*H766/Y766,0)*VLOOKUP(B766,'2-Kosten per locatie'!$A$13:$C$63,3,FALSE)</f>
        <v>0</v>
      </c>
      <c r="V766" s="334">
        <f>IF(P766&gt;0,P766*H766/Z766,0)*VLOOKUP(B766,'2-Kosten per locatie'!$A$13:$C$63,3,FALSE)</f>
        <v>0</v>
      </c>
      <c r="W766" s="335">
        <f>IF(K766="nio",0,IF(K766&gt;0,VLOOKUP(F766,'3-Productie normen'!A:L,VLOOKUP(K766,'3-Productie normen'!$B$38:$C$44,2,FALSE),FALSE)))</f>
        <v>0</v>
      </c>
      <c r="X766" s="335">
        <f t="shared" si="64"/>
        <v>0</v>
      </c>
      <c r="Y766" s="335">
        <f t="shared" si="65"/>
        <v>0</v>
      </c>
      <c r="Z766" s="335">
        <f t="shared" si="66"/>
        <v>0</v>
      </c>
      <c r="AA766" s="336" t="str">
        <f>VLOOKUP(F766,'3-Productie normen'!A:O,15,FALSE)</f>
        <v>B</v>
      </c>
      <c r="AC766" s="337">
        <f t="shared" si="67"/>
        <v>1142.96</v>
      </c>
    </row>
    <row r="767" spans="1:29" ht="14.1" customHeight="1">
      <c r="A767" s="68">
        <v>767</v>
      </c>
      <c r="B767" s="273" t="s">
        <v>90</v>
      </c>
      <c r="C767" s="329" t="s">
        <v>207</v>
      </c>
      <c r="D767" s="330"/>
      <c r="E767" s="224" t="s">
        <v>158</v>
      </c>
      <c r="F767" s="224" t="s">
        <v>158</v>
      </c>
      <c r="G767" s="224" t="s">
        <v>233</v>
      </c>
      <c r="H767" s="339">
        <v>18.559999999999999</v>
      </c>
      <c r="I767" s="339"/>
      <c r="J767" s="332">
        <f t="shared" si="63"/>
        <v>52</v>
      </c>
      <c r="K767" s="333">
        <v>52</v>
      </c>
      <c r="L767" s="333"/>
      <c r="M767" s="333"/>
      <c r="N767" s="333"/>
      <c r="O767" s="333"/>
      <c r="P767" s="333"/>
      <c r="Q767" s="334" t="e">
        <f>IF(K767="nio",0,IF(K767&gt;0,K767*H767/W767,0))*VLOOKUP(B767,'2-Kosten per locatie'!$A$13:$C$63,3,FALSE)</f>
        <v>#DIV/0!</v>
      </c>
      <c r="R767" s="334">
        <f>IF(L767&gt;0,L767*H767/X767,0)*VLOOKUP(B767,'2-Kosten per locatie'!$A$13:$C$63,3,FALSE)</f>
        <v>0</v>
      </c>
      <c r="S767" s="334">
        <f>IF(M767&gt;0,M767*H767/Y767,0)*VLOOKUP(B767,'2-Kosten per locatie'!$A$13:$C$63,3,FALSE)</f>
        <v>0</v>
      </c>
      <c r="T767" s="334">
        <f>IF(N767&gt;0,N767*H767/Z767,0)*VLOOKUP(B767,'2-Kosten per locatie'!$A$13:$C$63,3,FALSE)</f>
        <v>0</v>
      </c>
      <c r="U767" s="334">
        <f>IF(O767&gt;0,O767*H767/Y767,0)*VLOOKUP(B767,'2-Kosten per locatie'!$A$13:$C$63,3,FALSE)</f>
        <v>0</v>
      </c>
      <c r="V767" s="334">
        <f>IF(P767&gt;0,P767*H767/Z767,0)*VLOOKUP(B767,'2-Kosten per locatie'!$A$13:$C$63,3,FALSE)</f>
        <v>0</v>
      </c>
      <c r="W767" s="335">
        <f>IF(K767="nio",0,IF(K767&gt;0,VLOOKUP(F767,'3-Productie normen'!A:L,VLOOKUP(K767,'3-Productie normen'!$B$38:$C$44,2,FALSE),FALSE)))</f>
        <v>0</v>
      </c>
      <c r="X767" s="335">
        <f t="shared" si="64"/>
        <v>0</v>
      </c>
      <c r="Y767" s="335">
        <f t="shared" si="65"/>
        <v>0</v>
      </c>
      <c r="Z767" s="335">
        <f t="shared" si="66"/>
        <v>0</v>
      </c>
      <c r="AA767" s="336" t="str">
        <f>VLOOKUP(F767,'3-Productie normen'!A:O,15,FALSE)</f>
        <v>B</v>
      </c>
      <c r="AC767" s="337">
        <f t="shared" si="67"/>
        <v>965.11999999999989</v>
      </c>
    </row>
    <row r="768" spans="1:29" ht="14.1" customHeight="1">
      <c r="A768" s="68">
        <v>768</v>
      </c>
      <c r="B768" s="273" t="s">
        <v>90</v>
      </c>
      <c r="C768" s="329" t="s">
        <v>207</v>
      </c>
      <c r="D768" s="330"/>
      <c r="E768" s="224" t="s">
        <v>215</v>
      </c>
      <c r="F768" s="224" t="s">
        <v>166</v>
      </c>
      <c r="G768" s="224" t="s">
        <v>211</v>
      </c>
      <c r="H768" s="339">
        <v>15.96</v>
      </c>
      <c r="I768" s="339"/>
      <c r="J768" s="332">
        <f t="shared" si="63"/>
        <v>52</v>
      </c>
      <c r="K768" s="333">
        <v>52</v>
      </c>
      <c r="L768" s="333"/>
      <c r="M768" s="333"/>
      <c r="N768" s="333"/>
      <c r="O768" s="333"/>
      <c r="P768" s="333"/>
      <c r="Q768" s="334" t="e">
        <f>IF(K768="nio",0,IF(K768&gt;0,K768*H768/W768,0))*VLOOKUP(B768,'2-Kosten per locatie'!$A$13:$C$63,3,FALSE)</f>
        <v>#DIV/0!</v>
      </c>
      <c r="R768" s="334">
        <f>IF(L768&gt;0,L768*H768/X768,0)*VLOOKUP(B768,'2-Kosten per locatie'!$A$13:$C$63,3,FALSE)</f>
        <v>0</v>
      </c>
      <c r="S768" s="334">
        <f>IF(M768&gt;0,M768*H768/Y768,0)*VLOOKUP(B768,'2-Kosten per locatie'!$A$13:$C$63,3,FALSE)</f>
        <v>0</v>
      </c>
      <c r="T768" s="334">
        <f>IF(N768&gt;0,N768*H768/Z768,0)*VLOOKUP(B768,'2-Kosten per locatie'!$A$13:$C$63,3,FALSE)</f>
        <v>0</v>
      </c>
      <c r="U768" s="334">
        <f>IF(O768&gt;0,O768*H768/Y768,0)*VLOOKUP(B768,'2-Kosten per locatie'!$A$13:$C$63,3,FALSE)</f>
        <v>0</v>
      </c>
      <c r="V768" s="334">
        <f>IF(P768&gt;0,P768*H768/Z768,0)*VLOOKUP(B768,'2-Kosten per locatie'!$A$13:$C$63,3,FALSE)</f>
        <v>0</v>
      </c>
      <c r="W768" s="335">
        <f>IF(K768="nio",0,IF(K768&gt;0,VLOOKUP(F768,'3-Productie normen'!A:L,VLOOKUP(K768,'3-Productie normen'!$B$38:$C$44,2,FALSE),FALSE)))</f>
        <v>0</v>
      </c>
      <c r="X768" s="335">
        <f t="shared" si="64"/>
        <v>0</v>
      </c>
      <c r="Y768" s="335">
        <f t="shared" si="65"/>
        <v>0</v>
      </c>
      <c r="Z768" s="335">
        <f t="shared" si="66"/>
        <v>0</v>
      </c>
      <c r="AA768" s="336" t="str">
        <f>VLOOKUP(F768,'3-Productie normen'!A:O,15,FALSE)</f>
        <v>S</v>
      </c>
      <c r="AC768" s="337">
        <f t="shared" si="67"/>
        <v>829.92000000000007</v>
      </c>
    </row>
    <row r="769" spans="1:29" ht="14.1" customHeight="1">
      <c r="A769" s="68">
        <v>769</v>
      </c>
      <c r="B769" s="273" t="s">
        <v>90</v>
      </c>
      <c r="C769" s="329" t="s">
        <v>207</v>
      </c>
      <c r="D769" s="330"/>
      <c r="E769" s="224" t="s">
        <v>522</v>
      </c>
      <c r="F769" s="224" t="s">
        <v>166</v>
      </c>
      <c r="G769" s="224" t="s">
        <v>211</v>
      </c>
      <c r="H769" s="339">
        <v>13.3</v>
      </c>
      <c r="I769" s="339"/>
      <c r="J769" s="332">
        <f t="shared" si="63"/>
        <v>52</v>
      </c>
      <c r="K769" s="333">
        <v>52</v>
      </c>
      <c r="L769" s="333"/>
      <c r="M769" s="333"/>
      <c r="N769" s="333"/>
      <c r="O769" s="333"/>
      <c r="P769" s="333"/>
      <c r="Q769" s="334" t="e">
        <f>IF(K769="nio",0,IF(K769&gt;0,K769*H769/W769,0))*VLOOKUP(B769,'2-Kosten per locatie'!$A$13:$C$63,3,FALSE)</f>
        <v>#DIV/0!</v>
      </c>
      <c r="R769" s="334">
        <f>IF(L769&gt;0,L769*H769/X769,0)*VLOOKUP(B769,'2-Kosten per locatie'!$A$13:$C$63,3,FALSE)</f>
        <v>0</v>
      </c>
      <c r="S769" s="334">
        <f>IF(M769&gt;0,M769*H769/Y769,0)*VLOOKUP(B769,'2-Kosten per locatie'!$A$13:$C$63,3,FALSE)</f>
        <v>0</v>
      </c>
      <c r="T769" s="334">
        <f>IF(N769&gt;0,N769*H769/Z769,0)*VLOOKUP(B769,'2-Kosten per locatie'!$A$13:$C$63,3,FALSE)</f>
        <v>0</v>
      </c>
      <c r="U769" s="334">
        <f>IF(O769&gt;0,O769*H769/Y769,0)*VLOOKUP(B769,'2-Kosten per locatie'!$A$13:$C$63,3,FALSE)</f>
        <v>0</v>
      </c>
      <c r="V769" s="334">
        <f>IF(P769&gt;0,P769*H769/Z769,0)*VLOOKUP(B769,'2-Kosten per locatie'!$A$13:$C$63,3,FALSE)</f>
        <v>0</v>
      </c>
      <c r="W769" s="335">
        <f>IF(K769="nio",0,IF(K769&gt;0,VLOOKUP(F769,'3-Productie normen'!A:L,VLOOKUP(K769,'3-Productie normen'!$B$38:$C$44,2,FALSE),FALSE)))</f>
        <v>0</v>
      </c>
      <c r="X769" s="335">
        <f t="shared" si="64"/>
        <v>0</v>
      </c>
      <c r="Y769" s="335">
        <f t="shared" si="65"/>
        <v>0</v>
      </c>
      <c r="Z769" s="335">
        <f t="shared" si="66"/>
        <v>0</v>
      </c>
      <c r="AA769" s="336" t="str">
        <f>VLOOKUP(F769,'3-Productie normen'!A:O,15,FALSE)</f>
        <v>S</v>
      </c>
      <c r="AC769" s="337">
        <f t="shared" si="67"/>
        <v>691.6</v>
      </c>
    </row>
    <row r="770" spans="1:29" ht="14.1" customHeight="1">
      <c r="A770" s="68">
        <v>770</v>
      </c>
      <c r="B770" s="273" t="s">
        <v>90</v>
      </c>
      <c r="C770" s="329" t="s">
        <v>207</v>
      </c>
      <c r="D770" s="330"/>
      <c r="E770" s="224" t="s">
        <v>167</v>
      </c>
      <c r="F770" s="224" t="s">
        <v>167</v>
      </c>
      <c r="G770" s="224" t="s">
        <v>365</v>
      </c>
      <c r="H770" s="339">
        <v>8.32</v>
      </c>
      <c r="I770" s="339"/>
      <c r="J770" s="332">
        <f t="shared" si="63"/>
        <v>52</v>
      </c>
      <c r="K770" s="333">
        <v>52</v>
      </c>
      <c r="L770" s="333"/>
      <c r="M770" s="333"/>
      <c r="N770" s="333"/>
      <c r="O770" s="333"/>
      <c r="P770" s="333"/>
      <c r="Q770" s="334" t="e">
        <f>IF(K770="nio",0,IF(K770&gt;0,K770*H770/W770,0))*VLOOKUP(B770,'2-Kosten per locatie'!$A$13:$C$63,3,FALSE)</f>
        <v>#DIV/0!</v>
      </c>
      <c r="R770" s="334">
        <f>IF(L770&gt;0,L770*H770/X770,0)*VLOOKUP(B770,'2-Kosten per locatie'!$A$13:$C$63,3,FALSE)</f>
        <v>0</v>
      </c>
      <c r="S770" s="334">
        <f>IF(M770&gt;0,M770*H770/Y770,0)*VLOOKUP(B770,'2-Kosten per locatie'!$A$13:$C$63,3,FALSE)</f>
        <v>0</v>
      </c>
      <c r="T770" s="334">
        <f>IF(N770&gt;0,N770*H770/Z770,0)*VLOOKUP(B770,'2-Kosten per locatie'!$A$13:$C$63,3,FALSE)</f>
        <v>0</v>
      </c>
      <c r="U770" s="334">
        <f>IF(O770&gt;0,O770*H770/Y770,0)*VLOOKUP(B770,'2-Kosten per locatie'!$A$13:$C$63,3,FALSE)</f>
        <v>0</v>
      </c>
      <c r="V770" s="334">
        <f>IF(P770&gt;0,P770*H770/Z770,0)*VLOOKUP(B770,'2-Kosten per locatie'!$A$13:$C$63,3,FALSE)</f>
        <v>0</v>
      </c>
      <c r="W770" s="335">
        <f>IF(K770="nio",0,IF(K770&gt;0,VLOOKUP(F770,'3-Productie normen'!A:L,VLOOKUP(K770,'3-Productie normen'!$B$38:$C$44,2,FALSE),FALSE)))</f>
        <v>0</v>
      </c>
      <c r="X770" s="335">
        <f t="shared" si="64"/>
        <v>0</v>
      </c>
      <c r="Y770" s="335">
        <f t="shared" si="65"/>
        <v>0</v>
      </c>
      <c r="Z770" s="335">
        <f t="shared" si="66"/>
        <v>0</v>
      </c>
      <c r="AA770" s="336" t="str">
        <f>VLOOKUP(F770,'3-Productie normen'!A:O,15,FALSE)</f>
        <v>V</v>
      </c>
      <c r="AC770" s="337">
        <f t="shared" si="67"/>
        <v>432.64</v>
      </c>
    </row>
    <row r="771" spans="1:29" ht="14.1" customHeight="1">
      <c r="A771" s="68">
        <v>771</v>
      </c>
      <c r="B771" s="273" t="s">
        <v>90</v>
      </c>
      <c r="C771" s="329" t="s">
        <v>352</v>
      </c>
      <c r="D771" s="330"/>
      <c r="E771" s="224" t="s">
        <v>154</v>
      </c>
      <c r="F771" s="224" t="s">
        <v>154</v>
      </c>
      <c r="G771" s="224" t="s">
        <v>233</v>
      </c>
      <c r="H771" s="339">
        <v>20.36</v>
      </c>
      <c r="I771" s="339"/>
      <c r="J771" s="332">
        <f t="shared" si="63"/>
        <v>52</v>
      </c>
      <c r="K771" s="333">
        <v>52</v>
      </c>
      <c r="L771" s="333"/>
      <c r="M771" s="333"/>
      <c r="N771" s="333"/>
      <c r="O771" s="333"/>
      <c r="P771" s="333"/>
      <c r="Q771" s="334" t="e">
        <f>IF(K771="nio",0,IF(K771&gt;0,K771*H771/W771,0))*VLOOKUP(B771,'2-Kosten per locatie'!$A$13:$C$63,3,FALSE)</f>
        <v>#DIV/0!</v>
      </c>
      <c r="R771" s="334">
        <f>IF(L771&gt;0,L771*H771/X771,0)*VLOOKUP(B771,'2-Kosten per locatie'!$A$13:$C$63,3,FALSE)</f>
        <v>0</v>
      </c>
      <c r="S771" s="334">
        <f>IF(M771&gt;0,M771*H771/Y771,0)*VLOOKUP(B771,'2-Kosten per locatie'!$A$13:$C$63,3,FALSE)</f>
        <v>0</v>
      </c>
      <c r="T771" s="334">
        <f>IF(N771&gt;0,N771*H771/Z771,0)*VLOOKUP(B771,'2-Kosten per locatie'!$A$13:$C$63,3,FALSE)</f>
        <v>0</v>
      </c>
      <c r="U771" s="334">
        <f>IF(O771&gt;0,O771*H771/Y771,0)*VLOOKUP(B771,'2-Kosten per locatie'!$A$13:$C$63,3,FALSE)</f>
        <v>0</v>
      </c>
      <c r="V771" s="334">
        <f>IF(P771&gt;0,P771*H771/Z771,0)*VLOOKUP(B771,'2-Kosten per locatie'!$A$13:$C$63,3,FALSE)</f>
        <v>0</v>
      </c>
      <c r="W771" s="335">
        <f>IF(K771="nio",0,IF(K771&gt;0,VLOOKUP(F771,'3-Productie normen'!A:L,VLOOKUP(K771,'3-Productie normen'!$B$38:$C$44,2,FALSE),FALSE)))</f>
        <v>0</v>
      </c>
      <c r="X771" s="335">
        <f t="shared" si="64"/>
        <v>0</v>
      </c>
      <c r="Y771" s="335">
        <f t="shared" si="65"/>
        <v>0</v>
      </c>
      <c r="Z771" s="335">
        <f t="shared" si="66"/>
        <v>0</v>
      </c>
      <c r="AA771" s="336" t="str">
        <f>VLOOKUP(F771,'3-Productie normen'!A:O,15,FALSE)</f>
        <v>V</v>
      </c>
      <c r="AC771" s="337">
        <f t="shared" si="67"/>
        <v>1058.72</v>
      </c>
    </row>
    <row r="772" spans="1:29" ht="14.1" customHeight="1">
      <c r="A772" s="68">
        <v>772</v>
      </c>
      <c r="B772" s="273" t="s">
        <v>90</v>
      </c>
      <c r="C772" s="329" t="s">
        <v>352</v>
      </c>
      <c r="D772" s="330"/>
      <c r="E772" s="224" t="s">
        <v>524</v>
      </c>
      <c r="F772" s="224" t="s">
        <v>155</v>
      </c>
      <c r="G772" s="224" t="s">
        <v>233</v>
      </c>
      <c r="H772" s="339">
        <v>93.77</v>
      </c>
      <c r="I772" s="339"/>
      <c r="J772" s="332">
        <f t="shared" si="63"/>
        <v>52</v>
      </c>
      <c r="K772" s="333">
        <v>52</v>
      </c>
      <c r="L772" s="333"/>
      <c r="M772" s="333"/>
      <c r="N772" s="333"/>
      <c r="O772" s="333"/>
      <c r="P772" s="333"/>
      <c r="Q772" s="334" t="e">
        <f>IF(K772="nio",0,IF(K772&gt;0,K772*H772/W772,0))*VLOOKUP(B772,'2-Kosten per locatie'!$A$13:$C$63,3,FALSE)</f>
        <v>#DIV/0!</v>
      </c>
      <c r="R772" s="334">
        <f>IF(L772&gt;0,L772*H772/X772,0)*VLOOKUP(B772,'2-Kosten per locatie'!$A$13:$C$63,3,FALSE)</f>
        <v>0</v>
      </c>
      <c r="S772" s="334">
        <f>IF(M772&gt;0,M772*H772/Y772,0)*VLOOKUP(B772,'2-Kosten per locatie'!$A$13:$C$63,3,FALSE)</f>
        <v>0</v>
      </c>
      <c r="T772" s="334">
        <f>IF(N772&gt;0,N772*H772/Z772,0)*VLOOKUP(B772,'2-Kosten per locatie'!$A$13:$C$63,3,FALSE)</f>
        <v>0</v>
      </c>
      <c r="U772" s="334">
        <f>IF(O772&gt;0,O772*H772/Y772,0)*VLOOKUP(B772,'2-Kosten per locatie'!$A$13:$C$63,3,FALSE)</f>
        <v>0</v>
      </c>
      <c r="V772" s="334">
        <f>IF(P772&gt;0,P772*H772/Z772,0)*VLOOKUP(B772,'2-Kosten per locatie'!$A$13:$C$63,3,FALSE)</f>
        <v>0</v>
      </c>
      <c r="W772" s="335">
        <f>IF(K772="nio",0,IF(K772&gt;0,VLOOKUP(F772,'3-Productie normen'!A:L,VLOOKUP(K772,'3-Productie normen'!$B$38:$C$44,2,FALSE),FALSE)))</f>
        <v>0</v>
      </c>
      <c r="X772" s="335">
        <f t="shared" si="64"/>
        <v>0</v>
      </c>
      <c r="Y772" s="335">
        <f t="shared" si="65"/>
        <v>0</v>
      </c>
      <c r="Z772" s="335">
        <f t="shared" si="66"/>
        <v>0</v>
      </c>
      <c r="AA772" s="336" t="str">
        <f>VLOOKUP(F772,'3-Productie normen'!A:O,15,FALSE)</f>
        <v>V</v>
      </c>
      <c r="AC772" s="337">
        <f t="shared" si="67"/>
        <v>4876.04</v>
      </c>
    </row>
    <row r="773" spans="1:29" ht="14.1" customHeight="1">
      <c r="A773" s="68">
        <v>773</v>
      </c>
      <c r="B773" s="273" t="s">
        <v>90</v>
      </c>
      <c r="C773" s="329" t="s">
        <v>352</v>
      </c>
      <c r="D773" s="330"/>
      <c r="E773" s="224" t="s">
        <v>226</v>
      </c>
      <c r="F773" s="224" t="s">
        <v>218</v>
      </c>
      <c r="G773" s="224" t="s">
        <v>233</v>
      </c>
      <c r="H773" s="339"/>
      <c r="I773" s="339">
        <v>26.97</v>
      </c>
      <c r="J773" s="332">
        <f t="shared" si="63"/>
        <v>0</v>
      </c>
      <c r="K773" s="333" t="s">
        <v>219</v>
      </c>
      <c r="L773" s="333"/>
      <c r="M773" s="333"/>
      <c r="N773" s="333"/>
      <c r="O773" s="333"/>
      <c r="P773" s="333"/>
      <c r="Q773" s="334">
        <f>IF(K773="nio",0,IF(K773&gt;0,K773*H773/W773,0))*VLOOKUP(B773,'2-Kosten per locatie'!$A$13:$C$63,3,FALSE)</f>
        <v>0</v>
      </c>
      <c r="R773" s="334">
        <f>IF(L773&gt;0,L773*H773/X773,0)*VLOOKUP(B773,'2-Kosten per locatie'!$A$13:$C$63,3,FALSE)</f>
        <v>0</v>
      </c>
      <c r="S773" s="334">
        <f>IF(M773&gt;0,M773*H773/Y773,0)*VLOOKUP(B773,'2-Kosten per locatie'!$A$13:$C$63,3,FALSE)</f>
        <v>0</v>
      </c>
      <c r="T773" s="334">
        <f>IF(N773&gt;0,N773*H773/Z773,0)*VLOOKUP(B773,'2-Kosten per locatie'!$A$13:$C$63,3,FALSE)</f>
        <v>0</v>
      </c>
      <c r="U773" s="334">
        <f>IF(O773&gt;0,O773*H773/Y773,0)*VLOOKUP(B773,'2-Kosten per locatie'!$A$13:$C$63,3,FALSE)</f>
        <v>0</v>
      </c>
      <c r="V773" s="334">
        <f>IF(P773&gt;0,P773*H773/Z773,0)*VLOOKUP(B773,'2-Kosten per locatie'!$A$13:$C$63,3,FALSE)</f>
        <v>0</v>
      </c>
      <c r="W773" s="335">
        <f>IF(K773="nio",0,IF(K773&gt;0,VLOOKUP(F773,'3-Productie normen'!A:L,VLOOKUP(K773,'3-Productie normen'!$B$38:$C$44,2,FALSE),FALSE)))</f>
        <v>0</v>
      </c>
      <c r="X773" s="335">
        <f t="shared" si="64"/>
        <v>0</v>
      </c>
      <c r="Y773" s="335">
        <f t="shared" si="65"/>
        <v>0</v>
      </c>
      <c r="Z773" s="335">
        <f t="shared" si="66"/>
        <v>0</v>
      </c>
      <c r="AA773" s="336" t="str">
        <f>VLOOKUP(F773,'3-Productie normen'!A:O,15,FALSE)</f>
        <v>-</v>
      </c>
      <c r="AC773" s="337">
        <f t="shared" si="67"/>
        <v>0</v>
      </c>
    </row>
    <row r="774" spans="1:29" ht="14.1" customHeight="1">
      <c r="A774" s="68">
        <v>774</v>
      </c>
      <c r="B774" s="273" t="s">
        <v>90</v>
      </c>
      <c r="C774" s="329" t="s">
        <v>352</v>
      </c>
      <c r="D774" s="330"/>
      <c r="E774" s="224" t="s">
        <v>215</v>
      </c>
      <c r="F774" s="224" t="s">
        <v>166</v>
      </c>
      <c r="G774" s="224" t="s">
        <v>211</v>
      </c>
      <c r="H774" s="339">
        <v>7.07</v>
      </c>
      <c r="I774" s="339"/>
      <c r="J774" s="332">
        <f t="shared" si="63"/>
        <v>52</v>
      </c>
      <c r="K774" s="333">
        <v>52</v>
      </c>
      <c r="L774" s="333"/>
      <c r="M774" s="333"/>
      <c r="N774" s="333"/>
      <c r="O774" s="333"/>
      <c r="P774" s="333"/>
      <c r="Q774" s="334" t="e">
        <f>IF(K774="nio",0,IF(K774&gt;0,K774*H774/W774,0))*VLOOKUP(B774,'2-Kosten per locatie'!$A$13:$C$63,3,FALSE)</f>
        <v>#DIV/0!</v>
      </c>
      <c r="R774" s="334">
        <f>IF(L774&gt;0,L774*H774/X774,0)*VLOOKUP(B774,'2-Kosten per locatie'!$A$13:$C$63,3,FALSE)</f>
        <v>0</v>
      </c>
      <c r="S774" s="334">
        <f>IF(M774&gt;0,M774*H774/Y774,0)*VLOOKUP(B774,'2-Kosten per locatie'!$A$13:$C$63,3,FALSE)</f>
        <v>0</v>
      </c>
      <c r="T774" s="334">
        <f>IF(N774&gt;0,N774*H774/Z774,0)*VLOOKUP(B774,'2-Kosten per locatie'!$A$13:$C$63,3,FALSE)</f>
        <v>0</v>
      </c>
      <c r="U774" s="334">
        <f>IF(O774&gt;0,O774*H774/Y774,0)*VLOOKUP(B774,'2-Kosten per locatie'!$A$13:$C$63,3,FALSE)</f>
        <v>0</v>
      </c>
      <c r="V774" s="334">
        <f>IF(P774&gt;0,P774*H774/Z774,0)*VLOOKUP(B774,'2-Kosten per locatie'!$A$13:$C$63,3,FALSE)</f>
        <v>0</v>
      </c>
      <c r="W774" s="335">
        <f>IF(K774="nio",0,IF(K774&gt;0,VLOOKUP(F774,'3-Productie normen'!A:L,VLOOKUP(K774,'3-Productie normen'!$B$38:$C$44,2,FALSE),FALSE)))</f>
        <v>0</v>
      </c>
      <c r="X774" s="335">
        <f t="shared" si="64"/>
        <v>0</v>
      </c>
      <c r="Y774" s="335">
        <f t="shared" si="65"/>
        <v>0</v>
      </c>
      <c r="Z774" s="335">
        <f t="shared" si="66"/>
        <v>0</v>
      </c>
      <c r="AA774" s="336" t="str">
        <f>VLOOKUP(F774,'3-Productie normen'!A:O,15,FALSE)</f>
        <v>S</v>
      </c>
      <c r="AC774" s="337">
        <f t="shared" si="67"/>
        <v>367.64</v>
      </c>
    </row>
    <row r="775" spans="1:29" ht="14.1" customHeight="1">
      <c r="A775" s="68">
        <v>775</v>
      </c>
      <c r="B775" s="273" t="s">
        <v>90</v>
      </c>
      <c r="C775" s="329" t="s">
        <v>352</v>
      </c>
      <c r="D775" s="330"/>
      <c r="E775" s="224" t="s">
        <v>214</v>
      </c>
      <c r="F775" s="224" t="s">
        <v>166</v>
      </c>
      <c r="G775" s="224" t="s">
        <v>211</v>
      </c>
      <c r="H775" s="339">
        <v>4.18</v>
      </c>
      <c r="I775" s="339"/>
      <c r="J775" s="332">
        <f t="shared" si="63"/>
        <v>52</v>
      </c>
      <c r="K775" s="333">
        <v>52</v>
      </c>
      <c r="L775" s="333"/>
      <c r="M775" s="333"/>
      <c r="N775" s="333"/>
      <c r="O775" s="333"/>
      <c r="P775" s="333"/>
      <c r="Q775" s="334" t="e">
        <f>IF(K775="nio",0,IF(K775&gt;0,K775*H775/W775,0))*VLOOKUP(B775,'2-Kosten per locatie'!$A$13:$C$63,3,FALSE)</f>
        <v>#DIV/0!</v>
      </c>
      <c r="R775" s="334">
        <f>IF(L775&gt;0,L775*H775/X775,0)*VLOOKUP(B775,'2-Kosten per locatie'!$A$13:$C$63,3,FALSE)</f>
        <v>0</v>
      </c>
      <c r="S775" s="334">
        <f>IF(M775&gt;0,M775*H775/Y775,0)*VLOOKUP(B775,'2-Kosten per locatie'!$A$13:$C$63,3,FALSE)</f>
        <v>0</v>
      </c>
      <c r="T775" s="334">
        <f>IF(N775&gt;0,N775*H775/Z775,0)*VLOOKUP(B775,'2-Kosten per locatie'!$A$13:$C$63,3,FALSE)</f>
        <v>0</v>
      </c>
      <c r="U775" s="334">
        <f>IF(O775&gt;0,O775*H775/Y775,0)*VLOOKUP(B775,'2-Kosten per locatie'!$A$13:$C$63,3,FALSE)</f>
        <v>0</v>
      </c>
      <c r="V775" s="334">
        <f>IF(P775&gt;0,P775*H775/Z775,0)*VLOOKUP(B775,'2-Kosten per locatie'!$A$13:$C$63,3,FALSE)</f>
        <v>0</v>
      </c>
      <c r="W775" s="335">
        <f>IF(K775="nio",0,IF(K775&gt;0,VLOOKUP(F775,'3-Productie normen'!A:L,VLOOKUP(K775,'3-Productie normen'!$B$38:$C$44,2,FALSE),FALSE)))</f>
        <v>0</v>
      </c>
      <c r="X775" s="335">
        <f t="shared" si="64"/>
        <v>0</v>
      </c>
      <c r="Y775" s="335">
        <f t="shared" si="65"/>
        <v>0</v>
      </c>
      <c r="Z775" s="335">
        <f t="shared" si="66"/>
        <v>0</v>
      </c>
      <c r="AA775" s="336" t="str">
        <f>VLOOKUP(F775,'3-Productie normen'!A:O,15,FALSE)</f>
        <v>S</v>
      </c>
      <c r="AC775" s="337">
        <f t="shared" si="67"/>
        <v>217.35999999999999</v>
      </c>
    </row>
    <row r="776" spans="1:29" ht="14.1" customHeight="1">
      <c r="A776" s="68">
        <v>776</v>
      </c>
      <c r="B776" s="273" t="s">
        <v>78</v>
      </c>
      <c r="C776" s="329" t="s">
        <v>207</v>
      </c>
      <c r="D776" s="330"/>
      <c r="E776" s="224" t="s">
        <v>525</v>
      </c>
      <c r="F776" s="224" t="s">
        <v>166</v>
      </c>
      <c r="G776" s="224" t="s">
        <v>211</v>
      </c>
      <c r="H776" s="339">
        <v>20.274999999999999</v>
      </c>
      <c r="I776" s="339"/>
      <c r="J776" s="332">
        <f t="shared" si="63"/>
        <v>156</v>
      </c>
      <c r="K776" s="333">
        <v>156</v>
      </c>
      <c r="L776" s="333"/>
      <c r="M776" s="333"/>
      <c r="N776" s="333"/>
      <c r="O776" s="333"/>
      <c r="P776" s="333"/>
      <c r="Q776" s="334" t="e">
        <f>IF(K776="nio",0,IF(K776&gt;0,K776*H776/W776,0))*VLOOKUP(B776,'2-Kosten per locatie'!$A$13:$C$63,3,FALSE)</f>
        <v>#DIV/0!</v>
      </c>
      <c r="R776" s="334">
        <f>IF(L776&gt;0,L776*H776/X776,0)*VLOOKUP(B776,'2-Kosten per locatie'!$A$13:$C$63,3,FALSE)</f>
        <v>0</v>
      </c>
      <c r="S776" s="334">
        <f>IF(M776&gt;0,M776*H776/Y776,0)*VLOOKUP(B776,'2-Kosten per locatie'!$A$13:$C$63,3,FALSE)</f>
        <v>0</v>
      </c>
      <c r="T776" s="334">
        <f>IF(N776&gt;0,N776*H776/Z776,0)*VLOOKUP(B776,'2-Kosten per locatie'!$A$13:$C$63,3,FALSE)</f>
        <v>0</v>
      </c>
      <c r="U776" s="334">
        <f>IF(O776&gt;0,O776*H776/Y776,0)*VLOOKUP(B776,'2-Kosten per locatie'!$A$13:$C$63,3,FALSE)</f>
        <v>0</v>
      </c>
      <c r="V776" s="334">
        <f>IF(P776&gt;0,P776*H776/Z776,0)*VLOOKUP(B776,'2-Kosten per locatie'!$A$13:$C$63,3,FALSE)</f>
        <v>0</v>
      </c>
      <c r="W776" s="335">
        <f>IF(K776="nio",0,IF(K776&gt;0,VLOOKUP(F776,'3-Productie normen'!A:L,VLOOKUP(K776,'3-Productie normen'!$B$38:$C$44,2,FALSE),FALSE)))</f>
        <v>0</v>
      </c>
      <c r="X776" s="335">
        <f t="shared" si="64"/>
        <v>0</v>
      </c>
      <c r="Y776" s="335">
        <f t="shared" si="65"/>
        <v>0</v>
      </c>
      <c r="Z776" s="335">
        <f t="shared" si="66"/>
        <v>0</v>
      </c>
      <c r="AA776" s="336" t="str">
        <f>VLOOKUP(F776,'3-Productie normen'!A:O,15,FALSE)</f>
        <v>S</v>
      </c>
      <c r="AC776" s="337">
        <f t="shared" si="67"/>
        <v>3162.8999999999996</v>
      </c>
    </row>
    <row r="777" spans="1:29" ht="14.1" customHeight="1">
      <c r="A777" s="68">
        <v>777</v>
      </c>
      <c r="B777" s="273" t="s">
        <v>78</v>
      </c>
      <c r="C777" s="329" t="s">
        <v>207</v>
      </c>
      <c r="D777" s="330"/>
      <c r="E777" s="224" t="s">
        <v>526</v>
      </c>
      <c r="F777" s="224" t="s">
        <v>166</v>
      </c>
      <c r="G777" s="224" t="s">
        <v>211</v>
      </c>
      <c r="H777" s="339">
        <v>76.034999999999997</v>
      </c>
      <c r="I777" s="339"/>
      <c r="J777" s="332">
        <f t="shared" si="63"/>
        <v>156</v>
      </c>
      <c r="K777" s="333">
        <v>156</v>
      </c>
      <c r="L777" s="333"/>
      <c r="M777" s="333"/>
      <c r="N777" s="333"/>
      <c r="O777" s="333"/>
      <c r="P777" s="333"/>
      <c r="Q777" s="334" t="e">
        <f>IF(K777="nio",0,IF(K777&gt;0,K777*H777/W777,0))*VLOOKUP(B777,'2-Kosten per locatie'!$A$13:$C$63,3,FALSE)</f>
        <v>#DIV/0!</v>
      </c>
      <c r="R777" s="334">
        <f>IF(L777&gt;0,L777*H777/X777,0)*VLOOKUP(B777,'2-Kosten per locatie'!$A$13:$C$63,3,FALSE)</f>
        <v>0</v>
      </c>
      <c r="S777" s="334">
        <f>IF(M777&gt;0,M777*H777/Y777,0)*VLOOKUP(B777,'2-Kosten per locatie'!$A$13:$C$63,3,FALSE)</f>
        <v>0</v>
      </c>
      <c r="T777" s="334">
        <f>IF(N777&gt;0,N777*H777/Z777,0)*VLOOKUP(B777,'2-Kosten per locatie'!$A$13:$C$63,3,FALSE)</f>
        <v>0</v>
      </c>
      <c r="U777" s="334">
        <f>IF(O777&gt;0,O777*H777/Y777,0)*VLOOKUP(B777,'2-Kosten per locatie'!$A$13:$C$63,3,FALSE)</f>
        <v>0</v>
      </c>
      <c r="V777" s="334">
        <f>IF(P777&gt;0,P777*H777/Z777,0)*VLOOKUP(B777,'2-Kosten per locatie'!$A$13:$C$63,3,FALSE)</f>
        <v>0</v>
      </c>
      <c r="W777" s="335">
        <f>IF(K777="nio",0,IF(K777&gt;0,VLOOKUP(F777,'3-Productie normen'!A:L,VLOOKUP(K777,'3-Productie normen'!$B$38:$C$44,2,FALSE),FALSE)))</f>
        <v>0</v>
      </c>
      <c r="X777" s="335">
        <f t="shared" si="64"/>
        <v>0</v>
      </c>
      <c r="Y777" s="335">
        <f t="shared" si="65"/>
        <v>0</v>
      </c>
      <c r="Z777" s="335">
        <f t="shared" si="66"/>
        <v>0</v>
      </c>
      <c r="AA777" s="336" t="str">
        <f>VLOOKUP(F777,'3-Productie normen'!A:O,15,FALSE)</f>
        <v>S</v>
      </c>
      <c r="AC777" s="337">
        <f t="shared" si="67"/>
        <v>11861.46</v>
      </c>
    </row>
    <row r="778" spans="1:29" ht="14.1" customHeight="1">
      <c r="A778" s="68">
        <v>778</v>
      </c>
      <c r="B778" s="273" t="s">
        <v>78</v>
      </c>
      <c r="C778" s="329" t="s">
        <v>207</v>
      </c>
      <c r="D778" s="330"/>
      <c r="E778" s="224" t="s">
        <v>158</v>
      </c>
      <c r="F778" s="224" t="s">
        <v>158</v>
      </c>
      <c r="G778" s="224" t="s">
        <v>233</v>
      </c>
      <c r="H778" s="339">
        <v>22.765999999999998</v>
      </c>
      <c r="I778" s="339"/>
      <c r="J778" s="332">
        <f t="shared" si="63"/>
        <v>156</v>
      </c>
      <c r="K778" s="333">
        <v>156</v>
      </c>
      <c r="L778" s="333"/>
      <c r="M778" s="333"/>
      <c r="N778" s="333"/>
      <c r="O778" s="333"/>
      <c r="P778" s="333"/>
      <c r="Q778" s="334" t="e">
        <f>IF(K778="nio",0,IF(K778&gt;0,K778*H778/W778,0))*VLOOKUP(B778,'2-Kosten per locatie'!$A$13:$C$63,3,FALSE)</f>
        <v>#DIV/0!</v>
      </c>
      <c r="R778" s="334">
        <f>IF(L778&gt;0,L778*H778/X778,0)*VLOOKUP(B778,'2-Kosten per locatie'!$A$13:$C$63,3,FALSE)</f>
        <v>0</v>
      </c>
      <c r="S778" s="334">
        <f>IF(M778&gt;0,M778*H778/Y778,0)*VLOOKUP(B778,'2-Kosten per locatie'!$A$13:$C$63,3,FALSE)</f>
        <v>0</v>
      </c>
      <c r="T778" s="334">
        <f>IF(N778&gt;0,N778*H778/Z778,0)*VLOOKUP(B778,'2-Kosten per locatie'!$A$13:$C$63,3,FALSE)</f>
        <v>0</v>
      </c>
      <c r="U778" s="334">
        <f>IF(O778&gt;0,O778*H778/Y778,0)*VLOOKUP(B778,'2-Kosten per locatie'!$A$13:$C$63,3,FALSE)</f>
        <v>0</v>
      </c>
      <c r="V778" s="334">
        <f>IF(P778&gt;0,P778*H778/Z778,0)*VLOOKUP(B778,'2-Kosten per locatie'!$A$13:$C$63,3,FALSE)</f>
        <v>0</v>
      </c>
      <c r="W778" s="335">
        <f>IF(K778="nio",0,IF(K778&gt;0,VLOOKUP(F778,'3-Productie normen'!A:L,VLOOKUP(K778,'3-Productie normen'!$B$38:$C$44,2,FALSE),FALSE)))</f>
        <v>0</v>
      </c>
      <c r="X778" s="335">
        <f t="shared" si="64"/>
        <v>0</v>
      </c>
      <c r="Y778" s="335">
        <f t="shared" si="65"/>
        <v>0</v>
      </c>
      <c r="Z778" s="335">
        <f t="shared" si="66"/>
        <v>0</v>
      </c>
      <c r="AA778" s="336" t="str">
        <f>VLOOKUP(F778,'3-Productie normen'!A:O,15,FALSE)</f>
        <v>B</v>
      </c>
      <c r="AC778" s="337">
        <f t="shared" si="67"/>
        <v>3551.4959999999996</v>
      </c>
    </row>
    <row r="779" spans="1:29" ht="14.1" customHeight="1">
      <c r="A779" s="68">
        <v>779</v>
      </c>
      <c r="B779" s="273" t="s">
        <v>78</v>
      </c>
      <c r="C779" s="329" t="s">
        <v>207</v>
      </c>
      <c r="D779" s="330"/>
      <c r="E779" s="224" t="s">
        <v>157</v>
      </c>
      <c r="F779" s="224" t="s">
        <v>157</v>
      </c>
      <c r="G779" s="224" t="s">
        <v>233</v>
      </c>
      <c r="H779" s="339">
        <v>84.73</v>
      </c>
      <c r="I779" s="339"/>
      <c r="J779" s="332">
        <f t="shared" si="63"/>
        <v>156</v>
      </c>
      <c r="K779" s="333">
        <v>156</v>
      </c>
      <c r="L779" s="333"/>
      <c r="M779" s="333"/>
      <c r="N779" s="333"/>
      <c r="O779" s="333"/>
      <c r="P779" s="333"/>
      <c r="Q779" s="334" t="e">
        <f>IF(K779="nio",0,IF(K779&gt;0,K779*H779/W779,0))*VLOOKUP(B779,'2-Kosten per locatie'!$A$13:$C$63,3,FALSE)</f>
        <v>#DIV/0!</v>
      </c>
      <c r="R779" s="334">
        <f>IF(L779&gt;0,L779*H779/X779,0)*VLOOKUP(B779,'2-Kosten per locatie'!$A$13:$C$63,3,FALSE)</f>
        <v>0</v>
      </c>
      <c r="S779" s="334">
        <f>IF(M779&gt;0,M779*H779/Y779,0)*VLOOKUP(B779,'2-Kosten per locatie'!$A$13:$C$63,3,FALSE)</f>
        <v>0</v>
      </c>
      <c r="T779" s="334">
        <f>IF(N779&gt;0,N779*H779/Z779,0)*VLOOKUP(B779,'2-Kosten per locatie'!$A$13:$C$63,3,FALSE)</f>
        <v>0</v>
      </c>
      <c r="U779" s="334">
        <f>IF(O779&gt;0,O779*H779/Y779,0)*VLOOKUP(B779,'2-Kosten per locatie'!$A$13:$C$63,3,FALSE)</f>
        <v>0</v>
      </c>
      <c r="V779" s="334">
        <f>IF(P779&gt;0,P779*H779/Z779,0)*VLOOKUP(B779,'2-Kosten per locatie'!$A$13:$C$63,3,FALSE)</f>
        <v>0</v>
      </c>
      <c r="W779" s="335">
        <f>IF(K779="nio",0,IF(K779&gt;0,VLOOKUP(F779,'3-Productie normen'!A:L,VLOOKUP(K779,'3-Productie normen'!$B$38:$C$44,2,FALSE),FALSE)))</f>
        <v>0</v>
      </c>
      <c r="X779" s="335">
        <f t="shared" si="64"/>
        <v>0</v>
      </c>
      <c r="Y779" s="335">
        <f t="shared" si="65"/>
        <v>0</v>
      </c>
      <c r="Z779" s="335">
        <f t="shared" si="66"/>
        <v>0</v>
      </c>
      <c r="AA779" s="336" t="str">
        <f>VLOOKUP(F779,'3-Productie normen'!A:O,15,FALSE)</f>
        <v>V</v>
      </c>
      <c r="AC779" s="337">
        <f t="shared" si="67"/>
        <v>13217.880000000001</v>
      </c>
    </row>
    <row r="780" spans="1:29" ht="14.1" customHeight="1">
      <c r="A780" s="68">
        <v>780</v>
      </c>
      <c r="B780" s="273" t="s">
        <v>78</v>
      </c>
      <c r="C780" s="329" t="s">
        <v>207</v>
      </c>
      <c r="D780" s="330"/>
      <c r="E780" s="224" t="s">
        <v>167</v>
      </c>
      <c r="F780" s="224" t="s">
        <v>167</v>
      </c>
      <c r="G780" s="224" t="s">
        <v>223</v>
      </c>
      <c r="H780" s="339">
        <v>8.2210000000000001</v>
      </c>
      <c r="I780" s="339"/>
      <c r="J780" s="332">
        <f t="shared" si="63"/>
        <v>156</v>
      </c>
      <c r="K780" s="333">
        <v>156</v>
      </c>
      <c r="L780" s="333"/>
      <c r="M780" s="333"/>
      <c r="N780" s="333"/>
      <c r="O780" s="333"/>
      <c r="P780" s="333"/>
      <c r="Q780" s="334" t="e">
        <f>IF(K780="nio",0,IF(K780&gt;0,K780*H780/W780,0))*VLOOKUP(B780,'2-Kosten per locatie'!$A$13:$C$63,3,FALSE)</f>
        <v>#DIV/0!</v>
      </c>
      <c r="R780" s="334">
        <f>IF(L780&gt;0,L780*H780/X780,0)*VLOOKUP(B780,'2-Kosten per locatie'!$A$13:$C$63,3,FALSE)</f>
        <v>0</v>
      </c>
      <c r="S780" s="334">
        <f>IF(M780&gt;0,M780*H780/Y780,0)*VLOOKUP(B780,'2-Kosten per locatie'!$A$13:$C$63,3,FALSE)</f>
        <v>0</v>
      </c>
      <c r="T780" s="334">
        <f>IF(N780&gt;0,N780*H780/Z780,0)*VLOOKUP(B780,'2-Kosten per locatie'!$A$13:$C$63,3,FALSE)</f>
        <v>0</v>
      </c>
      <c r="U780" s="334">
        <f>IF(O780&gt;0,O780*H780/Y780,0)*VLOOKUP(B780,'2-Kosten per locatie'!$A$13:$C$63,3,FALSE)</f>
        <v>0</v>
      </c>
      <c r="V780" s="334">
        <f>IF(P780&gt;0,P780*H780/Z780,0)*VLOOKUP(B780,'2-Kosten per locatie'!$A$13:$C$63,3,FALSE)</f>
        <v>0</v>
      </c>
      <c r="W780" s="335">
        <f>IF(K780="nio",0,IF(K780&gt;0,VLOOKUP(F780,'3-Productie normen'!A:L,VLOOKUP(K780,'3-Productie normen'!$B$38:$C$44,2,FALSE),FALSE)))</f>
        <v>0</v>
      </c>
      <c r="X780" s="335">
        <f t="shared" si="64"/>
        <v>0</v>
      </c>
      <c r="Y780" s="335">
        <f t="shared" si="65"/>
        <v>0</v>
      </c>
      <c r="Z780" s="335">
        <f t="shared" si="66"/>
        <v>0</v>
      </c>
      <c r="AA780" s="336" t="str">
        <f>VLOOKUP(F780,'3-Productie normen'!A:O,15,FALSE)</f>
        <v>V</v>
      </c>
      <c r="AC780" s="337">
        <f t="shared" si="67"/>
        <v>1282.4760000000001</v>
      </c>
    </row>
    <row r="781" spans="1:29" ht="14.1" customHeight="1">
      <c r="A781" s="68">
        <v>781</v>
      </c>
      <c r="B781" s="273" t="s">
        <v>78</v>
      </c>
      <c r="C781" s="329" t="s">
        <v>207</v>
      </c>
      <c r="D781" s="330"/>
      <c r="E781" s="224" t="s">
        <v>240</v>
      </c>
      <c r="F781" s="224" t="s">
        <v>169</v>
      </c>
      <c r="G781" s="224" t="s">
        <v>527</v>
      </c>
      <c r="H781" s="339">
        <v>25</v>
      </c>
      <c r="I781" s="339"/>
      <c r="J781" s="332">
        <f t="shared" si="63"/>
        <v>156</v>
      </c>
      <c r="K781" s="333">
        <v>156</v>
      </c>
      <c r="L781" s="333"/>
      <c r="M781" s="333"/>
      <c r="N781" s="333"/>
      <c r="O781" s="333"/>
      <c r="P781" s="333"/>
      <c r="Q781" s="334" t="e">
        <f>IF(K781="nio",0,IF(K781&gt;0,K781*H781/W781,0))*VLOOKUP(B781,'2-Kosten per locatie'!$A$13:$C$63,3,FALSE)</f>
        <v>#DIV/0!</v>
      </c>
      <c r="R781" s="334">
        <f>IF(L781&gt;0,L781*H781/X781,0)*VLOOKUP(B781,'2-Kosten per locatie'!$A$13:$C$63,3,FALSE)</f>
        <v>0</v>
      </c>
      <c r="S781" s="334">
        <f>IF(M781&gt;0,M781*H781/Y781,0)*VLOOKUP(B781,'2-Kosten per locatie'!$A$13:$C$63,3,FALSE)</f>
        <v>0</v>
      </c>
      <c r="T781" s="334">
        <f>IF(N781&gt;0,N781*H781/Z781,0)*VLOOKUP(B781,'2-Kosten per locatie'!$A$13:$C$63,3,FALSE)</f>
        <v>0</v>
      </c>
      <c r="U781" s="334">
        <f>IF(O781&gt;0,O781*H781/Y781,0)*VLOOKUP(B781,'2-Kosten per locatie'!$A$13:$C$63,3,FALSE)</f>
        <v>0</v>
      </c>
      <c r="V781" s="334">
        <f>IF(P781&gt;0,P781*H781/Z781,0)*VLOOKUP(B781,'2-Kosten per locatie'!$A$13:$C$63,3,FALSE)</f>
        <v>0</v>
      </c>
      <c r="W781" s="335">
        <f>IF(K781="nio",0,IF(K781&gt;0,VLOOKUP(F781,'3-Productie normen'!A:L,VLOOKUP(K781,'3-Productie normen'!$B$38:$C$44,2,FALSE),FALSE)))</f>
        <v>0</v>
      </c>
      <c r="X781" s="335">
        <f t="shared" si="64"/>
        <v>0</v>
      </c>
      <c r="Y781" s="335">
        <f t="shared" si="65"/>
        <v>0</v>
      </c>
      <c r="Z781" s="335">
        <f t="shared" si="66"/>
        <v>0</v>
      </c>
      <c r="AA781" s="336" t="str">
        <f>VLOOKUP(F781,'3-Productie normen'!A:O,15,FALSE)</f>
        <v>V</v>
      </c>
      <c r="AC781" s="337">
        <f t="shared" si="67"/>
        <v>3900</v>
      </c>
    </row>
    <row r="782" spans="1:29" ht="14.1" customHeight="1">
      <c r="A782" s="68">
        <v>782</v>
      </c>
      <c r="B782" s="273" t="s">
        <v>78</v>
      </c>
      <c r="C782" s="329" t="s">
        <v>528</v>
      </c>
      <c r="D782" s="330"/>
      <c r="E782" s="224" t="s">
        <v>171</v>
      </c>
      <c r="F782" s="224" t="s">
        <v>529</v>
      </c>
      <c r="G782" s="224" t="s">
        <v>233</v>
      </c>
      <c r="H782" s="339">
        <v>25</v>
      </c>
      <c r="I782" s="339"/>
      <c r="J782" s="332">
        <f t="shared" si="63"/>
        <v>156</v>
      </c>
      <c r="K782" s="333">
        <v>156</v>
      </c>
      <c r="L782" s="333"/>
      <c r="M782" s="333"/>
      <c r="N782" s="333"/>
      <c r="O782" s="333"/>
      <c r="P782" s="333"/>
      <c r="Q782" s="334" t="e">
        <f>IF(K782="nio",0,IF(K782&gt;0,K782*H782/W782,0))*VLOOKUP(B782,'2-Kosten per locatie'!$A$13:$C$63,3,FALSE)</f>
        <v>#DIV/0!</v>
      </c>
      <c r="R782" s="334">
        <f>IF(L782&gt;0,L782*H782/X782,0)*VLOOKUP(B782,'2-Kosten per locatie'!$A$13:$C$63,3,FALSE)</f>
        <v>0</v>
      </c>
      <c r="S782" s="334">
        <f>IF(M782&gt;0,M782*H782/Y782,0)*VLOOKUP(B782,'2-Kosten per locatie'!$A$13:$C$63,3,FALSE)</f>
        <v>0</v>
      </c>
      <c r="T782" s="334">
        <f>IF(N782&gt;0,N782*H782/Z782,0)*VLOOKUP(B782,'2-Kosten per locatie'!$A$13:$C$63,3,FALSE)</f>
        <v>0</v>
      </c>
      <c r="U782" s="334">
        <f>IF(O782&gt;0,O782*H782/Y782,0)*VLOOKUP(B782,'2-Kosten per locatie'!$A$13:$C$63,3,FALSE)</f>
        <v>0</v>
      </c>
      <c r="V782" s="334">
        <f>IF(P782&gt;0,P782*H782/Z782,0)*VLOOKUP(B782,'2-Kosten per locatie'!$A$13:$C$63,3,FALSE)</f>
        <v>0</v>
      </c>
      <c r="W782" s="335">
        <f>IF(K782="nio",0,IF(K782&gt;0,VLOOKUP(F782,'3-Productie normen'!A:L,VLOOKUP(K782,'3-Productie normen'!$B$38:$C$44,2,FALSE),FALSE)))</f>
        <v>0</v>
      </c>
      <c r="X782" s="335">
        <f t="shared" ref="X782" si="68">IF(L782&gt;0,W782*$X$8,0)</f>
        <v>0</v>
      </c>
      <c r="Y782" s="335">
        <f t="shared" ref="Y782" si="69">IF((OR(M782&gt;0,O782&gt;0)),W782*$Y$8,0)</f>
        <v>0</v>
      </c>
      <c r="Z782" s="335">
        <f t="shared" ref="Z782" si="70">IF((OR(N782&gt;0,P782&gt;0)),W782*$Z$8,0)</f>
        <v>0</v>
      </c>
      <c r="AA782" s="336" t="str">
        <f>VLOOKUP(F782,'3-Productie normen'!A:O,15,FALSE)</f>
        <v>V</v>
      </c>
      <c r="AC782" s="337">
        <f t="shared" ref="AC782" si="71">J782*H782</f>
        <v>3900</v>
      </c>
    </row>
    <row r="783" spans="1:29" ht="14.1" customHeight="1">
      <c r="A783" s="68">
        <v>783</v>
      </c>
      <c r="B783" s="273" t="s">
        <v>110</v>
      </c>
      <c r="C783" s="329" t="s">
        <v>207</v>
      </c>
      <c r="D783" s="330"/>
      <c r="E783" s="224" t="s">
        <v>530</v>
      </c>
      <c r="F783" s="224" t="s">
        <v>153</v>
      </c>
      <c r="G783" s="224" t="s">
        <v>233</v>
      </c>
      <c r="H783" s="339">
        <v>26.2</v>
      </c>
      <c r="I783" s="339"/>
      <c r="J783" s="332">
        <f t="shared" si="63"/>
        <v>130</v>
      </c>
      <c r="K783" s="333">
        <v>130</v>
      </c>
      <c r="L783" s="333"/>
      <c r="M783" s="333"/>
      <c r="N783" s="333"/>
      <c r="O783" s="333"/>
      <c r="P783" s="333"/>
      <c r="Q783" s="334" t="e">
        <f>IF(K783="nio",0,IF(K783&gt;0,K783*H783/W783,0))*VLOOKUP(B783,'2-Kosten per locatie'!$A$13:$C$63,3,FALSE)</f>
        <v>#DIV/0!</v>
      </c>
      <c r="R783" s="334">
        <f>IF(L783&gt;0,L783*H783/X783,0)*VLOOKUP(B783,'2-Kosten per locatie'!$A$13:$C$63,3,FALSE)</f>
        <v>0</v>
      </c>
      <c r="S783" s="334">
        <f>IF(M783&gt;0,M783*H783/Y783,0)*VLOOKUP(B783,'2-Kosten per locatie'!$A$13:$C$63,3,FALSE)</f>
        <v>0</v>
      </c>
      <c r="T783" s="334">
        <f>IF(N783&gt;0,N783*H783/Z783,0)*VLOOKUP(B783,'2-Kosten per locatie'!$A$13:$C$63,3,FALSE)</f>
        <v>0</v>
      </c>
      <c r="U783" s="334">
        <f>IF(O783&gt;0,O783*H783/Y783,0)*VLOOKUP(B783,'2-Kosten per locatie'!$A$13:$C$63,3,FALSE)</f>
        <v>0</v>
      </c>
      <c r="V783" s="334">
        <f>IF(P783&gt;0,P783*H783/Z783,0)*VLOOKUP(B783,'2-Kosten per locatie'!$A$13:$C$63,3,FALSE)</f>
        <v>0</v>
      </c>
      <c r="W783" s="335">
        <f>IF(K783="nio",0,IF(K783&gt;0,VLOOKUP(F783,'3-Productie normen'!A:L,VLOOKUP(K783,'3-Productie normen'!$B$38:$C$44,2,FALSE),FALSE)))</f>
        <v>0</v>
      </c>
      <c r="X783" s="335">
        <f t="shared" si="64"/>
        <v>0</v>
      </c>
      <c r="Y783" s="335">
        <f t="shared" si="65"/>
        <v>0</v>
      </c>
      <c r="Z783" s="335">
        <f t="shared" si="66"/>
        <v>0</v>
      </c>
      <c r="AA783" s="336" t="str">
        <f>VLOOKUP(F783,'3-Productie normen'!A:O,15,FALSE)</f>
        <v>V</v>
      </c>
      <c r="AC783" s="337">
        <f t="shared" si="67"/>
        <v>3406</v>
      </c>
    </row>
    <row r="784" spans="1:29" ht="14.1" customHeight="1">
      <c r="A784" s="68">
        <v>784</v>
      </c>
      <c r="B784" s="273" t="s">
        <v>110</v>
      </c>
      <c r="C784" s="329" t="s">
        <v>207</v>
      </c>
      <c r="D784" s="330"/>
      <c r="E784" s="224" t="s">
        <v>214</v>
      </c>
      <c r="F784" s="224" t="s">
        <v>166</v>
      </c>
      <c r="G784" s="224" t="s">
        <v>211</v>
      </c>
      <c r="H784" s="339">
        <v>3.3</v>
      </c>
      <c r="I784" s="339"/>
      <c r="J784" s="332">
        <f t="shared" si="63"/>
        <v>130</v>
      </c>
      <c r="K784" s="333">
        <v>130</v>
      </c>
      <c r="L784" s="333"/>
      <c r="M784" s="333"/>
      <c r="N784" s="333"/>
      <c r="O784" s="333"/>
      <c r="P784" s="333"/>
      <c r="Q784" s="334" t="e">
        <f>IF(K784="nio",0,IF(K784&gt;0,K784*H784/W784,0))*VLOOKUP(B784,'2-Kosten per locatie'!$A$13:$C$63,3,FALSE)</f>
        <v>#DIV/0!</v>
      </c>
      <c r="R784" s="334">
        <f>IF(L784&gt;0,L784*H784/X784,0)*VLOOKUP(B784,'2-Kosten per locatie'!$A$13:$C$63,3,FALSE)</f>
        <v>0</v>
      </c>
      <c r="S784" s="334">
        <f>IF(M784&gt;0,M784*H784/Y784,0)*VLOOKUP(B784,'2-Kosten per locatie'!$A$13:$C$63,3,FALSE)</f>
        <v>0</v>
      </c>
      <c r="T784" s="334">
        <f>IF(N784&gt;0,N784*H784/Z784,0)*VLOOKUP(B784,'2-Kosten per locatie'!$A$13:$C$63,3,FALSE)</f>
        <v>0</v>
      </c>
      <c r="U784" s="334">
        <f>IF(O784&gt;0,O784*H784/Y784,0)*VLOOKUP(B784,'2-Kosten per locatie'!$A$13:$C$63,3,FALSE)</f>
        <v>0</v>
      </c>
      <c r="V784" s="334">
        <f>IF(P784&gt;0,P784*H784/Z784,0)*VLOOKUP(B784,'2-Kosten per locatie'!$A$13:$C$63,3,FALSE)</f>
        <v>0</v>
      </c>
      <c r="W784" s="335">
        <f>IF(K784="nio",0,IF(K784&gt;0,VLOOKUP(F784,'3-Productie normen'!A:L,VLOOKUP(K784,'3-Productie normen'!$B$38:$C$44,2,FALSE),FALSE)))</f>
        <v>0</v>
      </c>
      <c r="X784" s="335">
        <f t="shared" si="64"/>
        <v>0</v>
      </c>
      <c r="Y784" s="335">
        <f t="shared" si="65"/>
        <v>0</v>
      </c>
      <c r="Z784" s="335">
        <f t="shared" si="66"/>
        <v>0</v>
      </c>
      <c r="AA784" s="336" t="str">
        <f>VLOOKUP(F784,'3-Productie normen'!A:O,15,FALSE)</f>
        <v>S</v>
      </c>
      <c r="AC784" s="337">
        <f t="shared" si="67"/>
        <v>429</v>
      </c>
    </row>
    <row r="785" spans="1:29" ht="14.1" customHeight="1">
      <c r="A785" s="68">
        <v>785</v>
      </c>
      <c r="B785" s="273" t="s">
        <v>110</v>
      </c>
      <c r="C785" s="329" t="s">
        <v>207</v>
      </c>
      <c r="D785" s="330"/>
      <c r="E785" s="224" t="s">
        <v>215</v>
      </c>
      <c r="F785" s="224" t="s">
        <v>166</v>
      </c>
      <c r="G785" s="224" t="s">
        <v>211</v>
      </c>
      <c r="H785" s="339">
        <v>4.8</v>
      </c>
      <c r="I785" s="339"/>
      <c r="J785" s="332">
        <f t="shared" si="63"/>
        <v>130</v>
      </c>
      <c r="K785" s="333">
        <v>130</v>
      </c>
      <c r="L785" s="333"/>
      <c r="M785" s="333"/>
      <c r="N785" s="333"/>
      <c r="O785" s="333"/>
      <c r="P785" s="333"/>
      <c r="Q785" s="334" t="e">
        <f>IF(K785="nio",0,IF(K785&gt;0,K785*H785/W785,0))*VLOOKUP(B785,'2-Kosten per locatie'!$A$13:$C$63,3,FALSE)</f>
        <v>#DIV/0!</v>
      </c>
      <c r="R785" s="334">
        <f>IF(L785&gt;0,L785*H785/X785,0)*VLOOKUP(B785,'2-Kosten per locatie'!$A$13:$C$63,3,FALSE)</f>
        <v>0</v>
      </c>
      <c r="S785" s="334">
        <f>IF(M785&gt;0,M785*H785/Y785,0)*VLOOKUP(B785,'2-Kosten per locatie'!$A$13:$C$63,3,FALSE)</f>
        <v>0</v>
      </c>
      <c r="T785" s="334">
        <f>IF(N785&gt;0,N785*H785/Z785,0)*VLOOKUP(B785,'2-Kosten per locatie'!$A$13:$C$63,3,FALSE)</f>
        <v>0</v>
      </c>
      <c r="U785" s="334">
        <f>IF(O785&gt;0,O785*H785/Y785,0)*VLOOKUP(B785,'2-Kosten per locatie'!$A$13:$C$63,3,FALSE)</f>
        <v>0</v>
      </c>
      <c r="V785" s="334">
        <f>IF(P785&gt;0,P785*H785/Z785,0)*VLOOKUP(B785,'2-Kosten per locatie'!$A$13:$C$63,3,FALSE)</f>
        <v>0</v>
      </c>
      <c r="W785" s="335">
        <f>IF(K785="nio",0,IF(K785&gt;0,VLOOKUP(F785,'3-Productie normen'!A:L,VLOOKUP(K785,'3-Productie normen'!$B$38:$C$44,2,FALSE),FALSE)))</f>
        <v>0</v>
      </c>
      <c r="X785" s="335">
        <f t="shared" si="64"/>
        <v>0</v>
      </c>
      <c r="Y785" s="335">
        <f t="shared" si="65"/>
        <v>0</v>
      </c>
      <c r="Z785" s="335">
        <f t="shared" si="66"/>
        <v>0</v>
      </c>
      <c r="AA785" s="336" t="str">
        <f>VLOOKUP(F785,'3-Productie normen'!A:O,15,FALSE)</f>
        <v>S</v>
      </c>
      <c r="AC785" s="337">
        <f t="shared" si="67"/>
        <v>624</v>
      </c>
    </row>
    <row r="786" spans="1:29" ht="14.1" customHeight="1">
      <c r="A786" s="68">
        <v>786</v>
      </c>
      <c r="B786" s="273" t="s">
        <v>110</v>
      </c>
      <c r="C786" s="329" t="s">
        <v>207</v>
      </c>
      <c r="D786" s="330"/>
      <c r="E786" s="224" t="s">
        <v>531</v>
      </c>
      <c r="F786" s="224" t="s">
        <v>166</v>
      </c>
      <c r="G786" s="224" t="s">
        <v>211</v>
      </c>
      <c r="H786" s="339">
        <v>8.4</v>
      </c>
      <c r="I786" s="339"/>
      <c r="J786" s="332">
        <f t="shared" si="63"/>
        <v>130</v>
      </c>
      <c r="K786" s="333">
        <v>130</v>
      </c>
      <c r="L786" s="333"/>
      <c r="M786" s="333"/>
      <c r="N786" s="333"/>
      <c r="O786" s="333"/>
      <c r="P786" s="333"/>
      <c r="Q786" s="334" t="e">
        <f>IF(K786="nio",0,IF(K786&gt;0,K786*H786/W786,0))*VLOOKUP(B786,'2-Kosten per locatie'!$A$13:$C$63,3,FALSE)</f>
        <v>#DIV/0!</v>
      </c>
      <c r="R786" s="334">
        <f>IF(L786&gt;0,L786*H786/X786,0)*VLOOKUP(B786,'2-Kosten per locatie'!$A$13:$C$63,3,FALSE)</f>
        <v>0</v>
      </c>
      <c r="S786" s="334">
        <f>IF(M786&gt;0,M786*H786/Y786,0)*VLOOKUP(B786,'2-Kosten per locatie'!$A$13:$C$63,3,FALSE)</f>
        <v>0</v>
      </c>
      <c r="T786" s="334">
        <f>IF(N786&gt;0,N786*H786/Z786,0)*VLOOKUP(B786,'2-Kosten per locatie'!$A$13:$C$63,3,FALSE)</f>
        <v>0</v>
      </c>
      <c r="U786" s="334">
        <f>IF(O786&gt;0,O786*H786/Y786,0)*VLOOKUP(B786,'2-Kosten per locatie'!$A$13:$C$63,3,FALSE)</f>
        <v>0</v>
      </c>
      <c r="V786" s="334">
        <f>IF(P786&gt;0,P786*H786/Z786,0)*VLOOKUP(B786,'2-Kosten per locatie'!$A$13:$C$63,3,FALSE)</f>
        <v>0</v>
      </c>
      <c r="W786" s="335">
        <f>IF(K786="nio",0,IF(K786&gt;0,VLOOKUP(F786,'3-Productie normen'!A:L,VLOOKUP(K786,'3-Productie normen'!$B$38:$C$44,2,FALSE),FALSE)))</f>
        <v>0</v>
      </c>
      <c r="X786" s="335">
        <f t="shared" si="64"/>
        <v>0</v>
      </c>
      <c r="Y786" s="335">
        <f t="shared" si="65"/>
        <v>0</v>
      </c>
      <c r="Z786" s="335">
        <f t="shared" si="66"/>
        <v>0</v>
      </c>
      <c r="AA786" s="336" t="str">
        <f>VLOOKUP(F786,'3-Productie normen'!A:O,15,FALSE)</f>
        <v>S</v>
      </c>
      <c r="AC786" s="337">
        <f t="shared" si="67"/>
        <v>1092</v>
      </c>
    </row>
    <row r="787" spans="1:29" ht="14.1" customHeight="1">
      <c r="A787" s="68">
        <v>787</v>
      </c>
      <c r="B787" s="273" t="s">
        <v>110</v>
      </c>
      <c r="C787" s="329" t="s">
        <v>207</v>
      </c>
      <c r="D787" s="330"/>
      <c r="E787" s="224" t="s">
        <v>532</v>
      </c>
      <c r="F787" s="224" t="s">
        <v>166</v>
      </c>
      <c r="G787" s="224" t="s">
        <v>211</v>
      </c>
      <c r="H787" s="339">
        <v>8</v>
      </c>
      <c r="I787" s="339"/>
      <c r="J787" s="332">
        <f t="shared" si="63"/>
        <v>130</v>
      </c>
      <c r="K787" s="333">
        <v>130</v>
      </c>
      <c r="L787" s="333"/>
      <c r="M787" s="333"/>
      <c r="N787" s="333"/>
      <c r="O787" s="333"/>
      <c r="P787" s="333"/>
      <c r="Q787" s="334" t="e">
        <f>IF(K787="nio",0,IF(K787&gt;0,K787*H787/W787,0))*VLOOKUP(B787,'2-Kosten per locatie'!$A$13:$C$63,3,FALSE)</f>
        <v>#DIV/0!</v>
      </c>
      <c r="R787" s="334">
        <f>IF(L787&gt;0,L787*H787/X787,0)*VLOOKUP(B787,'2-Kosten per locatie'!$A$13:$C$63,3,FALSE)</f>
        <v>0</v>
      </c>
      <c r="S787" s="334">
        <f>IF(M787&gt;0,M787*H787/Y787,0)*VLOOKUP(B787,'2-Kosten per locatie'!$A$13:$C$63,3,FALSE)</f>
        <v>0</v>
      </c>
      <c r="T787" s="334">
        <f>IF(N787&gt;0,N787*H787/Z787,0)*VLOOKUP(B787,'2-Kosten per locatie'!$A$13:$C$63,3,FALSE)</f>
        <v>0</v>
      </c>
      <c r="U787" s="334">
        <f>IF(O787&gt;0,O787*H787/Y787,0)*VLOOKUP(B787,'2-Kosten per locatie'!$A$13:$C$63,3,FALSE)</f>
        <v>0</v>
      </c>
      <c r="V787" s="334">
        <f>IF(P787&gt;0,P787*H787/Z787,0)*VLOOKUP(B787,'2-Kosten per locatie'!$A$13:$C$63,3,FALSE)</f>
        <v>0</v>
      </c>
      <c r="W787" s="335">
        <f>IF(K787="nio",0,IF(K787&gt;0,VLOOKUP(F787,'3-Productie normen'!A:L,VLOOKUP(K787,'3-Productie normen'!$B$38:$C$44,2,FALSE),FALSE)))</f>
        <v>0</v>
      </c>
      <c r="X787" s="335">
        <f t="shared" si="64"/>
        <v>0</v>
      </c>
      <c r="Y787" s="335">
        <f t="shared" si="65"/>
        <v>0</v>
      </c>
      <c r="Z787" s="335">
        <f t="shared" si="66"/>
        <v>0</v>
      </c>
      <c r="AA787" s="336" t="str">
        <f>VLOOKUP(F787,'3-Productie normen'!A:O,15,FALSE)</f>
        <v>S</v>
      </c>
      <c r="AC787" s="337">
        <f t="shared" si="67"/>
        <v>1040</v>
      </c>
    </row>
    <row r="788" spans="1:29" ht="14.1" customHeight="1">
      <c r="A788" s="68">
        <v>788</v>
      </c>
      <c r="B788" s="273" t="s">
        <v>110</v>
      </c>
      <c r="C788" s="329" t="s">
        <v>207</v>
      </c>
      <c r="D788" s="330"/>
      <c r="E788" s="224" t="s">
        <v>167</v>
      </c>
      <c r="F788" s="224" t="s">
        <v>167</v>
      </c>
      <c r="G788" s="224" t="s">
        <v>223</v>
      </c>
      <c r="H788" s="339">
        <v>11.5</v>
      </c>
      <c r="I788" s="339"/>
      <c r="J788" s="332">
        <f t="shared" si="63"/>
        <v>130</v>
      </c>
      <c r="K788" s="333">
        <v>130</v>
      </c>
      <c r="L788" s="333"/>
      <c r="M788" s="333"/>
      <c r="N788" s="333"/>
      <c r="O788" s="333"/>
      <c r="P788" s="333"/>
      <c r="Q788" s="334" t="e">
        <f>IF(K788="nio",0,IF(K788&gt;0,K788*H788/W788,0))*VLOOKUP(B788,'2-Kosten per locatie'!$A$13:$C$63,3,FALSE)</f>
        <v>#DIV/0!</v>
      </c>
      <c r="R788" s="334">
        <f>IF(L788&gt;0,L788*H788/X788,0)*VLOOKUP(B788,'2-Kosten per locatie'!$A$13:$C$63,3,FALSE)</f>
        <v>0</v>
      </c>
      <c r="S788" s="334">
        <f>IF(M788&gt;0,M788*H788/Y788,0)*VLOOKUP(B788,'2-Kosten per locatie'!$A$13:$C$63,3,FALSE)</f>
        <v>0</v>
      </c>
      <c r="T788" s="334">
        <f>IF(N788&gt;0,N788*H788/Z788,0)*VLOOKUP(B788,'2-Kosten per locatie'!$A$13:$C$63,3,FALSE)</f>
        <v>0</v>
      </c>
      <c r="U788" s="334">
        <f>IF(O788&gt;0,O788*H788/Y788,0)*VLOOKUP(B788,'2-Kosten per locatie'!$A$13:$C$63,3,FALSE)</f>
        <v>0</v>
      </c>
      <c r="V788" s="334">
        <f>IF(P788&gt;0,P788*H788/Z788,0)*VLOOKUP(B788,'2-Kosten per locatie'!$A$13:$C$63,3,FALSE)</f>
        <v>0</v>
      </c>
      <c r="W788" s="335">
        <f>IF(K788="nio",0,IF(K788&gt;0,VLOOKUP(F788,'3-Productie normen'!A:L,VLOOKUP(K788,'3-Productie normen'!$B$38:$C$44,2,FALSE),FALSE)))</f>
        <v>0</v>
      </c>
      <c r="X788" s="335">
        <f t="shared" si="64"/>
        <v>0</v>
      </c>
      <c r="Y788" s="335">
        <f t="shared" si="65"/>
        <v>0</v>
      </c>
      <c r="Z788" s="335">
        <f t="shared" si="66"/>
        <v>0</v>
      </c>
      <c r="AA788" s="336" t="str">
        <f>VLOOKUP(F788,'3-Productie normen'!A:O,15,FALSE)</f>
        <v>V</v>
      </c>
      <c r="AC788" s="337">
        <f t="shared" si="67"/>
        <v>1495</v>
      </c>
    </row>
    <row r="789" spans="1:29" ht="14.1" customHeight="1">
      <c r="A789" s="68">
        <v>789</v>
      </c>
      <c r="B789" s="273" t="s">
        <v>110</v>
      </c>
      <c r="C789" s="329" t="s">
        <v>222</v>
      </c>
      <c r="D789" s="330"/>
      <c r="E789" s="224" t="s">
        <v>369</v>
      </c>
      <c r="F789" s="224" t="s">
        <v>218</v>
      </c>
      <c r="G789" s="224" t="s">
        <v>233</v>
      </c>
      <c r="H789" s="339">
        <v>0</v>
      </c>
      <c r="I789" s="339">
        <v>81.400000000000006</v>
      </c>
      <c r="J789" s="332">
        <f t="shared" si="63"/>
        <v>0</v>
      </c>
      <c r="K789" s="333" t="s">
        <v>219</v>
      </c>
      <c r="L789" s="333"/>
      <c r="M789" s="333"/>
      <c r="N789" s="333"/>
      <c r="O789" s="333"/>
      <c r="P789" s="333"/>
      <c r="Q789" s="334">
        <f>IF(K789="nio",0,IF(K789&gt;0,K789*H789/W789,0))*VLOOKUP(B789,'2-Kosten per locatie'!$A$13:$C$63,3,FALSE)</f>
        <v>0</v>
      </c>
      <c r="R789" s="334">
        <f>IF(L789&gt;0,L789*H789/X789,0)*VLOOKUP(B789,'2-Kosten per locatie'!$A$13:$C$63,3,FALSE)</f>
        <v>0</v>
      </c>
      <c r="S789" s="334">
        <f>IF(M789&gt;0,M789*H789/Y789,0)*VLOOKUP(B789,'2-Kosten per locatie'!$A$13:$C$63,3,FALSE)</f>
        <v>0</v>
      </c>
      <c r="T789" s="334">
        <f>IF(N789&gt;0,N789*H789/Z789,0)*VLOOKUP(B789,'2-Kosten per locatie'!$A$13:$C$63,3,FALSE)</f>
        <v>0</v>
      </c>
      <c r="U789" s="334">
        <f>IF(O789&gt;0,O789*H789/Y789,0)*VLOOKUP(B789,'2-Kosten per locatie'!$A$13:$C$63,3,FALSE)</f>
        <v>0</v>
      </c>
      <c r="V789" s="334">
        <f>IF(P789&gt;0,P789*H789/Z789,0)*VLOOKUP(B789,'2-Kosten per locatie'!$A$13:$C$63,3,FALSE)</f>
        <v>0</v>
      </c>
      <c r="W789" s="335">
        <f>IF(K789="nio",0,IF(K789&gt;0,VLOOKUP(F789,'3-Productie normen'!A:L,VLOOKUP(K789,'3-Productie normen'!$B$38:$C$44,2,FALSE),FALSE)))</f>
        <v>0</v>
      </c>
      <c r="X789" s="335">
        <f t="shared" si="64"/>
        <v>0</v>
      </c>
      <c r="Y789" s="335">
        <f t="shared" si="65"/>
        <v>0</v>
      </c>
      <c r="Z789" s="335">
        <f t="shared" si="66"/>
        <v>0</v>
      </c>
      <c r="AA789" s="336" t="str">
        <f>VLOOKUP(F789,'3-Productie normen'!A:O,15,FALSE)</f>
        <v>-</v>
      </c>
      <c r="AC789" s="337">
        <f t="shared" si="67"/>
        <v>0</v>
      </c>
    </row>
    <row r="790" spans="1:29" ht="14.1" customHeight="1">
      <c r="A790" s="68">
        <v>790</v>
      </c>
      <c r="B790" s="273" t="s">
        <v>110</v>
      </c>
      <c r="C790" s="329" t="s">
        <v>222</v>
      </c>
      <c r="D790" s="330"/>
      <c r="E790" s="224" t="s">
        <v>214</v>
      </c>
      <c r="F790" s="224" t="s">
        <v>218</v>
      </c>
      <c r="G790" s="224" t="s">
        <v>211</v>
      </c>
      <c r="H790" s="339"/>
      <c r="I790" s="339">
        <v>1.6</v>
      </c>
      <c r="J790" s="332">
        <f t="shared" si="63"/>
        <v>0</v>
      </c>
      <c r="K790" s="333" t="s">
        <v>219</v>
      </c>
      <c r="L790" s="333"/>
      <c r="M790" s="333"/>
      <c r="N790" s="333"/>
      <c r="O790" s="333"/>
      <c r="P790" s="333"/>
      <c r="Q790" s="334">
        <f>IF(K790="nio",0,IF(K790&gt;0,K790*H790/W790,0))*VLOOKUP(B790,'2-Kosten per locatie'!$A$13:$C$63,3,FALSE)</f>
        <v>0</v>
      </c>
      <c r="R790" s="334">
        <f>IF(L790&gt;0,L790*H790/X790,0)*VLOOKUP(B790,'2-Kosten per locatie'!$A$13:$C$63,3,FALSE)</f>
        <v>0</v>
      </c>
      <c r="S790" s="334">
        <f>IF(M790&gt;0,M790*H790/Y790,0)*VLOOKUP(B790,'2-Kosten per locatie'!$A$13:$C$63,3,FALSE)</f>
        <v>0</v>
      </c>
      <c r="T790" s="334">
        <f>IF(N790&gt;0,N790*H790/Z790,0)*VLOOKUP(B790,'2-Kosten per locatie'!$A$13:$C$63,3,FALSE)</f>
        <v>0</v>
      </c>
      <c r="U790" s="334">
        <f>IF(O790&gt;0,O790*H790/Y790,0)*VLOOKUP(B790,'2-Kosten per locatie'!$A$13:$C$63,3,FALSE)</f>
        <v>0</v>
      </c>
      <c r="V790" s="334">
        <f>IF(P790&gt;0,P790*H790/Z790,0)*VLOOKUP(B790,'2-Kosten per locatie'!$A$13:$C$63,3,FALSE)</f>
        <v>0</v>
      </c>
      <c r="W790" s="335">
        <f>IF(K790="nio",0,IF(K790&gt;0,VLOOKUP(F790,'3-Productie normen'!A:L,VLOOKUP(K790,'3-Productie normen'!$B$38:$C$44,2,FALSE),FALSE)))</f>
        <v>0</v>
      </c>
      <c r="X790" s="335">
        <f t="shared" si="64"/>
        <v>0</v>
      </c>
      <c r="Y790" s="335">
        <f t="shared" si="65"/>
        <v>0</v>
      </c>
      <c r="Z790" s="335">
        <f t="shared" si="66"/>
        <v>0</v>
      </c>
      <c r="AA790" s="336" t="str">
        <f>VLOOKUP(F790,'3-Productie normen'!A:O,15,FALSE)</f>
        <v>-</v>
      </c>
      <c r="AC790" s="337">
        <f t="shared" si="67"/>
        <v>0</v>
      </c>
    </row>
    <row r="791" spans="1:29" ht="14.1" customHeight="1">
      <c r="A791" s="68">
        <v>791</v>
      </c>
      <c r="B791" s="273" t="s">
        <v>110</v>
      </c>
      <c r="C791" s="329" t="s">
        <v>222</v>
      </c>
      <c r="D791" s="330"/>
      <c r="E791" s="224" t="s">
        <v>215</v>
      </c>
      <c r="F791" s="224" t="s">
        <v>218</v>
      </c>
      <c r="G791" s="224" t="s">
        <v>211</v>
      </c>
      <c r="H791" s="339"/>
      <c r="I791" s="339">
        <v>7.5</v>
      </c>
      <c r="J791" s="332">
        <f t="shared" si="63"/>
        <v>0</v>
      </c>
      <c r="K791" s="333" t="s">
        <v>219</v>
      </c>
      <c r="L791" s="333"/>
      <c r="M791" s="333"/>
      <c r="N791" s="333"/>
      <c r="O791" s="333"/>
      <c r="P791" s="333"/>
      <c r="Q791" s="334">
        <f>IF(K791="nio",0,IF(K791&gt;0,K791*H791/W791,0))*VLOOKUP(B791,'2-Kosten per locatie'!$A$13:$C$63,3,FALSE)</f>
        <v>0</v>
      </c>
      <c r="R791" s="334">
        <f>IF(L791&gt;0,L791*H791/X791,0)*VLOOKUP(B791,'2-Kosten per locatie'!$A$13:$C$63,3,FALSE)</f>
        <v>0</v>
      </c>
      <c r="S791" s="334">
        <f>IF(M791&gt;0,M791*H791/Y791,0)*VLOOKUP(B791,'2-Kosten per locatie'!$A$13:$C$63,3,FALSE)</f>
        <v>0</v>
      </c>
      <c r="T791" s="334">
        <f>IF(N791&gt;0,N791*H791/Z791,0)*VLOOKUP(B791,'2-Kosten per locatie'!$A$13:$C$63,3,FALSE)</f>
        <v>0</v>
      </c>
      <c r="U791" s="334">
        <f>IF(O791&gt;0,O791*H791/Y791,0)*VLOOKUP(B791,'2-Kosten per locatie'!$A$13:$C$63,3,FALSE)</f>
        <v>0</v>
      </c>
      <c r="V791" s="334">
        <f>IF(P791&gt;0,P791*H791/Z791,0)*VLOOKUP(B791,'2-Kosten per locatie'!$A$13:$C$63,3,FALSE)</f>
        <v>0</v>
      </c>
      <c r="W791" s="335">
        <f>IF(K791="nio",0,IF(K791&gt;0,VLOOKUP(F791,'3-Productie normen'!A:L,VLOOKUP(K791,'3-Productie normen'!$B$38:$C$44,2,FALSE),FALSE)))</f>
        <v>0</v>
      </c>
      <c r="X791" s="335">
        <f t="shared" si="64"/>
        <v>0</v>
      </c>
      <c r="Y791" s="335">
        <f t="shared" si="65"/>
        <v>0</v>
      </c>
      <c r="Z791" s="335">
        <f t="shared" si="66"/>
        <v>0</v>
      </c>
      <c r="AA791" s="336" t="str">
        <f>VLOOKUP(F791,'3-Productie normen'!A:O,15,FALSE)</f>
        <v>-</v>
      </c>
      <c r="AC791" s="337">
        <f t="shared" si="67"/>
        <v>0</v>
      </c>
    </row>
    <row r="792" spans="1:29" ht="14.1" customHeight="1">
      <c r="A792" s="68">
        <v>792</v>
      </c>
      <c r="B792" s="273" t="s">
        <v>110</v>
      </c>
      <c r="C792" s="329" t="s">
        <v>222</v>
      </c>
      <c r="D792" s="330"/>
      <c r="E792" s="224" t="s">
        <v>158</v>
      </c>
      <c r="F792" s="224" t="s">
        <v>158</v>
      </c>
      <c r="G792" s="224" t="s">
        <v>233</v>
      </c>
      <c r="H792" s="339">
        <v>19.8</v>
      </c>
      <c r="I792" s="339"/>
      <c r="J792" s="332">
        <f t="shared" si="63"/>
        <v>130</v>
      </c>
      <c r="K792" s="333">
        <v>130</v>
      </c>
      <c r="L792" s="333"/>
      <c r="M792" s="333"/>
      <c r="N792" s="333"/>
      <c r="O792" s="333"/>
      <c r="P792" s="333"/>
      <c r="Q792" s="334" t="e">
        <f>IF(K792="nio",0,IF(K792&gt;0,K792*H792/W792,0))*VLOOKUP(B792,'2-Kosten per locatie'!$A$13:$C$63,3,FALSE)</f>
        <v>#DIV/0!</v>
      </c>
      <c r="R792" s="334">
        <f>IF(L792&gt;0,L792*H792/X792,0)*VLOOKUP(B792,'2-Kosten per locatie'!$A$13:$C$63,3,FALSE)</f>
        <v>0</v>
      </c>
      <c r="S792" s="334">
        <f>IF(M792&gt;0,M792*H792/Y792,0)*VLOOKUP(B792,'2-Kosten per locatie'!$A$13:$C$63,3,FALSE)</f>
        <v>0</v>
      </c>
      <c r="T792" s="334">
        <f>IF(N792&gt;0,N792*H792/Z792,0)*VLOOKUP(B792,'2-Kosten per locatie'!$A$13:$C$63,3,FALSE)</f>
        <v>0</v>
      </c>
      <c r="U792" s="334">
        <f>IF(O792&gt;0,O792*H792/Y792,0)*VLOOKUP(B792,'2-Kosten per locatie'!$A$13:$C$63,3,FALSE)</f>
        <v>0</v>
      </c>
      <c r="V792" s="334">
        <f>IF(P792&gt;0,P792*H792/Z792,0)*VLOOKUP(B792,'2-Kosten per locatie'!$A$13:$C$63,3,FALSE)</f>
        <v>0</v>
      </c>
      <c r="W792" s="335">
        <f>IF(K792="nio",0,IF(K792&gt;0,VLOOKUP(F792,'3-Productie normen'!A:L,VLOOKUP(K792,'3-Productie normen'!$B$38:$C$44,2,FALSE),FALSE)))</f>
        <v>0</v>
      </c>
      <c r="X792" s="335">
        <f t="shared" si="64"/>
        <v>0</v>
      </c>
      <c r="Y792" s="335">
        <f t="shared" si="65"/>
        <v>0</v>
      </c>
      <c r="Z792" s="335">
        <f t="shared" si="66"/>
        <v>0</v>
      </c>
      <c r="AA792" s="336" t="str">
        <f>VLOOKUP(F792,'3-Productie normen'!A:O,15,FALSE)</f>
        <v>B</v>
      </c>
      <c r="AC792" s="337">
        <f t="shared" si="67"/>
        <v>2574</v>
      </c>
    </row>
    <row r="793" spans="1:29" ht="14.1" customHeight="1">
      <c r="A793" s="68">
        <v>793</v>
      </c>
      <c r="B793" s="273" t="s">
        <v>110</v>
      </c>
      <c r="C793" s="329" t="s">
        <v>222</v>
      </c>
      <c r="D793" s="330"/>
      <c r="E793" s="224" t="s">
        <v>154</v>
      </c>
      <c r="F793" s="224" t="s">
        <v>154</v>
      </c>
      <c r="G793" s="224" t="s">
        <v>211</v>
      </c>
      <c r="H793" s="339">
        <v>25.5</v>
      </c>
      <c r="I793" s="339"/>
      <c r="J793" s="332">
        <f t="shared" si="63"/>
        <v>130</v>
      </c>
      <c r="K793" s="333">
        <v>130</v>
      </c>
      <c r="L793" s="333"/>
      <c r="M793" s="333"/>
      <c r="N793" s="333"/>
      <c r="O793" s="333"/>
      <c r="P793" s="333"/>
      <c r="Q793" s="334" t="e">
        <f>IF(K793="nio",0,IF(K793&gt;0,K793*H793/W793,0))*VLOOKUP(B793,'2-Kosten per locatie'!$A$13:$C$63,3,FALSE)</f>
        <v>#DIV/0!</v>
      </c>
      <c r="R793" s="334">
        <f>IF(L793&gt;0,L793*H793/X793,0)*VLOOKUP(B793,'2-Kosten per locatie'!$A$13:$C$63,3,FALSE)</f>
        <v>0</v>
      </c>
      <c r="S793" s="334">
        <f>IF(M793&gt;0,M793*H793/Y793,0)*VLOOKUP(B793,'2-Kosten per locatie'!$A$13:$C$63,3,FALSE)</f>
        <v>0</v>
      </c>
      <c r="T793" s="334">
        <f>IF(N793&gt;0,N793*H793/Z793,0)*VLOOKUP(B793,'2-Kosten per locatie'!$A$13:$C$63,3,FALSE)</f>
        <v>0</v>
      </c>
      <c r="U793" s="334">
        <f>IF(O793&gt;0,O793*H793/Y793,0)*VLOOKUP(B793,'2-Kosten per locatie'!$A$13:$C$63,3,FALSE)</f>
        <v>0</v>
      </c>
      <c r="V793" s="334">
        <f>IF(P793&gt;0,P793*H793/Z793,0)*VLOOKUP(B793,'2-Kosten per locatie'!$A$13:$C$63,3,FALSE)</f>
        <v>0</v>
      </c>
      <c r="W793" s="335">
        <f>IF(K793="nio",0,IF(K793&gt;0,VLOOKUP(F793,'3-Productie normen'!A:L,VLOOKUP(K793,'3-Productie normen'!$B$38:$C$44,2,FALSE),FALSE)))</f>
        <v>0</v>
      </c>
      <c r="X793" s="335">
        <f t="shared" si="64"/>
        <v>0</v>
      </c>
      <c r="Y793" s="335">
        <f t="shared" si="65"/>
        <v>0</v>
      </c>
      <c r="Z793" s="335">
        <f t="shared" si="66"/>
        <v>0</v>
      </c>
      <c r="AA793" s="336" t="str">
        <f>VLOOKUP(F793,'3-Productie normen'!A:O,15,FALSE)</f>
        <v>V</v>
      </c>
      <c r="AC793" s="337">
        <f t="shared" si="67"/>
        <v>3315</v>
      </c>
    </row>
    <row r="794" spans="1:29" ht="14.1" customHeight="1">
      <c r="A794" s="68">
        <v>794</v>
      </c>
      <c r="B794" s="273" t="s">
        <v>110</v>
      </c>
      <c r="C794" s="329" t="s">
        <v>222</v>
      </c>
      <c r="D794" s="330"/>
      <c r="E794" s="224" t="s">
        <v>167</v>
      </c>
      <c r="F794" s="224" t="s">
        <v>167</v>
      </c>
      <c r="G794" s="224" t="s">
        <v>223</v>
      </c>
      <c r="H794" s="339">
        <v>11.5</v>
      </c>
      <c r="I794" s="339"/>
      <c r="J794" s="332">
        <f t="shared" si="63"/>
        <v>130</v>
      </c>
      <c r="K794" s="333">
        <v>130</v>
      </c>
      <c r="L794" s="333"/>
      <c r="M794" s="333"/>
      <c r="N794" s="333"/>
      <c r="O794" s="333"/>
      <c r="P794" s="333"/>
      <c r="Q794" s="334" t="e">
        <f>IF(K794="nio",0,IF(K794&gt;0,K794*H794/W794,0))*VLOOKUP(B794,'2-Kosten per locatie'!$A$13:$C$63,3,FALSE)</f>
        <v>#DIV/0!</v>
      </c>
      <c r="R794" s="334">
        <f>IF(L794&gt;0,L794*H794/X794,0)*VLOOKUP(B794,'2-Kosten per locatie'!$A$13:$C$63,3,FALSE)</f>
        <v>0</v>
      </c>
      <c r="S794" s="334">
        <f>IF(M794&gt;0,M794*H794/Y794,0)*VLOOKUP(B794,'2-Kosten per locatie'!$A$13:$C$63,3,FALSE)</f>
        <v>0</v>
      </c>
      <c r="T794" s="334">
        <f>IF(N794&gt;0,N794*H794/Z794,0)*VLOOKUP(B794,'2-Kosten per locatie'!$A$13:$C$63,3,FALSE)</f>
        <v>0</v>
      </c>
      <c r="U794" s="334">
        <f>IF(O794&gt;0,O794*H794/Y794,0)*VLOOKUP(B794,'2-Kosten per locatie'!$A$13:$C$63,3,FALSE)</f>
        <v>0</v>
      </c>
      <c r="V794" s="334">
        <f>IF(P794&gt;0,P794*H794/Z794,0)*VLOOKUP(B794,'2-Kosten per locatie'!$A$13:$C$63,3,FALSE)</f>
        <v>0</v>
      </c>
      <c r="W794" s="335">
        <f>IF(K794="nio",0,IF(K794&gt;0,VLOOKUP(F794,'3-Productie normen'!A:L,VLOOKUP(K794,'3-Productie normen'!$B$38:$C$44,2,FALSE),FALSE)))</f>
        <v>0</v>
      </c>
      <c r="X794" s="335">
        <f t="shared" si="64"/>
        <v>0</v>
      </c>
      <c r="Y794" s="335">
        <f t="shared" si="65"/>
        <v>0</v>
      </c>
      <c r="Z794" s="335">
        <f t="shared" si="66"/>
        <v>0</v>
      </c>
      <c r="AA794" s="336" t="str">
        <f>VLOOKUP(F794,'3-Productie normen'!A:O,15,FALSE)</f>
        <v>V</v>
      </c>
      <c r="AC794" s="337">
        <f t="shared" si="67"/>
        <v>1495</v>
      </c>
    </row>
    <row r="795" spans="1:29" ht="14.1" customHeight="1">
      <c r="A795" s="68">
        <v>795</v>
      </c>
      <c r="B795" s="273" t="s">
        <v>110</v>
      </c>
      <c r="C795" s="329" t="s">
        <v>236</v>
      </c>
      <c r="D795" s="330"/>
      <c r="E795" s="224" t="s">
        <v>158</v>
      </c>
      <c r="F795" s="224" t="s">
        <v>158</v>
      </c>
      <c r="G795" s="224" t="s">
        <v>233</v>
      </c>
      <c r="H795" s="339">
        <v>24</v>
      </c>
      <c r="I795" s="339"/>
      <c r="J795" s="332">
        <f t="shared" si="63"/>
        <v>130</v>
      </c>
      <c r="K795" s="333">
        <v>130</v>
      </c>
      <c r="L795" s="333"/>
      <c r="M795" s="333"/>
      <c r="N795" s="333"/>
      <c r="O795" s="333"/>
      <c r="P795" s="333"/>
      <c r="Q795" s="334" t="e">
        <f>IF(K795="nio",0,IF(K795&gt;0,K795*H795/W795,0))*VLOOKUP(B795,'2-Kosten per locatie'!$A$13:$C$63,3,FALSE)</f>
        <v>#DIV/0!</v>
      </c>
      <c r="R795" s="334">
        <f>IF(L795&gt;0,L795*H795/X795,0)*VLOOKUP(B795,'2-Kosten per locatie'!$A$13:$C$63,3,FALSE)</f>
        <v>0</v>
      </c>
      <c r="S795" s="334">
        <f>IF(M795&gt;0,M795*H795/Y795,0)*VLOOKUP(B795,'2-Kosten per locatie'!$A$13:$C$63,3,FALSE)</f>
        <v>0</v>
      </c>
      <c r="T795" s="334">
        <f>IF(N795&gt;0,N795*H795/Z795,0)*VLOOKUP(B795,'2-Kosten per locatie'!$A$13:$C$63,3,FALSE)</f>
        <v>0</v>
      </c>
      <c r="U795" s="334">
        <f>IF(O795&gt;0,O795*H795/Y795,0)*VLOOKUP(B795,'2-Kosten per locatie'!$A$13:$C$63,3,FALSE)</f>
        <v>0</v>
      </c>
      <c r="V795" s="334">
        <f>IF(P795&gt;0,P795*H795/Z795,0)*VLOOKUP(B795,'2-Kosten per locatie'!$A$13:$C$63,3,FALSE)</f>
        <v>0</v>
      </c>
      <c r="W795" s="335">
        <f>IF(K795="nio",0,IF(K795&gt;0,VLOOKUP(F795,'3-Productie normen'!A:L,VLOOKUP(K795,'3-Productie normen'!$B$38:$C$44,2,FALSE),FALSE)))</f>
        <v>0</v>
      </c>
      <c r="X795" s="335">
        <f t="shared" si="64"/>
        <v>0</v>
      </c>
      <c r="Y795" s="335">
        <f t="shared" si="65"/>
        <v>0</v>
      </c>
      <c r="Z795" s="335">
        <f t="shared" si="66"/>
        <v>0</v>
      </c>
      <c r="AA795" s="336" t="str">
        <f>VLOOKUP(F795,'3-Productie normen'!A:O,15,FALSE)</f>
        <v>B</v>
      </c>
      <c r="AC795" s="337">
        <f t="shared" si="67"/>
        <v>3120</v>
      </c>
    </row>
    <row r="796" spans="1:29" ht="14.1" customHeight="1">
      <c r="A796" s="68">
        <v>796</v>
      </c>
      <c r="B796" s="273" t="s">
        <v>110</v>
      </c>
      <c r="C796" s="329" t="s">
        <v>236</v>
      </c>
      <c r="D796" s="330"/>
      <c r="E796" s="224" t="s">
        <v>345</v>
      </c>
      <c r="F796" s="224" t="s">
        <v>158</v>
      </c>
      <c r="G796" s="224" t="s">
        <v>233</v>
      </c>
      <c r="H796" s="339">
        <v>24.8</v>
      </c>
      <c r="I796" s="339"/>
      <c r="J796" s="332">
        <f t="shared" si="63"/>
        <v>130</v>
      </c>
      <c r="K796" s="333">
        <v>130</v>
      </c>
      <c r="L796" s="333"/>
      <c r="M796" s="333"/>
      <c r="N796" s="333"/>
      <c r="O796" s="333"/>
      <c r="P796" s="333"/>
      <c r="Q796" s="334" t="e">
        <f>IF(K796="nio",0,IF(K796&gt;0,K796*H796/W796,0))*VLOOKUP(B796,'2-Kosten per locatie'!$A$13:$C$63,3,FALSE)</f>
        <v>#DIV/0!</v>
      </c>
      <c r="R796" s="334">
        <f>IF(L796&gt;0,L796*H796/X796,0)*VLOOKUP(B796,'2-Kosten per locatie'!$A$13:$C$63,3,FALSE)</f>
        <v>0</v>
      </c>
      <c r="S796" s="334">
        <f>IF(M796&gt;0,M796*H796/Y796,0)*VLOOKUP(B796,'2-Kosten per locatie'!$A$13:$C$63,3,FALSE)</f>
        <v>0</v>
      </c>
      <c r="T796" s="334">
        <f>IF(N796&gt;0,N796*H796/Z796,0)*VLOOKUP(B796,'2-Kosten per locatie'!$A$13:$C$63,3,FALSE)</f>
        <v>0</v>
      </c>
      <c r="U796" s="334">
        <f>IF(O796&gt;0,O796*H796/Y796,0)*VLOOKUP(B796,'2-Kosten per locatie'!$A$13:$C$63,3,FALSE)</f>
        <v>0</v>
      </c>
      <c r="V796" s="334">
        <f>IF(P796&gt;0,P796*H796/Z796,0)*VLOOKUP(B796,'2-Kosten per locatie'!$A$13:$C$63,3,FALSE)</f>
        <v>0</v>
      </c>
      <c r="W796" s="335">
        <f>IF(K796="nio",0,IF(K796&gt;0,VLOOKUP(F796,'3-Productie normen'!A:L,VLOOKUP(K796,'3-Productie normen'!$B$38:$C$44,2,FALSE),FALSE)))</f>
        <v>0</v>
      </c>
      <c r="X796" s="335">
        <f t="shared" si="64"/>
        <v>0</v>
      </c>
      <c r="Y796" s="335">
        <f t="shared" si="65"/>
        <v>0</v>
      </c>
      <c r="Z796" s="335">
        <f t="shared" si="66"/>
        <v>0</v>
      </c>
      <c r="AA796" s="336" t="str">
        <f>VLOOKUP(F796,'3-Productie normen'!A:O,15,FALSE)</f>
        <v>B</v>
      </c>
      <c r="AC796" s="337">
        <f t="shared" si="67"/>
        <v>3224</v>
      </c>
    </row>
    <row r="797" spans="1:29" ht="14.1" customHeight="1">
      <c r="A797" s="68">
        <v>797</v>
      </c>
      <c r="B797" s="273" t="s">
        <v>110</v>
      </c>
      <c r="C797" s="329" t="s">
        <v>236</v>
      </c>
      <c r="D797" s="330"/>
      <c r="E797" s="224" t="s">
        <v>157</v>
      </c>
      <c r="F797" s="224" t="s">
        <v>157</v>
      </c>
      <c r="G797" s="224" t="s">
        <v>233</v>
      </c>
      <c r="H797" s="339">
        <v>119.5</v>
      </c>
      <c r="I797" s="339"/>
      <c r="J797" s="332">
        <f t="shared" si="63"/>
        <v>130</v>
      </c>
      <c r="K797" s="333">
        <v>130</v>
      </c>
      <c r="L797" s="333"/>
      <c r="M797" s="333"/>
      <c r="N797" s="333"/>
      <c r="O797" s="333"/>
      <c r="P797" s="333"/>
      <c r="Q797" s="334" t="e">
        <f>IF(K797="nio",0,IF(K797&gt;0,K797*H797/W797,0))*VLOOKUP(B797,'2-Kosten per locatie'!$A$13:$C$63,3,FALSE)</f>
        <v>#DIV/0!</v>
      </c>
      <c r="R797" s="334">
        <f>IF(L797&gt;0,L797*H797/X797,0)*VLOOKUP(B797,'2-Kosten per locatie'!$A$13:$C$63,3,FALSE)</f>
        <v>0</v>
      </c>
      <c r="S797" s="334">
        <f>IF(M797&gt;0,M797*H797/Y797,0)*VLOOKUP(B797,'2-Kosten per locatie'!$A$13:$C$63,3,FALSE)</f>
        <v>0</v>
      </c>
      <c r="T797" s="334">
        <f>IF(N797&gt;0,N797*H797/Z797,0)*VLOOKUP(B797,'2-Kosten per locatie'!$A$13:$C$63,3,FALSE)</f>
        <v>0</v>
      </c>
      <c r="U797" s="334">
        <f>IF(O797&gt;0,O797*H797/Y797,0)*VLOOKUP(B797,'2-Kosten per locatie'!$A$13:$C$63,3,FALSE)</f>
        <v>0</v>
      </c>
      <c r="V797" s="334">
        <f>IF(P797&gt;0,P797*H797/Z797,0)*VLOOKUP(B797,'2-Kosten per locatie'!$A$13:$C$63,3,FALSE)</f>
        <v>0</v>
      </c>
      <c r="W797" s="335">
        <f>IF(K797="nio",0,IF(K797&gt;0,VLOOKUP(F797,'3-Productie normen'!A:L,VLOOKUP(K797,'3-Productie normen'!$B$38:$C$44,2,FALSE),FALSE)))</f>
        <v>0</v>
      </c>
      <c r="X797" s="335">
        <f t="shared" si="64"/>
        <v>0</v>
      </c>
      <c r="Y797" s="335">
        <f t="shared" si="65"/>
        <v>0</v>
      </c>
      <c r="Z797" s="335">
        <f t="shared" si="66"/>
        <v>0</v>
      </c>
      <c r="AA797" s="336" t="str">
        <f>VLOOKUP(F797,'3-Productie normen'!A:O,15,FALSE)</f>
        <v>V</v>
      </c>
      <c r="AC797" s="337">
        <f t="shared" si="67"/>
        <v>15535</v>
      </c>
    </row>
    <row r="798" spans="1:29" ht="14.1" customHeight="1">
      <c r="A798" s="68">
        <v>798</v>
      </c>
      <c r="B798" s="273" t="s">
        <v>110</v>
      </c>
      <c r="C798" s="329" t="s">
        <v>236</v>
      </c>
      <c r="D798" s="330"/>
      <c r="E798" s="224" t="s">
        <v>226</v>
      </c>
      <c r="F798" s="224" t="s">
        <v>218</v>
      </c>
      <c r="G798" s="224" t="s">
        <v>233</v>
      </c>
      <c r="H798" s="339"/>
      <c r="I798" s="339">
        <v>99.5</v>
      </c>
      <c r="J798" s="332">
        <f t="shared" si="63"/>
        <v>0</v>
      </c>
      <c r="K798" s="333" t="s">
        <v>219</v>
      </c>
      <c r="L798" s="333"/>
      <c r="M798" s="333"/>
      <c r="N798" s="333"/>
      <c r="O798" s="333"/>
      <c r="P798" s="333"/>
      <c r="Q798" s="334">
        <f>IF(K798="nio",0,IF(K798&gt;0,K798*H798/W798,0))*VLOOKUP(B798,'2-Kosten per locatie'!$A$13:$C$63,3,FALSE)</f>
        <v>0</v>
      </c>
      <c r="R798" s="334">
        <f>IF(L798&gt;0,L798*H798/X798,0)*VLOOKUP(B798,'2-Kosten per locatie'!$A$13:$C$63,3,FALSE)</f>
        <v>0</v>
      </c>
      <c r="S798" s="334">
        <f>IF(M798&gt;0,M798*H798/Y798,0)*VLOOKUP(B798,'2-Kosten per locatie'!$A$13:$C$63,3,FALSE)</f>
        <v>0</v>
      </c>
      <c r="T798" s="334">
        <f>IF(N798&gt;0,N798*H798/Z798,0)*VLOOKUP(B798,'2-Kosten per locatie'!$A$13:$C$63,3,FALSE)</f>
        <v>0</v>
      </c>
      <c r="U798" s="334">
        <f>IF(O798&gt;0,O798*H798/Y798,0)*VLOOKUP(B798,'2-Kosten per locatie'!$A$13:$C$63,3,FALSE)</f>
        <v>0</v>
      </c>
      <c r="V798" s="334">
        <f>IF(P798&gt;0,P798*H798/Z798,0)*VLOOKUP(B798,'2-Kosten per locatie'!$A$13:$C$63,3,FALSE)</f>
        <v>0</v>
      </c>
      <c r="W798" s="335">
        <f>IF(K798="nio",0,IF(K798&gt;0,VLOOKUP(F798,'3-Productie normen'!A:L,VLOOKUP(K798,'3-Productie normen'!$B$38:$C$44,2,FALSE),FALSE)))</f>
        <v>0</v>
      </c>
      <c r="X798" s="335">
        <f t="shared" si="64"/>
        <v>0</v>
      </c>
      <c r="Y798" s="335">
        <f t="shared" si="65"/>
        <v>0</v>
      </c>
      <c r="Z798" s="335">
        <f t="shared" si="66"/>
        <v>0</v>
      </c>
      <c r="AA798" s="336" t="str">
        <f>VLOOKUP(F798,'3-Productie normen'!A:O,15,FALSE)</f>
        <v>-</v>
      </c>
      <c r="AC798" s="337">
        <f t="shared" si="67"/>
        <v>0</v>
      </c>
    </row>
    <row r="799" spans="1:29" ht="14.1" customHeight="1">
      <c r="A799" s="68">
        <v>799</v>
      </c>
      <c r="B799" s="273" t="s">
        <v>110</v>
      </c>
      <c r="C799" s="329" t="s">
        <v>236</v>
      </c>
      <c r="D799" s="330"/>
      <c r="E799" s="224" t="s">
        <v>154</v>
      </c>
      <c r="F799" s="224" t="s">
        <v>154</v>
      </c>
      <c r="G799" s="224" t="s">
        <v>233</v>
      </c>
      <c r="H799" s="339">
        <v>5.8</v>
      </c>
      <c r="I799" s="339"/>
      <c r="J799" s="332">
        <f t="shared" si="63"/>
        <v>130</v>
      </c>
      <c r="K799" s="333">
        <v>130</v>
      </c>
      <c r="L799" s="333"/>
      <c r="M799" s="333"/>
      <c r="N799" s="333"/>
      <c r="O799" s="333"/>
      <c r="P799" s="333"/>
      <c r="Q799" s="334" t="e">
        <f>IF(K799="nio",0,IF(K799&gt;0,K799*H799/W799,0))*VLOOKUP(B799,'2-Kosten per locatie'!$A$13:$C$63,3,FALSE)</f>
        <v>#DIV/0!</v>
      </c>
      <c r="R799" s="334">
        <f>IF(L799&gt;0,L799*H799/X799,0)*VLOOKUP(B799,'2-Kosten per locatie'!$A$13:$C$63,3,FALSE)</f>
        <v>0</v>
      </c>
      <c r="S799" s="334">
        <f>IF(M799&gt;0,M799*H799/Y799,0)*VLOOKUP(B799,'2-Kosten per locatie'!$A$13:$C$63,3,FALSE)</f>
        <v>0</v>
      </c>
      <c r="T799" s="334">
        <f>IF(N799&gt;0,N799*H799/Z799,0)*VLOOKUP(B799,'2-Kosten per locatie'!$A$13:$C$63,3,FALSE)</f>
        <v>0</v>
      </c>
      <c r="U799" s="334">
        <f>IF(O799&gt;0,O799*H799/Y799,0)*VLOOKUP(B799,'2-Kosten per locatie'!$A$13:$C$63,3,FALSE)</f>
        <v>0</v>
      </c>
      <c r="V799" s="334">
        <f>IF(P799&gt;0,P799*H799/Z799,0)*VLOOKUP(B799,'2-Kosten per locatie'!$A$13:$C$63,3,FALSE)</f>
        <v>0</v>
      </c>
      <c r="W799" s="335">
        <f>IF(K799="nio",0,IF(K799&gt;0,VLOOKUP(F799,'3-Productie normen'!A:L,VLOOKUP(K799,'3-Productie normen'!$B$38:$C$44,2,FALSE),FALSE)))</f>
        <v>0</v>
      </c>
      <c r="X799" s="335">
        <f t="shared" si="64"/>
        <v>0</v>
      </c>
      <c r="Y799" s="335">
        <f t="shared" si="65"/>
        <v>0</v>
      </c>
      <c r="Z799" s="335">
        <f t="shared" si="66"/>
        <v>0</v>
      </c>
      <c r="AA799" s="336" t="str">
        <f>VLOOKUP(F799,'3-Productie normen'!A:O,15,FALSE)</f>
        <v>V</v>
      </c>
      <c r="AC799" s="337">
        <f t="shared" si="67"/>
        <v>754</v>
      </c>
    </row>
    <row r="800" spans="1:29" ht="14.1" customHeight="1">
      <c r="A800" s="68">
        <v>800</v>
      </c>
      <c r="B800" s="273" t="s">
        <v>110</v>
      </c>
      <c r="C800" s="329" t="s">
        <v>236</v>
      </c>
      <c r="D800" s="330"/>
      <c r="E800" s="224" t="s">
        <v>214</v>
      </c>
      <c r="F800" s="224" t="s">
        <v>218</v>
      </c>
      <c r="G800" s="224" t="s">
        <v>211</v>
      </c>
      <c r="H800" s="339"/>
      <c r="I800" s="339">
        <v>7.3</v>
      </c>
      <c r="J800" s="332">
        <f t="shared" ref="J800:J863" si="72">SUM(K800:P800)</f>
        <v>0</v>
      </c>
      <c r="K800" s="333" t="s">
        <v>219</v>
      </c>
      <c r="L800" s="333"/>
      <c r="M800" s="333"/>
      <c r="N800" s="333"/>
      <c r="O800" s="333"/>
      <c r="P800" s="333"/>
      <c r="Q800" s="334">
        <f>IF(K800="nio",0,IF(K800&gt;0,K800*H800/W800,0))*VLOOKUP(B800,'2-Kosten per locatie'!$A$13:$C$63,3,FALSE)</f>
        <v>0</v>
      </c>
      <c r="R800" s="334">
        <f>IF(L800&gt;0,L800*H800/X800,0)*VLOOKUP(B800,'2-Kosten per locatie'!$A$13:$C$63,3,FALSE)</f>
        <v>0</v>
      </c>
      <c r="S800" s="334">
        <f>IF(M800&gt;0,M800*H800/Y800,0)*VLOOKUP(B800,'2-Kosten per locatie'!$A$13:$C$63,3,FALSE)</f>
        <v>0</v>
      </c>
      <c r="T800" s="334">
        <f>IF(N800&gt;0,N800*H800/Z800,0)*VLOOKUP(B800,'2-Kosten per locatie'!$A$13:$C$63,3,FALSE)</f>
        <v>0</v>
      </c>
      <c r="U800" s="334">
        <f>IF(O800&gt;0,O800*H800/Y800,0)*VLOOKUP(B800,'2-Kosten per locatie'!$A$13:$C$63,3,FALSE)</f>
        <v>0</v>
      </c>
      <c r="V800" s="334">
        <f>IF(P800&gt;0,P800*H800/Z800,0)*VLOOKUP(B800,'2-Kosten per locatie'!$A$13:$C$63,3,FALSE)</f>
        <v>0</v>
      </c>
      <c r="W800" s="335">
        <f>IF(K800="nio",0,IF(K800&gt;0,VLOOKUP(F800,'3-Productie normen'!A:L,VLOOKUP(K800,'3-Productie normen'!$B$38:$C$44,2,FALSE),FALSE)))</f>
        <v>0</v>
      </c>
      <c r="X800" s="335">
        <f t="shared" si="64"/>
        <v>0</v>
      </c>
      <c r="Y800" s="335">
        <f t="shared" si="65"/>
        <v>0</v>
      </c>
      <c r="Z800" s="335">
        <f t="shared" si="66"/>
        <v>0</v>
      </c>
      <c r="AA800" s="336" t="str">
        <f>VLOOKUP(F800,'3-Productie normen'!A:O,15,FALSE)</f>
        <v>-</v>
      </c>
      <c r="AC800" s="337">
        <f t="shared" si="67"/>
        <v>0</v>
      </c>
    </row>
    <row r="801" spans="1:29" ht="14.1" customHeight="1">
      <c r="A801" s="68">
        <v>801</v>
      </c>
      <c r="B801" s="273" t="s">
        <v>110</v>
      </c>
      <c r="C801" s="329" t="s">
        <v>236</v>
      </c>
      <c r="D801" s="330"/>
      <c r="E801" s="224" t="s">
        <v>215</v>
      </c>
      <c r="F801" s="224" t="s">
        <v>218</v>
      </c>
      <c r="G801" s="224" t="s">
        <v>211</v>
      </c>
      <c r="H801" s="339"/>
      <c r="I801" s="339">
        <v>8.9</v>
      </c>
      <c r="J801" s="332">
        <f t="shared" si="72"/>
        <v>0</v>
      </c>
      <c r="K801" s="333" t="s">
        <v>219</v>
      </c>
      <c r="L801" s="333"/>
      <c r="M801" s="333"/>
      <c r="N801" s="333"/>
      <c r="O801" s="333"/>
      <c r="P801" s="333"/>
      <c r="Q801" s="334">
        <f>IF(K801="nio",0,IF(K801&gt;0,K801*H801/W801,0))*VLOOKUP(B801,'2-Kosten per locatie'!$A$13:$C$63,3,FALSE)</f>
        <v>0</v>
      </c>
      <c r="R801" s="334">
        <f>IF(L801&gt;0,L801*H801/X801,0)*VLOOKUP(B801,'2-Kosten per locatie'!$A$13:$C$63,3,FALSE)</f>
        <v>0</v>
      </c>
      <c r="S801" s="334">
        <f>IF(M801&gt;0,M801*H801/Y801,0)*VLOOKUP(B801,'2-Kosten per locatie'!$A$13:$C$63,3,FALSE)</f>
        <v>0</v>
      </c>
      <c r="T801" s="334">
        <f>IF(N801&gt;0,N801*H801/Z801,0)*VLOOKUP(B801,'2-Kosten per locatie'!$A$13:$C$63,3,FALSE)</f>
        <v>0</v>
      </c>
      <c r="U801" s="334">
        <f>IF(O801&gt;0,O801*H801/Y801,0)*VLOOKUP(B801,'2-Kosten per locatie'!$A$13:$C$63,3,FALSE)</f>
        <v>0</v>
      </c>
      <c r="V801" s="334">
        <f>IF(P801&gt;0,P801*H801/Z801,0)*VLOOKUP(B801,'2-Kosten per locatie'!$A$13:$C$63,3,FALSE)</f>
        <v>0</v>
      </c>
      <c r="W801" s="335">
        <f>IF(K801="nio",0,IF(K801&gt;0,VLOOKUP(F801,'3-Productie normen'!A:L,VLOOKUP(K801,'3-Productie normen'!$B$38:$C$44,2,FALSE),FALSE)))</f>
        <v>0</v>
      </c>
      <c r="X801" s="335">
        <f t="shared" si="64"/>
        <v>0</v>
      </c>
      <c r="Y801" s="335">
        <f t="shared" si="65"/>
        <v>0</v>
      </c>
      <c r="Z801" s="335">
        <f t="shared" si="66"/>
        <v>0</v>
      </c>
      <c r="AA801" s="336" t="str">
        <f>VLOOKUP(F801,'3-Productie normen'!A:O,15,FALSE)</f>
        <v>-</v>
      </c>
      <c r="AC801" s="337">
        <f t="shared" si="67"/>
        <v>0</v>
      </c>
    </row>
    <row r="802" spans="1:29" ht="14.1" customHeight="1">
      <c r="A802" s="68">
        <v>802</v>
      </c>
      <c r="B802" s="273" t="s">
        <v>110</v>
      </c>
      <c r="C802" s="329" t="s">
        <v>236</v>
      </c>
      <c r="D802" s="330"/>
      <c r="E802" s="224" t="s">
        <v>167</v>
      </c>
      <c r="F802" s="224" t="s">
        <v>167</v>
      </c>
      <c r="G802" s="224" t="s">
        <v>223</v>
      </c>
      <c r="H802" s="339">
        <v>10.25</v>
      </c>
      <c r="I802" s="339"/>
      <c r="J802" s="332">
        <f t="shared" si="72"/>
        <v>130</v>
      </c>
      <c r="K802" s="333">
        <v>130</v>
      </c>
      <c r="L802" s="333"/>
      <c r="M802" s="333"/>
      <c r="N802" s="333"/>
      <c r="O802" s="333"/>
      <c r="P802" s="333"/>
      <c r="Q802" s="334" t="e">
        <f>IF(K802="nio",0,IF(K802&gt;0,K802*H802/W802,0))*VLOOKUP(B802,'2-Kosten per locatie'!$A$13:$C$63,3,FALSE)</f>
        <v>#DIV/0!</v>
      </c>
      <c r="R802" s="334">
        <f>IF(L802&gt;0,L802*H802/X802,0)*VLOOKUP(B802,'2-Kosten per locatie'!$A$13:$C$63,3,FALSE)</f>
        <v>0</v>
      </c>
      <c r="S802" s="334">
        <f>IF(M802&gt;0,M802*H802/Y802,0)*VLOOKUP(B802,'2-Kosten per locatie'!$A$13:$C$63,3,FALSE)</f>
        <v>0</v>
      </c>
      <c r="T802" s="334">
        <f>IF(N802&gt;0,N802*H802/Z802,0)*VLOOKUP(B802,'2-Kosten per locatie'!$A$13:$C$63,3,FALSE)</f>
        <v>0</v>
      </c>
      <c r="U802" s="334">
        <f>IF(O802&gt;0,O802*H802/Y802,0)*VLOOKUP(B802,'2-Kosten per locatie'!$A$13:$C$63,3,FALSE)</f>
        <v>0</v>
      </c>
      <c r="V802" s="334">
        <f>IF(P802&gt;0,P802*H802/Z802,0)*VLOOKUP(B802,'2-Kosten per locatie'!$A$13:$C$63,3,FALSE)</f>
        <v>0</v>
      </c>
      <c r="W802" s="335">
        <f>IF(K802="nio",0,IF(K802&gt;0,VLOOKUP(F802,'3-Productie normen'!A:L,VLOOKUP(K802,'3-Productie normen'!$B$38:$C$44,2,FALSE),FALSE)))</f>
        <v>0</v>
      </c>
      <c r="X802" s="335">
        <f t="shared" si="64"/>
        <v>0</v>
      </c>
      <c r="Y802" s="335">
        <f t="shared" si="65"/>
        <v>0</v>
      </c>
      <c r="Z802" s="335">
        <f t="shared" si="66"/>
        <v>0</v>
      </c>
      <c r="AA802" s="336" t="str">
        <f>VLOOKUP(F802,'3-Productie normen'!A:O,15,FALSE)</f>
        <v>V</v>
      </c>
      <c r="AC802" s="337">
        <f t="shared" si="67"/>
        <v>1332.5</v>
      </c>
    </row>
    <row r="803" spans="1:29" ht="14.1" customHeight="1">
      <c r="A803" s="68">
        <v>803</v>
      </c>
      <c r="B803" s="273" t="s">
        <v>110</v>
      </c>
      <c r="C803" s="329" t="s">
        <v>207</v>
      </c>
      <c r="D803" s="330"/>
      <c r="E803" s="224" t="s">
        <v>214</v>
      </c>
      <c r="F803" s="224" t="s">
        <v>218</v>
      </c>
      <c r="G803" s="224" t="s">
        <v>378</v>
      </c>
      <c r="H803" s="339">
        <v>1.2</v>
      </c>
      <c r="I803" s="339"/>
      <c r="J803" s="332">
        <f t="shared" si="72"/>
        <v>0</v>
      </c>
      <c r="K803" s="333" t="s">
        <v>219</v>
      </c>
      <c r="L803" s="333"/>
      <c r="M803" s="333"/>
      <c r="N803" s="333"/>
      <c r="O803" s="333"/>
      <c r="P803" s="333"/>
      <c r="Q803" s="334">
        <f>IF(K803="nio",0,IF(K803&gt;0,K803*H803/W803,0))*VLOOKUP(B803,'2-Kosten per locatie'!$A$13:$C$63,3,FALSE)</f>
        <v>0</v>
      </c>
      <c r="R803" s="334">
        <f>IF(L803&gt;0,L803*H803/X803,0)*VLOOKUP(B803,'2-Kosten per locatie'!$A$13:$C$63,3,FALSE)</f>
        <v>0</v>
      </c>
      <c r="S803" s="334">
        <f>IF(M803&gt;0,M803*H803/Y803,0)*VLOOKUP(B803,'2-Kosten per locatie'!$A$13:$C$63,3,FALSE)</f>
        <v>0</v>
      </c>
      <c r="T803" s="334">
        <f>IF(N803&gt;0,N803*H803/Z803,0)*VLOOKUP(B803,'2-Kosten per locatie'!$A$13:$C$63,3,FALSE)</f>
        <v>0</v>
      </c>
      <c r="U803" s="334">
        <f>IF(O803&gt;0,O803*H803/Y803,0)*VLOOKUP(B803,'2-Kosten per locatie'!$A$13:$C$63,3,FALSE)</f>
        <v>0</v>
      </c>
      <c r="V803" s="334">
        <f>IF(P803&gt;0,P803*H803/Z803,0)*VLOOKUP(B803,'2-Kosten per locatie'!$A$13:$C$63,3,FALSE)</f>
        <v>0</v>
      </c>
      <c r="W803" s="335">
        <f>IF(K803="nio",0,IF(K803&gt;0,VLOOKUP(F803,'3-Productie normen'!A:L,VLOOKUP(K803,'3-Productie normen'!$B$38:$C$44,2,FALSE),FALSE)))</f>
        <v>0</v>
      </c>
      <c r="X803" s="335">
        <f t="shared" si="64"/>
        <v>0</v>
      </c>
      <c r="Y803" s="335">
        <f t="shared" si="65"/>
        <v>0</v>
      </c>
      <c r="Z803" s="335">
        <f t="shared" si="66"/>
        <v>0</v>
      </c>
      <c r="AA803" s="336" t="str">
        <f>VLOOKUP(F803,'3-Productie normen'!A:O,15,FALSE)</f>
        <v>-</v>
      </c>
      <c r="AC803" s="337">
        <f t="shared" si="67"/>
        <v>0</v>
      </c>
    </row>
    <row r="804" spans="1:29" ht="14.1" customHeight="1">
      <c r="A804" s="68">
        <v>804</v>
      </c>
      <c r="B804" s="273" t="s">
        <v>110</v>
      </c>
      <c r="C804" s="329" t="s">
        <v>207</v>
      </c>
      <c r="D804" s="330"/>
      <c r="E804" s="224" t="s">
        <v>215</v>
      </c>
      <c r="F804" s="224" t="s">
        <v>218</v>
      </c>
      <c r="G804" s="224" t="s">
        <v>378</v>
      </c>
      <c r="H804" s="339">
        <v>1.2</v>
      </c>
      <c r="I804" s="339"/>
      <c r="J804" s="332">
        <f t="shared" si="72"/>
        <v>0</v>
      </c>
      <c r="K804" s="333" t="s">
        <v>219</v>
      </c>
      <c r="L804" s="333"/>
      <c r="M804" s="333"/>
      <c r="N804" s="333"/>
      <c r="O804" s="333"/>
      <c r="P804" s="333"/>
      <c r="Q804" s="334">
        <f>IF(K804="nio",0,IF(K804&gt;0,K804*H804/W804,0))*VLOOKUP(B804,'2-Kosten per locatie'!$A$13:$C$63,3,FALSE)</f>
        <v>0</v>
      </c>
      <c r="R804" s="334">
        <f>IF(L804&gt;0,L804*H804/X804,0)*VLOOKUP(B804,'2-Kosten per locatie'!$A$13:$C$63,3,FALSE)</f>
        <v>0</v>
      </c>
      <c r="S804" s="334">
        <f>IF(M804&gt;0,M804*H804/Y804,0)*VLOOKUP(B804,'2-Kosten per locatie'!$A$13:$C$63,3,FALSE)</f>
        <v>0</v>
      </c>
      <c r="T804" s="334">
        <f>IF(N804&gt;0,N804*H804/Z804,0)*VLOOKUP(B804,'2-Kosten per locatie'!$A$13:$C$63,3,FALSE)</f>
        <v>0</v>
      </c>
      <c r="U804" s="334">
        <f>IF(O804&gt;0,O804*H804/Y804,0)*VLOOKUP(B804,'2-Kosten per locatie'!$A$13:$C$63,3,FALSE)</f>
        <v>0</v>
      </c>
      <c r="V804" s="334">
        <f>IF(P804&gt;0,P804*H804/Z804,0)*VLOOKUP(B804,'2-Kosten per locatie'!$A$13:$C$63,3,FALSE)</f>
        <v>0</v>
      </c>
      <c r="W804" s="335">
        <f>IF(K804="nio",0,IF(K804&gt;0,VLOOKUP(F804,'3-Productie normen'!A:L,VLOOKUP(K804,'3-Productie normen'!$B$38:$C$44,2,FALSE),FALSE)))</f>
        <v>0</v>
      </c>
      <c r="X804" s="335">
        <f t="shared" si="64"/>
        <v>0</v>
      </c>
      <c r="Y804" s="335">
        <f t="shared" si="65"/>
        <v>0</v>
      </c>
      <c r="Z804" s="335">
        <f t="shared" si="66"/>
        <v>0</v>
      </c>
      <c r="AA804" s="336" t="str">
        <f>VLOOKUP(F804,'3-Productie normen'!A:O,15,FALSE)</f>
        <v>-</v>
      </c>
      <c r="AC804" s="337">
        <f t="shared" si="67"/>
        <v>0</v>
      </c>
    </row>
    <row r="805" spans="1:29" ht="14.1" customHeight="1">
      <c r="A805" s="68">
        <v>805</v>
      </c>
      <c r="B805" s="273" t="s">
        <v>110</v>
      </c>
      <c r="C805" s="329" t="s">
        <v>207</v>
      </c>
      <c r="D805" s="330"/>
      <c r="E805" s="224" t="s">
        <v>283</v>
      </c>
      <c r="F805" s="224" t="s">
        <v>218</v>
      </c>
      <c r="G805" s="224" t="s">
        <v>233</v>
      </c>
      <c r="H805" s="339">
        <v>10</v>
      </c>
      <c r="I805" s="339"/>
      <c r="J805" s="332">
        <f t="shared" si="72"/>
        <v>0</v>
      </c>
      <c r="K805" s="333" t="s">
        <v>219</v>
      </c>
      <c r="L805" s="333"/>
      <c r="M805" s="333"/>
      <c r="N805" s="333"/>
      <c r="O805" s="333"/>
      <c r="P805" s="333"/>
      <c r="Q805" s="334">
        <f>IF(K805="nio",0,IF(K805&gt;0,K805*H805/W805,0))*VLOOKUP(B805,'2-Kosten per locatie'!$A$13:$C$63,3,FALSE)</f>
        <v>0</v>
      </c>
      <c r="R805" s="334">
        <f>IF(L805&gt;0,L805*H805/X805,0)*VLOOKUP(B805,'2-Kosten per locatie'!$A$13:$C$63,3,FALSE)</f>
        <v>0</v>
      </c>
      <c r="S805" s="334">
        <f>IF(M805&gt;0,M805*H805/Y805,0)*VLOOKUP(B805,'2-Kosten per locatie'!$A$13:$C$63,3,FALSE)</f>
        <v>0</v>
      </c>
      <c r="T805" s="334">
        <f>IF(N805&gt;0,N805*H805/Z805,0)*VLOOKUP(B805,'2-Kosten per locatie'!$A$13:$C$63,3,FALSE)</f>
        <v>0</v>
      </c>
      <c r="U805" s="334">
        <f>IF(O805&gt;0,O805*H805/Y805,0)*VLOOKUP(B805,'2-Kosten per locatie'!$A$13:$C$63,3,FALSE)</f>
        <v>0</v>
      </c>
      <c r="V805" s="334">
        <f>IF(P805&gt;0,P805*H805/Z805,0)*VLOOKUP(B805,'2-Kosten per locatie'!$A$13:$C$63,3,FALSE)</f>
        <v>0</v>
      </c>
      <c r="W805" s="335">
        <f>IF(K805="nio",0,IF(K805&gt;0,VLOOKUP(F805,'3-Productie normen'!A:L,VLOOKUP(K805,'3-Productie normen'!$B$38:$C$44,2,FALSE),FALSE)))</f>
        <v>0</v>
      </c>
      <c r="X805" s="335">
        <f t="shared" si="64"/>
        <v>0</v>
      </c>
      <c r="Y805" s="335">
        <f t="shared" si="65"/>
        <v>0</v>
      </c>
      <c r="Z805" s="335">
        <f t="shared" si="66"/>
        <v>0</v>
      </c>
      <c r="AA805" s="336" t="str">
        <f>VLOOKUP(F805,'3-Productie normen'!A:O,15,FALSE)</f>
        <v>-</v>
      </c>
      <c r="AC805" s="337">
        <f t="shared" si="67"/>
        <v>0</v>
      </c>
    </row>
    <row r="806" spans="1:29" ht="14.1" customHeight="1">
      <c r="A806" s="68">
        <v>806</v>
      </c>
      <c r="B806" s="273" t="s">
        <v>110</v>
      </c>
      <c r="C806" s="329" t="s">
        <v>207</v>
      </c>
      <c r="D806" s="330"/>
      <c r="E806" s="224" t="s">
        <v>533</v>
      </c>
      <c r="F806" s="224" t="s">
        <v>218</v>
      </c>
      <c r="G806" s="224" t="s">
        <v>233</v>
      </c>
      <c r="H806" s="339">
        <v>54</v>
      </c>
      <c r="I806" s="339"/>
      <c r="J806" s="332">
        <f t="shared" si="72"/>
        <v>0</v>
      </c>
      <c r="K806" s="333" t="s">
        <v>219</v>
      </c>
      <c r="L806" s="333"/>
      <c r="M806" s="333"/>
      <c r="N806" s="333"/>
      <c r="O806" s="333"/>
      <c r="P806" s="333"/>
      <c r="Q806" s="334">
        <f>IF(K806="nio",0,IF(K806&gt;0,K806*H806/W806,0))*VLOOKUP(B806,'2-Kosten per locatie'!$A$13:$C$63,3,FALSE)</f>
        <v>0</v>
      </c>
      <c r="R806" s="334">
        <f>IF(L806&gt;0,L806*H806/X806,0)*VLOOKUP(B806,'2-Kosten per locatie'!$A$13:$C$63,3,FALSE)</f>
        <v>0</v>
      </c>
      <c r="S806" s="334">
        <f>IF(M806&gt;0,M806*H806/Y806,0)*VLOOKUP(B806,'2-Kosten per locatie'!$A$13:$C$63,3,FALSE)</f>
        <v>0</v>
      </c>
      <c r="T806" s="334">
        <f>IF(N806&gt;0,N806*H806/Z806,0)*VLOOKUP(B806,'2-Kosten per locatie'!$A$13:$C$63,3,FALSE)</f>
        <v>0</v>
      </c>
      <c r="U806" s="334">
        <f>IF(O806&gt;0,O806*H806/Y806,0)*VLOOKUP(B806,'2-Kosten per locatie'!$A$13:$C$63,3,FALSE)</f>
        <v>0</v>
      </c>
      <c r="V806" s="334">
        <f>IF(P806&gt;0,P806*H806/Z806,0)*VLOOKUP(B806,'2-Kosten per locatie'!$A$13:$C$63,3,FALSE)</f>
        <v>0</v>
      </c>
      <c r="W806" s="335">
        <f>IF(K806="nio",0,IF(K806&gt;0,VLOOKUP(F806,'3-Productie normen'!A:L,VLOOKUP(K806,'3-Productie normen'!$B$38:$C$44,2,FALSE),FALSE)))</f>
        <v>0</v>
      </c>
      <c r="X806" s="335">
        <f t="shared" si="64"/>
        <v>0</v>
      </c>
      <c r="Y806" s="335">
        <f t="shared" si="65"/>
        <v>0</v>
      </c>
      <c r="Z806" s="335">
        <f t="shared" si="66"/>
        <v>0</v>
      </c>
      <c r="AA806" s="336" t="str">
        <f>VLOOKUP(F806,'3-Productie normen'!A:O,15,FALSE)</f>
        <v>-</v>
      </c>
      <c r="AC806" s="337">
        <f t="shared" si="67"/>
        <v>0</v>
      </c>
    </row>
    <row r="807" spans="1:29" ht="14.1" customHeight="1">
      <c r="A807" s="68">
        <v>807</v>
      </c>
      <c r="B807" s="273" t="s">
        <v>110</v>
      </c>
      <c r="C807" s="329" t="s">
        <v>236</v>
      </c>
      <c r="D807" s="330"/>
      <c r="E807" s="224" t="s">
        <v>214</v>
      </c>
      <c r="F807" s="224" t="s">
        <v>166</v>
      </c>
      <c r="G807" s="224" t="s">
        <v>211</v>
      </c>
      <c r="H807" s="339">
        <v>1.75</v>
      </c>
      <c r="I807" s="339"/>
      <c r="J807" s="332">
        <f t="shared" si="72"/>
        <v>130</v>
      </c>
      <c r="K807" s="333">
        <v>130</v>
      </c>
      <c r="L807" s="333"/>
      <c r="M807" s="333"/>
      <c r="N807" s="333"/>
      <c r="O807" s="333"/>
      <c r="P807" s="333"/>
      <c r="Q807" s="334" t="e">
        <f>IF(K807="nio",0,IF(K807&gt;0,K807*H807/W807,0))*VLOOKUP(B807,'2-Kosten per locatie'!$A$13:$C$63,3,FALSE)</f>
        <v>#DIV/0!</v>
      </c>
      <c r="R807" s="334">
        <f>IF(L807&gt;0,L807*H807/X807,0)*VLOOKUP(B807,'2-Kosten per locatie'!$A$13:$C$63,3,FALSE)</f>
        <v>0</v>
      </c>
      <c r="S807" s="334">
        <f>IF(M807&gt;0,M807*H807/Y807,0)*VLOOKUP(B807,'2-Kosten per locatie'!$A$13:$C$63,3,FALSE)</f>
        <v>0</v>
      </c>
      <c r="T807" s="334">
        <f>IF(N807&gt;0,N807*H807/Z807,0)*VLOOKUP(B807,'2-Kosten per locatie'!$A$13:$C$63,3,FALSE)</f>
        <v>0</v>
      </c>
      <c r="U807" s="334">
        <f>IF(O807&gt;0,O807*H807/Y807,0)*VLOOKUP(B807,'2-Kosten per locatie'!$A$13:$C$63,3,FALSE)</f>
        <v>0</v>
      </c>
      <c r="V807" s="334">
        <f>IF(P807&gt;0,P807*H807/Z807,0)*VLOOKUP(B807,'2-Kosten per locatie'!$A$13:$C$63,3,FALSE)</f>
        <v>0</v>
      </c>
      <c r="W807" s="335">
        <f>IF(K807="nio",0,IF(K807&gt;0,VLOOKUP(F807,'3-Productie normen'!A:L,VLOOKUP(K807,'3-Productie normen'!$B$38:$C$44,2,FALSE),FALSE)))</f>
        <v>0</v>
      </c>
      <c r="X807" s="335">
        <f t="shared" si="64"/>
        <v>0</v>
      </c>
      <c r="Y807" s="335">
        <f t="shared" si="65"/>
        <v>0</v>
      </c>
      <c r="Z807" s="335">
        <f t="shared" si="66"/>
        <v>0</v>
      </c>
      <c r="AA807" s="336" t="str">
        <f>VLOOKUP(F807,'3-Productie normen'!A:O,15,FALSE)</f>
        <v>S</v>
      </c>
      <c r="AC807" s="337">
        <f t="shared" si="67"/>
        <v>227.5</v>
      </c>
    </row>
    <row r="808" spans="1:29" ht="14.1" customHeight="1">
      <c r="A808" s="68">
        <v>808</v>
      </c>
      <c r="B808" s="273" t="s">
        <v>110</v>
      </c>
      <c r="C808" s="329" t="s">
        <v>236</v>
      </c>
      <c r="D808" s="330"/>
      <c r="E808" s="224" t="s">
        <v>215</v>
      </c>
      <c r="F808" s="224" t="s">
        <v>166</v>
      </c>
      <c r="G808" s="224" t="s">
        <v>211</v>
      </c>
      <c r="H808" s="339">
        <v>7.25</v>
      </c>
      <c r="I808" s="339"/>
      <c r="J808" s="332">
        <f t="shared" si="72"/>
        <v>130</v>
      </c>
      <c r="K808" s="333">
        <v>130</v>
      </c>
      <c r="L808" s="333"/>
      <c r="M808" s="333"/>
      <c r="N808" s="333"/>
      <c r="O808" s="333"/>
      <c r="P808" s="333"/>
      <c r="Q808" s="334" t="e">
        <f>IF(K808="nio",0,IF(K808&gt;0,K808*H808/W808,0))*VLOOKUP(B808,'2-Kosten per locatie'!$A$13:$C$63,3,FALSE)</f>
        <v>#DIV/0!</v>
      </c>
      <c r="R808" s="334">
        <f>IF(L808&gt;0,L808*H808/X808,0)*VLOOKUP(B808,'2-Kosten per locatie'!$A$13:$C$63,3,FALSE)</f>
        <v>0</v>
      </c>
      <c r="S808" s="334">
        <f>IF(M808&gt;0,M808*H808/Y808,0)*VLOOKUP(B808,'2-Kosten per locatie'!$A$13:$C$63,3,FALSE)</f>
        <v>0</v>
      </c>
      <c r="T808" s="334">
        <f>IF(N808&gt;0,N808*H808/Z808,0)*VLOOKUP(B808,'2-Kosten per locatie'!$A$13:$C$63,3,FALSE)</f>
        <v>0</v>
      </c>
      <c r="U808" s="334">
        <f>IF(O808&gt;0,O808*H808/Y808,0)*VLOOKUP(B808,'2-Kosten per locatie'!$A$13:$C$63,3,FALSE)</f>
        <v>0</v>
      </c>
      <c r="V808" s="334">
        <f>IF(P808&gt;0,P808*H808/Z808,0)*VLOOKUP(B808,'2-Kosten per locatie'!$A$13:$C$63,3,FALSE)</f>
        <v>0</v>
      </c>
      <c r="W808" s="335">
        <f>IF(K808="nio",0,IF(K808&gt;0,VLOOKUP(F808,'3-Productie normen'!A:L,VLOOKUP(K808,'3-Productie normen'!$B$38:$C$44,2,FALSE),FALSE)))</f>
        <v>0</v>
      </c>
      <c r="X808" s="335">
        <f t="shared" si="64"/>
        <v>0</v>
      </c>
      <c r="Y808" s="335">
        <f t="shared" si="65"/>
        <v>0</v>
      </c>
      <c r="Z808" s="335">
        <f t="shared" si="66"/>
        <v>0</v>
      </c>
      <c r="AA808" s="336" t="str">
        <f>VLOOKUP(F808,'3-Productie normen'!A:O,15,FALSE)</f>
        <v>S</v>
      </c>
      <c r="AC808" s="337">
        <f t="shared" si="67"/>
        <v>942.5</v>
      </c>
    </row>
    <row r="809" spans="1:29" ht="14.1" customHeight="1">
      <c r="A809" s="68">
        <v>809</v>
      </c>
      <c r="B809" s="273" t="s">
        <v>110</v>
      </c>
      <c r="C809" s="329" t="s">
        <v>534</v>
      </c>
      <c r="D809" s="330"/>
      <c r="E809" s="224" t="s">
        <v>155</v>
      </c>
      <c r="F809" s="224" t="s">
        <v>155</v>
      </c>
      <c r="G809" s="224" t="s">
        <v>233</v>
      </c>
      <c r="H809" s="339">
        <v>12.5</v>
      </c>
      <c r="I809" s="339"/>
      <c r="J809" s="332">
        <f t="shared" si="72"/>
        <v>130</v>
      </c>
      <c r="K809" s="333">
        <v>130</v>
      </c>
      <c r="L809" s="333"/>
      <c r="M809" s="333"/>
      <c r="N809" s="333"/>
      <c r="O809" s="333"/>
      <c r="P809" s="333"/>
      <c r="Q809" s="334" t="e">
        <f>IF(K809="nio",0,IF(K809&gt;0,K809*H809/W809,0))*VLOOKUP(B809,'2-Kosten per locatie'!$A$13:$C$63,3,FALSE)</f>
        <v>#DIV/0!</v>
      </c>
      <c r="R809" s="334">
        <f>IF(L809&gt;0,L809*H809/X809,0)*VLOOKUP(B809,'2-Kosten per locatie'!$A$13:$C$63,3,FALSE)</f>
        <v>0</v>
      </c>
      <c r="S809" s="334">
        <f>IF(M809&gt;0,M809*H809/Y809,0)*VLOOKUP(B809,'2-Kosten per locatie'!$A$13:$C$63,3,FALSE)</f>
        <v>0</v>
      </c>
      <c r="T809" s="334">
        <f>IF(N809&gt;0,N809*H809/Z809,0)*VLOOKUP(B809,'2-Kosten per locatie'!$A$13:$C$63,3,FALSE)</f>
        <v>0</v>
      </c>
      <c r="U809" s="334">
        <f>IF(O809&gt;0,O809*H809/Y809,0)*VLOOKUP(B809,'2-Kosten per locatie'!$A$13:$C$63,3,FALSE)</f>
        <v>0</v>
      </c>
      <c r="V809" s="334">
        <f>IF(P809&gt;0,P809*H809/Z809,0)*VLOOKUP(B809,'2-Kosten per locatie'!$A$13:$C$63,3,FALSE)</f>
        <v>0</v>
      </c>
      <c r="W809" s="335">
        <f>IF(K809="nio",0,IF(K809&gt;0,VLOOKUP(F809,'3-Productie normen'!A:L,VLOOKUP(K809,'3-Productie normen'!$B$38:$C$44,2,FALSE),FALSE)))</f>
        <v>0</v>
      </c>
      <c r="X809" s="335">
        <f t="shared" si="64"/>
        <v>0</v>
      </c>
      <c r="Y809" s="335">
        <f t="shared" si="65"/>
        <v>0</v>
      </c>
      <c r="Z809" s="335">
        <f t="shared" si="66"/>
        <v>0</v>
      </c>
      <c r="AA809" s="336" t="str">
        <f>VLOOKUP(F809,'3-Productie normen'!A:O,15,FALSE)</f>
        <v>V</v>
      </c>
      <c r="AC809" s="337">
        <f t="shared" si="67"/>
        <v>1625</v>
      </c>
    </row>
    <row r="810" spans="1:29" ht="14.1" customHeight="1">
      <c r="A810" s="68">
        <v>810</v>
      </c>
      <c r="B810" s="273" t="s">
        <v>110</v>
      </c>
      <c r="C810" s="329" t="s">
        <v>534</v>
      </c>
      <c r="D810" s="330"/>
      <c r="E810" s="224" t="s">
        <v>321</v>
      </c>
      <c r="F810" s="224" t="s">
        <v>169</v>
      </c>
      <c r="G810" s="224" t="s">
        <v>233</v>
      </c>
      <c r="H810" s="339">
        <v>16.8</v>
      </c>
      <c r="I810" s="339"/>
      <c r="J810" s="332">
        <f t="shared" si="72"/>
        <v>130</v>
      </c>
      <c r="K810" s="333">
        <v>130</v>
      </c>
      <c r="L810" s="333"/>
      <c r="M810" s="333"/>
      <c r="N810" s="333"/>
      <c r="O810" s="333"/>
      <c r="P810" s="333"/>
      <c r="Q810" s="334" t="e">
        <f>IF(K810="nio",0,IF(K810&gt;0,K810*H810/W810,0))*VLOOKUP(B810,'2-Kosten per locatie'!$A$13:$C$63,3,FALSE)</f>
        <v>#DIV/0!</v>
      </c>
      <c r="R810" s="334">
        <f>IF(L810&gt;0,L810*H810/X810,0)*VLOOKUP(B810,'2-Kosten per locatie'!$A$13:$C$63,3,FALSE)</f>
        <v>0</v>
      </c>
      <c r="S810" s="334">
        <f>IF(M810&gt;0,M810*H810/Y810,0)*VLOOKUP(B810,'2-Kosten per locatie'!$A$13:$C$63,3,FALSE)</f>
        <v>0</v>
      </c>
      <c r="T810" s="334">
        <f>IF(N810&gt;0,N810*H810/Z810,0)*VLOOKUP(B810,'2-Kosten per locatie'!$A$13:$C$63,3,FALSE)</f>
        <v>0</v>
      </c>
      <c r="U810" s="334">
        <f>IF(O810&gt;0,O810*H810/Y810,0)*VLOOKUP(B810,'2-Kosten per locatie'!$A$13:$C$63,3,FALSE)</f>
        <v>0</v>
      </c>
      <c r="V810" s="334">
        <f>IF(P810&gt;0,P810*H810/Z810,0)*VLOOKUP(B810,'2-Kosten per locatie'!$A$13:$C$63,3,FALSE)</f>
        <v>0</v>
      </c>
      <c r="W810" s="335">
        <f>IF(K810="nio",0,IF(K810&gt;0,VLOOKUP(F810,'3-Productie normen'!A:L,VLOOKUP(K810,'3-Productie normen'!$B$38:$C$44,2,FALSE),FALSE)))</f>
        <v>0</v>
      </c>
      <c r="X810" s="335">
        <f t="shared" si="64"/>
        <v>0</v>
      </c>
      <c r="Y810" s="335">
        <f t="shared" si="65"/>
        <v>0</v>
      </c>
      <c r="Z810" s="335">
        <f t="shared" si="66"/>
        <v>0</v>
      </c>
      <c r="AA810" s="336" t="str">
        <f>VLOOKUP(F810,'3-Productie normen'!A:O,15,FALSE)</f>
        <v>V</v>
      </c>
      <c r="AC810" s="337">
        <f t="shared" si="67"/>
        <v>2184</v>
      </c>
    </row>
    <row r="811" spans="1:29" ht="14.1" customHeight="1">
      <c r="A811" s="68">
        <v>811</v>
      </c>
      <c r="B811" s="273" t="s">
        <v>110</v>
      </c>
      <c r="C811" s="329" t="s">
        <v>534</v>
      </c>
      <c r="D811" s="330"/>
      <c r="E811" s="224" t="s">
        <v>154</v>
      </c>
      <c r="F811" s="224" t="s">
        <v>154</v>
      </c>
      <c r="G811" s="224" t="s">
        <v>233</v>
      </c>
      <c r="H811" s="339">
        <v>50.9</v>
      </c>
      <c r="I811" s="339"/>
      <c r="J811" s="332">
        <f t="shared" si="72"/>
        <v>130</v>
      </c>
      <c r="K811" s="333">
        <v>130</v>
      </c>
      <c r="L811" s="333"/>
      <c r="M811" s="333"/>
      <c r="N811" s="333"/>
      <c r="O811" s="333"/>
      <c r="P811" s="333"/>
      <c r="Q811" s="334" t="e">
        <f>IF(K811="nio",0,IF(K811&gt;0,K811*H811/W811,0))*VLOOKUP(B811,'2-Kosten per locatie'!$A$13:$C$63,3,FALSE)</f>
        <v>#DIV/0!</v>
      </c>
      <c r="R811" s="334">
        <f>IF(L811&gt;0,L811*H811/X811,0)*VLOOKUP(B811,'2-Kosten per locatie'!$A$13:$C$63,3,FALSE)</f>
        <v>0</v>
      </c>
      <c r="S811" s="334">
        <f>IF(M811&gt;0,M811*H811/Y811,0)*VLOOKUP(B811,'2-Kosten per locatie'!$A$13:$C$63,3,FALSE)</f>
        <v>0</v>
      </c>
      <c r="T811" s="334">
        <f>IF(N811&gt;0,N811*H811/Z811,0)*VLOOKUP(B811,'2-Kosten per locatie'!$A$13:$C$63,3,FALSE)</f>
        <v>0</v>
      </c>
      <c r="U811" s="334">
        <f>IF(O811&gt;0,O811*H811/Y811,0)*VLOOKUP(B811,'2-Kosten per locatie'!$A$13:$C$63,3,FALSE)</f>
        <v>0</v>
      </c>
      <c r="V811" s="334">
        <f>IF(P811&gt;0,P811*H811/Z811,0)*VLOOKUP(B811,'2-Kosten per locatie'!$A$13:$C$63,3,FALSE)</f>
        <v>0</v>
      </c>
      <c r="W811" s="335">
        <f>IF(K811="nio",0,IF(K811&gt;0,VLOOKUP(F811,'3-Productie normen'!A:L,VLOOKUP(K811,'3-Productie normen'!$B$38:$C$44,2,FALSE),FALSE)))</f>
        <v>0</v>
      </c>
      <c r="X811" s="335">
        <f t="shared" si="64"/>
        <v>0</v>
      </c>
      <c r="Y811" s="335">
        <f t="shared" si="65"/>
        <v>0</v>
      </c>
      <c r="Z811" s="335">
        <f t="shared" si="66"/>
        <v>0</v>
      </c>
      <c r="AA811" s="336" t="str">
        <f>VLOOKUP(F811,'3-Productie normen'!A:O,15,FALSE)</f>
        <v>V</v>
      </c>
      <c r="AC811" s="337">
        <f t="shared" si="67"/>
        <v>6617</v>
      </c>
    </row>
    <row r="812" spans="1:29" ht="14.1" customHeight="1">
      <c r="A812" s="68">
        <v>812</v>
      </c>
      <c r="B812" s="273" t="s">
        <v>110</v>
      </c>
      <c r="C812" s="329" t="s">
        <v>534</v>
      </c>
      <c r="D812" s="330"/>
      <c r="E812" s="224" t="s">
        <v>171</v>
      </c>
      <c r="F812" s="224" t="s">
        <v>218</v>
      </c>
      <c r="G812" s="224" t="s">
        <v>233</v>
      </c>
      <c r="H812" s="339"/>
      <c r="I812" s="339">
        <v>17.399999999999999</v>
      </c>
      <c r="J812" s="332">
        <f t="shared" si="72"/>
        <v>0</v>
      </c>
      <c r="K812" s="333" t="s">
        <v>219</v>
      </c>
      <c r="L812" s="333"/>
      <c r="M812" s="333"/>
      <c r="N812" s="333"/>
      <c r="O812" s="333"/>
      <c r="P812" s="333"/>
      <c r="Q812" s="334">
        <f>IF(K812="nio",0,IF(K812&gt;0,K812*H812/W812,0))*VLOOKUP(B812,'2-Kosten per locatie'!$A$13:$C$63,3,FALSE)</f>
        <v>0</v>
      </c>
      <c r="R812" s="334">
        <f>IF(L812&gt;0,L812*H812/X812,0)*VLOOKUP(B812,'2-Kosten per locatie'!$A$13:$C$63,3,FALSE)</f>
        <v>0</v>
      </c>
      <c r="S812" s="334">
        <f>IF(M812&gt;0,M812*H812/Y812,0)*VLOOKUP(B812,'2-Kosten per locatie'!$A$13:$C$63,3,FALSE)</f>
        <v>0</v>
      </c>
      <c r="T812" s="334">
        <f>IF(N812&gt;0,N812*H812/Z812,0)*VLOOKUP(B812,'2-Kosten per locatie'!$A$13:$C$63,3,FALSE)</f>
        <v>0</v>
      </c>
      <c r="U812" s="334">
        <f>IF(O812&gt;0,O812*H812/Y812,0)*VLOOKUP(B812,'2-Kosten per locatie'!$A$13:$C$63,3,FALSE)</f>
        <v>0</v>
      </c>
      <c r="V812" s="334">
        <f>IF(P812&gt;0,P812*H812/Z812,0)*VLOOKUP(B812,'2-Kosten per locatie'!$A$13:$C$63,3,FALSE)</f>
        <v>0</v>
      </c>
      <c r="W812" s="335">
        <f>IF(K812="nio",0,IF(K812&gt;0,VLOOKUP(F812,'3-Productie normen'!A:L,VLOOKUP(K812,'3-Productie normen'!$B$38:$C$44,2,FALSE),FALSE)))</f>
        <v>0</v>
      </c>
      <c r="X812" s="335">
        <f t="shared" si="64"/>
        <v>0</v>
      </c>
      <c r="Y812" s="335">
        <f t="shared" si="65"/>
        <v>0</v>
      </c>
      <c r="Z812" s="335">
        <f t="shared" si="66"/>
        <v>0</v>
      </c>
      <c r="AA812" s="336" t="str">
        <f>VLOOKUP(F812,'3-Productie normen'!A:O,15,FALSE)</f>
        <v>-</v>
      </c>
      <c r="AC812" s="337">
        <f t="shared" si="67"/>
        <v>0</v>
      </c>
    </row>
    <row r="813" spans="1:29" ht="14.1" customHeight="1">
      <c r="A813" s="68">
        <v>813</v>
      </c>
      <c r="B813" s="273" t="s">
        <v>110</v>
      </c>
      <c r="C813" s="329" t="s">
        <v>534</v>
      </c>
      <c r="D813" s="330"/>
      <c r="E813" s="224" t="s">
        <v>404</v>
      </c>
      <c r="F813" s="224" t="s">
        <v>158</v>
      </c>
      <c r="G813" s="224" t="s">
        <v>233</v>
      </c>
      <c r="H813" s="339">
        <v>8.6</v>
      </c>
      <c r="I813" s="339"/>
      <c r="J813" s="332">
        <f t="shared" si="72"/>
        <v>130</v>
      </c>
      <c r="K813" s="333">
        <v>130</v>
      </c>
      <c r="L813" s="333"/>
      <c r="M813" s="333"/>
      <c r="N813" s="333"/>
      <c r="O813" s="333"/>
      <c r="P813" s="333"/>
      <c r="Q813" s="334" t="e">
        <f>IF(K813="nio",0,IF(K813&gt;0,K813*H813/W813,0))*VLOOKUP(B813,'2-Kosten per locatie'!$A$13:$C$63,3,FALSE)</f>
        <v>#DIV/0!</v>
      </c>
      <c r="R813" s="334">
        <f>IF(L813&gt;0,L813*H813/X813,0)*VLOOKUP(B813,'2-Kosten per locatie'!$A$13:$C$63,3,FALSE)</f>
        <v>0</v>
      </c>
      <c r="S813" s="334">
        <f>IF(M813&gt;0,M813*H813/Y813,0)*VLOOKUP(B813,'2-Kosten per locatie'!$A$13:$C$63,3,FALSE)</f>
        <v>0</v>
      </c>
      <c r="T813" s="334">
        <f>IF(N813&gt;0,N813*H813/Z813,0)*VLOOKUP(B813,'2-Kosten per locatie'!$A$13:$C$63,3,FALSE)</f>
        <v>0</v>
      </c>
      <c r="U813" s="334">
        <f>IF(O813&gt;0,O813*H813/Y813,0)*VLOOKUP(B813,'2-Kosten per locatie'!$A$13:$C$63,3,FALSE)</f>
        <v>0</v>
      </c>
      <c r="V813" s="334">
        <f>IF(P813&gt;0,P813*H813/Z813,0)*VLOOKUP(B813,'2-Kosten per locatie'!$A$13:$C$63,3,FALSE)</f>
        <v>0</v>
      </c>
      <c r="W813" s="335">
        <f>IF(K813="nio",0,IF(K813&gt;0,VLOOKUP(F813,'3-Productie normen'!A:L,VLOOKUP(K813,'3-Productie normen'!$B$38:$C$44,2,FALSE),FALSE)))</f>
        <v>0</v>
      </c>
      <c r="X813" s="335">
        <f t="shared" si="64"/>
        <v>0</v>
      </c>
      <c r="Y813" s="335">
        <f t="shared" si="65"/>
        <v>0</v>
      </c>
      <c r="Z813" s="335">
        <f t="shared" si="66"/>
        <v>0</v>
      </c>
      <c r="AA813" s="336" t="str">
        <f>VLOOKUP(F813,'3-Productie normen'!A:O,15,FALSE)</f>
        <v>B</v>
      </c>
      <c r="AC813" s="337">
        <f t="shared" si="67"/>
        <v>1118</v>
      </c>
    </row>
    <row r="814" spans="1:29" ht="14.1" customHeight="1">
      <c r="A814" s="68">
        <v>814</v>
      </c>
      <c r="B814" s="273" t="s">
        <v>110</v>
      </c>
      <c r="C814" s="329" t="s">
        <v>534</v>
      </c>
      <c r="D814" s="330"/>
      <c r="E814" s="224" t="s">
        <v>285</v>
      </c>
      <c r="F814" s="224" t="s">
        <v>166</v>
      </c>
      <c r="G814" s="224" t="s">
        <v>378</v>
      </c>
      <c r="H814" s="339">
        <v>2.9</v>
      </c>
      <c r="I814" s="339"/>
      <c r="J814" s="332">
        <f t="shared" si="72"/>
        <v>130</v>
      </c>
      <c r="K814" s="333">
        <v>130</v>
      </c>
      <c r="L814" s="333"/>
      <c r="M814" s="333"/>
      <c r="N814" s="333"/>
      <c r="O814" s="333"/>
      <c r="P814" s="333"/>
      <c r="Q814" s="334" t="e">
        <f>IF(K814="nio",0,IF(K814&gt;0,K814*H814/W814,0))*VLOOKUP(B814,'2-Kosten per locatie'!$A$13:$C$63,3,FALSE)</f>
        <v>#DIV/0!</v>
      </c>
      <c r="R814" s="334">
        <f>IF(L814&gt;0,L814*H814/X814,0)*VLOOKUP(B814,'2-Kosten per locatie'!$A$13:$C$63,3,FALSE)</f>
        <v>0</v>
      </c>
      <c r="S814" s="334">
        <f>IF(M814&gt;0,M814*H814/Y814,0)*VLOOKUP(B814,'2-Kosten per locatie'!$A$13:$C$63,3,FALSE)</f>
        <v>0</v>
      </c>
      <c r="T814" s="334">
        <f>IF(N814&gt;0,N814*H814/Z814,0)*VLOOKUP(B814,'2-Kosten per locatie'!$A$13:$C$63,3,FALSE)</f>
        <v>0</v>
      </c>
      <c r="U814" s="334">
        <f>IF(O814&gt;0,O814*H814/Y814,0)*VLOOKUP(B814,'2-Kosten per locatie'!$A$13:$C$63,3,FALSE)</f>
        <v>0</v>
      </c>
      <c r="V814" s="334">
        <f>IF(P814&gt;0,P814*H814/Z814,0)*VLOOKUP(B814,'2-Kosten per locatie'!$A$13:$C$63,3,FALSE)</f>
        <v>0</v>
      </c>
      <c r="W814" s="335">
        <f>IF(K814="nio",0,IF(K814&gt;0,VLOOKUP(F814,'3-Productie normen'!A:L,VLOOKUP(K814,'3-Productie normen'!$B$38:$C$44,2,FALSE),FALSE)))</f>
        <v>0</v>
      </c>
      <c r="X814" s="335">
        <f t="shared" si="64"/>
        <v>0</v>
      </c>
      <c r="Y814" s="335">
        <f t="shared" si="65"/>
        <v>0</v>
      </c>
      <c r="Z814" s="335">
        <f t="shared" si="66"/>
        <v>0</v>
      </c>
      <c r="AA814" s="336" t="str">
        <f>VLOOKUP(F814,'3-Productie normen'!A:O,15,FALSE)</f>
        <v>S</v>
      </c>
      <c r="AC814" s="337">
        <f t="shared" si="67"/>
        <v>377</v>
      </c>
    </row>
    <row r="815" spans="1:29" ht="14.1" customHeight="1">
      <c r="A815" s="68">
        <v>815</v>
      </c>
      <c r="B815" s="273" t="s">
        <v>110</v>
      </c>
      <c r="C815" s="329" t="s">
        <v>534</v>
      </c>
      <c r="D815" s="330"/>
      <c r="E815" s="224" t="s">
        <v>535</v>
      </c>
      <c r="F815" s="224" t="s">
        <v>167</v>
      </c>
      <c r="G815" s="224" t="s">
        <v>223</v>
      </c>
      <c r="H815" s="339">
        <v>5.8</v>
      </c>
      <c r="I815" s="339"/>
      <c r="J815" s="332">
        <f t="shared" si="72"/>
        <v>130</v>
      </c>
      <c r="K815" s="333">
        <v>130</v>
      </c>
      <c r="L815" s="333"/>
      <c r="M815" s="333"/>
      <c r="N815" s="333"/>
      <c r="O815" s="333"/>
      <c r="P815" s="333"/>
      <c r="Q815" s="334" t="e">
        <f>IF(K815="nio",0,IF(K815&gt;0,K815*H815/W815,0))*VLOOKUP(B815,'2-Kosten per locatie'!$A$13:$C$63,3,FALSE)</f>
        <v>#DIV/0!</v>
      </c>
      <c r="R815" s="334">
        <f>IF(L815&gt;0,L815*H815/X815,0)*VLOOKUP(B815,'2-Kosten per locatie'!$A$13:$C$63,3,FALSE)</f>
        <v>0</v>
      </c>
      <c r="S815" s="334">
        <f>IF(M815&gt;0,M815*H815/Y815,0)*VLOOKUP(B815,'2-Kosten per locatie'!$A$13:$C$63,3,FALSE)</f>
        <v>0</v>
      </c>
      <c r="T815" s="334">
        <f>IF(N815&gt;0,N815*H815/Z815,0)*VLOOKUP(B815,'2-Kosten per locatie'!$A$13:$C$63,3,FALSE)</f>
        <v>0</v>
      </c>
      <c r="U815" s="334">
        <f>IF(O815&gt;0,O815*H815/Y815,0)*VLOOKUP(B815,'2-Kosten per locatie'!$A$13:$C$63,3,FALSE)</f>
        <v>0</v>
      </c>
      <c r="V815" s="334">
        <f>IF(P815&gt;0,P815*H815/Z815,0)*VLOOKUP(B815,'2-Kosten per locatie'!$A$13:$C$63,3,FALSE)</f>
        <v>0</v>
      </c>
      <c r="W815" s="335">
        <f>IF(K815="nio",0,IF(K815&gt;0,VLOOKUP(F815,'3-Productie normen'!A:L,VLOOKUP(K815,'3-Productie normen'!$B$38:$C$44,2,FALSE),FALSE)))</f>
        <v>0</v>
      </c>
      <c r="X815" s="335">
        <f t="shared" si="64"/>
        <v>0</v>
      </c>
      <c r="Y815" s="335">
        <f t="shared" si="65"/>
        <v>0</v>
      </c>
      <c r="Z815" s="335">
        <f t="shared" si="66"/>
        <v>0</v>
      </c>
      <c r="AA815" s="336" t="str">
        <f>VLOOKUP(F815,'3-Productie normen'!A:O,15,FALSE)</f>
        <v>V</v>
      </c>
      <c r="AC815" s="337">
        <f t="shared" si="67"/>
        <v>754</v>
      </c>
    </row>
    <row r="816" spans="1:29" ht="14.1" customHeight="1">
      <c r="A816" s="68">
        <v>816</v>
      </c>
      <c r="B816" s="273" t="s">
        <v>86</v>
      </c>
      <c r="C816" s="329" t="s">
        <v>207</v>
      </c>
      <c r="D816" s="330"/>
      <c r="E816" s="224" t="s">
        <v>536</v>
      </c>
      <c r="F816" s="224" t="s">
        <v>166</v>
      </c>
      <c r="G816" s="224" t="s">
        <v>211</v>
      </c>
      <c r="H816" s="339">
        <v>18.8</v>
      </c>
      <c r="I816" s="339"/>
      <c r="J816" s="332">
        <f t="shared" si="72"/>
        <v>104</v>
      </c>
      <c r="K816" s="333">
        <v>104</v>
      </c>
      <c r="L816" s="333"/>
      <c r="M816" s="333"/>
      <c r="N816" s="333"/>
      <c r="O816" s="333"/>
      <c r="P816" s="333"/>
      <c r="Q816" s="334" t="e">
        <f>IF(K816="nio",0,IF(K816&gt;0,K816*H816/W816,0))*VLOOKUP(B816,'2-Kosten per locatie'!$A$13:$C$63,3,FALSE)</f>
        <v>#DIV/0!</v>
      </c>
      <c r="R816" s="334">
        <f>IF(L816&gt;0,L816*H816/X816,0)*VLOOKUP(B816,'2-Kosten per locatie'!$A$13:$C$63,3,FALSE)</f>
        <v>0</v>
      </c>
      <c r="S816" s="334">
        <f>IF(M816&gt;0,M816*H816/Y816,0)*VLOOKUP(B816,'2-Kosten per locatie'!$A$13:$C$63,3,FALSE)</f>
        <v>0</v>
      </c>
      <c r="T816" s="334">
        <f>IF(N816&gt;0,N816*H816/Z816,0)*VLOOKUP(B816,'2-Kosten per locatie'!$A$13:$C$63,3,FALSE)</f>
        <v>0</v>
      </c>
      <c r="U816" s="334">
        <f>IF(O816&gt;0,O816*H816/Y816,0)*VLOOKUP(B816,'2-Kosten per locatie'!$A$13:$C$63,3,FALSE)</f>
        <v>0</v>
      </c>
      <c r="V816" s="334">
        <f>IF(P816&gt;0,P816*H816/Z816,0)*VLOOKUP(B816,'2-Kosten per locatie'!$A$13:$C$63,3,FALSE)</f>
        <v>0</v>
      </c>
      <c r="W816" s="335">
        <f>IF(K816="nio",0,IF(K816&gt;0,VLOOKUP(F816,'3-Productie normen'!A:L,VLOOKUP(K816,'3-Productie normen'!$B$38:$C$44,2,FALSE),FALSE)))</f>
        <v>0</v>
      </c>
      <c r="X816" s="335">
        <f t="shared" si="64"/>
        <v>0</v>
      </c>
      <c r="Y816" s="335">
        <f t="shared" si="65"/>
        <v>0</v>
      </c>
      <c r="Z816" s="335">
        <f t="shared" si="66"/>
        <v>0</v>
      </c>
      <c r="AA816" s="336" t="str">
        <f>VLOOKUP(F816,'3-Productie normen'!A:O,15,FALSE)</f>
        <v>S</v>
      </c>
      <c r="AC816" s="337">
        <f t="shared" si="67"/>
        <v>1955.2</v>
      </c>
    </row>
    <row r="817" spans="1:29" ht="14.1" customHeight="1">
      <c r="A817" s="68">
        <v>817</v>
      </c>
      <c r="B817" s="273" t="s">
        <v>86</v>
      </c>
      <c r="C817" s="329" t="s">
        <v>207</v>
      </c>
      <c r="D817" s="330"/>
      <c r="E817" s="224" t="s">
        <v>537</v>
      </c>
      <c r="F817" s="224" t="s">
        <v>155</v>
      </c>
      <c r="G817" s="224" t="s">
        <v>209</v>
      </c>
      <c r="H817" s="339">
        <v>6.2</v>
      </c>
      <c r="I817" s="339"/>
      <c r="J817" s="332">
        <f t="shared" si="72"/>
        <v>104</v>
      </c>
      <c r="K817" s="333">
        <v>104</v>
      </c>
      <c r="L817" s="333"/>
      <c r="M817" s="333"/>
      <c r="N817" s="333"/>
      <c r="O817" s="333"/>
      <c r="P817" s="333"/>
      <c r="Q817" s="334" t="e">
        <f>IF(K817="nio",0,IF(K817&gt;0,K817*H817/W817,0))*VLOOKUP(B817,'2-Kosten per locatie'!$A$13:$C$63,3,FALSE)</f>
        <v>#DIV/0!</v>
      </c>
      <c r="R817" s="334">
        <f>IF(L817&gt;0,L817*H817/X817,0)*VLOOKUP(B817,'2-Kosten per locatie'!$A$13:$C$63,3,FALSE)</f>
        <v>0</v>
      </c>
      <c r="S817" s="334">
        <f>IF(M817&gt;0,M817*H817/Y817,0)*VLOOKUP(B817,'2-Kosten per locatie'!$A$13:$C$63,3,FALSE)</f>
        <v>0</v>
      </c>
      <c r="T817" s="334">
        <f>IF(N817&gt;0,N817*H817/Z817,0)*VLOOKUP(B817,'2-Kosten per locatie'!$A$13:$C$63,3,FALSE)</f>
        <v>0</v>
      </c>
      <c r="U817" s="334">
        <f>IF(O817&gt;0,O817*H817/Y817,0)*VLOOKUP(B817,'2-Kosten per locatie'!$A$13:$C$63,3,FALSE)</f>
        <v>0</v>
      </c>
      <c r="V817" s="334">
        <f>IF(P817&gt;0,P817*H817/Z817,0)*VLOOKUP(B817,'2-Kosten per locatie'!$A$13:$C$63,3,FALSE)</f>
        <v>0</v>
      </c>
      <c r="W817" s="335">
        <f>IF(K817="nio",0,IF(K817&gt;0,VLOOKUP(F817,'3-Productie normen'!A:L,VLOOKUP(K817,'3-Productie normen'!$B$38:$C$44,2,FALSE),FALSE)))</f>
        <v>0</v>
      </c>
      <c r="X817" s="335">
        <f t="shared" si="64"/>
        <v>0</v>
      </c>
      <c r="Y817" s="335">
        <f t="shared" si="65"/>
        <v>0</v>
      </c>
      <c r="Z817" s="335">
        <f t="shared" si="66"/>
        <v>0</v>
      </c>
      <c r="AA817" s="336" t="str">
        <f>VLOOKUP(F817,'3-Productie normen'!A:O,15,FALSE)</f>
        <v>V</v>
      </c>
      <c r="AC817" s="337">
        <f t="shared" si="67"/>
        <v>644.80000000000007</v>
      </c>
    </row>
    <row r="818" spans="1:29" ht="14.1" customHeight="1">
      <c r="A818" s="68">
        <v>818</v>
      </c>
      <c r="B818" s="273" t="s">
        <v>86</v>
      </c>
      <c r="C818" s="329" t="s">
        <v>207</v>
      </c>
      <c r="D818" s="330"/>
      <c r="E818" s="224" t="s">
        <v>404</v>
      </c>
      <c r="F818" s="224" t="s">
        <v>158</v>
      </c>
      <c r="G818" s="224" t="s">
        <v>233</v>
      </c>
      <c r="H818" s="339">
        <v>18</v>
      </c>
      <c r="I818" s="339"/>
      <c r="J818" s="332">
        <f t="shared" si="72"/>
        <v>104</v>
      </c>
      <c r="K818" s="333">
        <v>104</v>
      </c>
      <c r="L818" s="333"/>
      <c r="M818" s="333"/>
      <c r="N818" s="333"/>
      <c r="O818" s="333"/>
      <c r="P818" s="333"/>
      <c r="Q818" s="334" t="e">
        <f>IF(K818="nio",0,IF(K818&gt;0,K818*H818/W818,0))*VLOOKUP(B818,'2-Kosten per locatie'!$A$13:$C$63,3,FALSE)</f>
        <v>#DIV/0!</v>
      </c>
      <c r="R818" s="334">
        <f>IF(L818&gt;0,L818*H818/X818,0)*VLOOKUP(B818,'2-Kosten per locatie'!$A$13:$C$63,3,FALSE)</f>
        <v>0</v>
      </c>
      <c r="S818" s="334">
        <f>IF(M818&gt;0,M818*H818/Y818,0)*VLOOKUP(B818,'2-Kosten per locatie'!$A$13:$C$63,3,FALSE)</f>
        <v>0</v>
      </c>
      <c r="T818" s="334">
        <f>IF(N818&gt;0,N818*H818/Z818,0)*VLOOKUP(B818,'2-Kosten per locatie'!$A$13:$C$63,3,FALSE)</f>
        <v>0</v>
      </c>
      <c r="U818" s="334">
        <f>IF(O818&gt;0,O818*H818/Y818,0)*VLOOKUP(B818,'2-Kosten per locatie'!$A$13:$C$63,3,FALSE)</f>
        <v>0</v>
      </c>
      <c r="V818" s="334">
        <f>IF(P818&gt;0,P818*H818/Z818,0)*VLOOKUP(B818,'2-Kosten per locatie'!$A$13:$C$63,3,FALSE)</f>
        <v>0</v>
      </c>
      <c r="W818" s="335">
        <f>IF(K818="nio",0,IF(K818&gt;0,VLOOKUP(F818,'3-Productie normen'!A:L,VLOOKUP(K818,'3-Productie normen'!$B$38:$C$44,2,FALSE),FALSE)))</f>
        <v>0</v>
      </c>
      <c r="X818" s="335">
        <f t="shared" si="64"/>
        <v>0</v>
      </c>
      <c r="Y818" s="335">
        <f t="shared" si="65"/>
        <v>0</v>
      </c>
      <c r="Z818" s="335">
        <f t="shared" si="66"/>
        <v>0</v>
      </c>
      <c r="AA818" s="336" t="str">
        <f>VLOOKUP(F818,'3-Productie normen'!A:O,15,FALSE)</f>
        <v>B</v>
      </c>
      <c r="AC818" s="337">
        <f t="shared" si="67"/>
        <v>1872</v>
      </c>
    </row>
    <row r="819" spans="1:29" ht="14.1" customHeight="1">
      <c r="A819" s="68">
        <v>819</v>
      </c>
      <c r="B819" s="273" t="s">
        <v>86</v>
      </c>
      <c r="C819" s="329" t="s">
        <v>207</v>
      </c>
      <c r="D819" s="330"/>
      <c r="E819" s="224" t="s">
        <v>538</v>
      </c>
      <c r="F819" s="224" t="s">
        <v>161</v>
      </c>
      <c r="G819" s="224" t="s">
        <v>233</v>
      </c>
      <c r="H819" s="339">
        <v>36</v>
      </c>
      <c r="I819" s="339"/>
      <c r="J819" s="332">
        <f t="shared" si="72"/>
        <v>104</v>
      </c>
      <c r="K819" s="333">
        <v>104</v>
      </c>
      <c r="L819" s="333"/>
      <c r="M819" s="333"/>
      <c r="N819" s="333"/>
      <c r="O819" s="333"/>
      <c r="P819" s="333"/>
      <c r="Q819" s="334" t="e">
        <f>IF(K819="nio",0,IF(K819&gt;0,K819*H819/W819,0))*VLOOKUP(B819,'2-Kosten per locatie'!$A$13:$C$63,3,FALSE)</f>
        <v>#DIV/0!</v>
      </c>
      <c r="R819" s="334">
        <f>IF(L819&gt;0,L819*H819/X819,0)*VLOOKUP(B819,'2-Kosten per locatie'!$A$13:$C$63,3,FALSE)</f>
        <v>0</v>
      </c>
      <c r="S819" s="334">
        <f>IF(M819&gt;0,M819*H819/Y819,0)*VLOOKUP(B819,'2-Kosten per locatie'!$A$13:$C$63,3,FALSE)</f>
        <v>0</v>
      </c>
      <c r="T819" s="334">
        <f>IF(N819&gt;0,N819*H819/Z819,0)*VLOOKUP(B819,'2-Kosten per locatie'!$A$13:$C$63,3,FALSE)</f>
        <v>0</v>
      </c>
      <c r="U819" s="334">
        <f>IF(O819&gt;0,O819*H819/Y819,0)*VLOOKUP(B819,'2-Kosten per locatie'!$A$13:$C$63,3,FALSE)</f>
        <v>0</v>
      </c>
      <c r="V819" s="334">
        <f>IF(P819&gt;0,P819*H819/Z819,0)*VLOOKUP(B819,'2-Kosten per locatie'!$A$13:$C$63,3,FALSE)</f>
        <v>0</v>
      </c>
      <c r="W819" s="335">
        <f>IF(K819="nio",0,IF(K819&gt;0,VLOOKUP(F819,'3-Productie normen'!A:L,VLOOKUP(K819,'3-Productie normen'!$B$38:$C$44,2,FALSE),FALSE)))</f>
        <v>0</v>
      </c>
      <c r="X819" s="335">
        <f t="shared" si="64"/>
        <v>0</v>
      </c>
      <c r="Y819" s="335">
        <f t="shared" si="65"/>
        <v>0</v>
      </c>
      <c r="Z819" s="335">
        <f t="shared" si="66"/>
        <v>0</v>
      </c>
      <c r="AA819" s="336" t="str">
        <f>VLOOKUP(F819,'3-Productie normen'!A:O,15,FALSE)</f>
        <v>V</v>
      </c>
      <c r="AC819" s="337">
        <f t="shared" si="67"/>
        <v>3744</v>
      </c>
    </row>
    <row r="820" spans="1:29" ht="14.1" customHeight="1">
      <c r="A820" s="68">
        <v>820</v>
      </c>
      <c r="B820" s="273" t="s">
        <v>100</v>
      </c>
      <c r="C820" s="329" t="s">
        <v>207</v>
      </c>
      <c r="D820" s="330"/>
      <c r="E820" s="224" t="s">
        <v>539</v>
      </c>
      <c r="F820" s="224" t="s">
        <v>153</v>
      </c>
      <c r="G820" s="224" t="s">
        <v>209</v>
      </c>
      <c r="H820" s="339">
        <v>11.9</v>
      </c>
      <c r="I820" s="339"/>
      <c r="J820" s="332">
        <f t="shared" si="72"/>
        <v>255</v>
      </c>
      <c r="K820" s="333">
        <v>255</v>
      </c>
      <c r="L820" s="333"/>
      <c r="M820" s="333"/>
      <c r="N820" s="333"/>
      <c r="O820" s="333"/>
      <c r="P820" s="333"/>
      <c r="Q820" s="334" t="e">
        <f>IF(K820="nio",0,IF(K820&gt;0,K820*H820/W820,0))*VLOOKUP(B820,'2-Kosten per locatie'!$A$13:$C$63,3,FALSE)</f>
        <v>#DIV/0!</v>
      </c>
      <c r="R820" s="334">
        <f>IF(L820&gt;0,L820*H820/X820,0)*VLOOKUP(B820,'2-Kosten per locatie'!$A$13:$C$63,3,FALSE)</f>
        <v>0</v>
      </c>
      <c r="S820" s="334">
        <f>IF(M820&gt;0,M820*H820/Y820,0)*VLOOKUP(B820,'2-Kosten per locatie'!$A$13:$C$63,3,FALSE)</f>
        <v>0</v>
      </c>
      <c r="T820" s="334">
        <f>IF(N820&gt;0,N820*H820/Z820,0)*VLOOKUP(B820,'2-Kosten per locatie'!$A$13:$C$63,3,FALSE)</f>
        <v>0</v>
      </c>
      <c r="U820" s="334">
        <f>IF(O820&gt;0,O820*H820/Y820,0)*VLOOKUP(B820,'2-Kosten per locatie'!$A$13:$C$63,3,FALSE)</f>
        <v>0</v>
      </c>
      <c r="V820" s="334">
        <f>IF(P820&gt;0,P820*H820/Z820,0)*VLOOKUP(B820,'2-Kosten per locatie'!$A$13:$C$63,3,FALSE)</f>
        <v>0</v>
      </c>
      <c r="W820" s="335">
        <f>IF(K820="nio",0,IF(K820&gt;0,VLOOKUP(F820,'3-Productie normen'!A:L,VLOOKUP(K820,'3-Productie normen'!$B$38:$C$44,2,FALSE),FALSE)))</f>
        <v>0</v>
      </c>
      <c r="X820" s="335">
        <f t="shared" si="64"/>
        <v>0</v>
      </c>
      <c r="Y820" s="335">
        <f t="shared" si="65"/>
        <v>0</v>
      </c>
      <c r="Z820" s="335">
        <f t="shared" si="66"/>
        <v>0</v>
      </c>
      <c r="AA820" s="336" t="str">
        <f>VLOOKUP(F820,'3-Productie normen'!A:O,15,FALSE)</f>
        <v>V</v>
      </c>
      <c r="AC820" s="337">
        <f t="shared" si="67"/>
        <v>3034.5</v>
      </c>
    </row>
    <row r="821" spans="1:29" ht="14.1" customHeight="1">
      <c r="A821" s="68">
        <v>821</v>
      </c>
      <c r="B821" s="273" t="s">
        <v>100</v>
      </c>
      <c r="C821" s="329" t="s">
        <v>207</v>
      </c>
      <c r="D821" s="330"/>
      <c r="E821" s="224" t="s">
        <v>284</v>
      </c>
      <c r="F821" s="224" t="s">
        <v>158</v>
      </c>
      <c r="G821" s="224" t="s">
        <v>209</v>
      </c>
      <c r="H821" s="339">
        <v>45</v>
      </c>
      <c r="I821" s="339"/>
      <c r="J821" s="332">
        <f t="shared" si="72"/>
        <v>255</v>
      </c>
      <c r="K821" s="333">
        <v>255</v>
      </c>
      <c r="L821" s="333"/>
      <c r="M821" s="333"/>
      <c r="N821" s="333"/>
      <c r="O821" s="333"/>
      <c r="P821" s="333"/>
      <c r="Q821" s="334" t="e">
        <f>IF(K821="nio",0,IF(K821&gt;0,K821*H821/W821,0))*VLOOKUP(B821,'2-Kosten per locatie'!$A$13:$C$63,3,FALSE)</f>
        <v>#DIV/0!</v>
      </c>
      <c r="R821" s="334">
        <f>IF(L821&gt;0,L821*H821/X821,0)*VLOOKUP(B821,'2-Kosten per locatie'!$A$13:$C$63,3,FALSE)</f>
        <v>0</v>
      </c>
      <c r="S821" s="334">
        <f>IF(M821&gt;0,M821*H821/Y821,0)*VLOOKUP(B821,'2-Kosten per locatie'!$A$13:$C$63,3,FALSE)</f>
        <v>0</v>
      </c>
      <c r="T821" s="334">
        <f>IF(N821&gt;0,N821*H821/Z821,0)*VLOOKUP(B821,'2-Kosten per locatie'!$A$13:$C$63,3,FALSE)</f>
        <v>0</v>
      </c>
      <c r="U821" s="334">
        <f>IF(O821&gt;0,O821*H821/Y821,0)*VLOOKUP(B821,'2-Kosten per locatie'!$A$13:$C$63,3,FALSE)</f>
        <v>0</v>
      </c>
      <c r="V821" s="334">
        <f>IF(P821&gt;0,P821*H821/Z821,0)*VLOOKUP(B821,'2-Kosten per locatie'!$A$13:$C$63,3,FALSE)</f>
        <v>0</v>
      </c>
      <c r="W821" s="335">
        <f>IF(K821="nio",0,IF(K821&gt;0,VLOOKUP(F821,'3-Productie normen'!A:L,VLOOKUP(K821,'3-Productie normen'!$B$38:$C$44,2,FALSE),FALSE)))</f>
        <v>0</v>
      </c>
      <c r="X821" s="335">
        <f t="shared" si="64"/>
        <v>0</v>
      </c>
      <c r="Y821" s="335">
        <f t="shared" si="65"/>
        <v>0</v>
      </c>
      <c r="Z821" s="335">
        <f t="shared" si="66"/>
        <v>0</v>
      </c>
      <c r="AA821" s="336" t="str">
        <f>VLOOKUP(F821,'3-Productie normen'!A:O,15,FALSE)</f>
        <v>B</v>
      </c>
      <c r="AC821" s="337">
        <f t="shared" si="67"/>
        <v>11475</v>
      </c>
    </row>
    <row r="822" spans="1:29" ht="14.1" customHeight="1">
      <c r="A822" s="68">
        <v>822</v>
      </c>
      <c r="B822" s="273" t="s">
        <v>100</v>
      </c>
      <c r="C822" s="329" t="s">
        <v>207</v>
      </c>
      <c r="D822" s="330"/>
      <c r="E822" s="224" t="s">
        <v>540</v>
      </c>
      <c r="F822" s="224" t="s">
        <v>158</v>
      </c>
      <c r="G822" s="224" t="s">
        <v>209</v>
      </c>
      <c r="H822" s="339">
        <v>66.8</v>
      </c>
      <c r="I822" s="339"/>
      <c r="J822" s="332">
        <f t="shared" si="72"/>
        <v>130</v>
      </c>
      <c r="K822" s="333">
        <v>130</v>
      </c>
      <c r="L822" s="333"/>
      <c r="M822" s="333"/>
      <c r="N822" s="333"/>
      <c r="O822" s="333"/>
      <c r="P822" s="333"/>
      <c r="Q822" s="334" t="e">
        <f>IF(K822="nio",0,IF(K822&gt;0,K822*H822/W822,0))*VLOOKUP(B822,'2-Kosten per locatie'!$A$13:$C$63,3,FALSE)</f>
        <v>#DIV/0!</v>
      </c>
      <c r="R822" s="334">
        <f>IF(L822&gt;0,L822*H822/X822,0)*VLOOKUP(B822,'2-Kosten per locatie'!$A$13:$C$63,3,FALSE)</f>
        <v>0</v>
      </c>
      <c r="S822" s="334">
        <f>IF(M822&gt;0,M822*H822/Y822,0)*VLOOKUP(B822,'2-Kosten per locatie'!$A$13:$C$63,3,FALSE)</f>
        <v>0</v>
      </c>
      <c r="T822" s="334">
        <f>IF(N822&gt;0,N822*H822/Z822,0)*VLOOKUP(B822,'2-Kosten per locatie'!$A$13:$C$63,3,FALSE)</f>
        <v>0</v>
      </c>
      <c r="U822" s="334">
        <f>IF(O822&gt;0,O822*H822/Y822,0)*VLOOKUP(B822,'2-Kosten per locatie'!$A$13:$C$63,3,FALSE)</f>
        <v>0</v>
      </c>
      <c r="V822" s="334">
        <f>IF(P822&gt;0,P822*H822/Z822,0)*VLOOKUP(B822,'2-Kosten per locatie'!$A$13:$C$63,3,FALSE)</f>
        <v>0</v>
      </c>
      <c r="W822" s="335">
        <f>IF(K822="nio",0,IF(K822&gt;0,VLOOKUP(F822,'3-Productie normen'!A:L,VLOOKUP(K822,'3-Productie normen'!$B$38:$C$44,2,FALSE),FALSE)))</f>
        <v>0</v>
      </c>
      <c r="X822" s="335">
        <f t="shared" ref="X822:X899" si="73">IF(L822&gt;0,W822*$X$8,0)</f>
        <v>0</v>
      </c>
      <c r="Y822" s="335">
        <f t="shared" ref="Y822:Y899" si="74">IF((OR(M822&gt;0,O822&gt;0)),W822*$Y$8,0)</f>
        <v>0</v>
      </c>
      <c r="Z822" s="335">
        <f t="shared" ref="Z822:Z899" si="75">IF((OR(N822&gt;0,P822&gt;0)),W822*$Z$8,0)</f>
        <v>0</v>
      </c>
      <c r="AA822" s="336" t="str">
        <f>VLOOKUP(F822,'3-Productie normen'!A:O,15,FALSE)</f>
        <v>B</v>
      </c>
      <c r="AC822" s="337">
        <f t="shared" ref="AC822:AC899" si="76">J822*H822</f>
        <v>8684</v>
      </c>
    </row>
    <row r="823" spans="1:29" ht="14.1" customHeight="1">
      <c r="A823" s="68">
        <v>823</v>
      </c>
      <c r="B823" s="273" t="s">
        <v>100</v>
      </c>
      <c r="C823" s="329" t="s">
        <v>207</v>
      </c>
      <c r="D823" s="330"/>
      <c r="E823" s="224" t="s">
        <v>404</v>
      </c>
      <c r="F823" s="224" t="s">
        <v>158</v>
      </c>
      <c r="G823" s="224" t="s">
        <v>209</v>
      </c>
      <c r="H823" s="339">
        <v>17.399999999999999</v>
      </c>
      <c r="I823" s="339"/>
      <c r="J823" s="332">
        <f t="shared" si="72"/>
        <v>130</v>
      </c>
      <c r="K823" s="333">
        <v>130</v>
      </c>
      <c r="L823" s="333"/>
      <c r="M823" s="333"/>
      <c r="N823" s="333"/>
      <c r="O823" s="333"/>
      <c r="P823" s="333"/>
      <c r="Q823" s="334" t="e">
        <f>IF(K823="nio",0,IF(K823&gt;0,K823*H823/W823,0))*VLOOKUP(B823,'2-Kosten per locatie'!$A$13:$C$63,3,FALSE)</f>
        <v>#DIV/0!</v>
      </c>
      <c r="R823" s="334">
        <f>IF(L823&gt;0,L823*H823/X823,0)*VLOOKUP(B823,'2-Kosten per locatie'!$A$13:$C$63,3,FALSE)</f>
        <v>0</v>
      </c>
      <c r="S823" s="334">
        <f>IF(M823&gt;0,M823*H823/Y823,0)*VLOOKUP(B823,'2-Kosten per locatie'!$A$13:$C$63,3,FALSE)</f>
        <v>0</v>
      </c>
      <c r="T823" s="334">
        <f>IF(N823&gt;0,N823*H823/Z823,0)*VLOOKUP(B823,'2-Kosten per locatie'!$A$13:$C$63,3,FALSE)</f>
        <v>0</v>
      </c>
      <c r="U823" s="334">
        <f>IF(O823&gt;0,O823*H823/Y823,0)*VLOOKUP(B823,'2-Kosten per locatie'!$A$13:$C$63,3,FALSE)</f>
        <v>0</v>
      </c>
      <c r="V823" s="334">
        <f>IF(P823&gt;0,P823*H823/Z823,0)*VLOOKUP(B823,'2-Kosten per locatie'!$A$13:$C$63,3,FALSE)</f>
        <v>0</v>
      </c>
      <c r="W823" s="335">
        <f>IF(K823="nio",0,IF(K823&gt;0,VLOOKUP(F823,'3-Productie normen'!A:L,VLOOKUP(K823,'3-Productie normen'!$B$38:$C$44,2,FALSE),FALSE)))</f>
        <v>0</v>
      </c>
      <c r="X823" s="335">
        <f t="shared" si="73"/>
        <v>0</v>
      </c>
      <c r="Y823" s="335">
        <f t="shared" si="74"/>
        <v>0</v>
      </c>
      <c r="Z823" s="335">
        <f t="shared" si="75"/>
        <v>0</v>
      </c>
      <c r="AA823" s="336" t="str">
        <f>VLOOKUP(F823,'3-Productie normen'!A:O,15,FALSE)</f>
        <v>B</v>
      </c>
      <c r="AC823" s="337">
        <f t="shared" si="76"/>
        <v>2262</v>
      </c>
    </row>
    <row r="824" spans="1:29" ht="14.1" customHeight="1">
      <c r="A824" s="68">
        <v>824</v>
      </c>
      <c r="B824" s="273" t="s">
        <v>100</v>
      </c>
      <c r="C824" s="329" t="s">
        <v>207</v>
      </c>
      <c r="D824" s="330"/>
      <c r="E824" s="224" t="s">
        <v>535</v>
      </c>
      <c r="F824" s="224" t="s">
        <v>167</v>
      </c>
      <c r="G824" s="224" t="s">
        <v>541</v>
      </c>
      <c r="H824" s="339">
        <v>29.9</v>
      </c>
      <c r="I824" s="339"/>
      <c r="J824" s="332">
        <f t="shared" si="72"/>
        <v>130</v>
      </c>
      <c r="K824" s="333">
        <v>130</v>
      </c>
      <c r="L824" s="333"/>
      <c r="M824" s="333"/>
      <c r="N824" s="333"/>
      <c r="O824" s="333"/>
      <c r="P824" s="333"/>
      <c r="Q824" s="334" t="e">
        <f>IF(K824="nio",0,IF(K824&gt;0,K824*H824/W824,0))*VLOOKUP(B824,'2-Kosten per locatie'!$A$13:$C$63,3,FALSE)</f>
        <v>#DIV/0!</v>
      </c>
      <c r="R824" s="334">
        <f>IF(L824&gt;0,L824*H824/X824,0)*VLOOKUP(B824,'2-Kosten per locatie'!$A$13:$C$63,3,FALSE)</f>
        <v>0</v>
      </c>
      <c r="S824" s="334">
        <f>IF(M824&gt;0,M824*H824/Y824,0)*VLOOKUP(B824,'2-Kosten per locatie'!$A$13:$C$63,3,FALSE)</f>
        <v>0</v>
      </c>
      <c r="T824" s="334">
        <f>IF(N824&gt;0,N824*H824/Z824,0)*VLOOKUP(B824,'2-Kosten per locatie'!$A$13:$C$63,3,FALSE)</f>
        <v>0</v>
      </c>
      <c r="U824" s="334">
        <f>IF(O824&gt;0,O824*H824/Y824,0)*VLOOKUP(B824,'2-Kosten per locatie'!$A$13:$C$63,3,FALSE)</f>
        <v>0</v>
      </c>
      <c r="V824" s="334">
        <f>IF(P824&gt;0,P824*H824/Z824,0)*VLOOKUP(B824,'2-Kosten per locatie'!$A$13:$C$63,3,FALSE)</f>
        <v>0</v>
      </c>
      <c r="W824" s="335">
        <f>IF(K824="nio",0,IF(K824&gt;0,VLOOKUP(F824,'3-Productie normen'!A:L,VLOOKUP(K824,'3-Productie normen'!$B$38:$C$44,2,FALSE),FALSE)))</f>
        <v>0</v>
      </c>
      <c r="X824" s="335">
        <f t="shared" si="73"/>
        <v>0</v>
      </c>
      <c r="Y824" s="335">
        <f t="shared" si="74"/>
        <v>0</v>
      </c>
      <c r="Z824" s="335">
        <f t="shared" si="75"/>
        <v>0</v>
      </c>
      <c r="AA824" s="336" t="str">
        <f>VLOOKUP(F824,'3-Productie normen'!A:O,15,FALSE)</f>
        <v>V</v>
      </c>
      <c r="AC824" s="337">
        <f t="shared" si="76"/>
        <v>3887</v>
      </c>
    </row>
    <row r="825" spans="1:29" ht="14.1" customHeight="1">
      <c r="A825" s="68">
        <v>825</v>
      </c>
      <c r="B825" s="273" t="s">
        <v>100</v>
      </c>
      <c r="C825" s="329" t="s">
        <v>207</v>
      </c>
      <c r="D825" s="330"/>
      <c r="E825" s="224" t="s">
        <v>542</v>
      </c>
      <c r="F825" s="224" t="s">
        <v>166</v>
      </c>
      <c r="G825" s="224" t="s">
        <v>211</v>
      </c>
      <c r="H825" s="339">
        <v>23</v>
      </c>
      <c r="I825" s="339"/>
      <c r="J825" s="332">
        <f t="shared" si="72"/>
        <v>255</v>
      </c>
      <c r="K825" s="333">
        <v>255</v>
      </c>
      <c r="L825" s="333"/>
      <c r="M825" s="333"/>
      <c r="N825" s="333"/>
      <c r="O825" s="333"/>
      <c r="P825" s="333"/>
      <c r="Q825" s="334" t="e">
        <f>IF(K825="nio",0,IF(K825&gt;0,K825*H825/W825,0))*VLOOKUP(B825,'2-Kosten per locatie'!$A$13:$C$63,3,FALSE)</f>
        <v>#DIV/0!</v>
      </c>
      <c r="R825" s="334">
        <f>IF(L825&gt;0,L825*H825/X825,0)*VLOOKUP(B825,'2-Kosten per locatie'!$A$13:$C$63,3,FALSE)</f>
        <v>0</v>
      </c>
      <c r="S825" s="334">
        <f>IF(M825&gt;0,M825*H825/Y825,0)*VLOOKUP(B825,'2-Kosten per locatie'!$A$13:$C$63,3,FALSE)</f>
        <v>0</v>
      </c>
      <c r="T825" s="334">
        <f>IF(N825&gt;0,N825*H825/Z825,0)*VLOOKUP(B825,'2-Kosten per locatie'!$A$13:$C$63,3,FALSE)</f>
        <v>0</v>
      </c>
      <c r="U825" s="334">
        <f>IF(O825&gt;0,O825*H825/Y825,0)*VLOOKUP(B825,'2-Kosten per locatie'!$A$13:$C$63,3,FALSE)</f>
        <v>0</v>
      </c>
      <c r="V825" s="334">
        <f>IF(P825&gt;0,P825*H825/Z825,0)*VLOOKUP(B825,'2-Kosten per locatie'!$A$13:$C$63,3,FALSE)</f>
        <v>0</v>
      </c>
      <c r="W825" s="335">
        <f>IF(K825="nio",0,IF(K825&gt;0,VLOOKUP(F825,'3-Productie normen'!A:L,VLOOKUP(K825,'3-Productie normen'!$B$38:$C$44,2,FALSE),FALSE)))</f>
        <v>0</v>
      </c>
      <c r="X825" s="335">
        <f t="shared" si="73"/>
        <v>0</v>
      </c>
      <c r="Y825" s="335">
        <f t="shared" si="74"/>
        <v>0</v>
      </c>
      <c r="Z825" s="335">
        <f t="shared" si="75"/>
        <v>0</v>
      </c>
      <c r="AA825" s="336" t="str">
        <f>VLOOKUP(F825,'3-Productie normen'!A:O,15,FALSE)</f>
        <v>S</v>
      </c>
      <c r="AC825" s="337">
        <f t="shared" si="76"/>
        <v>5865</v>
      </c>
    </row>
    <row r="826" spans="1:29" ht="14.1" customHeight="1">
      <c r="A826" s="68">
        <v>826</v>
      </c>
      <c r="B826" s="273" t="s">
        <v>100</v>
      </c>
      <c r="C826" s="329" t="s">
        <v>222</v>
      </c>
      <c r="D826" s="330"/>
      <c r="E826" s="224" t="s">
        <v>154</v>
      </c>
      <c r="F826" s="224" t="s">
        <v>154</v>
      </c>
      <c r="G826" s="224" t="s">
        <v>209</v>
      </c>
      <c r="H826" s="339">
        <v>44.1</v>
      </c>
      <c r="I826" s="339"/>
      <c r="J826" s="332">
        <f t="shared" si="72"/>
        <v>130</v>
      </c>
      <c r="K826" s="333">
        <v>130</v>
      </c>
      <c r="L826" s="333"/>
      <c r="M826" s="333"/>
      <c r="N826" s="333"/>
      <c r="O826" s="333"/>
      <c r="P826" s="333"/>
      <c r="Q826" s="334" t="e">
        <f>IF(K826="nio",0,IF(K826&gt;0,K826*H826/W826,0))*VLOOKUP(B826,'2-Kosten per locatie'!$A$13:$C$63,3,FALSE)</f>
        <v>#DIV/0!</v>
      </c>
      <c r="R826" s="334">
        <f>IF(L826&gt;0,L826*H826/X826,0)*VLOOKUP(B826,'2-Kosten per locatie'!$A$13:$C$63,3,FALSE)</f>
        <v>0</v>
      </c>
      <c r="S826" s="334">
        <f>IF(M826&gt;0,M826*H826/Y826,0)*VLOOKUP(B826,'2-Kosten per locatie'!$A$13:$C$63,3,FALSE)</f>
        <v>0</v>
      </c>
      <c r="T826" s="334">
        <f>IF(N826&gt;0,N826*H826/Z826,0)*VLOOKUP(B826,'2-Kosten per locatie'!$A$13:$C$63,3,FALSE)</f>
        <v>0</v>
      </c>
      <c r="U826" s="334">
        <f>IF(O826&gt;0,O826*H826/Y826,0)*VLOOKUP(B826,'2-Kosten per locatie'!$A$13:$C$63,3,FALSE)</f>
        <v>0</v>
      </c>
      <c r="V826" s="334">
        <f>IF(P826&gt;0,P826*H826/Z826,0)*VLOOKUP(B826,'2-Kosten per locatie'!$A$13:$C$63,3,FALSE)</f>
        <v>0</v>
      </c>
      <c r="W826" s="335">
        <f>IF(K826="nio",0,IF(K826&gt;0,VLOOKUP(F826,'3-Productie normen'!A:L,VLOOKUP(K826,'3-Productie normen'!$B$38:$C$44,2,FALSE),FALSE)))</f>
        <v>0</v>
      </c>
      <c r="X826" s="335">
        <f t="shared" si="73"/>
        <v>0</v>
      </c>
      <c r="Y826" s="335">
        <f t="shared" si="74"/>
        <v>0</v>
      </c>
      <c r="Z826" s="335">
        <f t="shared" si="75"/>
        <v>0</v>
      </c>
      <c r="AA826" s="336" t="str">
        <f>VLOOKUP(F826,'3-Productie normen'!A:O,15,FALSE)</f>
        <v>V</v>
      </c>
      <c r="AC826" s="337">
        <f t="shared" si="76"/>
        <v>5733</v>
      </c>
    </row>
    <row r="827" spans="1:29" ht="14.1" customHeight="1">
      <c r="A827" s="68">
        <v>827</v>
      </c>
      <c r="B827" s="273" t="s">
        <v>100</v>
      </c>
      <c r="C827" s="329" t="s">
        <v>222</v>
      </c>
      <c r="D827" s="330"/>
      <c r="E827" s="224" t="s">
        <v>543</v>
      </c>
      <c r="F827" s="224" t="s">
        <v>158</v>
      </c>
      <c r="G827" s="224" t="s">
        <v>209</v>
      </c>
      <c r="H827" s="339">
        <v>48</v>
      </c>
      <c r="I827" s="339"/>
      <c r="J827" s="332">
        <f t="shared" si="72"/>
        <v>130</v>
      </c>
      <c r="K827" s="333">
        <v>130</v>
      </c>
      <c r="L827" s="333"/>
      <c r="M827" s="333"/>
      <c r="N827" s="333"/>
      <c r="O827" s="333"/>
      <c r="P827" s="333"/>
      <c r="Q827" s="334" t="e">
        <f>IF(K827="nio",0,IF(K827&gt;0,K827*H827/W827,0))*VLOOKUP(B827,'2-Kosten per locatie'!$A$13:$C$63,3,FALSE)</f>
        <v>#DIV/0!</v>
      </c>
      <c r="R827" s="334">
        <f>IF(L827&gt;0,L827*H827/X827,0)*VLOOKUP(B827,'2-Kosten per locatie'!$A$13:$C$63,3,FALSE)</f>
        <v>0</v>
      </c>
      <c r="S827" s="334">
        <f>IF(M827&gt;0,M827*H827/Y827,0)*VLOOKUP(B827,'2-Kosten per locatie'!$A$13:$C$63,3,FALSE)</f>
        <v>0</v>
      </c>
      <c r="T827" s="334">
        <f>IF(N827&gt;0,N827*H827/Z827,0)*VLOOKUP(B827,'2-Kosten per locatie'!$A$13:$C$63,3,FALSE)</f>
        <v>0</v>
      </c>
      <c r="U827" s="334">
        <f>IF(O827&gt;0,O827*H827/Y827,0)*VLOOKUP(B827,'2-Kosten per locatie'!$A$13:$C$63,3,FALSE)</f>
        <v>0</v>
      </c>
      <c r="V827" s="334">
        <f>IF(P827&gt;0,P827*H827/Z827,0)*VLOOKUP(B827,'2-Kosten per locatie'!$A$13:$C$63,3,FALSE)</f>
        <v>0</v>
      </c>
      <c r="W827" s="335">
        <f>IF(K827="nio",0,IF(K827&gt;0,VLOOKUP(F827,'3-Productie normen'!A:L,VLOOKUP(K827,'3-Productie normen'!$B$38:$C$44,2,FALSE),FALSE)))</f>
        <v>0</v>
      </c>
      <c r="X827" s="335">
        <f t="shared" si="73"/>
        <v>0</v>
      </c>
      <c r="Y827" s="335">
        <f t="shared" si="74"/>
        <v>0</v>
      </c>
      <c r="Z827" s="335">
        <f t="shared" si="75"/>
        <v>0</v>
      </c>
      <c r="AA827" s="336" t="str">
        <f>VLOOKUP(F827,'3-Productie normen'!A:O,15,FALSE)</f>
        <v>B</v>
      </c>
      <c r="AC827" s="337">
        <f t="shared" si="76"/>
        <v>6240</v>
      </c>
    </row>
    <row r="828" spans="1:29" ht="14.1" customHeight="1">
      <c r="A828" s="68">
        <v>828</v>
      </c>
      <c r="B828" s="273" t="s">
        <v>100</v>
      </c>
      <c r="C828" s="329" t="s">
        <v>222</v>
      </c>
      <c r="D828" s="330"/>
      <c r="E828" s="224" t="s">
        <v>544</v>
      </c>
      <c r="F828" s="224" t="s">
        <v>163</v>
      </c>
      <c r="G828" s="224" t="s">
        <v>209</v>
      </c>
      <c r="H828" s="339">
        <v>6.4</v>
      </c>
      <c r="I828" s="339"/>
      <c r="J828" s="332">
        <f t="shared" si="72"/>
        <v>255</v>
      </c>
      <c r="K828" s="333">
        <v>255</v>
      </c>
      <c r="L828" s="333"/>
      <c r="M828" s="333"/>
      <c r="N828" s="333"/>
      <c r="O828" s="333"/>
      <c r="P828" s="333"/>
      <c r="Q828" s="334" t="e">
        <f>IF(K828="nio",0,IF(K828&gt;0,K828*H828/W828,0))*VLOOKUP(B828,'2-Kosten per locatie'!$A$13:$C$63,3,FALSE)</f>
        <v>#DIV/0!</v>
      </c>
      <c r="R828" s="334">
        <f>IF(L828&gt;0,L828*H828/X828,0)*VLOOKUP(B828,'2-Kosten per locatie'!$A$13:$C$63,3,FALSE)</f>
        <v>0</v>
      </c>
      <c r="S828" s="334">
        <f>IF(M828&gt;0,M828*H828/Y828,0)*VLOOKUP(B828,'2-Kosten per locatie'!$A$13:$C$63,3,FALSE)</f>
        <v>0</v>
      </c>
      <c r="T828" s="334">
        <f>IF(N828&gt;0,N828*H828/Z828,0)*VLOOKUP(B828,'2-Kosten per locatie'!$A$13:$C$63,3,FALSE)</f>
        <v>0</v>
      </c>
      <c r="U828" s="334">
        <f>IF(O828&gt;0,O828*H828/Y828,0)*VLOOKUP(B828,'2-Kosten per locatie'!$A$13:$C$63,3,FALSE)</f>
        <v>0</v>
      </c>
      <c r="V828" s="334">
        <f>IF(P828&gt;0,P828*H828/Z828,0)*VLOOKUP(B828,'2-Kosten per locatie'!$A$13:$C$63,3,FALSE)</f>
        <v>0</v>
      </c>
      <c r="W828" s="335">
        <f>IF(K828="nio",0,IF(K828&gt;0,VLOOKUP(F828,'3-Productie normen'!A:L,VLOOKUP(K828,'3-Productie normen'!$B$38:$C$44,2,FALSE),FALSE)))</f>
        <v>0</v>
      </c>
      <c r="X828" s="335">
        <f t="shared" si="73"/>
        <v>0</v>
      </c>
      <c r="Y828" s="335">
        <f t="shared" si="74"/>
        <v>0</v>
      </c>
      <c r="Z828" s="335">
        <f t="shared" si="75"/>
        <v>0</v>
      </c>
      <c r="AA828" s="336" t="str">
        <f>VLOOKUP(F828,'3-Productie normen'!A:O,15,FALSE)</f>
        <v>V</v>
      </c>
      <c r="AC828" s="337">
        <f t="shared" si="76"/>
        <v>1632</v>
      </c>
    </row>
    <row r="829" spans="1:29" ht="14.1" customHeight="1">
      <c r="A829" s="68">
        <v>829</v>
      </c>
      <c r="B829" s="273" t="s">
        <v>100</v>
      </c>
      <c r="C829" s="329" t="s">
        <v>222</v>
      </c>
      <c r="D829" s="330"/>
      <c r="E829" s="224" t="s">
        <v>404</v>
      </c>
      <c r="F829" s="224" t="s">
        <v>158</v>
      </c>
      <c r="G829" s="224" t="s">
        <v>209</v>
      </c>
      <c r="H829" s="339">
        <v>68.5</v>
      </c>
      <c r="I829" s="339"/>
      <c r="J829" s="332">
        <f t="shared" si="72"/>
        <v>130</v>
      </c>
      <c r="K829" s="333">
        <v>130</v>
      </c>
      <c r="L829" s="333"/>
      <c r="M829" s="333"/>
      <c r="N829" s="333"/>
      <c r="O829" s="333"/>
      <c r="P829" s="333"/>
      <c r="Q829" s="334" t="e">
        <f>IF(K829="nio",0,IF(K829&gt;0,K829*H829/W829,0))*VLOOKUP(B829,'2-Kosten per locatie'!$A$13:$C$63,3,FALSE)</f>
        <v>#DIV/0!</v>
      </c>
      <c r="R829" s="334">
        <f>IF(L829&gt;0,L829*H829/X829,0)*VLOOKUP(B829,'2-Kosten per locatie'!$A$13:$C$63,3,FALSE)</f>
        <v>0</v>
      </c>
      <c r="S829" s="334">
        <f>IF(M829&gt;0,M829*H829/Y829,0)*VLOOKUP(B829,'2-Kosten per locatie'!$A$13:$C$63,3,FALSE)</f>
        <v>0</v>
      </c>
      <c r="T829" s="334">
        <f>IF(N829&gt;0,N829*H829/Z829,0)*VLOOKUP(B829,'2-Kosten per locatie'!$A$13:$C$63,3,FALSE)</f>
        <v>0</v>
      </c>
      <c r="U829" s="334">
        <f>IF(O829&gt;0,O829*H829/Y829,0)*VLOOKUP(B829,'2-Kosten per locatie'!$A$13:$C$63,3,FALSE)</f>
        <v>0</v>
      </c>
      <c r="V829" s="334">
        <f>IF(P829&gt;0,P829*H829/Z829,0)*VLOOKUP(B829,'2-Kosten per locatie'!$A$13:$C$63,3,FALSE)</f>
        <v>0</v>
      </c>
      <c r="W829" s="335">
        <f>IF(K829="nio",0,IF(K829&gt;0,VLOOKUP(F829,'3-Productie normen'!A:L,VLOOKUP(K829,'3-Productie normen'!$B$38:$C$44,2,FALSE),FALSE)))</f>
        <v>0</v>
      </c>
      <c r="X829" s="335">
        <f t="shared" si="73"/>
        <v>0</v>
      </c>
      <c r="Y829" s="335">
        <f t="shared" si="74"/>
        <v>0</v>
      </c>
      <c r="Z829" s="335">
        <f t="shared" si="75"/>
        <v>0</v>
      </c>
      <c r="AA829" s="336" t="str">
        <f>VLOOKUP(F829,'3-Productie normen'!A:O,15,FALSE)</f>
        <v>B</v>
      </c>
      <c r="AC829" s="337">
        <f t="shared" si="76"/>
        <v>8905</v>
      </c>
    </row>
    <row r="830" spans="1:29" ht="14.1" customHeight="1">
      <c r="A830" s="68">
        <v>830</v>
      </c>
      <c r="B830" s="273" t="s">
        <v>100</v>
      </c>
      <c r="C830" s="329" t="s">
        <v>222</v>
      </c>
      <c r="D830" s="330"/>
      <c r="E830" s="224" t="s">
        <v>404</v>
      </c>
      <c r="F830" s="224" t="s">
        <v>158</v>
      </c>
      <c r="G830" s="224" t="s">
        <v>209</v>
      </c>
      <c r="H830" s="339">
        <v>32</v>
      </c>
      <c r="I830" s="339"/>
      <c r="J830" s="332">
        <f t="shared" si="72"/>
        <v>130</v>
      </c>
      <c r="K830" s="333">
        <v>130</v>
      </c>
      <c r="L830" s="333"/>
      <c r="M830" s="333"/>
      <c r="N830" s="333"/>
      <c r="O830" s="333"/>
      <c r="P830" s="333"/>
      <c r="Q830" s="334" t="e">
        <f>IF(K830="nio",0,IF(K830&gt;0,K830*H830/W830,0))*VLOOKUP(B830,'2-Kosten per locatie'!$A$13:$C$63,3,FALSE)</f>
        <v>#DIV/0!</v>
      </c>
      <c r="R830" s="334">
        <f>IF(L830&gt;0,L830*H830/X830,0)*VLOOKUP(B830,'2-Kosten per locatie'!$A$13:$C$63,3,FALSE)</f>
        <v>0</v>
      </c>
      <c r="S830" s="334">
        <f>IF(M830&gt;0,M830*H830/Y830,0)*VLOOKUP(B830,'2-Kosten per locatie'!$A$13:$C$63,3,FALSE)</f>
        <v>0</v>
      </c>
      <c r="T830" s="334">
        <f>IF(N830&gt;0,N830*H830/Z830,0)*VLOOKUP(B830,'2-Kosten per locatie'!$A$13:$C$63,3,FALSE)</f>
        <v>0</v>
      </c>
      <c r="U830" s="334">
        <f>IF(O830&gt;0,O830*H830/Y830,0)*VLOOKUP(B830,'2-Kosten per locatie'!$A$13:$C$63,3,FALSE)</f>
        <v>0</v>
      </c>
      <c r="V830" s="334">
        <f>IF(P830&gt;0,P830*H830/Z830,0)*VLOOKUP(B830,'2-Kosten per locatie'!$A$13:$C$63,3,FALSE)</f>
        <v>0</v>
      </c>
      <c r="W830" s="335">
        <f>IF(K830="nio",0,IF(K830&gt;0,VLOOKUP(F830,'3-Productie normen'!A:L,VLOOKUP(K830,'3-Productie normen'!$B$38:$C$44,2,FALSE),FALSE)))</f>
        <v>0</v>
      </c>
      <c r="X830" s="335">
        <f t="shared" si="73"/>
        <v>0</v>
      </c>
      <c r="Y830" s="335">
        <f t="shared" si="74"/>
        <v>0</v>
      </c>
      <c r="Z830" s="335">
        <f t="shared" si="75"/>
        <v>0</v>
      </c>
      <c r="AA830" s="336" t="str">
        <f>VLOOKUP(F830,'3-Productie normen'!A:O,15,FALSE)</f>
        <v>B</v>
      </c>
      <c r="AC830" s="337">
        <f t="shared" si="76"/>
        <v>4160</v>
      </c>
    </row>
    <row r="831" spans="1:29" ht="14.1" customHeight="1">
      <c r="A831" s="68">
        <v>831</v>
      </c>
      <c r="B831" s="273" t="s">
        <v>100</v>
      </c>
      <c r="C831" s="329" t="s">
        <v>222</v>
      </c>
      <c r="D831" s="330"/>
      <c r="E831" s="224" t="s">
        <v>404</v>
      </c>
      <c r="F831" s="224" t="s">
        <v>158</v>
      </c>
      <c r="G831" s="224" t="s">
        <v>209</v>
      </c>
      <c r="H831" s="339">
        <v>18</v>
      </c>
      <c r="I831" s="339"/>
      <c r="J831" s="332">
        <f t="shared" si="72"/>
        <v>130</v>
      </c>
      <c r="K831" s="333">
        <v>130</v>
      </c>
      <c r="L831" s="333"/>
      <c r="M831" s="333"/>
      <c r="N831" s="333"/>
      <c r="O831" s="333"/>
      <c r="P831" s="333"/>
      <c r="Q831" s="334" t="e">
        <f>IF(K831="nio",0,IF(K831&gt;0,K831*H831/W831,0))*VLOOKUP(B831,'2-Kosten per locatie'!$A$13:$C$63,3,FALSE)</f>
        <v>#DIV/0!</v>
      </c>
      <c r="R831" s="334">
        <f>IF(L831&gt;0,L831*H831/X831,0)*VLOOKUP(B831,'2-Kosten per locatie'!$A$13:$C$63,3,FALSE)</f>
        <v>0</v>
      </c>
      <c r="S831" s="334">
        <f>IF(M831&gt;0,M831*H831/Y831,0)*VLOOKUP(B831,'2-Kosten per locatie'!$A$13:$C$63,3,FALSE)</f>
        <v>0</v>
      </c>
      <c r="T831" s="334">
        <f>IF(N831&gt;0,N831*H831/Z831,0)*VLOOKUP(B831,'2-Kosten per locatie'!$A$13:$C$63,3,FALSE)</f>
        <v>0</v>
      </c>
      <c r="U831" s="334">
        <f>IF(O831&gt;0,O831*H831/Y831,0)*VLOOKUP(B831,'2-Kosten per locatie'!$A$13:$C$63,3,FALSE)</f>
        <v>0</v>
      </c>
      <c r="V831" s="334">
        <f>IF(P831&gt;0,P831*H831/Z831,0)*VLOOKUP(B831,'2-Kosten per locatie'!$A$13:$C$63,3,FALSE)</f>
        <v>0</v>
      </c>
      <c r="W831" s="335">
        <f>IF(K831="nio",0,IF(K831&gt;0,VLOOKUP(F831,'3-Productie normen'!A:L,VLOOKUP(K831,'3-Productie normen'!$B$38:$C$44,2,FALSE),FALSE)))</f>
        <v>0</v>
      </c>
      <c r="X831" s="335">
        <f t="shared" si="73"/>
        <v>0</v>
      </c>
      <c r="Y831" s="335">
        <f t="shared" si="74"/>
        <v>0</v>
      </c>
      <c r="Z831" s="335">
        <f t="shared" si="75"/>
        <v>0</v>
      </c>
      <c r="AA831" s="336" t="str">
        <f>VLOOKUP(F831,'3-Productie normen'!A:O,15,FALSE)</f>
        <v>B</v>
      </c>
      <c r="AC831" s="337">
        <f t="shared" si="76"/>
        <v>2340</v>
      </c>
    </row>
    <row r="832" spans="1:29" ht="14.1" customHeight="1">
      <c r="A832" s="68">
        <v>832</v>
      </c>
      <c r="B832" s="273" t="s">
        <v>100</v>
      </c>
      <c r="C832" s="329" t="s">
        <v>222</v>
      </c>
      <c r="D832" s="330"/>
      <c r="E832" s="224" t="s">
        <v>404</v>
      </c>
      <c r="F832" s="224" t="s">
        <v>158</v>
      </c>
      <c r="G832" s="224" t="s">
        <v>209</v>
      </c>
      <c r="H832" s="339">
        <v>18</v>
      </c>
      <c r="I832" s="339"/>
      <c r="J832" s="332">
        <f t="shared" si="72"/>
        <v>130</v>
      </c>
      <c r="K832" s="333">
        <v>130</v>
      </c>
      <c r="L832" s="333"/>
      <c r="M832" s="333"/>
      <c r="N832" s="333"/>
      <c r="O832" s="333"/>
      <c r="P832" s="333"/>
      <c r="Q832" s="334" t="e">
        <f>IF(K832="nio",0,IF(K832&gt;0,K832*H832/W832,0))*VLOOKUP(B832,'2-Kosten per locatie'!$A$13:$C$63,3,FALSE)</f>
        <v>#DIV/0!</v>
      </c>
      <c r="R832" s="334">
        <f>IF(L832&gt;0,L832*H832/X832,0)*VLOOKUP(B832,'2-Kosten per locatie'!$A$13:$C$63,3,FALSE)</f>
        <v>0</v>
      </c>
      <c r="S832" s="334">
        <f>IF(M832&gt;0,M832*H832/Y832,0)*VLOOKUP(B832,'2-Kosten per locatie'!$A$13:$C$63,3,FALSE)</f>
        <v>0</v>
      </c>
      <c r="T832" s="334">
        <f>IF(N832&gt;0,N832*H832/Z832,0)*VLOOKUP(B832,'2-Kosten per locatie'!$A$13:$C$63,3,FALSE)</f>
        <v>0</v>
      </c>
      <c r="U832" s="334">
        <f>IF(O832&gt;0,O832*H832/Y832,0)*VLOOKUP(B832,'2-Kosten per locatie'!$A$13:$C$63,3,FALSE)</f>
        <v>0</v>
      </c>
      <c r="V832" s="334">
        <f>IF(P832&gt;0,P832*H832/Z832,0)*VLOOKUP(B832,'2-Kosten per locatie'!$A$13:$C$63,3,FALSE)</f>
        <v>0</v>
      </c>
      <c r="W832" s="335">
        <f>IF(K832="nio",0,IF(K832&gt;0,VLOOKUP(F832,'3-Productie normen'!A:L,VLOOKUP(K832,'3-Productie normen'!$B$38:$C$44,2,FALSE),FALSE)))</f>
        <v>0</v>
      </c>
      <c r="X832" s="335">
        <f t="shared" si="73"/>
        <v>0</v>
      </c>
      <c r="Y832" s="335">
        <f t="shared" si="74"/>
        <v>0</v>
      </c>
      <c r="Z832" s="335">
        <f t="shared" si="75"/>
        <v>0</v>
      </c>
      <c r="AA832" s="336" t="str">
        <f>VLOOKUP(F832,'3-Productie normen'!A:O,15,FALSE)</f>
        <v>B</v>
      </c>
      <c r="AC832" s="337">
        <f t="shared" si="76"/>
        <v>2340</v>
      </c>
    </row>
    <row r="833" spans="1:29" ht="14.1" customHeight="1">
      <c r="A833" s="68">
        <v>833</v>
      </c>
      <c r="B833" s="273" t="s">
        <v>100</v>
      </c>
      <c r="C833" s="329" t="s">
        <v>222</v>
      </c>
      <c r="D833" s="330"/>
      <c r="E833" s="224" t="s">
        <v>404</v>
      </c>
      <c r="F833" s="224" t="s">
        <v>158</v>
      </c>
      <c r="G833" s="224" t="s">
        <v>209</v>
      </c>
      <c r="H833" s="339">
        <v>11</v>
      </c>
      <c r="I833" s="339"/>
      <c r="J833" s="332">
        <f t="shared" si="72"/>
        <v>130</v>
      </c>
      <c r="K833" s="333">
        <v>130</v>
      </c>
      <c r="L833" s="333"/>
      <c r="M833" s="333"/>
      <c r="N833" s="333"/>
      <c r="O833" s="333"/>
      <c r="P833" s="333"/>
      <c r="Q833" s="334" t="e">
        <f>IF(K833="nio",0,IF(K833&gt;0,K833*H833/W833,0))*VLOOKUP(B833,'2-Kosten per locatie'!$A$13:$C$63,3,FALSE)</f>
        <v>#DIV/0!</v>
      </c>
      <c r="R833" s="334">
        <f>IF(L833&gt;0,L833*H833/X833,0)*VLOOKUP(B833,'2-Kosten per locatie'!$A$13:$C$63,3,FALSE)</f>
        <v>0</v>
      </c>
      <c r="S833" s="334">
        <f>IF(M833&gt;0,M833*H833/Y833,0)*VLOOKUP(B833,'2-Kosten per locatie'!$A$13:$C$63,3,FALSE)</f>
        <v>0</v>
      </c>
      <c r="T833" s="334">
        <f>IF(N833&gt;0,N833*H833/Z833,0)*VLOOKUP(B833,'2-Kosten per locatie'!$A$13:$C$63,3,FALSE)</f>
        <v>0</v>
      </c>
      <c r="U833" s="334">
        <f>IF(O833&gt;0,O833*H833/Y833,0)*VLOOKUP(B833,'2-Kosten per locatie'!$A$13:$C$63,3,FALSE)</f>
        <v>0</v>
      </c>
      <c r="V833" s="334">
        <f>IF(P833&gt;0,P833*H833/Z833,0)*VLOOKUP(B833,'2-Kosten per locatie'!$A$13:$C$63,3,FALSE)</f>
        <v>0</v>
      </c>
      <c r="W833" s="335">
        <f>IF(K833="nio",0,IF(K833&gt;0,VLOOKUP(F833,'3-Productie normen'!A:L,VLOOKUP(K833,'3-Productie normen'!$B$38:$C$44,2,FALSE),FALSE)))</f>
        <v>0</v>
      </c>
      <c r="X833" s="335">
        <f t="shared" si="73"/>
        <v>0</v>
      </c>
      <c r="Y833" s="335">
        <f t="shared" si="74"/>
        <v>0</v>
      </c>
      <c r="Z833" s="335">
        <f t="shared" si="75"/>
        <v>0</v>
      </c>
      <c r="AA833" s="336" t="str">
        <f>VLOOKUP(F833,'3-Productie normen'!A:O,15,FALSE)</f>
        <v>B</v>
      </c>
      <c r="AC833" s="337">
        <f t="shared" si="76"/>
        <v>1430</v>
      </c>
    </row>
    <row r="834" spans="1:29" ht="14.1" customHeight="1">
      <c r="A834" s="68">
        <v>834</v>
      </c>
      <c r="B834" s="273" t="s">
        <v>100</v>
      </c>
      <c r="C834" s="329" t="s">
        <v>222</v>
      </c>
      <c r="D834" s="330"/>
      <c r="E834" s="224" t="s">
        <v>545</v>
      </c>
      <c r="F834" s="224" t="s">
        <v>157</v>
      </c>
      <c r="G834" s="224" t="s">
        <v>209</v>
      </c>
      <c r="H834" s="339">
        <v>96.3</v>
      </c>
      <c r="I834" s="339"/>
      <c r="J834" s="332">
        <f t="shared" si="72"/>
        <v>255</v>
      </c>
      <c r="K834" s="333">
        <v>255</v>
      </c>
      <c r="L834" s="333"/>
      <c r="M834" s="333"/>
      <c r="N834" s="333"/>
      <c r="O834" s="333"/>
      <c r="P834" s="333"/>
      <c r="Q834" s="334" t="e">
        <f>IF(K834="nio",0,IF(K834&gt;0,K834*H834/W834,0))*VLOOKUP(B834,'2-Kosten per locatie'!$A$13:$C$63,3,FALSE)</f>
        <v>#DIV/0!</v>
      </c>
      <c r="R834" s="334">
        <f>IF(L834&gt;0,L834*H834/X834,0)*VLOOKUP(B834,'2-Kosten per locatie'!$A$13:$C$63,3,FALSE)</f>
        <v>0</v>
      </c>
      <c r="S834" s="334">
        <f>IF(M834&gt;0,M834*H834/Y834,0)*VLOOKUP(B834,'2-Kosten per locatie'!$A$13:$C$63,3,FALSE)</f>
        <v>0</v>
      </c>
      <c r="T834" s="334">
        <f>IF(N834&gt;0,N834*H834/Z834,0)*VLOOKUP(B834,'2-Kosten per locatie'!$A$13:$C$63,3,FALSE)</f>
        <v>0</v>
      </c>
      <c r="U834" s="334">
        <f>IF(O834&gt;0,O834*H834/Y834,0)*VLOOKUP(B834,'2-Kosten per locatie'!$A$13:$C$63,3,FALSE)</f>
        <v>0</v>
      </c>
      <c r="V834" s="334">
        <f>IF(P834&gt;0,P834*H834/Z834,0)*VLOOKUP(B834,'2-Kosten per locatie'!$A$13:$C$63,3,FALSE)</f>
        <v>0</v>
      </c>
      <c r="W834" s="335">
        <f>IF(K834="nio",0,IF(K834&gt;0,VLOOKUP(F834,'3-Productie normen'!A:L,VLOOKUP(K834,'3-Productie normen'!$B$38:$C$44,2,FALSE),FALSE)))</f>
        <v>0</v>
      </c>
      <c r="X834" s="335">
        <f t="shared" si="73"/>
        <v>0</v>
      </c>
      <c r="Y834" s="335">
        <f t="shared" si="74"/>
        <v>0</v>
      </c>
      <c r="Z834" s="335">
        <f t="shared" si="75"/>
        <v>0</v>
      </c>
      <c r="AA834" s="336" t="str">
        <f>VLOOKUP(F834,'3-Productie normen'!A:O,15,FALSE)</f>
        <v>V</v>
      </c>
      <c r="AC834" s="337">
        <f t="shared" si="76"/>
        <v>24556.5</v>
      </c>
    </row>
    <row r="835" spans="1:29" ht="14.1" customHeight="1">
      <c r="A835" s="68">
        <v>835</v>
      </c>
      <c r="B835" s="273" t="s">
        <v>100</v>
      </c>
      <c r="C835" s="329" t="s">
        <v>222</v>
      </c>
      <c r="D835" s="330"/>
      <c r="E835" s="224" t="s">
        <v>546</v>
      </c>
      <c r="F835" s="224" t="s">
        <v>167</v>
      </c>
      <c r="G835" s="224" t="s">
        <v>541</v>
      </c>
      <c r="H835" s="339">
        <v>26.8</v>
      </c>
      <c r="I835" s="339"/>
      <c r="J835" s="332">
        <f t="shared" si="72"/>
        <v>130</v>
      </c>
      <c r="K835" s="333">
        <v>130</v>
      </c>
      <c r="L835" s="333"/>
      <c r="M835" s="333"/>
      <c r="N835" s="333"/>
      <c r="O835" s="333"/>
      <c r="P835" s="333"/>
      <c r="Q835" s="334" t="e">
        <f>IF(K835="nio",0,IF(K835&gt;0,K835*H835/W835,0))*VLOOKUP(B835,'2-Kosten per locatie'!$A$13:$C$63,3,FALSE)</f>
        <v>#DIV/0!</v>
      </c>
      <c r="R835" s="334">
        <f>IF(L835&gt;0,L835*H835/X835,0)*VLOOKUP(B835,'2-Kosten per locatie'!$A$13:$C$63,3,FALSE)</f>
        <v>0</v>
      </c>
      <c r="S835" s="334">
        <f>IF(M835&gt;0,M835*H835/Y835,0)*VLOOKUP(B835,'2-Kosten per locatie'!$A$13:$C$63,3,FALSE)</f>
        <v>0</v>
      </c>
      <c r="T835" s="334">
        <f>IF(N835&gt;0,N835*H835/Z835,0)*VLOOKUP(B835,'2-Kosten per locatie'!$A$13:$C$63,3,FALSE)</f>
        <v>0</v>
      </c>
      <c r="U835" s="334">
        <f>IF(O835&gt;0,O835*H835/Y835,0)*VLOOKUP(B835,'2-Kosten per locatie'!$A$13:$C$63,3,FALSE)</f>
        <v>0</v>
      </c>
      <c r="V835" s="334">
        <f>IF(P835&gt;0,P835*H835/Z835,0)*VLOOKUP(B835,'2-Kosten per locatie'!$A$13:$C$63,3,FALSE)</f>
        <v>0</v>
      </c>
      <c r="W835" s="335">
        <f>IF(K835="nio",0,IF(K835&gt;0,VLOOKUP(F835,'3-Productie normen'!A:L,VLOOKUP(K835,'3-Productie normen'!$B$38:$C$44,2,FALSE),FALSE)))</f>
        <v>0</v>
      </c>
      <c r="X835" s="335">
        <f t="shared" si="73"/>
        <v>0</v>
      </c>
      <c r="Y835" s="335">
        <f t="shared" si="74"/>
        <v>0</v>
      </c>
      <c r="Z835" s="335">
        <f t="shared" si="75"/>
        <v>0</v>
      </c>
      <c r="AA835" s="336" t="str">
        <f>VLOOKUP(F835,'3-Productie normen'!A:O,15,FALSE)</f>
        <v>V</v>
      </c>
      <c r="AC835" s="337">
        <f t="shared" si="76"/>
        <v>3484</v>
      </c>
    </row>
    <row r="836" spans="1:29" ht="14.1" customHeight="1">
      <c r="A836" s="68">
        <v>836</v>
      </c>
      <c r="B836" s="273" t="s">
        <v>100</v>
      </c>
      <c r="C836" s="329" t="s">
        <v>222</v>
      </c>
      <c r="D836" s="330"/>
      <c r="E836" s="224" t="s">
        <v>547</v>
      </c>
      <c r="F836" s="224" t="s">
        <v>160</v>
      </c>
      <c r="G836" s="224" t="s">
        <v>233</v>
      </c>
      <c r="H836" s="339">
        <v>1.8</v>
      </c>
      <c r="I836" s="339"/>
      <c r="J836" s="332">
        <f t="shared" si="72"/>
        <v>130</v>
      </c>
      <c r="K836" s="333">
        <v>130</v>
      </c>
      <c r="L836" s="333"/>
      <c r="M836" s="333"/>
      <c r="N836" s="333"/>
      <c r="O836" s="333"/>
      <c r="P836" s="333"/>
      <c r="Q836" s="334" t="e">
        <f>IF(K836="nio",0,IF(K836&gt;0,K836*H836/W836,0))*VLOOKUP(B836,'2-Kosten per locatie'!$A$13:$C$63,3,FALSE)</f>
        <v>#DIV/0!</v>
      </c>
      <c r="R836" s="334">
        <f>IF(L836&gt;0,L836*H836/X836,0)*VLOOKUP(B836,'2-Kosten per locatie'!$A$13:$C$63,3,FALSE)</f>
        <v>0</v>
      </c>
      <c r="S836" s="334">
        <f>IF(M836&gt;0,M836*H836/Y836,0)*VLOOKUP(B836,'2-Kosten per locatie'!$A$13:$C$63,3,FALSE)</f>
        <v>0</v>
      </c>
      <c r="T836" s="334">
        <f>IF(N836&gt;0,N836*H836/Z836,0)*VLOOKUP(B836,'2-Kosten per locatie'!$A$13:$C$63,3,FALSE)</f>
        <v>0</v>
      </c>
      <c r="U836" s="334">
        <f>IF(O836&gt;0,O836*H836/Y836,0)*VLOOKUP(B836,'2-Kosten per locatie'!$A$13:$C$63,3,FALSE)</f>
        <v>0</v>
      </c>
      <c r="V836" s="334">
        <f>IF(P836&gt;0,P836*H836/Z836,0)*VLOOKUP(B836,'2-Kosten per locatie'!$A$13:$C$63,3,FALSE)</f>
        <v>0</v>
      </c>
      <c r="W836" s="335">
        <f>IF(K836="nio",0,IF(K836&gt;0,VLOOKUP(F836,'3-Productie normen'!A:L,VLOOKUP(K836,'3-Productie normen'!$B$38:$C$44,2,FALSE),FALSE)))</f>
        <v>0</v>
      </c>
      <c r="X836" s="335">
        <f t="shared" si="73"/>
        <v>0</v>
      </c>
      <c r="Y836" s="335">
        <f t="shared" si="74"/>
        <v>0</v>
      </c>
      <c r="Z836" s="335">
        <f t="shared" si="75"/>
        <v>0</v>
      </c>
      <c r="AA836" s="336" t="str">
        <f>VLOOKUP(F836,'3-Productie normen'!A:O,15,FALSE)</f>
        <v>V</v>
      </c>
      <c r="AC836" s="337">
        <f t="shared" si="76"/>
        <v>234</v>
      </c>
    </row>
    <row r="837" spans="1:29" ht="14.1" customHeight="1">
      <c r="A837" s="68">
        <v>837</v>
      </c>
      <c r="B837" s="273" t="s">
        <v>100</v>
      </c>
      <c r="C837" s="329" t="s">
        <v>222</v>
      </c>
      <c r="D837" s="330"/>
      <c r="E837" s="224" t="s">
        <v>542</v>
      </c>
      <c r="F837" s="224" t="s">
        <v>166</v>
      </c>
      <c r="G837" s="224" t="s">
        <v>211</v>
      </c>
      <c r="H837" s="339">
        <v>10.199999999999999</v>
      </c>
      <c r="I837" s="339"/>
      <c r="J837" s="332">
        <f t="shared" si="72"/>
        <v>255</v>
      </c>
      <c r="K837" s="333">
        <v>255</v>
      </c>
      <c r="L837" s="333"/>
      <c r="M837" s="333"/>
      <c r="N837" s="333"/>
      <c r="O837" s="333"/>
      <c r="P837" s="333"/>
      <c r="Q837" s="334" t="e">
        <f>IF(K837="nio",0,IF(K837&gt;0,K837*H837/W837,0))*VLOOKUP(B837,'2-Kosten per locatie'!$A$13:$C$63,3,FALSE)</f>
        <v>#DIV/0!</v>
      </c>
      <c r="R837" s="334">
        <f>IF(L837&gt;0,L837*H837/X837,0)*VLOOKUP(B837,'2-Kosten per locatie'!$A$13:$C$63,3,FALSE)</f>
        <v>0</v>
      </c>
      <c r="S837" s="334">
        <f>IF(M837&gt;0,M837*H837/Y837,0)*VLOOKUP(B837,'2-Kosten per locatie'!$A$13:$C$63,3,FALSE)</f>
        <v>0</v>
      </c>
      <c r="T837" s="334">
        <f>IF(N837&gt;0,N837*H837/Z837,0)*VLOOKUP(B837,'2-Kosten per locatie'!$A$13:$C$63,3,FALSE)</f>
        <v>0</v>
      </c>
      <c r="U837" s="334">
        <f>IF(O837&gt;0,O837*H837/Y837,0)*VLOOKUP(B837,'2-Kosten per locatie'!$A$13:$C$63,3,FALSE)</f>
        <v>0</v>
      </c>
      <c r="V837" s="334">
        <f>IF(P837&gt;0,P837*H837/Z837,0)*VLOOKUP(B837,'2-Kosten per locatie'!$A$13:$C$63,3,FALSE)</f>
        <v>0</v>
      </c>
      <c r="W837" s="335">
        <f>IF(K837="nio",0,IF(K837&gt;0,VLOOKUP(F837,'3-Productie normen'!A:L,VLOOKUP(K837,'3-Productie normen'!$B$38:$C$44,2,FALSE),FALSE)))</f>
        <v>0</v>
      </c>
      <c r="X837" s="335">
        <f t="shared" si="73"/>
        <v>0</v>
      </c>
      <c r="Y837" s="335">
        <f t="shared" si="74"/>
        <v>0</v>
      </c>
      <c r="Z837" s="335">
        <f t="shared" si="75"/>
        <v>0</v>
      </c>
      <c r="AA837" s="336" t="str">
        <f>VLOOKUP(F837,'3-Productie normen'!A:O,15,FALSE)</f>
        <v>S</v>
      </c>
      <c r="AC837" s="337">
        <f t="shared" si="76"/>
        <v>2601</v>
      </c>
    </row>
    <row r="838" spans="1:29" ht="14.1" customHeight="1">
      <c r="A838" s="68">
        <v>838</v>
      </c>
      <c r="B838" s="273" t="s">
        <v>85</v>
      </c>
      <c r="C838" s="329" t="s">
        <v>207</v>
      </c>
      <c r="D838" s="330"/>
      <c r="E838" s="224" t="s">
        <v>548</v>
      </c>
      <c r="F838" s="224" t="s">
        <v>166</v>
      </c>
      <c r="G838" s="224" t="s">
        <v>378</v>
      </c>
      <c r="H838" s="339">
        <v>16.139999999999997</v>
      </c>
      <c r="I838" s="339"/>
      <c r="J838" s="332">
        <f t="shared" si="72"/>
        <v>104</v>
      </c>
      <c r="K838" s="333">
        <v>104</v>
      </c>
      <c r="L838" s="333"/>
      <c r="M838" s="333"/>
      <c r="N838" s="333"/>
      <c r="O838" s="333"/>
      <c r="P838" s="333"/>
      <c r="Q838" s="334" t="e">
        <f>IF(K838="nio",0,IF(K838&gt;0,K838*H838/W838,0))*VLOOKUP(B838,'2-Kosten per locatie'!$A$13:$C$63,3,FALSE)</f>
        <v>#DIV/0!</v>
      </c>
      <c r="R838" s="334">
        <f>IF(L838&gt;0,L838*H838/X838,0)*VLOOKUP(B838,'2-Kosten per locatie'!$A$13:$C$63,3,FALSE)</f>
        <v>0</v>
      </c>
      <c r="S838" s="334">
        <f>IF(M838&gt;0,M838*H838/Y838,0)*VLOOKUP(B838,'2-Kosten per locatie'!$A$13:$C$63,3,FALSE)</f>
        <v>0</v>
      </c>
      <c r="T838" s="334">
        <f>IF(N838&gt;0,N838*H838/Z838,0)*VLOOKUP(B838,'2-Kosten per locatie'!$A$13:$C$63,3,FALSE)</f>
        <v>0</v>
      </c>
      <c r="U838" s="334">
        <f>IF(O838&gt;0,O838*H838/Y838,0)*VLOOKUP(B838,'2-Kosten per locatie'!$A$13:$C$63,3,FALSE)</f>
        <v>0</v>
      </c>
      <c r="V838" s="334">
        <f>IF(P838&gt;0,P838*H838/Z838,0)*VLOOKUP(B838,'2-Kosten per locatie'!$A$13:$C$63,3,FALSE)</f>
        <v>0</v>
      </c>
      <c r="W838" s="335">
        <f>IF(K838="nio",0,IF(K838&gt;0,VLOOKUP(F838,'3-Productie normen'!A:L,VLOOKUP(K838,'3-Productie normen'!$B$38:$C$44,2,FALSE),FALSE)))</f>
        <v>0</v>
      </c>
      <c r="X838" s="335">
        <f t="shared" si="73"/>
        <v>0</v>
      </c>
      <c r="Y838" s="335">
        <f t="shared" si="74"/>
        <v>0</v>
      </c>
      <c r="Z838" s="335">
        <f t="shared" si="75"/>
        <v>0</v>
      </c>
      <c r="AA838" s="336" t="str">
        <f>VLOOKUP(F838,'3-Productie normen'!A:O,15,FALSE)</f>
        <v>S</v>
      </c>
      <c r="AC838" s="337">
        <f t="shared" si="76"/>
        <v>1678.5599999999997</v>
      </c>
    </row>
    <row r="839" spans="1:29" ht="14.1" customHeight="1">
      <c r="A839" s="68">
        <v>839</v>
      </c>
      <c r="B839" s="273" t="s">
        <v>85</v>
      </c>
      <c r="C839" s="329" t="s">
        <v>207</v>
      </c>
      <c r="D839" s="330"/>
      <c r="E839" s="224" t="s">
        <v>549</v>
      </c>
      <c r="F839" s="224" t="s">
        <v>166</v>
      </c>
      <c r="G839" s="224" t="s">
        <v>378</v>
      </c>
      <c r="H839" s="339">
        <v>3.4100000000000006</v>
      </c>
      <c r="I839" s="339"/>
      <c r="J839" s="332">
        <f t="shared" si="72"/>
        <v>104</v>
      </c>
      <c r="K839" s="333">
        <v>104</v>
      </c>
      <c r="L839" s="333"/>
      <c r="M839" s="333"/>
      <c r="N839" s="333"/>
      <c r="O839" s="333"/>
      <c r="P839" s="333"/>
      <c r="Q839" s="334" t="e">
        <f>IF(K839="nio",0,IF(K839&gt;0,K839*H839/W839,0))*VLOOKUP(B839,'2-Kosten per locatie'!$A$13:$C$63,3,FALSE)</f>
        <v>#DIV/0!</v>
      </c>
      <c r="R839" s="334">
        <f>IF(L839&gt;0,L839*H839/X839,0)*VLOOKUP(B839,'2-Kosten per locatie'!$A$13:$C$63,3,FALSE)</f>
        <v>0</v>
      </c>
      <c r="S839" s="334">
        <f>IF(M839&gt;0,M839*H839/Y839,0)*VLOOKUP(B839,'2-Kosten per locatie'!$A$13:$C$63,3,FALSE)</f>
        <v>0</v>
      </c>
      <c r="T839" s="334">
        <f>IF(N839&gt;0,N839*H839/Z839,0)*VLOOKUP(B839,'2-Kosten per locatie'!$A$13:$C$63,3,FALSE)</f>
        <v>0</v>
      </c>
      <c r="U839" s="334">
        <f>IF(O839&gt;0,O839*H839/Y839,0)*VLOOKUP(B839,'2-Kosten per locatie'!$A$13:$C$63,3,FALSE)</f>
        <v>0</v>
      </c>
      <c r="V839" s="334">
        <f>IF(P839&gt;0,P839*H839/Z839,0)*VLOOKUP(B839,'2-Kosten per locatie'!$A$13:$C$63,3,FALSE)</f>
        <v>0</v>
      </c>
      <c r="W839" s="335">
        <f>IF(K839="nio",0,IF(K839&gt;0,VLOOKUP(F839,'3-Productie normen'!A:L,VLOOKUP(K839,'3-Productie normen'!$B$38:$C$44,2,FALSE),FALSE)))</f>
        <v>0</v>
      </c>
      <c r="X839" s="335">
        <f t="shared" si="73"/>
        <v>0</v>
      </c>
      <c r="Y839" s="335">
        <f t="shared" si="74"/>
        <v>0</v>
      </c>
      <c r="Z839" s="335">
        <f t="shared" si="75"/>
        <v>0</v>
      </c>
      <c r="AA839" s="336" t="str">
        <f>VLOOKUP(F839,'3-Productie normen'!A:O,15,FALSE)</f>
        <v>S</v>
      </c>
      <c r="AC839" s="337">
        <f t="shared" si="76"/>
        <v>354.64000000000004</v>
      </c>
    </row>
    <row r="840" spans="1:29" ht="14.1" customHeight="1">
      <c r="A840" s="68">
        <v>840</v>
      </c>
      <c r="B840" s="273" t="s">
        <v>85</v>
      </c>
      <c r="C840" s="329" t="s">
        <v>207</v>
      </c>
      <c r="D840" s="330"/>
      <c r="E840" s="224" t="s">
        <v>283</v>
      </c>
      <c r="F840" s="224" t="s">
        <v>154</v>
      </c>
      <c r="G840" s="224" t="s">
        <v>378</v>
      </c>
      <c r="H840" s="339">
        <v>4.16</v>
      </c>
      <c r="I840" s="339"/>
      <c r="J840" s="332">
        <f t="shared" si="72"/>
        <v>104</v>
      </c>
      <c r="K840" s="333">
        <v>104</v>
      </c>
      <c r="L840" s="333"/>
      <c r="M840" s="333"/>
      <c r="N840" s="333"/>
      <c r="O840" s="333"/>
      <c r="P840" s="333"/>
      <c r="Q840" s="334" t="e">
        <f>IF(K840="nio",0,IF(K840&gt;0,K840*H840/W840,0))*VLOOKUP(B840,'2-Kosten per locatie'!$A$13:$C$63,3,FALSE)</f>
        <v>#DIV/0!</v>
      </c>
      <c r="R840" s="334">
        <f>IF(L840&gt;0,L840*H840/X840,0)*VLOOKUP(B840,'2-Kosten per locatie'!$A$13:$C$63,3,FALSE)</f>
        <v>0</v>
      </c>
      <c r="S840" s="334">
        <f>IF(M840&gt;0,M840*H840/Y840,0)*VLOOKUP(B840,'2-Kosten per locatie'!$A$13:$C$63,3,FALSE)</f>
        <v>0</v>
      </c>
      <c r="T840" s="334">
        <f>IF(N840&gt;0,N840*H840/Z840,0)*VLOOKUP(B840,'2-Kosten per locatie'!$A$13:$C$63,3,FALSE)</f>
        <v>0</v>
      </c>
      <c r="U840" s="334">
        <f>IF(O840&gt;0,O840*H840/Y840,0)*VLOOKUP(B840,'2-Kosten per locatie'!$A$13:$C$63,3,FALSE)</f>
        <v>0</v>
      </c>
      <c r="V840" s="334">
        <f>IF(P840&gt;0,P840*H840/Z840,0)*VLOOKUP(B840,'2-Kosten per locatie'!$A$13:$C$63,3,FALSE)</f>
        <v>0</v>
      </c>
      <c r="W840" s="335">
        <f>IF(K840="nio",0,IF(K840&gt;0,VLOOKUP(F840,'3-Productie normen'!A:L,VLOOKUP(K840,'3-Productie normen'!$B$38:$C$44,2,FALSE),FALSE)))</f>
        <v>0</v>
      </c>
      <c r="X840" s="335">
        <f t="shared" si="73"/>
        <v>0</v>
      </c>
      <c r="Y840" s="335">
        <f t="shared" si="74"/>
        <v>0</v>
      </c>
      <c r="Z840" s="335">
        <f t="shared" si="75"/>
        <v>0</v>
      </c>
      <c r="AA840" s="336" t="str">
        <f>VLOOKUP(F840,'3-Productie normen'!A:O,15,FALSE)</f>
        <v>V</v>
      </c>
      <c r="AC840" s="337">
        <f t="shared" si="76"/>
        <v>432.64</v>
      </c>
    </row>
    <row r="841" spans="1:29" ht="14.1" customHeight="1">
      <c r="A841" s="68">
        <v>841</v>
      </c>
      <c r="B841" s="273" t="s">
        <v>85</v>
      </c>
      <c r="C841" s="329" t="s">
        <v>207</v>
      </c>
      <c r="D841" s="330"/>
      <c r="E841" s="224" t="s">
        <v>283</v>
      </c>
      <c r="F841" s="224" t="s">
        <v>154</v>
      </c>
      <c r="G841" s="224" t="s">
        <v>233</v>
      </c>
      <c r="H841" s="339">
        <v>9.9200000000000017</v>
      </c>
      <c r="I841" s="339"/>
      <c r="J841" s="332">
        <f t="shared" si="72"/>
        <v>104</v>
      </c>
      <c r="K841" s="333">
        <v>104</v>
      </c>
      <c r="L841" s="333"/>
      <c r="M841" s="333"/>
      <c r="N841" s="333"/>
      <c r="O841" s="333"/>
      <c r="P841" s="333"/>
      <c r="Q841" s="334" t="e">
        <f>IF(K841="nio",0,IF(K841&gt;0,K841*H841/W841,0))*VLOOKUP(B841,'2-Kosten per locatie'!$A$13:$C$63,3,FALSE)</f>
        <v>#DIV/0!</v>
      </c>
      <c r="R841" s="334">
        <f>IF(L841&gt;0,L841*H841/X841,0)*VLOOKUP(B841,'2-Kosten per locatie'!$A$13:$C$63,3,FALSE)</f>
        <v>0</v>
      </c>
      <c r="S841" s="334">
        <f>IF(M841&gt;0,M841*H841/Y841,0)*VLOOKUP(B841,'2-Kosten per locatie'!$A$13:$C$63,3,FALSE)</f>
        <v>0</v>
      </c>
      <c r="T841" s="334">
        <f>IF(N841&gt;0,N841*H841/Z841,0)*VLOOKUP(B841,'2-Kosten per locatie'!$A$13:$C$63,3,FALSE)</f>
        <v>0</v>
      </c>
      <c r="U841" s="334">
        <f>IF(O841&gt;0,O841*H841/Y841,0)*VLOOKUP(B841,'2-Kosten per locatie'!$A$13:$C$63,3,FALSE)</f>
        <v>0</v>
      </c>
      <c r="V841" s="334">
        <f>IF(P841&gt;0,P841*H841/Z841,0)*VLOOKUP(B841,'2-Kosten per locatie'!$A$13:$C$63,3,FALSE)</f>
        <v>0</v>
      </c>
      <c r="W841" s="335">
        <f>IF(K841="nio",0,IF(K841&gt;0,VLOOKUP(F841,'3-Productie normen'!A:L,VLOOKUP(K841,'3-Productie normen'!$B$38:$C$44,2,FALSE),FALSE)))</f>
        <v>0</v>
      </c>
      <c r="X841" s="335">
        <f t="shared" si="73"/>
        <v>0</v>
      </c>
      <c r="Y841" s="335">
        <f t="shared" si="74"/>
        <v>0</v>
      </c>
      <c r="Z841" s="335">
        <f t="shared" si="75"/>
        <v>0</v>
      </c>
      <c r="AA841" s="336" t="str">
        <f>VLOOKUP(F841,'3-Productie normen'!A:O,15,FALSE)</f>
        <v>V</v>
      </c>
      <c r="AC841" s="337">
        <f t="shared" si="76"/>
        <v>1031.6800000000003</v>
      </c>
    </row>
    <row r="842" spans="1:29" ht="14.1" customHeight="1">
      <c r="A842" s="68">
        <v>842</v>
      </c>
      <c r="B842" s="273" t="s">
        <v>85</v>
      </c>
      <c r="C842" s="329" t="s">
        <v>207</v>
      </c>
      <c r="D842" s="330"/>
      <c r="E842" s="224" t="s">
        <v>550</v>
      </c>
      <c r="F842" s="224" t="s">
        <v>154</v>
      </c>
      <c r="G842" s="224" t="s">
        <v>233</v>
      </c>
      <c r="H842" s="339">
        <v>6.6000000000000005</v>
      </c>
      <c r="I842" s="339"/>
      <c r="J842" s="332">
        <f t="shared" si="72"/>
        <v>52</v>
      </c>
      <c r="K842" s="333">
        <v>52</v>
      </c>
      <c r="L842" s="333"/>
      <c r="M842" s="333"/>
      <c r="N842" s="333"/>
      <c r="O842" s="333"/>
      <c r="P842" s="333"/>
      <c r="Q842" s="334" t="e">
        <f>IF(K842="nio",0,IF(K842&gt;0,K842*H842/W842,0))*VLOOKUP(B842,'2-Kosten per locatie'!$A$13:$C$63,3,FALSE)</f>
        <v>#DIV/0!</v>
      </c>
      <c r="R842" s="334">
        <f>IF(L842&gt;0,L842*H842/X842,0)*VLOOKUP(B842,'2-Kosten per locatie'!$A$13:$C$63,3,FALSE)</f>
        <v>0</v>
      </c>
      <c r="S842" s="334">
        <f>IF(M842&gt;0,M842*H842/Y842,0)*VLOOKUP(B842,'2-Kosten per locatie'!$A$13:$C$63,3,FALSE)</f>
        <v>0</v>
      </c>
      <c r="T842" s="334">
        <f>IF(N842&gt;0,N842*H842/Z842,0)*VLOOKUP(B842,'2-Kosten per locatie'!$A$13:$C$63,3,FALSE)</f>
        <v>0</v>
      </c>
      <c r="U842" s="334">
        <f>IF(O842&gt;0,O842*H842/Y842,0)*VLOOKUP(B842,'2-Kosten per locatie'!$A$13:$C$63,3,FALSE)</f>
        <v>0</v>
      </c>
      <c r="V842" s="334">
        <f>IF(P842&gt;0,P842*H842/Z842,0)*VLOOKUP(B842,'2-Kosten per locatie'!$A$13:$C$63,3,FALSE)</f>
        <v>0</v>
      </c>
      <c r="W842" s="335">
        <f>IF(K842="nio",0,IF(K842&gt;0,VLOOKUP(F842,'3-Productie normen'!A:L,VLOOKUP(K842,'3-Productie normen'!$B$38:$C$44,2,FALSE),FALSE)))</f>
        <v>0</v>
      </c>
      <c r="X842" s="335">
        <f t="shared" si="73"/>
        <v>0</v>
      </c>
      <c r="Y842" s="335">
        <f t="shared" si="74"/>
        <v>0</v>
      </c>
      <c r="Z842" s="335">
        <f t="shared" si="75"/>
        <v>0</v>
      </c>
      <c r="AA842" s="336" t="str">
        <f>VLOOKUP(F842,'3-Productie normen'!A:O,15,FALSE)</f>
        <v>V</v>
      </c>
      <c r="AC842" s="337">
        <f t="shared" si="76"/>
        <v>343.20000000000005</v>
      </c>
    </row>
    <row r="843" spans="1:29" ht="14.1" customHeight="1">
      <c r="A843" s="68">
        <v>843</v>
      </c>
      <c r="B843" s="273" t="s">
        <v>85</v>
      </c>
      <c r="C843" s="329" t="s">
        <v>207</v>
      </c>
      <c r="D843" s="330"/>
      <c r="E843" s="224" t="s">
        <v>551</v>
      </c>
      <c r="F843" s="224" t="s">
        <v>167</v>
      </c>
      <c r="G843" s="224" t="s">
        <v>223</v>
      </c>
      <c r="H843" s="339">
        <v>11.399999999999999</v>
      </c>
      <c r="I843" s="339"/>
      <c r="J843" s="332">
        <f t="shared" si="72"/>
        <v>52</v>
      </c>
      <c r="K843" s="333">
        <v>52</v>
      </c>
      <c r="L843" s="333"/>
      <c r="M843" s="333"/>
      <c r="N843" s="333"/>
      <c r="O843" s="333"/>
      <c r="P843" s="333"/>
      <c r="Q843" s="334" t="e">
        <f>IF(K843="nio",0,IF(K843&gt;0,K843*H843/W843,0))*VLOOKUP(B843,'2-Kosten per locatie'!$A$13:$C$63,3,FALSE)</f>
        <v>#DIV/0!</v>
      </c>
      <c r="R843" s="334">
        <f>IF(L843&gt;0,L843*H843/X843,0)*VLOOKUP(B843,'2-Kosten per locatie'!$A$13:$C$63,3,FALSE)</f>
        <v>0</v>
      </c>
      <c r="S843" s="334">
        <f>IF(M843&gt;0,M843*H843/Y843,0)*VLOOKUP(B843,'2-Kosten per locatie'!$A$13:$C$63,3,FALSE)</f>
        <v>0</v>
      </c>
      <c r="T843" s="334">
        <f>IF(N843&gt;0,N843*H843/Z843,0)*VLOOKUP(B843,'2-Kosten per locatie'!$A$13:$C$63,3,FALSE)</f>
        <v>0</v>
      </c>
      <c r="U843" s="334">
        <f>IF(O843&gt;0,O843*H843/Y843,0)*VLOOKUP(B843,'2-Kosten per locatie'!$A$13:$C$63,3,FALSE)</f>
        <v>0</v>
      </c>
      <c r="V843" s="334">
        <f>IF(P843&gt;0,P843*H843/Z843,0)*VLOOKUP(B843,'2-Kosten per locatie'!$A$13:$C$63,3,FALSE)</f>
        <v>0</v>
      </c>
      <c r="W843" s="335">
        <f>IF(K843="nio",0,IF(K843&gt;0,VLOOKUP(F843,'3-Productie normen'!A:L,VLOOKUP(K843,'3-Productie normen'!$B$38:$C$44,2,FALSE),FALSE)))</f>
        <v>0</v>
      </c>
      <c r="X843" s="335">
        <f t="shared" si="73"/>
        <v>0</v>
      </c>
      <c r="Y843" s="335">
        <f t="shared" si="74"/>
        <v>0</v>
      </c>
      <c r="Z843" s="335">
        <f t="shared" si="75"/>
        <v>0</v>
      </c>
      <c r="AA843" s="336" t="str">
        <f>VLOOKUP(F843,'3-Productie normen'!A:O,15,FALSE)</f>
        <v>V</v>
      </c>
      <c r="AC843" s="337">
        <f t="shared" si="76"/>
        <v>592.79999999999995</v>
      </c>
    </row>
    <row r="844" spans="1:29" ht="14.1" customHeight="1">
      <c r="A844" s="68">
        <v>844</v>
      </c>
      <c r="B844" s="273" t="s">
        <v>85</v>
      </c>
      <c r="C844" s="329" t="s">
        <v>207</v>
      </c>
      <c r="D844" s="330"/>
      <c r="E844" s="224" t="s">
        <v>552</v>
      </c>
      <c r="F844" s="224" t="s">
        <v>151</v>
      </c>
      <c r="G844" s="224" t="s">
        <v>378</v>
      </c>
      <c r="H844" s="339">
        <v>16.139999999999997</v>
      </c>
      <c r="I844" s="339"/>
      <c r="J844" s="332">
        <f t="shared" si="72"/>
        <v>104</v>
      </c>
      <c r="K844" s="333">
        <v>104</v>
      </c>
      <c r="L844" s="333"/>
      <c r="M844" s="333"/>
      <c r="N844" s="333"/>
      <c r="O844" s="333"/>
      <c r="P844" s="333"/>
      <c r="Q844" s="334" t="e">
        <f>IF(K844="nio",0,IF(K844&gt;0,K844*H844/W844,0))*VLOOKUP(B844,'2-Kosten per locatie'!$A$13:$C$63,3,FALSE)</f>
        <v>#DIV/0!</v>
      </c>
      <c r="R844" s="334">
        <f>IF(L844&gt;0,L844*H844/X844,0)*VLOOKUP(B844,'2-Kosten per locatie'!$A$13:$C$63,3,FALSE)</f>
        <v>0</v>
      </c>
      <c r="S844" s="334">
        <f>IF(M844&gt;0,M844*H844/Y844,0)*VLOOKUP(B844,'2-Kosten per locatie'!$A$13:$C$63,3,FALSE)</f>
        <v>0</v>
      </c>
      <c r="T844" s="334">
        <f>IF(N844&gt;0,N844*H844/Z844,0)*VLOOKUP(B844,'2-Kosten per locatie'!$A$13:$C$63,3,FALSE)</f>
        <v>0</v>
      </c>
      <c r="U844" s="334">
        <f>IF(O844&gt;0,O844*H844/Y844,0)*VLOOKUP(B844,'2-Kosten per locatie'!$A$13:$C$63,3,FALSE)</f>
        <v>0</v>
      </c>
      <c r="V844" s="334">
        <f>IF(P844&gt;0,P844*H844/Z844,0)*VLOOKUP(B844,'2-Kosten per locatie'!$A$13:$C$63,3,FALSE)</f>
        <v>0</v>
      </c>
      <c r="W844" s="335">
        <f>IF(K844="nio",0,IF(K844&gt;0,VLOOKUP(F844,'3-Productie normen'!A:L,VLOOKUP(K844,'3-Productie normen'!$B$38:$C$44,2,FALSE),FALSE)))</f>
        <v>0</v>
      </c>
      <c r="X844" s="335">
        <f t="shared" si="73"/>
        <v>0</v>
      </c>
      <c r="Y844" s="335">
        <f t="shared" si="74"/>
        <v>0</v>
      </c>
      <c r="Z844" s="335">
        <f t="shared" si="75"/>
        <v>0</v>
      </c>
      <c r="AA844" s="336" t="str">
        <f>VLOOKUP(F844,'3-Productie normen'!A:O,15,FALSE)</f>
        <v>S</v>
      </c>
      <c r="AC844" s="337">
        <f t="shared" si="76"/>
        <v>1678.5599999999997</v>
      </c>
    </row>
    <row r="845" spans="1:29" ht="14.1" customHeight="1">
      <c r="A845" s="68">
        <v>845</v>
      </c>
      <c r="B845" s="273" t="s">
        <v>85</v>
      </c>
      <c r="C845" s="329" t="s">
        <v>207</v>
      </c>
      <c r="D845" s="330"/>
      <c r="E845" s="224" t="s">
        <v>550</v>
      </c>
      <c r="F845" s="224" t="s">
        <v>154</v>
      </c>
      <c r="G845" s="224" t="s">
        <v>233</v>
      </c>
      <c r="H845" s="339">
        <v>6.6000000000000005</v>
      </c>
      <c r="I845" s="339"/>
      <c r="J845" s="332">
        <f t="shared" si="72"/>
        <v>52</v>
      </c>
      <c r="K845" s="333">
        <v>52</v>
      </c>
      <c r="L845" s="333"/>
      <c r="M845" s="333"/>
      <c r="N845" s="333"/>
      <c r="O845" s="333"/>
      <c r="P845" s="333"/>
      <c r="Q845" s="334" t="e">
        <f>IF(K845="nio",0,IF(K845&gt;0,K845*H845/W845,0))*VLOOKUP(B845,'2-Kosten per locatie'!$A$13:$C$63,3,FALSE)</f>
        <v>#DIV/0!</v>
      </c>
      <c r="R845" s="334">
        <f>IF(L845&gt;0,L845*H845/X845,0)*VLOOKUP(B845,'2-Kosten per locatie'!$A$13:$C$63,3,FALSE)</f>
        <v>0</v>
      </c>
      <c r="S845" s="334">
        <f>IF(M845&gt;0,M845*H845/Y845,0)*VLOOKUP(B845,'2-Kosten per locatie'!$A$13:$C$63,3,FALSE)</f>
        <v>0</v>
      </c>
      <c r="T845" s="334">
        <f>IF(N845&gt;0,N845*H845/Z845,0)*VLOOKUP(B845,'2-Kosten per locatie'!$A$13:$C$63,3,FALSE)</f>
        <v>0</v>
      </c>
      <c r="U845" s="334">
        <f>IF(O845&gt;0,O845*H845/Y845,0)*VLOOKUP(B845,'2-Kosten per locatie'!$A$13:$C$63,3,FALSE)</f>
        <v>0</v>
      </c>
      <c r="V845" s="334">
        <f>IF(P845&gt;0,P845*H845/Z845,0)*VLOOKUP(B845,'2-Kosten per locatie'!$A$13:$C$63,3,FALSE)</f>
        <v>0</v>
      </c>
      <c r="W845" s="335">
        <f>IF(K845="nio",0,IF(K845&gt;0,VLOOKUP(F845,'3-Productie normen'!A:L,VLOOKUP(K845,'3-Productie normen'!$B$38:$C$44,2,FALSE),FALSE)))</f>
        <v>0</v>
      </c>
      <c r="X845" s="335">
        <f t="shared" si="73"/>
        <v>0</v>
      </c>
      <c r="Y845" s="335">
        <f t="shared" si="74"/>
        <v>0</v>
      </c>
      <c r="Z845" s="335">
        <f t="shared" si="75"/>
        <v>0</v>
      </c>
      <c r="AA845" s="336" t="str">
        <f>VLOOKUP(F845,'3-Productie normen'!A:O,15,FALSE)</f>
        <v>V</v>
      </c>
      <c r="AC845" s="337">
        <f t="shared" si="76"/>
        <v>343.20000000000005</v>
      </c>
    </row>
    <row r="846" spans="1:29" ht="14.1" customHeight="1">
      <c r="A846" s="68">
        <v>846</v>
      </c>
      <c r="B846" s="273" t="s">
        <v>85</v>
      </c>
      <c r="C846" s="329" t="s">
        <v>207</v>
      </c>
      <c r="D846" s="330"/>
      <c r="E846" s="224" t="s">
        <v>551</v>
      </c>
      <c r="F846" s="224" t="s">
        <v>167</v>
      </c>
      <c r="G846" s="224" t="s">
        <v>223</v>
      </c>
      <c r="H846" s="339">
        <v>11.399999999999999</v>
      </c>
      <c r="I846" s="339"/>
      <c r="J846" s="332">
        <f t="shared" si="72"/>
        <v>52</v>
      </c>
      <c r="K846" s="333">
        <v>52</v>
      </c>
      <c r="L846" s="333"/>
      <c r="M846" s="333"/>
      <c r="N846" s="333"/>
      <c r="O846" s="333"/>
      <c r="P846" s="333"/>
      <c r="Q846" s="334" t="e">
        <f>IF(K846="nio",0,IF(K846&gt;0,K846*H846/W846,0))*VLOOKUP(B846,'2-Kosten per locatie'!$A$13:$C$63,3,FALSE)</f>
        <v>#DIV/0!</v>
      </c>
      <c r="R846" s="334">
        <f>IF(L846&gt;0,L846*H846/X846,0)*VLOOKUP(B846,'2-Kosten per locatie'!$A$13:$C$63,3,FALSE)</f>
        <v>0</v>
      </c>
      <c r="S846" s="334">
        <f>IF(M846&gt;0,M846*H846/Y846,0)*VLOOKUP(B846,'2-Kosten per locatie'!$A$13:$C$63,3,FALSE)</f>
        <v>0</v>
      </c>
      <c r="T846" s="334">
        <f>IF(N846&gt;0,N846*H846/Z846,0)*VLOOKUP(B846,'2-Kosten per locatie'!$A$13:$C$63,3,FALSE)</f>
        <v>0</v>
      </c>
      <c r="U846" s="334">
        <f>IF(O846&gt;0,O846*H846/Y846,0)*VLOOKUP(B846,'2-Kosten per locatie'!$A$13:$C$63,3,FALSE)</f>
        <v>0</v>
      </c>
      <c r="V846" s="334">
        <f>IF(P846&gt;0,P846*H846/Z846,0)*VLOOKUP(B846,'2-Kosten per locatie'!$A$13:$C$63,3,FALSE)</f>
        <v>0</v>
      </c>
      <c r="W846" s="335">
        <f>IF(K846="nio",0,IF(K846&gt;0,VLOOKUP(F846,'3-Productie normen'!A:L,VLOOKUP(K846,'3-Productie normen'!$B$38:$C$44,2,FALSE),FALSE)))</f>
        <v>0</v>
      </c>
      <c r="X846" s="335">
        <f t="shared" si="73"/>
        <v>0</v>
      </c>
      <c r="Y846" s="335">
        <f t="shared" si="74"/>
        <v>0</v>
      </c>
      <c r="Z846" s="335">
        <f t="shared" si="75"/>
        <v>0</v>
      </c>
      <c r="AA846" s="336" t="str">
        <f>VLOOKUP(F846,'3-Productie normen'!A:O,15,FALSE)</f>
        <v>V</v>
      </c>
      <c r="AC846" s="337">
        <f t="shared" si="76"/>
        <v>592.79999999999995</v>
      </c>
    </row>
    <row r="847" spans="1:29" ht="14.1" customHeight="1">
      <c r="A847" s="68">
        <v>847</v>
      </c>
      <c r="B847" s="273" t="s">
        <v>85</v>
      </c>
      <c r="C847" s="329" t="s">
        <v>222</v>
      </c>
      <c r="D847" s="330"/>
      <c r="E847" s="224" t="s">
        <v>404</v>
      </c>
      <c r="F847" s="224" t="s">
        <v>158</v>
      </c>
      <c r="G847" s="224" t="s">
        <v>233</v>
      </c>
      <c r="H847" s="339">
        <v>30.52</v>
      </c>
      <c r="I847" s="339"/>
      <c r="J847" s="332">
        <f t="shared" si="72"/>
        <v>104</v>
      </c>
      <c r="K847" s="333">
        <v>104</v>
      </c>
      <c r="L847" s="333"/>
      <c r="M847" s="333"/>
      <c r="N847" s="333"/>
      <c r="O847" s="333"/>
      <c r="P847" s="333"/>
      <c r="Q847" s="334" t="e">
        <f>IF(K847="nio",0,IF(K847&gt;0,K847*H847/W847,0))*VLOOKUP(B847,'2-Kosten per locatie'!$A$13:$C$63,3,FALSE)</f>
        <v>#DIV/0!</v>
      </c>
      <c r="R847" s="334">
        <f>IF(L847&gt;0,L847*H847/X847,0)*VLOOKUP(B847,'2-Kosten per locatie'!$A$13:$C$63,3,FALSE)</f>
        <v>0</v>
      </c>
      <c r="S847" s="334">
        <f>IF(M847&gt;0,M847*H847/Y847,0)*VLOOKUP(B847,'2-Kosten per locatie'!$A$13:$C$63,3,FALSE)</f>
        <v>0</v>
      </c>
      <c r="T847" s="334">
        <f>IF(N847&gt;0,N847*H847/Z847,0)*VLOOKUP(B847,'2-Kosten per locatie'!$A$13:$C$63,3,FALSE)</f>
        <v>0</v>
      </c>
      <c r="U847" s="334">
        <f>IF(O847&gt;0,O847*H847/Y847,0)*VLOOKUP(B847,'2-Kosten per locatie'!$A$13:$C$63,3,FALSE)</f>
        <v>0</v>
      </c>
      <c r="V847" s="334">
        <f>IF(P847&gt;0,P847*H847/Z847,0)*VLOOKUP(B847,'2-Kosten per locatie'!$A$13:$C$63,3,FALSE)</f>
        <v>0</v>
      </c>
      <c r="W847" s="335">
        <f>IF(K847="nio",0,IF(K847&gt;0,VLOOKUP(F847,'3-Productie normen'!A:L,VLOOKUP(K847,'3-Productie normen'!$B$38:$C$44,2,FALSE),FALSE)))</f>
        <v>0</v>
      </c>
      <c r="X847" s="335">
        <f t="shared" si="73"/>
        <v>0</v>
      </c>
      <c r="Y847" s="335">
        <f t="shared" si="74"/>
        <v>0</v>
      </c>
      <c r="Z847" s="335">
        <f t="shared" si="75"/>
        <v>0</v>
      </c>
      <c r="AA847" s="336" t="str">
        <f>VLOOKUP(F847,'3-Productie normen'!A:O,15,FALSE)</f>
        <v>B</v>
      </c>
      <c r="AC847" s="337">
        <f t="shared" si="76"/>
        <v>3174.08</v>
      </c>
    </row>
    <row r="848" spans="1:29" ht="14.1" customHeight="1">
      <c r="A848" s="68">
        <v>848</v>
      </c>
      <c r="B848" s="273" t="s">
        <v>85</v>
      </c>
      <c r="C848" s="329" t="s">
        <v>222</v>
      </c>
      <c r="D848" s="330"/>
      <c r="E848" s="224" t="s">
        <v>553</v>
      </c>
      <c r="F848" s="224" t="s">
        <v>158</v>
      </c>
      <c r="G848" s="224" t="s">
        <v>233</v>
      </c>
      <c r="H848" s="339">
        <v>29.36</v>
      </c>
      <c r="I848" s="339"/>
      <c r="J848" s="332">
        <f t="shared" si="72"/>
        <v>104</v>
      </c>
      <c r="K848" s="333">
        <v>104</v>
      </c>
      <c r="L848" s="333"/>
      <c r="M848" s="333"/>
      <c r="N848" s="333"/>
      <c r="O848" s="333"/>
      <c r="P848" s="333"/>
      <c r="Q848" s="334" t="e">
        <f>IF(K848="nio",0,IF(K848&gt;0,K848*H848/W848,0))*VLOOKUP(B848,'2-Kosten per locatie'!$A$13:$C$63,3,FALSE)</f>
        <v>#DIV/0!</v>
      </c>
      <c r="R848" s="334">
        <f>IF(L848&gt;0,L848*H848/X848,0)*VLOOKUP(B848,'2-Kosten per locatie'!$A$13:$C$63,3,FALSE)</f>
        <v>0</v>
      </c>
      <c r="S848" s="334">
        <f>IF(M848&gt;0,M848*H848/Y848,0)*VLOOKUP(B848,'2-Kosten per locatie'!$A$13:$C$63,3,FALSE)</f>
        <v>0</v>
      </c>
      <c r="T848" s="334">
        <f>IF(N848&gt;0,N848*H848/Z848,0)*VLOOKUP(B848,'2-Kosten per locatie'!$A$13:$C$63,3,FALSE)</f>
        <v>0</v>
      </c>
      <c r="U848" s="334">
        <f>IF(O848&gt;0,O848*H848/Y848,0)*VLOOKUP(B848,'2-Kosten per locatie'!$A$13:$C$63,3,FALSE)</f>
        <v>0</v>
      </c>
      <c r="V848" s="334">
        <f>IF(P848&gt;0,P848*H848/Z848,0)*VLOOKUP(B848,'2-Kosten per locatie'!$A$13:$C$63,3,FALSE)</f>
        <v>0</v>
      </c>
      <c r="W848" s="335">
        <f>IF(K848="nio",0,IF(K848&gt;0,VLOOKUP(F848,'3-Productie normen'!A:L,VLOOKUP(K848,'3-Productie normen'!$B$38:$C$44,2,FALSE),FALSE)))</f>
        <v>0</v>
      </c>
      <c r="X848" s="335">
        <f t="shared" si="73"/>
        <v>0</v>
      </c>
      <c r="Y848" s="335">
        <f t="shared" si="74"/>
        <v>0</v>
      </c>
      <c r="Z848" s="335">
        <f t="shared" si="75"/>
        <v>0</v>
      </c>
      <c r="AA848" s="336" t="str">
        <f>VLOOKUP(F848,'3-Productie normen'!A:O,15,FALSE)</f>
        <v>B</v>
      </c>
      <c r="AC848" s="337">
        <f t="shared" si="76"/>
        <v>3053.44</v>
      </c>
    </row>
    <row r="849" spans="1:29" ht="14.1" customHeight="1">
      <c r="A849" s="68">
        <v>849</v>
      </c>
      <c r="B849" s="273" t="s">
        <v>85</v>
      </c>
      <c r="C849" s="329" t="s">
        <v>222</v>
      </c>
      <c r="D849" s="330"/>
      <c r="E849" s="224" t="s">
        <v>336</v>
      </c>
      <c r="F849" s="224" t="s">
        <v>157</v>
      </c>
      <c r="G849" s="224" t="s">
        <v>233</v>
      </c>
      <c r="H849" s="339">
        <v>156.69</v>
      </c>
      <c r="I849" s="339"/>
      <c r="J849" s="332">
        <f t="shared" si="72"/>
        <v>52</v>
      </c>
      <c r="K849" s="333">
        <v>52</v>
      </c>
      <c r="L849" s="333"/>
      <c r="M849" s="333"/>
      <c r="N849" s="333"/>
      <c r="O849" s="333"/>
      <c r="P849" s="333"/>
      <c r="Q849" s="334" t="e">
        <f>IF(K849="nio",0,IF(K849&gt;0,K849*H849/W849,0))*VLOOKUP(B849,'2-Kosten per locatie'!$A$13:$C$63,3,FALSE)</f>
        <v>#DIV/0!</v>
      </c>
      <c r="R849" s="334">
        <f>IF(L849&gt;0,L849*H849/X849,0)*VLOOKUP(B849,'2-Kosten per locatie'!$A$13:$C$63,3,FALSE)</f>
        <v>0</v>
      </c>
      <c r="S849" s="334">
        <f>IF(M849&gt;0,M849*H849/Y849,0)*VLOOKUP(B849,'2-Kosten per locatie'!$A$13:$C$63,3,FALSE)</f>
        <v>0</v>
      </c>
      <c r="T849" s="334">
        <f>IF(N849&gt;0,N849*H849/Z849,0)*VLOOKUP(B849,'2-Kosten per locatie'!$A$13:$C$63,3,FALSE)</f>
        <v>0</v>
      </c>
      <c r="U849" s="334">
        <f>IF(O849&gt;0,O849*H849/Y849,0)*VLOOKUP(B849,'2-Kosten per locatie'!$A$13:$C$63,3,FALSE)</f>
        <v>0</v>
      </c>
      <c r="V849" s="334">
        <f>IF(P849&gt;0,P849*H849/Z849,0)*VLOOKUP(B849,'2-Kosten per locatie'!$A$13:$C$63,3,FALSE)</f>
        <v>0</v>
      </c>
      <c r="W849" s="335">
        <f>IF(K849="nio",0,IF(K849&gt;0,VLOOKUP(F849,'3-Productie normen'!A:L,VLOOKUP(K849,'3-Productie normen'!$B$38:$C$44,2,FALSE),FALSE)))</f>
        <v>0</v>
      </c>
      <c r="X849" s="335">
        <f t="shared" si="73"/>
        <v>0</v>
      </c>
      <c r="Y849" s="335">
        <f t="shared" si="74"/>
        <v>0</v>
      </c>
      <c r="Z849" s="335">
        <f t="shared" si="75"/>
        <v>0</v>
      </c>
      <c r="AA849" s="336" t="str">
        <f>VLOOKUP(F849,'3-Productie normen'!A:O,15,FALSE)</f>
        <v>V</v>
      </c>
      <c r="AC849" s="337">
        <f t="shared" si="76"/>
        <v>8147.88</v>
      </c>
    </row>
    <row r="850" spans="1:29" ht="14.1" customHeight="1">
      <c r="A850" s="68">
        <v>850</v>
      </c>
      <c r="B850" s="273" t="s">
        <v>85</v>
      </c>
      <c r="C850" s="329" t="s">
        <v>222</v>
      </c>
      <c r="D850" s="330"/>
      <c r="E850" s="224" t="s">
        <v>404</v>
      </c>
      <c r="F850" s="224" t="s">
        <v>158</v>
      </c>
      <c r="G850" s="224" t="s">
        <v>233</v>
      </c>
      <c r="H850" s="339">
        <v>15.13</v>
      </c>
      <c r="I850" s="339"/>
      <c r="J850" s="332">
        <f t="shared" si="72"/>
        <v>104</v>
      </c>
      <c r="K850" s="333">
        <v>104</v>
      </c>
      <c r="L850" s="333"/>
      <c r="M850" s="333"/>
      <c r="N850" s="333"/>
      <c r="O850" s="333"/>
      <c r="P850" s="333"/>
      <c r="Q850" s="334" t="e">
        <f>IF(K850="nio",0,IF(K850&gt;0,K850*H850/W850,0))*VLOOKUP(B850,'2-Kosten per locatie'!$A$13:$C$63,3,FALSE)</f>
        <v>#DIV/0!</v>
      </c>
      <c r="R850" s="334">
        <f>IF(L850&gt;0,L850*H850/X850,0)*VLOOKUP(B850,'2-Kosten per locatie'!$A$13:$C$63,3,FALSE)</f>
        <v>0</v>
      </c>
      <c r="S850" s="334">
        <f>IF(M850&gt;0,M850*H850/Y850,0)*VLOOKUP(B850,'2-Kosten per locatie'!$A$13:$C$63,3,FALSE)</f>
        <v>0</v>
      </c>
      <c r="T850" s="334">
        <f>IF(N850&gt;0,N850*H850/Z850,0)*VLOOKUP(B850,'2-Kosten per locatie'!$A$13:$C$63,3,FALSE)</f>
        <v>0</v>
      </c>
      <c r="U850" s="334">
        <f>IF(O850&gt;0,O850*H850/Y850,0)*VLOOKUP(B850,'2-Kosten per locatie'!$A$13:$C$63,3,FALSE)</f>
        <v>0</v>
      </c>
      <c r="V850" s="334">
        <f>IF(P850&gt;0,P850*H850/Z850,0)*VLOOKUP(B850,'2-Kosten per locatie'!$A$13:$C$63,3,FALSE)</f>
        <v>0</v>
      </c>
      <c r="W850" s="335">
        <f>IF(K850="nio",0,IF(K850&gt;0,VLOOKUP(F850,'3-Productie normen'!A:L,VLOOKUP(K850,'3-Productie normen'!$B$38:$C$44,2,FALSE),FALSE)))</f>
        <v>0</v>
      </c>
      <c r="X850" s="335">
        <f t="shared" si="73"/>
        <v>0</v>
      </c>
      <c r="Y850" s="335">
        <f t="shared" si="74"/>
        <v>0</v>
      </c>
      <c r="Z850" s="335">
        <f t="shared" si="75"/>
        <v>0</v>
      </c>
      <c r="AA850" s="336" t="str">
        <f>VLOOKUP(F850,'3-Productie normen'!A:O,15,FALSE)</f>
        <v>B</v>
      </c>
      <c r="AC850" s="337">
        <f t="shared" si="76"/>
        <v>1573.52</v>
      </c>
    </row>
    <row r="851" spans="1:29" ht="14.1" customHeight="1">
      <c r="A851" s="68">
        <v>851</v>
      </c>
      <c r="B851" s="273" t="s">
        <v>85</v>
      </c>
      <c r="C851" s="329" t="s">
        <v>222</v>
      </c>
      <c r="D851" s="330"/>
      <c r="E851" s="224" t="s">
        <v>548</v>
      </c>
      <c r="F851" s="224" t="s">
        <v>166</v>
      </c>
      <c r="G851" s="224" t="s">
        <v>378</v>
      </c>
      <c r="H851" s="339">
        <v>6.6000000000000005</v>
      </c>
      <c r="I851" s="339"/>
      <c r="J851" s="332">
        <f t="shared" si="72"/>
        <v>104</v>
      </c>
      <c r="K851" s="333">
        <v>104</v>
      </c>
      <c r="L851" s="333"/>
      <c r="M851" s="333"/>
      <c r="N851" s="333"/>
      <c r="O851" s="333"/>
      <c r="P851" s="333"/>
      <c r="Q851" s="334" t="e">
        <f>IF(K851="nio",0,IF(K851&gt;0,K851*H851/W851,0))*VLOOKUP(B851,'2-Kosten per locatie'!$A$13:$C$63,3,FALSE)</f>
        <v>#DIV/0!</v>
      </c>
      <c r="R851" s="334">
        <f>IF(L851&gt;0,L851*H851/X851,0)*VLOOKUP(B851,'2-Kosten per locatie'!$A$13:$C$63,3,FALSE)</f>
        <v>0</v>
      </c>
      <c r="S851" s="334">
        <f>IF(M851&gt;0,M851*H851/Y851,0)*VLOOKUP(B851,'2-Kosten per locatie'!$A$13:$C$63,3,FALSE)</f>
        <v>0</v>
      </c>
      <c r="T851" s="334">
        <f>IF(N851&gt;0,N851*H851/Z851,0)*VLOOKUP(B851,'2-Kosten per locatie'!$A$13:$C$63,3,FALSE)</f>
        <v>0</v>
      </c>
      <c r="U851" s="334">
        <f>IF(O851&gt;0,O851*H851/Y851,0)*VLOOKUP(B851,'2-Kosten per locatie'!$A$13:$C$63,3,FALSE)</f>
        <v>0</v>
      </c>
      <c r="V851" s="334">
        <f>IF(P851&gt;0,P851*H851/Z851,0)*VLOOKUP(B851,'2-Kosten per locatie'!$A$13:$C$63,3,FALSE)</f>
        <v>0</v>
      </c>
      <c r="W851" s="335">
        <f>IF(K851="nio",0,IF(K851&gt;0,VLOOKUP(F851,'3-Productie normen'!A:L,VLOOKUP(K851,'3-Productie normen'!$B$38:$C$44,2,FALSE),FALSE)))</f>
        <v>0</v>
      </c>
      <c r="X851" s="335">
        <f t="shared" si="73"/>
        <v>0</v>
      </c>
      <c r="Y851" s="335">
        <f t="shared" si="74"/>
        <v>0</v>
      </c>
      <c r="Z851" s="335">
        <f t="shared" si="75"/>
        <v>0</v>
      </c>
      <c r="AA851" s="336" t="str">
        <f>VLOOKUP(F851,'3-Productie normen'!A:O,15,FALSE)</f>
        <v>S</v>
      </c>
      <c r="AC851" s="337">
        <f t="shared" si="76"/>
        <v>686.40000000000009</v>
      </c>
    </row>
    <row r="852" spans="1:29" ht="14.1" customHeight="1">
      <c r="A852" s="68">
        <v>852</v>
      </c>
      <c r="B852" s="273" t="s">
        <v>85</v>
      </c>
      <c r="C852" s="329" t="s">
        <v>222</v>
      </c>
      <c r="D852" s="330"/>
      <c r="E852" s="224" t="s">
        <v>371</v>
      </c>
      <c r="F852" s="224" t="s">
        <v>154</v>
      </c>
      <c r="G852" s="224" t="s">
        <v>233</v>
      </c>
      <c r="H852" s="339">
        <v>12</v>
      </c>
      <c r="I852" s="339"/>
      <c r="J852" s="332">
        <f t="shared" si="72"/>
        <v>104</v>
      </c>
      <c r="K852" s="333">
        <v>104</v>
      </c>
      <c r="L852" s="333"/>
      <c r="M852" s="333"/>
      <c r="N852" s="333"/>
      <c r="O852" s="333"/>
      <c r="P852" s="333"/>
      <c r="Q852" s="334" t="e">
        <f>IF(K852="nio",0,IF(K852&gt;0,K852*H852/W852,0))*VLOOKUP(B852,'2-Kosten per locatie'!$A$13:$C$63,3,FALSE)</f>
        <v>#DIV/0!</v>
      </c>
      <c r="R852" s="334">
        <f>IF(L852&gt;0,L852*H852/X852,0)*VLOOKUP(B852,'2-Kosten per locatie'!$A$13:$C$63,3,FALSE)</f>
        <v>0</v>
      </c>
      <c r="S852" s="334">
        <f>IF(M852&gt;0,M852*H852/Y852,0)*VLOOKUP(B852,'2-Kosten per locatie'!$A$13:$C$63,3,FALSE)</f>
        <v>0</v>
      </c>
      <c r="T852" s="334">
        <f>IF(N852&gt;0,N852*H852/Z852,0)*VLOOKUP(B852,'2-Kosten per locatie'!$A$13:$C$63,3,FALSE)</f>
        <v>0</v>
      </c>
      <c r="U852" s="334">
        <f>IF(O852&gt;0,O852*H852/Y852,0)*VLOOKUP(B852,'2-Kosten per locatie'!$A$13:$C$63,3,FALSE)</f>
        <v>0</v>
      </c>
      <c r="V852" s="334">
        <f>IF(P852&gt;0,P852*H852/Z852,0)*VLOOKUP(B852,'2-Kosten per locatie'!$A$13:$C$63,3,FALSE)</f>
        <v>0</v>
      </c>
      <c r="W852" s="335">
        <f>IF(K852="nio",0,IF(K852&gt;0,VLOOKUP(F852,'3-Productie normen'!A:L,VLOOKUP(K852,'3-Productie normen'!$B$38:$C$44,2,FALSE),FALSE)))</f>
        <v>0</v>
      </c>
      <c r="X852" s="335">
        <f t="shared" si="73"/>
        <v>0</v>
      </c>
      <c r="Y852" s="335">
        <f t="shared" si="74"/>
        <v>0</v>
      </c>
      <c r="Z852" s="335">
        <f t="shared" si="75"/>
        <v>0</v>
      </c>
      <c r="AA852" s="336" t="str">
        <f>VLOOKUP(F852,'3-Productie normen'!A:O,15,FALSE)</f>
        <v>V</v>
      </c>
      <c r="AC852" s="337">
        <f t="shared" si="76"/>
        <v>1248</v>
      </c>
    </row>
    <row r="853" spans="1:29" ht="14.1" customHeight="1">
      <c r="A853" s="68">
        <v>853</v>
      </c>
      <c r="B853" s="273" t="s">
        <v>85</v>
      </c>
      <c r="C853" s="329" t="s">
        <v>222</v>
      </c>
      <c r="D853" s="330"/>
      <c r="E853" s="224" t="s">
        <v>404</v>
      </c>
      <c r="F853" s="224" t="s">
        <v>158</v>
      </c>
      <c r="G853" s="224" t="s">
        <v>233</v>
      </c>
      <c r="H853" s="339">
        <v>11.87</v>
      </c>
      <c r="I853" s="339"/>
      <c r="J853" s="332">
        <f t="shared" si="72"/>
        <v>104</v>
      </c>
      <c r="K853" s="333">
        <v>104</v>
      </c>
      <c r="L853" s="333"/>
      <c r="M853" s="333"/>
      <c r="N853" s="333"/>
      <c r="O853" s="333"/>
      <c r="P853" s="333"/>
      <c r="Q853" s="334" t="e">
        <f>IF(K853="nio",0,IF(K853&gt;0,K853*H853/W853,0))*VLOOKUP(B853,'2-Kosten per locatie'!$A$13:$C$63,3,FALSE)</f>
        <v>#DIV/0!</v>
      </c>
      <c r="R853" s="334">
        <f>IF(L853&gt;0,L853*H853/X853,0)*VLOOKUP(B853,'2-Kosten per locatie'!$A$13:$C$63,3,FALSE)</f>
        <v>0</v>
      </c>
      <c r="S853" s="334">
        <f>IF(M853&gt;0,M853*H853/Y853,0)*VLOOKUP(B853,'2-Kosten per locatie'!$A$13:$C$63,3,FALSE)</f>
        <v>0</v>
      </c>
      <c r="T853" s="334">
        <f>IF(N853&gt;0,N853*H853/Z853,0)*VLOOKUP(B853,'2-Kosten per locatie'!$A$13:$C$63,3,FALSE)</f>
        <v>0</v>
      </c>
      <c r="U853" s="334">
        <f>IF(O853&gt;0,O853*H853/Y853,0)*VLOOKUP(B853,'2-Kosten per locatie'!$A$13:$C$63,3,FALSE)</f>
        <v>0</v>
      </c>
      <c r="V853" s="334">
        <f>IF(P853&gt;0,P853*H853/Z853,0)*VLOOKUP(B853,'2-Kosten per locatie'!$A$13:$C$63,3,FALSE)</f>
        <v>0</v>
      </c>
      <c r="W853" s="335">
        <f>IF(K853="nio",0,IF(K853&gt;0,VLOOKUP(F853,'3-Productie normen'!A:L,VLOOKUP(K853,'3-Productie normen'!$B$38:$C$44,2,FALSE),FALSE)))</f>
        <v>0</v>
      </c>
      <c r="X853" s="335">
        <f t="shared" si="73"/>
        <v>0</v>
      </c>
      <c r="Y853" s="335">
        <f t="shared" si="74"/>
        <v>0</v>
      </c>
      <c r="Z853" s="335">
        <f t="shared" si="75"/>
        <v>0</v>
      </c>
      <c r="AA853" s="336" t="str">
        <f>VLOOKUP(F853,'3-Productie normen'!A:O,15,FALSE)</f>
        <v>B</v>
      </c>
      <c r="AC853" s="337">
        <f t="shared" si="76"/>
        <v>1234.48</v>
      </c>
    </row>
    <row r="854" spans="1:29" ht="14.1" customHeight="1">
      <c r="A854" s="68">
        <v>854</v>
      </c>
      <c r="B854" s="273" t="s">
        <v>85</v>
      </c>
      <c r="C854" s="329" t="s">
        <v>222</v>
      </c>
      <c r="D854" s="330"/>
      <c r="E854" s="224" t="s">
        <v>283</v>
      </c>
      <c r="F854" s="224" t="s">
        <v>154</v>
      </c>
      <c r="G854" s="224" t="s">
        <v>233</v>
      </c>
      <c r="H854" s="339">
        <v>24.8</v>
      </c>
      <c r="I854" s="339"/>
      <c r="J854" s="332">
        <f t="shared" si="72"/>
        <v>52</v>
      </c>
      <c r="K854" s="333">
        <v>52</v>
      </c>
      <c r="L854" s="333"/>
      <c r="M854" s="333"/>
      <c r="N854" s="333"/>
      <c r="O854" s="333"/>
      <c r="P854" s="333"/>
      <c r="Q854" s="334" t="e">
        <f>IF(K854="nio",0,IF(K854&gt;0,K854*H854/W854,0))*VLOOKUP(B854,'2-Kosten per locatie'!$A$13:$C$63,3,FALSE)</f>
        <v>#DIV/0!</v>
      </c>
      <c r="R854" s="334">
        <f>IF(L854&gt;0,L854*H854/X854,0)*VLOOKUP(B854,'2-Kosten per locatie'!$A$13:$C$63,3,FALSE)</f>
        <v>0</v>
      </c>
      <c r="S854" s="334">
        <f>IF(M854&gt;0,M854*H854/Y854,0)*VLOOKUP(B854,'2-Kosten per locatie'!$A$13:$C$63,3,FALSE)</f>
        <v>0</v>
      </c>
      <c r="T854" s="334">
        <f>IF(N854&gt;0,N854*H854/Z854,0)*VLOOKUP(B854,'2-Kosten per locatie'!$A$13:$C$63,3,FALSE)</f>
        <v>0</v>
      </c>
      <c r="U854" s="334">
        <f>IF(O854&gt;0,O854*H854/Y854,0)*VLOOKUP(B854,'2-Kosten per locatie'!$A$13:$C$63,3,FALSE)</f>
        <v>0</v>
      </c>
      <c r="V854" s="334">
        <f>IF(P854&gt;0,P854*H854/Z854,0)*VLOOKUP(B854,'2-Kosten per locatie'!$A$13:$C$63,3,FALSE)</f>
        <v>0</v>
      </c>
      <c r="W854" s="335">
        <f>IF(K854="nio",0,IF(K854&gt;0,VLOOKUP(F854,'3-Productie normen'!A:L,VLOOKUP(K854,'3-Productie normen'!$B$38:$C$44,2,FALSE),FALSE)))</f>
        <v>0</v>
      </c>
      <c r="X854" s="335">
        <f t="shared" si="73"/>
        <v>0</v>
      </c>
      <c r="Y854" s="335">
        <f t="shared" si="74"/>
        <v>0</v>
      </c>
      <c r="Z854" s="335">
        <f t="shared" si="75"/>
        <v>0</v>
      </c>
      <c r="AA854" s="336" t="str">
        <f>VLOOKUP(F854,'3-Productie normen'!A:O,15,FALSE)</f>
        <v>V</v>
      </c>
      <c r="AC854" s="337">
        <f t="shared" si="76"/>
        <v>1289.6000000000001</v>
      </c>
    </row>
    <row r="855" spans="1:29" ht="14.1" customHeight="1">
      <c r="A855" s="68">
        <v>855</v>
      </c>
      <c r="B855" s="273" t="s">
        <v>85</v>
      </c>
      <c r="C855" s="329" t="s">
        <v>222</v>
      </c>
      <c r="D855" s="330"/>
      <c r="E855" s="224" t="s">
        <v>554</v>
      </c>
      <c r="F855" s="224" t="s">
        <v>218</v>
      </c>
      <c r="G855" s="224" t="s">
        <v>233</v>
      </c>
      <c r="H855" s="339"/>
      <c r="I855" s="339">
        <v>11.94</v>
      </c>
      <c r="J855" s="332">
        <f t="shared" si="72"/>
        <v>0</v>
      </c>
      <c r="K855" s="333" t="s">
        <v>219</v>
      </c>
      <c r="L855" s="333"/>
      <c r="M855" s="333"/>
      <c r="N855" s="333"/>
      <c r="O855" s="333"/>
      <c r="P855" s="333"/>
      <c r="Q855" s="334">
        <f>IF(K855="nio",0,IF(K855&gt;0,K855*H855/W855,0))*VLOOKUP(B855,'2-Kosten per locatie'!$A$13:$C$63,3,FALSE)</f>
        <v>0</v>
      </c>
      <c r="R855" s="334">
        <f>IF(L855&gt;0,L855*H855/X855,0)*VLOOKUP(B855,'2-Kosten per locatie'!$A$13:$C$63,3,FALSE)</f>
        <v>0</v>
      </c>
      <c r="S855" s="334">
        <f>IF(M855&gt;0,M855*H855/Y855,0)*VLOOKUP(B855,'2-Kosten per locatie'!$A$13:$C$63,3,FALSE)</f>
        <v>0</v>
      </c>
      <c r="T855" s="334">
        <f>IF(N855&gt;0,N855*H855/Z855,0)*VLOOKUP(B855,'2-Kosten per locatie'!$A$13:$C$63,3,FALSE)</f>
        <v>0</v>
      </c>
      <c r="U855" s="334">
        <f>IF(O855&gt;0,O855*H855/Y855,0)*VLOOKUP(B855,'2-Kosten per locatie'!$A$13:$C$63,3,FALSE)</f>
        <v>0</v>
      </c>
      <c r="V855" s="334">
        <f>IF(P855&gt;0,P855*H855/Z855,0)*VLOOKUP(B855,'2-Kosten per locatie'!$A$13:$C$63,3,FALSE)</f>
        <v>0</v>
      </c>
      <c r="W855" s="335">
        <f>IF(K855="nio",0,IF(K855&gt;0,VLOOKUP(F855,'3-Productie normen'!A:L,VLOOKUP(K855,'3-Productie normen'!$B$38:$C$44,2,FALSE),FALSE)))</f>
        <v>0</v>
      </c>
      <c r="X855" s="335">
        <f t="shared" si="73"/>
        <v>0</v>
      </c>
      <c r="Y855" s="335">
        <f t="shared" si="74"/>
        <v>0</v>
      </c>
      <c r="Z855" s="335">
        <f t="shared" si="75"/>
        <v>0</v>
      </c>
      <c r="AA855" s="336" t="str">
        <f>VLOOKUP(F855,'3-Productie normen'!A:O,15,FALSE)</f>
        <v>-</v>
      </c>
      <c r="AC855" s="337">
        <f t="shared" si="76"/>
        <v>0</v>
      </c>
    </row>
    <row r="856" spans="1:29" ht="14.1" customHeight="1">
      <c r="A856" s="68">
        <v>856</v>
      </c>
      <c r="B856" s="273" t="s">
        <v>113</v>
      </c>
      <c r="C856" s="329" t="s">
        <v>207</v>
      </c>
      <c r="D856" s="330"/>
      <c r="E856" s="224" t="s">
        <v>153</v>
      </c>
      <c r="F856" s="224" t="s">
        <v>153</v>
      </c>
      <c r="G856" s="224" t="s">
        <v>263</v>
      </c>
      <c r="H856" s="339">
        <v>9</v>
      </c>
      <c r="I856" s="339"/>
      <c r="J856" s="332">
        <f t="shared" si="72"/>
        <v>255</v>
      </c>
      <c r="K856" s="333">
        <v>255</v>
      </c>
      <c r="L856" s="333"/>
      <c r="M856" s="333"/>
      <c r="N856" s="333"/>
      <c r="O856" s="333"/>
      <c r="P856" s="333"/>
      <c r="Q856" s="334" t="e">
        <f>IF(K856="nio",0,IF(K856&gt;0,K856*H856/W856,0))*VLOOKUP(B856,'2-Kosten per locatie'!$A$13:$C$63,3,FALSE)</f>
        <v>#DIV/0!</v>
      </c>
      <c r="R856" s="334">
        <f>IF(L856&gt;0,L856*H856/X856,0)*VLOOKUP(B856,'2-Kosten per locatie'!$A$13:$C$63,3,FALSE)</f>
        <v>0</v>
      </c>
      <c r="S856" s="334">
        <f>IF(M856&gt;0,M856*H856/Y856,0)*VLOOKUP(B856,'2-Kosten per locatie'!$A$13:$C$63,3,FALSE)</f>
        <v>0</v>
      </c>
      <c r="T856" s="334">
        <f>IF(N856&gt;0,N856*H856/Z856,0)*VLOOKUP(B856,'2-Kosten per locatie'!$A$13:$C$63,3,FALSE)</f>
        <v>0</v>
      </c>
      <c r="U856" s="334">
        <f>IF(O856&gt;0,O856*H856/Y856,0)*VLOOKUP(B856,'2-Kosten per locatie'!$A$13:$C$63,3,FALSE)</f>
        <v>0</v>
      </c>
      <c r="V856" s="334">
        <f>IF(P856&gt;0,P856*H856/Z856,0)*VLOOKUP(B856,'2-Kosten per locatie'!$A$13:$C$63,3,FALSE)</f>
        <v>0</v>
      </c>
      <c r="W856" s="335">
        <f>IF(K856="nio",0,IF(K856&gt;0,VLOOKUP(F856,'3-Productie normen'!A:L,VLOOKUP(K856,'3-Productie normen'!$B$38:$C$44,2,FALSE),FALSE)))</f>
        <v>0</v>
      </c>
      <c r="X856" s="335">
        <f t="shared" si="73"/>
        <v>0</v>
      </c>
      <c r="Y856" s="335">
        <f t="shared" si="74"/>
        <v>0</v>
      </c>
      <c r="Z856" s="335">
        <f t="shared" si="75"/>
        <v>0</v>
      </c>
      <c r="AA856" s="336" t="str">
        <f>VLOOKUP(F856,'3-Productie normen'!A:O,15,FALSE)</f>
        <v>V</v>
      </c>
      <c r="AC856" s="337">
        <f t="shared" si="76"/>
        <v>2295</v>
      </c>
    </row>
    <row r="857" spans="1:29" ht="14.1" customHeight="1">
      <c r="A857" s="68">
        <v>857</v>
      </c>
      <c r="B857" s="273" t="s">
        <v>113</v>
      </c>
      <c r="C857" s="329" t="s">
        <v>207</v>
      </c>
      <c r="D857" s="330"/>
      <c r="E857" s="224" t="s">
        <v>555</v>
      </c>
      <c r="F857" s="224" t="s">
        <v>158</v>
      </c>
      <c r="G857" s="224" t="s">
        <v>556</v>
      </c>
      <c r="H857" s="339">
        <v>616.74</v>
      </c>
      <c r="I857" s="339"/>
      <c r="J857" s="332">
        <f t="shared" si="72"/>
        <v>130</v>
      </c>
      <c r="K857" s="333">
        <v>130</v>
      </c>
      <c r="L857" s="333"/>
      <c r="M857" s="333"/>
      <c r="N857" s="333"/>
      <c r="O857" s="333"/>
      <c r="P857" s="333"/>
      <c r="Q857" s="334" t="e">
        <f>IF(K857="nio",0,IF(K857&gt;0,K857*H857/W857,0))*VLOOKUP(B857,'2-Kosten per locatie'!$A$13:$C$63,3,FALSE)</f>
        <v>#DIV/0!</v>
      </c>
      <c r="R857" s="334">
        <f>IF(L857&gt;0,L857*H857/X857,0)*VLOOKUP(B857,'2-Kosten per locatie'!$A$13:$C$63,3,FALSE)</f>
        <v>0</v>
      </c>
      <c r="S857" s="334">
        <f>IF(M857&gt;0,M857*H857/Y857,0)*VLOOKUP(B857,'2-Kosten per locatie'!$A$13:$C$63,3,FALSE)</f>
        <v>0</v>
      </c>
      <c r="T857" s="334">
        <f>IF(N857&gt;0,N857*H857/Z857,0)*VLOOKUP(B857,'2-Kosten per locatie'!$A$13:$C$63,3,FALSE)</f>
        <v>0</v>
      </c>
      <c r="U857" s="334">
        <f>IF(O857&gt;0,O857*H857/Y857,0)*VLOOKUP(B857,'2-Kosten per locatie'!$A$13:$C$63,3,FALSE)</f>
        <v>0</v>
      </c>
      <c r="V857" s="334">
        <f>IF(P857&gt;0,P857*H857/Z857,0)*VLOOKUP(B857,'2-Kosten per locatie'!$A$13:$C$63,3,FALSE)</f>
        <v>0</v>
      </c>
      <c r="W857" s="335">
        <f>IF(K857="nio",0,IF(K857&gt;0,VLOOKUP(F857,'3-Productie normen'!A:L,VLOOKUP(K857,'3-Productie normen'!$B$38:$C$44,2,FALSE),FALSE)))</f>
        <v>0</v>
      </c>
      <c r="X857" s="335">
        <f t="shared" si="73"/>
        <v>0</v>
      </c>
      <c r="Y857" s="335">
        <f t="shared" si="74"/>
        <v>0</v>
      </c>
      <c r="Z857" s="335">
        <f t="shared" si="75"/>
        <v>0</v>
      </c>
      <c r="AA857" s="336" t="str">
        <f>VLOOKUP(F857,'3-Productie normen'!A:O,15,FALSE)</f>
        <v>B</v>
      </c>
      <c r="AC857" s="337">
        <f t="shared" si="76"/>
        <v>80176.2</v>
      </c>
    </row>
    <row r="858" spans="1:29" ht="14.1" customHeight="1">
      <c r="A858" s="68">
        <v>858</v>
      </c>
      <c r="B858" s="273" t="s">
        <v>113</v>
      </c>
      <c r="C858" s="329" t="s">
        <v>207</v>
      </c>
      <c r="D858" s="330"/>
      <c r="E858" s="224" t="s">
        <v>557</v>
      </c>
      <c r="F858" s="224" t="s">
        <v>166</v>
      </c>
      <c r="G858" s="224" t="s">
        <v>211</v>
      </c>
      <c r="H858" s="339">
        <v>27.3</v>
      </c>
      <c r="I858" s="339"/>
      <c r="J858" s="332">
        <f t="shared" si="72"/>
        <v>255</v>
      </c>
      <c r="K858" s="333">
        <v>255</v>
      </c>
      <c r="L858" s="333"/>
      <c r="M858" s="333"/>
      <c r="N858" s="333"/>
      <c r="O858" s="333"/>
      <c r="P858" s="333"/>
      <c r="Q858" s="334" t="e">
        <f>IF(K858="nio",0,IF(K858&gt;0,K858*H858/W858,0))*VLOOKUP(B858,'2-Kosten per locatie'!$A$13:$C$63,3,FALSE)</f>
        <v>#DIV/0!</v>
      </c>
      <c r="R858" s="334">
        <f>IF(L858&gt;0,L858*H858/X858,0)*VLOOKUP(B858,'2-Kosten per locatie'!$A$13:$C$63,3,FALSE)</f>
        <v>0</v>
      </c>
      <c r="S858" s="334">
        <f>IF(M858&gt;0,M858*H858/Y858,0)*VLOOKUP(B858,'2-Kosten per locatie'!$A$13:$C$63,3,FALSE)</f>
        <v>0</v>
      </c>
      <c r="T858" s="334">
        <f>IF(N858&gt;0,N858*H858/Z858,0)*VLOOKUP(B858,'2-Kosten per locatie'!$A$13:$C$63,3,FALSE)</f>
        <v>0</v>
      </c>
      <c r="U858" s="334">
        <f>IF(O858&gt;0,O858*H858/Y858,0)*VLOOKUP(B858,'2-Kosten per locatie'!$A$13:$C$63,3,FALSE)</f>
        <v>0</v>
      </c>
      <c r="V858" s="334">
        <f>IF(P858&gt;0,P858*H858/Z858,0)*VLOOKUP(B858,'2-Kosten per locatie'!$A$13:$C$63,3,FALSE)</f>
        <v>0</v>
      </c>
      <c r="W858" s="335">
        <f>IF(K858="nio",0,IF(K858&gt;0,VLOOKUP(F858,'3-Productie normen'!A:L,VLOOKUP(K858,'3-Productie normen'!$B$38:$C$44,2,FALSE),FALSE)))</f>
        <v>0</v>
      </c>
      <c r="X858" s="335">
        <f t="shared" si="73"/>
        <v>0</v>
      </c>
      <c r="Y858" s="335">
        <f t="shared" si="74"/>
        <v>0</v>
      </c>
      <c r="Z858" s="335">
        <f t="shared" si="75"/>
        <v>0</v>
      </c>
      <c r="AA858" s="336" t="str">
        <f>VLOOKUP(F858,'3-Productie normen'!A:O,15,FALSE)</f>
        <v>S</v>
      </c>
      <c r="AC858" s="337">
        <f t="shared" si="76"/>
        <v>6961.5</v>
      </c>
    </row>
    <row r="859" spans="1:29" ht="14.1" customHeight="1">
      <c r="A859" s="68">
        <v>859</v>
      </c>
      <c r="B859" s="273" t="s">
        <v>113</v>
      </c>
      <c r="C859" s="329" t="s">
        <v>207</v>
      </c>
      <c r="D859" s="330"/>
      <c r="E859" s="224" t="s">
        <v>391</v>
      </c>
      <c r="F859" s="224" t="s">
        <v>155</v>
      </c>
      <c r="G859" s="224" t="s">
        <v>399</v>
      </c>
      <c r="H859" s="339">
        <v>17.5</v>
      </c>
      <c r="I859" s="339"/>
      <c r="J859" s="332">
        <f t="shared" si="72"/>
        <v>255</v>
      </c>
      <c r="K859" s="333">
        <v>255</v>
      </c>
      <c r="L859" s="333"/>
      <c r="M859" s="333"/>
      <c r="N859" s="333"/>
      <c r="O859" s="333"/>
      <c r="P859" s="333"/>
      <c r="Q859" s="334" t="e">
        <f>IF(K859="nio",0,IF(K859&gt;0,K859*H859/W859,0))*VLOOKUP(B859,'2-Kosten per locatie'!$A$13:$C$63,3,FALSE)</f>
        <v>#DIV/0!</v>
      </c>
      <c r="R859" s="334">
        <f>IF(L859&gt;0,L859*H859/X859,0)*VLOOKUP(B859,'2-Kosten per locatie'!$A$13:$C$63,3,FALSE)</f>
        <v>0</v>
      </c>
      <c r="S859" s="334">
        <f>IF(M859&gt;0,M859*H859/Y859,0)*VLOOKUP(B859,'2-Kosten per locatie'!$A$13:$C$63,3,FALSE)</f>
        <v>0</v>
      </c>
      <c r="T859" s="334">
        <f>IF(N859&gt;0,N859*H859/Z859,0)*VLOOKUP(B859,'2-Kosten per locatie'!$A$13:$C$63,3,FALSE)</f>
        <v>0</v>
      </c>
      <c r="U859" s="334">
        <f>IF(O859&gt;0,O859*H859/Y859,0)*VLOOKUP(B859,'2-Kosten per locatie'!$A$13:$C$63,3,FALSE)</f>
        <v>0</v>
      </c>
      <c r="V859" s="334">
        <f>IF(P859&gt;0,P859*H859/Z859,0)*VLOOKUP(B859,'2-Kosten per locatie'!$A$13:$C$63,3,FALSE)</f>
        <v>0</v>
      </c>
      <c r="W859" s="335">
        <f>IF(K859="nio",0,IF(K859&gt;0,VLOOKUP(F859,'3-Productie normen'!A:L,VLOOKUP(K859,'3-Productie normen'!$B$38:$C$44,2,FALSE),FALSE)))</f>
        <v>0</v>
      </c>
      <c r="X859" s="335">
        <f t="shared" si="73"/>
        <v>0</v>
      </c>
      <c r="Y859" s="335">
        <f t="shared" si="74"/>
        <v>0</v>
      </c>
      <c r="Z859" s="335">
        <f t="shared" si="75"/>
        <v>0</v>
      </c>
      <c r="AA859" s="336" t="str">
        <f>VLOOKUP(F859,'3-Productie normen'!A:O,15,FALSE)</f>
        <v>V</v>
      </c>
      <c r="AC859" s="337">
        <f t="shared" si="76"/>
        <v>4462.5</v>
      </c>
    </row>
    <row r="860" spans="1:29" ht="14.1" customHeight="1">
      <c r="A860" s="68">
        <v>860</v>
      </c>
      <c r="B860" s="273" t="s">
        <v>113</v>
      </c>
      <c r="C860" s="329" t="s">
        <v>207</v>
      </c>
      <c r="D860" s="330"/>
      <c r="E860" s="224" t="s">
        <v>558</v>
      </c>
      <c r="F860" s="224" t="s">
        <v>167</v>
      </c>
      <c r="G860" s="224" t="s">
        <v>223</v>
      </c>
      <c r="H860" s="339">
        <v>35.200000000000003</v>
      </c>
      <c r="I860" s="339"/>
      <c r="J860" s="332">
        <f t="shared" si="72"/>
        <v>130</v>
      </c>
      <c r="K860" s="333">
        <v>130</v>
      </c>
      <c r="L860" s="333"/>
      <c r="M860" s="333"/>
      <c r="N860" s="333"/>
      <c r="O860" s="333"/>
      <c r="P860" s="333"/>
      <c r="Q860" s="334" t="e">
        <f>IF(K860="nio",0,IF(K860&gt;0,K860*H860/W860,0))*VLOOKUP(B860,'2-Kosten per locatie'!$A$13:$C$63,3,FALSE)</f>
        <v>#DIV/0!</v>
      </c>
      <c r="R860" s="334">
        <f>IF(L860&gt;0,L860*H860/X860,0)*VLOOKUP(B860,'2-Kosten per locatie'!$A$13:$C$63,3,FALSE)</f>
        <v>0</v>
      </c>
      <c r="S860" s="334">
        <f>IF(M860&gt;0,M860*H860/Y860,0)*VLOOKUP(B860,'2-Kosten per locatie'!$A$13:$C$63,3,FALSE)</f>
        <v>0</v>
      </c>
      <c r="T860" s="334">
        <f>IF(N860&gt;0,N860*H860/Z860,0)*VLOOKUP(B860,'2-Kosten per locatie'!$A$13:$C$63,3,FALSE)</f>
        <v>0</v>
      </c>
      <c r="U860" s="334">
        <f>IF(O860&gt;0,O860*H860/Y860,0)*VLOOKUP(B860,'2-Kosten per locatie'!$A$13:$C$63,3,FALSE)</f>
        <v>0</v>
      </c>
      <c r="V860" s="334">
        <f>IF(P860&gt;0,P860*H860/Z860,0)*VLOOKUP(B860,'2-Kosten per locatie'!$A$13:$C$63,3,FALSE)</f>
        <v>0</v>
      </c>
      <c r="W860" s="335">
        <f>IF(K860="nio",0,IF(K860&gt;0,VLOOKUP(F860,'3-Productie normen'!A:L,VLOOKUP(K860,'3-Productie normen'!$B$38:$C$44,2,FALSE),FALSE)))</f>
        <v>0</v>
      </c>
      <c r="X860" s="335">
        <f t="shared" si="73"/>
        <v>0</v>
      </c>
      <c r="Y860" s="335">
        <f t="shared" si="74"/>
        <v>0</v>
      </c>
      <c r="Z860" s="335">
        <f t="shared" si="75"/>
        <v>0</v>
      </c>
      <c r="AA860" s="336" t="str">
        <f>VLOOKUP(F860,'3-Productie normen'!A:O,15,FALSE)</f>
        <v>V</v>
      </c>
      <c r="AC860" s="337">
        <f t="shared" si="76"/>
        <v>4576</v>
      </c>
    </row>
    <row r="861" spans="1:29" ht="14.1" customHeight="1">
      <c r="A861" s="68">
        <v>861</v>
      </c>
      <c r="B861" s="273" t="s">
        <v>113</v>
      </c>
      <c r="C861" s="329" t="s">
        <v>207</v>
      </c>
      <c r="D861" s="330"/>
      <c r="E861" s="224" t="s">
        <v>547</v>
      </c>
      <c r="F861" s="224" t="s">
        <v>160</v>
      </c>
      <c r="G861" s="224" t="s">
        <v>233</v>
      </c>
      <c r="H861" s="339">
        <v>2.5</v>
      </c>
      <c r="I861" s="339"/>
      <c r="J861" s="332">
        <f t="shared" si="72"/>
        <v>255</v>
      </c>
      <c r="K861" s="333">
        <v>255</v>
      </c>
      <c r="L861" s="333"/>
      <c r="M861" s="333"/>
      <c r="N861" s="333"/>
      <c r="O861" s="333"/>
      <c r="P861" s="333"/>
      <c r="Q861" s="334" t="e">
        <f>IF(K861="nio",0,IF(K861&gt;0,K861*H861/W861,0))*VLOOKUP(B861,'2-Kosten per locatie'!$A$13:$C$63,3,FALSE)</f>
        <v>#DIV/0!</v>
      </c>
      <c r="R861" s="334">
        <f>IF(L861&gt;0,L861*H861/X861,0)*VLOOKUP(B861,'2-Kosten per locatie'!$A$13:$C$63,3,FALSE)</f>
        <v>0</v>
      </c>
      <c r="S861" s="334">
        <f>IF(M861&gt;0,M861*H861/Y861,0)*VLOOKUP(B861,'2-Kosten per locatie'!$A$13:$C$63,3,FALSE)</f>
        <v>0</v>
      </c>
      <c r="T861" s="334">
        <f>IF(N861&gt;0,N861*H861/Z861,0)*VLOOKUP(B861,'2-Kosten per locatie'!$A$13:$C$63,3,FALSE)</f>
        <v>0</v>
      </c>
      <c r="U861" s="334">
        <f>IF(O861&gt;0,O861*H861/Y861,0)*VLOOKUP(B861,'2-Kosten per locatie'!$A$13:$C$63,3,FALSE)</f>
        <v>0</v>
      </c>
      <c r="V861" s="334">
        <f>IF(P861&gt;0,P861*H861/Z861,0)*VLOOKUP(B861,'2-Kosten per locatie'!$A$13:$C$63,3,FALSE)</f>
        <v>0</v>
      </c>
      <c r="W861" s="335">
        <f>IF(K861="nio",0,IF(K861&gt;0,VLOOKUP(F861,'3-Productie normen'!A:L,VLOOKUP(K861,'3-Productie normen'!$B$38:$C$44,2,FALSE),FALSE)))</f>
        <v>0</v>
      </c>
      <c r="X861" s="335">
        <f t="shared" si="73"/>
        <v>0</v>
      </c>
      <c r="Y861" s="335">
        <f t="shared" si="74"/>
        <v>0</v>
      </c>
      <c r="Z861" s="335">
        <f t="shared" si="75"/>
        <v>0</v>
      </c>
      <c r="AA861" s="336" t="str">
        <f>VLOOKUP(F861,'3-Productie normen'!A:O,15,FALSE)</f>
        <v>V</v>
      </c>
      <c r="AC861" s="337">
        <f t="shared" si="76"/>
        <v>637.5</v>
      </c>
    </row>
    <row r="862" spans="1:29" ht="14.1" customHeight="1">
      <c r="A862" s="68">
        <v>862</v>
      </c>
      <c r="B862" s="273" t="s">
        <v>113</v>
      </c>
      <c r="C862" s="329" t="s">
        <v>222</v>
      </c>
      <c r="D862" s="330"/>
      <c r="E862" s="224" t="s">
        <v>555</v>
      </c>
      <c r="F862" s="224" t="s">
        <v>158</v>
      </c>
      <c r="G862" s="224" t="s">
        <v>209</v>
      </c>
      <c r="H862" s="339">
        <v>539.54</v>
      </c>
      <c r="I862" s="339"/>
      <c r="J862" s="332">
        <f t="shared" si="72"/>
        <v>130</v>
      </c>
      <c r="K862" s="333">
        <v>130</v>
      </c>
      <c r="L862" s="333"/>
      <c r="M862" s="333"/>
      <c r="N862" s="333"/>
      <c r="O862" s="333"/>
      <c r="P862" s="333"/>
      <c r="Q862" s="334" t="e">
        <f>IF(K862="nio",0,IF(K862&gt;0,K862*H862/W862,0))*VLOOKUP(B862,'2-Kosten per locatie'!$A$13:$C$63,3,FALSE)</f>
        <v>#DIV/0!</v>
      </c>
      <c r="R862" s="334">
        <f>IF(L862&gt;0,L862*H862/X862,0)*VLOOKUP(B862,'2-Kosten per locatie'!$A$13:$C$63,3,FALSE)</f>
        <v>0</v>
      </c>
      <c r="S862" s="334">
        <f>IF(M862&gt;0,M862*H862/Y862,0)*VLOOKUP(B862,'2-Kosten per locatie'!$A$13:$C$63,3,FALSE)</f>
        <v>0</v>
      </c>
      <c r="T862" s="334">
        <f>IF(N862&gt;0,N862*H862/Z862,0)*VLOOKUP(B862,'2-Kosten per locatie'!$A$13:$C$63,3,FALSE)</f>
        <v>0</v>
      </c>
      <c r="U862" s="334">
        <f>IF(O862&gt;0,O862*H862/Y862,0)*VLOOKUP(B862,'2-Kosten per locatie'!$A$13:$C$63,3,FALSE)</f>
        <v>0</v>
      </c>
      <c r="V862" s="334">
        <f>IF(P862&gt;0,P862*H862/Z862,0)*VLOOKUP(B862,'2-Kosten per locatie'!$A$13:$C$63,3,FALSE)</f>
        <v>0</v>
      </c>
      <c r="W862" s="335">
        <f>IF(K862="nio",0,IF(K862&gt;0,VLOOKUP(F862,'3-Productie normen'!A:L,VLOOKUP(K862,'3-Productie normen'!$B$38:$C$44,2,FALSE),FALSE)))</f>
        <v>0</v>
      </c>
      <c r="X862" s="335">
        <f t="shared" si="73"/>
        <v>0</v>
      </c>
      <c r="Y862" s="335">
        <f t="shared" si="74"/>
        <v>0</v>
      </c>
      <c r="Z862" s="335">
        <f t="shared" si="75"/>
        <v>0</v>
      </c>
      <c r="AA862" s="336" t="str">
        <f>VLOOKUP(F862,'3-Productie normen'!A:O,15,FALSE)</f>
        <v>B</v>
      </c>
      <c r="AC862" s="337">
        <f t="shared" si="76"/>
        <v>70140.2</v>
      </c>
    </row>
    <row r="863" spans="1:29" ht="14.1" customHeight="1">
      <c r="A863" s="68">
        <v>863</v>
      </c>
      <c r="B863" s="273" t="s">
        <v>113</v>
      </c>
      <c r="C863" s="329" t="s">
        <v>222</v>
      </c>
      <c r="D863" s="330"/>
      <c r="E863" s="224" t="s">
        <v>557</v>
      </c>
      <c r="F863" s="224" t="s">
        <v>166</v>
      </c>
      <c r="G863" s="224" t="s">
        <v>211</v>
      </c>
      <c r="H863" s="339">
        <v>14</v>
      </c>
      <c r="I863" s="339"/>
      <c r="J863" s="332">
        <f t="shared" si="72"/>
        <v>255</v>
      </c>
      <c r="K863" s="333">
        <v>255</v>
      </c>
      <c r="L863" s="333"/>
      <c r="M863" s="333"/>
      <c r="N863" s="333"/>
      <c r="O863" s="333"/>
      <c r="P863" s="333"/>
      <c r="Q863" s="334" t="e">
        <f>IF(K863="nio",0,IF(K863&gt;0,K863*H863/W863,0))*VLOOKUP(B863,'2-Kosten per locatie'!$A$13:$C$63,3,FALSE)</f>
        <v>#DIV/0!</v>
      </c>
      <c r="R863" s="334">
        <f>IF(L863&gt;0,L863*H863/X863,0)*VLOOKUP(B863,'2-Kosten per locatie'!$A$13:$C$63,3,FALSE)</f>
        <v>0</v>
      </c>
      <c r="S863" s="334">
        <f>IF(M863&gt;0,M863*H863/Y863,0)*VLOOKUP(B863,'2-Kosten per locatie'!$A$13:$C$63,3,FALSE)</f>
        <v>0</v>
      </c>
      <c r="T863" s="334">
        <f>IF(N863&gt;0,N863*H863/Z863,0)*VLOOKUP(B863,'2-Kosten per locatie'!$A$13:$C$63,3,FALSE)</f>
        <v>0</v>
      </c>
      <c r="U863" s="334">
        <f>IF(O863&gt;0,O863*H863/Y863,0)*VLOOKUP(B863,'2-Kosten per locatie'!$A$13:$C$63,3,FALSE)</f>
        <v>0</v>
      </c>
      <c r="V863" s="334">
        <f>IF(P863&gt;0,P863*H863/Z863,0)*VLOOKUP(B863,'2-Kosten per locatie'!$A$13:$C$63,3,FALSE)</f>
        <v>0</v>
      </c>
      <c r="W863" s="335">
        <f>IF(K863="nio",0,IF(K863&gt;0,VLOOKUP(F863,'3-Productie normen'!A:L,VLOOKUP(K863,'3-Productie normen'!$B$38:$C$44,2,FALSE),FALSE)))</f>
        <v>0</v>
      </c>
      <c r="X863" s="335">
        <f t="shared" si="73"/>
        <v>0</v>
      </c>
      <c r="Y863" s="335">
        <f t="shared" si="74"/>
        <v>0</v>
      </c>
      <c r="Z863" s="335">
        <f t="shared" si="75"/>
        <v>0</v>
      </c>
      <c r="AA863" s="336" t="str">
        <f>VLOOKUP(F863,'3-Productie normen'!A:O,15,FALSE)</f>
        <v>S</v>
      </c>
      <c r="AC863" s="337">
        <f t="shared" si="76"/>
        <v>3570</v>
      </c>
    </row>
    <row r="864" spans="1:29" ht="14.1" customHeight="1">
      <c r="A864" s="68">
        <v>864</v>
      </c>
      <c r="B864" s="273" t="s">
        <v>113</v>
      </c>
      <c r="C864" s="329" t="s">
        <v>222</v>
      </c>
      <c r="D864" s="330"/>
      <c r="E864" s="224" t="s">
        <v>535</v>
      </c>
      <c r="F864" s="224" t="s">
        <v>167</v>
      </c>
      <c r="G864" s="224" t="s">
        <v>223</v>
      </c>
      <c r="H864" s="339">
        <v>31</v>
      </c>
      <c r="I864" s="339"/>
      <c r="J864" s="332">
        <f t="shared" ref="J864:J941" si="77">SUM(K864:P864)</f>
        <v>130</v>
      </c>
      <c r="K864" s="333">
        <v>130</v>
      </c>
      <c r="L864" s="333"/>
      <c r="M864" s="333"/>
      <c r="N864" s="333"/>
      <c r="O864" s="333"/>
      <c r="P864" s="333"/>
      <c r="Q864" s="334" t="e">
        <f>IF(K864="nio",0,IF(K864&gt;0,K864*H864/W864,0))*VLOOKUP(B864,'2-Kosten per locatie'!$A$13:$C$63,3,FALSE)</f>
        <v>#DIV/0!</v>
      </c>
      <c r="R864" s="334">
        <f>IF(L864&gt;0,L864*H864/X864,0)*VLOOKUP(B864,'2-Kosten per locatie'!$A$13:$C$63,3,FALSE)</f>
        <v>0</v>
      </c>
      <c r="S864" s="334">
        <f>IF(M864&gt;0,M864*H864/Y864,0)*VLOOKUP(B864,'2-Kosten per locatie'!$A$13:$C$63,3,FALSE)</f>
        <v>0</v>
      </c>
      <c r="T864" s="334">
        <f>IF(N864&gt;0,N864*H864/Z864,0)*VLOOKUP(B864,'2-Kosten per locatie'!$A$13:$C$63,3,FALSE)</f>
        <v>0</v>
      </c>
      <c r="U864" s="334">
        <f>IF(O864&gt;0,O864*H864/Y864,0)*VLOOKUP(B864,'2-Kosten per locatie'!$A$13:$C$63,3,FALSE)</f>
        <v>0</v>
      </c>
      <c r="V864" s="334">
        <f>IF(P864&gt;0,P864*H864/Z864,0)*VLOOKUP(B864,'2-Kosten per locatie'!$A$13:$C$63,3,FALSE)</f>
        <v>0</v>
      </c>
      <c r="W864" s="335">
        <f>IF(K864="nio",0,IF(K864&gt;0,VLOOKUP(F864,'3-Productie normen'!A:L,VLOOKUP(K864,'3-Productie normen'!$B$38:$C$44,2,FALSE),FALSE)))</f>
        <v>0</v>
      </c>
      <c r="X864" s="335">
        <f t="shared" si="73"/>
        <v>0</v>
      </c>
      <c r="Y864" s="335">
        <f t="shared" si="74"/>
        <v>0</v>
      </c>
      <c r="Z864" s="335">
        <f t="shared" si="75"/>
        <v>0</v>
      </c>
      <c r="AA864" s="336" t="str">
        <f>VLOOKUP(F864,'3-Productie normen'!A:O,15,FALSE)</f>
        <v>V</v>
      </c>
      <c r="AC864" s="337">
        <f t="shared" si="76"/>
        <v>4030</v>
      </c>
    </row>
    <row r="865" spans="1:29" ht="14.1" customHeight="1">
      <c r="A865" s="68">
        <v>865</v>
      </c>
      <c r="B865" s="273" t="s">
        <v>113</v>
      </c>
      <c r="C865" s="329" t="s">
        <v>236</v>
      </c>
      <c r="D865" s="330"/>
      <c r="E865" s="224" t="s">
        <v>555</v>
      </c>
      <c r="F865" s="224" t="s">
        <v>158</v>
      </c>
      <c r="G865" s="224" t="s">
        <v>209</v>
      </c>
      <c r="H865" s="339">
        <v>539.54</v>
      </c>
      <c r="I865" s="339"/>
      <c r="J865" s="332">
        <f t="shared" si="77"/>
        <v>130</v>
      </c>
      <c r="K865" s="333">
        <v>130</v>
      </c>
      <c r="L865" s="333"/>
      <c r="M865" s="333"/>
      <c r="N865" s="333"/>
      <c r="O865" s="333"/>
      <c r="P865" s="333"/>
      <c r="Q865" s="334" t="e">
        <f>IF(K865="nio",0,IF(K865&gt;0,K865*H865/W865,0))*VLOOKUP(B865,'2-Kosten per locatie'!$A$13:$C$63,3,FALSE)</f>
        <v>#DIV/0!</v>
      </c>
      <c r="R865" s="334">
        <f>IF(L865&gt;0,L865*H865/X865,0)*VLOOKUP(B865,'2-Kosten per locatie'!$A$13:$C$63,3,FALSE)</f>
        <v>0</v>
      </c>
      <c r="S865" s="334">
        <f>IF(M865&gt;0,M865*H865/Y865,0)*VLOOKUP(B865,'2-Kosten per locatie'!$A$13:$C$63,3,FALSE)</f>
        <v>0</v>
      </c>
      <c r="T865" s="334">
        <f>IF(N865&gt;0,N865*H865/Z865,0)*VLOOKUP(B865,'2-Kosten per locatie'!$A$13:$C$63,3,FALSE)</f>
        <v>0</v>
      </c>
      <c r="U865" s="334">
        <f>IF(O865&gt;0,O865*H865/Y865,0)*VLOOKUP(B865,'2-Kosten per locatie'!$A$13:$C$63,3,FALSE)</f>
        <v>0</v>
      </c>
      <c r="V865" s="334">
        <f>IF(P865&gt;0,P865*H865/Z865,0)*VLOOKUP(B865,'2-Kosten per locatie'!$A$13:$C$63,3,FALSE)</f>
        <v>0</v>
      </c>
      <c r="W865" s="335">
        <f>IF(K865="nio",0,IF(K865&gt;0,VLOOKUP(F865,'3-Productie normen'!A:L,VLOOKUP(K865,'3-Productie normen'!$B$38:$C$44,2,FALSE),FALSE)))</f>
        <v>0</v>
      </c>
      <c r="X865" s="335">
        <f t="shared" si="73"/>
        <v>0</v>
      </c>
      <c r="Y865" s="335">
        <f t="shared" si="74"/>
        <v>0</v>
      </c>
      <c r="Z865" s="335">
        <f t="shared" si="75"/>
        <v>0</v>
      </c>
      <c r="AA865" s="336" t="str">
        <f>VLOOKUP(F865,'3-Productie normen'!A:O,15,FALSE)</f>
        <v>B</v>
      </c>
      <c r="AC865" s="337">
        <f t="shared" si="76"/>
        <v>70140.2</v>
      </c>
    </row>
    <row r="866" spans="1:29" ht="14.1" customHeight="1">
      <c r="A866" s="68">
        <v>866</v>
      </c>
      <c r="B866" s="273" t="s">
        <v>113</v>
      </c>
      <c r="C866" s="329" t="s">
        <v>236</v>
      </c>
      <c r="D866" s="330"/>
      <c r="E866" s="224" t="s">
        <v>557</v>
      </c>
      <c r="F866" s="224" t="s">
        <v>166</v>
      </c>
      <c r="G866" s="224" t="s">
        <v>211</v>
      </c>
      <c r="H866" s="339">
        <v>14</v>
      </c>
      <c r="I866" s="339"/>
      <c r="J866" s="332">
        <f t="shared" si="77"/>
        <v>255</v>
      </c>
      <c r="K866" s="333">
        <v>255</v>
      </c>
      <c r="L866" s="333"/>
      <c r="M866" s="333"/>
      <c r="N866" s="333"/>
      <c r="O866" s="333"/>
      <c r="P866" s="333"/>
      <c r="Q866" s="334" t="e">
        <f>IF(K866="nio",0,IF(K866&gt;0,K866*H866/W866,0))*VLOOKUP(B866,'2-Kosten per locatie'!$A$13:$C$63,3,FALSE)</f>
        <v>#DIV/0!</v>
      </c>
      <c r="R866" s="334">
        <f>IF(L866&gt;0,L866*H866/X866,0)*VLOOKUP(B866,'2-Kosten per locatie'!$A$13:$C$63,3,FALSE)</f>
        <v>0</v>
      </c>
      <c r="S866" s="334">
        <f>IF(M866&gt;0,M866*H866/Y866,0)*VLOOKUP(B866,'2-Kosten per locatie'!$A$13:$C$63,3,FALSE)</f>
        <v>0</v>
      </c>
      <c r="T866" s="334">
        <f>IF(N866&gt;0,N866*H866/Z866,0)*VLOOKUP(B866,'2-Kosten per locatie'!$A$13:$C$63,3,FALSE)</f>
        <v>0</v>
      </c>
      <c r="U866" s="334">
        <f>IF(O866&gt;0,O866*H866/Y866,0)*VLOOKUP(B866,'2-Kosten per locatie'!$A$13:$C$63,3,FALSE)</f>
        <v>0</v>
      </c>
      <c r="V866" s="334">
        <f>IF(P866&gt;0,P866*H866/Z866,0)*VLOOKUP(B866,'2-Kosten per locatie'!$A$13:$C$63,3,FALSE)</f>
        <v>0</v>
      </c>
      <c r="W866" s="335">
        <f>IF(K866="nio",0,IF(K866&gt;0,VLOOKUP(F866,'3-Productie normen'!A:L,VLOOKUP(K866,'3-Productie normen'!$B$38:$C$44,2,FALSE),FALSE)))</f>
        <v>0</v>
      </c>
      <c r="X866" s="335">
        <f t="shared" si="73"/>
        <v>0</v>
      </c>
      <c r="Y866" s="335">
        <f t="shared" si="74"/>
        <v>0</v>
      </c>
      <c r="Z866" s="335">
        <f t="shared" si="75"/>
        <v>0</v>
      </c>
      <c r="AA866" s="336" t="str">
        <f>VLOOKUP(F866,'3-Productie normen'!A:O,15,FALSE)</f>
        <v>S</v>
      </c>
      <c r="AC866" s="337">
        <f t="shared" si="76"/>
        <v>3570</v>
      </c>
    </row>
    <row r="867" spans="1:29" ht="14.1" customHeight="1">
      <c r="A867" s="68">
        <v>867</v>
      </c>
      <c r="B867" s="273" t="s">
        <v>113</v>
      </c>
      <c r="C867" s="329" t="s">
        <v>236</v>
      </c>
      <c r="D867" s="330"/>
      <c r="E867" s="224" t="s">
        <v>535</v>
      </c>
      <c r="F867" s="224" t="s">
        <v>167</v>
      </c>
      <c r="G867" s="224" t="s">
        <v>223</v>
      </c>
      <c r="H867" s="339">
        <v>31</v>
      </c>
      <c r="I867" s="339"/>
      <c r="J867" s="332">
        <f t="shared" si="77"/>
        <v>130</v>
      </c>
      <c r="K867" s="333">
        <v>130</v>
      </c>
      <c r="L867" s="333"/>
      <c r="M867" s="333"/>
      <c r="N867" s="333"/>
      <c r="O867" s="333"/>
      <c r="P867" s="333"/>
      <c r="Q867" s="334" t="e">
        <f>IF(K867="nio",0,IF(K867&gt;0,K867*H867/W867,0))*VLOOKUP(B867,'2-Kosten per locatie'!$A$13:$C$63,3,FALSE)</f>
        <v>#DIV/0!</v>
      </c>
      <c r="R867" s="334">
        <f>IF(L867&gt;0,L867*H867/X867,0)*VLOOKUP(B867,'2-Kosten per locatie'!$A$13:$C$63,3,FALSE)</f>
        <v>0</v>
      </c>
      <c r="S867" s="334">
        <f>IF(M867&gt;0,M867*H867/Y867,0)*VLOOKUP(B867,'2-Kosten per locatie'!$A$13:$C$63,3,FALSE)</f>
        <v>0</v>
      </c>
      <c r="T867" s="334">
        <f>IF(N867&gt;0,N867*H867/Z867,0)*VLOOKUP(B867,'2-Kosten per locatie'!$A$13:$C$63,3,FALSE)</f>
        <v>0</v>
      </c>
      <c r="U867" s="334">
        <f>IF(O867&gt;0,O867*H867/Y867,0)*VLOOKUP(B867,'2-Kosten per locatie'!$A$13:$C$63,3,FALSE)</f>
        <v>0</v>
      </c>
      <c r="V867" s="334">
        <f>IF(P867&gt;0,P867*H867/Z867,0)*VLOOKUP(B867,'2-Kosten per locatie'!$A$13:$C$63,3,FALSE)</f>
        <v>0</v>
      </c>
      <c r="W867" s="335">
        <f>IF(K867="nio",0,IF(K867&gt;0,VLOOKUP(F867,'3-Productie normen'!A:L,VLOOKUP(K867,'3-Productie normen'!$B$38:$C$44,2,FALSE),FALSE)))</f>
        <v>0</v>
      </c>
      <c r="X867" s="335">
        <f t="shared" si="73"/>
        <v>0</v>
      </c>
      <c r="Y867" s="335">
        <f t="shared" si="74"/>
        <v>0</v>
      </c>
      <c r="Z867" s="335">
        <f t="shared" si="75"/>
        <v>0</v>
      </c>
      <c r="AA867" s="336" t="str">
        <f>VLOOKUP(F867,'3-Productie normen'!A:O,15,FALSE)</f>
        <v>V</v>
      </c>
      <c r="AC867" s="337">
        <f t="shared" si="76"/>
        <v>4030</v>
      </c>
    </row>
    <row r="868" spans="1:29" ht="14.1" customHeight="1">
      <c r="A868" s="68">
        <v>868</v>
      </c>
      <c r="B868" s="273" t="s">
        <v>113</v>
      </c>
      <c r="C868" s="329" t="s">
        <v>207</v>
      </c>
      <c r="D868" s="330" t="s">
        <v>559</v>
      </c>
      <c r="E868" s="224" t="s">
        <v>401</v>
      </c>
      <c r="F868" s="224" t="s">
        <v>154</v>
      </c>
      <c r="G868" s="224" t="s">
        <v>399</v>
      </c>
      <c r="H868" s="339">
        <v>10.220000000000001</v>
      </c>
      <c r="I868" s="339"/>
      <c r="J868" s="332">
        <f t="shared" si="77"/>
        <v>52</v>
      </c>
      <c r="K868" s="333">
        <v>52</v>
      </c>
      <c r="L868" s="333"/>
      <c r="M868" s="333"/>
      <c r="N868" s="333"/>
      <c r="O868" s="333"/>
      <c r="P868" s="333"/>
      <c r="Q868" s="334" t="e">
        <f>IF(K868="nio",0,IF(K868&gt;0,K868*H868/W868,0))*VLOOKUP(B868,'2-Kosten per locatie'!$A$13:$C$63,3,FALSE)</f>
        <v>#DIV/0!</v>
      </c>
      <c r="R868" s="334">
        <f>IF(L868&gt;0,L868*H868/X868,0)*VLOOKUP(B868,'2-Kosten per locatie'!$A$13:$C$63,3,FALSE)</f>
        <v>0</v>
      </c>
      <c r="S868" s="334">
        <f>IF(M868&gt;0,M868*H868/Y868,0)*VLOOKUP(B868,'2-Kosten per locatie'!$A$13:$C$63,3,FALSE)</f>
        <v>0</v>
      </c>
      <c r="T868" s="334">
        <f>IF(N868&gt;0,N868*H868/Z868,0)*VLOOKUP(B868,'2-Kosten per locatie'!$A$13:$C$63,3,FALSE)</f>
        <v>0</v>
      </c>
      <c r="U868" s="334">
        <f>IF(O868&gt;0,O868*H868/Y868,0)*VLOOKUP(B868,'2-Kosten per locatie'!$A$13:$C$63,3,FALSE)</f>
        <v>0</v>
      </c>
      <c r="V868" s="334">
        <f>IF(P868&gt;0,P868*H868/Z868,0)*VLOOKUP(B868,'2-Kosten per locatie'!$A$13:$C$63,3,FALSE)</f>
        <v>0</v>
      </c>
      <c r="W868" s="335">
        <f>IF(K868="nio",0,IF(K868&gt;0,VLOOKUP(F868,'3-Productie normen'!A:L,VLOOKUP(K868,'3-Productie normen'!$B$38:$C$44,2,FALSE),FALSE)))</f>
        <v>0</v>
      </c>
      <c r="X868" s="335">
        <f t="shared" ref="X868:X881" si="78">IF(L868&gt;0,W868*$X$8,0)</f>
        <v>0</v>
      </c>
      <c r="Y868" s="335">
        <f t="shared" ref="Y868:Y881" si="79">IF((OR(M868&gt;0,O868&gt;0)),W868*$Y$8,0)</f>
        <v>0</v>
      </c>
      <c r="Z868" s="335">
        <f t="shared" ref="Z868:Z881" si="80">IF((OR(N868&gt;0,P868&gt;0)),W868*$Z$8,0)</f>
        <v>0</v>
      </c>
      <c r="AA868" s="336" t="str">
        <f>VLOOKUP(F868,'3-Productie normen'!A:O,15,FALSE)</f>
        <v>V</v>
      </c>
      <c r="AC868" s="337">
        <f t="shared" si="76"/>
        <v>531.44000000000005</v>
      </c>
    </row>
    <row r="869" spans="1:29" ht="14.1" customHeight="1">
      <c r="A869" s="68">
        <v>869</v>
      </c>
      <c r="B869" s="273" t="s">
        <v>113</v>
      </c>
      <c r="C869" s="329" t="s">
        <v>207</v>
      </c>
      <c r="D869" s="330" t="s">
        <v>560</v>
      </c>
      <c r="E869" s="224" t="s">
        <v>401</v>
      </c>
      <c r="F869" s="224" t="s">
        <v>154</v>
      </c>
      <c r="G869" s="224" t="s">
        <v>399</v>
      </c>
      <c r="H869" s="339">
        <v>17.09</v>
      </c>
      <c r="I869" s="339"/>
      <c r="J869" s="332">
        <f t="shared" si="77"/>
        <v>52</v>
      </c>
      <c r="K869" s="333">
        <v>52</v>
      </c>
      <c r="L869" s="333"/>
      <c r="M869" s="333"/>
      <c r="N869" s="333"/>
      <c r="O869" s="333"/>
      <c r="P869" s="333"/>
      <c r="Q869" s="334" t="e">
        <f>IF(K869="nio",0,IF(K869&gt;0,K869*H869/W869,0))*VLOOKUP(B869,'2-Kosten per locatie'!$A$13:$C$63,3,FALSE)</f>
        <v>#DIV/0!</v>
      </c>
      <c r="R869" s="334">
        <f>IF(L869&gt;0,L869*H869/X869,0)*VLOOKUP(B869,'2-Kosten per locatie'!$A$13:$C$63,3,FALSE)</f>
        <v>0</v>
      </c>
      <c r="S869" s="334">
        <f>IF(M869&gt;0,M869*H869/Y869,0)*VLOOKUP(B869,'2-Kosten per locatie'!$A$13:$C$63,3,FALSE)</f>
        <v>0</v>
      </c>
      <c r="T869" s="334">
        <f>IF(N869&gt;0,N869*H869/Z869,0)*VLOOKUP(B869,'2-Kosten per locatie'!$A$13:$C$63,3,FALSE)</f>
        <v>0</v>
      </c>
      <c r="U869" s="334">
        <f>IF(O869&gt;0,O869*H869/Y869,0)*VLOOKUP(B869,'2-Kosten per locatie'!$A$13:$C$63,3,FALSE)</f>
        <v>0</v>
      </c>
      <c r="V869" s="334">
        <f>IF(P869&gt;0,P869*H869/Z869,0)*VLOOKUP(B869,'2-Kosten per locatie'!$A$13:$C$63,3,FALSE)</f>
        <v>0</v>
      </c>
      <c r="W869" s="335">
        <f>IF(K869="nio",0,IF(K869&gt;0,VLOOKUP(F869,'3-Productie normen'!A:L,VLOOKUP(K869,'3-Productie normen'!$B$38:$C$44,2,FALSE),FALSE)))</f>
        <v>0</v>
      </c>
      <c r="X869" s="335">
        <f t="shared" si="78"/>
        <v>0</v>
      </c>
      <c r="Y869" s="335">
        <f t="shared" si="79"/>
        <v>0</v>
      </c>
      <c r="Z869" s="335">
        <f t="shared" si="80"/>
        <v>0</v>
      </c>
      <c r="AA869" s="336" t="str">
        <f>VLOOKUP(F869,'3-Productie normen'!A:O,15,FALSE)</f>
        <v>V</v>
      </c>
      <c r="AC869" s="337">
        <f t="shared" si="76"/>
        <v>888.68</v>
      </c>
    </row>
    <row r="870" spans="1:29" ht="14.1" customHeight="1">
      <c r="A870" s="68">
        <v>870</v>
      </c>
      <c r="B870" s="273" t="s">
        <v>113</v>
      </c>
      <c r="C870" s="329" t="s">
        <v>207</v>
      </c>
      <c r="D870" s="330" t="s">
        <v>561</v>
      </c>
      <c r="E870" s="224" t="s">
        <v>562</v>
      </c>
      <c r="F870" s="224" t="s">
        <v>156</v>
      </c>
      <c r="G870" s="224" t="s">
        <v>399</v>
      </c>
      <c r="H870" s="339">
        <v>25.62</v>
      </c>
      <c r="I870" s="339"/>
      <c r="J870" s="332">
        <f t="shared" si="77"/>
        <v>52</v>
      </c>
      <c r="K870" s="333">
        <v>52</v>
      </c>
      <c r="L870" s="333"/>
      <c r="M870" s="333"/>
      <c r="N870" s="333"/>
      <c r="O870" s="333"/>
      <c r="P870" s="333"/>
      <c r="Q870" s="334" t="e">
        <f>IF(K870="nio",0,IF(K870&gt;0,K870*H870/W870,0))*VLOOKUP(B870,'2-Kosten per locatie'!$A$13:$C$63,3,FALSE)</f>
        <v>#DIV/0!</v>
      </c>
      <c r="R870" s="334">
        <f>IF(L870&gt;0,L870*H870/X870,0)*VLOOKUP(B870,'2-Kosten per locatie'!$A$13:$C$63,3,FALSE)</f>
        <v>0</v>
      </c>
      <c r="S870" s="334">
        <f>IF(M870&gt;0,M870*H870/Y870,0)*VLOOKUP(B870,'2-Kosten per locatie'!$A$13:$C$63,3,FALSE)</f>
        <v>0</v>
      </c>
      <c r="T870" s="334">
        <f>IF(N870&gt;0,N870*H870/Z870,0)*VLOOKUP(B870,'2-Kosten per locatie'!$A$13:$C$63,3,FALSE)</f>
        <v>0</v>
      </c>
      <c r="U870" s="334">
        <f>IF(O870&gt;0,O870*H870/Y870,0)*VLOOKUP(B870,'2-Kosten per locatie'!$A$13:$C$63,3,FALSE)</f>
        <v>0</v>
      </c>
      <c r="V870" s="334">
        <f>IF(P870&gt;0,P870*H870/Z870,0)*VLOOKUP(B870,'2-Kosten per locatie'!$A$13:$C$63,3,FALSE)</f>
        <v>0</v>
      </c>
      <c r="W870" s="335">
        <f>IF(K870="nio",0,IF(K870&gt;0,VLOOKUP(F870,'3-Productie normen'!A:L,VLOOKUP(K870,'3-Productie normen'!$B$38:$C$44,2,FALSE),FALSE)))</f>
        <v>0</v>
      </c>
      <c r="X870" s="335">
        <f t="shared" si="78"/>
        <v>0</v>
      </c>
      <c r="Y870" s="335">
        <f t="shared" si="79"/>
        <v>0</v>
      </c>
      <c r="Z870" s="335">
        <f t="shared" si="80"/>
        <v>0</v>
      </c>
      <c r="AA870" s="336" t="str">
        <f>VLOOKUP(F870,'3-Productie normen'!A:O,15,FALSE)</f>
        <v>S</v>
      </c>
      <c r="AC870" s="337">
        <f t="shared" si="76"/>
        <v>1332.24</v>
      </c>
    </row>
    <row r="871" spans="1:29" ht="14.1" customHeight="1">
      <c r="A871" s="68">
        <v>871</v>
      </c>
      <c r="B871" s="273" t="s">
        <v>113</v>
      </c>
      <c r="C871" s="329" t="s">
        <v>207</v>
      </c>
      <c r="D871" s="330" t="s">
        <v>563</v>
      </c>
      <c r="E871" s="224" t="s">
        <v>557</v>
      </c>
      <c r="F871" s="224" t="s">
        <v>166</v>
      </c>
      <c r="G871" s="224" t="s">
        <v>399</v>
      </c>
      <c r="H871" s="339">
        <v>1.72</v>
      </c>
      <c r="I871" s="339"/>
      <c r="J871" s="332">
        <f t="shared" si="77"/>
        <v>52</v>
      </c>
      <c r="K871" s="333">
        <v>52</v>
      </c>
      <c r="L871" s="333"/>
      <c r="M871" s="333"/>
      <c r="N871" s="333"/>
      <c r="O871" s="333"/>
      <c r="P871" s="333"/>
      <c r="Q871" s="334" t="e">
        <f>IF(K871="nio",0,IF(K871&gt;0,K871*H871/W871,0))*VLOOKUP(B871,'2-Kosten per locatie'!$A$13:$C$63,3,FALSE)</f>
        <v>#DIV/0!</v>
      </c>
      <c r="R871" s="334">
        <f>IF(L871&gt;0,L871*H871/X871,0)*VLOOKUP(B871,'2-Kosten per locatie'!$A$13:$C$63,3,FALSE)</f>
        <v>0</v>
      </c>
      <c r="S871" s="334">
        <f>IF(M871&gt;0,M871*H871/Y871,0)*VLOOKUP(B871,'2-Kosten per locatie'!$A$13:$C$63,3,FALSE)</f>
        <v>0</v>
      </c>
      <c r="T871" s="334">
        <f>IF(N871&gt;0,N871*H871/Z871,0)*VLOOKUP(B871,'2-Kosten per locatie'!$A$13:$C$63,3,FALSE)</f>
        <v>0</v>
      </c>
      <c r="U871" s="334">
        <f>IF(O871&gt;0,O871*H871/Y871,0)*VLOOKUP(B871,'2-Kosten per locatie'!$A$13:$C$63,3,FALSE)</f>
        <v>0</v>
      </c>
      <c r="V871" s="334">
        <f>IF(P871&gt;0,P871*H871/Z871,0)*VLOOKUP(B871,'2-Kosten per locatie'!$A$13:$C$63,3,FALSE)</f>
        <v>0</v>
      </c>
      <c r="W871" s="335">
        <f>IF(K871="nio",0,IF(K871&gt;0,VLOOKUP(F871,'3-Productie normen'!A:L,VLOOKUP(K871,'3-Productie normen'!$B$38:$C$44,2,FALSE),FALSE)))</f>
        <v>0</v>
      </c>
      <c r="X871" s="335">
        <f t="shared" si="78"/>
        <v>0</v>
      </c>
      <c r="Y871" s="335">
        <f t="shared" si="79"/>
        <v>0</v>
      </c>
      <c r="Z871" s="335">
        <f t="shared" si="80"/>
        <v>0</v>
      </c>
      <c r="AA871" s="336" t="str">
        <f>VLOOKUP(F871,'3-Productie normen'!A:O,15,FALSE)</f>
        <v>S</v>
      </c>
      <c r="AC871" s="337"/>
    </row>
    <row r="872" spans="1:29" ht="14.1" customHeight="1">
      <c r="A872" s="68">
        <v>872</v>
      </c>
      <c r="B872" s="273" t="s">
        <v>113</v>
      </c>
      <c r="C872" s="329" t="s">
        <v>207</v>
      </c>
      <c r="D872" s="330" t="s">
        <v>564</v>
      </c>
      <c r="E872" s="224" t="s">
        <v>552</v>
      </c>
      <c r="F872" s="224" t="s">
        <v>151</v>
      </c>
      <c r="G872" s="224" t="s">
        <v>399</v>
      </c>
      <c r="H872" s="339">
        <v>3.57</v>
      </c>
      <c r="I872" s="339"/>
      <c r="J872" s="332">
        <f t="shared" si="77"/>
        <v>52</v>
      </c>
      <c r="K872" s="333">
        <v>52</v>
      </c>
      <c r="L872" s="333"/>
      <c r="M872" s="333"/>
      <c r="N872" s="333"/>
      <c r="O872" s="333"/>
      <c r="P872" s="333"/>
      <c r="Q872" s="334" t="e">
        <f>IF(K872="nio",0,IF(K872&gt;0,K872*H872/W872,0))*VLOOKUP(B872,'2-Kosten per locatie'!$A$13:$C$63,3,FALSE)</f>
        <v>#DIV/0!</v>
      </c>
      <c r="R872" s="334">
        <f>IF(L872&gt;0,L872*H872/X872,0)*VLOOKUP(B872,'2-Kosten per locatie'!$A$13:$C$63,3,FALSE)</f>
        <v>0</v>
      </c>
      <c r="S872" s="334">
        <f>IF(M872&gt;0,M872*H872/Y872,0)*VLOOKUP(B872,'2-Kosten per locatie'!$A$13:$C$63,3,FALSE)</f>
        <v>0</v>
      </c>
      <c r="T872" s="334">
        <f>IF(N872&gt;0,N872*H872/Z872,0)*VLOOKUP(B872,'2-Kosten per locatie'!$A$13:$C$63,3,FALSE)</f>
        <v>0</v>
      </c>
      <c r="U872" s="334">
        <f>IF(O872&gt;0,O872*H872/Y872,0)*VLOOKUP(B872,'2-Kosten per locatie'!$A$13:$C$63,3,FALSE)</f>
        <v>0</v>
      </c>
      <c r="V872" s="334">
        <f>IF(P872&gt;0,P872*H872/Z872,0)*VLOOKUP(B872,'2-Kosten per locatie'!$A$13:$C$63,3,FALSE)</f>
        <v>0</v>
      </c>
      <c r="W872" s="335">
        <f>IF(K872="nio",0,IF(K872&gt;0,VLOOKUP(F872,'3-Productie normen'!A:L,VLOOKUP(K872,'3-Productie normen'!$B$38:$C$44,2,FALSE),FALSE)))</f>
        <v>0</v>
      </c>
      <c r="X872" s="335">
        <f t="shared" si="78"/>
        <v>0</v>
      </c>
      <c r="Y872" s="335">
        <f t="shared" si="79"/>
        <v>0</v>
      </c>
      <c r="Z872" s="335">
        <f t="shared" si="80"/>
        <v>0</v>
      </c>
      <c r="AA872" s="336" t="str">
        <f>VLOOKUP(F872,'3-Productie normen'!A:O,15,FALSE)</f>
        <v>S</v>
      </c>
      <c r="AC872" s="337"/>
    </row>
    <row r="873" spans="1:29" ht="14.1" customHeight="1">
      <c r="A873" s="68">
        <v>873</v>
      </c>
      <c r="B873" s="273" t="s">
        <v>113</v>
      </c>
      <c r="C873" s="329" t="s">
        <v>207</v>
      </c>
      <c r="D873" s="330" t="s">
        <v>565</v>
      </c>
      <c r="E873" s="224" t="s">
        <v>557</v>
      </c>
      <c r="F873" s="224" t="s">
        <v>166</v>
      </c>
      <c r="G873" s="224" t="s">
        <v>399</v>
      </c>
      <c r="H873" s="339">
        <v>7.03</v>
      </c>
      <c r="I873" s="339"/>
      <c r="J873" s="332">
        <f t="shared" si="77"/>
        <v>52</v>
      </c>
      <c r="K873" s="333">
        <v>52</v>
      </c>
      <c r="L873" s="333"/>
      <c r="M873" s="333"/>
      <c r="N873" s="333"/>
      <c r="O873" s="333"/>
      <c r="P873" s="333"/>
      <c r="Q873" s="334" t="e">
        <f>IF(K873="nio",0,IF(K873&gt;0,K873*H873/W873,0))*VLOOKUP(B873,'2-Kosten per locatie'!$A$13:$C$63,3,FALSE)</f>
        <v>#DIV/0!</v>
      </c>
      <c r="R873" s="334">
        <f>IF(L873&gt;0,L873*H873/X873,0)*VLOOKUP(B873,'2-Kosten per locatie'!$A$13:$C$63,3,FALSE)</f>
        <v>0</v>
      </c>
      <c r="S873" s="334">
        <f>IF(M873&gt;0,M873*H873/Y873,0)*VLOOKUP(B873,'2-Kosten per locatie'!$A$13:$C$63,3,FALSE)</f>
        <v>0</v>
      </c>
      <c r="T873" s="334">
        <f>IF(N873&gt;0,N873*H873/Z873,0)*VLOOKUP(B873,'2-Kosten per locatie'!$A$13:$C$63,3,FALSE)</f>
        <v>0</v>
      </c>
      <c r="U873" s="334">
        <f>IF(O873&gt;0,O873*H873/Y873,0)*VLOOKUP(B873,'2-Kosten per locatie'!$A$13:$C$63,3,FALSE)</f>
        <v>0</v>
      </c>
      <c r="V873" s="334">
        <f>IF(P873&gt;0,P873*H873/Z873,0)*VLOOKUP(B873,'2-Kosten per locatie'!$A$13:$C$63,3,FALSE)</f>
        <v>0</v>
      </c>
      <c r="W873" s="335">
        <f>IF(K873="nio",0,IF(K873&gt;0,VLOOKUP(F873,'3-Productie normen'!A:L,VLOOKUP(K873,'3-Productie normen'!$B$38:$C$44,2,FALSE),FALSE)))</f>
        <v>0</v>
      </c>
      <c r="X873" s="335">
        <f t="shared" si="78"/>
        <v>0</v>
      </c>
      <c r="Y873" s="335">
        <f t="shared" si="79"/>
        <v>0</v>
      </c>
      <c r="Z873" s="335">
        <f t="shared" si="80"/>
        <v>0</v>
      </c>
      <c r="AA873" s="336" t="str">
        <f>VLOOKUP(F873,'3-Productie normen'!A:O,15,FALSE)</f>
        <v>S</v>
      </c>
      <c r="AC873" s="337"/>
    </row>
    <row r="874" spans="1:29" ht="14.1" customHeight="1">
      <c r="A874" s="68">
        <v>874</v>
      </c>
      <c r="B874" s="273" t="s">
        <v>113</v>
      </c>
      <c r="C874" s="329" t="s">
        <v>207</v>
      </c>
      <c r="D874" s="330" t="s">
        <v>566</v>
      </c>
      <c r="E874" s="224" t="s">
        <v>422</v>
      </c>
      <c r="F874" s="224" t="s">
        <v>218</v>
      </c>
      <c r="G874" s="224"/>
      <c r="H874" s="339">
        <v>54.95</v>
      </c>
      <c r="I874" s="339"/>
      <c r="J874" s="332">
        <f t="shared" si="77"/>
        <v>0</v>
      </c>
      <c r="K874" s="333" t="s">
        <v>567</v>
      </c>
      <c r="L874" s="333"/>
      <c r="M874" s="333"/>
      <c r="N874" s="333"/>
      <c r="O874" s="333"/>
      <c r="P874" s="333"/>
      <c r="Q874" s="334">
        <f>IF(K874="nio",0,IF(K874&gt;0,K874*H874/W874,0))*VLOOKUP(B874,'2-Kosten per locatie'!$A$13:$C$63,3,FALSE)</f>
        <v>0</v>
      </c>
      <c r="R874" s="334">
        <f>IF(L874&gt;0,L874*H874/X874,0)*VLOOKUP(B874,'2-Kosten per locatie'!$A$13:$C$63,3,FALSE)</f>
        <v>0</v>
      </c>
      <c r="S874" s="334">
        <f>IF(M874&gt;0,M874*H874/Y874,0)*VLOOKUP(B874,'2-Kosten per locatie'!$A$13:$C$63,3,FALSE)</f>
        <v>0</v>
      </c>
      <c r="T874" s="334">
        <f>IF(N874&gt;0,N874*H874/Z874,0)*VLOOKUP(B874,'2-Kosten per locatie'!$A$13:$C$63,3,FALSE)</f>
        <v>0</v>
      </c>
      <c r="U874" s="334">
        <f>IF(O874&gt;0,O874*H874/Y874,0)*VLOOKUP(B874,'2-Kosten per locatie'!$A$13:$C$63,3,FALSE)</f>
        <v>0</v>
      </c>
      <c r="V874" s="334">
        <f>IF(P874&gt;0,P874*H874/Z874,0)*VLOOKUP(B874,'2-Kosten per locatie'!$A$13:$C$63,3,FALSE)</f>
        <v>0</v>
      </c>
      <c r="W874" s="335">
        <f>IF(K874="nio",0,IF(K874&gt;0,VLOOKUP(F874,'3-Productie normen'!A:L,VLOOKUP(K874,'3-Productie normen'!$B$38:$C$44,2,FALSE),FALSE)))</f>
        <v>0</v>
      </c>
      <c r="X874" s="335">
        <f t="shared" si="78"/>
        <v>0</v>
      </c>
      <c r="Y874" s="335">
        <f t="shared" si="79"/>
        <v>0</v>
      </c>
      <c r="Z874" s="335">
        <f t="shared" si="80"/>
        <v>0</v>
      </c>
      <c r="AA874" s="336" t="str">
        <f>VLOOKUP(F874,'3-Productie normen'!A:O,15,FALSE)</f>
        <v>-</v>
      </c>
      <c r="AC874" s="337"/>
    </row>
    <row r="875" spans="1:29" ht="14.1" customHeight="1">
      <c r="A875" s="68">
        <v>875</v>
      </c>
      <c r="B875" s="273" t="s">
        <v>113</v>
      </c>
      <c r="C875" s="329" t="s">
        <v>207</v>
      </c>
      <c r="D875" s="330" t="s">
        <v>568</v>
      </c>
      <c r="E875" s="224" t="s">
        <v>422</v>
      </c>
      <c r="F875" s="224" t="s">
        <v>218</v>
      </c>
      <c r="G875" s="224"/>
      <c r="H875" s="339">
        <v>24.05</v>
      </c>
      <c r="I875" s="339"/>
      <c r="J875" s="332">
        <f t="shared" si="77"/>
        <v>0</v>
      </c>
      <c r="K875" s="333" t="s">
        <v>567</v>
      </c>
      <c r="L875" s="333"/>
      <c r="M875" s="333"/>
      <c r="N875" s="333"/>
      <c r="O875" s="333"/>
      <c r="P875" s="333"/>
      <c r="Q875" s="334">
        <f>IF(K875="nio",0,IF(K875&gt;0,K875*H875/W875,0))*VLOOKUP(B875,'2-Kosten per locatie'!$A$13:$C$63,3,FALSE)</f>
        <v>0</v>
      </c>
      <c r="R875" s="334">
        <f>IF(L875&gt;0,L875*H875/X875,0)*VLOOKUP(B875,'2-Kosten per locatie'!$A$13:$C$63,3,FALSE)</f>
        <v>0</v>
      </c>
      <c r="S875" s="334">
        <f>IF(M875&gt;0,M875*H875/Y875,0)*VLOOKUP(B875,'2-Kosten per locatie'!$A$13:$C$63,3,FALSE)</f>
        <v>0</v>
      </c>
      <c r="T875" s="334">
        <f>IF(N875&gt;0,N875*H875/Z875,0)*VLOOKUP(B875,'2-Kosten per locatie'!$A$13:$C$63,3,FALSE)</f>
        <v>0</v>
      </c>
      <c r="U875" s="334">
        <f>IF(O875&gt;0,O875*H875/Y875,0)*VLOOKUP(B875,'2-Kosten per locatie'!$A$13:$C$63,3,FALSE)</f>
        <v>0</v>
      </c>
      <c r="V875" s="334">
        <f>IF(P875&gt;0,P875*H875/Z875,0)*VLOOKUP(B875,'2-Kosten per locatie'!$A$13:$C$63,3,FALSE)</f>
        <v>0</v>
      </c>
      <c r="W875" s="335">
        <f>IF(K875="nio",0,IF(K875&gt;0,VLOOKUP(F875,'3-Productie normen'!A:L,VLOOKUP(K875,'3-Productie normen'!$B$38:$C$44,2,FALSE),FALSE)))</f>
        <v>0</v>
      </c>
      <c r="X875" s="335">
        <f t="shared" si="78"/>
        <v>0</v>
      </c>
      <c r="Y875" s="335">
        <f t="shared" si="79"/>
        <v>0</v>
      </c>
      <c r="Z875" s="335">
        <f t="shared" si="80"/>
        <v>0</v>
      </c>
      <c r="AA875" s="336" t="str">
        <f>VLOOKUP(F875,'3-Productie normen'!A:O,15,FALSE)</f>
        <v>-</v>
      </c>
      <c r="AC875" s="337"/>
    </row>
    <row r="876" spans="1:29" ht="14.1" customHeight="1">
      <c r="A876" s="68">
        <v>876</v>
      </c>
      <c r="B876" s="273" t="s">
        <v>113</v>
      </c>
      <c r="C876" s="329" t="s">
        <v>207</v>
      </c>
      <c r="D876" s="330" t="s">
        <v>569</v>
      </c>
      <c r="E876" s="224" t="s">
        <v>570</v>
      </c>
      <c r="F876" s="307" t="s">
        <v>162</v>
      </c>
      <c r="G876" s="224" t="s">
        <v>399</v>
      </c>
      <c r="H876" s="339">
        <v>10.23</v>
      </c>
      <c r="I876" s="339"/>
      <c r="J876" s="332">
        <f t="shared" si="77"/>
        <v>12</v>
      </c>
      <c r="K876" s="333">
        <v>12</v>
      </c>
      <c r="L876" s="333"/>
      <c r="M876" s="333"/>
      <c r="N876" s="333"/>
      <c r="O876" s="333"/>
      <c r="P876" s="333"/>
      <c r="Q876" s="334" t="e">
        <f>IF(K876="nio",0,IF(K876&gt;0,K876*H876/W876,0))*VLOOKUP(B876,'2-Kosten per locatie'!$A$13:$C$63,3,FALSE)</f>
        <v>#DIV/0!</v>
      </c>
      <c r="R876" s="334">
        <f>IF(L876&gt;0,L876*H876/X876,0)*VLOOKUP(B876,'2-Kosten per locatie'!$A$13:$C$63,3,FALSE)</f>
        <v>0</v>
      </c>
      <c r="S876" s="334">
        <f>IF(M876&gt;0,M876*H876/Y876,0)*VLOOKUP(B876,'2-Kosten per locatie'!$A$13:$C$63,3,FALSE)</f>
        <v>0</v>
      </c>
      <c r="T876" s="334">
        <f>IF(N876&gt;0,N876*H876/Z876,0)*VLOOKUP(B876,'2-Kosten per locatie'!$A$13:$C$63,3,FALSE)</f>
        <v>0</v>
      </c>
      <c r="U876" s="334">
        <f>IF(O876&gt;0,O876*H876/Y876,0)*VLOOKUP(B876,'2-Kosten per locatie'!$A$13:$C$63,3,FALSE)</f>
        <v>0</v>
      </c>
      <c r="V876" s="334">
        <f>IF(P876&gt;0,P876*H876/Z876,0)*VLOOKUP(B876,'2-Kosten per locatie'!$A$13:$C$63,3,FALSE)</f>
        <v>0</v>
      </c>
      <c r="W876" s="335">
        <f>IF(K876="nio",0,IF(K876&gt;0,VLOOKUP(F876,'3-Productie normen'!A:L,VLOOKUP(K876,'3-Productie normen'!$B$38:$C$44,2,FALSE),FALSE)))</f>
        <v>0</v>
      </c>
      <c r="X876" s="335">
        <f t="shared" si="78"/>
        <v>0</v>
      </c>
      <c r="Y876" s="335">
        <f t="shared" si="79"/>
        <v>0</v>
      </c>
      <c r="Z876" s="335">
        <f t="shared" si="80"/>
        <v>0</v>
      </c>
      <c r="AA876" s="336" t="str">
        <f>VLOOKUP(F876,'3-Productie normen'!A:O,15,FALSE)</f>
        <v>V</v>
      </c>
      <c r="AC876" s="337"/>
    </row>
    <row r="877" spans="1:29" ht="14.1" customHeight="1">
      <c r="A877" s="68">
        <v>877</v>
      </c>
      <c r="B877" s="273" t="s">
        <v>113</v>
      </c>
      <c r="C877" s="329" t="s">
        <v>207</v>
      </c>
      <c r="D877" s="330" t="s">
        <v>571</v>
      </c>
      <c r="E877" s="224" t="s">
        <v>401</v>
      </c>
      <c r="F877" s="224" t="s">
        <v>154</v>
      </c>
      <c r="G877" s="224" t="s">
        <v>399</v>
      </c>
      <c r="H877" s="339">
        <v>2.89</v>
      </c>
      <c r="I877" s="339"/>
      <c r="J877" s="332">
        <f t="shared" si="77"/>
        <v>52</v>
      </c>
      <c r="K877" s="333">
        <v>52</v>
      </c>
      <c r="L877" s="333"/>
      <c r="M877" s="333"/>
      <c r="N877" s="333"/>
      <c r="O877" s="333"/>
      <c r="P877" s="333"/>
      <c r="Q877" s="334" t="e">
        <f>IF(K877="nio",0,IF(K877&gt;0,K877*H877/W877,0))*VLOOKUP(B877,'2-Kosten per locatie'!$A$13:$C$63,3,FALSE)</f>
        <v>#DIV/0!</v>
      </c>
      <c r="R877" s="334">
        <f>IF(L877&gt;0,L877*H877/X877,0)*VLOOKUP(B877,'2-Kosten per locatie'!$A$13:$C$63,3,FALSE)</f>
        <v>0</v>
      </c>
      <c r="S877" s="334">
        <f>IF(M877&gt;0,M877*H877/Y877,0)*VLOOKUP(B877,'2-Kosten per locatie'!$A$13:$C$63,3,FALSE)</f>
        <v>0</v>
      </c>
      <c r="T877" s="334">
        <f>IF(N877&gt;0,N877*H877/Z877,0)*VLOOKUP(B877,'2-Kosten per locatie'!$A$13:$C$63,3,FALSE)</f>
        <v>0</v>
      </c>
      <c r="U877" s="334">
        <f>IF(O877&gt;0,O877*H877/Y877,0)*VLOOKUP(B877,'2-Kosten per locatie'!$A$13:$C$63,3,FALSE)</f>
        <v>0</v>
      </c>
      <c r="V877" s="334">
        <f>IF(P877&gt;0,P877*H877/Z877,0)*VLOOKUP(B877,'2-Kosten per locatie'!$A$13:$C$63,3,FALSE)</f>
        <v>0</v>
      </c>
      <c r="W877" s="335">
        <f>IF(K877="nio",0,IF(K877&gt;0,VLOOKUP(F877,'3-Productie normen'!A:L,VLOOKUP(K877,'3-Productie normen'!$B$38:$C$44,2,FALSE),FALSE)))</f>
        <v>0</v>
      </c>
      <c r="X877" s="335">
        <f t="shared" si="78"/>
        <v>0</v>
      </c>
      <c r="Y877" s="335">
        <f t="shared" si="79"/>
        <v>0</v>
      </c>
      <c r="Z877" s="335">
        <f t="shared" si="80"/>
        <v>0</v>
      </c>
      <c r="AA877" s="336" t="str">
        <f>VLOOKUP(F877,'3-Productie normen'!A:O,15,FALSE)</f>
        <v>V</v>
      </c>
      <c r="AC877" s="337"/>
    </row>
    <row r="878" spans="1:29" ht="14.1" customHeight="1">
      <c r="A878" s="68">
        <v>878</v>
      </c>
      <c r="B878" s="273" t="s">
        <v>113</v>
      </c>
      <c r="C878" s="329" t="s">
        <v>207</v>
      </c>
      <c r="D878" s="330" t="s">
        <v>572</v>
      </c>
      <c r="E878" s="224" t="s">
        <v>570</v>
      </c>
      <c r="F878" s="307" t="s">
        <v>162</v>
      </c>
      <c r="G878" s="224" t="s">
        <v>399</v>
      </c>
      <c r="H878" s="339">
        <v>13.42</v>
      </c>
      <c r="I878" s="339"/>
      <c r="J878" s="332">
        <f t="shared" si="77"/>
        <v>12</v>
      </c>
      <c r="K878" s="333">
        <v>12</v>
      </c>
      <c r="L878" s="333"/>
      <c r="M878" s="333"/>
      <c r="N878" s="333"/>
      <c r="O878" s="333"/>
      <c r="P878" s="333"/>
      <c r="Q878" s="334" t="e">
        <f>IF(K878="nio",0,IF(K878&gt;0,K878*H878/W878,0))*VLOOKUP(B878,'2-Kosten per locatie'!$A$13:$C$63,3,FALSE)</f>
        <v>#DIV/0!</v>
      </c>
      <c r="R878" s="334">
        <f>IF(L878&gt;0,L878*H878/X878,0)*VLOOKUP(B878,'2-Kosten per locatie'!$A$13:$C$63,3,FALSE)</f>
        <v>0</v>
      </c>
      <c r="S878" s="334">
        <f>IF(M878&gt;0,M878*H878/Y878,0)*VLOOKUP(B878,'2-Kosten per locatie'!$A$13:$C$63,3,FALSE)</f>
        <v>0</v>
      </c>
      <c r="T878" s="334">
        <f>IF(N878&gt;0,N878*H878/Z878,0)*VLOOKUP(B878,'2-Kosten per locatie'!$A$13:$C$63,3,FALSE)</f>
        <v>0</v>
      </c>
      <c r="U878" s="334">
        <f>IF(O878&gt;0,O878*H878/Y878,0)*VLOOKUP(B878,'2-Kosten per locatie'!$A$13:$C$63,3,FALSE)</f>
        <v>0</v>
      </c>
      <c r="V878" s="334">
        <f>IF(P878&gt;0,P878*H878/Z878,0)*VLOOKUP(B878,'2-Kosten per locatie'!$A$13:$C$63,3,FALSE)</f>
        <v>0</v>
      </c>
      <c r="W878" s="335">
        <f>IF(K878="nio",0,IF(K878&gt;0,VLOOKUP(F878,'3-Productie normen'!A:L,VLOOKUP(K878,'3-Productie normen'!$B$38:$C$44,2,FALSE),FALSE)))</f>
        <v>0</v>
      </c>
      <c r="X878" s="335">
        <f t="shared" si="78"/>
        <v>0</v>
      </c>
      <c r="Y878" s="335">
        <f t="shared" si="79"/>
        <v>0</v>
      </c>
      <c r="Z878" s="335">
        <f t="shared" si="80"/>
        <v>0</v>
      </c>
      <c r="AA878" s="336" t="str">
        <f>VLOOKUP(F878,'3-Productie normen'!A:O,15,FALSE)</f>
        <v>V</v>
      </c>
      <c r="AC878" s="337"/>
    </row>
    <row r="879" spans="1:29" ht="14.1" customHeight="1">
      <c r="A879" s="68">
        <v>879</v>
      </c>
      <c r="B879" s="273" t="s">
        <v>113</v>
      </c>
      <c r="C879" s="329" t="s">
        <v>207</v>
      </c>
      <c r="D879" s="330" t="s">
        <v>573</v>
      </c>
      <c r="E879" s="224" t="s">
        <v>570</v>
      </c>
      <c r="F879" s="307" t="s">
        <v>162</v>
      </c>
      <c r="G879" s="224" t="s">
        <v>399</v>
      </c>
      <c r="H879" s="339">
        <v>25.19</v>
      </c>
      <c r="I879" s="339"/>
      <c r="J879" s="332">
        <f t="shared" si="77"/>
        <v>12</v>
      </c>
      <c r="K879" s="333">
        <v>12</v>
      </c>
      <c r="L879" s="333"/>
      <c r="M879" s="333"/>
      <c r="N879" s="333"/>
      <c r="O879" s="333"/>
      <c r="P879" s="333"/>
      <c r="Q879" s="334" t="e">
        <f>IF(K879="nio",0,IF(K879&gt;0,K879*H879/W879,0))*VLOOKUP(B879,'2-Kosten per locatie'!$A$13:$C$63,3,FALSE)</f>
        <v>#DIV/0!</v>
      </c>
      <c r="R879" s="334">
        <f>IF(L879&gt;0,L879*H879/X879,0)*VLOOKUP(B879,'2-Kosten per locatie'!$A$13:$C$63,3,FALSE)</f>
        <v>0</v>
      </c>
      <c r="S879" s="334">
        <f>IF(M879&gt;0,M879*H879/Y879,0)*VLOOKUP(B879,'2-Kosten per locatie'!$A$13:$C$63,3,FALSE)</f>
        <v>0</v>
      </c>
      <c r="T879" s="334">
        <f>IF(N879&gt;0,N879*H879/Z879,0)*VLOOKUP(B879,'2-Kosten per locatie'!$A$13:$C$63,3,FALSE)</f>
        <v>0</v>
      </c>
      <c r="U879" s="334">
        <f>IF(O879&gt;0,O879*H879/Y879,0)*VLOOKUP(B879,'2-Kosten per locatie'!$A$13:$C$63,3,FALSE)</f>
        <v>0</v>
      </c>
      <c r="V879" s="334">
        <f>IF(P879&gt;0,P879*H879/Z879,0)*VLOOKUP(B879,'2-Kosten per locatie'!$A$13:$C$63,3,FALSE)</f>
        <v>0</v>
      </c>
      <c r="W879" s="335">
        <f>IF(K879="nio",0,IF(K879&gt;0,VLOOKUP(F879,'3-Productie normen'!A:L,VLOOKUP(K879,'3-Productie normen'!$B$38:$C$44,2,FALSE),FALSE)))</f>
        <v>0</v>
      </c>
      <c r="X879" s="335">
        <f t="shared" si="78"/>
        <v>0</v>
      </c>
      <c r="Y879" s="335">
        <f t="shared" si="79"/>
        <v>0</v>
      </c>
      <c r="Z879" s="335">
        <f t="shared" si="80"/>
        <v>0</v>
      </c>
      <c r="AA879" s="336" t="str">
        <f>VLOOKUP(F879,'3-Productie normen'!A:O,15,FALSE)</f>
        <v>V</v>
      </c>
      <c r="AC879" s="337"/>
    </row>
    <row r="880" spans="1:29" ht="14.1" customHeight="1">
      <c r="A880" s="68">
        <v>880</v>
      </c>
      <c r="B880" s="273" t="s">
        <v>113</v>
      </c>
      <c r="C880" s="329" t="s">
        <v>207</v>
      </c>
      <c r="D880" s="330" t="s">
        <v>574</v>
      </c>
      <c r="E880" s="224" t="s">
        <v>570</v>
      </c>
      <c r="F880" s="307" t="s">
        <v>162</v>
      </c>
      <c r="G880" s="224" t="s">
        <v>399</v>
      </c>
      <c r="H880" s="339">
        <v>14.2</v>
      </c>
      <c r="I880" s="339"/>
      <c r="J880" s="332">
        <f t="shared" si="77"/>
        <v>12</v>
      </c>
      <c r="K880" s="333">
        <v>12</v>
      </c>
      <c r="L880" s="333"/>
      <c r="M880" s="333"/>
      <c r="N880" s="333"/>
      <c r="O880" s="333"/>
      <c r="P880" s="333"/>
      <c r="Q880" s="334" t="e">
        <f>IF(K880="nio",0,IF(K880&gt;0,K880*H880/W880,0))*VLOOKUP(B880,'2-Kosten per locatie'!$A$13:$C$63,3,FALSE)</f>
        <v>#DIV/0!</v>
      </c>
      <c r="R880" s="334">
        <f>IF(L880&gt;0,L880*H880/X880,0)*VLOOKUP(B880,'2-Kosten per locatie'!$A$13:$C$63,3,FALSE)</f>
        <v>0</v>
      </c>
      <c r="S880" s="334">
        <f>IF(M880&gt;0,M880*H880/Y880,0)*VLOOKUP(B880,'2-Kosten per locatie'!$A$13:$C$63,3,FALSE)</f>
        <v>0</v>
      </c>
      <c r="T880" s="334">
        <f>IF(N880&gt;0,N880*H880/Z880,0)*VLOOKUP(B880,'2-Kosten per locatie'!$A$13:$C$63,3,FALSE)</f>
        <v>0</v>
      </c>
      <c r="U880" s="334">
        <f>IF(O880&gt;0,O880*H880/Y880,0)*VLOOKUP(B880,'2-Kosten per locatie'!$A$13:$C$63,3,FALSE)</f>
        <v>0</v>
      </c>
      <c r="V880" s="334">
        <f>IF(P880&gt;0,P880*H880/Z880,0)*VLOOKUP(B880,'2-Kosten per locatie'!$A$13:$C$63,3,FALSE)</f>
        <v>0</v>
      </c>
      <c r="W880" s="335">
        <f>IF(K880="nio",0,IF(K880&gt;0,VLOOKUP(F880,'3-Productie normen'!A:L,VLOOKUP(K880,'3-Productie normen'!$B$38:$C$44,2,FALSE),FALSE)))</f>
        <v>0</v>
      </c>
      <c r="X880" s="335">
        <f t="shared" si="78"/>
        <v>0</v>
      </c>
      <c r="Y880" s="335">
        <f t="shared" si="79"/>
        <v>0</v>
      </c>
      <c r="Z880" s="335">
        <f t="shared" si="80"/>
        <v>0</v>
      </c>
      <c r="AA880" s="336" t="str">
        <f>VLOOKUP(F880,'3-Productie normen'!A:O,15,FALSE)</f>
        <v>V</v>
      </c>
      <c r="AC880" s="337"/>
    </row>
    <row r="881" spans="1:29" ht="14.1" customHeight="1">
      <c r="A881" s="68">
        <v>881</v>
      </c>
      <c r="B881" s="273" t="s">
        <v>113</v>
      </c>
      <c r="C881" s="329" t="s">
        <v>207</v>
      </c>
      <c r="D881" s="330" t="s">
        <v>575</v>
      </c>
      <c r="E881" s="224" t="s">
        <v>570</v>
      </c>
      <c r="F881" s="307" t="s">
        <v>162</v>
      </c>
      <c r="G881" s="224" t="s">
        <v>399</v>
      </c>
      <c r="H881" s="339">
        <v>9.23</v>
      </c>
      <c r="I881" s="339"/>
      <c r="J881" s="332">
        <f t="shared" si="77"/>
        <v>12</v>
      </c>
      <c r="K881" s="333">
        <v>12</v>
      </c>
      <c r="L881" s="333"/>
      <c r="M881" s="333"/>
      <c r="N881" s="333"/>
      <c r="O881" s="333"/>
      <c r="P881" s="333"/>
      <c r="Q881" s="334" t="e">
        <f>IF(K881="nio",0,IF(K881&gt;0,K881*H881/W881,0))*VLOOKUP(B881,'2-Kosten per locatie'!$A$13:$C$63,3,FALSE)</f>
        <v>#DIV/0!</v>
      </c>
      <c r="R881" s="334">
        <f>IF(L881&gt;0,L881*H881/X881,0)*VLOOKUP(B881,'2-Kosten per locatie'!$A$13:$C$63,3,FALSE)</f>
        <v>0</v>
      </c>
      <c r="S881" s="334">
        <f>IF(M881&gt;0,M881*H881/Y881,0)*VLOOKUP(B881,'2-Kosten per locatie'!$A$13:$C$63,3,FALSE)</f>
        <v>0</v>
      </c>
      <c r="T881" s="334">
        <f>IF(N881&gt;0,N881*H881/Z881,0)*VLOOKUP(B881,'2-Kosten per locatie'!$A$13:$C$63,3,FALSE)</f>
        <v>0</v>
      </c>
      <c r="U881" s="334">
        <f>IF(O881&gt;0,O881*H881/Y881,0)*VLOOKUP(B881,'2-Kosten per locatie'!$A$13:$C$63,3,FALSE)</f>
        <v>0</v>
      </c>
      <c r="V881" s="334">
        <f>IF(P881&gt;0,P881*H881/Z881,0)*VLOOKUP(B881,'2-Kosten per locatie'!$A$13:$C$63,3,FALSE)</f>
        <v>0</v>
      </c>
      <c r="W881" s="335">
        <f>IF(K881="nio",0,IF(K881&gt;0,VLOOKUP(F881,'3-Productie normen'!A:L,VLOOKUP(K881,'3-Productie normen'!$B$38:$C$44,2,FALSE),FALSE)))</f>
        <v>0</v>
      </c>
      <c r="X881" s="335">
        <f t="shared" si="78"/>
        <v>0</v>
      </c>
      <c r="Y881" s="335">
        <f t="shared" si="79"/>
        <v>0</v>
      </c>
      <c r="Z881" s="335">
        <f t="shared" si="80"/>
        <v>0</v>
      </c>
      <c r="AA881" s="336" t="str">
        <f>VLOOKUP(F881,'3-Productie normen'!A:O,15,FALSE)</f>
        <v>V</v>
      </c>
      <c r="AC881" s="337"/>
    </row>
    <row r="882" spans="1:29" ht="14.1" customHeight="1">
      <c r="A882" s="68">
        <v>882</v>
      </c>
      <c r="B882" s="273" t="s">
        <v>75</v>
      </c>
      <c r="C882" s="329" t="s">
        <v>207</v>
      </c>
      <c r="D882" s="330"/>
      <c r="E882" s="224" t="s">
        <v>404</v>
      </c>
      <c r="F882" s="224" t="s">
        <v>158</v>
      </c>
      <c r="G882" s="224" t="s">
        <v>233</v>
      </c>
      <c r="H882" s="339">
        <v>23.6</v>
      </c>
      <c r="I882" s="339"/>
      <c r="J882" s="332">
        <f t="shared" si="77"/>
        <v>130</v>
      </c>
      <c r="K882" s="333">
        <v>130</v>
      </c>
      <c r="L882" s="333"/>
      <c r="M882" s="333"/>
      <c r="N882" s="333"/>
      <c r="O882" s="333"/>
      <c r="P882" s="333"/>
      <c r="Q882" s="334" t="e">
        <f>IF(K882="nio",0,IF(K882&gt;0,K882*H882/W882,0))*VLOOKUP(B882,'2-Kosten per locatie'!$A$13:$C$63,3,FALSE)</f>
        <v>#DIV/0!</v>
      </c>
      <c r="R882" s="334">
        <f>IF(L882&gt;0,L882*H882/X882,0)*VLOOKUP(B882,'2-Kosten per locatie'!$A$13:$C$63,3,FALSE)</f>
        <v>0</v>
      </c>
      <c r="S882" s="334">
        <f>IF(M882&gt;0,M882*H882/Y882,0)*VLOOKUP(B882,'2-Kosten per locatie'!$A$13:$C$63,3,FALSE)</f>
        <v>0</v>
      </c>
      <c r="T882" s="334">
        <f>IF(N882&gt;0,N882*H882/Z882,0)*VLOOKUP(B882,'2-Kosten per locatie'!$A$13:$C$63,3,FALSE)</f>
        <v>0</v>
      </c>
      <c r="U882" s="334">
        <f>IF(O882&gt;0,O882*H882/Y882,0)*VLOOKUP(B882,'2-Kosten per locatie'!$A$13:$C$63,3,FALSE)</f>
        <v>0</v>
      </c>
      <c r="V882" s="334">
        <f>IF(P882&gt;0,P882*H882/Z882,0)*VLOOKUP(B882,'2-Kosten per locatie'!$A$13:$C$63,3,FALSE)</f>
        <v>0</v>
      </c>
      <c r="W882" s="335">
        <f>IF(K882="nio",0,IF(K882&gt;0,VLOOKUP(F882,'3-Productie normen'!A:L,VLOOKUP(K882,'3-Productie normen'!$B$38:$C$44,2,FALSE),FALSE)))</f>
        <v>0</v>
      </c>
      <c r="X882" s="335">
        <f t="shared" si="73"/>
        <v>0</v>
      </c>
      <c r="Y882" s="335">
        <f t="shared" si="74"/>
        <v>0</v>
      </c>
      <c r="Z882" s="335">
        <f t="shared" si="75"/>
        <v>0</v>
      </c>
      <c r="AA882" s="336" t="str">
        <f>VLOOKUP(F882,'3-Productie normen'!A:O,15,FALSE)</f>
        <v>B</v>
      </c>
      <c r="AC882" s="337">
        <f t="shared" si="76"/>
        <v>3068</v>
      </c>
    </row>
    <row r="883" spans="1:29" ht="14.1" customHeight="1">
      <c r="A883" s="68">
        <v>883</v>
      </c>
      <c r="B883" s="273" t="s">
        <v>75</v>
      </c>
      <c r="C883" s="329" t="s">
        <v>207</v>
      </c>
      <c r="D883" s="330"/>
      <c r="E883" s="224" t="s">
        <v>404</v>
      </c>
      <c r="F883" s="224" t="s">
        <v>158</v>
      </c>
      <c r="G883" s="224" t="s">
        <v>233</v>
      </c>
      <c r="H883" s="339">
        <v>42.4</v>
      </c>
      <c r="I883" s="339"/>
      <c r="J883" s="332">
        <f t="shared" si="77"/>
        <v>130</v>
      </c>
      <c r="K883" s="333">
        <v>130</v>
      </c>
      <c r="L883" s="333"/>
      <c r="M883" s="333"/>
      <c r="N883" s="333"/>
      <c r="O883" s="333"/>
      <c r="P883" s="333"/>
      <c r="Q883" s="334" t="e">
        <f>IF(K883="nio",0,IF(K883&gt;0,K883*H883/W883,0))*VLOOKUP(B883,'2-Kosten per locatie'!$A$13:$C$63,3,FALSE)</f>
        <v>#DIV/0!</v>
      </c>
      <c r="R883" s="334">
        <f>IF(L883&gt;0,L883*H883/X883,0)*VLOOKUP(B883,'2-Kosten per locatie'!$A$13:$C$63,3,FALSE)</f>
        <v>0</v>
      </c>
      <c r="S883" s="334">
        <f>IF(M883&gt;0,M883*H883/Y883,0)*VLOOKUP(B883,'2-Kosten per locatie'!$A$13:$C$63,3,FALSE)</f>
        <v>0</v>
      </c>
      <c r="T883" s="334">
        <f>IF(N883&gt;0,N883*H883/Z883,0)*VLOOKUP(B883,'2-Kosten per locatie'!$A$13:$C$63,3,FALSE)</f>
        <v>0</v>
      </c>
      <c r="U883" s="334">
        <f>IF(O883&gt;0,O883*H883/Y883,0)*VLOOKUP(B883,'2-Kosten per locatie'!$A$13:$C$63,3,FALSE)</f>
        <v>0</v>
      </c>
      <c r="V883" s="334">
        <f>IF(P883&gt;0,P883*H883/Z883,0)*VLOOKUP(B883,'2-Kosten per locatie'!$A$13:$C$63,3,FALSE)</f>
        <v>0</v>
      </c>
      <c r="W883" s="335">
        <f>IF(K883="nio",0,IF(K883&gt;0,VLOOKUP(F883,'3-Productie normen'!A:L,VLOOKUP(K883,'3-Productie normen'!$B$38:$C$44,2,FALSE),FALSE)))</f>
        <v>0</v>
      </c>
      <c r="X883" s="335">
        <f t="shared" si="73"/>
        <v>0</v>
      </c>
      <c r="Y883" s="335">
        <f t="shared" si="74"/>
        <v>0</v>
      </c>
      <c r="Z883" s="335">
        <f t="shared" si="75"/>
        <v>0</v>
      </c>
      <c r="AA883" s="336" t="str">
        <f>VLOOKUP(F883,'3-Productie normen'!A:O,15,FALSE)</f>
        <v>B</v>
      </c>
      <c r="AC883" s="337">
        <f t="shared" si="76"/>
        <v>5512</v>
      </c>
    </row>
    <row r="884" spans="1:29" ht="14.1" customHeight="1">
      <c r="A884" s="68">
        <v>884</v>
      </c>
      <c r="B884" s="273" t="s">
        <v>75</v>
      </c>
      <c r="C884" s="329" t="s">
        <v>207</v>
      </c>
      <c r="D884" s="330"/>
      <c r="E884" s="224" t="s">
        <v>576</v>
      </c>
      <c r="F884" s="224" t="s">
        <v>166</v>
      </c>
      <c r="G884" s="224" t="s">
        <v>577</v>
      </c>
      <c r="H884" s="339">
        <v>4.8</v>
      </c>
      <c r="I884" s="339"/>
      <c r="J884" s="332">
        <f t="shared" si="77"/>
        <v>255</v>
      </c>
      <c r="K884" s="333">
        <v>255</v>
      </c>
      <c r="L884" s="333"/>
      <c r="M884" s="333"/>
      <c r="N884" s="333"/>
      <c r="O884" s="333"/>
      <c r="P884" s="333"/>
      <c r="Q884" s="334" t="e">
        <f>IF(K884="nio",0,IF(K884&gt;0,K884*H884/W884,0))*VLOOKUP(B884,'2-Kosten per locatie'!$A$13:$C$63,3,FALSE)</f>
        <v>#DIV/0!</v>
      </c>
      <c r="R884" s="334">
        <f>IF(L884&gt;0,L884*H884/X884,0)*VLOOKUP(B884,'2-Kosten per locatie'!$A$13:$C$63,3,FALSE)</f>
        <v>0</v>
      </c>
      <c r="S884" s="334">
        <f>IF(M884&gt;0,M884*H884/Y884,0)*VLOOKUP(B884,'2-Kosten per locatie'!$A$13:$C$63,3,FALSE)</f>
        <v>0</v>
      </c>
      <c r="T884" s="334">
        <f>IF(N884&gt;0,N884*H884/Z884,0)*VLOOKUP(B884,'2-Kosten per locatie'!$A$13:$C$63,3,FALSE)</f>
        <v>0</v>
      </c>
      <c r="U884" s="334">
        <f>IF(O884&gt;0,O884*H884/Y884,0)*VLOOKUP(B884,'2-Kosten per locatie'!$A$13:$C$63,3,FALSE)</f>
        <v>0</v>
      </c>
      <c r="V884" s="334">
        <f>IF(P884&gt;0,P884*H884/Z884,0)*VLOOKUP(B884,'2-Kosten per locatie'!$A$13:$C$63,3,FALSE)</f>
        <v>0</v>
      </c>
      <c r="W884" s="335">
        <f>IF(K884="nio",0,IF(K884&gt;0,VLOOKUP(F884,'3-Productie normen'!A:L,VLOOKUP(K884,'3-Productie normen'!$B$38:$C$44,2,FALSE),FALSE)))</f>
        <v>0</v>
      </c>
      <c r="X884" s="335">
        <f t="shared" si="73"/>
        <v>0</v>
      </c>
      <c r="Y884" s="335">
        <f t="shared" si="74"/>
        <v>0</v>
      </c>
      <c r="Z884" s="335">
        <f t="shared" si="75"/>
        <v>0</v>
      </c>
      <c r="AA884" s="336" t="str">
        <f>VLOOKUP(F884,'3-Productie normen'!A:O,15,FALSE)</f>
        <v>S</v>
      </c>
      <c r="AC884" s="337">
        <f t="shared" si="76"/>
        <v>1224</v>
      </c>
    </row>
    <row r="885" spans="1:29" ht="14.1" customHeight="1">
      <c r="A885" s="68">
        <v>885</v>
      </c>
      <c r="B885" s="273" t="s">
        <v>75</v>
      </c>
      <c r="C885" s="329" t="s">
        <v>207</v>
      </c>
      <c r="D885" s="330"/>
      <c r="E885" s="224" t="s">
        <v>404</v>
      </c>
      <c r="F885" s="224" t="s">
        <v>158</v>
      </c>
      <c r="G885" s="224" t="s">
        <v>233</v>
      </c>
      <c r="H885" s="339">
        <v>20</v>
      </c>
      <c r="I885" s="339"/>
      <c r="J885" s="332">
        <f t="shared" si="77"/>
        <v>130</v>
      </c>
      <c r="K885" s="333">
        <v>130</v>
      </c>
      <c r="L885" s="333"/>
      <c r="M885" s="333"/>
      <c r="N885" s="333"/>
      <c r="O885" s="333"/>
      <c r="P885" s="333"/>
      <c r="Q885" s="334" t="e">
        <f>IF(K885="nio",0,IF(K885&gt;0,K885*H885/W885,0))*VLOOKUP(B885,'2-Kosten per locatie'!$A$13:$C$63,3,FALSE)</f>
        <v>#DIV/0!</v>
      </c>
      <c r="R885" s="334">
        <f>IF(L885&gt;0,L885*H885/X885,0)*VLOOKUP(B885,'2-Kosten per locatie'!$A$13:$C$63,3,FALSE)</f>
        <v>0</v>
      </c>
      <c r="S885" s="334">
        <f>IF(M885&gt;0,M885*H885/Y885,0)*VLOOKUP(B885,'2-Kosten per locatie'!$A$13:$C$63,3,FALSE)</f>
        <v>0</v>
      </c>
      <c r="T885" s="334">
        <f>IF(N885&gt;0,N885*H885/Z885,0)*VLOOKUP(B885,'2-Kosten per locatie'!$A$13:$C$63,3,FALSE)</f>
        <v>0</v>
      </c>
      <c r="U885" s="334">
        <f>IF(O885&gt;0,O885*H885/Y885,0)*VLOOKUP(B885,'2-Kosten per locatie'!$A$13:$C$63,3,FALSE)</f>
        <v>0</v>
      </c>
      <c r="V885" s="334">
        <f>IF(P885&gt;0,P885*H885/Z885,0)*VLOOKUP(B885,'2-Kosten per locatie'!$A$13:$C$63,3,FALSE)</f>
        <v>0</v>
      </c>
      <c r="W885" s="335">
        <f>IF(K885="nio",0,IF(K885&gt;0,VLOOKUP(F885,'3-Productie normen'!A:L,VLOOKUP(K885,'3-Productie normen'!$B$38:$C$44,2,FALSE),FALSE)))</f>
        <v>0</v>
      </c>
      <c r="X885" s="335">
        <f t="shared" si="73"/>
        <v>0</v>
      </c>
      <c r="Y885" s="335">
        <f t="shared" si="74"/>
        <v>0</v>
      </c>
      <c r="Z885" s="335">
        <f t="shared" si="75"/>
        <v>0</v>
      </c>
      <c r="AA885" s="336" t="str">
        <f>VLOOKUP(F885,'3-Productie normen'!A:O,15,FALSE)</f>
        <v>B</v>
      </c>
      <c r="AC885" s="337">
        <f t="shared" si="76"/>
        <v>2600</v>
      </c>
    </row>
    <row r="886" spans="1:29" ht="14.1" customHeight="1">
      <c r="A886" s="68">
        <v>886</v>
      </c>
      <c r="B886" s="273" t="s">
        <v>75</v>
      </c>
      <c r="C886" s="329" t="s">
        <v>207</v>
      </c>
      <c r="D886" s="330"/>
      <c r="E886" s="224" t="s">
        <v>404</v>
      </c>
      <c r="F886" s="224" t="s">
        <v>158</v>
      </c>
      <c r="G886" s="224" t="s">
        <v>233</v>
      </c>
      <c r="H886" s="339">
        <v>49.8</v>
      </c>
      <c r="I886" s="339"/>
      <c r="J886" s="332">
        <f t="shared" si="77"/>
        <v>130</v>
      </c>
      <c r="K886" s="333">
        <v>130</v>
      </c>
      <c r="L886" s="333"/>
      <c r="M886" s="333"/>
      <c r="N886" s="333"/>
      <c r="O886" s="333"/>
      <c r="P886" s="333"/>
      <c r="Q886" s="334" t="e">
        <f>IF(K886="nio",0,IF(K886&gt;0,K886*H886/W886,0))*VLOOKUP(B886,'2-Kosten per locatie'!$A$13:$C$63,3,FALSE)</f>
        <v>#DIV/0!</v>
      </c>
      <c r="R886" s="334">
        <f>IF(L886&gt;0,L886*H886/X886,0)*VLOOKUP(B886,'2-Kosten per locatie'!$A$13:$C$63,3,FALSE)</f>
        <v>0</v>
      </c>
      <c r="S886" s="334">
        <f>IF(M886&gt;0,M886*H886/Y886,0)*VLOOKUP(B886,'2-Kosten per locatie'!$A$13:$C$63,3,FALSE)</f>
        <v>0</v>
      </c>
      <c r="T886" s="334">
        <f>IF(N886&gt;0,N886*H886/Z886,0)*VLOOKUP(B886,'2-Kosten per locatie'!$A$13:$C$63,3,FALSE)</f>
        <v>0</v>
      </c>
      <c r="U886" s="334">
        <f>IF(O886&gt;0,O886*H886/Y886,0)*VLOOKUP(B886,'2-Kosten per locatie'!$A$13:$C$63,3,FALSE)</f>
        <v>0</v>
      </c>
      <c r="V886" s="334">
        <f>IF(P886&gt;0,P886*H886/Z886,0)*VLOOKUP(B886,'2-Kosten per locatie'!$A$13:$C$63,3,FALSE)</f>
        <v>0</v>
      </c>
      <c r="W886" s="335">
        <f>IF(K886="nio",0,IF(K886&gt;0,VLOOKUP(F886,'3-Productie normen'!A:L,VLOOKUP(K886,'3-Productie normen'!$B$38:$C$44,2,FALSE),FALSE)))</f>
        <v>0</v>
      </c>
      <c r="X886" s="335">
        <f t="shared" si="73"/>
        <v>0</v>
      </c>
      <c r="Y886" s="335">
        <f t="shared" si="74"/>
        <v>0</v>
      </c>
      <c r="Z886" s="335">
        <f t="shared" si="75"/>
        <v>0</v>
      </c>
      <c r="AA886" s="336" t="str">
        <f>VLOOKUP(F886,'3-Productie normen'!A:O,15,FALSE)</f>
        <v>B</v>
      </c>
      <c r="AC886" s="337">
        <f t="shared" si="76"/>
        <v>6474</v>
      </c>
    </row>
    <row r="887" spans="1:29" ht="14.1" customHeight="1">
      <c r="A887" s="68">
        <v>887</v>
      </c>
      <c r="B887" s="273" t="s">
        <v>75</v>
      </c>
      <c r="C887" s="329" t="s">
        <v>207</v>
      </c>
      <c r="D887" s="330"/>
      <c r="E887" s="224" t="s">
        <v>404</v>
      </c>
      <c r="F887" s="224" t="s">
        <v>158</v>
      </c>
      <c r="G887" s="224" t="s">
        <v>233</v>
      </c>
      <c r="H887" s="339">
        <v>25.2</v>
      </c>
      <c r="I887" s="339"/>
      <c r="J887" s="332">
        <f t="shared" si="77"/>
        <v>130</v>
      </c>
      <c r="K887" s="333">
        <v>130</v>
      </c>
      <c r="L887" s="333"/>
      <c r="M887" s="333"/>
      <c r="N887" s="333"/>
      <c r="O887" s="333"/>
      <c r="P887" s="333"/>
      <c r="Q887" s="334" t="e">
        <f>IF(K887="nio",0,IF(K887&gt;0,K887*H887/W887,0))*VLOOKUP(B887,'2-Kosten per locatie'!$A$13:$C$63,3,FALSE)</f>
        <v>#DIV/0!</v>
      </c>
      <c r="R887" s="334">
        <f>IF(L887&gt;0,L887*H887/X887,0)*VLOOKUP(B887,'2-Kosten per locatie'!$A$13:$C$63,3,FALSE)</f>
        <v>0</v>
      </c>
      <c r="S887" s="334">
        <f>IF(M887&gt;0,M887*H887/Y887,0)*VLOOKUP(B887,'2-Kosten per locatie'!$A$13:$C$63,3,FALSE)</f>
        <v>0</v>
      </c>
      <c r="T887" s="334">
        <f>IF(N887&gt;0,N887*H887/Z887,0)*VLOOKUP(B887,'2-Kosten per locatie'!$A$13:$C$63,3,FALSE)</f>
        <v>0</v>
      </c>
      <c r="U887" s="334">
        <f>IF(O887&gt;0,O887*H887/Y887,0)*VLOOKUP(B887,'2-Kosten per locatie'!$A$13:$C$63,3,FALSE)</f>
        <v>0</v>
      </c>
      <c r="V887" s="334">
        <f>IF(P887&gt;0,P887*H887/Z887,0)*VLOOKUP(B887,'2-Kosten per locatie'!$A$13:$C$63,3,FALSE)</f>
        <v>0</v>
      </c>
      <c r="W887" s="335">
        <f>IF(K887="nio",0,IF(K887&gt;0,VLOOKUP(F887,'3-Productie normen'!A:L,VLOOKUP(K887,'3-Productie normen'!$B$38:$C$44,2,FALSE),FALSE)))</f>
        <v>0</v>
      </c>
      <c r="X887" s="335">
        <f t="shared" si="73"/>
        <v>0</v>
      </c>
      <c r="Y887" s="335">
        <f t="shared" si="74"/>
        <v>0</v>
      </c>
      <c r="Z887" s="335">
        <f t="shared" si="75"/>
        <v>0</v>
      </c>
      <c r="AA887" s="336" t="str">
        <f>VLOOKUP(F887,'3-Productie normen'!A:O,15,FALSE)</f>
        <v>B</v>
      </c>
      <c r="AC887" s="337">
        <f t="shared" si="76"/>
        <v>3276</v>
      </c>
    </row>
    <row r="888" spans="1:29" ht="14.1" customHeight="1">
      <c r="A888" s="68">
        <v>888</v>
      </c>
      <c r="B888" s="273" t="s">
        <v>75</v>
      </c>
      <c r="C888" s="329" t="s">
        <v>207</v>
      </c>
      <c r="D888" s="330"/>
      <c r="E888" s="224" t="s">
        <v>401</v>
      </c>
      <c r="F888" s="224" t="s">
        <v>154</v>
      </c>
      <c r="G888" s="224" t="s">
        <v>578</v>
      </c>
      <c r="H888" s="339">
        <v>133.1</v>
      </c>
      <c r="I888" s="339"/>
      <c r="J888" s="332">
        <f t="shared" si="77"/>
        <v>130</v>
      </c>
      <c r="K888" s="333">
        <v>130</v>
      </c>
      <c r="L888" s="333"/>
      <c r="M888" s="333"/>
      <c r="N888" s="333"/>
      <c r="O888" s="333"/>
      <c r="P888" s="333"/>
      <c r="Q888" s="334" t="e">
        <f>IF(K888="nio",0,IF(K888&gt;0,K888*H888/W888,0))*VLOOKUP(B888,'2-Kosten per locatie'!$A$13:$C$63,3,FALSE)</f>
        <v>#DIV/0!</v>
      </c>
      <c r="R888" s="334">
        <f>IF(L888&gt;0,L888*H888/X888,0)*VLOOKUP(B888,'2-Kosten per locatie'!$A$13:$C$63,3,FALSE)</f>
        <v>0</v>
      </c>
      <c r="S888" s="334">
        <f>IF(M888&gt;0,M888*H888/Y888,0)*VLOOKUP(B888,'2-Kosten per locatie'!$A$13:$C$63,3,FALSE)</f>
        <v>0</v>
      </c>
      <c r="T888" s="334">
        <f>IF(N888&gt;0,N888*H888/Z888,0)*VLOOKUP(B888,'2-Kosten per locatie'!$A$13:$C$63,3,FALSE)</f>
        <v>0</v>
      </c>
      <c r="U888" s="334">
        <f>IF(O888&gt;0,O888*H888/Y888,0)*VLOOKUP(B888,'2-Kosten per locatie'!$A$13:$C$63,3,FALSE)</f>
        <v>0</v>
      </c>
      <c r="V888" s="334">
        <f>IF(P888&gt;0,P888*H888/Z888,0)*VLOOKUP(B888,'2-Kosten per locatie'!$A$13:$C$63,3,FALSE)</f>
        <v>0</v>
      </c>
      <c r="W888" s="335">
        <f>IF(K888="nio",0,IF(K888&gt;0,VLOOKUP(F888,'3-Productie normen'!A:L,VLOOKUP(K888,'3-Productie normen'!$B$38:$C$44,2,FALSE),FALSE)))</f>
        <v>0</v>
      </c>
      <c r="X888" s="335">
        <f t="shared" si="73"/>
        <v>0</v>
      </c>
      <c r="Y888" s="335">
        <f t="shared" si="74"/>
        <v>0</v>
      </c>
      <c r="Z888" s="335">
        <f t="shared" si="75"/>
        <v>0</v>
      </c>
      <c r="AA888" s="336" t="str">
        <f>VLOOKUP(F888,'3-Productie normen'!A:O,15,FALSE)</f>
        <v>V</v>
      </c>
      <c r="AC888" s="337">
        <f t="shared" si="76"/>
        <v>17303</v>
      </c>
    </row>
    <row r="889" spans="1:29" ht="14.1" customHeight="1">
      <c r="A889" s="68">
        <v>889</v>
      </c>
      <c r="B889" s="273" t="s">
        <v>75</v>
      </c>
      <c r="C889" s="329" t="s">
        <v>207</v>
      </c>
      <c r="D889" s="330"/>
      <c r="E889" s="224" t="s">
        <v>579</v>
      </c>
      <c r="F889" s="224" t="s">
        <v>156</v>
      </c>
      <c r="G889" s="224" t="s">
        <v>577</v>
      </c>
      <c r="H889" s="339">
        <v>22.2</v>
      </c>
      <c r="I889" s="339"/>
      <c r="J889" s="332">
        <f t="shared" si="77"/>
        <v>255</v>
      </c>
      <c r="K889" s="333">
        <v>255</v>
      </c>
      <c r="L889" s="333"/>
      <c r="M889" s="333"/>
      <c r="N889" s="333"/>
      <c r="O889" s="333"/>
      <c r="P889" s="333"/>
      <c r="Q889" s="334" t="e">
        <f>IF(K889="nio",0,IF(K889&gt;0,K889*H889/W889,0))*VLOOKUP(B889,'2-Kosten per locatie'!$A$13:$C$63,3,FALSE)</f>
        <v>#DIV/0!</v>
      </c>
      <c r="R889" s="334">
        <f>IF(L889&gt;0,L889*H889/X889,0)*VLOOKUP(B889,'2-Kosten per locatie'!$A$13:$C$63,3,FALSE)</f>
        <v>0</v>
      </c>
      <c r="S889" s="334">
        <f>IF(M889&gt;0,M889*H889/Y889,0)*VLOOKUP(B889,'2-Kosten per locatie'!$A$13:$C$63,3,FALSE)</f>
        <v>0</v>
      </c>
      <c r="T889" s="334">
        <f>IF(N889&gt;0,N889*H889/Z889,0)*VLOOKUP(B889,'2-Kosten per locatie'!$A$13:$C$63,3,FALSE)</f>
        <v>0</v>
      </c>
      <c r="U889" s="334">
        <f>IF(O889&gt;0,O889*H889/Y889,0)*VLOOKUP(B889,'2-Kosten per locatie'!$A$13:$C$63,3,FALSE)</f>
        <v>0</v>
      </c>
      <c r="V889" s="334">
        <f>IF(P889&gt;0,P889*H889/Z889,0)*VLOOKUP(B889,'2-Kosten per locatie'!$A$13:$C$63,3,FALSE)</f>
        <v>0</v>
      </c>
      <c r="W889" s="335">
        <f>IF(K889="nio",0,IF(K889&gt;0,VLOOKUP(F889,'3-Productie normen'!A:L,VLOOKUP(K889,'3-Productie normen'!$B$38:$C$44,2,FALSE),FALSE)))</f>
        <v>0</v>
      </c>
      <c r="X889" s="335">
        <f t="shared" si="73"/>
        <v>0</v>
      </c>
      <c r="Y889" s="335">
        <f t="shared" si="74"/>
        <v>0</v>
      </c>
      <c r="Z889" s="335">
        <f t="shared" si="75"/>
        <v>0</v>
      </c>
      <c r="AA889" s="336" t="str">
        <f>VLOOKUP(F889,'3-Productie normen'!A:O,15,FALSE)</f>
        <v>S</v>
      </c>
      <c r="AC889" s="337">
        <f t="shared" si="76"/>
        <v>5661</v>
      </c>
    </row>
    <row r="890" spans="1:29" ht="14.1" customHeight="1">
      <c r="A890" s="68">
        <v>890</v>
      </c>
      <c r="B890" s="273" t="s">
        <v>75</v>
      </c>
      <c r="C890" s="329" t="s">
        <v>207</v>
      </c>
      <c r="D890" s="330"/>
      <c r="E890" s="224" t="s">
        <v>580</v>
      </c>
      <c r="F890" s="224" t="s">
        <v>156</v>
      </c>
      <c r="G890" s="224" t="s">
        <v>577</v>
      </c>
      <c r="H890" s="339">
        <v>78.5</v>
      </c>
      <c r="I890" s="339"/>
      <c r="J890" s="332">
        <f t="shared" si="77"/>
        <v>255</v>
      </c>
      <c r="K890" s="333">
        <v>255</v>
      </c>
      <c r="L890" s="333"/>
      <c r="M890" s="333"/>
      <c r="N890" s="333"/>
      <c r="O890" s="333"/>
      <c r="P890" s="333"/>
      <c r="Q890" s="334" t="e">
        <f>IF(K890="nio",0,IF(K890&gt;0,K890*H890/W890,0))*VLOOKUP(B890,'2-Kosten per locatie'!$A$13:$C$63,3,FALSE)</f>
        <v>#DIV/0!</v>
      </c>
      <c r="R890" s="334">
        <f>IF(L890&gt;0,L890*H890/X890,0)*VLOOKUP(B890,'2-Kosten per locatie'!$A$13:$C$63,3,FALSE)</f>
        <v>0</v>
      </c>
      <c r="S890" s="334">
        <f>IF(M890&gt;0,M890*H890/Y890,0)*VLOOKUP(B890,'2-Kosten per locatie'!$A$13:$C$63,3,FALSE)</f>
        <v>0</v>
      </c>
      <c r="T890" s="334">
        <f>IF(N890&gt;0,N890*H890/Z890,0)*VLOOKUP(B890,'2-Kosten per locatie'!$A$13:$C$63,3,FALSE)</f>
        <v>0</v>
      </c>
      <c r="U890" s="334">
        <f>IF(O890&gt;0,O890*H890/Y890,0)*VLOOKUP(B890,'2-Kosten per locatie'!$A$13:$C$63,3,FALSE)</f>
        <v>0</v>
      </c>
      <c r="V890" s="334">
        <f>IF(P890&gt;0,P890*H890/Z890,0)*VLOOKUP(B890,'2-Kosten per locatie'!$A$13:$C$63,3,FALSE)</f>
        <v>0</v>
      </c>
      <c r="W890" s="335">
        <f>IF(K890="nio",0,IF(K890&gt;0,VLOOKUP(F890,'3-Productie normen'!A:L,VLOOKUP(K890,'3-Productie normen'!$B$38:$C$44,2,FALSE),FALSE)))</f>
        <v>0</v>
      </c>
      <c r="X890" s="335">
        <f t="shared" si="73"/>
        <v>0</v>
      </c>
      <c r="Y890" s="335">
        <f t="shared" si="74"/>
        <v>0</v>
      </c>
      <c r="Z890" s="335">
        <f t="shared" si="75"/>
        <v>0</v>
      </c>
      <c r="AA890" s="336" t="str">
        <f>VLOOKUP(F890,'3-Productie normen'!A:O,15,FALSE)</f>
        <v>S</v>
      </c>
      <c r="AC890" s="337">
        <f t="shared" si="76"/>
        <v>20017.5</v>
      </c>
    </row>
    <row r="891" spans="1:29" ht="14.1" customHeight="1">
      <c r="A891" s="68">
        <v>891</v>
      </c>
      <c r="B891" s="273" t="s">
        <v>75</v>
      </c>
      <c r="C891" s="329" t="s">
        <v>207</v>
      </c>
      <c r="D891" s="330"/>
      <c r="E891" s="224" t="s">
        <v>240</v>
      </c>
      <c r="F891" s="224" t="s">
        <v>169</v>
      </c>
      <c r="G891" s="224" t="s">
        <v>233</v>
      </c>
      <c r="H891" s="339">
        <v>22.1</v>
      </c>
      <c r="I891" s="339"/>
      <c r="J891" s="332">
        <f t="shared" si="77"/>
        <v>255</v>
      </c>
      <c r="K891" s="333">
        <v>255</v>
      </c>
      <c r="L891" s="333"/>
      <c r="M891" s="333"/>
      <c r="N891" s="333"/>
      <c r="O891" s="333"/>
      <c r="P891" s="333"/>
      <c r="Q891" s="334" t="e">
        <f>IF(K891="nio",0,IF(K891&gt;0,K891*H891/W891,0))*VLOOKUP(B891,'2-Kosten per locatie'!$A$13:$C$63,3,FALSE)</f>
        <v>#DIV/0!</v>
      </c>
      <c r="R891" s="334">
        <f>IF(L891&gt;0,L891*H891/X891,0)*VLOOKUP(B891,'2-Kosten per locatie'!$A$13:$C$63,3,FALSE)</f>
        <v>0</v>
      </c>
      <c r="S891" s="334">
        <f>IF(M891&gt;0,M891*H891/Y891,0)*VLOOKUP(B891,'2-Kosten per locatie'!$A$13:$C$63,3,FALSE)</f>
        <v>0</v>
      </c>
      <c r="T891" s="334">
        <f>IF(N891&gt;0,N891*H891/Z891,0)*VLOOKUP(B891,'2-Kosten per locatie'!$A$13:$C$63,3,FALSE)</f>
        <v>0</v>
      </c>
      <c r="U891" s="334">
        <f>IF(O891&gt;0,O891*H891/Y891,0)*VLOOKUP(B891,'2-Kosten per locatie'!$A$13:$C$63,3,FALSE)</f>
        <v>0</v>
      </c>
      <c r="V891" s="334">
        <f>IF(P891&gt;0,P891*H891/Z891,0)*VLOOKUP(B891,'2-Kosten per locatie'!$A$13:$C$63,3,FALSE)</f>
        <v>0</v>
      </c>
      <c r="W891" s="335">
        <f>IF(K891="nio",0,IF(K891&gt;0,VLOOKUP(F891,'3-Productie normen'!A:L,VLOOKUP(K891,'3-Productie normen'!$B$38:$C$44,2,FALSE),FALSE)))</f>
        <v>0</v>
      </c>
      <c r="X891" s="335">
        <f t="shared" si="73"/>
        <v>0</v>
      </c>
      <c r="Y891" s="335">
        <f t="shared" si="74"/>
        <v>0</v>
      </c>
      <c r="Z891" s="335">
        <f t="shared" si="75"/>
        <v>0</v>
      </c>
      <c r="AA891" s="336" t="str">
        <f>VLOOKUP(F891,'3-Productie normen'!A:O,15,FALSE)</f>
        <v>V</v>
      </c>
      <c r="AC891" s="337">
        <f t="shared" si="76"/>
        <v>5635.5</v>
      </c>
    </row>
    <row r="892" spans="1:29" ht="14.1" customHeight="1">
      <c r="A892" s="68">
        <v>892</v>
      </c>
      <c r="B892" s="273" t="s">
        <v>75</v>
      </c>
      <c r="C892" s="329" t="s">
        <v>207</v>
      </c>
      <c r="D892" s="330"/>
      <c r="E892" s="224" t="s">
        <v>581</v>
      </c>
      <c r="F892" s="224" t="s">
        <v>166</v>
      </c>
      <c r="G892" s="224" t="s">
        <v>577</v>
      </c>
      <c r="H892" s="339">
        <v>3.1</v>
      </c>
      <c r="I892" s="339"/>
      <c r="J892" s="332">
        <f t="shared" si="77"/>
        <v>255</v>
      </c>
      <c r="K892" s="333">
        <v>255</v>
      </c>
      <c r="L892" s="333"/>
      <c r="M892" s="333"/>
      <c r="N892" s="333"/>
      <c r="O892" s="333"/>
      <c r="P892" s="333"/>
      <c r="Q892" s="334" t="e">
        <f>IF(K892="nio",0,IF(K892&gt;0,K892*H892/W892,0))*VLOOKUP(B892,'2-Kosten per locatie'!$A$13:$C$63,3,FALSE)</f>
        <v>#DIV/0!</v>
      </c>
      <c r="R892" s="334">
        <f>IF(L892&gt;0,L892*H892/X892,0)*VLOOKUP(B892,'2-Kosten per locatie'!$A$13:$C$63,3,FALSE)</f>
        <v>0</v>
      </c>
      <c r="S892" s="334">
        <f>IF(M892&gt;0,M892*H892/Y892,0)*VLOOKUP(B892,'2-Kosten per locatie'!$A$13:$C$63,3,FALSE)</f>
        <v>0</v>
      </c>
      <c r="T892" s="334">
        <f>IF(N892&gt;0,N892*H892/Z892,0)*VLOOKUP(B892,'2-Kosten per locatie'!$A$13:$C$63,3,FALSE)</f>
        <v>0</v>
      </c>
      <c r="U892" s="334">
        <f>IF(O892&gt;0,O892*H892/Y892,0)*VLOOKUP(B892,'2-Kosten per locatie'!$A$13:$C$63,3,FALSE)</f>
        <v>0</v>
      </c>
      <c r="V892" s="334">
        <f>IF(P892&gt;0,P892*H892/Z892,0)*VLOOKUP(B892,'2-Kosten per locatie'!$A$13:$C$63,3,FALSE)</f>
        <v>0</v>
      </c>
      <c r="W892" s="335">
        <f>IF(K892="nio",0,IF(K892&gt;0,VLOOKUP(F892,'3-Productie normen'!A:L,VLOOKUP(K892,'3-Productie normen'!$B$38:$C$44,2,FALSE),FALSE)))</f>
        <v>0</v>
      </c>
      <c r="X892" s="335">
        <f t="shared" si="73"/>
        <v>0</v>
      </c>
      <c r="Y892" s="335">
        <f t="shared" si="74"/>
        <v>0</v>
      </c>
      <c r="Z892" s="335">
        <f t="shared" si="75"/>
        <v>0</v>
      </c>
      <c r="AA892" s="336" t="str">
        <f>VLOOKUP(F892,'3-Productie normen'!A:O,15,FALSE)</f>
        <v>S</v>
      </c>
      <c r="AC892" s="337">
        <f t="shared" si="76"/>
        <v>790.5</v>
      </c>
    </row>
    <row r="893" spans="1:29" ht="14.1" customHeight="1">
      <c r="A893" s="68">
        <v>893</v>
      </c>
      <c r="B893" s="273" t="s">
        <v>75</v>
      </c>
      <c r="C893" s="329" t="s">
        <v>207</v>
      </c>
      <c r="D893" s="330"/>
      <c r="E893" s="224" t="s">
        <v>582</v>
      </c>
      <c r="F893" s="224" t="s">
        <v>166</v>
      </c>
      <c r="G893" s="224" t="s">
        <v>577</v>
      </c>
      <c r="H893" s="339">
        <v>11.9</v>
      </c>
      <c r="I893" s="339"/>
      <c r="J893" s="332">
        <f t="shared" si="77"/>
        <v>255</v>
      </c>
      <c r="K893" s="333">
        <v>255</v>
      </c>
      <c r="L893" s="333"/>
      <c r="M893" s="333"/>
      <c r="N893" s="333"/>
      <c r="O893" s="333"/>
      <c r="P893" s="333"/>
      <c r="Q893" s="334" t="e">
        <f>IF(K893="nio",0,IF(K893&gt;0,K893*H893/W893,0))*VLOOKUP(B893,'2-Kosten per locatie'!$A$13:$C$63,3,FALSE)</f>
        <v>#DIV/0!</v>
      </c>
      <c r="R893" s="334">
        <f>IF(L893&gt;0,L893*H893/X893,0)*VLOOKUP(B893,'2-Kosten per locatie'!$A$13:$C$63,3,FALSE)</f>
        <v>0</v>
      </c>
      <c r="S893" s="334">
        <f>IF(M893&gt;0,M893*H893/Y893,0)*VLOOKUP(B893,'2-Kosten per locatie'!$A$13:$C$63,3,FALSE)</f>
        <v>0</v>
      </c>
      <c r="T893" s="334">
        <f>IF(N893&gt;0,N893*H893/Z893,0)*VLOOKUP(B893,'2-Kosten per locatie'!$A$13:$C$63,3,FALSE)</f>
        <v>0</v>
      </c>
      <c r="U893" s="334">
        <f>IF(O893&gt;0,O893*H893/Y893,0)*VLOOKUP(B893,'2-Kosten per locatie'!$A$13:$C$63,3,FALSE)</f>
        <v>0</v>
      </c>
      <c r="V893" s="334">
        <f>IF(P893&gt;0,P893*H893/Z893,0)*VLOOKUP(B893,'2-Kosten per locatie'!$A$13:$C$63,3,FALSE)</f>
        <v>0</v>
      </c>
      <c r="W893" s="335">
        <f>IF(K893="nio",0,IF(K893&gt;0,VLOOKUP(F893,'3-Productie normen'!A:L,VLOOKUP(K893,'3-Productie normen'!$B$38:$C$44,2,FALSE),FALSE)))</f>
        <v>0</v>
      </c>
      <c r="X893" s="335">
        <f t="shared" si="73"/>
        <v>0</v>
      </c>
      <c r="Y893" s="335">
        <f t="shared" si="74"/>
        <v>0</v>
      </c>
      <c r="Z893" s="335">
        <f t="shared" si="75"/>
        <v>0</v>
      </c>
      <c r="AA893" s="336" t="str">
        <f>VLOOKUP(F893,'3-Productie normen'!A:O,15,FALSE)</f>
        <v>S</v>
      </c>
      <c r="AC893" s="337">
        <f t="shared" si="76"/>
        <v>3034.5</v>
      </c>
    </row>
    <row r="894" spans="1:29" ht="14.1" customHeight="1">
      <c r="A894" s="68">
        <v>894</v>
      </c>
      <c r="B894" s="273" t="s">
        <v>75</v>
      </c>
      <c r="C894" s="329" t="s">
        <v>207</v>
      </c>
      <c r="D894" s="330"/>
      <c r="E894" s="224" t="s">
        <v>404</v>
      </c>
      <c r="F894" s="224" t="s">
        <v>158</v>
      </c>
      <c r="G894" s="224" t="s">
        <v>233</v>
      </c>
      <c r="H894" s="339">
        <v>28</v>
      </c>
      <c r="I894" s="339"/>
      <c r="J894" s="332">
        <f t="shared" si="77"/>
        <v>130</v>
      </c>
      <c r="K894" s="333">
        <v>130</v>
      </c>
      <c r="L894" s="333"/>
      <c r="M894" s="333"/>
      <c r="N894" s="333"/>
      <c r="O894" s="333"/>
      <c r="P894" s="333"/>
      <c r="Q894" s="334" t="e">
        <f>IF(K894="nio",0,IF(K894&gt;0,K894*H894/W894,0))*VLOOKUP(B894,'2-Kosten per locatie'!$A$13:$C$63,3,FALSE)</f>
        <v>#DIV/0!</v>
      </c>
      <c r="R894" s="334">
        <f>IF(L894&gt;0,L894*H894/X894,0)*VLOOKUP(B894,'2-Kosten per locatie'!$A$13:$C$63,3,FALSE)</f>
        <v>0</v>
      </c>
      <c r="S894" s="334">
        <f>IF(M894&gt;0,M894*H894/Y894,0)*VLOOKUP(B894,'2-Kosten per locatie'!$A$13:$C$63,3,FALSE)</f>
        <v>0</v>
      </c>
      <c r="T894" s="334">
        <f>IF(N894&gt;0,N894*H894/Z894,0)*VLOOKUP(B894,'2-Kosten per locatie'!$A$13:$C$63,3,FALSE)</f>
        <v>0</v>
      </c>
      <c r="U894" s="334">
        <f>IF(O894&gt;0,O894*H894/Y894,0)*VLOOKUP(B894,'2-Kosten per locatie'!$A$13:$C$63,3,FALSE)</f>
        <v>0</v>
      </c>
      <c r="V894" s="334">
        <f>IF(P894&gt;0,P894*H894/Z894,0)*VLOOKUP(B894,'2-Kosten per locatie'!$A$13:$C$63,3,FALSE)</f>
        <v>0</v>
      </c>
      <c r="W894" s="335">
        <f>IF(K894="nio",0,IF(K894&gt;0,VLOOKUP(F894,'3-Productie normen'!A:L,VLOOKUP(K894,'3-Productie normen'!$B$38:$C$44,2,FALSE),FALSE)))</f>
        <v>0</v>
      </c>
      <c r="X894" s="335">
        <f t="shared" si="73"/>
        <v>0</v>
      </c>
      <c r="Y894" s="335">
        <f t="shared" si="74"/>
        <v>0</v>
      </c>
      <c r="Z894" s="335">
        <f t="shared" si="75"/>
        <v>0</v>
      </c>
      <c r="AA894" s="336" t="str">
        <f>VLOOKUP(F894,'3-Productie normen'!A:O,15,FALSE)</f>
        <v>B</v>
      </c>
      <c r="AC894" s="337">
        <f t="shared" si="76"/>
        <v>3640</v>
      </c>
    </row>
    <row r="895" spans="1:29" ht="14.1" customHeight="1">
      <c r="A895" s="68">
        <v>895</v>
      </c>
      <c r="B895" s="273" t="s">
        <v>75</v>
      </c>
      <c r="C895" s="329" t="s">
        <v>207</v>
      </c>
      <c r="D895" s="330"/>
      <c r="E895" s="224" t="s">
        <v>583</v>
      </c>
      <c r="F895" s="224" t="s">
        <v>167</v>
      </c>
      <c r="G895" s="224" t="s">
        <v>223</v>
      </c>
      <c r="H895" s="339">
        <v>22.7</v>
      </c>
      <c r="I895" s="339"/>
      <c r="J895" s="332">
        <f t="shared" si="77"/>
        <v>130</v>
      </c>
      <c r="K895" s="333">
        <v>130</v>
      </c>
      <c r="L895" s="333"/>
      <c r="M895" s="333"/>
      <c r="N895" s="333"/>
      <c r="O895" s="333"/>
      <c r="P895" s="333"/>
      <c r="Q895" s="334" t="e">
        <f>IF(K895="nio",0,IF(K895&gt;0,K895*H895/W895,0))*VLOOKUP(B895,'2-Kosten per locatie'!$A$13:$C$63,3,FALSE)</f>
        <v>#DIV/0!</v>
      </c>
      <c r="R895" s="334">
        <f>IF(L895&gt;0,L895*H895/X895,0)*VLOOKUP(B895,'2-Kosten per locatie'!$A$13:$C$63,3,FALSE)</f>
        <v>0</v>
      </c>
      <c r="S895" s="334">
        <f>IF(M895&gt;0,M895*H895/Y895,0)*VLOOKUP(B895,'2-Kosten per locatie'!$A$13:$C$63,3,FALSE)</f>
        <v>0</v>
      </c>
      <c r="T895" s="334">
        <f>IF(N895&gt;0,N895*H895/Z895,0)*VLOOKUP(B895,'2-Kosten per locatie'!$A$13:$C$63,3,FALSE)</f>
        <v>0</v>
      </c>
      <c r="U895" s="334">
        <f>IF(O895&gt;0,O895*H895/Y895,0)*VLOOKUP(B895,'2-Kosten per locatie'!$A$13:$C$63,3,FALSE)</f>
        <v>0</v>
      </c>
      <c r="V895" s="334">
        <f>IF(P895&gt;0,P895*H895/Z895,0)*VLOOKUP(B895,'2-Kosten per locatie'!$A$13:$C$63,3,FALSE)</f>
        <v>0</v>
      </c>
      <c r="W895" s="335">
        <f>IF(K895="nio",0,IF(K895&gt;0,VLOOKUP(F895,'3-Productie normen'!A:L,VLOOKUP(K895,'3-Productie normen'!$B$38:$C$44,2,FALSE),FALSE)))</f>
        <v>0</v>
      </c>
      <c r="X895" s="335">
        <f t="shared" si="73"/>
        <v>0</v>
      </c>
      <c r="Y895" s="335">
        <f t="shared" si="74"/>
        <v>0</v>
      </c>
      <c r="Z895" s="335">
        <f t="shared" si="75"/>
        <v>0</v>
      </c>
      <c r="AA895" s="336" t="str">
        <f>VLOOKUP(F895,'3-Productie normen'!A:O,15,FALSE)</f>
        <v>V</v>
      </c>
      <c r="AC895" s="337">
        <f t="shared" si="76"/>
        <v>2951</v>
      </c>
    </row>
    <row r="896" spans="1:29" ht="14.1" customHeight="1">
      <c r="A896" s="68">
        <v>896</v>
      </c>
      <c r="B896" s="273" t="s">
        <v>75</v>
      </c>
      <c r="C896" s="329" t="s">
        <v>207</v>
      </c>
      <c r="D896" s="330"/>
      <c r="E896" s="224" t="s">
        <v>584</v>
      </c>
      <c r="F896" s="224" t="s">
        <v>158</v>
      </c>
      <c r="G896" s="224" t="s">
        <v>233</v>
      </c>
      <c r="H896" s="339">
        <v>44.3</v>
      </c>
      <c r="I896" s="339"/>
      <c r="J896" s="332">
        <f t="shared" si="77"/>
        <v>130</v>
      </c>
      <c r="K896" s="333">
        <v>130</v>
      </c>
      <c r="L896" s="333"/>
      <c r="M896" s="333"/>
      <c r="N896" s="333"/>
      <c r="O896" s="333"/>
      <c r="P896" s="333"/>
      <c r="Q896" s="334" t="e">
        <f>IF(K896="nio",0,IF(K896&gt;0,K896*H896/W896,0))*VLOOKUP(B896,'2-Kosten per locatie'!$A$13:$C$63,3,FALSE)</f>
        <v>#DIV/0!</v>
      </c>
      <c r="R896" s="334">
        <f>IF(L896&gt;0,L896*H896/X896,0)*VLOOKUP(B896,'2-Kosten per locatie'!$A$13:$C$63,3,FALSE)</f>
        <v>0</v>
      </c>
      <c r="S896" s="334">
        <f>IF(M896&gt;0,M896*H896/Y896,0)*VLOOKUP(B896,'2-Kosten per locatie'!$A$13:$C$63,3,FALSE)</f>
        <v>0</v>
      </c>
      <c r="T896" s="334">
        <f>IF(N896&gt;0,N896*H896/Z896,0)*VLOOKUP(B896,'2-Kosten per locatie'!$A$13:$C$63,3,FALSE)</f>
        <v>0</v>
      </c>
      <c r="U896" s="334">
        <f>IF(O896&gt;0,O896*H896/Y896,0)*VLOOKUP(B896,'2-Kosten per locatie'!$A$13:$C$63,3,FALSE)</f>
        <v>0</v>
      </c>
      <c r="V896" s="334">
        <f>IF(P896&gt;0,P896*H896/Z896,0)*VLOOKUP(B896,'2-Kosten per locatie'!$A$13:$C$63,3,FALSE)</f>
        <v>0</v>
      </c>
      <c r="W896" s="335">
        <f>IF(K896="nio",0,IF(K896&gt;0,VLOOKUP(F896,'3-Productie normen'!A:L,VLOOKUP(K896,'3-Productie normen'!$B$38:$C$44,2,FALSE),FALSE)))</f>
        <v>0</v>
      </c>
      <c r="X896" s="335">
        <f t="shared" si="73"/>
        <v>0</v>
      </c>
      <c r="Y896" s="335">
        <f t="shared" si="74"/>
        <v>0</v>
      </c>
      <c r="Z896" s="335">
        <f t="shared" si="75"/>
        <v>0</v>
      </c>
      <c r="AA896" s="336" t="str">
        <f>VLOOKUP(F896,'3-Productie normen'!A:O,15,FALSE)</f>
        <v>B</v>
      </c>
      <c r="AC896" s="337">
        <f t="shared" si="76"/>
        <v>5759</v>
      </c>
    </row>
    <row r="897" spans="1:29" ht="14.1" customHeight="1">
      <c r="A897" s="68">
        <v>897</v>
      </c>
      <c r="B897" s="273" t="s">
        <v>75</v>
      </c>
      <c r="C897" s="329" t="s">
        <v>207</v>
      </c>
      <c r="D897" s="330"/>
      <c r="E897" s="224" t="s">
        <v>401</v>
      </c>
      <c r="F897" s="224" t="s">
        <v>154</v>
      </c>
      <c r="G897" s="224" t="s">
        <v>233</v>
      </c>
      <c r="H897" s="339">
        <v>62.7</v>
      </c>
      <c r="I897" s="339"/>
      <c r="J897" s="332">
        <f t="shared" si="77"/>
        <v>130</v>
      </c>
      <c r="K897" s="333">
        <v>130</v>
      </c>
      <c r="L897" s="333"/>
      <c r="M897" s="333"/>
      <c r="N897" s="333"/>
      <c r="O897" s="333"/>
      <c r="P897" s="333"/>
      <c r="Q897" s="334" t="e">
        <f>IF(K897="nio",0,IF(K897&gt;0,K897*H897/W897,0))*VLOOKUP(B897,'2-Kosten per locatie'!$A$13:$C$63,3,FALSE)</f>
        <v>#DIV/0!</v>
      </c>
      <c r="R897" s="334">
        <f>IF(L897&gt;0,L897*H897/X897,0)*VLOOKUP(B897,'2-Kosten per locatie'!$A$13:$C$63,3,FALSE)</f>
        <v>0</v>
      </c>
      <c r="S897" s="334">
        <f>IF(M897&gt;0,M897*H897/Y897,0)*VLOOKUP(B897,'2-Kosten per locatie'!$A$13:$C$63,3,FALSE)</f>
        <v>0</v>
      </c>
      <c r="T897" s="334">
        <f>IF(N897&gt;0,N897*H897/Z897,0)*VLOOKUP(B897,'2-Kosten per locatie'!$A$13:$C$63,3,FALSE)</f>
        <v>0</v>
      </c>
      <c r="U897" s="334">
        <f>IF(O897&gt;0,O897*H897/Y897,0)*VLOOKUP(B897,'2-Kosten per locatie'!$A$13:$C$63,3,FALSE)</f>
        <v>0</v>
      </c>
      <c r="V897" s="334">
        <f>IF(P897&gt;0,P897*H897/Z897,0)*VLOOKUP(B897,'2-Kosten per locatie'!$A$13:$C$63,3,FALSE)</f>
        <v>0</v>
      </c>
      <c r="W897" s="335">
        <f>IF(K897="nio",0,IF(K897&gt;0,VLOOKUP(F897,'3-Productie normen'!A:L,VLOOKUP(K897,'3-Productie normen'!$B$38:$C$44,2,FALSE),FALSE)))</f>
        <v>0</v>
      </c>
      <c r="X897" s="335">
        <f t="shared" si="73"/>
        <v>0</v>
      </c>
      <c r="Y897" s="335">
        <f t="shared" si="74"/>
        <v>0</v>
      </c>
      <c r="Z897" s="335">
        <f t="shared" si="75"/>
        <v>0</v>
      </c>
      <c r="AA897" s="336" t="str">
        <f>VLOOKUP(F897,'3-Productie normen'!A:O,15,FALSE)</f>
        <v>V</v>
      </c>
      <c r="AC897" s="337">
        <f t="shared" si="76"/>
        <v>8151</v>
      </c>
    </row>
    <row r="898" spans="1:29" ht="14.1" customHeight="1">
      <c r="A898" s="68">
        <v>898</v>
      </c>
      <c r="B898" s="273" t="s">
        <v>75</v>
      </c>
      <c r="C898" s="329" t="s">
        <v>207</v>
      </c>
      <c r="D898" s="330"/>
      <c r="E898" s="224" t="s">
        <v>215</v>
      </c>
      <c r="F898" s="224" t="s">
        <v>166</v>
      </c>
      <c r="G898" s="224" t="s">
        <v>577</v>
      </c>
      <c r="H898" s="339">
        <v>9.1999999999999993</v>
      </c>
      <c r="I898" s="339"/>
      <c r="J898" s="332">
        <f t="shared" si="77"/>
        <v>130</v>
      </c>
      <c r="K898" s="333">
        <v>130</v>
      </c>
      <c r="L898" s="333"/>
      <c r="M898" s="333"/>
      <c r="N898" s="333"/>
      <c r="O898" s="333"/>
      <c r="P898" s="333"/>
      <c r="Q898" s="334" t="e">
        <f>IF(K898="nio",0,IF(K898&gt;0,K898*H898/W898,0))*VLOOKUP(B898,'2-Kosten per locatie'!$A$13:$C$63,3,FALSE)</f>
        <v>#DIV/0!</v>
      </c>
      <c r="R898" s="334">
        <f>IF(L898&gt;0,L898*H898/X898,0)*VLOOKUP(B898,'2-Kosten per locatie'!$A$13:$C$63,3,FALSE)</f>
        <v>0</v>
      </c>
      <c r="S898" s="334">
        <f>IF(M898&gt;0,M898*H898/Y898,0)*VLOOKUP(B898,'2-Kosten per locatie'!$A$13:$C$63,3,FALSE)</f>
        <v>0</v>
      </c>
      <c r="T898" s="334">
        <f>IF(N898&gt;0,N898*H898/Z898,0)*VLOOKUP(B898,'2-Kosten per locatie'!$A$13:$C$63,3,FALSE)</f>
        <v>0</v>
      </c>
      <c r="U898" s="334">
        <f>IF(O898&gt;0,O898*H898/Y898,0)*VLOOKUP(B898,'2-Kosten per locatie'!$A$13:$C$63,3,FALSE)</f>
        <v>0</v>
      </c>
      <c r="V898" s="334">
        <f>IF(P898&gt;0,P898*H898/Z898,0)*VLOOKUP(B898,'2-Kosten per locatie'!$A$13:$C$63,3,FALSE)</f>
        <v>0</v>
      </c>
      <c r="W898" s="335">
        <f>IF(K898="nio",0,IF(K898&gt;0,VLOOKUP(F898,'3-Productie normen'!A:L,VLOOKUP(K898,'3-Productie normen'!$B$38:$C$44,2,FALSE),FALSE)))</f>
        <v>0</v>
      </c>
      <c r="X898" s="335">
        <f t="shared" si="73"/>
        <v>0</v>
      </c>
      <c r="Y898" s="335">
        <f t="shared" si="74"/>
        <v>0</v>
      </c>
      <c r="Z898" s="335">
        <f t="shared" si="75"/>
        <v>0</v>
      </c>
      <c r="AA898" s="336" t="str">
        <f>VLOOKUP(F898,'3-Productie normen'!A:O,15,FALSE)</f>
        <v>S</v>
      </c>
      <c r="AC898" s="337">
        <f t="shared" si="76"/>
        <v>1196</v>
      </c>
    </row>
    <row r="899" spans="1:29" ht="14.1" customHeight="1">
      <c r="A899" s="68">
        <v>899</v>
      </c>
      <c r="B899" s="273" t="s">
        <v>75</v>
      </c>
      <c r="C899" s="329" t="s">
        <v>207</v>
      </c>
      <c r="D899" s="330"/>
      <c r="E899" s="224" t="s">
        <v>583</v>
      </c>
      <c r="F899" s="224" t="s">
        <v>167</v>
      </c>
      <c r="G899" s="224" t="s">
        <v>223</v>
      </c>
      <c r="H899" s="339">
        <v>24.8</v>
      </c>
      <c r="I899" s="339"/>
      <c r="J899" s="332">
        <f t="shared" si="77"/>
        <v>130</v>
      </c>
      <c r="K899" s="333">
        <v>130</v>
      </c>
      <c r="L899" s="333"/>
      <c r="M899" s="333"/>
      <c r="N899" s="333"/>
      <c r="O899" s="333"/>
      <c r="P899" s="333"/>
      <c r="Q899" s="334" t="e">
        <f>IF(K899="nio",0,IF(K899&gt;0,K899*H899/W899,0))*VLOOKUP(B899,'2-Kosten per locatie'!$A$13:$C$63,3,FALSE)</f>
        <v>#DIV/0!</v>
      </c>
      <c r="R899" s="334">
        <f>IF(L899&gt;0,L899*H899/X899,0)*VLOOKUP(B899,'2-Kosten per locatie'!$A$13:$C$63,3,FALSE)</f>
        <v>0</v>
      </c>
      <c r="S899" s="334">
        <f>IF(M899&gt;0,M899*H899/Y899,0)*VLOOKUP(B899,'2-Kosten per locatie'!$A$13:$C$63,3,FALSE)</f>
        <v>0</v>
      </c>
      <c r="T899" s="334">
        <f>IF(N899&gt;0,N899*H899/Z899,0)*VLOOKUP(B899,'2-Kosten per locatie'!$A$13:$C$63,3,FALSE)</f>
        <v>0</v>
      </c>
      <c r="U899" s="334">
        <f>IF(O899&gt;0,O899*H899/Y899,0)*VLOOKUP(B899,'2-Kosten per locatie'!$A$13:$C$63,3,FALSE)</f>
        <v>0</v>
      </c>
      <c r="V899" s="334">
        <f>IF(P899&gt;0,P899*H899/Z899,0)*VLOOKUP(B899,'2-Kosten per locatie'!$A$13:$C$63,3,FALSE)</f>
        <v>0</v>
      </c>
      <c r="W899" s="335">
        <f>IF(K899="nio",0,IF(K899&gt;0,VLOOKUP(F899,'3-Productie normen'!A:L,VLOOKUP(K899,'3-Productie normen'!$B$38:$C$44,2,FALSE),FALSE)))</f>
        <v>0</v>
      </c>
      <c r="X899" s="335">
        <f t="shared" si="73"/>
        <v>0</v>
      </c>
      <c r="Y899" s="335">
        <f t="shared" si="74"/>
        <v>0</v>
      </c>
      <c r="Z899" s="335">
        <f t="shared" si="75"/>
        <v>0</v>
      </c>
      <c r="AA899" s="336" t="str">
        <f>VLOOKUP(F899,'3-Productie normen'!A:O,15,FALSE)</f>
        <v>V</v>
      </c>
      <c r="AC899" s="337">
        <f t="shared" si="76"/>
        <v>3224</v>
      </c>
    </row>
    <row r="900" spans="1:29" ht="14.1" customHeight="1">
      <c r="A900" s="68">
        <v>900</v>
      </c>
      <c r="B900" s="273" t="s">
        <v>75</v>
      </c>
      <c r="C900" s="329" t="s">
        <v>222</v>
      </c>
      <c r="D900" s="330"/>
      <c r="E900" s="224" t="s">
        <v>336</v>
      </c>
      <c r="F900" s="224" t="s">
        <v>157</v>
      </c>
      <c r="G900" s="224" t="s">
        <v>233</v>
      </c>
      <c r="H900" s="339">
        <v>119.1</v>
      </c>
      <c r="I900" s="339"/>
      <c r="J900" s="332">
        <f t="shared" si="77"/>
        <v>130</v>
      </c>
      <c r="K900" s="333">
        <v>130</v>
      </c>
      <c r="L900" s="333"/>
      <c r="M900" s="333"/>
      <c r="N900" s="333"/>
      <c r="O900" s="333"/>
      <c r="P900" s="333"/>
      <c r="Q900" s="334" t="e">
        <f>IF(K900="nio",0,IF(K900&gt;0,K900*H900/W900,0))*VLOOKUP(B900,'2-Kosten per locatie'!$A$13:$C$63,3,FALSE)</f>
        <v>#DIV/0!</v>
      </c>
      <c r="R900" s="334">
        <f>IF(L900&gt;0,L900*H900/X900,0)*VLOOKUP(B900,'2-Kosten per locatie'!$A$13:$C$63,3,FALSE)</f>
        <v>0</v>
      </c>
      <c r="S900" s="334">
        <f>IF(M900&gt;0,M900*H900/Y900,0)*VLOOKUP(B900,'2-Kosten per locatie'!$A$13:$C$63,3,FALSE)</f>
        <v>0</v>
      </c>
      <c r="T900" s="334">
        <f>IF(N900&gt;0,N900*H900/Z900,0)*VLOOKUP(B900,'2-Kosten per locatie'!$A$13:$C$63,3,FALSE)</f>
        <v>0</v>
      </c>
      <c r="U900" s="334">
        <f>IF(O900&gt;0,O900*H900/Y900,0)*VLOOKUP(B900,'2-Kosten per locatie'!$A$13:$C$63,3,FALSE)</f>
        <v>0</v>
      </c>
      <c r="V900" s="334">
        <f>IF(P900&gt;0,P900*H900/Z900,0)*VLOOKUP(B900,'2-Kosten per locatie'!$A$13:$C$63,3,FALSE)</f>
        <v>0</v>
      </c>
      <c r="W900" s="335">
        <f>IF(K900="nio",0,IF(K900&gt;0,VLOOKUP(F900,'3-Productie normen'!A:L,VLOOKUP(K900,'3-Productie normen'!$B$38:$C$44,2,FALSE),FALSE)))</f>
        <v>0</v>
      </c>
      <c r="X900" s="335">
        <f t="shared" ref="X900:X963" si="81">IF(L900&gt;0,W900*$X$8,0)</f>
        <v>0</v>
      </c>
      <c r="Y900" s="335">
        <f t="shared" ref="Y900:Y963" si="82">IF((OR(M900&gt;0,O900&gt;0)),W900*$Y$8,0)</f>
        <v>0</v>
      </c>
      <c r="Z900" s="335">
        <f t="shared" ref="Z900:Z963" si="83">IF((OR(N900&gt;0,P900&gt;0)),W900*$Z$8,0)</f>
        <v>0</v>
      </c>
      <c r="AA900" s="336" t="str">
        <f>VLOOKUP(F900,'3-Productie normen'!A:O,15,FALSE)</f>
        <v>V</v>
      </c>
      <c r="AC900" s="337">
        <f t="shared" ref="AC900:AC963" si="84">J900*H900</f>
        <v>15483</v>
      </c>
    </row>
    <row r="901" spans="1:29" ht="14.1" customHeight="1">
      <c r="A901" s="68">
        <v>901</v>
      </c>
      <c r="B901" s="273" t="s">
        <v>75</v>
      </c>
      <c r="C901" s="329" t="s">
        <v>222</v>
      </c>
      <c r="D901" s="330"/>
      <c r="E901" s="224" t="s">
        <v>538</v>
      </c>
      <c r="F901" s="224" t="s">
        <v>161</v>
      </c>
      <c r="G901" s="224" t="s">
        <v>233</v>
      </c>
      <c r="H901" s="339">
        <v>55.5</v>
      </c>
      <c r="I901" s="339"/>
      <c r="J901" s="332">
        <f t="shared" si="77"/>
        <v>130</v>
      </c>
      <c r="K901" s="333">
        <v>130</v>
      </c>
      <c r="L901" s="333"/>
      <c r="M901" s="333"/>
      <c r="N901" s="333"/>
      <c r="O901" s="333"/>
      <c r="P901" s="333"/>
      <c r="Q901" s="334" t="e">
        <f>IF(K901="nio",0,IF(K901&gt;0,K901*H901/W901,0))*VLOOKUP(B901,'2-Kosten per locatie'!$A$13:$C$63,3,FALSE)</f>
        <v>#DIV/0!</v>
      </c>
      <c r="R901" s="334">
        <f>IF(L901&gt;0,L901*H901/X901,0)*VLOOKUP(B901,'2-Kosten per locatie'!$A$13:$C$63,3,FALSE)</f>
        <v>0</v>
      </c>
      <c r="S901" s="334">
        <f>IF(M901&gt;0,M901*H901/Y901,0)*VLOOKUP(B901,'2-Kosten per locatie'!$A$13:$C$63,3,FALSE)</f>
        <v>0</v>
      </c>
      <c r="T901" s="334">
        <f>IF(N901&gt;0,N901*H901/Z901,0)*VLOOKUP(B901,'2-Kosten per locatie'!$A$13:$C$63,3,FALSE)</f>
        <v>0</v>
      </c>
      <c r="U901" s="334">
        <f>IF(O901&gt;0,O901*H901/Y901,0)*VLOOKUP(B901,'2-Kosten per locatie'!$A$13:$C$63,3,FALSE)</f>
        <v>0</v>
      </c>
      <c r="V901" s="334">
        <f>IF(P901&gt;0,P901*H901/Z901,0)*VLOOKUP(B901,'2-Kosten per locatie'!$A$13:$C$63,3,FALSE)</f>
        <v>0</v>
      </c>
      <c r="W901" s="335">
        <f>IF(K901="nio",0,IF(K901&gt;0,VLOOKUP(F901,'3-Productie normen'!A:L,VLOOKUP(K901,'3-Productie normen'!$B$38:$C$44,2,FALSE),FALSE)))</f>
        <v>0</v>
      </c>
      <c r="X901" s="335">
        <f t="shared" si="81"/>
        <v>0</v>
      </c>
      <c r="Y901" s="335">
        <f t="shared" si="82"/>
        <v>0</v>
      </c>
      <c r="Z901" s="335">
        <f t="shared" si="83"/>
        <v>0</v>
      </c>
      <c r="AA901" s="336" t="str">
        <f>VLOOKUP(F901,'3-Productie normen'!A:O,15,FALSE)</f>
        <v>V</v>
      </c>
      <c r="AC901" s="337">
        <f t="shared" si="84"/>
        <v>7215</v>
      </c>
    </row>
    <row r="902" spans="1:29" ht="14.1" customHeight="1">
      <c r="A902" s="68">
        <v>902</v>
      </c>
      <c r="B902" s="273" t="s">
        <v>75</v>
      </c>
      <c r="C902" s="329" t="s">
        <v>222</v>
      </c>
      <c r="D902" s="330"/>
      <c r="E902" s="224" t="s">
        <v>538</v>
      </c>
      <c r="F902" s="224" t="s">
        <v>161</v>
      </c>
      <c r="G902" s="224" t="s">
        <v>233</v>
      </c>
      <c r="H902" s="339">
        <v>38.4</v>
      </c>
      <c r="I902" s="339"/>
      <c r="J902" s="332">
        <f t="shared" si="77"/>
        <v>130</v>
      </c>
      <c r="K902" s="333">
        <v>130</v>
      </c>
      <c r="L902" s="333"/>
      <c r="M902" s="333"/>
      <c r="N902" s="333"/>
      <c r="O902" s="333"/>
      <c r="P902" s="333"/>
      <c r="Q902" s="334" t="e">
        <f>IF(K902="nio",0,IF(K902&gt;0,K902*H902/W902,0))*VLOOKUP(B902,'2-Kosten per locatie'!$A$13:$C$63,3,FALSE)</f>
        <v>#DIV/0!</v>
      </c>
      <c r="R902" s="334">
        <f>IF(L902&gt;0,L902*H902/X902,0)*VLOOKUP(B902,'2-Kosten per locatie'!$A$13:$C$63,3,FALSE)</f>
        <v>0</v>
      </c>
      <c r="S902" s="334">
        <f>IF(M902&gt;0,M902*H902/Y902,0)*VLOOKUP(B902,'2-Kosten per locatie'!$A$13:$C$63,3,FALSE)</f>
        <v>0</v>
      </c>
      <c r="T902" s="334">
        <f>IF(N902&gt;0,N902*H902/Z902,0)*VLOOKUP(B902,'2-Kosten per locatie'!$A$13:$C$63,3,FALSE)</f>
        <v>0</v>
      </c>
      <c r="U902" s="334">
        <f>IF(O902&gt;0,O902*H902/Y902,0)*VLOOKUP(B902,'2-Kosten per locatie'!$A$13:$C$63,3,FALSE)</f>
        <v>0</v>
      </c>
      <c r="V902" s="334">
        <f>IF(P902&gt;0,P902*H902/Z902,0)*VLOOKUP(B902,'2-Kosten per locatie'!$A$13:$C$63,3,FALSE)</f>
        <v>0</v>
      </c>
      <c r="W902" s="335">
        <f>IF(K902="nio",0,IF(K902&gt;0,VLOOKUP(F902,'3-Productie normen'!A:L,VLOOKUP(K902,'3-Productie normen'!$B$38:$C$44,2,FALSE),FALSE)))</f>
        <v>0</v>
      </c>
      <c r="X902" s="335">
        <f t="shared" si="81"/>
        <v>0</v>
      </c>
      <c r="Y902" s="335">
        <f t="shared" si="82"/>
        <v>0</v>
      </c>
      <c r="Z902" s="335">
        <f t="shared" si="83"/>
        <v>0</v>
      </c>
      <c r="AA902" s="336" t="str">
        <f>VLOOKUP(F902,'3-Productie normen'!A:O,15,FALSE)</f>
        <v>V</v>
      </c>
      <c r="AC902" s="337">
        <f t="shared" si="84"/>
        <v>4992</v>
      </c>
    </row>
    <row r="903" spans="1:29" ht="14.1" customHeight="1">
      <c r="A903" s="68">
        <v>903</v>
      </c>
      <c r="B903" s="273" t="s">
        <v>75</v>
      </c>
      <c r="C903" s="329" t="s">
        <v>222</v>
      </c>
      <c r="D903" s="330"/>
      <c r="E903" s="224" t="s">
        <v>401</v>
      </c>
      <c r="F903" s="224" t="s">
        <v>154</v>
      </c>
      <c r="G903" s="224" t="s">
        <v>233</v>
      </c>
      <c r="H903" s="339">
        <v>56.9</v>
      </c>
      <c r="I903" s="339"/>
      <c r="J903" s="332">
        <f t="shared" si="77"/>
        <v>130</v>
      </c>
      <c r="K903" s="333">
        <v>130</v>
      </c>
      <c r="L903" s="333"/>
      <c r="M903" s="333"/>
      <c r="N903" s="333"/>
      <c r="O903" s="333"/>
      <c r="P903" s="333"/>
      <c r="Q903" s="334" t="e">
        <f>IF(K903="nio",0,IF(K903&gt;0,K903*H903/W903,0))*VLOOKUP(B903,'2-Kosten per locatie'!$A$13:$C$63,3,FALSE)</f>
        <v>#DIV/0!</v>
      </c>
      <c r="R903" s="334">
        <f>IF(L903&gt;0,L903*H903/X903,0)*VLOOKUP(B903,'2-Kosten per locatie'!$A$13:$C$63,3,FALSE)</f>
        <v>0</v>
      </c>
      <c r="S903" s="334">
        <f>IF(M903&gt;0,M903*H903/Y903,0)*VLOOKUP(B903,'2-Kosten per locatie'!$A$13:$C$63,3,FALSE)</f>
        <v>0</v>
      </c>
      <c r="T903" s="334">
        <f>IF(N903&gt;0,N903*H903/Z903,0)*VLOOKUP(B903,'2-Kosten per locatie'!$A$13:$C$63,3,FALSE)</f>
        <v>0</v>
      </c>
      <c r="U903" s="334">
        <f>IF(O903&gt;0,O903*H903/Y903,0)*VLOOKUP(B903,'2-Kosten per locatie'!$A$13:$C$63,3,FALSE)</f>
        <v>0</v>
      </c>
      <c r="V903" s="334">
        <f>IF(P903&gt;0,P903*H903/Z903,0)*VLOOKUP(B903,'2-Kosten per locatie'!$A$13:$C$63,3,FALSE)</f>
        <v>0</v>
      </c>
      <c r="W903" s="335">
        <f>IF(K903="nio",0,IF(K903&gt;0,VLOOKUP(F903,'3-Productie normen'!A:L,VLOOKUP(K903,'3-Productie normen'!$B$38:$C$44,2,FALSE),FALSE)))</f>
        <v>0</v>
      </c>
      <c r="X903" s="335">
        <f t="shared" si="81"/>
        <v>0</v>
      </c>
      <c r="Y903" s="335">
        <f t="shared" si="82"/>
        <v>0</v>
      </c>
      <c r="Z903" s="335">
        <f t="shared" si="83"/>
        <v>0</v>
      </c>
      <c r="AA903" s="336" t="str">
        <f>VLOOKUP(F903,'3-Productie normen'!A:O,15,FALSE)</f>
        <v>V</v>
      </c>
      <c r="AC903" s="337">
        <f t="shared" si="84"/>
        <v>7397</v>
      </c>
    </row>
    <row r="904" spans="1:29" ht="14.1" customHeight="1">
      <c r="A904" s="68">
        <v>904</v>
      </c>
      <c r="B904" s="273" t="s">
        <v>75</v>
      </c>
      <c r="C904" s="329" t="s">
        <v>222</v>
      </c>
      <c r="D904" s="330"/>
      <c r="E904" s="224" t="s">
        <v>585</v>
      </c>
      <c r="F904" s="224" t="s">
        <v>218</v>
      </c>
      <c r="G904" s="224" t="s">
        <v>233</v>
      </c>
      <c r="H904" s="339"/>
      <c r="I904" s="339">
        <v>10.6</v>
      </c>
      <c r="J904" s="332">
        <f t="shared" si="77"/>
        <v>0</v>
      </c>
      <c r="K904" s="333" t="s">
        <v>219</v>
      </c>
      <c r="L904" s="333"/>
      <c r="M904" s="333"/>
      <c r="N904" s="333"/>
      <c r="O904" s="333"/>
      <c r="P904" s="333"/>
      <c r="Q904" s="334">
        <f>IF(K904="nio",0,IF(K904&gt;0,K904*H904/W904,0))*VLOOKUP(B904,'2-Kosten per locatie'!$A$13:$C$63,3,FALSE)</f>
        <v>0</v>
      </c>
      <c r="R904" s="334">
        <f>IF(L904&gt;0,L904*H904/X904,0)*VLOOKUP(B904,'2-Kosten per locatie'!$A$13:$C$63,3,FALSE)</f>
        <v>0</v>
      </c>
      <c r="S904" s="334">
        <f>IF(M904&gt;0,M904*H904/Y904,0)*VLOOKUP(B904,'2-Kosten per locatie'!$A$13:$C$63,3,FALSE)</f>
        <v>0</v>
      </c>
      <c r="T904" s="334">
        <f>IF(N904&gt;0,N904*H904/Z904,0)*VLOOKUP(B904,'2-Kosten per locatie'!$A$13:$C$63,3,FALSE)</f>
        <v>0</v>
      </c>
      <c r="U904" s="334">
        <f>IF(O904&gt;0,O904*H904/Y904,0)*VLOOKUP(B904,'2-Kosten per locatie'!$A$13:$C$63,3,FALSE)</f>
        <v>0</v>
      </c>
      <c r="V904" s="334">
        <f>IF(P904&gt;0,P904*H904/Z904,0)*VLOOKUP(B904,'2-Kosten per locatie'!$A$13:$C$63,3,FALSE)</f>
        <v>0</v>
      </c>
      <c r="W904" s="335">
        <f>IF(K904="nio",0,IF(K904&gt;0,VLOOKUP(F904,'3-Productie normen'!A:L,VLOOKUP(K904,'3-Productie normen'!$B$38:$C$44,2,FALSE),FALSE)))</f>
        <v>0</v>
      </c>
      <c r="X904" s="335">
        <f t="shared" si="81"/>
        <v>0</v>
      </c>
      <c r="Y904" s="335">
        <f t="shared" si="82"/>
        <v>0</v>
      </c>
      <c r="Z904" s="335">
        <f t="shared" si="83"/>
        <v>0</v>
      </c>
      <c r="AA904" s="336" t="str">
        <f>VLOOKUP(F904,'3-Productie normen'!A:O,15,FALSE)</f>
        <v>-</v>
      </c>
      <c r="AC904" s="337">
        <f t="shared" si="84"/>
        <v>0</v>
      </c>
    </row>
    <row r="905" spans="1:29" ht="14.1" customHeight="1">
      <c r="A905" s="68">
        <v>905</v>
      </c>
      <c r="B905" s="273" t="s">
        <v>75</v>
      </c>
      <c r="C905" s="329" t="s">
        <v>222</v>
      </c>
      <c r="D905" s="330"/>
      <c r="E905" s="224" t="s">
        <v>404</v>
      </c>
      <c r="F905" s="224" t="s">
        <v>158</v>
      </c>
      <c r="G905" s="224" t="s">
        <v>233</v>
      </c>
      <c r="H905" s="339">
        <v>16.5</v>
      </c>
      <c r="I905" s="339"/>
      <c r="J905" s="332">
        <f t="shared" si="77"/>
        <v>130</v>
      </c>
      <c r="K905" s="333">
        <v>130</v>
      </c>
      <c r="L905" s="333"/>
      <c r="M905" s="333"/>
      <c r="N905" s="333"/>
      <c r="O905" s="333"/>
      <c r="P905" s="333"/>
      <c r="Q905" s="334" t="e">
        <f>IF(K905="nio",0,IF(K905&gt;0,K905*H905/W905,0))*VLOOKUP(B905,'2-Kosten per locatie'!$A$13:$C$63,3,FALSE)</f>
        <v>#DIV/0!</v>
      </c>
      <c r="R905" s="334">
        <f>IF(L905&gt;0,L905*H905/X905,0)*VLOOKUP(B905,'2-Kosten per locatie'!$A$13:$C$63,3,FALSE)</f>
        <v>0</v>
      </c>
      <c r="S905" s="334">
        <f>IF(M905&gt;0,M905*H905/Y905,0)*VLOOKUP(B905,'2-Kosten per locatie'!$A$13:$C$63,3,FALSE)</f>
        <v>0</v>
      </c>
      <c r="T905" s="334">
        <f>IF(N905&gt;0,N905*H905/Z905,0)*VLOOKUP(B905,'2-Kosten per locatie'!$A$13:$C$63,3,FALSE)</f>
        <v>0</v>
      </c>
      <c r="U905" s="334">
        <f>IF(O905&gt;0,O905*H905/Y905,0)*VLOOKUP(B905,'2-Kosten per locatie'!$A$13:$C$63,3,FALSE)</f>
        <v>0</v>
      </c>
      <c r="V905" s="334">
        <f>IF(P905&gt;0,P905*H905/Z905,0)*VLOOKUP(B905,'2-Kosten per locatie'!$A$13:$C$63,3,FALSE)</f>
        <v>0</v>
      </c>
      <c r="W905" s="335">
        <f>IF(K905="nio",0,IF(K905&gt;0,VLOOKUP(F905,'3-Productie normen'!A:L,VLOOKUP(K905,'3-Productie normen'!$B$38:$C$44,2,FALSE),FALSE)))</f>
        <v>0</v>
      </c>
      <c r="X905" s="335">
        <f t="shared" si="81"/>
        <v>0</v>
      </c>
      <c r="Y905" s="335">
        <f t="shared" si="82"/>
        <v>0</v>
      </c>
      <c r="Z905" s="335">
        <f t="shared" si="83"/>
        <v>0</v>
      </c>
      <c r="AA905" s="336" t="str">
        <f>VLOOKUP(F905,'3-Productie normen'!A:O,15,FALSE)</f>
        <v>B</v>
      </c>
      <c r="AC905" s="337">
        <f t="shared" si="84"/>
        <v>2145</v>
      </c>
    </row>
    <row r="906" spans="1:29" ht="14.1" customHeight="1">
      <c r="A906" s="68">
        <v>906</v>
      </c>
      <c r="B906" s="273" t="s">
        <v>75</v>
      </c>
      <c r="C906" s="329" t="s">
        <v>222</v>
      </c>
      <c r="D906" s="330"/>
      <c r="E906" s="224" t="s">
        <v>404</v>
      </c>
      <c r="F906" s="224" t="s">
        <v>158</v>
      </c>
      <c r="G906" s="224" t="s">
        <v>233</v>
      </c>
      <c r="H906" s="339">
        <v>22.2</v>
      </c>
      <c r="I906" s="339"/>
      <c r="J906" s="332">
        <f t="shared" si="77"/>
        <v>130</v>
      </c>
      <c r="K906" s="333">
        <v>130</v>
      </c>
      <c r="L906" s="333"/>
      <c r="M906" s="333"/>
      <c r="N906" s="333"/>
      <c r="O906" s="333"/>
      <c r="P906" s="333"/>
      <c r="Q906" s="334" t="e">
        <f>IF(K906="nio",0,IF(K906&gt;0,K906*H906/W906,0))*VLOOKUP(B906,'2-Kosten per locatie'!$A$13:$C$63,3,FALSE)</f>
        <v>#DIV/0!</v>
      </c>
      <c r="R906" s="334">
        <f>IF(L906&gt;0,L906*H906/X906,0)*VLOOKUP(B906,'2-Kosten per locatie'!$A$13:$C$63,3,FALSE)</f>
        <v>0</v>
      </c>
      <c r="S906" s="334">
        <f>IF(M906&gt;0,M906*H906/Y906,0)*VLOOKUP(B906,'2-Kosten per locatie'!$A$13:$C$63,3,FALSE)</f>
        <v>0</v>
      </c>
      <c r="T906" s="334">
        <f>IF(N906&gt;0,N906*H906/Z906,0)*VLOOKUP(B906,'2-Kosten per locatie'!$A$13:$C$63,3,FALSE)</f>
        <v>0</v>
      </c>
      <c r="U906" s="334">
        <f>IF(O906&gt;0,O906*H906/Y906,0)*VLOOKUP(B906,'2-Kosten per locatie'!$A$13:$C$63,3,FALSE)</f>
        <v>0</v>
      </c>
      <c r="V906" s="334">
        <f>IF(P906&gt;0,P906*H906/Z906,0)*VLOOKUP(B906,'2-Kosten per locatie'!$A$13:$C$63,3,FALSE)</f>
        <v>0</v>
      </c>
      <c r="W906" s="335">
        <f>IF(K906="nio",0,IF(K906&gt;0,VLOOKUP(F906,'3-Productie normen'!A:L,VLOOKUP(K906,'3-Productie normen'!$B$38:$C$44,2,FALSE),FALSE)))</f>
        <v>0</v>
      </c>
      <c r="X906" s="335">
        <f t="shared" si="81"/>
        <v>0</v>
      </c>
      <c r="Y906" s="335">
        <f t="shared" si="82"/>
        <v>0</v>
      </c>
      <c r="Z906" s="335">
        <f t="shared" si="83"/>
        <v>0</v>
      </c>
      <c r="AA906" s="336" t="str">
        <f>VLOOKUP(F906,'3-Productie normen'!A:O,15,FALSE)</f>
        <v>B</v>
      </c>
      <c r="AC906" s="337">
        <f t="shared" si="84"/>
        <v>2886</v>
      </c>
    </row>
    <row r="907" spans="1:29" ht="14.1" customHeight="1">
      <c r="A907" s="68">
        <v>907</v>
      </c>
      <c r="B907" s="273" t="s">
        <v>75</v>
      </c>
      <c r="C907" s="329" t="s">
        <v>222</v>
      </c>
      <c r="D907" s="330"/>
      <c r="E907" s="224" t="s">
        <v>583</v>
      </c>
      <c r="F907" s="224" t="s">
        <v>167</v>
      </c>
      <c r="G907" s="224" t="s">
        <v>223</v>
      </c>
      <c r="H907" s="339">
        <v>27.5</v>
      </c>
      <c r="I907" s="339"/>
      <c r="J907" s="332">
        <f t="shared" si="77"/>
        <v>130</v>
      </c>
      <c r="K907" s="333">
        <v>130</v>
      </c>
      <c r="L907" s="333"/>
      <c r="M907" s="333"/>
      <c r="N907" s="333"/>
      <c r="O907" s="333"/>
      <c r="P907" s="333"/>
      <c r="Q907" s="334" t="e">
        <f>IF(K907="nio",0,IF(K907&gt;0,K907*H907/W907,0))*VLOOKUP(B907,'2-Kosten per locatie'!$A$13:$C$63,3,FALSE)</f>
        <v>#DIV/0!</v>
      </c>
      <c r="R907" s="334">
        <f>IF(L907&gt;0,L907*H907/X907,0)*VLOOKUP(B907,'2-Kosten per locatie'!$A$13:$C$63,3,FALSE)</f>
        <v>0</v>
      </c>
      <c r="S907" s="334">
        <f>IF(M907&gt;0,M907*H907/Y907,0)*VLOOKUP(B907,'2-Kosten per locatie'!$A$13:$C$63,3,FALSE)</f>
        <v>0</v>
      </c>
      <c r="T907" s="334">
        <f>IF(N907&gt;0,N907*H907/Z907,0)*VLOOKUP(B907,'2-Kosten per locatie'!$A$13:$C$63,3,FALSE)</f>
        <v>0</v>
      </c>
      <c r="U907" s="334">
        <f>IF(O907&gt;0,O907*H907/Y907,0)*VLOOKUP(B907,'2-Kosten per locatie'!$A$13:$C$63,3,FALSE)</f>
        <v>0</v>
      </c>
      <c r="V907" s="334">
        <f>IF(P907&gt;0,P907*H907/Z907,0)*VLOOKUP(B907,'2-Kosten per locatie'!$A$13:$C$63,3,FALSE)</f>
        <v>0</v>
      </c>
      <c r="W907" s="335">
        <f>IF(K907="nio",0,IF(K907&gt;0,VLOOKUP(F907,'3-Productie normen'!A:L,VLOOKUP(K907,'3-Productie normen'!$B$38:$C$44,2,FALSE),FALSE)))</f>
        <v>0</v>
      </c>
      <c r="X907" s="335">
        <f t="shared" si="81"/>
        <v>0</v>
      </c>
      <c r="Y907" s="335">
        <f t="shared" si="82"/>
        <v>0</v>
      </c>
      <c r="Z907" s="335">
        <f t="shared" si="83"/>
        <v>0</v>
      </c>
      <c r="AA907" s="336" t="str">
        <f>VLOOKUP(F907,'3-Productie normen'!A:O,15,FALSE)</f>
        <v>V</v>
      </c>
      <c r="AC907" s="337">
        <f t="shared" si="84"/>
        <v>3575</v>
      </c>
    </row>
    <row r="908" spans="1:29" ht="14.1" customHeight="1">
      <c r="A908" s="68">
        <v>908</v>
      </c>
      <c r="B908" s="273" t="s">
        <v>75</v>
      </c>
      <c r="C908" s="329" t="s">
        <v>222</v>
      </c>
      <c r="D908" s="330"/>
      <c r="E908" s="224" t="s">
        <v>214</v>
      </c>
      <c r="F908" s="224" t="s">
        <v>218</v>
      </c>
      <c r="G908" s="224" t="s">
        <v>577</v>
      </c>
      <c r="H908" s="339"/>
      <c r="I908" s="339">
        <v>3.5</v>
      </c>
      <c r="J908" s="332">
        <f t="shared" si="77"/>
        <v>0</v>
      </c>
      <c r="K908" s="333" t="s">
        <v>219</v>
      </c>
      <c r="L908" s="333"/>
      <c r="M908" s="333"/>
      <c r="N908" s="333"/>
      <c r="O908" s="333"/>
      <c r="P908" s="333"/>
      <c r="Q908" s="334">
        <f>IF(K908="nio",0,IF(K908&gt;0,K908*H908/W908,0))*VLOOKUP(B908,'2-Kosten per locatie'!$A$13:$C$63,3,FALSE)</f>
        <v>0</v>
      </c>
      <c r="R908" s="334">
        <f>IF(L908&gt;0,L908*H908/X908,0)*VLOOKUP(B908,'2-Kosten per locatie'!$A$13:$C$63,3,FALSE)</f>
        <v>0</v>
      </c>
      <c r="S908" s="334">
        <f>IF(M908&gt;0,M908*H908/Y908,0)*VLOOKUP(B908,'2-Kosten per locatie'!$A$13:$C$63,3,FALSE)</f>
        <v>0</v>
      </c>
      <c r="T908" s="334">
        <f>IF(N908&gt;0,N908*H908/Z908,0)*VLOOKUP(B908,'2-Kosten per locatie'!$A$13:$C$63,3,FALSE)</f>
        <v>0</v>
      </c>
      <c r="U908" s="334">
        <f>IF(O908&gt;0,O908*H908/Y908,0)*VLOOKUP(B908,'2-Kosten per locatie'!$A$13:$C$63,3,FALSE)</f>
        <v>0</v>
      </c>
      <c r="V908" s="334">
        <f>IF(P908&gt;0,P908*H908/Z908,0)*VLOOKUP(B908,'2-Kosten per locatie'!$A$13:$C$63,3,FALSE)</f>
        <v>0</v>
      </c>
      <c r="W908" s="335">
        <f>IF(K908="nio",0,IF(K908&gt;0,VLOOKUP(F908,'3-Productie normen'!A:L,VLOOKUP(K908,'3-Productie normen'!$B$38:$C$44,2,FALSE),FALSE)))</f>
        <v>0</v>
      </c>
      <c r="X908" s="335">
        <f t="shared" si="81"/>
        <v>0</v>
      </c>
      <c r="Y908" s="335">
        <f t="shared" si="82"/>
        <v>0</v>
      </c>
      <c r="Z908" s="335">
        <f t="shared" si="83"/>
        <v>0</v>
      </c>
      <c r="AA908" s="336" t="str">
        <f>VLOOKUP(F908,'3-Productie normen'!A:O,15,FALSE)</f>
        <v>-</v>
      </c>
      <c r="AC908" s="337">
        <f t="shared" si="84"/>
        <v>0</v>
      </c>
    </row>
    <row r="909" spans="1:29" ht="14.1" customHeight="1">
      <c r="A909" s="68">
        <v>909</v>
      </c>
      <c r="B909" s="273" t="s">
        <v>75</v>
      </c>
      <c r="C909" s="329" t="s">
        <v>222</v>
      </c>
      <c r="D909" s="330"/>
      <c r="E909" s="224" t="s">
        <v>215</v>
      </c>
      <c r="F909" s="224" t="s">
        <v>218</v>
      </c>
      <c r="G909" s="224" t="s">
        <v>577</v>
      </c>
      <c r="H909" s="339"/>
      <c r="I909" s="339">
        <v>8.3000000000000007</v>
      </c>
      <c r="J909" s="332">
        <f t="shared" si="77"/>
        <v>0</v>
      </c>
      <c r="K909" s="333" t="s">
        <v>219</v>
      </c>
      <c r="L909" s="333"/>
      <c r="M909" s="333"/>
      <c r="N909" s="333"/>
      <c r="O909" s="333"/>
      <c r="P909" s="333"/>
      <c r="Q909" s="334">
        <f>IF(K909="nio",0,IF(K909&gt;0,K909*H909/W909,0))*VLOOKUP(B909,'2-Kosten per locatie'!$A$13:$C$63,3,FALSE)</f>
        <v>0</v>
      </c>
      <c r="R909" s="334">
        <f>IF(L909&gt;0,L909*H909/X909,0)*VLOOKUP(B909,'2-Kosten per locatie'!$A$13:$C$63,3,FALSE)</f>
        <v>0</v>
      </c>
      <c r="S909" s="334">
        <f>IF(M909&gt;0,M909*H909/Y909,0)*VLOOKUP(B909,'2-Kosten per locatie'!$A$13:$C$63,3,FALSE)</f>
        <v>0</v>
      </c>
      <c r="T909" s="334">
        <f>IF(N909&gt;0,N909*H909/Z909,0)*VLOOKUP(B909,'2-Kosten per locatie'!$A$13:$C$63,3,FALSE)</f>
        <v>0</v>
      </c>
      <c r="U909" s="334">
        <f>IF(O909&gt;0,O909*H909/Y909,0)*VLOOKUP(B909,'2-Kosten per locatie'!$A$13:$C$63,3,FALSE)</f>
        <v>0</v>
      </c>
      <c r="V909" s="334">
        <f>IF(P909&gt;0,P909*H909/Z909,0)*VLOOKUP(B909,'2-Kosten per locatie'!$A$13:$C$63,3,FALSE)</f>
        <v>0</v>
      </c>
      <c r="W909" s="335">
        <f>IF(K909="nio",0,IF(K909&gt;0,VLOOKUP(F909,'3-Productie normen'!A:L,VLOOKUP(K909,'3-Productie normen'!$B$38:$C$44,2,FALSE),FALSE)))</f>
        <v>0</v>
      </c>
      <c r="X909" s="335">
        <f t="shared" si="81"/>
        <v>0</v>
      </c>
      <c r="Y909" s="335">
        <f t="shared" si="82"/>
        <v>0</v>
      </c>
      <c r="Z909" s="335">
        <f t="shared" si="83"/>
        <v>0</v>
      </c>
      <c r="AA909" s="336" t="str">
        <f>VLOOKUP(F909,'3-Productie normen'!A:O,15,FALSE)</f>
        <v>-</v>
      </c>
      <c r="AC909" s="337">
        <f t="shared" si="84"/>
        <v>0</v>
      </c>
    </row>
    <row r="910" spans="1:29" ht="14.1" customHeight="1">
      <c r="A910" s="68">
        <v>910</v>
      </c>
      <c r="B910" s="273" t="s">
        <v>75</v>
      </c>
      <c r="C910" s="329" t="s">
        <v>222</v>
      </c>
      <c r="D910" s="330"/>
      <c r="E910" s="224" t="s">
        <v>562</v>
      </c>
      <c r="F910" s="224" t="s">
        <v>218</v>
      </c>
      <c r="G910" s="224" t="s">
        <v>577</v>
      </c>
      <c r="H910" s="339"/>
      <c r="I910" s="339">
        <v>25.3</v>
      </c>
      <c r="J910" s="332">
        <f t="shared" si="77"/>
        <v>0</v>
      </c>
      <c r="K910" s="333" t="s">
        <v>219</v>
      </c>
      <c r="L910" s="333"/>
      <c r="M910" s="333"/>
      <c r="N910" s="333"/>
      <c r="O910" s="333"/>
      <c r="P910" s="333"/>
      <c r="Q910" s="334">
        <f>IF(K910="nio",0,IF(K910&gt;0,K910*H910/W910,0))*VLOOKUP(B910,'2-Kosten per locatie'!$A$13:$C$63,3,FALSE)</f>
        <v>0</v>
      </c>
      <c r="R910" s="334">
        <f>IF(L910&gt;0,L910*H910/X910,0)*VLOOKUP(B910,'2-Kosten per locatie'!$A$13:$C$63,3,FALSE)</f>
        <v>0</v>
      </c>
      <c r="S910" s="334">
        <f>IF(M910&gt;0,M910*H910/Y910,0)*VLOOKUP(B910,'2-Kosten per locatie'!$A$13:$C$63,3,FALSE)</f>
        <v>0</v>
      </c>
      <c r="T910" s="334">
        <f>IF(N910&gt;0,N910*H910/Z910,0)*VLOOKUP(B910,'2-Kosten per locatie'!$A$13:$C$63,3,FALSE)</f>
        <v>0</v>
      </c>
      <c r="U910" s="334">
        <f>IF(O910&gt;0,O910*H910/Y910,0)*VLOOKUP(B910,'2-Kosten per locatie'!$A$13:$C$63,3,FALSE)</f>
        <v>0</v>
      </c>
      <c r="V910" s="334">
        <f>IF(P910&gt;0,P910*H910/Z910,0)*VLOOKUP(B910,'2-Kosten per locatie'!$A$13:$C$63,3,FALSE)</f>
        <v>0</v>
      </c>
      <c r="W910" s="335">
        <f>IF(K910="nio",0,IF(K910&gt;0,VLOOKUP(F910,'3-Productie normen'!A:L,VLOOKUP(K910,'3-Productie normen'!$B$38:$C$44,2,FALSE),FALSE)))</f>
        <v>0</v>
      </c>
      <c r="X910" s="335">
        <f t="shared" si="81"/>
        <v>0</v>
      </c>
      <c r="Y910" s="335">
        <f t="shared" si="82"/>
        <v>0</v>
      </c>
      <c r="Z910" s="335">
        <f t="shared" si="83"/>
        <v>0</v>
      </c>
      <c r="AA910" s="336" t="str">
        <f>VLOOKUP(F910,'3-Productie normen'!A:O,15,FALSE)</f>
        <v>-</v>
      </c>
      <c r="AC910" s="337">
        <f t="shared" si="84"/>
        <v>0</v>
      </c>
    </row>
    <row r="911" spans="1:29" ht="14.1" customHeight="1">
      <c r="A911" s="68">
        <v>911</v>
      </c>
      <c r="B911" s="273" t="s">
        <v>75</v>
      </c>
      <c r="C911" s="329" t="s">
        <v>222</v>
      </c>
      <c r="D911" s="330"/>
      <c r="E911" s="224" t="s">
        <v>552</v>
      </c>
      <c r="F911" s="224" t="s">
        <v>218</v>
      </c>
      <c r="G911" s="224" t="s">
        <v>577</v>
      </c>
      <c r="H911" s="339"/>
      <c r="I911" s="339">
        <v>6.4</v>
      </c>
      <c r="J911" s="332">
        <f t="shared" si="77"/>
        <v>0</v>
      </c>
      <c r="K911" s="333" t="s">
        <v>219</v>
      </c>
      <c r="L911" s="333"/>
      <c r="M911" s="333"/>
      <c r="N911" s="333"/>
      <c r="O911" s="333"/>
      <c r="P911" s="333"/>
      <c r="Q911" s="334">
        <f>IF(K911="nio",0,IF(K911&gt;0,K911*H911/W911,0))*VLOOKUP(B911,'2-Kosten per locatie'!$A$13:$C$63,3,FALSE)</f>
        <v>0</v>
      </c>
      <c r="R911" s="334">
        <f>IF(L911&gt;0,L911*H911/X911,0)*VLOOKUP(B911,'2-Kosten per locatie'!$A$13:$C$63,3,FALSE)</f>
        <v>0</v>
      </c>
      <c r="S911" s="334">
        <f>IF(M911&gt;0,M911*H911/Y911,0)*VLOOKUP(B911,'2-Kosten per locatie'!$A$13:$C$63,3,FALSE)</f>
        <v>0</v>
      </c>
      <c r="T911" s="334">
        <f>IF(N911&gt;0,N911*H911/Z911,0)*VLOOKUP(B911,'2-Kosten per locatie'!$A$13:$C$63,3,FALSE)</f>
        <v>0</v>
      </c>
      <c r="U911" s="334">
        <f>IF(O911&gt;0,O911*H911/Y911,0)*VLOOKUP(B911,'2-Kosten per locatie'!$A$13:$C$63,3,FALSE)</f>
        <v>0</v>
      </c>
      <c r="V911" s="334">
        <f>IF(P911&gt;0,P911*H911/Z911,0)*VLOOKUP(B911,'2-Kosten per locatie'!$A$13:$C$63,3,FALSE)</f>
        <v>0</v>
      </c>
      <c r="W911" s="335">
        <f>IF(K911="nio",0,IF(K911&gt;0,VLOOKUP(F911,'3-Productie normen'!A:L,VLOOKUP(K911,'3-Productie normen'!$B$38:$C$44,2,FALSE),FALSE)))</f>
        <v>0</v>
      </c>
      <c r="X911" s="335">
        <f t="shared" si="81"/>
        <v>0</v>
      </c>
      <c r="Y911" s="335">
        <f t="shared" si="82"/>
        <v>0</v>
      </c>
      <c r="Z911" s="335">
        <f t="shared" si="83"/>
        <v>0</v>
      </c>
      <c r="AA911" s="336" t="str">
        <f>VLOOKUP(F911,'3-Productie normen'!A:O,15,FALSE)</f>
        <v>-</v>
      </c>
      <c r="AC911" s="337">
        <f t="shared" si="84"/>
        <v>0</v>
      </c>
    </row>
    <row r="912" spans="1:29" ht="14.1" customHeight="1">
      <c r="A912" s="68">
        <v>912</v>
      </c>
      <c r="B912" s="273" t="s">
        <v>75</v>
      </c>
      <c r="C912" s="329" t="s">
        <v>222</v>
      </c>
      <c r="D912" s="330"/>
      <c r="E912" s="224" t="s">
        <v>285</v>
      </c>
      <c r="F912" s="224" t="s">
        <v>166</v>
      </c>
      <c r="G912" s="224" t="s">
        <v>577</v>
      </c>
      <c r="H912" s="339">
        <v>5</v>
      </c>
      <c r="I912" s="339"/>
      <c r="J912" s="332">
        <f t="shared" si="77"/>
        <v>255</v>
      </c>
      <c r="K912" s="333">
        <v>255</v>
      </c>
      <c r="L912" s="333"/>
      <c r="M912" s="333"/>
      <c r="N912" s="333"/>
      <c r="O912" s="333"/>
      <c r="P912" s="333"/>
      <c r="Q912" s="334" t="e">
        <f>IF(K912="nio",0,IF(K912&gt;0,K912*H912/W912,0))*VLOOKUP(B912,'2-Kosten per locatie'!$A$13:$C$63,3,FALSE)</f>
        <v>#DIV/0!</v>
      </c>
      <c r="R912" s="334">
        <f>IF(L912&gt;0,L912*H912/X912,0)*VLOOKUP(B912,'2-Kosten per locatie'!$A$13:$C$63,3,FALSE)</f>
        <v>0</v>
      </c>
      <c r="S912" s="334">
        <f>IF(M912&gt;0,M912*H912/Y912,0)*VLOOKUP(B912,'2-Kosten per locatie'!$A$13:$C$63,3,FALSE)</f>
        <v>0</v>
      </c>
      <c r="T912" s="334">
        <f>IF(N912&gt;0,N912*H912/Z912,0)*VLOOKUP(B912,'2-Kosten per locatie'!$A$13:$C$63,3,FALSE)</f>
        <v>0</v>
      </c>
      <c r="U912" s="334">
        <f>IF(O912&gt;0,O912*H912/Y912,0)*VLOOKUP(B912,'2-Kosten per locatie'!$A$13:$C$63,3,FALSE)</f>
        <v>0</v>
      </c>
      <c r="V912" s="334">
        <f>IF(P912&gt;0,P912*H912/Z912,0)*VLOOKUP(B912,'2-Kosten per locatie'!$A$13:$C$63,3,FALSE)</f>
        <v>0</v>
      </c>
      <c r="W912" s="335">
        <f>IF(K912="nio",0,IF(K912&gt;0,VLOOKUP(F912,'3-Productie normen'!A:L,VLOOKUP(K912,'3-Productie normen'!$B$38:$C$44,2,FALSE),FALSE)))</f>
        <v>0</v>
      </c>
      <c r="X912" s="335">
        <f t="shared" si="81"/>
        <v>0</v>
      </c>
      <c r="Y912" s="335">
        <f t="shared" si="82"/>
        <v>0</v>
      </c>
      <c r="Z912" s="335">
        <f t="shared" si="83"/>
        <v>0</v>
      </c>
      <c r="AA912" s="336" t="str">
        <f>VLOOKUP(F912,'3-Productie normen'!A:O,15,FALSE)</f>
        <v>S</v>
      </c>
      <c r="AC912" s="337">
        <f t="shared" si="84"/>
        <v>1275</v>
      </c>
    </row>
    <row r="913" spans="1:29" ht="14.1" customHeight="1">
      <c r="A913" s="68">
        <v>913</v>
      </c>
      <c r="B913" s="273" t="s">
        <v>75</v>
      </c>
      <c r="C913" s="329" t="s">
        <v>586</v>
      </c>
      <c r="D913" s="330"/>
      <c r="E913" s="224" t="s">
        <v>401</v>
      </c>
      <c r="F913" s="224" t="s">
        <v>154</v>
      </c>
      <c r="G913" s="224" t="s">
        <v>233</v>
      </c>
      <c r="H913" s="339">
        <v>40.1</v>
      </c>
      <c r="I913" s="339"/>
      <c r="J913" s="332">
        <f t="shared" si="77"/>
        <v>130</v>
      </c>
      <c r="K913" s="333">
        <v>130</v>
      </c>
      <c r="L913" s="333"/>
      <c r="M913" s="333"/>
      <c r="N913" s="333"/>
      <c r="O913" s="333"/>
      <c r="P913" s="333"/>
      <c r="Q913" s="334" t="e">
        <f>IF(K913="nio",0,IF(K913&gt;0,K913*H913/W913,0))*VLOOKUP(B913,'2-Kosten per locatie'!$A$13:$C$63,3,FALSE)</f>
        <v>#DIV/0!</v>
      </c>
      <c r="R913" s="334">
        <f>IF(L913&gt;0,L913*H913/X913,0)*VLOOKUP(B913,'2-Kosten per locatie'!$A$13:$C$63,3,FALSE)</f>
        <v>0</v>
      </c>
      <c r="S913" s="334">
        <f>IF(M913&gt;0,M913*H913/Y913,0)*VLOOKUP(B913,'2-Kosten per locatie'!$A$13:$C$63,3,FALSE)</f>
        <v>0</v>
      </c>
      <c r="T913" s="334">
        <f>IF(N913&gt;0,N913*H913/Z913,0)*VLOOKUP(B913,'2-Kosten per locatie'!$A$13:$C$63,3,FALSE)</f>
        <v>0</v>
      </c>
      <c r="U913" s="334">
        <f>IF(O913&gt;0,O913*H913/Y913,0)*VLOOKUP(B913,'2-Kosten per locatie'!$A$13:$C$63,3,FALSE)</f>
        <v>0</v>
      </c>
      <c r="V913" s="334">
        <f>IF(P913&gt;0,P913*H913/Z913,0)*VLOOKUP(B913,'2-Kosten per locatie'!$A$13:$C$63,3,FALSE)</f>
        <v>0</v>
      </c>
      <c r="W913" s="335">
        <f>IF(K913="nio",0,IF(K913&gt;0,VLOOKUP(F913,'3-Productie normen'!A:L,VLOOKUP(K913,'3-Productie normen'!$B$38:$C$44,2,FALSE),FALSE)))</f>
        <v>0</v>
      </c>
      <c r="X913" s="335">
        <f t="shared" si="81"/>
        <v>0</v>
      </c>
      <c r="Y913" s="335">
        <f t="shared" si="82"/>
        <v>0</v>
      </c>
      <c r="Z913" s="335">
        <f t="shared" si="83"/>
        <v>0</v>
      </c>
      <c r="AA913" s="336" t="str">
        <f>VLOOKUP(F913,'3-Productie normen'!A:O,15,FALSE)</f>
        <v>V</v>
      </c>
      <c r="AC913" s="337">
        <f t="shared" si="84"/>
        <v>5213</v>
      </c>
    </row>
    <row r="914" spans="1:29" ht="14.1" customHeight="1">
      <c r="A914" s="68">
        <v>914</v>
      </c>
      <c r="B914" s="273" t="s">
        <v>75</v>
      </c>
      <c r="C914" s="329" t="s">
        <v>586</v>
      </c>
      <c r="D914" s="330"/>
      <c r="E914" s="224" t="s">
        <v>552</v>
      </c>
      <c r="F914" s="224" t="s">
        <v>218</v>
      </c>
      <c r="G914" s="224" t="s">
        <v>577</v>
      </c>
      <c r="H914" s="339"/>
      <c r="I914" s="339">
        <v>6.3</v>
      </c>
      <c r="J914" s="332">
        <f t="shared" si="77"/>
        <v>0</v>
      </c>
      <c r="K914" s="333" t="s">
        <v>219</v>
      </c>
      <c r="L914" s="333"/>
      <c r="M914" s="333"/>
      <c r="N914" s="333"/>
      <c r="O914" s="333"/>
      <c r="P914" s="333"/>
      <c r="Q914" s="334">
        <f>IF(K914="nio",0,IF(K914&gt;0,K914*H914/W914,0))*VLOOKUP(B914,'2-Kosten per locatie'!$A$13:$C$63,3,FALSE)</f>
        <v>0</v>
      </c>
      <c r="R914" s="334">
        <f>IF(L914&gt;0,L914*H914/X914,0)*VLOOKUP(B914,'2-Kosten per locatie'!$A$13:$C$63,3,FALSE)</f>
        <v>0</v>
      </c>
      <c r="S914" s="334">
        <f>IF(M914&gt;0,M914*H914/Y914,0)*VLOOKUP(B914,'2-Kosten per locatie'!$A$13:$C$63,3,FALSE)</f>
        <v>0</v>
      </c>
      <c r="T914" s="334">
        <f>IF(N914&gt;0,N914*H914/Z914,0)*VLOOKUP(B914,'2-Kosten per locatie'!$A$13:$C$63,3,FALSE)</f>
        <v>0</v>
      </c>
      <c r="U914" s="334">
        <f>IF(O914&gt;0,O914*H914/Y914,0)*VLOOKUP(B914,'2-Kosten per locatie'!$A$13:$C$63,3,FALSE)</f>
        <v>0</v>
      </c>
      <c r="V914" s="334">
        <f>IF(P914&gt;0,P914*H914/Z914,0)*VLOOKUP(B914,'2-Kosten per locatie'!$A$13:$C$63,3,FALSE)</f>
        <v>0</v>
      </c>
      <c r="W914" s="335">
        <f>IF(K914="nio",0,IF(K914&gt;0,VLOOKUP(F914,'3-Productie normen'!A:L,VLOOKUP(K914,'3-Productie normen'!$B$38:$C$44,2,FALSE),FALSE)))</f>
        <v>0</v>
      </c>
      <c r="X914" s="335">
        <f t="shared" si="81"/>
        <v>0</v>
      </c>
      <c r="Y914" s="335">
        <f t="shared" si="82"/>
        <v>0</v>
      </c>
      <c r="Z914" s="335">
        <f t="shared" si="83"/>
        <v>0</v>
      </c>
      <c r="AA914" s="336" t="str">
        <f>VLOOKUP(F914,'3-Productie normen'!A:O,15,FALSE)</f>
        <v>-</v>
      </c>
      <c r="AC914" s="337">
        <f t="shared" si="84"/>
        <v>0</v>
      </c>
    </row>
    <row r="915" spans="1:29" ht="14.1" customHeight="1">
      <c r="A915" s="68">
        <v>915</v>
      </c>
      <c r="B915" s="273" t="s">
        <v>75</v>
      </c>
      <c r="C915" s="329" t="s">
        <v>586</v>
      </c>
      <c r="D915" s="330"/>
      <c r="E915" s="224" t="s">
        <v>587</v>
      </c>
      <c r="F915" s="224" t="s">
        <v>218</v>
      </c>
      <c r="G915" s="224" t="s">
        <v>577</v>
      </c>
      <c r="H915" s="339"/>
      <c r="I915" s="339">
        <v>6.5</v>
      </c>
      <c r="J915" s="332">
        <f t="shared" si="77"/>
        <v>0</v>
      </c>
      <c r="K915" s="333" t="s">
        <v>219</v>
      </c>
      <c r="L915" s="333"/>
      <c r="M915" s="333"/>
      <c r="N915" s="333"/>
      <c r="O915" s="333"/>
      <c r="P915" s="333"/>
      <c r="Q915" s="334">
        <f>IF(K915="nio",0,IF(K915&gt;0,K915*H915/W915,0))*VLOOKUP(B915,'2-Kosten per locatie'!$A$13:$C$63,3,FALSE)</f>
        <v>0</v>
      </c>
      <c r="R915" s="334">
        <f>IF(L915&gt;0,L915*H915/X915,0)*VLOOKUP(B915,'2-Kosten per locatie'!$A$13:$C$63,3,FALSE)</f>
        <v>0</v>
      </c>
      <c r="S915" s="334">
        <f>IF(M915&gt;0,M915*H915/Y915,0)*VLOOKUP(B915,'2-Kosten per locatie'!$A$13:$C$63,3,FALSE)</f>
        <v>0</v>
      </c>
      <c r="T915" s="334">
        <f>IF(N915&gt;0,N915*H915/Z915,0)*VLOOKUP(B915,'2-Kosten per locatie'!$A$13:$C$63,3,FALSE)</f>
        <v>0</v>
      </c>
      <c r="U915" s="334">
        <f>IF(O915&gt;0,O915*H915/Y915,0)*VLOOKUP(B915,'2-Kosten per locatie'!$A$13:$C$63,3,FALSE)</f>
        <v>0</v>
      </c>
      <c r="V915" s="334">
        <f>IF(P915&gt;0,P915*H915/Z915,0)*VLOOKUP(B915,'2-Kosten per locatie'!$A$13:$C$63,3,FALSE)</f>
        <v>0</v>
      </c>
      <c r="W915" s="335">
        <f>IF(K915="nio",0,IF(K915&gt;0,VLOOKUP(F915,'3-Productie normen'!A:L,VLOOKUP(K915,'3-Productie normen'!$B$38:$C$44,2,FALSE),FALSE)))</f>
        <v>0</v>
      </c>
      <c r="X915" s="335">
        <f t="shared" si="81"/>
        <v>0</v>
      </c>
      <c r="Y915" s="335">
        <f t="shared" si="82"/>
        <v>0</v>
      </c>
      <c r="Z915" s="335">
        <f t="shared" si="83"/>
        <v>0</v>
      </c>
      <c r="AA915" s="336" t="str">
        <f>VLOOKUP(F915,'3-Productie normen'!A:O,15,FALSE)</f>
        <v>-</v>
      </c>
      <c r="AC915" s="337">
        <f t="shared" si="84"/>
        <v>0</v>
      </c>
    </row>
    <row r="916" spans="1:29" ht="14.1" customHeight="1">
      <c r="A916" s="68">
        <v>916</v>
      </c>
      <c r="B916" s="273" t="s">
        <v>75</v>
      </c>
      <c r="C916" s="329" t="s">
        <v>586</v>
      </c>
      <c r="D916" s="330"/>
      <c r="E916" s="224" t="s">
        <v>215</v>
      </c>
      <c r="F916" s="224" t="s">
        <v>218</v>
      </c>
      <c r="G916" s="224" t="s">
        <v>577</v>
      </c>
      <c r="H916" s="339"/>
      <c r="I916" s="339">
        <v>8.1</v>
      </c>
      <c r="J916" s="332">
        <f t="shared" si="77"/>
        <v>0</v>
      </c>
      <c r="K916" s="333" t="s">
        <v>219</v>
      </c>
      <c r="L916" s="333"/>
      <c r="M916" s="333"/>
      <c r="N916" s="333"/>
      <c r="O916" s="333"/>
      <c r="P916" s="333"/>
      <c r="Q916" s="334">
        <f>IF(K916="nio",0,IF(K916&gt;0,K916*H916/W916,0))*VLOOKUP(B916,'2-Kosten per locatie'!$A$13:$C$63,3,FALSE)</f>
        <v>0</v>
      </c>
      <c r="R916" s="334">
        <f>IF(L916&gt;0,L916*H916/X916,0)*VLOOKUP(B916,'2-Kosten per locatie'!$A$13:$C$63,3,FALSE)</f>
        <v>0</v>
      </c>
      <c r="S916" s="334">
        <f>IF(M916&gt;0,M916*H916/Y916,0)*VLOOKUP(B916,'2-Kosten per locatie'!$A$13:$C$63,3,FALSE)</f>
        <v>0</v>
      </c>
      <c r="T916" s="334">
        <f>IF(N916&gt;0,N916*H916/Z916,0)*VLOOKUP(B916,'2-Kosten per locatie'!$A$13:$C$63,3,FALSE)</f>
        <v>0</v>
      </c>
      <c r="U916" s="334">
        <f>IF(O916&gt;0,O916*H916/Y916,0)*VLOOKUP(B916,'2-Kosten per locatie'!$A$13:$C$63,3,FALSE)</f>
        <v>0</v>
      </c>
      <c r="V916" s="334">
        <f>IF(P916&gt;0,P916*H916/Z916,0)*VLOOKUP(B916,'2-Kosten per locatie'!$A$13:$C$63,3,FALSE)</f>
        <v>0</v>
      </c>
      <c r="W916" s="335">
        <f>IF(K916="nio",0,IF(K916&gt;0,VLOOKUP(F916,'3-Productie normen'!A:L,VLOOKUP(K916,'3-Productie normen'!$B$38:$C$44,2,FALSE),FALSE)))</f>
        <v>0</v>
      </c>
      <c r="X916" s="335">
        <f t="shared" si="81"/>
        <v>0</v>
      </c>
      <c r="Y916" s="335">
        <f t="shared" si="82"/>
        <v>0</v>
      </c>
      <c r="Z916" s="335">
        <f t="shared" si="83"/>
        <v>0</v>
      </c>
      <c r="AA916" s="336" t="str">
        <f>VLOOKUP(F916,'3-Productie normen'!A:O,15,FALSE)</f>
        <v>-</v>
      </c>
      <c r="AC916" s="337">
        <f t="shared" si="84"/>
        <v>0</v>
      </c>
    </row>
    <row r="917" spans="1:29" ht="14.1" customHeight="1">
      <c r="A917" s="68">
        <v>917</v>
      </c>
      <c r="B917" s="273" t="s">
        <v>75</v>
      </c>
      <c r="C917" s="329"/>
      <c r="D917" s="330"/>
      <c r="E917" s="224" t="s">
        <v>156</v>
      </c>
      <c r="F917" s="224" t="s">
        <v>156</v>
      </c>
      <c r="G917" s="224" t="s">
        <v>577</v>
      </c>
      <c r="H917" s="339">
        <v>12</v>
      </c>
      <c r="I917" s="339"/>
      <c r="J917" s="332">
        <f t="shared" si="77"/>
        <v>255</v>
      </c>
      <c r="K917" s="333">
        <v>255</v>
      </c>
      <c r="L917" s="333"/>
      <c r="M917" s="333"/>
      <c r="N917" s="333"/>
      <c r="O917" s="333"/>
      <c r="P917" s="333"/>
      <c r="Q917" s="334" t="e">
        <f>IF(K917="nio",0,IF(K917&gt;0,K917*H917/W917,0))*VLOOKUP(B917,'2-Kosten per locatie'!$A$13:$C$63,3,FALSE)</f>
        <v>#DIV/0!</v>
      </c>
      <c r="R917" s="334">
        <f>IF(L917&gt;0,L917*H917/X917,0)*VLOOKUP(B917,'2-Kosten per locatie'!$A$13:$C$63,3,FALSE)</f>
        <v>0</v>
      </c>
      <c r="S917" s="334">
        <f>IF(M917&gt;0,M917*H917/Y917,0)*VLOOKUP(B917,'2-Kosten per locatie'!$A$13:$C$63,3,FALSE)</f>
        <v>0</v>
      </c>
      <c r="T917" s="334">
        <f>IF(N917&gt;0,N917*H917/Z917,0)*VLOOKUP(B917,'2-Kosten per locatie'!$A$13:$C$63,3,FALSE)</f>
        <v>0</v>
      </c>
      <c r="U917" s="334">
        <f>IF(O917&gt;0,O917*H917/Y917,0)*VLOOKUP(B917,'2-Kosten per locatie'!$A$13:$C$63,3,FALSE)</f>
        <v>0</v>
      </c>
      <c r="V917" s="334">
        <f>IF(P917&gt;0,P917*H917/Z917,0)*VLOOKUP(B917,'2-Kosten per locatie'!$A$13:$C$63,3,FALSE)</f>
        <v>0</v>
      </c>
      <c r="W917" s="335">
        <f>IF(K917="nio",0,IF(K917&gt;0,VLOOKUP(F917,'3-Productie normen'!A:L,VLOOKUP(K917,'3-Productie normen'!$B$38:$C$44,2,FALSE),FALSE)))</f>
        <v>0</v>
      </c>
      <c r="X917" s="335">
        <f t="shared" si="81"/>
        <v>0</v>
      </c>
      <c r="Y917" s="335">
        <f t="shared" si="82"/>
        <v>0</v>
      </c>
      <c r="Z917" s="335">
        <f t="shared" si="83"/>
        <v>0</v>
      </c>
      <c r="AA917" s="336" t="str">
        <f>VLOOKUP(F917,'3-Productie normen'!A:O,15,FALSE)</f>
        <v>S</v>
      </c>
      <c r="AC917" s="337">
        <f t="shared" si="84"/>
        <v>3060</v>
      </c>
    </row>
    <row r="918" spans="1:29" ht="14.1" customHeight="1">
      <c r="A918" s="68">
        <v>918</v>
      </c>
      <c r="B918" s="273" t="s">
        <v>75</v>
      </c>
      <c r="C918" s="329"/>
      <c r="D918" s="330"/>
      <c r="E918" s="224" t="s">
        <v>552</v>
      </c>
      <c r="F918" s="224" t="s">
        <v>151</v>
      </c>
      <c r="G918" s="224" t="s">
        <v>577</v>
      </c>
      <c r="H918" s="339">
        <v>6</v>
      </c>
      <c r="I918" s="339"/>
      <c r="J918" s="332">
        <f t="shared" si="77"/>
        <v>255</v>
      </c>
      <c r="K918" s="333">
        <v>255</v>
      </c>
      <c r="L918" s="333"/>
      <c r="M918" s="333"/>
      <c r="N918" s="333"/>
      <c r="O918" s="333"/>
      <c r="P918" s="333"/>
      <c r="Q918" s="334" t="e">
        <f>IF(K918="nio",0,IF(K918&gt;0,K918*H918/W918,0))*VLOOKUP(B918,'2-Kosten per locatie'!$A$13:$C$63,3,FALSE)</f>
        <v>#DIV/0!</v>
      </c>
      <c r="R918" s="334">
        <f>IF(L918&gt;0,L918*H918/X918,0)*VLOOKUP(B918,'2-Kosten per locatie'!$A$13:$C$63,3,FALSE)</f>
        <v>0</v>
      </c>
      <c r="S918" s="334">
        <f>IF(M918&gt;0,M918*H918/Y918,0)*VLOOKUP(B918,'2-Kosten per locatie'!$A$13:$C$63,3,FALSE)</f>
        <v>0</v>
      </c>
      <c r="T918" s="334">
        <f>IF(N918&gt;0,N918*H918/Z918,0)*VLOOKUP(B918,'2-Kosten per locatie'!$A$13:$C$63,3,FALSE)</f>
        <v>0</v>
      </c>
      <c r="U918" s="334">
        <f>IF(O918&gt;0,O918*H918/Y918,0)*VLOOKUP(B918,'2-Kosten per locatie'!$A$13:$C$63,3,FALSE)</f>
        <v>0</v>
      </c>
      <c r="V918" s="334">
        <f>IF(P918&gt;0,P918*H918/Z918,0)*VLOOKUP(B918,'2-Kosten per locatie'!$A$13:$C$63,3,FALSE)</f>
        <v>0</v>
      </c>
      <c r="W918" s="335">
        <f>IF(K918="nio",0,IF(K918&gt;0,VLOOKUP(F918,'3-Productie normen'!A:L,VLOOKUP(K918,'3-Productie normen'!$B$38:$C$44,2,FALSE),FALSE)))</f>
        <v>0</v>
      </c>
      <c r="X918" s="335">
        <f t="shared" si="81"/>
        <v>0</v>
      </c>
      <c r="Y918" s="335">
        <f t="shared" si="82"/>
        <v>0</v>
      </c>
      <c r="Z918" s="335">
        <f t="shared" si="83"/>
        <v>0</v>
      </c>
      <c r="AA918" s="336" t="str">
        <f>VLOOKUP(F918,'3-Productie normen'!A:O,15,FALSE)</f>
        <v>S</v>
      </c>
      <c r="AC918" s="337">
        <f t="shared" si="84"/>
        <v>1530</v>
      </c>
    </row>
    <row r="919" spans="1:29" ht="14.1" customHeight="1">
      <c r="A919" s="68">
        <v>919</v>
      </c>
      <c r="B919" s="273" t="s">
        <v>75</v>
      </c>
      <c r="C919" s="329"/>
      <c r="D919" s="330"/>
      <c r="E919" s="224" t="s">
        <v>548</v>
      </c>
      <c r="F919" s="224" t="s">
        <v>166</v>
      </c>
      <c r="G919" s="224" t="s">
        <v>577</v>
      </c>
      <c r="H919" s="339">
        <v>4</v>
      </c>
      <c r="I919" s="339"/>
      <c r="J919" s="332">
        <f t="shared" si="77"/>
        <v>255</v>
      </c>
      <c r="K919" s="333">
        <v>255</v>
      </c>
      <c r="L919" s="333"/>
      <c r="M919" s="333"/>
      <c r="N919" s="333"/>
      <c r="O919" s="333"/>
      <c r="P919" s="333"/>
      <c r="Q919" s="334" t="e">
        <f>IF(K919="nio",0,IF(K919&gt;0,K919*H919/W919,0))*VLOOKUP(B919,'2-Kosten per locatie'!$A$13:$C$63,3,FALSE)</f>
        <v>#DIV/0!</v>
      </c>
      <c r="R919" s="334">
        <f>IF(L919&gt;0,L919*H919/X919,0)*VLOOKUP(B919,'2-Kosten per locatie'!$A$13:$C$63,3,FALSE)</f>
        <v>0</v>
      </c>
      <c r="S919" s="334">
        <f>IF(M919&gt;0,M919*H919/Y919,0)*VLOOKUP(B919,'2-Kosten per locatie'!$A$13:$C$63,3,FALSE)</f>
        <v>0</v>
      </c>
      <c r="T919" s="334">
        <f>IF(N919&gt;0,N919*H919/Z919,0)*VLOOKUP(B919,'2-Kosten per locatie'!$A$13:$C$63,3,FALSE)</f>
        <v>0</v>
      </c>
      <c r="U919" s="334">
        <f>IF(O919&gt;0,O919*H919/Y919,0)*VLOOKUP(B919,'2-Kosten per locatie'!$A$13:$C$63,3,FALSE)</f>
        <v>0</v>
      </c>
      <c r="V919" s="334">
        <f>IF(P919&gt;0,P919*H919/Z919,0)*VLOOKUP(B919,'2-Kosten per locatie'!$A$13:$C$63,3,FALSE)</f>
        <v>0</v>
      </c>
      <c r="W919" s="335">
        <f>IF(K919="nio",0,IF(K919&gt;0,VLOOKUP(F919,'3-Productie normen'!A:L,VLOOKUP(K919,'3-Productie normen'!$B$38:$C$44,2,FALSE),FALSE)))</f>
        <v>0</v>
      </c>
      <c r="X919" s="335">
        <f t="shared" si="81"/>
        <v>0</v>
      </c>
      <c r="Y919" s="335">
        <f t="shared" si="82"/>
        <v>0</v>
      </c>
      <c r="Z919" s="335">
        <f t="shared" si="83"/>
        <v>0</v>
      </c>
      <c r="AA919" s="336" t="str">
        <f>VLOOKUP(F919,'3-Productie normen'!A:O,15,FALSE)</f>
        <v>S</v>
      </c>
      <c r="AC919" s="337">
        <f t="shared" si="84"/>
        <v>1020</v>
      </c>
    </row>
    <row r="920" spans="1:29" ht="14.1" customHeight="1">
      <c r="A920" s="68">
        <v>920</v>
      </c>
      <c r="B920" s="273" t="s">
        <v>75</v>
      </c>
      <c r="C920" s="329"/>
      <c r="D920" s="330"/>
      <c r="E920" s="224" t="s">
        <v>552</v>
      </c>
      <c r="F920" s="224" t="s">
        <v>151</v>
      </c>
      <c r="G920" s="224" t="s">
        <v>577</v>
      </c>
      <c r="H920" s="339">
        <v>6</v>
      </c>
      <c r="I920" s="339"/>
      <c r="J920" s="332">
        <f t="shared" si="77"/>
        <v>255</v>
      </c>
      <c r="K920" s="333">
        <v>255</v>
      </c>
      <c r="L920" s="333"/>
      <c r="M920" s="333"/>
      <c r="N920" s="333"/>
      <c r="O920" s="333"/>
      <c r="P920" s="333"/>
      <c r="Q920" s="334" t="e">
        <f>IF(K920="nio",0,IF(K920&gt;0,K920*H920/W920,0))*VLOOKUP(B920,'2-Kosten per locatie'!$A$13:$C$63,3,FALSE)</f>
        <v>#DIV/0!</v>
      </c>
      <c r="R920" s="334">
        <f>IF(L920&gt;0,L920*H920/X920,0)*VLOOKUP(B920,'2-Kosten per locatie'!$A$13:$C$63,3,FALSE)</f>
        <v>0</v>
      </c>
      <c r="S920" s="334">
        <f>IF(M920&gt;0,M920*H920/Y920,0)*VLOOKUP(B920,'2-Kosten per locatie'!$A$13:$C$63,3,FALSE)</f>
        <v>0</v>
      </c>
      <c r="T920" s="334">
        <f>IF(N920&gt;0,N920*H920/Z920,0)*VLOOKUP(B920,'2-Kosten per locatie'!$A$13:$C$63,3,FALSE)</f>
        <v>0</v>
      </c>
      <c r="U920" s="334">
        <f>IF(O920&gt;0,O920*H920/Y920,0)*VLOOKUP(B920,'2-Kosten per locatie'!$A$13:$C$63,3,FALSE)</f>
        <v>0</v>
      </c>
      <c r="V920" s="334">
        <f>IF(P920&gt;0,P920*H920/Z920,0)*VLOOKUP(B920,'2-Kosten per locatie'!$A$13:$C$63,3,FALSE)</f>
        <v>0</v>
      </c>
      <c r="W920" s="335">
        <f>IF(K920="nio",0,IF(K920&gt;0,VLOOKUP(F920,'3-Productie normen'!A:L,VLOOKUP(K920,'3-Productie normen'!$B$38:$C$44,2,FALSE),FALSE)))</f>
        <v>0</v>
      </c>
      <c r="X920" s="335">
        <f t="shared" si="81"/>
        <v>0</v>
      </c>
      <c r="Y920" s="335">
        <f t="shared" si="82"/>
        <v>0</v>
      </c>
      <c r="Z920" s="335">
        <f t="shared" si="83"/>
        <v>0</v>
      </c>
      <c r="AA920" s="336" t="str">
        <f>VLOOKUP(F920,'3-Productie normen'!A:O,15,FALSE)</f>
        <v>S</v>
      </c>
      <c r="AC920" s="337">
        <f t="shared" si="84"/>
        <v>1530</v>
      </c>
    </row>
    <row r="921" spans="1:29" ht="14.1" customHeight="1">
      <c r="A921" s="68">
        <v>921</v>
      </c>
      <c r="B921" s="273" t="s">
        <v>75</v>
      </c>
      <c r="C921" s="329"/>
      <c r="D921" s="330"/>
      <c r="E921" s="224" t="s">
        <v>548</v>
      </c>
      <c r="F921" s="224" t="s">
        <v>166</v>
      </c>
      <c r="G921" s="224" t="s">
        <v>577</v>
      </c>
      <c r="H921" s="339">
        <v>4</v>
      </c>
      <c r="I921" s="339"/>
      <c r="J921" s="332">
        <f t="shared" si="77"/>
        <v>255</v>
      </c>
      <c r="K921" s="333">
        <v>255</v>
      </c>
      <c r="L921" s="333"/>
      <c r="M921" s="333"/>
      <c r="N921" s="333"/>
      <c r="O921" s="333"/>
      <c r="P921" s="333"/>
      <c r="Q921" s="334" t="e">
        <f>IF(K921="nio",0,IF(K921&gt;0,K921*H921/W921,0))*VLOOKUP(B921,'2-Kosten per locatie'!$A$13:$C$63,3,FALSE)</f>
        <v>#DIV/0!</v>
      </c>
      <c r="R921" s="334">
        <f>IF(L921&gt;0,L921*H921/X921,0)*VLOOKUP(B921,'2-Kosten per locatie'!$A$13:$C$63,3,FALSE)</f>
        <v>0</v>
      </c>
      <c r="S921" s="334">
        <f>IF(M921&gt;0,M921*H921/Y921,0)*VLOOKUP(B921,'2-Kosten per locatie'!$A$13:$C$63,3,FALSE)</f>
        <v>0</v>
      </c>
      <c r="T921" s="334">
        <f>IF(N921&gt;0,N921*H921/Z921,0)*VLOOKUP(B921,'2-Kosten per locatie'!$A$13:$C$63,3,FALSE)</f>
        <v>0</v>
      </c>
      <c r="U921" s="334">
        <f>IF(O921&gt;0,O921*H921/Y921,0)*VLOOKUP(B921,'2-Kosten per locatie'!$A$13:$C$63,3,FALSE)</f>
        <v>0</v>
      </c>
      <c r="V921" s="334">
        <f>IF(P921&gt;0,P921*H921/Z921,0)*VLOOKUP(B921,'2-Kosten per locatie'!$A$13:$C$63,3,FALSE)</f>
        <v>0</v>
      </c>
      <c r="W921" s="335">
        <f>IF(K921="nio",0,IF(K921&gt;0,VLOOKUP(F921,'3-Productie normen'!A:L,VLOOKUP(K921,'3-Productie normen'!$B$38:$C$44,2,FALSE),FALSE)))</f>
        <v>0</v>
      </c>
      <c r="X921" s="335">
        <f t="shared" si="81"/>
        <v>0</v>
      </c>
      <c r="Y921" s="335">
        <f t="shared" si="82"/>
        <v>0</v>
      </c>
      <c r="Z921" s="335">
        <f t="shared" si="83"/>
        <v>0</v>
      </c>
      <c r="AA921" s="336" t="str">
        <f>VLOOKUP(F921,'3-Productie normen'!A:O,15,FALSE)</f>
        <v>S</v>
      </c>
      <c r="AC921" s="337">
        <f t="shared" si="84"/>
        <v>1020</v>
      </c>
    </row>
    <row r="922" spans="1:29" ht="14.1" customHeight="1">
      <c r="A922" s="68">
        <v>922</v>
      </c>
      <c r="B922" s="273" t="s">
        <v>75</v>
      </c>
      <c r="C922" s="329"/>
      <c r="D922" s="330"/>
      <c r="E922" s="224" t="s">
        <v>156</v>
      </c>
      <c r="F922" s="224" t="s">
        <v>156</v>
      </c>
      <c r="G922" s="224" t="s">
        <v>577</v>
      </c>
      <c r="H922" s="339">
        <v>15</v>
      </c>
      <c r="I922" s="339"/>
      <c r="J922" s="332">
        <f t="shared" si="77"/>
        <v>255</v>
      </c>
      <c r="K922" s="333">
        <v>255</v>
      </c>
      <c r="L922" s="333"/>
      <c r="M922" s="333"/>
      <c r="N922" s="333"/>
      <c r="O922" s="333"/>
      <c r="P922" s="333"/>
      <c r="Q922" s="334" t="e">
        <f>IF(K922="nio",0,IF(K922&gt;0,K922*H922/W922,0))*VLOOKUP(B922,'2-Kosten per locatie'!$A$13:$C$63,3,FALSE)</f>
        <v>#DIV/0!</v>
      </c>
      <c r="R922" s="334">
        <f>IF(L922&gt;0,L922*H922/X922,0)*VLOOKUP(B922,'2-Kosten per locatie'!$A$13:$C$63,3,FALSE)</f>
        <v>0</v>
      </c>
      <c r="S922" s="334">
        <f>IF(M922&gt;0,M922*H922/Y922,0)*VLOOKUP(B922,'2-Kosten per locatie'!$A$13:$C$63,3,FALSE)</f>
        <v>0</v>
      </c>
      <c r="T922" s="334">
        <f>IF(N922&gt;0,N922*H922/Z922,0)*VLOOKUP(B922,'2-Kosten per locatie'!$A$13:$C$63,3,FALSE)</f>
        <v>0</v>
      </c>
      <c r="U922" s="334">
        <f>IF(O922&gt;0,O922*H922/Y922,0)*VLOOKUP(B922,'2-Kosten per locatie'!$A$13:$C$63,3,FALSE)</f>
        <v>0</v>
      </c>
      <c r="V922" s="334">
        <f>IF(P922&gt;0,P922*H922/Z922,0)*VLOOKUP(B922,'2-Kosten per locatie'!$A$13:$C$63,3,FALSE)</f>
        <v>0</v>
      </c>
      <c r="W922" s="335">
        <f>IF(K922="nio",0,IF(K922&gt;0,VLOOKUP(F922,'3-Productie normen'!A:L,VLOOKUP(K922,'3-Productie normen'!$B$38:$C$44,2,FALSE),FALSE)))</f>
        <v>0</v>
      </c>
      <c r="X922" s="335">
        <f t="shared" si="81"/>
        <v>0</v>
      </c>
      <c r="Y922" s="335">
        <f t="shared" si="82"/>
        <v>0</v>
      </c>
      <c r="Z922" s="335">
        <f t="shared" si="83"/>
        <v>0</v>
      </c>
      <c r="AA922" s="336" t="str">
        <f>VLOOKUP(F922,'3-Productie normen'!A:O,15,FALSE)</f>
        <v>S</v>
      </c>
      <c r="AC922" s="337">
        <f t="shared" si="84"/>
        <v>3825</v>
      </c>
    </row>
    <row r="923" spans="1:29" ht="14.1" customHeight="1">
      <c r="A923" s="68">
        <v>923</v>
      </c>
      <c r="B923" s="273" t="s">
        <v>75</v>
      </c>
      <c r="C923" s="329" t="s">
        <v>352</v>
      </c>
      <c r="D923" s="330"/>
      <c r="E923" s="224" t="s">
        <v>214</v>
      </c>
      <c r="F923" s="224" t="s">
        <v>166</v>
      </c>
      <c r="G923" s="224" t="s">
        <v>588</v>
      </c>
      <c r="H923" s="339">
        <v>3.5</v>
      </c>
      <c r="I923" s="339"/>
      <c r="J923" s="332">
        <f t="shared" si="77"/>
        <v>255</v>
      </c>
      <c r="K923" s="333">
        <v>255</v>
      </c>
      <c r="L923" s="333"/>
      <c r="M923" s="333"/>
      <c r="N923" s="333"/>
      <c r="O923" s="333"/>
      <c r="P923" s="333"/>
      <c r="Q923" s="334" t="e">
        <f>IF(K923="nio",0,IF(K923&gt;0,K923*H923/W923,0))*VLOOKUP(B923,'2-Kosten per locatie'!$A$13:$C$63,3,FALSE)</f>
        <v>#DIV/0!</v>
      </c>
      <c r="R923" s="334">
        <f>IF(L923&gt;0,L923*H923/X923,0)*VLOOKUP(B923,'2-Kosten per locatie'!$A$13:$C$63,3,FALSE)</f>
        <v>0</v>
      </c>
      <c r="S923" s="334">
        <f>IF(M923&gt;0,M923*H923/Y923,0)*VLOOKUP(B923,'2-Kosten per locatie'!$A$13:$C$63,3,FALSE)</f>
        <v>0</v>
      </c>
      <c r="T923" s="334">
        <f>IF(N923&gt;0,N923*H923/Z923,0)*VLOOKUP(B923,'2-Kosten per locatie'!$A$13:$C$63,3,FALSE)</f>
        <v>0</v>
      </c>
      <c r="U923" s="334">
        <f>IF(O923&gt;0,O923*H923/Y923,0)*VLOOKUP(B923,'2-Kosten per locatie'!$A$13:$C$63,3,FALSE)</f>
        <v>0</v>
      </c>
      <c r="V923" s="334">
        <f>IF(P923&gt;0,P923*H923/Z923,0)*VLOOKUP(B923,'2-Kosten per locatie'!$A$13:$C$63,3,FALSE)</f>
        <v>0</v>
      </c>
      <c r="W923" s="335">
        <f>IF(K923="nio",0,IF(K923&gt;0,VLOOKUP(F923,'3-Productie normen'!A:L,VLOOKUP(K923,'3-Productie normen'!$B$38:$C$44,2,FALSE),FALSE)))</f>
        <v>0</v>
      </c>
      <c r="X923" s="335">
        <f t="shared" si="81"/>
        <v>0</v>
      </c>
      <c r="Y923" s="335">
        <f t="shared" si="82"/>
        <v>0</v>
      </c>
      <c r="Z923" s="335">
        <f t="shared" si="83"/>
        <v>0</v>
      </c>
      <c r="AA923" s="336" t="str">
        <f>VLOOKUP(F923,'3-Productie normen'!A:O,15,FALSE)</f>
        <v>S</v>
      </c>
      <c r="AC923" s="337">
        <f t="shared" si="84"/>
        <v>892.5</v>
      </c>
    </row>
    <row r="924" spans="1:29" ht="14.1" customHeight="1">
      <c r="A924" s="68">
        <v>924</v>
      </c>
      <c r="B924" s="273" t="s">
        <v>75</v>
      </c>
      <c r="C924" s="329" t="s">
        <v>207</v>
      </c>
      <c r="D924" s="330"/>
      <c r="E924" s="224" t="s">
        <v>589</v>
      </c>
      <c r="F924" s="224" t="s">
        <v>158</v>
      </c>
      <c r="G924" s="224" t="s">
        <v>233</v>
      </c>
      <c r="H924" s="339">
        <v>43.56</v>
      </c>
      <c r="I924" s="339"/>
      <c r="J924" s="332">
        <f t="shared" si="77"/>
        <v>130</v>
      </c>
      <c r="K924" s="333">
        <v>130</v>
      </c>
      <c r="L924" s="333"/>
      <c r="M924" s="333"/>
      <c r="N924" s="333"/>
      <c r="O924" s="333"/>
      <c r="P924" s="333"/>
      <c r="Q924" s="334" t="e">
        <f>IF(K924="nio",0,IF(K924&gt;0,K924*H924/W924,0))*VLOOKUP(B924,'2-Kosten per locatie'!$A$13:$C$63,3,FALSE)</f>
        <v>#DIV/0!</v>
      </c>
      <c r="R924" s="334">
        <f>IF(L924&gt;0,L924*H924/X924,0)*VLOOKUP(B924,'2-Kosten per locatie'!$A$13:$C$63,3,FALSE)</f>
        <v>0</v>
      </c>
      <c r="S924" s="334">
        <f>IF(M924&gt;0,M924*H924/Y924,0)*VLOOKUP(B924,'2-Kosten per locatie'!$A$13:$C$63,3,FALSE)</f>
        <v>0</v>
      </c>
      <c r="T924" s="334">
        <f>IF(N924&gt;0,N924*H924/Z924,0)*VLOOKUP(B924,'2-Kosten per locatie'!$A$13:$C$63,3,FALSE)</f>
        <v>0</v>
      </c>
      <c r="U924" s="334">
        <f>IF(O924&gt;0,O924*H924/Y924,0)*VLOOKUP(B924,'2-Kosten per locatie'!$A$13:$C$63,3,FALSE)</f>
        <v>0</v>
      </c>
      <c r="V924" s="334">
        <f>IF(P924&gt;0,P924*H924/Z924,0)*VLOOKUP(B924,'2-Kosten per locatie'!$A$13:$C$63,3,FALSE)</f>
        <v>0</v>
      </c>
      <c r="W924" s="335">
        <f>IF(K924="nio",0,IF(K924&gt;0,VLOOKUP(F924,'3-Productie normen'!A:L,VLOOKUP(K924,'3-Productie normen'!$B$38:$C$44,2,FALSE),FALSE)))</f>
        <v>0</v>
      </c>
      <c r="X924" s="335">
        <f t="shared" si="81"/>
        <v>0</v>
      </c>
      <c r="Y924" s="335">
        <f t="shared" si="82"/>
        <v>0</v>
      </c>
      <c r="Z924" s="335">
        <f t="shared" si="83"/>
        <v>0</v>
      </c>
      <c r="AA924" s="336" t="str">
        <f>VLOOKUP(F924,'3-Productie normen'!A:O,15,FALSE)</f>
        <v>B</v>
      </c>
      <c r="AC924" s="337">
        <f t="shared" si="84"/>
        <v>5662.8</v>
      </c>
    </row>
    <row r="925" spans="1:29" ht="14.1" customHeight="1">
      <c r="A925" s="68">
        <v>925</v>
      </c>
      <c r="B925" s="273" t="s">
        <v>111</v>
      </c>
      <c r="C925" s="329" t="s">
        <v>590</v>
      </c>
      <c r="D925" s="330" t="s">
        <v>559</v>
      </c>
      <c r="E925" s="224" t="s">
        <v>591</v>
      </c>
      <c r="F925" s="224" t="s">
        <v>153</v>
      </c>
      <c r="G925" s="224" t="s">
        <v>211</v>
      </c>
      <c r="H925" s="339">
        <v>9.5</v>
      </c>
      <c r="I925" s="339"/>
      <c r="J925" s="332">
        <f t="shared" si="77"/>
        <v>313</v>
      </c>
      <c r="K925" s="333">
        <v>255</v>
      </c>
      <c r="L925" s="333"/>
      <c r="M925" s="333">
        <v>52</v>
      </c>
      <c r="N925" s="333"/>
      <c r="O925" s="333">
        <v>6</v>
      </c>
      <c r="P925" s="333"/>
      <c r="Q925" s="334" t="e">
        <f>IF(K925="nio",0,IF(K925&gt;0,K925*H925/W925,0))*VLOOKUP(B925,'2-Kosten per locatie'!$A$13:$C$63,3,FALSE)</f>
        <v>#DIV/0!</v>
      </c>
      <c r="R925" s="334">
        <f>IF(L925&gt;0,L925*H925/X925,0)*VLOOKUP(B925,'2-Kosten per locatie'!$A$13:$C$63,3,FALSE)</f>
        <v>0</v>
      </c>
      <c r="S925" s="334" t="e">
        <f>IF(M925&gt;0,M925*H925/Y925,0)*VLOOKUP(B925,'2-Kosten per locatie'!$A$13:$C$63,3,FALSE)</f>
        <v>#DIV/0!</v>
      </c>
      <c r="T925" s="334">
        <f>IF(N925&gt;0,N925*H925/Z925,0)*VLOOKUP(B925,'2-Kosten per locatie'!$A$13:$C$63,3,FALSE)</f>
        <v>0</v>
      </c>
      <c r="U925" s="334" t="e">
        <f>IF(O925&gt;0,O925*H925/Y925,0)*VLOOKUP(B925,'2-Kosten per locatie'!$A$13:$C$63,3,FALSE)</f>
        <v>#DIV/0!</v>
      </c>
      <c r="V925" s="334">
        <f>IF(P925&gt;0,P925*H925/Z925,0)*VLOOKUP(B925,'2-Kosten per locatie'!$A$13:$C$63,3,FALSE)</f>
        <v>0</v>
      </c>
      <c r="W925" s="335">
        <f>IF(K925="nio",0,IF(K925&gt;0,VLOOKUP(F925,'3-Productie normen'!A:L,VLOOKUP(K925,'3-Productie normen'!$B$38:$C$44,2,FALSE),FALSE)))</f>
        <v>0</v>
      </c>
      <c r="X925" s="335">
        <f t="shared" si="81"/>
        <v>0</v>
      </c>
      <c r="Y925" s="335">
        <f t="shared" si="82"/>
        <v>0</v>
      </c>
      <c r="Z925" s="335">
        <f t="shared" si="83"/>
        <v>0</v>
      </c>
      <c r="AA925" s="336" t="str">
        <f>VLOOKUP(F925,'3-Productie normen'!A:O,15,FALSE)</f>
        <v>V</v>
      </c>
      <c r="AC925" s="337">
        <f t="shared" si="84"/>
        <v>2973.5</v>
      </c>
    </row>
    <row r="926" spans="1:29" ht="14.1" customHeight="1">
      <c r="A926" s="68">
        <v>926</v>
      </c>
      <c r="B926" s="273" t="s">
        <v>111</v>
      </c>
      <c r="C926" s="329" t="s">
        <v>590</v>
      </c>
      <c r="D926" s="330" t="s">
        <v>560</v>
      </c>
      <c r="E926" s="224" t="s">
        <v>404</v>
      </c>
      <c r="F926" s="224" t="s">
        <v>158</v>
      </c>
      <c r="G926" s="224" t="s">
        <v>209</v>
      </c>
      <c r="H926" s="339">
        <v>11.8</v>
      </c>
      <c r="I926" s="339"/>
      <c r="J926" s="332">
        <f t="shared" si="77"/>
        <v>255</v>
      </c>
      <c r="K926" s="333">
        <v>255</v>
      </c>
      <c r="L926" s="333"/>
      <c r="M926" s="333"/>
      <c r="N926" s="333"/>
      <c r="O926" s="333"/>
      <c r="P926" s="333"/>
      <c r="Q926" s="334" t="e">
        <f>IF(K926="nio",0,IF(K926&gt;0,K926*H926/W926,0))*VLOOKUP(B926,'2-Kosten per locatie'!$A$13:$C$63,3,FALSE)</f>
        <v>#DIV/0!</v>
      </c>
      <c r="R926" s="334">
        <f>IF(L926&gt;0,L926*H926/X926,0)*VLOOKUP(B926,'2-Kosten per locatie'!$A$13:$C$63,3,FALSE)</f>
        <v>0</v>
      </c>
      <c r="S926" s="334">
        <f>IF(M926&gt;0,M926*H926/Y926,0)*VLOOKUP(B926,'2-Kosten per locatie'!$A$13:$C$63,3,FALSE)</f>
        <v>0</v>
      </c>
      <c r="T926" s="334">
        <f>IF(N926&gt;0,N926*H926/Z926,0)*VLOOKUP(B926,'2-Kosten per locatie'!$A$13:$C$63,3,FALSE)</f>
        <v>0</v>
      </c>
      <c r="U926" s="334">
        <f>IF(O926&gt;0,O926*H926/Y926,0)*VLOOKUP(B926,'2-Kosten per locatie'!$A$13:$C$63,3,FALSE)</f>
        <v>0</v>
      </c>
      <c r="V926" s="334">
        <f>IF(P926&gt;0,P926*H926/Z926,0)*VLOOKUP(B926,'2-Kosten per locatie'!$A$13:$C$63,3,FALSE)</f>
        <v>0</v>
      </c>
      <c r="W926" s="335">
        <f>IF(K926="nio",0,IF(K926&gt;0,VLOOKUP(F926,'3-Productie normen'!A:L,VLOOKUP(K926,'3-Productie normen'!$B$38:$C$44,2,FALSE),FALSE)))</f>
        <v>0</v>
      </c>
      <c r="X926" s="335">
        <f t="shared" si="81"/>
        <v>0</v>
      </c>
      <c r="Y926" s="335">
        <f t="shared" si="82"/>
        <v>0</v>
      </c>
      <c r="Z926" s="335">
        <f t="shared" si="83"/>
        <v>0</v>
      </c>
      <c r="AA926" s="336" t="str">
        <f>VLOOKUP(F926,'3-Productie normen'!A:O,15,FALSE)</f>
        <v>B</v>
      </c>
      <c r="AC926" s="337">
        <f t="shared" si="84"/>
        <v>3009</v>
      </c>
    </row>
    <row r="927" spans="1:29" ht="14.1" customHeight="1">
      <c r="A927" s="68">
        <v>927</v>
      </c>
      <c r="B927" s="273" t="s">
        <v>111</v>
      </c>
      <c r="C927" s="329" t="s">
        <v>590</v>
      </c>
      <c r="D927" s="330" t="s">
        <v>561</v>
      </c>
      <c r="E927" s="224" t="s">
        <v>562</v>
      </c>
      <c r="F927" s="224" t="s">
        <v>156</v>
      </c>
      <c r="G927" s="224" t="s">
        <v>211</v>
      </c>
      <c r="H927" s="339">
        <v>28.7</v>
      </c>
      <c r="I927" s="339"/>
      <c r="J927" s="332">
        <f t="shared" si="77"/>
        <v>313</v>
      </c>
      <c r="K927" s="333">
        <v>255</v>
      </c>
      <c r="L927" s="333"/>
      <c r="M927" s="333">
        <v>52</v>
      </c>
      <c r="N927" s="333"/>
      <c r="O927" s="333">
        <v>6</v>
      </c>
      <c r="P927" s="333"/>
      <c r="Q927" s="334" t="e">
        <f>IF(K927="nio",0,IF(K927&gt;0,K927*H927/W927,0))*VLOOKUP(B927,'2-Kosten per locatie'!$A$13:$C$63,3,FALSE)</f>
        <v>#DIV/0!</v>
      </c>
      <c r="R927" s="334">
        <f>IF(L927&gt;0,L927*H927/X927,0)*VLOOKUP(B927,'2-Kosten per locatie'!$A$13:$C$63,3,FALSE)</f>
        <v>0</v>
      </c>
      <c r="S927" s="334" t="e">
        <f>IF(M927&gt;0,M927*H927/Y927,0)*VLOOKUP(B927,'2-Kosten per locatie'!$A$13:$C$63,3,FALSE)</f>
        <v>#DIV/0!</v>
      </c>
      <c r="T927" s="334">
        <f>IF(N927&gt;0,N927*H927/Z927,0)*VLOOKUP(B927,'2-Kosten per locatie'!$A$13:$C$63,3,FALSE)</f>
        <v>0</v>
      </c>
      <c r="U927" s="334" t="e">
        <f>IF(O927&gt;0,O927*H927/Y927,0)*VLOOKUP(B927,'2-Kosten per locatie'!$A$13:$C$63,3,FALSE)</f>
        <v>#DIV/0!</v>
      </c>
      <c r="V927" s="334">
        <f>IF(P927&gt;0,P927*H927/Z927,0)*VLOOKUP(B927,'2-Kosten per locatie'!$A$13:$C$63,3,FALSE)</f>
        <v>0</v>
      </c>
      <c r="W927" s="335">
        <f>IF(K927="nio",0,IF(K927&gt;0,VLOOKUP(F927,'3-Productie normen'!A:L,VLOOKUP(K927,'3-Productie normen'!$B$38:$C$44,2,FALSE),FALSE)))</f>
        <v>0</v>
      </c>
      <c r="X927" s="335">
        <f t="shared" si="81"/>
        <v>0</v>
      </c>
      <c r="Y927" s="335">
        <f t="shared" si="82"/>
        <v>0</v>
      </c>
      <c r="Z927" s="335">
        <f t="shared" si="83"/>
        <v>0</v>
      </c>
      <c r="AA927" s="336" t="str">
        <f>VLOOKUP(F927,'3-Productie normen'!A:O,15,FALSE)</f>
        <v>S</v>
      </c>
      <c r="AC927" s="337">
        <f t="shared" si="84"/>
        <v>8983.1</v>
      </c>
    </row>
    <row r="928" spans="1:29" ht="14.1" customHeight="1">
      <c r="A928" s="68">
        <v>928</v>
      </c>
      <c r="B928" s="273" t="s">
        <v>111</v>
      </c>
      <c r="C928" s="329" t="s">
        <v>590</v>
      </c>
      <c r="D928" s="330" t="s">
        <v>592</v>
      </c>
      <c r="E928" s="224" t="s">
        <v>422</v>
      </c>
      <c r="F928" s="224" t="s">
        <v>218</v>
      </c>
      <c r="G928" s="224" t="s">
        <v>211</v>
      </c>
      <c r="H928" s="339"/>
      <c r="I928" s="339">
        <v>277.8</v>
      </c>
      <c r="J928" s="332">
        <f t="shared" si="77"/>
        <v>0</v>
      </c>
      <c r="K928" s="333" t="s">
        <v>219</v>
      </c>
      <c r="L928" s="333"/>
      <c r="M928" s="333"/>
      <c r="N928" s="333"/>
      <c r="O928" s="333"/>
      <c r="P928" s="333"/>
      <c r="Q928" s="334">
        <f>IF(K928="nio",0,IF(K928&gt;0,K928*H928/W928,0))*VLOOKUP(B928,'2-Kosten per locatie'!$A$13:$C$63,3,FALSE)</f>
        <v>0</v>
      </c>
      <c r="R928" s="334">
        <f>IF(L928&gt;0,L928*H928/X928,0)*VLOOKUP(B928,'2-Kosten per locatie'!$A$13:$C$63,3,FALSE)</f>
        <v>0</v>
      </c>
      <c r="S928" s="334">
        <f>IF(M928&gt;0,M928*H928/Y928,0)*VLOOKUP(B928,'2-Kosten per locatie'!$A$13:$C$63,3,FALSE)</f>
        <v>0</v>
      </c>
      <c r="T928" s="334">
        <f>IF(N928&gt;0,N928*H928/Z928,0)*VLOOKUP(B928,'2-Kosten per locatie'!$A$13:$C$63,3,FALSE)</f>
        <v>0</v>
      </c>
      <c r="U928" s="334">
        <f>IF(O928&gt;0,O928*H928/Y928,0)*VLOOKUP(B928,'2-Kosten per locatie'!$A$13:$C$63,3,FALSE)</f>
        <v>0</v>
      </c>
      <c r="V928" s="334">
        <f>IF(P928&gt;0,P928*H928/Z928,0)*VLOOKUP(B928,'2-Kosten per locatie'!$A$13:$C$63,3,FALSE)</f>
        <v>0</v>
      </c>
      <c r="W928" s="335">
        <f>IF(K928="nio",0,IF(K928&gt;0,VLOOKUP(F928,'3-Productie normen'!A:L,VLOOKUP(K928,'3-Productie normen'!$B$38:$C$44,2,FALSE),FALSE)))</f>
        <v>0</v>
      </c>
      <c r="X928" s="335">
        <f t="shared" si="81"/>
        <v>0</v>
      </c>
      <c r="Y928" s="335">
        <f t="shared" si="82"/>
        <v>0</v>
      </c>
      <c r="Z928" s="335">
        <f t="shared" si="83"/>
        <v>0</v>
      </c>
      <c r="AA928" s="336" t="str">
        <f>VLOOKUP(F928,'3-Productie normen'!A:O,15,FALSE)</f>
        <v>-</v>
      </c>
      <c r="AC928" s="337">
        <f t="shared" si="84"/>
        <v>0</v>
      </c>
    </row>
    <row r="929" spans="1:29" ht="14.1" customHeight="1">
      <c r="A929" s="68">
        <v>929</v>
      </c>
      <c r="B929" s="273" t="s">
        <v>111</v>
      </c>
      <c r="C929" s="329" t="s">
        <v>590</v>
      </c>
      <c r="D929" s="330" t="s">
        <v>563</v>
      </c>
      <c r="E929" s="224" t="s">
        <v>271</v>
      </c>
      <c r="F929" s="224" t="s">
        <v>163</v>
      </c>
      <c r="G929" s="224" t="s">
        <v>211</v>
      </c>
      <c r="H929" s="339">
        <v>24</v>
      </c>
      <c r="I929" s="339"/>
      <c r="J929" s="332">
        <f t="shared" si="77"/>
        <v>255</v>
      </c>
      <c r="K929" s="333">
        <v>255</v>
      </c>
      <c r="L929" s="333"/>
      <c r="M929" s="333"/>
      <c r="N929" s="333"/>
      <c r="O929" s="333"/>
      <c r="P929" s="333"/>
      <c r="Q929" s="334" t="e">
        <f>IF(K929="nio",0,IF(K929&gt;0,K929*H929/W929,0))*VLOOKUP(B929,'2-Kosten per locatie'!$A$13:$C$63,3,FALSE)</f>
        <v>#DIV/0!</v>
      </c>
      <c r="R929" s="334">
        <f>IF(L929&gt;0,L929*H929/X929,0)*VLOOKUP(B929,'2-Kosten per locatie'!$A$13:$C$63,3,FALSE)</f>
        <v>0</v>
      </c>
      <c r="S929" s="334">
        <f>IF(M929&gt;0,M929*H929/Y929,0)*VLOOKUP(B929,'2-Kosten per locatie'!$A$13:$C$63,3,FALSE)</f>
        <v>0</v>
      </c>
      <c r="T929" s="334">
        <f>IF(N929&gt;0,N929*H929/Z929,0)*VLOOKUP(B929,'2-Kosten per locatie'!$A$13:$C$63,3,FALSE)</f>
        <v>0</v>
      </c>
      <c r="U929" s="334">
        <f>IF(O929&gt;0,O929*H929/Y929,0)*VLOOKUP(B929,'2-Kosten per locatie'!$A$13:$C$63,3,FALSE)</f>
        <v>0</v>
      </c>
      <c r="V929" s="334">
        <f>IF(P929&gt;0,P929*H929/Z929,0)*VLOOKUP(B929,'2-Kosten per locatie'!$A$13:$C$63,3,FALSE)</f>
        <v>0</v>
      </c>
      <c r="W929" s="335">
        <f>IF(K929="nio",0,IF(K929&gt;0,VLOOKUP(F929,'3-Productie normen'!A:L,VLOOKUP(K929,'3-Productie normen'!$B$38:$C$44,2,FALSE),FALSE)))</f>
        <v>0</v>
      </c>
      <c r="X929" s="335">
        <f t="shared" si="81"/>
        <v>0</v>
      </c>
      <c r="Y929" s="335">
        <f t="shared" si="82"/>
        <v>0</v>
      </c>
      <c r="Z929" s="335">
        <f t="shared" si="83"/>
        <v>0</v>
      </c>
      <c r="AA929" s="336" t="str">
        <f>VLOOKUP(F929,'3-Productie normen'!A:O,15,FALSE)</f>
        <v>V</v>
      </c>
      <c r="AC929" s="337">
        <f t="shared" si="84"/>
        <v>6120</v>
      </c>
    </row>
    <row r="930" spans="1:29" ht="14.1" customHeight="1">
      <c r="A930" s="68">
        <v>930</v>
      </c>
      <c r="B930" s="273" t="s">
        <v>111</v>
      </c>
      <c r="C930" s="329" t="s">
        <v>590</v>
      </c>
      <c r="D930" s="330" t="s">
        <v>571</v>
      </c>
      <c r="E930" s="224" t="s">
        <v>557</v>
      </c>
      <c r="F930" s="224" t="s">
        <v>166</v>
      </c>
      <c r="G930" s="224" t="s">
        <v>211</v>
      </c>
      <c r="H930" s="339">
        <v>10</v>
      </c>
      <c r="I930" s="339"/>
      <c r="J930" s="332">
        <f t="shared" si="77"/>
        <v>313</v>
      </c>
      <c r="K930" s="333">
        <v>255</v>
      </c>
      <c r="L930" s="333"/>
      <c r="M930" s="333">
        <v>52</v>
      </c>
      <c r="N930" s="333"/>
      <c r="O930" s="333">
        <v>6</v>
      </c>
      <c r="P930" s="333"/>
      <c r="Q930" s="334" t="e">
        <f>IF(K930="nio",0,IF(K930&gt;0,K930*H930/W930,0))*VLOOKUP(B930,'2-Kosten per locatie'!$A$13:$C$63,3,FALSE)</f>
        <v>#DIV/0!</v>
      </c>
      <c r="R930" s="334">
        <f>IF(L930&gt;0,L930*H930/X930,0)*VLOOKUP(B930,'2-Kosten per locatie'!$A$13:$C$63,3,FALSE)</f>
        <v>0</v>
      </c>
      <c r="S930" s="334" t="e">
        <f>IF(M930&gt;0,M930*H930/Y930,0)*VLOOKUP(B930,'2-Kosten per locatie'!$A$13:$C$63,3,FALSE)</f>
        <v>#DIV/0!</v>
      </c>
      <c r="T930" s="334">
        <f>IF(N930&gt;0,N930*H930/Z930,0)*VLOOKUP(B930,'2-Kosten per locatie'!$A$13:$C$63,3,FALSE)</f>
        <v>0</v>
      </c>
      <c r="U930" s="334" t="e">
        <f>IF(O930&gt;0,O930*H930/Y930,0)*VLOOKUP(B930,'2-Kosten per locatie'!$A$13:$C$63,3,FALSE)</f>
        <v>#DIV/0!</v>
      </c>
      <c r="V930" s="334">
        <f>IF(P930&gt;0,P930*H930/Z930,0)*VLOOKUP(B930,'2-Kosten per locatie'!$A$13:$C$63,3,FALSE)</f>
        <v>0</v>
      </c>
      <c r="W930" s="335">
        <f>IF(K930="nio",0,IF(K930&gt;0,VLOOKUP(F930,'3-Productie normen'!A:L,VLOOKUP(K930,'3-Productie normen'!$B$38:$C$44,2,FALSE),FALSE)))</f>
        <v>0</v>
      </c>
      <c r="X930" s="335">
        <f t="shared" si="81"/>
        <v>0</v>
      </c>
      <c r="Y930" s="335">
        <f t="shared" si="82"/>
        <v>0</v>
      </c>
      <c r="Z930" s="335">
        <f t="shared" si="83"/>
        <v>0</v>
      </c>
      <c r="AA930" s="336" t="str">
        <f>VLOOKUP(F930,'3-Productie normen'!A:O,15,FALSE)</f>
        <v>S</v>
      </c>
      <c r="AC930" s="337">
        <f t="shared" si="84"/>
        <v>3130</v>
      </c>
    </row>
    <row r="931" spans="1:29" ht="14.1" customHeight="1">
      <c r="A931" s="68">
        <v>931</v>
      </c>
      <c r="B931" s="273" t="s">
        <v>111</v>
      </c>
      <c r="C931" s="329" t="s">
        <v>590</v>
      </c>
      <c r="D931" s="330" t="s">
        <v>572</v>
      </c>
      <c r="E931" s="224" t="s">
        <v>557</v>
      </c>
      <c r="F931" s="224" t="s">
        <v>166</v>
      </c>
      <c r="G931" s="224" t="s">
        <v>211</v>
      </c>
      <c r="H931" s="339">
        <v>5</v>
      </c>
      <c r="I931" s="339"/>
      <c r="J931" s="332">
        <f t="shared" si="77"/>
        <v>313</v>
      </c>
      <c r="K931" s="333">
        <v>255</v>
      </c>
      <c r="L931" s="333"/>
      <c r="M931" s="333">
        <v>52</v>
      </c>
      <c r="N931" s="333"/>
      <c r="O931" s="333">
        <v>6</v>
      </c>
      <c r="P931" s="333"/>
      <c r="Q931" s="334" t="e">
        <f>IF(K931="nio",0,IF(K931&gt;0,K931*H931/W931,0))*VLOOKUP(B931,'2-Kosten per locatie'!$A$13:$C$63,3,FALSE)</f>
        <v>#DIV/0!</v>
      </c>
      <c r="R931" s="334">
        <f>IF(L931&gt;0,L931*H931/X931,0)*VLOOKUP(B931,'2-Kosten per locatie'!$A$13:$C$63,3,FALSE)</f>
        <v>0</v>
      </c>
      <c r="S931" s="334" t="e">
        <f>IF(M931&gt;0,M931*H931/Y931,0)*VLOOKUP(B931,'2-Kosten per locatie'!$A$13:$C$63,3,FALSE)</f>
        <v>#DIV/0!</v>
      </c>
      <c r="T931" s="334">
        <f>IF(N931&gt;0,N931*H931/Z931,0)*VLOOKUP(B931,'2-Kosten per locatie'!$A$13:$C$63,3,FALSE)</f>
        <v>0</v>
      </c>
      <c r="U931" s="334" t="e">
        <f>IF(O931&gt;0,O931*H931/Y931,0)*VLOOKUP(B931,'2-Kosten per locatie'!$A$13:$C$63,3,FALSE)</f>
        <v>#DIV/0!</v>
      </c>
      <c r="V931" s="334">
        <f>IF(P931&gt;0,P931*H931/Z931,0)*VLOOKUP(B931,'2-Kosten per locatie'!$A$13:$C$63,3,FALSE)</f>
        <v>0</v>
      </c>
      <c r="W931" s="335">
        <f>IF(K931="nio",0,IF(K931&gt;0,VLOOKUP(F931,'3-Productie normen'!A:L,VLOOKUP(K931,'3-Productie normen'!$B$38:$C$44,2,FALSE),FALSE)))</f>
        <v>0</v>
      </c>
      <c r="X931" s="335">
        <f t="shared" si="81"/>
        <v>0</v>
      </c>
      <c r="Y931" s="335">
        <f t="shared" si="82"/>
        <v>0</v>
      </c>
      <c r="Z931" s="335">
        <f t="shared" si="83"/>
        <v>0</v>
      </c>
      <c r="AA931" s="336" t="str">
        <f>VLOOKUP(F931,'3-Productie normen'!A:O,15,FALSE)</f>
        <v>S</v>
      </c>
      <c r="AC931" s="337">
        <f t="shared" si="84"/>
        <v>1565</v>
      </c>
    </row>
    <row r="932" spans="1:29" ht="14.1" customHeight="1">
      <c r="A932" s="68">
        <v>932</v>
      </c>
      <c r="B932" s="273" t="s">
        <v>111</v>
      </c>
      <c r="C932" s="329" t="s">
        <v>590</v>
      </c>
      <c r="D932" s="330" t="s">
        <v>573</v>
      </c>
      <c r="E932" s="224" t="s">
        <v>593</v>
      </c>
      <c r="F932" s="224" t="s">
        <v>218</v>
      </c>
      <c r="G932" s="224" t="s">
        <v>211</v>
      </c>
      <c r="H932" s="339"/>
      <c r="I932" s="339">
        <v>1</v>
      </c>
      <c r="J932" s="332">
        <f t="shared" si="77"/>
        <v>0</v>
      </c>
      <c r="K932" s="333" t="s">
        <v>219</v>
      </c>
      <c r="L932" s="333"/>
      <c r="M932" s="333"/>
      <c r="N932" s="333"/>
      <c r="O932" s="333"/>
      <c r="P932" s="333"/>
      <c r="Q932" s="334">
        <f>IF(K932="nio",0,IF(K932&gt;0,K932*H932/W932,0))*VLOOKUP(B932,'2-Kosten per locatie'!$A$13:$C$63,3,FALSE)</f>
        <v>0</v>
      </c>
      <c r="R932" s="334">
        <f>IF(L932&gt;0,L932*H932/X932,0)*VLOOKUP(B932,'2-Kosten per locatie'!$A$13:$C$63,3,FALSE)</f>
        <v>0</v>
      </c>
      <c r="S932" s="334">
        <f>IF(M932&gt;0,M932*H932/Y932,0)*VLOOKUP(B932,'2-Kosten per locatie'!$A$13:$C$63,3,FALSE)</f>
        <v>0</v>
      </c>
      <c r="T932" s="334">
        <f>IF(N932&gt;0,N932*H932/Z932,0)*VLOOKUP(B932,'2-Kosten per locatie'!$A$13:$C$63,3,FALSE)</f>
        <v>0</v>
      </c>
      <c r="U932" s="334">
        <f>IF(O932&gt;0,O932*H932/Y932,0)*VLOOKUP(B932,'2-Kosten per locatie'!$A$13:$C$63,3,FALSE)</f>
        <v>0</v>
      </c>
      <c r="V932" s="334">
        <f>IF(P932&gt;0,P932*H932/Z932,0)*VLOOKUP(B932,'2-Kosten per locatie'!$A$13:$C$63,3,FALSE)</f>
        <v>0</v>
      </c>
      <c r="W932" s="335">
        <f>IF(K932="nio",0,IF(K932&gt;0,VLOOKUP(F932,'3-Productie normen'!A:L,VLOOKUP(K932,'3-Productie normen'!$B$38:$C$44,2,FALSE),FALSE)))</f>
        <v>0</v>
      </c>
      <c r="X932" s="335">
        <f t="shared" si="81"/>
        <v>0</v>
      </c>
      <c r="Y932" s="335">
        <f t="shared" si="82"/>
        <v>0</v>
      </c>
      <c r="Z932" s="335">
        <f t="shared" si="83"/>
        <v>0</v>
      </c>
      <c r="AA932" s="336" t="str">
        <f>VLOOKUP(F932,'3-Productie normen'!A:O,15,FALSE)</f>
        <v>-</v>
      </c>
      <c r="AC932" s="337">
        <f t="shared" si="84"/>
        <v>0</v>
      </c>
    </row>
    <row r="933" spans="1:29" ht="14.1" customHeight="1">
      <c r="A933" s="68">
        <v>933</v>
      </c>
      <c r="B933" s="273" t="s">
        <v>111</v>
      </c>
      <c r="C933" s="329">
        <v>1</v>
      </c>
      <c r="D933" s="330" t="s">
        <v>594</v>
      </c>
      <c r="E933" s="224" t="s">
        <v>535</v>
      </c>
      <c r="F933" s="224" t="s">
        <v>218</v>
      </c>
      <c r="G933" s="224" t="s">
        <v>223</v>
      </c>
      <c r="H933" s="339"/>
      <c r="I933" s="339">
        <v>1</v>
      </c>
      <c r="J933" s="332">
        <f t="shared" si="77"/>
        <v>0</v>
      </c>
      <c r="K933" s="333" t="s">
        <v>219</v>
      </c>
      <c r="L933" s="333"/>
      <c r="M933" s="333"/>
      <c r="N933" s="333"/>
      <c r="O933" s="333"/>
      <c r="P933" s="333"/>
      <c r="Q933" s="334">
        <f>IF(K933="nio",0,IF(K933&gt;0,K933*H933/W933,0))*VLOOKUP(B933,'2-Kosten per locatie'!$A$13:$C$63,3,FALSE)</f>
        <v>0</v>
      </c>
      <c r="R933" s="334">
        <f>IF(L933&gt;0,L933*H933/X933,0)*VLOOKUP(B933,'2-Kosten per locatie'!$A$13:$C$63,3,FALSE)</f>
        <v>0</v>
      </c>
      <c r="S933" s="334">
        <f>IF(M933&gt;0,M933*H933/Y933,0)*VLOOKUP(B933,'2-Kosten per locatie'!$A$13:$C$63,3,FALSE)</f>
        <v>0</v>
      </c>
      <c r="T933" s="334">
        <f>IF(N933&gt;0,N933*H933/Z933,0)*VLOOKUP(B933,'2-Kosten per locatie'!$A$13:$C$63,3,FALSE)</f>
        <v>0</v>
      </c>
      <c r="U933" s="334">
        <f>IF(O933&gt;0,O933*H933/Y933,0)*VLOOKUP(B933,'2-Kosten per locatie'!$A$13:$C$63,3,FALSE)</f>
        <v>0</v>
      </c>
      <c r="V933" s="334">
        <f>IF(P933&gt;0,P933*H933/Z933,0)*VLOOKUP(B933,'2-Kosten per locatie'!$A$13:$C$63,3,FALSE)</f>
        <v>0</v>
      </c>
      <c r="W933" s="335">
        <f>IF(K933="nio",0,IF(K933&gt;0,VLOOKUP(F933,'3-Productie normen'!A:L,VLOOKUP(K933,'3-Productie normen'!$B$38:$C$44,2,FALSE),FALSE)))</f>
        <v>0</v>
      </c>
      <c r="X933" s="335">
        <f t="shared" si="81"/>
        <v>0</v>
      </c>
      <c r="Y933" s="335">
        <f t="shared" si="82"/>
        <v>0</v>
      </c>
      <c r="Z933" s="335">
        <f t="shared" si="83"/>
        <v>0</v>
      </c>
      <c r="AA933" s="336" t="str">
        <f>VLOOKUP(F933,'3-Productie normen'!A:O,15,FALSE)</f>
        <v>-</v>
      </c>
      <c r="AC933" s="337">
        <f t="shared" si="84"/>
        <v>0</v>
      </c>
    </row>
    <row r="934" spans="1:29" ht="14.1" customHeight="1">
      <c r="A934" s="68">
        <v>934</v>
      </c>
      <c r="B934" s="273" t="s">
        <v>111</v>
      </c>
      <c r="C934" s="329">
        <v>1</v>
      </c>
      <c r="D934" s="330" t="s">
        <v>595</v>
      </c>
      <c r="E934" s="224" t="s">
        <v>240</v>
      </c>
      <c r="F934" s="224" t="s">
        <v>169</v>
      </c>
      <c r="G934" s="224" t="s">
        <v>209</v>
      </c>
      <c r="H934" s="339">
        <v>45</v>
      </c>
      <c r="I934" s="339"/>
      <c r="J934" s="332">
        <f t="shared" si="77"/>
        <v>255</v>
      </c>
      <c r="K934" s="333">
        <v>255</v>
      </c>
      <c r="L934" s="333"/>
      <c r="M934" s="333"/>
      <c r="N934" s="333"/>
      <c r="O934" s="333"/>
      <c r="P934" s="333"/>
      <c r="Q934" s="334" t="e">
        <f>IF(K934="nio",0,IF(K934&gt;0,K934*H934/W934,0))*VLOOKUP(B934,'2-Kosten per locatie'!$A$13:$C$63,3,FALSE)</f>
        <v>#DIV/0!</v>
      </c>
      <c r="R934" s="334">
        <f>IF(L934&gt;0,L934*H934/X934,0)*VLOOKUP(B934,'2-Kosten per locatie'!$A$13:$C$63,3,FALSE)</f>
        <v>0</v>
      </c>
      <c r="S934" s="334">
        <f>IF(M934&gt;0,M934*H934/Y934,0)*VLOOKUP(B934,'2-Kosten per locatie'!$A$13:$C$63,3,FALSE)</f>
        <v>0</v>
      </c>
      <c r="T934" s="334">
        <f>IF(N934&gt;0,N934*H934/Z934,0)*VLOOKUP(B934,'2-Kosten per locatie'!$A$13:$C$63,3,FALSE)</f>
        <v>0</v>
      </c>
      <c r="U934" s="334">
        <f>IF(O934&gt;0,O934*H934/Y934,0)*VLOOKUP(B934,'2-Kosten per locatie'!$A$13:$C$63,3,FALSE)</f>
        <v>0</v>
      </c>
      <c r="V934" s="334">
        <f>IF(P934&gt;0,P934*H934/Z934,0)*VLOOKUP(B934,'2-Kosten per locatie'!$A$13:$C$63,3,FALSE)</f>
        <v>0</v>
      </c>
      <c r="W934" s="335">
        <f>IF(K934="nio",0,IF(K934&gt;0,VLOOKUP(F934,'3-Productie normen'!A:L,VLOOKUP(K934,'3-Productie normen'!$B$38:$C$44,2,FALSE),FALSE)))</f>
        <v>0</v>
      </c>
      <c r="X934" s="335">
        <f t="shared" si="81"/>
        <v>0</v>
      </c>
      <c r="Y934" s="335">
        <f t="shared" si="82"/>
        <v>0</v>
      </c>
      <c r="Z934" s="335">
        <f t="shared" si="83"/>
        <v>0</v>
      </c>
      <c r="AA934" s="336" t="str">
        <f>VLOOKUP(F934,'3-Productie normen'!A:O,15,FALSE)</f>
        <v>V</v>
      </c>
      <c r="AC934" s="337">
        <f t="shared" si="84"/>
        <v>11475</v>
      </c>
    </row>
    <row r="935" spans="1:29" ht="14.1" customHeight="1">
      <c r="A935" s="68">
        <v>935</v>
      </c>
      <c r="B935" s="273" t="s">
        <v>111</v>
      </c>
      <c r="C935" s="329">
        <v>1</v>
      </c>
      <c r="D935" s="330" t="s">
        <v>596</v>
      </c>
      <c r="E935" s="224" t="s">
        <v>597</v>
      </c>
      <c r="F935" s="224" t="s">
        <v>218</v>
      </c>
      <c r="G935" s="224" t="s">
        <v>209</v>
      </c>
      <c r="H935" s="339"/>
      <c r="I935" s="339">
        <v>15</v>
      </c>
      <c r="J935" s="332">
        <f t="shared" si="77"/>
        <v>0</v>
      </c>
      <c r="K935" s="333" t="s">
        <v>219</v>
      </c>
      <c r="L935" s="333"/>
      <c r="M935" s="333"/>
      <c r="N935" s="333"/>
      <c r="O935" s="333"/>
      <c r="P935" s="333"/>
      <c r="Q935" s="334">
        <f>IF(K935="nio",0,IF(K935&gt;0,K935*H935/W935,0))*VLOOKUP(B935,'2-Kosten per locatie'!$A$13:$C$63,3,FALSE)</f>
        <v>0</v>
      </c>
      <c r="R935" s="334">
        <f>IF(L935&gt;0,L935*H935/X935,0)*VLOOKUP(B935,'2-Kosten per locatie'!$A$13:$C$63,3,FALSE)</f>
        <v>0</v>
      </c>
      <c r="S935" s="334">
        <f>IF(M935&gt;0,M935*H935/Y935,0)*VLOOKUP(B935,'2-Kosten per locatie'!$A$13:$C$63,3,FALSE)</f>
        <v>0</v>
      </c>
      <c r="T935" s="334">
        <f>IF(N935&gt;0,N935*H935/Z935,0)*VLOOKUP(B935,'2-Kosten per locatie'!$A$13:$C$63,3,FALSE)</f>
        <v>0</v>
      </c>
      <c r="U935" s="334">
        <f>IF(O935&gt;0,O935*H935/Y935,0)*VLOOKUP(B935,'2-Kosten per locatie'!$A$13:$C$63,3,FALSE)</f>
        <v>0</v>
      </c>
      <c r="V935" s="334">
        <f>IF(P935&gt;0,P935*H935/Z935,0)*VLOOKUP(B935,'2-Kosten per locatie'!$A$13:$C$63,3,FALSE)</f>
        <v>0</v>
      </c>
      <c r="W935" s="335">
        <f>IF(K935="nio",0,IF(K935&gt;0,VLOOKUP(F935,'3-Productie normen'!A:L,VLOOKUP(K935,'3-Productie normen'!$B$38:$C$44,2,FALSE),FALSE)))</f>
        <v>0</v>
      </c>
      <c r="X935" s="335">
        <f t="shared" si="81"/>
        <v>0</v>
      </c>
      <c r="Y935" s="335">
        <f t="shared" si="82"/>
        <v>0</v>
      </c>
      <c r="Z935" s="335">
        <f t="shared" si="83"/>
        <v>0</v>
      </c>
      <c r="AA935" s="336" t="str">
        <f>VLOOKUP(F935,'3-Productie normen'!A:O,15,FALSE)</f>
        <v>-</v>
      </c>
      <c r="AC935" s="337">
        <f t="shared" si="84"/>
        <v>0</v>
      </c>
    </row>
    <row r="936" spans="1:29" ht="14.1" customHeight="1">
      <c r="A936" s="68">
        <v>936</v>
      </c>
      <c r="B936" s="273" t="s">
        <v>111</v>
      </c>
      <c r="C936" s="329">
        <v>1</v>
      </c>
      <c r="D936" s="330" t="s">
        <v>598</v>
      </c>
      <c r="E936" s="224" t="s">
        <v>391</v>
      </c>
      <c r="F936" s="224" t="s">
        <v>155</v>
      </c>
      <c r="G936" s="224" t="s">
        <v>233</v>
      </c>
      <c r="H936" s="339">
        <v>5</v>
      </c>
      <c r="I936" s="339"/>
      <c r="J936" s="332">
        <f t="shared" si="77"/>
        <v>255</v>
      </c>
      <c r="K936" s="333">
        <v>255</v>
      </c>
      <c r="L936" s="333"/>
      <c r="M936" s="333"/>
      <c r="N936" s="333"/>
      <c r="O936" s="333"/>
      <c r="P936" s="333"/>
      <c r="Q936" s="334" t="e">
        <f>IF(K936="nio",0,IF(K936&gt;0,K936*H936/W936,0))*VLOOKUP(B936,'2-Kosten per locatie'!$A$13:$C$63,3,FALSE)</f>
        <v>#DIV/0!</v>
      </c>
      <c r="R936" s="334">
        <f>IF(L936&gt;0,L936*H936/X936,0)*VLOOKUP(B936,'2-Kosten per locatie'!$A$13:$C$63,3,FALSE)</f>
        <v>0</v>
      </c>
      <c r="S936" s="334">
        <f>IF(M936&gt;0,M936*H936/Y936,0)*VLOOKUP(B936,'2-Kosten per locatie'!$A$13:$C$63,3,FALSE)</f>
        <v>0</v>
      </c>
      <c r="T936" s="334">
        <f>IF(N936&gt;0,N936*H936/Z936,0)*VLOOKUP(B936,'2-Kosten per locatie'!$A$13:$C$63,3,FALSE)</f>
        <v>0</v>
      </c>
      <c r="U936" s="334">
        <f>IF(O936&gt;0,O936*H936/Y936,0)*VLOOKUP(B936,'2-Kosten per locatie'!$A$13:$C$63,3,FALSE)</f>
        <v>0</v>
      </c>
      <c r="V936" s="334">
        <f>IF(P936&gt;0,P936*H936/Z936,0)*VLOOKUP(B936,'2-Kosten per locatie'!$A$13:$C$63,3,FALSE)</f>
        <v>0</v>
      </c>
      <c r="W936" s="335">
        <f>IF(K936="nio",0,IF(K936&gt;0,VLOOKUP(F936,'3-Productie normen'!A:L,VLOOKUP(K936,'3-Productie normen'!$B$38:$C$44,2,FALSE),FALSE)))</f>
        <v>0</v>
      </c>
      <c r="X936" s="335">
        <f t="shared" si="81"/>
        <v>0</v>
      </c>
      <c r="Y936" s="335">
        <f t="shared" si="82"/>
        <v>0</v>
      </c>
      <c r="Z936" s="335">
        <f t="shared" si="83"/>
        <v>0</v>
      </c>
      <c r="AA936" s="336" t="str">
        <f>VLOOKUP(F936,'3-Productie normen'!A:O,15,FALSE)</f>
        <v>V</v>
      </c>
      <c r="AC936" s="337">
        <f t="shared" si="84"/>
        <v>1275</v>
      </c>
    </row>
    <row r="937" spans="1:29" ht="14.1" customHeight="1">
      <c r="A937" s="68">
        <v>937</v>
      </c>
      <c r="B937" s="273" t="s">
        <v>111</v>
      </c>
      <c r="C937" s="329">
        <v>1</v>
      </c>
      <c r="D937" s="330" t="s">
        <v>599</v>
      </c>
      <c r="E937" s="224" t="s">
        <v>593</v>
      </c>
      <c r="F937" s="224" t="s">
        <v>218</v>
      </c>
      <c r="G937" s="224" t="s">
        <v>233</v>
      </c>
      <c r="H937" s="339"/>
      <c r="I937" s="339">
        <v>1</v>
      </c>
      <c r="J937" s="332">
        <f t="shared" si="77"/>
        <v>0</v>
      </c>
      <c r="K937" s="333" t="s">
        <v>219</v>
      </c>
      <c r="L937" s="333"/>
      <c r="M937" s="333"/>
      <c r="N937" s="333"/>
      <c r="O937" s="333"/>
      <c r="P937" s="333"/>
      <c r="Q937" s="334">
        <f>IF(K937="nio",0,IF(K937&gt;0,K937*H937/W937,0))*VLOOKUP(B937,'2-Kosten per locatie'!$A$13:$C$63,3,FALSE)</f>
        <v>0</v>
      </c>
      <c r="R937" s="334">
        <f>IF(L937&gt;0,L937*H937/X937,0)*VLOOKUP(B937,'2-Kosten per locatie'!$A$13:$C$63,3,FALSE)</f>
        <v>0</v>
      </c>
      <c r="S937" s="334">
        <f>IF(M937&gt;0,M937*H937/Y937,0)*VLOOKUP(B937,'2-Kosten per locatie'!$A$13:$C$63,3,FALSE)</f>
        <v>0</v>
      </c>
      <c r="T937" s="334">
        <f>IF(N937&gt;0,N937*H937/Z937,0)*VLOOKUP(B937,'2-Kosten per locatie'!$A$13:$C$63,3,FALSE)</f>
        <v>0</v>
      </c>
      <c r="U937" s="334">
        <f>IF(O937&gt;0,O937*H937/Y937,0)*VLOOKUP(B937,'2-Kosten per locatie'!$A$13:$C$63,3,FALSE)</f>
        <v>0</v>
      </c>
      <c r="V937" s="334">
        <f>IF(P937&gt;0,P937*H937/Z937,0)*VLOOKUP(B937,'2-Kosten per locatie'!$A$13:$C$63,3,FALSE)</f>
        <v>0</v>
      </c>
      <c r="W937" s="335">
        <f>IF(K937="nio",0,IF(K937&gt;0,VLOOKUP(F937,'3-Productie normen'!A:L,VLOOKUP(K937,'3-Productie normen'!$B$38:$C$44,2,FALSE),FALSE)))</f>
        <v>0</v>
      </c>
      <c r="X937" s="335">
        <f t="shared" si="81"/>
        <v>0</v>
      </c>
      <c r="Y937" s="335">
        <f t="shared" si="82"/>
        <v>0</v>
      </c>
      <c r="Z937" s="335">
        <f t="shared" si="83"/>
        <v>0</v>
      </c>
      <c r="AA937" s="336" t="str">
        <f>VLOOKUP(F937,'3-Productie normen'!A:O,15,FALSE)</f>
        <v>-</v>
      </c>
      <c r="AC937" s="337">
        <f t="shared" si="84"/>
        <v>0</v>
      </c>
    </row>
    <row r="938" spans="1:29" ht="14.1" customHeight="1">
      <c r="A938" s="68">
        <v>938</v>
      </c>
      <c r="B938" s="273" t="s">
        <v>99</v>
      </c>
      <c r="C938" s="329" t="s">
        <v>590</v>
      </c>
      <c r="D938" s="330" t="s">
        <v>559</v>
      </c>
      <c r="E938" s="224" t="s">
        <v>153</v>
      </c>
      <c r="F938" s="224" t="s">
        <v>153</v>
      </c>
      <c r="G938" s="224" t="s">
        <v>212</v>
      </c>
      <c r="H938" s="339">
        <v>5.3</v>
      </c>
      <c r="I938" s="339"/>
      <c r="J938" s="332">
        <f t="shared" si="77"/>
        <v>365</v>
      </c>
      <c r="K938" s="333">
        <v>255</v>
      </c>
      <c r="L938" s="333"/>
      <c r="M938" s="333">
        <v>102</v>
      </c>
      <c r="N938" s="333"/>
      <c r="O938" s="333">
        <v>8</v>
      </c>
      <c r="P938" s="333"/>
      <c r="Q938" s="334" t="e">
        <f>IF(K938="nio",0,IF(K938&gt;0,K938*H938/W938,0))*VLOOKUP(B938,'2-Kosten per locatie'!$A$13:$C$63,3,FALSE)</f>
        <v>#DIV/0!</v>
      </c>
      <c r="R938" s="334">
        <f>IF(L938&gt;0,L938*H938/X938,0)*VLOOKUP(B938,'2-Kosten per locatie'!$A$13:$C$63,3,FALSE)</f>
        <v>0</v>
      </c>
      <c r="S938" s="334" t="e">
        <f>IF(M938&gt;0,M938*H938/Y938,0)*VLOOKUP(B938,'2-Kosten per locatie'!$A$13:$C$63,3,FALSE)</f>
        <v>#DIV/0!</v>
      </c>
      <c r="T938" s="334">
        <f>IF(N938&gt;0,N938*H938/Z938,0)*VLOOKUP(B938,'2-Kosten per locatie'!$A$13:$C$63,3,FALSE)</f>
        <v>0</v>
      </c>
      <c r="U938" s="334" t="e">
        <f>IF(O938&gt;0,O938*H938/Y938,0)*VLOOKUP(B938,'2-Kosten per locatie'!$A$13:$C$63,3,FALSE)</f>
        <v>#DIV/0!</v>
      </c>
      <c r="V938" s="334">
        <f>IF(P938&gt;0,P938*H938/Z938,0)*VLOOKUP(B938,'2-Kosten per locatie'!$A$13:$C$63,3,FALSE)</f>
        <v>0</v>
      </c>
      <c r="W938" s="335">
        <f>IF(K938="nio",0,IF(K938&gt;0,VLOOKUP(F938,'3-Productie normen'!A:L,VLOOKUP(K938,'3-Productie normen'!$B$38:$C$44,2,FALSE),FALSE)))</f>
        <v>0</v>
      </c>
      <c r="X938" s="335">
        <f t="shared" si="81"/>
        <v>0</v>
      </c>
      <c r="Y938" s="335">
        <f t="shared" si="82"/>
        <v>0</v>
      </c>
      <c r="Z938" s="335">
        <f t="shared" si="83"/>
        <v>0</v>
      </c>
      <c r="AA938" s="336" t="str">
        <f>VLOOKUP(F938,'3-Productie normen'!A:O,15,FALSE)</f>
        <v>V</v>
      </c>
      <c r="AC938" s="337">
        <f t="shared" si="84"/>
        <v>1934.5</v>
      </c>
    </row>
    <row r="939" spans="1:29" ht="14.1" customHeight="1">
      <c r="A939" s="68">
        <v>939</v>
      </c>
      <c r="B939" s="273" t="s">
        <v>99</v>
      </c>
      <c r="C939" s="329" t="s">
        <v>590</v>
      </c>
      <c r="D939" s="330" t="s">
        <v>560</v>
      </c>
      <c r="E939" s="224" t="s">
        <v>600</v>
      </c>
      <c r="F939" s="224" t="s">
        <v>154</v>
      </c>
      <c r="G939" s="224" t="s">
        <v>212</v>
      </c>
      <c r="H939" s="339">
        <v>70.8</v>
      </c>
      <c r="I939" s="339"/>
      <c r="J939" s="332">
        <f t="shared" si="77"/>
        <v>365</v>
      </c>
      <c r="K939" s="333">
        <v>255</v>
      </c>
      <c r="L939" s="333"/>
      <c r="M939" s="333">
        <v>102</v>
      </c>
      <c r="N939" s="333"/>
      <c r="O939" s="333">
        <v>8</v>
      </c>
      <c r="P939" s="333"/>
      <c r="Q939" s="334" t="e">
        <f>IF(K939="nio",0,IF(K939&gt;0,K939*H939/W939,0))*VLOOKUP(B939,'2-Kosten per locatie'!$A$13:$C$63,3,FALSE)</f>
        <v>#DIV/0!</v>
      </c>
      <c r="R939" s="334">
        <f>IF(L939&gt;0,L939*H939/X939,0)*VLOOKUP(B939,'2-Kosten per locatie'!$A$13:$C$63,3,FALSE)</f>
        <v>0</v>
      </c>
      <c r="S939" s="334" t="e">
        <f>IF(M939&gt;0,M939*H939/Y939,0)*VLOOKUP(B939,'2-Kosten per locatie'!$A$13:$C$63,3,FALSE)</f>
        <v>#DIV/0!</v>
      </c>
      <c r="T939" s="334">
        <f>IF(N939&gt;0,N939*H939/Z939,0)*VLOOKUP(B939,'2-Kosten per locatie'!$A$13:$C$63,3,FALSE)</f>
        <v>0</v>
      </c>
      <c r="U939" s="334" t="e">
        <f>IF(O939&gt;0,O939*H939/Y939,0)*VLOOKUP(B939,'2-Kosten per locatie'!$A$13:$C$63,3,FALSE)</f>
        <v>#DIV/0!</v>
      </c>
      <c r="V939" s="334">
        <f>IF(P939&gt;0,P939*H939/Z939,0)*VLOOKUP(B939,'2-Kosten per locatie'!$A$13:$C$63,3,FALSE)</f>
        <v>0</v>
      </c>
      <c r="W939" s="335">
        <f>IF(K939="nio",0,IF(K939&gt;0,VLOOKUP(F939,'3-Productie normen'!A:L,VLOOKUP(K939,'3-Productie normen'!$B$38:$C$44,2,FALSE),FALSE)))</f>
        <v>0</v>
      </c>
      <c r="X939" s="335">
        <f t="shared" si="81"/>
        <v>0</v>
      </c>
      <c r="Y939" s="335">
        <f t="shared" si="82"/>
        <v>0</v>
      </c>
      <c r="Z939" s="335">
        <f t="shared" si="83"/>
        <v>0</v>
      </c>
      <c r="AA939" s="336" t="str">
        <f>VLOOKUP(F939,'3-Productie normen'!A:O,15,FALSE)</f>
        <v>V</v>
      </c>
      <c r="AC939" s="337">
        <f t="shared" si="84"/>
        <v>25842</v>
      </c>
    </row>
    <row r="940" spans="1:29" ht="14.1" customHeight="1">
      <c r="A940" s="68">
        <v>940</v>
      </c>
      <c r="B940" s="273" t="s">
        <v>99</v>
      </c>
      <c r="C940" s="329" t="s">
        <v>590</v>
      </c>
      <c r="D940" s="330" t="s">
        <v>561</v>
      </c>
      <c r="E940" s="224" t="s">
        <v>464</v>
      </c>
      <c r="F940" s="224" t="s">
        <v>167</v>
      </c>
      <c r="G940" s="224" t="s">
        <v>212</v>
      </c>
      <c r="H940" s="339">
        <v>12</v>
      </c>
      <c r="I940" s="339"/>
      <c r="J940" s="332">
        <f t="shared" si="77"/>
        <v>130</v>
      </c>
      <c r="K940" s="333">
        <v>130</v>
      </c>
      <c r="L940" s="333"/>
      <c r="M940" s="333"/>
      <c r="N940" s="333"/>
      <c r="O940" s="333"/>
      <c r="P940" s="333"/>
      <c r="Q940" s="334" t="e">
        <f>IF(K940="nio",0,IF(K940&gt;0,K940*H940/W940,0))*VLOOKUP(B940,'2-Kosten per locatie'!$A$13:$C$63,3,FALSE)</f>
        <v>#DIV/0!</v>
      </c>
      <c r="R940" s="334">
        <f>IF(L940&gt;0,L940*H940/X940,0)*VLOOKUP(B940,'2-Kosten per locatie'!$A$13:$C$63,3,FALSE)</f>
        <v>0</v>
      </c>
      <c r="S940" s="334">
        <f>IF(M940&gt;0,M940*H940/Y940,0)*VLOOKUP(B940,'2-Kosten per locatie'!$A$13:$C$63,3,FALSE)</f>
        <v>0</v>
      </c>
      <c r="T940" s="334">
        <f>IF(N940&gt;0,N940*H940/Z940,0)*VLOOKUP(B940,'2-Kosten per locatie'!$A$13:$C$63,3,FALSE)</f>
        <v>0</v>
      </c>
      <c r="U940" s="334">
        <f>IF(O940&gt;0,O940*H940/Y940,0)*VLOOKUP(B940,'2-Kosten per locatie'!$A$13:$C$63,3,FALSE)</f>
        <v>0</v>
      </c>
      <c r="V940" s="334">
        <f>IF(P940&gt;0,P940*H940/Z940,0)*VLOOKUP(B940,'2-Kosten per locatie'!$A$13:$C$63,3,FALSE)</f>
        <v>0</v>
      </c>
      <c r="W940" s="335">
        <f>IF(K940="nio",0,IF(K940&gt;0,VLOOKUP(F940,'3-Productie normen'!A:L,VLOOKUP(K940,'3-Productie normen'!$B$38:$C$44,2,FALSE),FALSE)))</f>
        <v>0</v>
      </c>
      <c r="X940" s="335">
        <f t="shared" si="81"/>
        <v>0</v>
      </c>
      <c r="Y940" s="335">
        <f t="shared" si="82"/>
        <v>0</v>
      </c>
      <c r="Z940" s="335">
        <f t="shared" si="83"/>
        <v>0</v>
      </c>
      <c r="AA940" s="336" t="str">
        <f>VLOOKUP(F940,'3-Productie normen'!A:O,15,FALSE)</f>
        <v>V</v>
      </c>
      <c r="AC940" s="337">
        <f t="shared" si="84"/>
        <v>1560</v>
      </c>
    </row>
    <row r="941" spans="1:29" ht="14.1" customHeight="1">
      <c r="A941" s="68">
        <v>941</v>
      </c>
      <c r="B941" s="273" t="s">
        <v>99</v>
      </c>
      <c r="C941" s="329" t="s">
        <v>590</v>
      </c>
      <c r="D941" s="330" t="s">
        <v>592</v>
      </c>
      <c r="E941" s="224" t="s">
        <v>403</v>
      </c>
      <c r="F941" s="224" t="s">
        <v>403</v>
      </c>
      <c r="G941" s="224" t="s">
        <v>212</v>
      </c>
      <c r="H941" s="339">
        <v>0</v>
      </c>
      <c r="I941" s="339"/>
      <c r="J941" s="332">
        <f t="shared" si="77"/>
        <v>0</v>
      </c>
      <c r="K941" s="333" t="s">
        <v>219</v>
      </c>
      <c r="L941" s="333"/>
      <c r="M941" s="333"/>
      <c r="N941" s="333"/>
      <c r="O941" s="333"/>
      <c r="P941" s="333"/>
      <c r="Q941" s="334">
        <f>IF(K941="nio",0,IF(K941&gt;0,K941*H941/W941,0))*VLOOKUP(B941,'2-Kosten per locatie'!$A$13:$C$63,3,FALSE)</f>
        <v>0</v>
      </c>
      <c r="R941" s="334">
        <f>IF(L941&gt;0,L941*H941/X941,0)*VLOOKUP(B941,'2-Kosten per locatie'!$A$13:$C$63,3,FALSE)</f>
        <v>0</v>
      </c>
      <c r="S941" s="334">
        <f>IF(M941&gt;0,M941*H941/Y941,0)*VLOOKUP(B941,'2-Kosten per locatie'!$A$13:$C$63,3,FALSE)</f>
        <v>0</v>
      </c>
      <c r="T941" s="334">
        <f>IF(N941&gt;0,N941*H941/Z941,0)*VLOOKUP(B941,'2-Kosten per locatie'!$A$13:$C$63,3,FALSE)</f>
        <v>0</v>
      </c>
      <c r="U941" s="334">
        <f>IF(O941&gt;0,O941*H941/Y941,0)*VLOOKUP(B941,'2-Kosten per locatie'!$A$13:$C$63,3,FALSE)</f>
        <v>0</v>
      </c>
      <c r="V941" s="334">
        <f>IF(P941&gt;0,P941*H941/Z941,0)*VLOOKUP(B941,'2-Kosten per locatie'!$A$13:$C$63,3,FALSE)</f>
        <v>0</v>
      </c>
      <c r="W941" s="335">
        <f>IF(K941="nio",0,IF(K941&gt;0,VLOOKUP(F941,'3-Productie normen'!A:L,VLOOKUP(K941,'3-Productie normen'!$B$38:$C$44,2,FALSE),FALSE)))</f>
        <v>0</v>
      </c>
      <c r="X941" s="335">
        <f t="shared" si="81"/>
        <v>0</v>
      </c>
      <c r="Y941" s="335">
        <f t="shared" si="82"/>
        <v>0</v>
      </c>
      <c r="Z941" s="335">
        <f t="shared" si="83"/>
        <v>0</v>
      </c>
      <c r="AA941" s="336" t="e">
        <f>VLOOKUP(F941,'3-Productie normen'!A:O,15,FALSE)</f>
        <v>#N/A</v>
      </c>
      <c r="AC941" s="337">
        <f t="shared" si="84"/>
        <v>0</v>
      </c>
    </row>
    <row r="942" spans="1:29" ht="14.1" customHeight="1">
      <c r="A942" s="68">
        <v>942</v>
      </c>
      <c r="B942" s="273" t="s">
        <v>99</v>
      </c>
      <c r="C942" s="329" t="s">
        <v>590</v>
      </c>
      <c r="D942" s="330" t="s">
        <v>563</v>
      </c>
      <c r="E942" s="224" t="s">
        <v>601</v>
      </c>
      <c r="F942" s="224" t="s">
        <v>601</v>
      </c>
      <c r="G942" s="224" t="s">
        <v>212</v>
      </c>
      <c r="H942" s="339">
        <v>0</v>
      </c>
      <c r="I942" s="339"/>
      <c r="J942" s="332">
        <f t="shared" ref="J942:J1004" si="85">SUM(K942:P942)</f>
        <v>0</v>
      </c>
      <c r="K942" s="333" t="s">
        <v>219</v>
      </c>
      <c r="L942" s="333"/>
      <c r="M942" s="333"/>
      <c r="N942" s="333"/>
      <c r="O942" s="333"/>
      <c r="P942" s="333"/>
      <c r="Q942" s="334">
        <f>IF(K942="nio",0,IF(K942&gt;0,K942*H942/W942,0))*VLOOKUP(B942,'2-Kosten per locatie'!$A$13:$C$63,3,FALSE)</f>
        <v>0</v>
      </c>
      <c r="R942" s="334">
        <f>IF(L942&gt;0,L942*H942/X942,0)*VLOOKUP(B942,'2-Kosten per locatie'!$A$13:$C$63,3,FALSE)</f>
        <v>0</v>
      </c>
      <c r="S942" s="334">
        <f>IF(M942&gt;0,M942*H942/Y942,0)*VLOOKUP(B942,'2-Kosten per locatie'!$A$13:$C$63,3,FALSE)</f>
        <v>0</v>
      </c>
      <c r="T942" s="334">
        <f>IF(N942&gt;0,N942*H942/Z942,0)*VLOOKUP(B942,'2-Kosten per locatie'!$A$13:$C$63,3,FALSE)</f>
        <v>0</v>
      </c>
      <c r="U942" s="334">
        <f>IF(O942&gt;0,O942*H942/Y942,0)*VLOOKUP(B942,'2-Kosten per locatie'!$A$13:$C$63,3,FALSE)</f>
        <v>0</v>
      </c>
      <c r="V942" s="334">
        <f>IF(P942&gt;0,P942*H942/Z942,0)*VLOOKUP(B942,'2-Kosten per locatie'!$A$13:$C$63,3,FALSE)</f>
        <v>0</v>
      </c>
      <c r="W942" s="335">
        <f>IF(K942="nio",0,IF(K942&gt;0,VLOOKUP(F942,'3-Productie normen'!A:L,VLOOKUP(K942,'3-Productie normen'!$B$38:$C$44,2,FALSE),FALSE)))</f>
        <v>0</v>
      </c>
      <c r="X942" s="335">
        <f t="shared" si="81"/>
        <v>0</v>
      </c>
      <c r="Y942" s="335">
        <f t="shared" si="82"/>
        <v>0</v>
      </c>
      <c r="Z942" s="335">
        <f t="shared" si="83"/>
        <v>0</v>
      </c>
      <c r="AA942" s="336" t="e">
        <f>VLOOKUP(F942,'3-Productie normen'!A:O,15,FALSE)</f>
        <v>#N/A</v>
      </c>
      <c r="AC942" s="337">
        <f t="shared" si="84"/>
        <v>0</v>
      </c>
    </row>
    <row r="943" spans="1:29" ht="14.1" customHeight="1">
      <c r="A943" s="68">
        <v>943</v>
      </c>
      <c r="B943" s="273" t="s">
        <v>99</v>
      </c>
      <c r="C943" s="329" t="s">
        <v>590</v>
      </c>
      <c r="D943" s="330" t="s">
        <v>564</v>
      </c>
      <c r="E943" s="224" t="s">
        <v>602</v>
      </c>
      <c r="F943" s="224" t="s">
        <v>158</v>
      </c>
      <c r="G943" s="224" t="s">
        <v>212</v>
      </c>
      <c r="H943" s="339">
        <v>17.7</v>
      </c>
      <c r="I943" s="339"/>
      <c r="J943" s="332">
        <f t="shared" si="85"/>
        <v>130</v>
      </c>
      <c r="K943" s="333">
        <v>130</v>
      </c>
      <c r="L943" s="333"/>
      <c r="M943" s="333">
        <v>0</v>
      </c>
      <c r="N943" s="333"/>
      <c r="O943" s="333"/>
      <c r="P943" s="333"/>
      <c r="Q943" s="334" t="e">
        <f>IF(K943="nio",0,IF(K943&gt;0,K943*H943/W943,0))*VLOOKUP(B943,'2-Kosten per locatie'!$A$13:$C$63,3,FALSE)</f>
        <v>#DIV/0!</v>
      </c>
      <c r="R943" s="334">
        <f>IF(L943&gt;0,L943*H943/X943,0)*VLOOKUP(B943,'2-Kosten per locatie'!$A$13:$C$63,3,FALSE)</f>
        <v>0</v>
      </c>
      <c r="S943" s="334">
        <f>IF(M943&gt;0,M943*H943/Y943,0)*VLOOKUP(B943,'2-Kosten per locatie'!$A$13:$C$63,3,FALSE)</f>
        <v>0</v>
      </c>
      <c r="T943" s="334">
        <f>IF(N943&gt;0,N943*H943/Z943,0)*VLOOKUP(B943,'2-Kosten per locatie'!$A$13:$C$63,3,FALSE)</f>
        <v>0</v>
      </c>
      <c r="U943" s="334">
        <f>IF(O943&gt;0,O943*H943/Y943,0)*VLOOKUP(B943,'2-Kosten per locatie'!$A$13:$C$63,3,FALSE)</f>
        <v>0</v>
      </c>
      <c r="V943" s="334">
        <f>IF(P943&gt;0,P943*H943/Z943,0)*VLOOKUP(B943,'2-Kosten per locatie'!$A$13:$C$63,3,FALSE)</f>
        <v>0</v>
      </c>
      <c r="W943" s="335">
        <f>IF(K943="nio",0,IF(K943&gt;0,VLOOKUP(F943,'3-Productie normen'!A:L,VLOOKUP(K943,'3-Productie normen'!$B$38:$C$44,2,FALSE),FALSE)))</f>
        <v>0</v>
      </c>
      <c r="X943" s="335">
        <f t="shared" si="81"/>
        <v>0</v>
      </c>
      <c r="Y943" s="335">
        <f t="shared" si="82"/>
        <v>0</v>
      </c>
      <c r="Z943" s="335">
        <f t="shared" si="83"/>
        <v>0</v>
      </c>
      <c r="AA943" s="336" t="str">
        <f>VLOOKUP(F943,'3-Productie normen'!A:O,15,FALSE)</f>
        <v>B</v>
      </c>
      <c r="AC943" s="337">
        <f t="shared" si="84"/>
        <v>2301</v>
      </c>
    </row>
    <row r="944" spans="1:29" ht="14.1" customHeight="1">
      <c r="A944" s="68">
        <v>944</v>
      </c>
      <c r="B944" s="273" t="s">
        <v>99</v>
      </c>
      <c r="C944" s="329" t="s">
        <v>590</v>
      </c>
      <c r="D944" s="330" t="s">
        <v>568</v>
      </c>
      <c r="E944" s="224" t="s">
        <v>603</v>
      </c>
      <c r="F944" s="224" t="s">
        <v>403</v>
      </c>
      <c r="G944" s="224" t="s">
        <v>212</v>
      </c>
      <c r="H944" s="339"/>
      <c r="I944" s="339">
        <v>65</v>
      </c>
      <c r="J944" s="332">
        <f t="shared" si="85"/>
        <v>0</v>
      </c>
      <c r="K944" s="333" t="s">
        <v>219</v>
      </c>
      <c r="L944" s="333"/>
      <c r="M944" s="333"/>
      <c r="N944" s="333"/>
      <c r="O944" s="333"/>
      <c r="P944" s="333"/>
      <c r="Q944" s="334">
        <f>IF(K944="nio",0,IF(K944&gt;0,K944*H944/W944,0))*VLOOKUP(B944,'2-Kosten per locatie'!$A$13:$C$63,3,FALSE)</f>
        <v>0</v>
      </c>
      <c r="R944" s="334">
        <f>IF(L944&gt;0,L944*H944/X944,0)*VLOOKUP(B944,'2-Kosten per locatie'!$A$13:$C$63,3,FALSE)</f>
        <v>0</v>
      </c>
      <c r="S944" s="334">
        <f>IF(M944&gt;0,M944*H944/Y944,0)*VLOOKUP(B944,'2-Kosten per locatie'!$A$13:$C$63,3,FALSE)</f>
        <v>0</v>
      </c>
      <c r="T944" s="334">
        <f>IF(N944&gt;0,N944*H944/Z944,0)*VLOOKUP(B944,'2-Kosten per locatie'!$A$13:$C$63,3,FALSE)</f>
        <v>0</v>
      </c>
      <c r="U944" s="334">
        <f>IF(O944&gt;0,O944*H944/Y944,0)*VLOOKUP(B944,'2-Kosten per locatie'!$A$13:$C$63,3,FALSE)</f>
        <v>0</v>
      </c>
      <c r="V944" s="334">
        <f>IF(P944&gt;0,P944*H944/Z944,0)*VLOOKUP(B944,'2-Kosten per locatie'!$A$13:$C$63,3,FALSE)</f>
        <v>0</v>
      </c>
      <c r="W944" s="335">
        <f>IF(K944="nio",0,IF(K944&gt;0,VLOOKUP(F944,'3-Productie normen'!A:L,VLOOKUP(K944,'3-Productie normen'!$B$38:$C$44,2,FALSE),FALSE)))</f>
        <v>0</v>
      </c>
      <c r="X944" s="335">
        <f t="shared" si="81"/>
        <v>0</v>
      </c>
      <c r="Y944" s="335">
        <f t="shared" si="82"/>
        <v>0</v>
      </c>
      <c r="Z944" s="335">
        <f t="shared" si="83"/>
        <v>0</v>
      </c>
      <c r="AA944" s="336" t="e">
        <f>VLOOKUP(F944,'3-Productie normen'!A:O,15,FALSE)</f>
        <v>#N/A</v>
      </c>
      <c r="AC944" s="337">
        <f t="shared" si="84"/>
        <v>0</v>
      </c>
    </row>
    <row r="945" spans="1:29" ht="14.1" customHeight="1">
      <c r="A945" s="68">
        <v>945</v>
      </c>
      <c r="B945" s="273" t="s">
        <v>99</v>
      </c>
      <c r="C945" s="329" t="s">
        <v>590</v>
      </c>
      <c r="D945" s="330" t="s">
        <v>569</v>
      </c>
      <c r="E945" s="224" t="s">
        <v>240</v>
      </c>
      <c r="F945" s="224" t="s">
        <v>169</v>
      </c>
      <c r="G945" s="224" t="s">
        <v>212</v>
      </c>
      <c r="H945" s="339">
        <v>107.7</v>
      </c>
      <c r="I945" s="339"/>
      <c r="J945" s="332">
        <f t="shared" si="85"/>
        <v>365</v>
      </c>
      <c r="K945" s="333">
        <v>255</v>
      </c>
      <c r="L945" s="333"/>
      <c r="M945" s="333">
        <v>102</v>
      </c>
      <c r="N945" s="333"/>
      <c r="O945" s="333">
        <v>8</v>
      </c>
      <c r="P945" s="333"/>
      <c r="Q945" s="334" t="e">
        <f>IF(K945="nio",0,IF(K945&gt;0,K945*H945/W945,0))*VLOOKUP(B945,'2-Kosten per locatie'!$A$13:$C$63,3,FALSE)</f>
        <v>#DIV/0!</v>
      </c>
      <c r="R945" s="334">
        <f>IF(L945&gt;0,L945*H945/X945,0)*VLOOKUP(B945,'2-Kosten per locatie'!$A$13:$C$63,3,FALSE)</f>
        <v>0</v>
      </c>
      <c r="S945" s="334" t="e">
        <f>IF(M945&gt;0,M945*H945/Y945,0)*VLOOKUP(B945,'2-Kosten per locatie'!$A$13:$C$63,3,FALSE)</f>
        <v>#DIV/0!</v>
      </c>
      <c r="T945" s="334">
        <f>IF(N945&gt;0,N945*H945/Z945,0)*VLOOKUP(B945,'2-Kosten per locatie'!$A$13:$C$63,3,FALSE)</f>
        <v>0</v>
      </c>
      <c r="U945" s="334" t="e">
        <f>IF(O945&gt;0,O945*H945/Y945,0)*VLOOKUP(B945,'2-Kosten per locatie'!$A$13:$C$63,3,FALSE)</f>
        <v>#DIV/0!</v>
      </c>
      <c r="V945" s="334">
        <f>IF(P945&gt;0,P945*H945/Z945,0)*VLOOKUP(B945,'2-Kosten per locatie'!$A$13:$C$63,3,FALSE)</f>
        <v>0</v>
      </c>
      <c r="W945" s="335">
        <f>IF(K945="nio",0,IF(K945&gt;0,VLOOKUP(F945,'3-Productie normen'!A:L,VLOOKUP(K945,'3-Productie normen'!$B$38:$C$44,2,FALSE),FALSE)))</f>
        <v>0</v>
      </c>
      <c r="X945" s="335">
        <f t="shared" si="81"/>
        <v>0</v>
      </c>
      <c r="Y945" s="335">
        <f t="shared" si="82"/>
        <v>0</v>
      </c>
      <c r="Z945" s="335">
        <f t="shared" si="83"/>
        <v>0</v>
      </c>
      <c r="AA945" s="336" t="str">
        <f>VLOOKUP(F945,'3-Productie normen'!A:O,15,FALSE)</f>
        <v>V</v>
      </c>
      <c r="AC945" s="337">
        <f t="shared" si="84"/>
        <v>39310.5</v>
      </c>
    </row>
    <row r="946" spans="1:29" ht="14.1" customHeight="1">
      <c r="A946" s="68">
        <v>946</v>
      </c>
      <c r="B946" s="273" t="s">
        <v>99</v>
      </c>
      <c r="C946" s="329" t="s">
        <v>590</v>
      </c>
      <c r="D946" s="330" t="s">
        <v>571</v>
      </c>
      <c r="E946" s="224" t="s">
        <v>155</v>
      </c>
      <c r="F946" s="224" t="s">
        <v>391</v>
      </c>
      <c r="G946" s="224" t="s">
        <v>212</v>
      </c>
      <c r="H946" s="339">
        <v>16.399999999999999</v>
      </c>
      <c r="I946" s="339"/>
      <c r="J946" s="332">
        <f t="shared" si="85"/>
        <v>255</v>
      </c>
      <c r="K946" s="333">
        <v>255</v>
      </c>
      <c r="L946" s="333"/>
      <c r="M946" s="333"/>
      <c r="N946" s="333"/>
      <c r="O946" s="333"/>
      <c r="P946" s="333"/>
      <c r="Q946" s="334" t="e">
        <f>IF(K946="nio",0,IF(K946&gt;0,K946*H946/W946,0))*VLOOKUP(B946,'2-Kosten per locatie'!$A$13:$C$63,3,FALSE)</f>
        <v>#DIV/0!</v>
      </c>
      <c r="R946" s="334">
        <f>IF(L946&gt;0,L946*H946/X946,0)*VLOOKUP(B946,'2-Kosten per locatie'!$A$13:$C$63,3,FALSE)</f>
        <v>0</v>
      </c>
      <c r="S946" s="334">
        <f>IF(M946&gt;0,M946*H946/Y946,0)*VLOOKUP(B946,'2-Kosten per locatie'!$A$13:$C$63,3,FALSE)</f>
        <v>0</v>
      </c>
      <c r="T946" s="334">
        <f>IF(N946&gt;0,N946*H946/Z946,0)*VLOOKUP(B946,'2-Kosten per locatie'!$A$13:$C$63,3,FALSE)</f>
        <v>0</v>
      </c>
      <c r="U946" s="334">
        <f>IF(O946&gt;0,O946*H946/Y946,0)*VLOOKUP(B946,'2-Kosten per locatie'!$A$13:$C$63,3,FALSE)</f>
        <v>0</v>
      </c>
      <c r="V946" s="334">
        <f>IF(P946&gt;0,P946*H946/Z946,0)*VLOOKUP(B946,'2-Kosten per locatie'!$A$13:$C$63,3,FALSE)</f>
        <v>0</v>
      </c>
      <c r="W946" s="335">
        <f>IF(K946="nio",0,IF(K946&gt;0,VLOOKUP(F946,'3-Productie normen'!A:L,VLOOKUP(K946,'3-Productie normen'!$B$38:$C$44,2,FALSE),FALSE)))</f>
        <v>0</v>
      </c>
      <c r="X946" s="335">
        <f t="shared" si="81"/>
        <v>0</v>
      </c>
      <c r="Y946" s="335">
        <f t="shared" si="82"/>
        <v>0</v>
      </c>
      <c r="Z946" s="335">
        <f t="shared" si="83"/>
        <v>0</v>
      </c>
      <c r="AA946" s="336" t="str">
        <f>VLOOKUP(F946,'3-Productie normen'!A:O,15,FALSE)</f>
        <v>V</v>
      </c>
      <c r="AC946" s="337">
        <f t="shared" si="84"/>
        <v>4182</v>
      </c>
    </row>
    <row r="947" spans="1:29" ht="14.1" customHeight="1">
      <c r="A947" s="68">
        <v>947</v>
      </c>
      <c r="B947" s="273" t="s">
        <v>99</v>
      </c>
      <c r="C947" s="329" t="s">
        <v>590</v>
      </c>
      <c r="D947" s="330" t="s">
        <v>572</v>
      </c>
      <c r="E947" s="224" t="s">
        <v>418</v>
      </c>
      <c r="F947" s="224" t="s">
        <v>391</v>
      </c>
      <c r="G947" s="224" t="s">
        <v>212</v>
      </c>
      <c r="H947" s="339">
        <v>18.600000000000001</v>
      </c>
      <c r="I947" s="339"/>
      <c r="J947" s="332">
        <f t="shared" si="85"/>
        <v>52</v>
      </c>
      <c r="K947" s="333">
        <v>52</v>
      </c>
      <c r="L947" s="333"/>
      <c r="M947" s="333"/>
      <c r="N947" s="333"/>
      <c r="O947" s="333"/>
      <c r="P947" s="333"/>
      <c r="Q947" s="334" t="e">
        <f>IF(K947="nio",0,IF(K947&gt;0,K947*H947/W947,0))*VLOOKUP(B947,'2-Kosten per locatie'!$A$13:$C$63,3,FALSE)</f>
        <v>#DIV/0!</v>
      </c>
      <c r="R947" s="334">
        <f>IF(L947&gt;0,L947*H947/X947,0)*VLOOKUP(B947,'2-Kosten per locatie'!$A$13:$C$63,3,FALSE)</f>
        <v>0</v>
      </c>
      <c r="S947" s="334">
        <f>IF(M947&gt;0,M947*H947/Y947,0)*VLOOKUP(B947,'2-Kosten per locatie'!$A$13:$C$63,3,FALSE)</f>
        <v>0</v>
      </c>
      <c r="T947" s="334">
        <f>IF(N947&gt;0,N947*H947/Z947,0)*VLOOKUP(B947,'2-Kosten per locatie'!$A$13:$C$63,3,FALSE)</f>
        <v>0</v>
      </c>
      <c r="U947" s="334">
        <f>IF(O947&gt;0,O947*H947/Y947,0)*VLOOKUP(B947,'2-Kosten per locatie'!$A$13:$C$63,3,FALSE)</f>
        <v>0</v>
      </c>
      <c r="V947" s="334">
        <f>IF(P947&gt;0,P947*H947/Z947,0)*VLOOKUP(B947,'2-Kosten per locatie'!$A$13:$C$63,3,FALSE)</f>
        <v>0</v>
      </c>
      <c r="W947" s="335">
        <f>IF(K947="nio",0,IF(K947&gt;0,VLOOKUP(F947,'3-Productie normen'!A:L,VLOOKUP(K947,'3-Productie normen'!$B$38:$C$44,2,FALSE),FALSE)))</f>
        <v>0</v>
      </c>
      <c r="X947" s="335">
        <f t="shared" si="81"/>
        <v>0</v>
      </c>
      <c r="Y947" s="335">
        <f t="shared" si="82"/>
        <v>0</v>
      </c>
      <c r="Z947" s="335">
        <f t="shared" si="83"/>
        <v>0</v>
      </c>
      <c r="AA947" s="336" t="str">
        <f>VLOOKUP(F947,'3-Productie normen'!A:O,15,FALSE)</f>
        <v>V</v>
      </c>
      <c r="AC947" s="337">
        <f t="shared" si="84"/>
        <v>967.2</v>
      </c>
    </row>
    <row r="948" spans="1:29" ht="14.1" customHeight="1">
      <c r="A948" s="68">
        <v>948</v>
      </c>
      <c r="B948" s="273" t="s">
        <v>99</v>
      </c>
      <c r="C948" s="329" t="s">
        <v>590</v>
      </c>
      <c r="D948" s="330" t="s">
        <v>573</v>
      </c>
      <c r="E948" s="224" t="s">
        <v>604</v>
      </c>
      <c r="F948" s="224" t="s">
        <v>605</v>
      </c>
      <c r="G948" s="224" t="s">
        <v>212</v>
      </c>
      <c r="H948" s="339"/>
      <c r="I948" s="339">
        <v>1</v>
      </c>
      <c r="J948" s="332">
        <f t="shared" si="85"/>
        <v>0</v>
      </c>
      <c r="K948" s="333" t="s">
        <v>219</v>
      </c>
      <c r="L948" s="333"/>
      <c r="M948" s="333">
        <v>0</v>
      </c>
      <c r="N948" s="333"/>
      <c r="O948" s="333"/>
      <c r="P948" s="333"/>
      <c r="Q948" s="334">
        <f>IF(K948="nio",0,IF(K948&gt;0,K948*H948/W948,0))*VLOOKUP(B948,'2-Kosten per locatie'!$A$13:$C$63,3,FALSE)</f>
        <v>0</v>
      </c>
      <c r="R948" s="334">
        <f>IF(L948&gt;0,L948*H948/X948,0)*VLOOKUP(B948,'2-Kosten per locatie'!$A$13:$C$63,3,FALSE)</f>
        <v>0</v>
      </c>
      <c r="S948" s="334">
        <f>IF(M948&gt;0,M948*H948/Y948,0)*VLOOKUP(B948,'2-Kosten per locatie'!$A$13:$C$63,3,FALSE)</f>
        <v>0</v>
      </c>
      <c r="T948" s="334">
        <f>IF(N948&gt;0,N948*H948/Z948,0)*VLOOKUP(B948,'2-Kosten per locatie'!$A$13:$C$63,3,FALSE)</f>
        <v>0</v>
      </c>
      <c r="U948" s="334">
        <f>IF(O948&gt;0,O948*H948/Y948,0)*VLOOKUP(B948,'2-Kosten per locatie'!$A$13:$C$63,3,FALSE)</f>
        <v>0</v>
      </c>
      <c r="V948" s="334">
        <f>IF(P948&gt;0,P948*H948/Z948,0)*VLOOKUP(B948,'2-Kosten per locatie'!$A$13:$C$63,3,FALSE)</f>
        <v>0</v>
      </c>
      <c r="W948" s="335">
        <f>IF(K948="nio",0,IF(K948&gt;0,VLOOKUP(F948,'3-Productie normen'!A:L,VLOOKUP(K948,'3-Productie normen'!$B$38:$C$44,2,FALSE),FALSE)))</f>
        <v>0</v>
      </c>
      <c r="X948" s="335">
        <f t="shared" si="81"/>
        <v>0</v>
      </c>
      <c r="Y948" s="335">
        <f t="shared" si="82"/>
        <v>0</v>
      </c>
      <c r="Z948" s="335">
        <f t="shared" si="83"/>
        <v>0</v>
      </c>
      <c r="AA948" s="336" t="e">
        <f>VLOOKUP(F948,'3-Productie normen'!A:O,15,FALSE)</f>
        <v>#N/A</v>
      </c>
      <c r="AC948" s="337">
        <f t="shared" si="84"/>
        <v>0</v>
      </c>
    </row>
    <row r="949" spans="1:29" ht="14.1" customHeight="1">
      <c r="A949" s="68">
        <v>949</v>
      </c>
      <c r="B949" s="273" t="s">
        <v>99</v>
      </c>
      <c r="C949" s="329" t="s">
        <v>590</v>
      </c>
      <c r="D949" s="330" t="s">
        <v>574</v>
      </c>
      <c r="E949" s="224" t="s">
        <v>403</v>
      </c>
      <c r="F949" s="224" t="s">
        <v>403</v>
      </c>
      <c r="G949" s="224" t="s">
        <v>212</v>
      </c>
      <c r="H949" s="339"/>
      <c r="I949" s="339">
        <v>10</v>
      </c>
      <c r="J949" s="332">
        <f t="shared" si="85"/>
        <v>0</v>
      </c>
      <c r="K949" s="333" t="s">
        <v>219</v>
      </c>
      <c r="L949" s="333"/>
      <c r="M949" s="333">
        <v>0</v>
      </c>
      <c r="N949" s="333"/>
      <c r="O949" s="333"/>
      <c r="P949" s="333"/>
      <c r="Q949" s="334">
        <f>IF(K949="nio",0,IF(K949&gt;0,K949*H949/W949,0))*VLOOKUP(B949,'2-Kosten per locatie'!$A$13:$C$63,3,FALSE)</f>
        <v>0</v>
      </c>
      <c r="R949" s="334">
        <f>IF(L949&gt;0,L949*H949/X949,0)*VLOOKUP(B949,'2-Kosten per locatie'!$A$13:$C$63,3,FALSE)</f>
        <v>0</v>
      </c>
      <c r="S949" s="334">
        <f>IF(M949&gt;0,M949*H949/Y949,0)*VLOOKUP(B949,'2-Kosten per locatie'!$A$13:$C$63,3,FALSE)</f>
        <v>0</v>
      </c>
      <c r="T949" s="334">
        <f>IF(N949&gt;0,N949*H949/Z949,0)*VLOOKUP(B949,'2-Kosten per locatie'!$A$13:$C$63,3,FALSE)</f>
        <v>0</v>
      </c>
      <c r="U949" s="334">
        <f>IF(O949&gt;0,O949*H949/Y949,0)*VLOOKUP(B949,'2-Kosten per locatie'!$A$13:$C$63,3,FALSE)</f>
        <v>0</v>
      </c>
      <c r="V949" s="334">
        <f>IF(P949&gt;0,P949*H949/Z949,0)*VLOOKUP(B949,'2-Kosten per locatie'!$A$13:$C$63,3,FALSE)</f>
        <v>0</v>
      </c>
      <c r="W949" s="335">
        <f>IF(K949="nio",0,IF(K949&gt;0,VLOOKUP(F949,'3-Productie normen'!A:L,VLOOKUP(K949,'3-Productie normen'!$B$38:$C$44,2,FALSE),FALSE)))</f>
        <v>0</v>
      </c>
      <c r="X949" s="335">
        <f t="shared" si="81"/>
        <v>0</v>
      </c>
      <c r="Y949" s="335">
        <f t="shared" si="82"/>
        <v>0</v>
      </c>
      <c r="Z949" s="335">
        <f t="shared" si="83"/>
        <v>0</v>
      </c>
      <c r="AA949" s="336" t="e">
        <f>VLOOKUP(F949,'3-Productie normen'!A:O,15,FALSE)</f>
        <v>#N/A</v>
      </c>
      <c r="AC949" s="337">
        <f t="shared" si="84"/>
        <v>0</v>
      </c>
    </row>
    <row r="950" spans="1:29" ht="14.1" customHeight="1">
      <c r="A950" s="68">
        <v>950</v>
      </c>
      <c r="B950" s="273" t="s">
        <v>99</v>
      </c>
      <c r="C950" s="329" t="s">
        <v>590</v>
      </c>
      <c r="D950" s="330" t="s">
        <v>575</v>
      </c>
      <c r="E950" s="224" t="s">
        <v>403</v>
      </c>
      <c r="F950" s="224" t="s">
        <v>403</v>
      </c>
      <c r="G950" s="224" t="s">
        <v>212</v>
      </c>
      <c r="H950" s="339"/>
      <c r="I950" s="339">
        <v>3</v>
      </c>
      <c r="J950" s="332">
        <f t="shared" si="85"/>
        <v>0</v>
      </c>
      <c r="K950" s="333" t="s">
        <v>219</v>
      </c>
      <c r="L950" s="333"/>
      <c r="M950" s="333"/>
      <c r="N950" s="333"/>
      <c r="O950" s="333"/>
      <c r="P950" s="333"/>
      <c r="Q950" s="334">
        <f>IF(K950="nio",0,IF(K950&gt;0,K950*H950/W950,0))*VLOOKUP(B950,'2-Kosten per locatie'!$A$13:$C$63,3,FALSE)</f>
        <v>0</v>
      </c>
      <c r="R950" s="334">
        <f>IF(L950&gt;0,L950*H950/X950,0)*VLOOKUP(B950,'2-Kosten per locatie'!$A$13:$C$63,3,FALSE)</f>
        <v>0</v>
      </c>
      <c r="S950" s="334">
        <f>IF(M950&gt;0,M950*H950/Y950,0)*VLOOKUP(B950,'2-Kosten per locatie'!$A$13:$C$63,3,FALSE)</f>
        <v>0</v>
      </c>
      <c r="T950" s="334">
        <f>IF(N950&gt;0,N950*H950/Z950,0)*VLOOKUP(B950,'2-Kosten per locatie'!$A$13:$C$63,3,FALSE)</f>
        <v>0</v>
      </c>
      <c r="U950" s="334">
        <f>IF(O950&gt;0,O950*H950/Y950,0)*VLOOKUP(B950,'2-Kosten per locatie'!$A$13:$C$63,3,FALSE)</f>
        <v>0</v>
      </c>
      <c r="V950" s="334">
        <f>IF(P950&gt;0,P950*H950/Z950,0)*VLOOKUP(B950,'2-Kosten per locatie'!$A$13:$C$63,3,FALSE)</f>
        <v>0</v>
      </c>
      <c r="W950" s="335">
        <f>IF(K950="nio",0,IF(K950&gt;0,VLOOKUP(F950,'3-Productie normen'!A:L,VLOOKUP(K950,'3-Productie normen'!$B$38:$C$44,2,FALSE),FALSE)))</f>
        <v>0</v>
      </c>
      <c r="X950" s="335">
        <f t="shared" si="81"/>
        <v>0</v>
      </c>
      <c r="Y950" s="335">
        <f t="shared" si="82"/>
        <v>0</v>
      </c>
      <c r="Z950" s="335">
        <f t="shared" si="83"/>
        <v>0</v>
      </c>
      <c r="AA950" s="336" t="e">
        <f>VLOOKUP(F950,'3-Productie normen'!A:O,15,FALSE)</f>
        <v>#N/A</v>
      </c>
      <c r="AC950" s="337">
        <f t="shared" si="84"/>
        <v>0</v>
      </c>
    </row>
    <row r="951" spans="1:29" ht="14.1" customHeight="1">
      <c r="A951" s="68">
        <v>951</v>
      </c>
      <c r="B951" s="273" t="s">
        <v>99</v>
      </c>
      <c r="C951" s="329" t="s">
        <v>590</v>
      </c>
      <c r="D951" s="330" t="s">
        <v>606</v>
      </c>
      <c r="E951" s="224" t="s">
        <v>607</v>
      </c>
      <c r="F951" s="224" t="s">
        <v>156</v>
      </c>
      <c r="G951" s="224" t="s">
        <v>212</v>
      </c>
      <c r="H951" s="339">
        <v>111.3</v>
      </c>
      <c r="I951" s="339"/>
      <c r="J951" s="332">
        <f t="shared" si="85"/>
        <v>365</v>
      </c>
      <c r="K951" s="333">
        <v>255</v>
      </c>
      <c r="L951" s="333"/>
      <c r="M951" s="333">
        <v>102</v>
      </c>
      <c r="N951" s="333"/>
      <c r="O951" s="333">
        <v>8</v>
      </c>
      <c r="P951" s="333"/>
      <c r="Q951" s="334" t="e">
        <f>IF(K951="nio",0,IF(K951&gt;0,K951*H951/W951,0))*VLOOKUP(B951,'2-Kosten per locatie'!$A$13:$C$63,3,FALSE)</f>
        <v>#DIV/0!</v>
      </c>
      <c r="R951" s="334">
        <f>IF(L951&gt;0,L951*H951/X951,0)*VLOOKUP(B951,'2-Kosten per locatie'!$A$13:$C$63,3,FALSE)</f>
        <v>0</v>
      </c>
      <c r="S951" s="334" t="e">
        <f>IF(M951&gt;0,M951*H951/Y951,0)*VLOOKUP(B951,'2-Kosten per locatie'!$A$13:$C$63,3,FALSE)</f>
        <v>#DIV/0!</v>
      </c>
      <c r="T951" s="334">
        <f>IF(N951&gt;0,N951*H951/Z951,0)*VLOOKUP(B951,'2-Kosten per locatie'!$A$13:$C$63,3,FALSE)</f>
        <v>0</v>
      </c>
      <c r="U951" s="334" t="e">
        <f>IF(O951&gt;0,O951*H951/Y951,0)*VLOOKUP(B951,'2-Kosten per locatie'!$A$13:$C$63,3,FALSE)</f>
        <v>#DIV/0!</v>
      </c>
      <c r="V951" s="334">
        <f>IF(P951&gt;0,P951*H951/Z951,0)*VLOOKUP(B951,'2-Kosten per locatie'!$A$13:$C$63,3,FALSE)</f>
        <v>0</v>
      </c>
      <c r="W951" s="335">
        <f>IF(K951="nio",0,IF(K951&gt;0,VLOOKUP(F951,'3-Productie normen'!A:L,VLOOKUP(K951,'3-Productie normen'!$B$38:$C$44,2,FALSE),FALSE)))</f>
        <v>0</v>
      </c>
      <c r="X951" s="335">
        <f t="shared" si="81"/>
        <v>0</v>
      </c>
      <c r="Y951" s="335">
        <f t="shared" si="82"/>
        <v>0</v>
      </c>
      <c r="Z951" s="335">
        <f t="shared" si="83"/>
        <v>0</v>
      </c>
      <c r="AA951" s="336" t="str">
        <f>VLOOKUP(F951,'3-Productie normen'!A:O,15,FALSE)</f>
        <v>S</v>
      </c>
      <c r="AC951" s="337">
        <f t="shared" si="84"/>
        <v>40624.5</v>
      </c>
    </row>
    <row r="952" spans="1:29" ht="14.1" customHeight="1">
      <c r="A952" s="68">
        <v>952</v>
      </c>
      <c r="B952" s="273" t="s">
        <v>99</v>
      </c>
      <c r="C952" s="329" t="s">
        <v>590</v>
      </c>
      <c r="D952" s="330" t="s">
        <v>608</v>
      </c>
      <c r="E952" s="224" t="s">
        <v>609</v>
      </c>
      <c r="F952" s="224" t="s">
        <v>166</v>
      </c>
      <c r="G952" s="224" t="s">
        <v>212</v>
      </c>
      <c r="H952" s="339">
        <v>16.2</v>
      </c>
      <c r="I952" s="339"/>
      <c r="J952" s="332">
        <f t="shared" si="85"/>
        <v>365</v>
      </c>
      <c r="K952" s="333">
        <v>255</v>
      </c>
      <c r="L952" s="333"/>
      <c r="M952" s="333">
        <v>102</v>
      </c>
      <c r="N952" s="333"/>
      <c r="O952" s="333">
        <v>8</v>
      </c>
      <c r="P952" s="333"/>
      <c r="Q952" s="334" t="e">
        <f>IF(K952="nio",0,IF(K952&gt;0,K952*H952/W952,0))*VLOOKUP(B952,'2-Kosten per locatie'!$A$13:$C$63,3,FALSE)</f>
        <v>#DIV/0!</v>
      </c>
      <c r="R952" s="334">
        <f>IF(L952&gt;0,L952*H952/X952,0)*VLOOKUP(B952,'2-Kosten per locatie'!$A$13:$C$63,3,FALSE)</f>
        <v>0</v>
      </c>
      <c r="S952" s="334" t="e">
        <f>IF(M952&gt;0,M952*H952/Y952,0)*VLOOKUP(B952,'2-Kosten per locatie'!$A$13:$C$63,3,FALSE)</f>
        <v>#DIV/0!</v>
      </c>
      <c r="T952" s="334">
        <f>IF(N952&gt;0,N952*H952/Z952,0)*VLOOKUP(B952,'2-Kosten per locatie'!$A$13:$C$63,3,FALSE)</f>
        <v>0</v>
      </c>
      <c r="U952" s="334" t="e">
        <f>IF(O952&gt;0,O952*H952/Y952,0)*VLOOKUP(B952,'2-Kosten per locatie'!$A$13:$C$63,3,FALSE)</f>
        <v>#DIV/0!</v>
      </c>
      <c r="V952" s="334">
        <f>IF(P952&gt;0,P952*H952/Z952,0)*VLOOKUP(B952,'2-Kosten per locatie'!$A$13:$C$63,3,FALSE)</f>
        <v>0</v>
      </c>
      <c r="W952" s="335">
        <f>IF(K952="nio",0,IF(K952&gt;0,VLOOKUP(F952,'3-Productie normen'!A:L,VLOOKUP(K952,'3-Productie normen'!$B$38:$C$44,2,FALSE),FALSE)))</f>
        <v>0</v>
      </c>
      <c r="X952" s="335">
        <f t="shared" si="81"/>
        <v>0</v>
      </c>
      <c r="Y952" s="335">
        <f t="shared" si="82"/>
        <v>0</v>
      </c>
      <c r="Z952" s="335">
        <f t="shared" si="83"/>
        <v>0</v>
      </c>
      <c r="AA952" s="336" t="str">
        <f>VLOOKUP(F952,'3-Productie normen'!A:O,15,FALSE)</f>
        <v>S</v>
      </c>
      <c r="AC952" s="337">
        <f t="shared" si="84"/>
        <v>5913</v>
      </c>
    </row>
    <row r="953" spans="1:29" ht="14.1" customHeight="1">
      <c r="A953" s="68">
        <v>953</v>
      </c>
      <c r="B953" s="273" t="s">
        <v>99</v>
      </c>
      <c r="C953" s="329" t="s">
        <v>590</v>
      </c>
      <c r="D953" s="330" t="s">
        <v>610</v>
      </c>
      <c r="E953" s="224" t="s">
        <v>271</v>
      </c>
      <c r="F953" s="224" t="s">
        <v>163</v>
      </c>
      <c r="G953" s="224" t="s">
        <v>212</v>
      </c>
      <c r="H953" s="339">
        <v>37</v>
      </c>
      <c r="I953" s="339"/>
      <c r="J953" s="332">
        <f t="shared" si="85"/>
        <v>255</v>
      </c>
      <c r="K953" s="333">
        <v>255</v>
      </c>
      <c r="L953" s="333"/>
      <c r="M953" s="333"/>
      <c r="N953" s="333"/>
      <c r="O953" s="333"/>
      <c r="P953" s="333"/>
      <c r="Q953" s="334" t="e">
        <f>IF(K953="nio",0,IF(K953&gt;0,K953*H953/W953,0))*VLOOKUP(B953,'2-Kosten per locatie'!$A$13:$C$63,3,FALSE)</f>
        <v>#DIV/0!</v>
      </c>
      <c r="R953" s="334">
        <f>IF(L953&gt;0,L953*H953/X953,0)*VLOOKUP(B953,'2-Kosten per locatie'!$A$13:$C$63,3,FALSE)</f>
        <v>0</v>
      </c>
      <c r="S953" s="334">
        <f>IF(M953&gt;0,M953*H953/Y953,0)*VLOOKUP(B953,'2-Kosten per locatie'!$A$13:$C$63,3,FALSE)</f>
        <v>0</v>
      </c>
      <c r="T953" s="334">
        <f>IF(N953&gt;0,N953*H953/Z953,0)*VLOOKUP(B953,'2-Kosten per locatie'!$A$13:$C$63,3,FALSE)</f>
        <v>0</v>
      </c>
      <c r="U953" s="334">
        <f>IF(O953&gt;0,O953*H953/Y953,0)*VLOOKUP(B953,'2-Kosten per locatie'!$A$13:$C$63,3,FALSE)</f>
        <v>0</v>
      </c>
      <c r="V953" s="334">
        <f>IF(P953&gt;0,P953*H953/Z953,0)*VLOOKUP(B953,'2-Kosten per locatie'!$A$13:$C$63,3,FALSE)</f>
        <v>0</v>
      </c>
      <c r="W953" s="335">
        <f>IF(K953="nio",0,IF(K953&gt;0,VLOOKUP(F953,'3-Productie normen'!A:L,VLOOKUP(K953,'3-Productie normen'!$B$38:$C$44,2,FALSE),FALSE)))</f>
        <v>0</v>
      </c>
      <c r="X953" s="335">
        <f t="shared" si="81"/>
        <v>0</v>
      </c>
      <c r="Y953" s="335">
        <f t="shared" si="82"/>
        <v>0</v>
      </c>
      <c r="Z953" s="335">
        <f t="shared" si="83"/>
        <v>0</v>
      </c>
      <c r="AA953" s="336" t="str">
        <f>VLOOKUP(F953,'3-Productie normen'!A:O,15,FALSE)</f>
        <v>V</v>
      </c>
      <c r="AC953" s="337">
        <f t="shared" si="84"/>
        <v>9435</v>
      </c>
    </row>
    <row r="954" spans="1:29" ht="14.1" customHeight="1">
      <c r="A954" s="68">
        <v>954</v>
      </c>
      <c r="B954" s="273" t="s">
        <v>99</v>
      </c>
      <c r="C954" s="329" t="s">
        <v>590</v>
      </c>
      <c r="D954" s="330" t="s">
        <v>611</v>
      </c>
      <c r="E954" s="224" t="s">
        <v>612</v>
      </c>
      <c r="F954" s="224" t="s">
        <v>163</v>
      </c>
      <c r="G954" s="224" t="s">
        <v>212</v>
      </c>
      <c r="H954" s="339">
        <v>11.7</v>
      </c>
      <c r="I954" s="339"/>
      <c r="J954" s="332">
        <f t="shared" si="85"/>
        <v>255</v>
      </c>
      <c r="K954" s="333">
        <v>255</v>
      </c>
      <c r="L954" s="333"/>
      <c r="M954" s="333"/>
      <c r="N954" s="333"/>
      <c r="O954" s="333"/>
      <c r="P954" s="333"/>
      <c r="Q954" s="334" t="e">
        <f>IF(K954="nio",0,IF(K954&gt;0,K954*H954/W954,0))*VLOOKUP(B954,'2-Kosten per locatie'!$A$13:$C$63,3,FALSE)</f>
        <v>#DIV/0!</v>
      </c>
      <c r="R954" s="334">
        <f>IF(L954&gt;0,L954*H954/X954,0)*VLOOKUP(B954,'2-Kosten per locatie'!$A$13:$C$63,3,FALSE)</f>
        <v>0</v>
      </c>
      <c r="S954" s="334">
        <f>IF(M954&gt;0,M954*H954/Y954,0)*VLOOKUP(B954,'2-Kosten per locatie'!$A$13:$C$63,3,FALSE)</f>
        <v>0</v>
      </c>
      <c r="T954" s="334">
        <f>IF(N954&gt;0,N954*H954/Z954,0)*VLOOKUP(B954,'2-Kosten per locatie'!$A$13:$C$63,3,FALSE)</f>
        <v>0</v>
      </c>
      <c r="U954" s="334">
        <f>IF(O954&gt;0,O954*H954/Y954,0)*VLOOKUP(B954,'2-Kosten per locatie'!$A$13:$C$63,3,FALSE)</f>
        <v>0</v>
      </c>
      <c r="V954" s="334">
        <f>IF(P954&gt;0,P954*H954/Z954,0)*VLOOKUP(B954,'2-Kosten per locatie'!$A$13:$C$63,3,FALSE)</f>
        <v>0</v>
      </c>
      <c r="W954" s="335">
        <f>IF(K954="nio",0,IF(K954&gt;0,VLOOKUP(F954,'3-Productie normen'!A:L,VLOOKUP(K954,'3-Productie normen'!$B$38:$C$44,2,FALSE),FALSE)))</f>
        <v>0</v>
      </c>
      <c r="X954" s="335">
        <f t="shared" si="81"/>
        <v>0</v>
      </c>
      <c r="Y954" s="335">
        <f t="shared" si="82"/>
        <v>0</v>
      </c>
      <c r="Z954" s="335">
        <f t="shared" si="83"/>
        <v>0</v>
      </c>
      <c r="AA954" s="336" t="str">
        <f>VLOOKUP(F954,'3-Productie normen'!A:O,15,FALSE)</f>
        <v>V</v>
      </c>
      <c r="AC954" s="337">
        <f t="shared" si="84"/>
        <v>2983.5</v>
      </c>
    </row>
    <row r="955" spans="1:29" ht="14.1" customHeight="1">
      <c r="A955" s="68">
        <v>955</v>
      </c>
      <c r="B955" s="273" t="s">
        <v>99</v>
      </c>
      <c r="C955" s="329" t="s">
        <v>590</v>
      </c>
      <c r="D955" s="330" t="s">
        <v>613</v>
      </c>
      <c r="E955" s="224" t="s">
        <v>464</v>
      </c>
      <c r="F955" s="224" t="s">
        <v>167</v>
      </c>
      <c r="G955" s="224" t="s">
        <v>212</v>
      </c>
      <c r="H955" s="339">
        <v>12</v>
      </c>
      <c r="I955" s="339"/>
      <c r="J955" s="332">
        <f t="shared" si="85"/>
        <v>130</v>
      </c>
      <c r="K955" s="333">
        <v>130</v>
      </c>
      <c r="L955" s="333"/>
      <c r="M955" s="333">
        <v>0</v>
      </c>
      <c r="N955" s="333"/>
      <c r="O955" s="333"/>
      <c r="P955" s="333"/>
      <c r="Q955" s="334" t="e">
        <f>IF(K955="nio",0,IF(K955&gt;0,K955*H955/W955,0))*VLOOKUP(B955,'2-Kosten per locatie'!$A$13:$C$63,3,FALSE)</f>
        <v>#DIV/0!</v>
      </c>
      <c r="R955" s="334">
        <f>IF(L955&gt;0,L955*H955/X955,0)*VLOOKUP(B955,'2-Kosten per locatie'!$A$13:$C$63,3,FALSE)</f>
        <v>0</v>
      </c>
      <c r="S955" s="334">
        <f>IF(M955&gt;0,M955*H955/Y955,0)*VLOOKUP(B955,'2-Kosten per locatie'!$A$13:$C$63,3,FALSE)</f>
        <v>0</v>
      </c>
      <c r="T955" s="334">
        <f>IF(N955&gt;0,N955*H955/Z955,0)*VLOOKUP(B955,'2-Kosten per locatie'!$A$13:$C$63,3,FALSE)</f>
        <v>0</v>
      </c>
      <c r="U955" s="334">
        <f>IF(O955&gt;0,O955*H955/Y955,0)*VLOOKUP(B955,'2-Kosten per locatie'!$A$13:$C$63,3,FALSE)</f>
        <v>0</v>
      </c>
      <c r="V955" s="334">
        <f>IF(P955&gt;0,P955*H955/Z955,0)*VLOOKUP(B955,'2-Kosten per locatie'!$A$13:$C$63,3,FALSE)</f>
        <v>0</v>
      </c>
      <c r="W955" s="335">
        <f>IF(K955="nio",0,IF(K955&gt;0,VLOOKUP(F955,'3-Productie normen'!A:L,VLOOKUP(K955,'3-Productie normen'!$B$38:$C$44,2,FALSE),FALSE)))</f>
        <v>0</v>
      </c>
      <c r="X955" s="335">
        <f t="shared" si="81"/>
        <v>0</v>
      </c>
      <c r="Y955" s="335">
        <f t="shared" si="82"/>
        <v>0</v>
      </c>
      <c r="Z955" s="335">
        <f t="shared" si="83"/>
        <v>0</v>
      </c>
      <c r="AA955" s="336" t="str">
        <f>VLOOKUP(F955,'3-Productie normen'!A:O,15,FALSE)</f>
        <v>V</v>
      </c>
      <c r="AC955" s="337">
        <f t="shared" si="84"/>
        <v>1560</v>
      </c>
    </row>
    <row r="956" spans="1:29" ht="14.1" customHeight="1">
      <c r="A956" s="68">
        <v>956</v>
      </c>
      <c r="B956" s="273" t="s">
        <v>99</v>
      </c>
      <c r="C956" s="329" t="s">
        <v>590</v>
      </c>
      <c r="D956" s="330" t="s">
        <v>614</v>
      </c>
      <c r="E956" s="224" t="s">
        <v>604</v>
      </c>
      <c r="F956" s="224" t="s">
        <v>605</v>
      </c>
      <c r="G956" s="224" t="s">
        <v>212</v>
      </c>
      <c r="H956" s="339"/>
      <c r="I956" s="339">
        <v>2</v>
      </c>
      <c r="J956" s="332">
        <f t="shared" si="85"/>
        <v>0</v>
      </c>
      <c r="K956" s="333" t="s">
        <v>219</v>
      </c>
      <c r="L956" s="333"/>
      <c r="M956" s="333"/>
      <c r="N956" s="333"/>
      <c r="O956" s="333"/>
      <c r="P956" s="333"/>
      <c r="Q956" s="334">
        <f>IF(K956="nio",0,IF(K956&gt;0,K956*H956/W956,0))*VLOOKUP(B956,'2-Kosten per locatie'!$A$13:$C$63,3,FALSE)</f>
        <v>0</v>
      </c>
      <c r="R956" s="334">
        <f>IF(L956&gt;0,L956*H956/X956,0)*VLOOKUP(B956,'2-Kosten per locatie'!$A$13:$C$63,3,FALSE)</f>
        <v>0</v>
      </c>
      <c r="S956" s="334">
        <f>IF(M956&gt;0,M956*H956/Y956,0)*VLOOKUP(B956,'2-Kosten per locatie'!$A$13:$C$63,3,FALSE)</f>
        <v>0</v>
      </c>
      <c r="T956" s="334">
        <f>IF(N956&gt;0,N956*H956/Z956,0)*VLOOKUP(B956,'2-Kosten per locatie'!$A$13:$C$63,3,FALSE)</f>
        <v>0</v>
      </c>
      <c r="U956" s="334">
        <f>IF(O956&gt;0,O956*H956/Y956,0)*VLOOKUP(B956,'2-Kosten per locatie'!$A$13:$C$63,3,FALSE)</f>
        <v>0</v>
      </c>
      <c r="V956" s="334">
        <f>IF(P956&gt;0,P956*H956/Z956,0)*VLOOKUP(B956,'2-Kosten per locatie'!$A$13:$C$63,3,FALSE)</f>
        <v>0</v>
      </c>
      <c r="W956" s="335">
        <f>IF(K956="nio",0,IF(K956&gt;0,VLOOKUP(F956,'3-Productie normen'!A:L,VLOOKUP(K956,'3-Productie normen'!$B$38:$C$44,2,FALSE),FALSE)))</f>
        <v>0</v>
      </c>
      <c r="X956" s="335">
        <f t="shared" si="81"/>
        <v>0</v>
      </c>
      <c r="Y956" s="335">
        <f t="shared" si="82"/>
        <v>0</v>
      </c>
      <c r="Z956" s="335">
        <f t="shared" si="83"/>
        <v>0</v>
      </c>
      <c r="AA956" s="336" t="e">
        <f>VLOOKUP(F956,'3-Productie normen'!A:O,15,FALSE)</f>
        <v>#N/A</v>
      </c>
      <c r="AC956" s="337">
        <f t="shared" si="84"/>
        <v>0</v>
      </c>
    </row>
    <row r="957" spans="1:29" ht="14.1" customHeight="1">
      <c r="A957" s="68">
        <v>957</v>
      </c>
      <c r="B957" s="273" t="s">
        <v>99</v>
      </c>
      <c r="C957" s="329" t="s">
        <v>590</v>
      </c>
      <c r="D957" s="330" t="s">
        <v>615</v>
      </c>
      <c r="E957" s="224" t="s">
        <v>604</v>
      </c>
      <c r="F957" s="224" t="s">
        <v>605</v>
      </c>
      <c r="G957" s="224" t="s">
        <v>212</v>
      </c>
      <c r="H957" s="339"/>
      <c r="I957" s="339">
        <v>1</v>
      </c>
      <c r="J957" s="332">
        <f t="shared" si="85"/>
        <v>0</v>
      </c>
      <c r="K957" s="333" t="s">
        <v>219</v>
      </c>
      <c r="L957" s="333"/>
      <c r="M957" s="333"/>
      <c r="N957" s="333"/>
      <c r="O957" s="333"/>
      <c r="P957" s="333"/>
      <c r="Q957" s="334">
        <f>IF(K957="nio",0,IF(K957&gt;0,K957*H957/W957,0))*VLOOKUP(B957,'2-Kosten per locatie'!$A$13:$C$63,3,FALSE)</f>
        <v>0</v>
      </c>
      <c r="R957" s="334">
        <f>IF(L957&gt;0,L957*H957/X957,0)*VLOOKUP(B957,'2-Kosten per locatie'!$A$13:$C$63,3,FALSE)</f>
        <v>0</v>
      </c>
      <c r="S957" s="334">
        <f>IF(M957&gt;0,M957*H957/Y957,0)*VLOOKUP(B957,'2-Kosten per locatie'!$A$13:$C$63,3,FALSE)</f>
        <v>0</v>
      </c>
      <c r="T957" s="334">
        <f>IF(N957&gt;0,N957*H957/Z957,0)*VLOOKUP(B957,'2-Kosten per locatie'!$A$13:$C$63,3,FALSE)</f>
        <v>0</v>
      </c>
      <c r="U957" s="334">
        <f>IF(O957&gt;0,O957*H957/Y957,0)*VLOOKUP(B957,'2-Kosten per locatie'!$A$13:$C$63,3,FALSE)</f>
        <v>0</v>
      </c>
      <c r="V957" s="334">
        <f>IF(P957&gt;0,P957*H957/Z957,0)*VLOOKUP(B957,'2-Kosten per locatie'!$A$13:$C$63,3,FALSE)</f>
        <v>0</v>
      </c>
      <c r="W957" s="335">
        <f>IF(K957="nio",0,IF(K957&gt;0,VLOOKUP(F957,'3-Productie normen'!A:L,VLOOKUP(K957,'3-Productie normen'!$B$38:$C$44,2,FALSE),FALSE)))</f>
        <v>0</v>
      </c>
      <c r="X957" s="335">
        <f t="shared" si="81"/>
        <v>0</v>
      </c>
      <c r="Y957" s="335">
        <f t="shared" si="82"/>
        <v>0</v>
      </c>
      <c r="Z957" s="335">
        <f t="shared" si="83"/>
        <v>0</v>
      </c>
      <c r="AA957" s="336" t="e">
        <f>VLOOKUP(F957,'3-Productie normen'!A:O,15,FALSE)</f>
        <v>#N/A</v>
      </c>
      <c r="AC957" s="337">
        <f t="shared" si="84"/>
        <v>0</v>
      </c>
    </row>
    <row r="958" spans="1:29" ht="14.1" customHeight="1">
      <c r="A958" s="68">
        <v>958</v>
      </c>
      <c r="B958" s="273" t="s">
        <v>99</v>
      </c>
      <c r="C958" s="329" t="s">
        <v>590</v>
      </c>
      <c r="D958" s="330" t="s">
        <v>616</v>
      </c>
      <c r="E958" s="224" t="s">
        <v>604</v>
      </c>
      <c r="F958" s="224" t="s">
        <v>605</v>
      </c>
      <c r="G958" s="224" t="s">
        <v>212</v>
      </c>
      <c r="H958" s="339"/>
      <c r="I958" s="339">
        <v>2</v>
      </c>
      <c r="J958" s="332">
        <f t="shared" si="85"/>
        <v>0</v>
      </c>
      <c r="K958" s="333" t="s">
        <v>219</v>
      </c>
      <c r="L958" s="333"/>
      <c r="M958" s="333"/>
      <c r="N958" s="333"/>
      <c r="O958" s="333"/>
      <c r="P958" s="333"/>
      <c r="Q958" s="334">
        <f>IF(K958="nio",0,IF(K958&gt;0,K958*H958/W958,0))*VLOOKUP(B958,'2-Kosten per locatie'!$A$13:$C$63,3,FALSE)</f>
        <v>0</v>
      </c>
      <c r="R958" s="334">
        <f>IF(L958&gt;0,L958*H958/X958,0)*VLOOKUP(B958,'2-Kosten per locatie'!$A$13:$C$63,3,FALSE)</f>
        <v>0</v>
      </c>
      <c r="S958" s="334">
        <f>IF(M958&gt;0,M958*H958/Y958,0)*VLOOKUP(B958,'2-Kosten per locatie'!$A$13:$C$63,3,FALSE)</f>
        <v>0</v>
      </c>
      <c r="T958" s="334">
        <f>IF(N958&gt;0,N958*H958/Z958,0)*VLOOKUP(B958,'2-Kosten per locatie'!$A$13:$C$63,3,FALSE)</f>
        <v>0</v>
      </c>
      <c r="U958" s="334">
        <f>IF(O958&gt;0,O958*H958/Y958,0)*VLOOKUP(B958,'2-Kosten per locatie'!$A$13:$C$63,3,FALSE)</f>
        <v>0</v>
      </c>
      <c r="V958" s="334">
        <f>IF(P958&gt;0,P958*H958/Z958,0)*VLOOKUP(B958,'2-Kosten per locatie'!$A$13:$C$63,3,FALSE)</f>
        <v>0</v>
      </c>
      <c r="W958" s="335">
        <f>IF(K958="nio",0,IF(K958&gt;0,VLOOKUP(F958,'3-Productie normen'!A:L,VLOOKUP(K958,'3-Productie normen'!$B$38:$C$44,2,FALSE),FALSE)))</f>
        <v>0</v>
      </c>
      <c r="X958" s="335">
        <f t="shared" si="81"/>
        <v>0</v>
      </c>
      <c r="Y958" s="335">
        <f t="shared" si="82"/>
        <v>0</v>
      </c>
      <c r="Z958" s="335">
        <f t="shared" si="83"/>
        <v>0</v>
      </c>
      <c r="AA958" s="336" t="e">
        <f>VLOOKUP(F958,'3-Productie normen'!A:O,15,FALSE)</f>
        <v>#N/A</v>
      </c>
      <c r="AC958" s="337">
        <f t="shared" si="84"/>
        <v>0</v>
      </c>
    </row>
    <row r="959" spans="1:29" ht="14.1" customHeight="1">
      <c r="A959" s="68">
        <v>959</v>
      </c>
      <c r="B959" s="273" t="s">
        <v>99</v>
      </c>
      <c r="C959" s="329" t="s">
        <v>590</v>
      </c>
      <c r="D959" s="330" t="s">
        <v>617</v>
      </c>
      <c r="E959" s="224" t="s">
        <v>427</v>
      </c>
      <c r="F959" s="224" t="s">
        <v>166</v>
      </c>
      <c r="G959" s="224" t="s">
        <v>212</v>
      </c>
      <c r="H959" s="339">
        <v>3.6</v>
      </c>
      <c r="I959" s="339"/>
      <c r="J959" s="332">
        <f t="shared" si="85"/>
        <v>255</v>
      </c>
      <c r="K959" s="333">
        <v>255</v>
      </c>
      <c r="L959" s="333"/>
      <c r="M959" s="333"/>
      <c r="N959" s="333"/>
      <c r="O959" s="333"/>
      <c r="P959" s="333"/>
      <c r="Q959" s="334" t="e">
        <f>IF(K959="nio",0,IF(K959&gt;0,K959*H959/W959,0))*VLOOKUP(B959,'2-Kosten per locatie'!$A$13:$C$63,3,FALSE)</f>
        <v>#DIV/0!</v>
      </c>
      <c r="R959" s="334">
        <f>IF(L959&gt;0,L959*H959/X959,0)*VLOOKUP(B959,'2-Kosten per locatie'!$A$13:$C$63,3,FALSE)</f>
        <v>0</v>
      </c>
      <c r="S959" s="334">
        <f>IF(M959&gt;0,M959*H959/Y959,0)*VLOOKUP(B959,'2-Kosten per locatie'!$A$13:$C$63,3,FALSE)</f>
        <v>0</v>
      </c>
      <c r="T959" s="334">
        <f>IF(N959&gt;0,N959*H959/Z959,0)*VLOOKUP(B959,'2-Kosten per locatie'!$A$13:$C$63,3,FALSE)</f>
        <v>0</v>
      </c>
      <c r="U959" s="334">
        <f>IF(O959&gt;0,O959*H959/Y959,0)*VLOOKUP(B959,'2-Kosten per locatie'!$A$13:$C$63,3,FALSE)</f>
        <v>0</v>
      </c>
      <c r="V959" s="334">
        <f>IF(P959&gt;0,P959*H959/Z959,0)*VLOOKUP(B959,'2-Kosten per locatie'!$A$13:$C$63,3,FALSE)</f>
        <v>0</v>
      </c>
      <c r="W959" s="335">
        <f>IF(K959="nio",0,IF(K959&gt;0,VLOOKUP(F959,'3-Productie normen'!A:L,VLOOKUP(K959,'3-Productie normen'!$B$38:$C$44,2,FALSE),FALSE)))</f>
        <v>0</v>
      </c>
      <c r="X959" s="335">
        <f t="shared" si="81"/>
        <v>0</v>
      </c>
      <c r="Y959" s="335">
        <f t="shared" si="82"/>
        <v>0</v>
      </c>
      <c r="Z959" s="335">
        <f t="shared" si="83"/>
        <v>0</v>
      </c>
      <c r="AA959" s="336" t="str">
        <f>VLOOKUP(F959,'3-Productie normen'!A:O,15,FALSE)</f>
        <v>S</v>
      </c>
      <c r="AC959" s="337">
        <f t="shared" si="84"/>
        <v>918</v>
      </c>
    </row>
    <row r="960" spans="1:29" ht="14.1" customHeight="1">
      <c r="A960" s="68">
        <v>960</v>
      </c>
      <c r="B960" s="273" t="s">
        <v>99</v>
      </c>
      <c r="C960" s="329" t="s">
        <v>352</v>
      </c>
      <c r="D960" s="330" t="s">
        <v>594</v>
      </c>
      <c r="E960" s="224" t="s">
        <v>464</v>
      </c>
      <c r="F960" s="224" t="s">
        <v>167</v>
      </c>
      <c r="G960" s="224" t="s">
        <v>212</v>
      </c>
      <c r="H960" s="339">
        <v>16.3</v>
      </c>
      <c r="I960" s="339"/>
      <c r="J960" s="332">
        <f t="shared" si="85"/>
        <v>130</v>
      </c>
      <c r="K960" s="333">
        <v>130</v>
      </c>
      <c r="L960" s="333"/>
      <c r="M960" s="333">
        <v>0</v>
      </c>
      <c r="N960" s="333"/>
      <c r="O960" s="333"/>
      <c r="P960" s="333"/>
      <c r="Q960" s="334" t="e">
        <f>IF(K960="nio",0,IF(K960&gt;0,K960*H960/W960,0))*VLOOKUP(B960,'2-Kosten per locatie'!$A$13:$C$63,3,FALSE)</f>
        <v>#DIV/0!</v>
      </c>
      <c r="R960" s="334">
        <f>IF(L960&gt;0,L960*H960/X960,0)*VLOOKUP(B960,'2-Kosten per locatie'!$A$13:$C$63,3,FALSE)</f>
        <v>0</v>
      </c>
      <c r="S960" s="334">
        <f>IF(M960&gt;0,M960*H960/Y960,0)*VLOOKUP(B960,'2-Kosten per locatie'!$A$13:$C$63,3,FALSE)</f>
        <v>0</v>
      </c>
      <c r="T960" s="334">
        <f>IF(N960&gt;0,N960*H960/Z960,0)*VLOOKUP(B960,'2-Kosten per locatie'!$A$13:$C$63,3,FALSE)</f>
        <v>0</v>
      </c>
      <c r="U960" s="334">
        <f>IF(O960&gt;0,O960*H960/Y960,0)*VLOOKUP(B960,'2-Kosten per locatie'!$A$13:$C$63,3,FALSE)</f>
        <v>0</v>
      </c>
      <c r="V960" s="334">
        <f>IF(P960&gt;0,P960*H960/Z960,0)*VLOOKUP(B960,'2-Kosten per locatie'!$A$13:$C$63,3,FALSE)</f>
        <v>0</v>
      </c>
      <c r="W960" s="335">
        <f>IF(K960="nio",0,IF(K960&gt;0,VLOOKUP(F960,'3-Productie normen'!A:L,VLOOKUP(K960,'3-Productie normen'!$B$38:$C$44,2,FALSE),FALSE)))</f>
        <v>0</v>
      </c>
      <c r="X960" s="335">
        <f t="shared" si="81"/>
        <v>0</v>
      </c>
      <c r="Y960" s="335">
        <f t="shared" si="82"/>
        <v>0</v>
      </c>
      <c r="Z960" s="335">
        <f t="shared" si="83"/>
        <v>0</v>
      </c>
      <c r="AA960" s="336" t="str">
        <f>VLOOKUP(F960,'3-Productie normen'!A:O,15,FALSE)</f>
        <v>V</v>
      </c>
      <c r="AC960" s="337">
        <f t="shared" si="84"/>
        <v>2119</v>
      </c>
    </row>
    <row r="961" spans="1:29" ht="14.1" customHeight="1">
      <c r="A961" s="68">
        <v>961</v>
      </c>
      <c r="B961" s="273" t="s">
        <v>99</v>
      </c>
      <c r="C961" s="329" t="s">
        <v>352</v>
      </c>
      <c r="D961" s="330" t="s">
        <v>595</v>
      </c>
      <c r="E961" s="224" t="s">
        <v>154</v>
      </c>
      <c r="F961" s="224" t="s">
        <v>154</v>
      </c>
      <c r="G961" s="224" t="s">
        <v>212</v>
      </c>
      <c r="H961" s="339">
        <v>24.5</v>
      </c>
      <c r="I961" s="339"/>
      <c r="J961" s="332">
        <f t="shared" si="85"/>
        <v>130</v>
      </c>
      <c r="K961" s="333">
        <v>130</v>
      </c>
      <c r="L961" s="333"/>
      <c r="M961" s="333">
        <v>0</v>
      </c>
      <c r="N961" s="333"/>
      <c r="O961" s="333"/>
      <c r="P961" s="333"/>
      <c r="Q961" s="334" t="e">
        <f>IF(K961="nio",0,IF(K961&gt;0,K961*H961/W961,0))*VLOOKUP(B961,'2-Kosten per locatie'!$A$13:$C$63,3,FALSE)</f>
        <v>#DIV/0!</v>
      </c>
      <c r="R961" s="334">
        <f>IF(L961&gt;0,L961*H961/X961,0)*VLOOKUP(B961,'2-Kosten per locatie'!$A$13:$C$63,3,FALSE)</f>
        <v>0</v>
      </c>
      <c r="S961" s="334">
        <f>IF(M961&gt;0,M961*H961/Y961,0)*VLOOKUP(B961,'2-Kosten per locatie'!$A$13:$C$63,3,FALSE)</f>
        <v>0</v>
      </c>
      <c r="T961" s="334">
        <f>IF(N961&gt;0,N961*H961/Z961,0)*VLOOKUP(B961,'2-Kosten per locatie'!$A$13:$C$63,3,FALSE)</f>
        <v>0</v>
      </c>
      <c r="U961" s="334">
        <f>IF(O961&gt;0,O961*H961/Y961,0)*VLOOKUP(B961,'2-Kosten per locatie'!$A$13:$C$63,3,FALSE)</f>
        <v>0</v>
      </c>
      <c r="V961" s="334">
        <f>IF(P961&gt;0,P961*H961/Z961,0)*VLOOKUP(B961,'2-Kosten per locatie'!$A$13:$C$63,3,FALSE)</f>
        <v>0</v>
      </c>
      <c r="W961" s="335">
        <f>IF(K961="nio",0,IF(K961&gt;0,VLOOKUP(F961,'3-Productie normen'!A:L,VLOOKUP(K961,'3-Productie normen'!$B$38:$C$44,2,FALSE),FALSE)))</f>
        <v>0</v>
      </c>
      <c r="X961" s="335">
        <f t="shared" si="81"/>
        <v>0</v>
      </c>
      <c r="Y961" s="335">
        <f t="shared" si="82"/>
        <v>0</v>
      </c>
      <c r="Z961" s="335">
        <f t="shared" si="83"/>
        <v>0</v>
      </c>
      <c r="AA961" s="336" t="str">
        <f>VLOOKUP(F961,'3-Productie normen'!A:O,15,FALSE)</f>
        <v>V</v>
      </c>
      <c r="AC961" s="337">
        <f t="shared" si="84"/>
        <v>3185</v>
      </c>
    </row>
    <row r="962" spans="1:29" ht="14.1" customHeight="1">
      <c r="A962" s="68">
        <v>962</v>
      </c>
      <c r="B962" s="273" t="s">
        <v>99</v>
      </c>
      <c r="C962" s="329" t="s">
        <v>352</v>
      </c>
      <c r="D962" s="330" t="s">
        <v>596</v>
      </c>
      <c r="E962" s="224" t="s">
        <v>618</v>
      </c>
      <c r="F962" s="224" t="s">
        <v>158</v>
      </c>
      <c r="G962" s="224" t="s">
        <v>212</v>
      </c>
      <c r="H962" s="339">
        <v>5.6</v>
      </c>
      <c r="I962" s="339"/>
      <c r="J962" s="332">
        <f t="shared" si="85"/>
        <v>130</v>
      </c>
      <c r="K962" s="333">
        <v>130</v>
      </c>
      <c r="L962" s="333"/>
      <c r="M962" s="333"/>
      <c r="N962" s="333"/>
      <c r="O962" s="333"/>
      <c r="P962" s="333"/>
      <c r="Q962" s="334" t="e">
        <f>IF(K962="nio",0,IF(K962&gt;0,K962*H962/W962,0))*VLOOKUP(B962,'2-Kosten per locatie'!$A$13:$C$63,3,FALSE)</f>
        <v>#DIV/0!</v>
      </c>
      <c r="R962" s="334">
        <f>IF(L962&gt;0,L962*H962/X962,0)*VLOOKUP(B962,'2-Kosten per locatie'!$A$13:$C$63,3,FALSE)</f>
        <v>0</v>
      </c>
      <c r="S962" s="334">
        <f>IF(M962&gt;0,M962*H962/Y962,0)*VLOOKUP(B962,'2-Kosten per locatie'!$A$13:$C$63,3,FALSE)</f>
        <v>0</v>
      </c>
      <c r="T962" s="334">
        <f>IF(N962&gt;0,N962*H962/Z962,0)*VLOOKUP(B962,'2-Kosten per locatie'!$A$13:$C$63,3,FALSE)</f>
        <v>0</v>
      </c>
      <c r="U962" s="334">
        <f>IF(O962&gt;0,O962*H962/Y962,0)*VLOOKUP(B962,'2-Kosten per locatie'!$A$13:$C$63,3,FALSE)</f>
        <v>0</v>
      </c>
      <c r="V962" s="334">
        <f>IF(P962&gt;0,P962*H962/Z962,0)*VLOOKUP(B962,'2-Kosten per locatie'!$A$13:$C$63,3,FALSE)</f>
        <v>0</v>
      </c>
      <c r="W962" s="335">
        <f>IF(K962="nio",0,IF(K962&gt;0,VLOOKUP(F962,'3-Productie normen'!A:L,VLOOKUP(K962,'3-Productie normen'!$B$38:$C$44,2,FALSE),FALSE)))</f>
        <v>0</v>
      </c>
      <c r="X962" s="335">
        <f t="shared" si="81"/>
        <v>0</v>
      </c>
      <c r="Y962" s="335">
        <f t="shared" si="82"/>
        <v>0</v>
      </c>
      <c r="Z962" s="335">
        <f t="shared" si="83"/>
        <v>0</v>
      </c>
      <c r="AA962" s="336" t="str">
        <f>VLOOKUP(F962,'3-Productie normen'!A:O,15,FALSE)</f>
        <v>B</v>
      </c>
      <c r="AC962" s="337">
        <f t="shared" si="84"/>
        <v>728</v>
      </c>
    </row>
    <row r="963" spans="1:29" ht="14.1" customHeight="1">
      <c r="A963" s="68">
        <v>963</v>
      </c>
      <c r="B963" s="273" t="s">
        <v>99</v>
      </c>
      <c r="C963" s="329" t="s">
        <v>352</v>
      </c>
      <c r="D963" s="330" t="s">
        <v>619</v>
      </c>
      <c r="E963" s="224" t="s">
        <v>158</v>
      </c>
      <c r="F963" s="224" t="s">
        <v>158</v>
      </c>
      <c r="G963" s="224" t="s">
        <v>212</v>
      </c>
      <c r="H963" s="339">
        <v>43.2</v>
      </c>
      <c r="I963" s="339"/>
      <c r="J963" s="332">
        <f t="shared" si="85"/>
        <v>130</v>
      </c>
      <c r="K963" s="333">
        <v>130</v>
      </c>
      <c r="L963" s="333"/>
      <c r="M963" s="333"/>
      <c r="N963" s="333"/>
      <c r="O963" s="333"/>
      <c r="P963" s="333"/>
      <c r="Q963" s="334" t="e">
        <f>IF(K963="nio",0,IF(K963&gt;0,K963*H963/W963,0))*VLOOKUP(B963,'2-Kosten per locatie'!$A$13:$C$63,3,FALSE)</f>
        <v>#DIV/0!</v>
      </c>
      <c r="R963" s="334">
        <f>IF(L963&gt;0,L963*H963/X963,0)*VLOOKUP(B963,'2-Kosten per locatie'!$A$13:$C$63,3,FALSE)</f>
        <v>0</v>
      </c>
      <c r="S963" s="334">
        <f>IF(M963&gt;0,M963*H963/Y963,0)*VLOOKUP(B963,'2-Kosten per locatie'!$A$13:$C$63,3,FALSE)</f>
        <v>0</v>
      </c>
      <c r="T963" s="334">
        <f>IF(N963&gt;0,N963*H963/Z963,0)*VLOOKUP(B963,'2-Kosten per locatie'!$A$13:$C$63,3,FALSE)</f>
        <v>0</v>
      </c>
      <c r="U963" s="334">
        <f>IF(O963&gt;0,O963*H963/Y963,0)*VLOOKUP(B963,'2-Kosten per locatie'!$A$13:$C$63,3,FALSE)</f>
        <v>0</v>
      </c>
      <c r="V963" s="334">
        <f>IF(P963&gt;0,P963*H963/Z963,0)*VLOOKUP(B963,'2-Kosten per locatie'!$A$13:$C$63,3,FALSE)</f>
        <v>0</v>
      </c>
      <c r="W963" s="335">
        <f>IF(K963="nio",0,IF(K963&gt;0,VLOOKUP(F963,'3-Productie normen'!A:L,VLOOKUP(K963,'3-Productie normen'!$B$38:$C$44,2,FALSE),FALSE)))</f>
        <v>0</v>
      </c>
      <c r="X963" s="335">
        <f t="shared" si="81"/>
        <v>0</v>
      </c>
      <c r="Y963" s="335">
        <f t="shared" si="82"/>
        <v>0</v>
      </c>
      <c r="Z963" s="335">
        <f t="shared" si="83"/>
        <v>0</v>
      </c>
      <c r="AA963" s="336" t="str">
        <f>VLOOKUP(F963,'3-Productie normen'!A:O,15,FALSE)</f>
        <v>B</v>
      </c>
      <c r="AC963" s="337">
        <f t="shared" si="84"/>
        <v>5616</v>
      </c>
    </row>
    <row r="964" spans="1:29" ht="14.1" customHeight="1">
      <c r="A964" s="68">
        <v>964</v>
      </c>
      <c r="B964" s="273" t="s">
        <v>99</v>
      </c>
      <c r="C964" s="329" t="s">
        <v>352</v>
      </c>
      <c r="D964" s="330" t="s">
        <v>620</v>
      </c>
      <c r="E964" s="224" t="s">
        <v>158</v>
      </c>
      <c r="F964" s="224" t="s">
        <v>158</v>
      </c>
      <c r="G964" s="224" t="s">
        <v>212</v>
      </c>
      <c r="H964" s="339">
        <v>24.8</v>
      </c>
      <c r="I964" s="339"/>
      <c r="J964" s="332">
        <f t="shared" si="85"/>
        <v>130</v>
      </c>
      <c r="K964" s="333">
        <v>130</v>
      </c>
      <c r="L964" s="333"/>
      <c r="M964" s="333"/>
      <c r="N964" s="333"/>
      <c r="O964" s="333"/>
      <c r="P964" s="333"/>
      <c r="Q964" s="334" t="e">
        <f>IF(K964="nio",0,IF(K964&gt;0,K964*H964/W964,0))*VLOOKUP(B964,'2-Kosten per locatie'!$A$13:$C$63,3,FALSE)</f>
        <v>#DIV/0!</v>
      </c>
      <c r="R964" s="334">
        <f>IF(L964&gt;0,L964*H964/X964,0)*VLOOKUP(B964,'2-Kosten per locatie'!$A$13:$C$63,3,FALSE)</f>
        <v>0</v>
      </c>
      <c r="S964" s="334">
        <f>IF(M964&gt;0,M964*H964/Y964,0)*VLOOKUP(B964,'2-Kosten per locatie'!$A$13:$C$63,3,FALSE)</f>
        <v>0</v>
      </c>
      <c r="T964" s="334">
        <f>IF(N964&gt;0,N964*H964/Z964,0)*VLOOKUP(B964,'2-Kosten per locatie'!$A$13:$C$63,3,FALSE)</f>
        <v>0</v>
      </c>
      <c r="U964" s="334">
        <f>IF(O964&gt;0,O964*H964/Y964,0)*VLOOKUP(B964,'2-Kosten per locatie'!$A$13:$C$63,3,FALSE)</f>
        <v>0</v>
      </c>
      <c r="V964" s="334">
        <f>IF(P964&gt;0,P964*H964/Z964,0)*VLOOKUP(B964,'2-Kosten per locatie'!$A$13:$C$63,3,FALSE)</f>
        <v>0</v>
      </c>
      <c r="W964" s="335">
        <f>IF(K964="nio",0,IF(K964&gt;0,VLOOKUP(F964,'3-Productie normen'!A:L,VLOOKUP(K964,'3-Productie normen'!$B$38:$C$44,2,FALSE),FALSE)))</f>
        <v>0</v>
      </c>
      <c r="X964" s="335">
        <f t="shared" ref="X964:X1027" si="86">IF(L964&gt;0,W964*$X$8,0)</f>
        <v>0</v>
      </c>
      <c r="Y964" s="335">
        <f t="shared" ref="Y964:Y1027" si="87">IF((OR(M964&gt;0,O964&gt;0)),W964*$Y$8,0)</f>
        <v>0</v>
      </c>
      <c r="Z964" s="335">
        <f t="shared" ref="Z964:Z1027" si="88">IF((OR(N964&gt;0,P964&gt;0)),W964*$Z$8,0)</f>
        <v>0</v>
      </c>
      <c r="AA964" s="336" t="str">
        <f>VLOOKUP(F964,'3-Productie normen'!A:O,15,FALSE)</f>
        <v>B</v>
      </c>
      <c r="AC964" s="337">
        <f t="shared" ref="AC964:AC1027" si="89">J964*H964</f>
        <v>3224</v>
      </c>
    </row>
    <row r="965" spans="1:29" ht="14.1" customHeight="1">
      <c r="A965" s="68">
        <v>965</v>
      </c>
      <c r="B965" s="273" t="s">
        <v>99</v>
      </c>
      <c r="C965" s="329" t="s">
        <v>352</v>
      </c>
      <c r="D965" s="330" t="s">
        <v>621</v>
      </c>
      <c r="E965" s="224" t="s">
        <v>403</v>
      </c>
      <c r="F965" s="224" t="s">
        <v>403</v>
      </c>
      <c r="G965" s="224" t="s">
        <v>212</v>
      </c>
      <c r="H965" s="339"/>
      <c r="I965" s="339">
        <v>3</v>
      </c>
      <c r="J965" s="332">
        <f t="shared" si="85"/>
        <v>0</v>
      </c>
      <c r="K965" s="333" t="s">
        <v>219</v>
      </c>
      <c r="L965" s="333"/>
      <c r="M965" s="333"/>
      <c r="N965" s="333"/>
      <c r="O965" s="333"/>
      <c r="P965" s="333"/>
      <c r="Q965" s="334">
        <f>IF(K965="nio",0,IF(K965&gt;0,K965*H965/W965,0))*VLOOKUP(B965,'2-Kosten per locatie'!$A$13:$C$63,3,FALSE)</f>
        <v>0</v>
      </c>
      <c r="R965" s="334">
        <f>IF(L965&gt;0,L965*H965/X965,0)*VLOOKUP(B965,'2-Kosten per locatie'!$A$13:$C$63,3,FALSE)</f>
        <v>0</v>
      </c>
      <c r="S965" s="334">
        <f>IF(M965&gt;0,M965*H965/Y965,0)*VLOOKUP(B965,'2-Kosten per locatie'!$A$13:$C$63,3,FALSE)</f>
        <v>0</v>
      </c>
      <c r="T965" s="334">
        <f>IF(N965&gt;0,N965*H965/Z965,0)*VLOOKUP(B965,'2-Kosten per locatie'!$A$13:$C$63,3,FALSE)</f>
        <v>0</v>
      </c>
      <c r="U965" s="334">
        <f>IF(O965&gt;0,O965*H965/Y965,0)*VLOOKUP(B965,'2-Kosten per locatie'!$A$13:$C$63,3,FALSE)</f>
        <v>0</v>
      </c>
      <c r="V965" s="334">
        <f>IF(P965&gt;0,P965*H965/Z965,0)*VLOOKUP(B965,'2-Kosten per locatie'!$A$13:$C$63,3,FALSE)</f>
        <v>0</v>
      </c>
      <c r="W965" s="335">
        <f>IF(K965="nio",0,IF(K965&gt;0,VLOOKUP(F965,'3-Productie normen'!A:L,VLOOKUP(K965,'3-Productie normen'!$B$38:$C$44,2,FALSE),FALSE)))</f>
        <v>0</v>
      </c>
      <c r="X965" s="335">
        <f t="shared" si="86"/>
        <v>0</v>
      </c>
      <c r="Y965" s="335">
        <f t="shared" si="87"/>
        <v>0</v>
      </c>
      <c r="Z965" s="335">
        <f t="shared" si="88"/>
        <v>0</v>
      </c>
      <c r="AA965" s="336" t="e">
        <f>VLOOKUP(F965,'3-Productie normen'!A:O,15,FALSE)</f>
        <v>#N/A</v>
      </c>
      <c r="AC965" s="337">
        <f t="shared" si="89"/>
        <v>0</v>
      </c>
    </row>
    <row r="966" spans="1:29" ht="14.1" customHeight="1">
      <c r="A966" s="68">
        <v>966</v>
      </c>
      <c r="B966" s="273" t="s">
        <v>99</v>
      </c>
      <c r="C966" s="329" t="s">
        <v>352</v>
      </c>
      <c r="D966" s="330" t="s">
        <v>622</v>
      </c>
      <c r="E966" s="224" t="s">
        <v>158</v>
      </c>
      <c r="F966" s="224" t="s">
        <v>158</v>
      </c>
      <c r="G966" s="224" t="s">
        <v>212</v>
      </c>
      <c r="H966" s="339">
        <v>31.3</v>
      </c>
      <c r="I966" s="339"/>
      <c r="J966" s="332">
        <f t="shared" si="85"/>
        <v>130</v>
      </c>
      <c r="K966" s="333">
        <v>130</v>
      </c>
      <c r="L966" s="333"/>
      <c r="M966" s="333"/>
      <c r="N966" s="333"/>
      <c r="O966" s="333"/>
      <c r="P966" s="333"/>
      <c r="Q966" s="334" t="e">
        <f>IF(K966="nio",0,IF(K966&gt;0,K966*H966/W966,0))*VLOOKUP(B966,'2-Kosten per locatie'!$A$13:$C$63,3,FALSE)</f>
        <v>#DIV/0!</v>
      </c>
      <c r="R966" s="334">
        <f>IF(L966&gt;0,L966*H966/X966,0)*VLOOKUP(B966,'2-Kosten per locatie'!$A$13:$C$63,3,FALSE)</f>
        <v>0</v>
      </c>
      <c r="S966" s="334">
        <f>IF(M966&gt;0,M966*H966/Y966,0)*VLOOKUP(B966,'2-Kosten per locatie'!$A$13:$C$63,3,FALSE)</f>
        <v>0</v>
      </c>
      <c r="T966" s="334">
        <f>IF(N966&gt;0,N966*H966/Z966,0)*VLOOKUP(B966,'2-Kosten per locatie'!$A$13:$C$63,3,FALSE)</f>
        <v>0</v>
      </c>
      <c r="U966" s="334">
        <f>IF(O966&gt;0,O966*H966/Y966,0)*VLOOKUP(B966,'2-Kosten per locatie'!$A$13:$C$63,3,FALSE)</f>
        <v>0</v>
      </c>
      <c r="V966" s="334">
        <f>IF(P966&gt;0,P966*H966/Z966,0)*VLOOKUP(B966,'2-Kosten per locatie'!$A$13:$C$63,3,FALSE)</f>
        <v>0</v>
      </c>
      <c r="W966" s="335">
        <f>IF(K966="nio",0,IF(K966&gt;0,VLOOKUP(F966,'3-Productie normen'!A:L,VLOOKUP(K966,'3-Productie normen'!$B$38:$C$44,2,FALSE),FALSE)))</f>
        <v>0</v>
      </c>
      <c r="X966" s="335">
        <f t="shared" si="86"/>
        <v>0</v>
      </c>
      <c r="Y966" s="335">
        <f t="shared" si="87"/>
        <v>0</v>
      </c>
      <c r="Z966" s="335">
        <f t="shared" si="88"/>
        <v>0</v>
      </c>
      <c r="AA966" s="336" t="str">
        <f>VLOOKUP(F966,'3-Productie normen'!A:O,15,FALSE)</f>
        <v>B</v>
      </c>
      <c r="AC966" s="337">
        <f t="shared" si="89"/>
        <v>4069</v>
      </c>
    </row>
    <row r="967" spans="1:29" ht="14.1" customHeight="1">
      <c r="A967" s="68">
        <v>967</v>
      </c>
      <c r="B967" s="273" t="s">
        <v>99</v>
      </c>
      <c r="C967" s="329" t="s">
        <v>352</v>
      </c>
      <c r="D967" s="330" t="s">
        <v>623</v>
      </c>
      <c r="E967" s="224" t="s">
        <v>158</v>
      </c>
      <c r="F967" s="224" t="s">
        <v>158</v>
      </c>
      <c r="G967" s="224" t="s">
        <v>212</v>
      </c>
      <c r="H967" s="339">
        <v>33</v>
      </c>
      <c r="I967" s="339"/>
      <c r="J967" s="332">
        <f t="shared" si="85"/>
        <v>130</v>
      </c>
      <c r="K967" s="333">
        <v>130</v>
      </c>
      <c r="L967" s="333"/>
      <c r="M967" s="333"/>
      <c r="N967" s="333"/>
      <c r="O967" s="333"/>
      <c r="P967" s="333"/>
      <c r="Q967" s="334" t="e">
        <f>IF(K967="nio",0,IF(K967&gt;0,K967*H967/W967,0))*VLOOKUP(B967,'2-Kosten per locatie'!$A$13:$C$63,3,FALSE)</f>
        <v>#DIV/0!</v>
      </c>
      <c r="R967" s="334">
        <f>IF(L967&gt;0,L967*H967/X967,0)*VLOOKUP(B967,'2-Kosten per locatie'!$A$13:$C$63,3,FALSE)</f>
        <v>0</v>
      </c>
      <c r="S967" s="334">
        <f>IF(M967&gt;0,M967*H967/Y967,0)*VLOOKUP(B967,'2-Kosten per locatie'!$A$13:$C$63,3,FALSE)</f>
        <v>0</v>
      </c>
      <c r="T967" s="334">
        <f>IF(N967&gt;0,N967*H967/Z967,0)*VLOOKUP(B967,'2-Kosten per locatie'!$A$13:$C$63,3,FALSE)</f>
        <v>0</v>
      </c>
      <c r="U967" s="334">
        <f>IF(O967&gt;0,O967*H967/Y967,0)*VLOOKUP(B967,'2-Kosten per locatie'!$A$13:$C$63,3,FALSE)</f>
        <v>0</v>
      </c>
      <c r="V967" s="334">
        <f>IF(P967&gt;0,P967*H967/Z967,0)*VLOOKUP(B967,'2-Kosten per locatie'!$A$13:$C$63,3,FALSE)</f>
        <v>0</v>
      </c>
      <c r="W967" s="335">
        <f>IF(K967="nio",0,IF(K967&gt;0,VLOOKUP(F967,'3-Productie normen'!A:L,VLOOKUP(K967,'3-Productie normen'!$B$38:$C$44,2,FALSE),FALSE)))</f>
        <v>0</v>
      </c>
      <c r="X967" s="335">
        <f t="shared" si="86"/>
        <v>0</v>
      </c>
      <c r="Y967" s="335">
        <f t="shared" si="87"/>
        <v>0</v>
      </c>
      <c r="Z967" s="335">
        <f t="shared" si="88"/>
        <v>0</v>
      </c>
      <c r="AA967" s="336" t="str">
        <f>VLOOKUP(F967,'3-Productie normen'!A:O,15,FALSE)</f>
        <v>B</v>
      </c>
      <c r="AC967" s="337">
        <f t="shared" si="89"/>
        <v>4290</v>
      </c>
    </row>
    <row r="968" spans="1:29" ht="14.1" customHeight="1">
      <c r="A968" s="68">
        <v>968</v>
      </c>
      <c r="B968" s="273" t="s">
        <v>99</v>
      </c>
      <c r="C968" s="329" t="s">
        <v>352</v>
      </c>
      <c r="D968" s="330" t="s">
        <v>624</v>
      </c>
      <c r="E968" s="224" t="s">
        <v>158</v>
      </c>
      <c r="F968" s="224" t="s">
        <v>158</v>
      </c>
      <c r="G968" s="224" t="s">
        <v>212</v>
      </c>
      <c r="H968" s="339">
        <v>25.1</v>
      </c>
      <c r="I968" s="339"/>
      <c r="J968" s="332">
        <f t="shared" si="85"/>
        <v>130</v>
      </c>
      <c r="K968" s="333">
        <v>130</v>
      </c>
      <c r="L968" s="333"/>
      <c r="M968" s="333"/>
      <c r="N968" s="333"/>
      <c r="O968" s="333"/>
      <c r="P968" s="333"/>
      <c r="Q968" s="334" t="e">
        <f>IF(K968="nio",0,IF(K968&gt;0,K968*H968/W968,0))*VLOOKUP(B968,'2-Kosten per locatie'!$A$13:$C$63,3,FALSE)</f>
        <v>#DIV/0!</v>
      </c>
      <c r="R968" s="334">
        <f>IF(L968&gt;0,L968*H968/X968,0)*VLOOKUP(B968,'2-Kosten per locatie'!$A$13:$C$63,3,FALSE)</f>
        <v>0</v>
      </c>
      <c r="S968" s="334">
        <f>IF(M968&gt;0,M968*H968/Y968,0)*VLOOKUP(B968,'2-Kosten per locatie'!$A$13:$C$63,3,FALSE)</f>
        <v>0</v>
      </c>
      <c r="T968" s="334">
        <f>IF(N968&gt;0,N968*H968/Z968,0)*VLOOKUP(B968,'2-Kosten per locatie'!$A$13:$C$63,3,FALSE)</f>
        <v>0</v>
      </c>
      <c r="U968" s="334">
        <f>IF(O968&gt;0,O968*H968/Y968,0)*VLOOKUP(B968,'2-Kosten per locatie'!$A$13:$C$63,3,FALSE)</f>
        <v>0</v>
      </c>
      <c r="V968" s="334">
        <f>IF(P968&gt;0,P968*H968/Z968,0)*VLOOKUP(B968,'2-Kosten per locatie'!$A$13:$C$63,3,FALSE)</f>
        <v>0</v>
      </c>
      <c r="W968" s="335">
        <f>IF(K968="nio",0,IF(K968&gt;0,VLOOKUP(F968,'3-Productie normen'!A:L,VLOOKUP(K968,'3-Productie normen'!$B$38:$C$44,2,FALSE),FALSE)))</f>
        <v>0</v>
      </c>
      <c r="X968" s="335">
        <f t="shared" si="86"/>
        <v>0</v>
      </c>
      <c r="Y968" s="335">
        <f t="shared" si="87"/>
        <v>0</v>
      </c>
      <c r="Z968" s="335">
        <f t="shared" si="88"/>
        <v>0</v>
      </c>
      <c r="AA968" s="336" t="str">
        <f>VLOOKUP(F968,'3-Productie normen'!A:O,15,FALSE)</f>
        <v>B</v>
      </c>
      <c r="AC968" s="337">
        <f t="shared" si="89"/>
        <v>3263</v>
      </c>
    </row>
    <row r="969" spans="1:29" ht="14.1" customHeight="1">
      <c r="A969" s="68">
        <v>969</v>
      </c>
      <c r="B969" s="273" t="s">
        <v>99</v>
      </c>
      <c r="C969" s="329" t="s">
        <v>352</v>
      </c>
      <c r="D969" s="330" t="s">
        <v>625</v>
      </c>
      <c r="E969" s="224" t="s">
        <v>158</v>
      </c>
      <c r="F969" s="224" t="s">
        <v>158</v>
      </c>
      <c r="G969" s="224" t="s">
        <v>212</v>
      </c>
      <c r="H969" s="339">
        <v>19.600000000000001</v>
      </c>
      <c r="I969" s="339"/>
      <c r="J969" s="332">
        <f t="shared" si="85"/>
        <v>130</v>
      </c>
      <c r="K969" s="333">
        <v>130</v>
      </c>
      <c r="L969" s="333"/>
      <c r="M969" s="333"/>
      <c r="N969" s="333"/>
      <c r="O969" s="333"/>
      <c r="P969" s="333"/>
      <c r="Q969" s="334" t="e">
        <f>IF(K969="nio",0,IF(K969&gt;0,K969*H969/W969,0))*VLOOKUP(B969,'2-Kosten per locatie'!$A$13:$C$63,3,FALSE)</f>
        <v>#DIV/0!</v>
      </c>
      <c r="R969" s="334">
        <f>IF(L969&gt;0,L969*H969/X969,0)*VLOOKUP(B969,'2-Kosten per locatie'!$A$13:$C$63,3,FALSE)</f>
        <v>0</v>
      </c>
      <c r="S969" s="334">
        <f>IF(M969&gt;0,M969*H969/Y969,0)*VLOOKUP(B969,'2-Kosten per locatie'!$A$13:$C$63,3,FALSE)</f>
        <v>0</v>
      </c>
      <c r="T969" s="334">
        <f>IF(N969&gt;0,N969*H969/Z969,0)*VLOOKUP(B969,'2-Kosten per locatie'!$A$13:$C$63,3,FALSE)</f>
        <v>0</v>
      </c>
      <c r="U969" s="334">
        <f>IF(O969&gt;0,O969*H969/Y969,0)*VLOOKUP(B969,'2-Kosten per locatie'!$A$13:$C$63,3,FALSE)</f>
        <v>0</v>
      </c>
      <c r="V969" s="334">
        <f>IF(P969&gt;0,P969*H969/Z969,0)*VLOOKUP(B969,'2-Kosten per locatie'!$A$13:$C$63,3,FALSE)</f>
        <v>0</v>
      </c>
      <c r="W969" s="335">
        <f>IF(K969="nio",0,IF(K969&gt;0,VLOOKUP(F969,'3-Productie normen'!A:L,VLOOKUP(K969,'3-Productie normen'!$B$38:$C$44,2,FALSE),FALSE)))</f>
        <v>0</v>
      </c>
      <c r="X969" s="335">
        <f t="shared" si="86"/>
        <v>0</v>
      </c>
      <c r="Y969" s="335">
        <f t="shared" si="87"/>
        <v>0</v>
      </c>
      <c r="Z969" s="335">
        <f t="shared" si="88"/>
        <v>0</v>
      </c>
      <c r="AA969" s="336" t="str">
        <f>VLOOKUP(F969,'3-Productie normen'!A:O,15,FALSE)</f>
        <v>B</v>
      </c>
      <c r="AC969" s="337">
        <f t="shared" si="89"/>
        <v>2548</v>
      </c>
    </row>
    <row r="970" spans="1:29" ht="14.1" customHeight="1">
      <c r="A970" s="68">
        <v>970</v>
      </c>
      <c r="B970" s="273" t="s">
        <v>99</v>
      </c>
      <c r="C970" s="329" t="s">
        <v>352</v>
      </c>
      <c r="D970" s="330" t="s">
        <v>626</v>
      </c>
      <c r="E970" s="224" t="s">
        <v>154</v>
      </c>
      <c r="F970" s="224" t="s">
        <v>154</v>
      </c>
      <c r="G970" s="224" t="s">
        <v>212</v>
      </c>
      <c r="H970" s="339">
        <v>7.1</v>
      </c>
      <c r="I970" s="339"/>
      <c r="J970" s="332">
        <f t="shared" si="85"/>
        <v>130</v>
      </c>
      <c r="K970" s="333">
        <v>130</v>
      </c>
      <c r="L970" s="333"/>
      <c r="M970" s="333"/>
      <c r="N970" s="333"/>
      <c r="O970" s="333"/>
      <c r="P970" s="333"/>
      <c r="Q970" s="334" t="e">
        <f>IF(K970="nio",0,IF(K970&gt;0,K970*H970/W970,0))*VLOOKUP(B970,'2-Kosten per locatie'!$A$13:$C$63,3,FALSE)</f>
        <v>#DIV/0!</v>
      </c>
      <c r="R970" s="334">
        <f>IF(L970&gt;0,L970*H970/X970,0)*VLOOKUP(B970,'2-Kosten per locatie'!$A$13:$C$63,3,FALSE)</f>
        <v>0</v>
      </c>
      <c r="S970" s="334">
        <f>IF(M970&gt;0,M970*H970/Y970,0)*VLOOKUP(B970,'2-Kosten per locatie'!$A$13:$C$63,3,FALSE)</f>
        <v>0</v>
      </c>
      <c r="T970" s="334">
        <f>IF(N970&gt;0,N970*H970/Z970,0)*VLOOKUP(B970,'2-Kosten per locatie'!$A$13:$C$63,3,FALSE)</f>
        <v>0</v>
      </c>
      <c r="U970" s="334">
        <f>IF(O970&gt;0,O970*H970/Y970,0)*VLOOKUP(B970,'2-Kosten per locatie'!$A$13:$C$63,3,FALSE)</f>
        <v>0</v>
      </c>
      <c r="V970" s="334">
        <f>IF(P970&gt;0,P970*H970/Z970,0)*VLOOKUP(B970,'2-Kosten per locatie'!$A$13:$C$63,3,FALSE)</f>
        <v>0</v>
      </c>
      <c r="W970" s="335">
        <f>IF(K970="nio",0,IF(K970&gt;0,VLOOKUP(F970,'3-Productie normen'!A:L,VLOOKUP(K970,'3-Productie normen'!$B$38:$C$44,2,FALSE),FALSE)))</f>
        <v>0</v>
      </c>
      <c r="X970" s="335">
        <f t="shared" si="86"/>
        <v>0</v>
      </c>
      <c r="Y970" s="335">
        <f t="shared" si="87"/>
        <v>0</v>
      </c>
      <c r="Z970" s="335">
        <f t="shared" si="88"/>
        <v>0</v>
      </c>
      <c r="AA970" s="336" t="str">
        <f>VLOOKUP(F970,'3-Productie normen'!A:O,15,FALSE)</f>
        <v>V</v>
      </c>
      <c r="AC970" s="337">
        <f t="shared" si="89"/>
        <v>923</v>
      </c>
    </row>
    <row r="971" spans="1:29" ht="14.1" customHeight="1">
      <c r="A971" s="68">
        <v>971</v>
      </c>
      <c r="B971" s="273" t="s">
        <v>99</v>
      </c>
      <c r="C971" s="329" t="s">
        <v>352</v>
      </c>
      <c r="D971" s="330" t="s">
        <v>598</v>
      </c>
      <c r="E971" s="224" t="s">
        <v>404</v>
      </c>
      <c r="F971" s="224" t="s">
        <v>158</v>
      </c>
      <c r="G971" s="224" t="s">
        <v>212</v>
      </c>
      <c r="H971" s="339">
        <v>31</v>
      </c>
      <c r="I971" s="339"/>
      <c r="J971" s="332">
        <f t="shared" si="85"/>
        <v>130</v>
      </c>
      <c r="K971" s="333">
        <v>130</v>
      </c>
      <c r="L971" s="333"/>
      <c r="M971" s="333"/>
      <c r="N971" s="333"/>
      <c r="O971" s="333"/>
      <c r="P971" s="333"/>
      <c r="Q971" s="334" t="e">
        <f>IF(K971="nio",0,IF(K971&gt;0,K971*H971/W971,0))*VLOOKUP(B971,'2-Kosten per locatie'!$A$13:$C$63,3,FALSE)</f>
        <v>#DIV/0!</v>
      </c>
      <c r="R971" s="334">
        <f>IF(L971&gt;0,L971*H971/X971,0)*VLOOKUP(B971,'2-Kosten per locatie'!$A$13:$C$63,3,FALSE)</f>
        <v>0</v>
      </c>
      <c r="S971" s="334">
        <f>IF(M971&gt;0,M971*H971/Y971,0)*VLOOKUP(B971,'2-Kosten per locatie'!$A$13:$C$63,3,FALSE)</f>
        <v>0</v>
      </c>
      <c r="T971" s="334">
        <f>IF(N971&gt;0,N971*H971/Z971,0)*VLOOKUP(B971,'2-Kosten per locatie'!$A$13:$C$63,3,FALSE)</f>
        <v>0</v>
      </c>
      <c r="U971" s="334">
        <f>IF(O971&gt;0,O971*H971/Y971,0)*VLOOKUP(B971,'2-Kosten per locatie'!$A$13:$C$63,3,FALSE)</f>
        <v>0</v>
      </c>
      <c r="V971" s="334">
        <f>IF(P971&gt;0,P971*H971/Z971,0)*VLOOKUP(B971,'2-Kosten per locatie'!$A$13:$C$63,3,FALSE)</f>
        <v>0</v>
      </c>
      <c r="W971" s="335">
        <f>IF(K971="nio",0,IF(K971&gt;0,VLOOKUP(F971,'3-Productie normen'!A:L,VLOOKUP(K971,'3-Productie normen'!$B$38:$C$44,2,FALSE),FALSE)))</f>
        <v>0</v>
      </c>
      <c r="X971" s="335">
        <f t="shared" si="86"/>
        <v>0</v>
      </c>
      <c r="Y971" s="335">
        <f t="shared" si="87"/>
        <v>0</v>
      </c>
      <c r="Z971" s="335">
        <f t="shared" si="88"/>
        <v>0</v>
      </c>
      <c r="AA971" s="336" t="str">
        <f>VLOOKUP(F971,'3-Productie normen'!A:O,15,FALSE)</f>
        <v>B</v>
      </c>
      <c r="AC971" s="337">
        <f t="shared" si="89"/>
        <v>4030</v>
      </c>
    </row>
    <row r="972" spans="1:29" ht="14.1" customHeight="1">
      <c r="A972" s="68">
        <v>972</v>
      </c>
      <c r="B972" s="273" t="s">
        <v>99</v>
      </c>
      <c r="C972" s="329" t="s">
        <v>352</v>
      </c>
      <c r="D972" s="330" t="s">
        <v>599</v>
      </c>
      <c r="E972" s="224" t="s">
        <v>375</v>
      </c>
      <c r="F972" s="224" t="s">
        <v>158</v>
      </c>
      <c r="G972" s="224" t="s">
        <v>212</v>
      </c>
      <c r="H972" s="339">
        <v>12.3</v>
      </c>
      <c r="I972" s="339"/>
      <c r="J972" s="332">
        <f t="shared" si="85"/>
        <v>130</v>
      </c>
      <c r="K972" s="333">
        <v>130</v>
      </c>
      <c r="L972" s="333"/>
      <c r="M972" s="333"/>
      <c r="N972" s="333"/>
      <c r="O972" s="333"/>
      <c r="P972" s="333"/>
      <c r="Q972" s="334" t="e">
        <f>IF(K972="nio",0,IF(K972&gt;0,K972*H972/W972,0))*VLOOKUP(B972,'2-Kosten per locatie'!$A$13:$C$63,3,FALSE)</f>
        <v>#DIV/0!</v>
      </c>
      <c r="R972" s="334">
        <f>IF(L972&gt;0,L972*H972/X972,0)*VLOOKUP(B972,'2-Kosten per locatie'!$A$13:$C$63,3,FALSE)</f>
        <v>0</v>
      </c>
      <c r="S972" s="334">
        <f>IF(M972&gt;0,M972*H972/Y972,0)*VLOOKUP(B972,'2-Kosten per locatie'!$A$13:$C$63,3,FALSE)</f>
        <v>0</v>
      </c>
      <c r="T972" s="334">
        <f>IF(N972&gt;0,N972*H972/Z972,0)*VLOOKUP(B972,'2-Kosten per locatie'!$A$13:$C$63,3,FALSE)</f>
        <v>0</v>
      </c>
      <c r="U972" s="334">
        <f>IF(O972&gt;0,O972*H972/Y972,0)*VLOOKUP(B972,'2-Kosten per locatie'!$A$13:$C$63,3,FALSE)</f>
        <v>0</v>
      </c>
      <c r="V972" s="334">
        <f>IF(P972&gt;0,P972*H972/Z972,0)*VLOOKUP(B972,'2-Kosten per locatie'!$A$13:$C$63,3,FALSE)</f>
        <v>0</v>
      </c>
      <c r="W972" s="335">
        <f>IF(K972="nio",0,IF(K972&gt;0,VLOOKUP(F972,'3-Productie normen'!A:L,VLOOKUP(K972,'3-Productie normen'!$B$38:$C$44,2,FALSE),FALSE)))</f>
        <v>0</v>
      </c>
      <c r="X972" s="335">
        <f t="shared" si="86"/>
        <v>0</v>
      </c>
      <c r="Y972" s="335">
        <f t="shared" si="87"/>
        <v>0</v>
      </c>
      <c r="Z972" s="335">
        <f t="shared" si="88"/>
        <v>0</v>
      </c>
      <c r="AA972" s="336" t="str">
        <f>VLOOKUP(F972,'3-Productie normen'!A:O,15,FALSE)</f>
        <v>B</v>
      </c>
      <c r="AC972" s="337">
        <f t="shared" si="89"/>
        <v>1599</v>
      </c>
    </row>
    <row r="973" spans="1:29" ht="14.1" customHeight="1">
      <c r="A973" s="68">
        <v>973</v>
      </c>
      <c r="B973" s="273" t="s">
        <v>99</v>
      </c>
      <c r="C973" s="329" t="s">
        <v>352</v>
      </c>
      <c r="D973" s="330" t="s">
        <v>627</v>
      </c>
      <c r="E973" s="224" t="s">
        <v>163</v>
      </c>
      <c r="F973" s="224" t="s">
        <v>163</v>
      </c>
      <c r="G973" s="224" t="s">
        <v>212</v>
      </c>
      <c r="H973" s="339">
        <v>8.8000000000000007</v>
      </c>
      <c r="I973" s="339"/>
      <c r="J973" s="332">
        <f t="shared" si="85"/>
        <v>255</v>
      </c>
      <c r="K973" s="333">
        <v>255</v>
      </c>
      <c r="L973" s="333"/>
      <c r="M973" s="333"/>
      <c r="N973" s="333"/>
      <c r="O973" s="333"/>
      <c r="P973" s="333"/>
      <c r="Q973" s="334" t="e">
        <f>IF(K973="nio",0,IF(K973&gt;0,K973*H973/W973,0))*VLOOKUP(B973,'2-Kosten per locatie'!$A$13:$C$63,3,FALSE)</f>
        <v>#DIV/0!</v>
      </c>
      <c r="R973" s="334">
        <f>IF(L973&gt;0,L973*H973/X973,0)*VLOOKUP(B973,'2-Kosten per locatie'!$A$13:$C$63,3,FALSE)</f>
        <v>0</v>
      </c>
      <c r="S973" s="334">
        <f>IF(M973&gt;0,M973*H973/Y973,0)*VLOOKUP(B973,'2-Kosten per locatie'!$A$13:$C$63,3,FALSE)</f>
        <v>0</v>
      </c>
      <c r="T973" s="334">
        <f>IF(N973&gt;0,N973*H973/Z973,0)*VLOOKUP(B973,'2-Kosten per locatie'!$A$13:$C$63,3,FALSE)</f>
        <v>0</v>
      </c>
      <c r="U973" s="334">
        <f>IF(O973&gt;0,O973*H973/Y973,0)*VLOOKUP(B973,'2-Kosten per locatie'!$A$13:$C$63,3,FALSE)</f>
        <v>0</v>
      </c>
      <c r="V973" s="334">
        <f>IF(P973&gt;0,P973*H973/Z973,0)*VLOOKUP(B973,'2-Kosten per locatie'!$A$13:$C$63,3,FALSE)</f>
        <v>0</v>
      </c>
      <c r="W973" s="335">
        <f>IF(K973="nio",0,IF(K973&gt;0,VLOOKUP(F973,'3-Productie normen'!A:L,VLOOKUP(K973,'3-Productie normen'!$B$38:$C$44,2,FALSE),FALSE)))</f>
        <v>0</v>
      </c>
      <c r="X973" s="335">
        <f t="shared" si="86"/>
        <v>0</v>
      </c>
      <c r="Y973" s="335">
        <f t="shared" si="87"/>
        <v>0</v>
      </c>
      <c r="Z973" s="335">
        <f t="shared" si="88"/>
        <v>0</v>
      </c>
      <c r="AA973" s="336" t="str">
        <f>VLOOKUP(F973,'3-Productie normen'!A:O,15,FALSE)</f>
        <v>V</v>
      </c>
      <c r="AC973" s="337">
        <f t="shared" si="89"/>
        <v>2244</v>
      </c>
    </row>
    <row r="974" spans="1:29" ht="14.1" customHeight="1">
      <c r="A974" s="68">
        <v>974</v>
      </c>
      <c r="B974" s="273" t="s">
        <v>99</v>
      </c>
      <c r="C974" s="329" t="s">
        <v>352</v>
      </c>
      <c r="D974" s="330" t="s">
        <v>628</v>
      </c>
      <c r="E974" s="224" t="s">
        <v>597</v>
      </c>
      <c r="F974" s="224" t="s">
        <v>403</v>
      </c>
      <c r="G974" s="224" t="s">
        <v>212</v>
      </c>
      <c r="H974" s="339"/>
      <c r="I974" s="339">
        <v>9</v>
      </c>
      <c r="J974" s="332">
        <f t="shared" si="85"/>
        <v>0</v>
      </c>
      <c r="K974" s="333" t="s">
        <v>219</v>
      </c>
      <c r="L974" s="333"/>
      <c r="M974" s="333"/>
      <c r="N974" s="333"/>
      <c r="O974" s="333"/>
      <c r="P974" s="333"/>
      <c r="Q974" s="334">
        <f>IF(K974="nio",0,IF(K974&gt;0,K974*H974/W974,0))*VLOOKUP(B974,'2-Kosten per locatie'!$A$13:$C$63,3,FALSE)</f>
        <v>0</v>
      </c>
      <c r="R974" s="334">
        <f>IF(L974&gt;0,L974*H974/X974,0)*VLOOKUP(B974,'2-Kosten per locatie'!$A$13:$C$63,3,FALSE)</f>
        <v>0</v>
      </c>
      <c r="S974" s="334">
        <f>IF(M974&gt;0,M974*H974/Y974,0)*VLOOKUP(B974,'2-Kosten per locatie'!$A$13:$C$63,3,FALSE)</f>
        <v>0</v>
      </c>
      <c r="T974" s="334">
        <f>IF(N974&gt;0,N974*H974/Z974,0)*VLOOKUP(B974,'2-Kosten per locatie'!$A$13:$C$63,3,FALSE)</f>
        <v>0</v>
      </c>
      <c r="U974" s="334">
        <f>IF(O974&gt;0,O974*H974/Y974,0)*VLOOKUP(B974,'2-Kosten per locatie'!$A$13:$C$63,3,FALSE)</f>
        <v>0</v>
      </c>
      <c r="V974" s="334">
        <f>IF(P974&gt;0,P974*H974/Z974,0)*VLOOKUP(B974,'2-Kosten per locatie'!$A$13:$C$63,3,FALSE)</f>
        <v>0</v>
      </c>
      <c r="W974" s="335">
        <f>IF(K974="nio",0,IF(K974&gt;0,VLOOKUP(F974,'3-Productie normen'!A:L,VLOOKUP(K974,'3-Productie normen'!$B$38:$C$44,2,FALSE),FALSE)))</f>
        <v>0</v>
      </c>
      <c r="X974" s="335">
        <f t="shared" si="86"/>
        <v>0</v>
      </c>
      <c r="Y974" s="335">
        <f t="shared" si="87"/>
        <v>0</v>
      </c>
      <c r="Z974" s="335">
        <f t="shared" si="88"/>
        <v>0</v>
      </c>
      <c r="AA974" s="336" t="e">
        <f>VLOOKUP(F974,'3-Productie normen'!A:O,15,FALSE)</f>
        <v>#N/A</v>
      </c>
      <c r="AC974" s="337">
        <f t="shared" si="89"/>
        <v>0</v>
      </c>
    </row>
    <row r="975" spans="1:29" ht="14.1" customHeight="1">
      <c r="A975" s="68">
        <v>975</v>
      </c>
      <c r="B975" s="273" t="s">
        <v>99</v>
      </c>
      <c r="C975" s="329" t="s">
        <v>352</v>
      </c>
      <c r="D975" s="330" t="s">
        <v>629</v>
      </c>
      <c r="E975" s="224" t="s">
        <v>630</v>
      </c>
      <c r="F975" s="224" t="s">
        <v>166</v>
      </c>
      <c r="G975" s="224" t="s">
        <v>212</v>
      </c>
      <c r="H975" s="339">
        <v>7.3</v>
      </c>
      <c r="I975" s="339"/>
      <c r="J975" s="332">
        <f t="shared" si="85"/>
        <v>365</v>
      </c>
      <c r="K975" s="333">
        <v>255</v>
      </c>
      <c r="L975" s="333"/>
      <c r="M975" s="333">
        <v>102</v>
      </c>
      <c r="N975" s="333"/>
      <c r="O975" s="333">
        <v>8</v>
      </c>
      <c r="P975" s="333"/>
      <c r="Q975" s="334" t="e">
        <f>IF(K975="nio",0,IF(K975&gt;0,K975*H975/W975,0))*VLOOKUP(B975,'2-Kosten per locatie'!$A$13:$C$63,3,FALSE)</f>
        <v>#DIV/0!</v>
      </c>
      <c r="R975" s="334">
        <f>IF(L975&gt;0,L975*H975/X975,0)*VLOOKUP(B975,'2-Kosten per locatie'!$A$13:$C$63,3,FALSE)</f>
        <v>0</v>
      </c>
      <c r="S975" s="334" t="e">
        <f>IF(M975&gt;0,M975*H975/Y975,0)*VLOOKUP(B975,'2-Kosten per locatie'!$A$13:$C$63,3,FALSE)</f>
        <v>#DIV/0!</v>
      </c>
      <c r="T975" s="334">
        <f>IF(N975&gt;0,N975*H975/Z975,0)*VLOOKUP(B975,'2-Kosten per locatie'!$A$13:$C$63,3,FALSE)</f>
        <v>0</v>
      </c>
      <c r="U975" s="334" t="e">
        <f>IF(O975&gt;0,O975*H975/Y975,0)*VLOOKUP(B975,'2-Kosten per locatie'!$A$13:$C$63,3,FALSE)</f>
        <v>#DIV/0!</v>
      </c>
      <c r="V975" s="334">
        <f>IF(P975&gt;0,P975*H975/Z975,0)*VLOOKUP(B975,'2-Kosten per locatie'!$A$13:$C$63,3,FALSE)</f>
        <v>0</v>
      </c>
      <c r="W975" s="335">
        <f>IF(K975="nio",0,IF(K975&gt;0,VLOOKUP(F975,'3-Productie normen'!A:L,VLOOKUP(K975,'3-Productie normen'!$B$38:$C$44,2,FALSE),FALSE)))</f>
        <v>0</v>
      </c>
      <c r="X975" s="335">
        <f t="shared" si="86"/>
        <v>0</v>
      </c>
      <c r="Y975" s="335">
        <f t="shared" si="87"/>
        <v>0</v>
      </c>
      <c r="Z975" s="335">
        <f t="shared" si="88"/>
        <v>0</v>
      </c>
      <c r="AA975" s="336" t="str">
        <f>VLOOKUP(F975,'3-Productie normen'!A:O,15,FALSE)</f>
        <v>S</v>
      </c>
      <c r="AC975" s="337">
        <f t="shared" si="89"/>
        <v>2664.5</v>
      </c>
    </row>
    <row r="976" spans="1:29" ht="14.1" customHeight="1">
      <c r="A976" s="68">
        <v>976</v>
      </c>
      <c r="B976" s="273" t="s">
        <v>99</v>
      </c>
      <c r="C976" s="329" t="s">
        <v>352</v>
      </c>
      <c r="D976" s="330" t="s">
        <v>631</v>
      </c>
      <c r="E976" s="224" t="s">
        <v>632</v>
      </c>
      <c r="F976" s="224" t="s">
        <v>166</v>
      </c>
      <c r="G976" s="224" t="s">
        <v>212</v>
      </c>
      <c r="H976" s="339">
        <v>7.1</v>
      </c>
      <c r="I976" s="339"/>
      <c r="J976" s="332">
        <f t="shared" si="85"/>
        <v>365</v>
      </c>
      <c r="K976" s="333">
        <v>255</v>
      </c>
      <c r="L976" s="333"/>
      <c r="M976" s="333">
        <v>102</v>
      </c>
      <c r="N976" s="333"/>
      <c r="O976" s="333">
        <v>8</v>
      </c>
      <c r="P976" s="333"/>
      <c r="Q976" s="334" t="e">
        <f>IF(K976="nio",0,IF(K976&gt;0,K976*H976/W976,0))*VLOOKUP(B976,'2-Kosten per locatie'!$A$13:$C$63,3,FALSE)</f>
        <v>#DIV/0!</v>
      </c>
      <c r="R976" s="334">
        <f>IF(L976&gt;0,L976*H976/X976,0)*VLOOKUP(B976,'2-Kosten per locatie'!$A$13:$C$63,3,FALSE)</f>
        <v>0</v>
      </c>
      <c r="S976" s="334" t="e">
        <f>IF(M976&gt;0,M976*H976/Y976,0)*VLOOKUP(B976,'2-Kosten per locatie'!$A$13:$C$63,3,FALSE)</f>
        <v>#DIV/0!</v>
      </c>
      <c r="T976" s="334">
        <f>IF(N976&gt;0,N976*H976/Z976,0)*VLOOKUP(B976,'2-Kosten per locatie'!$A$13:$C$63,3,FALSE)</f>
        <v>0</v>
      </c>
      <c r="U976" s="334" t="e">
        <f>IF(O976&gt;0,O976*H976/Y976,0)*VLOOKUP(B976,'2-Kosten per locatie'!$A$13:$C$63,3,FALSE)</f>
        <v>#DIV/0!</v>
      </c>
      <c r="V976" s="334">
        <f>IF(P976&gt;0,P976*H976/Z976,0)*VLOOKUP(B976,'2-Kosten per locatie'!$A$13:$C$63,3,FALSE)</f>
        <v>0</v>
      </c>
      <c r="W976" s="335">
        <f>IF(K976="nio",0,IF(K976&gt;0,VLOOKUP(F976,'3-Productie normen'!A:L,VLOOKUP(K976,'3-Productie normen'!$B$38:$C$44,2,FALSE),FALSE)))</f>
        <v>0</v>
      </c>
      <c r="X976" s="335">
        <f t="shared" si="86"/>
        <v>0</v>
      </c>
      <c r="Y976" s="335">
        <f t="shared" si="87"/>
        <v>0</v>
      </c>
      <c r="Z976" s="335">
        <f t="shared" si="88"/>
        <v>0</v>
      </c>
      <c r="AA976" s="336" t="str">
        <f>VLOOKUP(F976,'3-Productie normen'!A:O,15,FALSE)</f>
        <v>S</v>
      </c>
      <c r="AC976" s="337">
        <f t="shared" si="89"/>
        <v>2591.5</v>
      </c>
    </row>
    <row r="977" spans="1:29" ht="14.1" customHeight="1">
      <c r="A977" s="68">
        <v>977</v>
      </c>
      <c r="B977" s="273" t="s">
        <v>99</v>
      </c>
      <c r="C977" s="329" t="s">
        <v>352</v>
      </c>
      <c r="D977" s="330" t="s">
        <v>633</v>
      </c>
      <c r="E977" s="224" t="s">
        <v>154</v>
      </c>
      <c r="F977" s="224" t="s">
        <v>154</v>
      </c>
      <c r="G977" s="224" t="s">
        <v>212</v>
      </c>
      <c r="H977" s="339">
        <v>26.3</v>
      </c>
      <c r="I977" s="339"/>
      <c r="J977" s="332">
        <f t="shared" si="85"/>
        <v>255</v>
      </c>
      <c r="K977" s="333">
        <v>255</v>
      </c>
      <c r="L977" s="333"/>
      <c r="M977" s="333"/>
      <c r="N977" s="333"/>
      <c r="O977" s="333"/>
      <c r="P977" s="333"/>
      <c r="Q977" s="334" t="e">
        <f>IF(K977="nio",0,IF(K977&gt;0,K977*H977/W977,0))*VLOOKUP(B977,'2-Kosten per locatie'!$A$13:$C$63,3,FALSE)</f>
        <v>#DIV/0!</v>
      </c>
      <c r="R977" s="334">
        <f>IF(L977&gt;0,L977*H977/X977,0)*VLOOKUP(B977,'2-Kosten per locatie'!$A$13:$C$63,3,FALSE)</f>
        <v>0</v>
      </c>
      <c r="S977" s="334">
        <f>IF(M977&gt;0,M977*H977/Y977,0)*VLOOKUP(B977,'2-Kosten per locatie'!$A$13:$C$63,3,FALSE)</f>
        <v>0</v>
      </c>
      <c r="T977" s="334">
        <f>IF(N977&gt;0,N977*H977/Z977,0)*VLOOKUP(B977,'2-Kosten per locatie'!$A$13:$C$63,3,FALSE)</f>
        <v>0</v>
      </c>
      <c r="U977" s="334">
        <f>IF(O977&gt;0,O977*H977/Y977,0)*VLOOKUP(B977,'2-Kosten per locatie'!$A$13:$C$63,3,FALSE)</f>
        <v>0</v>
      </c>
      <c r="V977" s="334">
        <f>IF(P977&gt;0,P977*H977/Z977,0)*VLOOKUP(B977,'2-Kosten per locatie'!$A$13:$C$63,3,FALSE)</f>
        <v>0</v>
      </c>
      <c r="W977" s="335">
        <f>IF(K977="nio",0,IF(K977&gt;0,VLOOKUP(F977,'3-Productie normen'!A:L,VLOOKUP(K977,'3-Productie normen'!$B$38:$C$44,2,FALSE),FALSE)))</f>
        <v>0</v>
      </c>
      <c r="X977" s="335">
        <f t="shared" si="86"/>
        <v>0</v>
      </c>
      <c r="Y977" s="335">
        <f t="shared" si="87"/>
        <v>0</v>
      </c>
      <c r="Z977" s="335">
        <f t="shared" si="88"/>
        <v>0</v>
      </c>
      <c r="AA977" s="336" t="str">
        <f>VLOOKUP(F977,'3-Productie normen'!A:O,15,FALSE)</f>
        <v>V</v>
      </c>
      <c r="AC977" s="337">
        <f t="shared" si="89"/>
        <v>6706.5</v>
      </c>
    </row>
    <row r="978" spans="1:29" ht="14.1" customHeight="1">
      <c r="A978" s="68">
        <v>978</v>
      </c>
      <c r="B978" s="273" t="s">
        <v>99</v>
      </c>
      <c r="C978" s="329" t="s">
        <v>352</v>
      </c>
      <c r="D978" s="330" t="s">
        <v>634</v>
      </c>
      <c r="E978" s="224" t="s">
        <v>635</v>
      </c>
      <c r="F978" s="224" t="s">
        <v>636</v>
      </c>
      <c r="G978" s="224" t="s">
        <v>212</v>
      </c>
      <c r="H978" s="339">
        <v>88.9</v>
      </c>
      <c r="I978" s="339"/>
      <c r="J978" s="332">
        <f t="shared" si="85"/>
        <v>130</v>
      </c>
      <c r="K978" s="333">
        <v>130</v>
      </c>
      <c r="L978" s="333"/>
      <c r="M978" s="333"/>
      <c r="N978" s="333"/>
      <c r="O978" s="333"/>
      <c r="P978" s="333"/>
      <c r="Q978" s="334" t="e">
        <f>IF(K978="nio",0,IF(K978&gt;0,K978*H978/W978,0))*VLOOKUP(B978,'2-Kosten per locatie'!$A$13:$C$63,3,FALSE)</f>
        <v>#DIV/0!</v>
      </c>
      <c r="R978" s="334">
        <f>IF(L978&gt;0,L978*H978/X978,0)*VLOOKUP(B978,'2-Kosten per locatie'!$A$13:$C$63,3,FALSE)</f>
        <v>0</v>
      </c>
      <c r="S978" s="334">
        <f>IF(M978&gt;0,M978*H978/Y978,0)*VLOOKUP(B978,'2-Kosten per locatie'!$A$13:$C$63,3,FALSE)</f>
        <v>0</v>
      </c>
      <c r="T978" s="334">
        <f>IF(N978&gt;0,N978*H978/Z978,0)*VLOOKUP(B978,'2-Kosten per locatie'!$A$13:$C$63,3,FALSE)</f>
        <v>0</v>
      </c>
      <c r="U978" s="334">
        <f>IF(O978&gt;0,O978*H978/Y978,0)*VLOOKUP(B978,'2-Kosten per locatie'!$A$13:$C$63,3,FALSE)</f>
        <v>0</v>
      </c>
      <c r="V978" s="334">
        <f>IF(P978&gt;0,P978*H978/Z978,0)*VLOOKUP(B978,'2-Kosten per locatie'!$A$13:$C$63,3,FALSE)</f>
        <v>0</v>
      </c>
      <c r="W978" s="335">
        <f>IF(K978="nio",0,IF(K978&gt;0,VLOOKUP(F978,'3-Productie normen'!A:L,VLOOKUP(K978,'3-Productie normen'!$B$38:$C$44,2,FALSE),FALSE)))</f>
        <v>0</v>
      </c>
      <c r="X978" s="335">
        <f t="shared" si="86"/>
        <v>0</v>
      </c>
      <c r="Y978" s="335">
        <f t="shared" si="87"/>
        <v>0</v>
      </c>
      <c r="Z978" s="335">
        <f t="shared" si="88"/>
        <v>0</v>
      </c>
      <c r="AA978" s="336" t="str">
        <f>VLOOKUP(F978,'3-Productie normen'!A:O,15,FALSE)</f>
        <v>V</v>
      </c>
      <c r="AC978" s="337">
        <f t="shared" si="89"/>
        <v>11557</v>
      </c>
    </row>
    <row r="979" spans="1:29" ht="14.1" customHeight="1">
      <c r="A979" s="68">
        <v>979</v>
      </c>
      <c r="B979" s="273" t="s">
        <v>99</v>
      </c>
      <c r="C979" s="329" t="s">
        <v>352</v>
      </c>
      <c r="D979" s="330" t="s">
        <v>637</v>
      </c>
      <c r="E979" s="224" t="s">
        <v>158</v>
      </c>
      <c r="F979" s="224" t="s">
        <v>158</v>
      </c>
      <c r="G979" s="224" t="s">
        <v>212</v>
      </c>
      <c r="H979" s="339">
        <v>25.6</v>
      </c>
      <c r="I979" s="339"/>
      <c r="J979" s="332">
        <f t="shared" si="85"/>
        <v>130</v>
      </c>
      <c r="K979" s="333">
        <v>130</v>
      </c>
      <c r="L979" s="333"/>
      <c r="M979" s="333"/>
      <c r="N979" s="333"/>
      <c r="O979" s="333"/>
      <c r="P979" s="333"/>
      <c r="Q979" s="334" t="e">
        <f>IF(K979="nio",0,IF(K979&gt;0,K979*H979/W979,0))*VLOOKUP(B979,'2-Kosten per locatie'!$A$13:$C$63,3,FALSE)</f>
        <v>#DIV/0!</v>
      </c>
      <c r="R979" s="334">
        <f>IF(L979&gt;0,L979*H979/X979,0)*VLOOKUP(B979,'2-Kosten per locatie'!$A$13:$C$63,3,FALSE)</f>
        <v>0</v>
      </c>
      <c r="S979" s="334">
        <f>IF(M979&gt;0,M979*H979/Y979,0)*VLOOKUP(B979,'2-Kosten per locatie'!$A$13:$C$63,3,FALSE)</f>
        <v>0</v>
      </c>
      <c r="T979" s="334">
        <f>IF(N979&gt;0,N979*H979/Z979,0)*VLOOKUP(B979,'2-Kosten per locatie'!$A$13:$C$63,3,FALSE)</f>
        <v>0</v>
      </c>
      <c r="U979" s="334">
        <f>IF(O979&gt;0,O979*H979/Y979,0)*VLOOKUP(B979,'2-Kosten per locatie'!$A$13:$C$63,3,FALSE)</f>
        <v>0</v>
      </c>
      <c r="V979" s="334">
        <f>IF(P979&gt;0,P979*H979/Z979,0)*VLOOKUP(B979,'2-Kosten per locatie'!$A$13:$C$63,3,FALSE)</f>
        <v>0</v>
      </c>
      <c r="W979" s="335">
        <f>IF(K979="nio",0,IF(K979&gt;0,VLOOKUP(F979,'3-Productie normen'!A:L,VLOOKUP(K979,'3-Productie normen'!$B$38:$C$44,2,FALSE),FALSE)))</f>
        <v>0</v>
      </c>
      <c r="X979" s="335">
        <f t="shared" si="86"/>
        <v>0</v>
      </c>
      <c r="Y979" s="335">
        <f t="shared" si="87"/>
        <v>0</v>
      </c>
      <c r="Z979" s="335">
        <f t="shared" si="88"/>
        <v>0</v>
      </c>
      <c r="AA979" s="336" t="str">
        <f>VLOOKUP(F979,'3-Productie normen'!A:O,15,FALSE)</f>
        <v>B</v>
      </c>
      <c r="AC979" s="337">
        <f t="shared" si="89"/>
        <v>3328</v>
      </c>
    </row>
    <row r="980" spans="1:29" ht="14.1" customHeight="1">
      <c r="A980" s="68">
        <v>980</v>
      </c>
      <c r="B980" s="273" t="s">
        <v>99</v>
      </c>
      <c r="C980" s="329" t="s">
        <v>352</v>
      </c>
      <c r="D980" s="330" t="s">
        <v>638</v>
      </c>
      <c r="E980" s="224" t="s">
        <v>639</v>
      </c>
      <c r="F980" s="224" t="s">
        <v>156</v>
      </c>
      <c r="G980" s="224" t="s">
        <v>212</v>
      </c>
      <c r="H980" s="339">
        <v>93.3</v>
      </c>
      <c r="I980" s="339"/>
      <c r="J980" s="332">
        <f t="shared" si="85"/>
        <v>365</v>
      </c>
      <c r="K980" s="333">
        <v>255</v>
      </c>
      <c r="L980" s="333"/>
      <c r="M980" s="333">
        <v>102</v>
      </c>
      <c r="N980" s="333"/>
      <c r="O980" s="333">
        <v>8</v>
      </c>
      <c r="P980" s="333"/>
      <c r="Q980" s="334" t="e">
        <f>IF(K980="nio",0,IF(K980&gt;0,K980*H980/W980,0))*VLOOKUP(B980,'2-Kosten per locatie'!$A$13:$C$63,3,FALSE)</f>
        <v>#DIV/0!</v>
      </c>
      <c r="R980" s="334">
        <f>IF(L980&gt;0,L980*H980/X980,0)*VLOOKUP(B980,'2-Kosten per locatie'!$A$13:$C$63,3,FALSE)</f>
        <v>0</v>
      </c>
      <c r="S980" s="334" t="e">
        <f>IF(M980&gt;0,M980*H980/Y980,0)*VLOOKUP(B980,'2-Kosten per locatie'!$A$13:$C$63,3,FALSE)</f>
        <v>#DIV/0!</v>
      </c>
      <c r="T980" s="334">
        <f>IF(N980&gt;0,N980*H980/Z980,0)*VLOOKUP(B980,'2-Kosten per locatie'!$A$13:$C$63,3,FALSE)</f>
        <v>0</v>
      </c>
      <c r="U980" s="334" t="e">
        <f>IF(O980&gt;0,O980*H980/Y980,0)*VLOOKUP(B980,'2-Kosten per locatie'!$A$13:$C$63,3,FALSE)</f>
        <v>#DIV/0!</v>
      </c>
      <c r="V980" s="334">
        <f>IF(P980&gt;0,P980*H980/Z980,0)*VLOOKUP(B980,'2-Kosten per locatie'!$A$13:$C$63,3,FALSE)</f>
        <v>0</v>
      </c>
      <c r="W980" s="335">
        <f>IF(K980="nio",0,IF(K980&gt;0,VLOOKUP(F980,'3-Productie normen'!A:L,VLOOKUP(K980,'3-Productie normen'!$B$38:$C$44,2,FALSE),FALSE)))</f>
        <v>0</v>
      </c>
      <c r="X980" s="335">
        <f t="shared" si="86"/>
        <v>0</v>
      </c>
      <c r="Y980" s="335">
        <f t="shared" si="87"/>
        <v>0</v>
      </c>
      <c r="Z980" s="335">
        <f t="shared" si="88"/>
        <v>0</v>
      </c>
      <c r="AA980" s="336" t="str">
        <f>VLOOKUP(F980,'3-Productie normen'!A:O,15,FALSE)</f>
        <v>S</v>
      </c>
      <c r="AC980" s="337">
        <f t="shared" si="89"/>
        <v>34054.5</v>
      </c>
    </row>
    <row r="981" spans="1:29" ht="14.1" customHeight="1">
      <c r="A981" s="68">
        <v>981</v>
      </c>
      <c r="B981" s="273" t="s">
        <v>99</v>
      </c>
      <c r="C981" s="329" t="s">
        <v>352</v>
      </c>
      <c r="D981" s="330" t="s">
        <v>640</v>
      </c>
      <c r="E981" s="224" t="s">
        <v>604</v>
      </c>
      <c r="F981" s="224" t="s">
        <v>605</v>
      </c>
      <c r="G981" s="224" t="s">
        <v>212</v>
      </c>
      <c r="H981" s="339"/>
      <c r="I981" s="339">
        <v>2</v>
      </c>
      <c r="J981" s="332">
        <f t="shared" si="85"/>
        <v>0</v>
      </c>
      <c r="K981" s="333" t="s">
        <v>219</v>
      </c>
      <c r="L981" s="333"/>
      <c r="M981" s="333"/>
      <c r="N981" s="333"/>
      <c r="O981" s="333"/>
      <c r="P981" s="333"/>
      <c r="Q981" s="334">
        <f>IF(K981="nio",0,IF(K981&gt;0,K981*H981/W981,0))*VLOOKUP(B981,'2-Kosten per locatie'!$A$13:$C$63,3,FALSE)</f>
        <v>0</v>
      </c>
      <c r="R981" s="334">
        <f>IF(L981&gt;0,L981*H981/X981,0)*VLOOKUP(B981,'2-Kosten per locatie'!$A$13:$C$63,3,FALSE)</f>
        <v>0</v>
      </c>
      <c r="S981" s="334">
        <f>IF(M981&gt;0,M981*H981/Y981,0)*VLOOKUP(B981,'2-Kosten per locatie'!$A$13:$C$63,3,FALSE)</f>
        <v>0</v>
      </c>
      <c r="T981" s="334">
        <f>IF(N981&gt;0,N981*H981/Z981,0)*VLOOKUP(B981,'2-Kosten per locatie'!$A$13:$C$63,3,FALSE)</f>
        <v>0</v>
      </c>
      <c r="U981" s="334">
        <f>IF(O981&gt;0,O981*H981/Y981,0)*VLOOKUP(B981,'2-Kosten per locatie'!$A$13:$C$63,3,FALSE)</f>
        <v>0</v>
      </c>
      <c r="V981" s="334">
        <f>IF(P981&gt;0,P981*H981/Z981,0)*VLOOKUP(B981,'2-Kosten per locatie'!$A$13:$C$63,3,FALSE)</f>
        <v>0</v>
      </c>
      <c r="W981" s="335">
        <f>IF(K981="nio",0,IF(K981&gt;0,VLOOKUP(F981,'3-Productie normen'!A:L,VLOOKUP(K981,'3-Productie normen'!$B$38:$C$44,2,FALSE),FALSE)))</f>
        <v>0</v>
      </c>
      <c r="X981" s="335">
        <f t="shared" si="86"/>
        <v>0</v>
      </c>
      <c r="Y981" s="335">
        <f t="shared" si="87"/>
        <v>0</v>
      </c>
      <c r="Z981" s="335">
        <f t="shared" si="88"/>
        <v>0</v>
      </c>
      <c r="AA981" s="336" t="e">
        <f>VLOOKUP(F981,'3-Productie normen'!A:O,15,FALSE)</f>
        <v>#N/A</v>
      </c>
      <c r="AC981" s="337">
        <f t="shared" si="89"/>
        <v>0</v>
      </c>
    </row>
    <row r="982" spans="1:29" ht="14.1" customHeight="1">
      <c r="A982" s="68">
        <v>982</v>
      </c>
      <c r="B982" s="273" t="s">
        <v>99</v>
      </c>
      <c r="C982" s="329" t="s">
        <v>352</v>
      </c>
      <c r="D982" s="330" t="s">
        <v>641</v>
      </c>
      <c r="E982" s="224" t="s">
        <v>464</v>
      </c>
      <c r="F982" s="224" t="s">
        <v>167</v>
      </c>
      <c r="G982" s="224" t="s">
        <v>212</v>
      </c>
      <c r="H982" s="339">
        <v>16.3</v>
      </c>
      <c r="I982" s="339"/>
      <c r="J982" s="332">
        <f t="shared" si="85"/>
        <v>130</v>
      </c>
      <c r="K982" s="333">
        <v>130</v>
      </c>
      <c r="L982" s="333"/>
      <c r="M982" s="333"/>
      <c r="N982" s="333"/>
      <c r="O982" s="333"/>
      <c r="P982" s="333"/>
      <c r="Q982" s="334" t="e">
        <f>IF(K982="nio",0,IF(K982&gt;0,K982*H982/W982,0))*VLOOKUP(B982,'2-Kosten per locatie'!$A$13:$C$63,3,FALSE)</f>
        <v>#DIV/0!</v>
      </c>
      <c r="R982" s="334">
        <f>IF(L982&gt;0,L982*H982/X982,0)*VLOOKUP(B982,'2-Kosten per locatie'!$A$13:$C$63,3,FALSE)</f>
        <v>0</v>
      </c>
      <c r="S982" s="334">
        <f>IF(M982&gt;0,M982*H982/Y982,0)*VLOOKUP(B982,'2-Kosten per locatie'!$A$13:$C$63,3,FALSE)</f>
        <v>0</v>
      </c>
      <c r="T982" s="334">
        <f>IF(N982&gt;0,N982*H982/Z982,0)*VLOOKUP(B982,'2-Kosten per locatie'!$A$13:$C$63,3,FALSE)</f>
        <v>0</v>
      </c>
      <c r="U982" s="334">
        <f>IF(O982&gt;0,O982*H982/Y982,0)*VLOOKUP(B982,'2-Kosten per locatie'!$A$13:$C$63,3,FALSE)</f>
        <v>0</v>
      </c>
      <c r="V982" s="334">
        <f>IF(P982&gt;0,P982*H982/Z982,0)*VLOOKUP(B982,'2-Kosten per locatie'!$A$13:$C$63,3,FALSE)</f>
        <v>0</v>
      </c>
      <c r="W982" s="335">
        <f>IF(K982="nio",0,IF(K982&gt;0,VLOOKUP(F982,'3-Productie normen'!A:L,VLOOKUP(K982,'3-Productie normen'!$B$38:$C$44,2,FALSE),FALSE)))</f>
        <v>0</v>
      </c>
      <c r="X982" s="335">
        <f t="shared" si="86"/>
        <v>0</v>
      </c>
      <c r="Y982" s="335">
        <f t="shared" si="87"/>
        <v>0</v>
      </c>
      <c r="Z982" s="335">
        <f t="shared" si="88"/>
        <v>0</v>
      </c>
      <c r="AA982" s="336" t="str">
        <f>VLOOKUP(F982,'3-Productie normen'!A:O,15,FALSE)</f>
        <v>V</v>
      </c>
      <c r="AC982" s="337">
        <f t="shared" si="89"/>
        <v>2119</v>
      </c>
    </row>
    <row r="983" spans="1:29" ht="14.1" customHeight="1">
      <c r="A983" s="68">
        <v>983</v>
      </c>
      <c r="B983" s="273" t="s">
        <v>68</v>
      </c>
      <c r="C983" s="329" t="s">
        <v>207</v>
      </c>
      <c r="D983" s="330" t="s">
        <v>559</v>
      </c>
      <c r="E983" s="224" t="s">
        <v>153</v>
      </c>
      <c r="F983" s="224" t="s">
        <v>153</v>
      </c>
      <c r="G983" s="224" t="s">
        <v>433</v>
      </c>
      <c r="H983" s="339">
        <v>6</v>
      </c>
      <c r="I983" s="339"/>
      <c r="J983" s="332">
        <f t="shared" si="85"/>
        <v>255</v>
      </c>
      <c r="K983" s="333">
        <v>255</v>
      </c>
      <c r="L983" s="333"/>
      <c r="M983" s="333"/>
      <c r="N983" s="333"/>
      <c r="O983" s="333"/>
      <c r="P983" s="333"/>
      <c r="Q983" s="334" t="e">
        <f>IF(K983="nio",0,IF(K983&gt;0,K983*H983/W983,0))*VLOOKUP(B983,'2-Kosten per locatie'!$A$13:$C$63,3,FALSE)</f>
        <v>#DIV/0!</v>
      </c>
      <c r="R983" s="334">
        <f>IF(L983&gt;0,L983*H983/X983,0)*VLOOKUP(B983,'2-Kosten per locatie'!$A$13:$C$63,3,FALSE)</f>
        <v>0</v>
      </c>
      <c r="S983" s="334">
        <f>IF(M983&gt;0,M983*H983/Y983,0)*VLOOKUP(B983,'2-Kosten per locatie'!$A$13:$C$63,3,FALSE)</f>
        <v>0</v>
      </c>
      <c r="T983" s="334">
        <f>IF(N983&gt;0,N983*H983/Z983,0)*VLOOKUP(B983,'2-Kosten per locatie'!$A$13:$C$63,3,FALSE)</f>
        <v>0</v>
      </c>
      <c r="U983" s="334">
        <f>IF(O983&gt;0,O983*H983/Y983,0)*VLOOKUP(B983,'2-Kosten per locatie'!$A$13:$C$63,3,FALSE)</f>
        <v>0</v>
      </c>
      <c r="V983" s="334">
        <f>IF(P983&gt;0,P983*H983/Z983,0)*VLOOKUP(B983,'2-Kosten per locatie'!$A$13:$C$63,3,FALSE)</f>
        <v>0</v>
      </c>
      <c r="W983" s="335">
        <f>IF(K983="nio",0,IF(K983&gt;0,VLOOKUP(F983,'3-Productie normen'!A:L,VLOOKUP(K983,'3-Productie normen'!$B$38:$C$44,2,FALSE),FALSE)))</f>
        <v>0</v>
      </c>
      <c r="X983" s="335">
        <f t="shared" si="86"/>
        <v>0</v>
      </c>
      <c r="Y983" s="335">
        <f t="shared" si="87"/>
        <v>0</v>
      </c>
      <c r="Z983" s="335">
        <f t="shared" si="88"/>
        <v>0</v>
      </c>
      <c r="AA983" s="336" t="str">
        <f>VLOOKUP(F983,'3-Productie normen'!A:O,15,FALSE)</f>
        <v>V</v>
      </c>
      <c r="AC983" s="337">
        <f t="shared" si="89"/>
        <v>1530</v>
      </c>
    </row>
    <row r="984" spans="1:29" ht="14.1" customHeight="1">
      <c r="A984" s="68">
        <v>984</v>
      </c>
      <c r="B984" s="273" t="s">
        <v>68</v>
      </c>
      <c r="C984" s="329" t="s">
        <v>207</v>
      </c>
      <c r="D984" s="330" t="s">
        <v>642</v>
      </c>
      <c r="E984" s="224" t="s">
        <v>643</v>
      </c>
      <c r="F984" s="224" t="s">
        <v>158</v>
      </c>
      <c r="G984" s="224" t="s">
        <v>233</v>
      </c>
      <c r="H984" s="339">
        <v>29</v>
      </c>
      <c r="I984" s="339"/>
      <c r="J984" s="332">
        <f t="shared" si="85"/>
        <v>255</v>
      </c>
      <c r="K984" s="333">
        <v>255</v>
      </c>
      <c r="L984" s="333"/>
      <c r="M984" s="333"/>
      <c r="N984" s="333"/>
      <c r="O984" s="333"/>
      <c r="P984" s="333"/>
      <c r="Q984" s="334" t="e">
        <f>IF(K984="nio",0,IF(K984&gt;0,K984*H984/W984,0))*VLOOKUP(B984,'2-Kosten per locatie'!$A$13:$C$63,3,FALSE)</f>
        <v>#DIV/0!</v>
      </c>
      <c r="R984" s="334">
        <f>IF(L984&gt;0,L984*H984/X984,0)*VLOOKUP(B984,'2-Kosten per locatie'!$A$13:$C$63,3,FALSE)</f>
        <v>0</v>
      </c>
      <c r="S984" s="334">
        <f>IF(M984&gt;0,M984*H984/Y984,0)*VLOOKUP(B984,'2-Kosten per locatie'!$A$13:$C$63,3,FALSE)</f>
        <v>0</v>
      </c>
      <c r="T984" s="334">
        <f>IF(N984&gt;0,N984*H984/Z984,0)*VLOOKUP(B984,'2-Kosten per locatie'!$A$13:$C$63,3,FALSE)</f>
        <v>0</v>
      </c>
      <c r="U984" s="334">
        <f>IF(O984&gt;0,O984*H984/Y984,0)*VLOOKUP(B984,'2-Kosten per locatie'!$A$13:$C$63,3,FALSE)</f>
        <v>0</v>
      </c>
      <c r="V984" s="334">
        <f>IF(P984&gt;0,P984*H984/Z984,0)*VLOOKUP(B984,'2-Kosten per locatie'!$A$13:$C$63,3,FALSE)</f>
        <v>0</v>
      </c>
      <c r="W984" s="335">
        <f>IF(K984="nio",0,IF(K984&gt;0,VLOOKUP(F984,'3-Productie normen'!A:L,VLOOKUP(K984,'3-Productie normen'!$B$38:$C$44,2,FALSE),FALSE)))</f>
        <v>0</v>
      </c>
      <c r="X984" s="335">
        <f t="shared" si="86"/>
        <v>0</v>
      </c>
      <c r="Y984" s="335">
        <f t="shared" si="87"/>
        <v>0</v>
      </c>
      <c r="Z984" s="335">
        <f t="shared" si="88"/>
        <v>0</v>
      </c>
      <c r="AA984" s="336" t="str">
        <f>VLOOKUP(F984,'3-Productie normen'!A:O,15,FALSE)</f>
        <v>B</v>
      </c>
      <c r="AC984" s="337">
        <f t="shared" si="89"/>
        <v>7395</v>
      </c>
    </row>
    <row r="985" spans="1:29" ht="14.1" customHeight="1">
      <c r="A985" s="68">
        <v>985</v>
      </c>
      <c r="B985" s="273" t="s">
        <v>68</v>
      </c>
      <c r="C985" s="329" t="s">
        <v>207</v>
      </c>
      <c r="D985" s="330" t="s">
        <v>563</v>
      </c>
      <c r="E985" s="224" t="s">
        <v>644</v>
      </c>
      <c r="F985" s="224" t="s">
        <v>158</v>
      </c>
      <c r="G985" s="224" t="s">
        <v>233</v>
      </c>
      <c r="H985" s="339">
        <v>16</v>
      </c>
      <c r="I985" s="339"/>
      <c r="J985" s="332">
        <f t="shared" si="85"/>
        <v>130</v>
      </c>
      <c r="K985" s="333">
        <v>130</v>
      </c>
      <c r="L985" s="333"/>
      <c r="M985" s="333"/>
      <c r="N985" s="333"/>
      <c r="O985" s="333"/>
      <c r="P985" s="333"/>
      <c r="Q985" s="334" t="e">
        <f>IF(K985="nio",0,IF(K985&gt;0,K985*H985/W985,0))*VLOOKUP(B985,'2-Kosten per locatie'!$A$13:$C$63,3,FALSE)</f>
        <v>#DIV/0!</v>
      </c>
      <c r="R985" s="334">
        <f>IF(L985&gt;0,L985*H985/X985,0)*VLOOKUP(B985,'2-Kosten per locatie'!$A$13:$C$63,3,FALSE)</f>
        <v>0</v>
      </c>
      <c r="S985" s="334">
        <f>IF(M985&gt;0,M985*H985/Y985,0)*VLOOKUP(B985,'2-Kosten per locatie'!$A$13:$C$63,3,FALSE)</f>
        <v>0</v>
      </c>
      <c r="T985" s="334">
        <f>IF(N985&gt;0,N985*H985/Z985,0)*VLOOKUP(B985,'2-Kosten per locatie'!$A$13:$C$63,3,FALSE)</f>
        <v>0</v>
      </c>
      <c r="U985" s="334">
        <f>IF(O985&gt;0,O985*H985/Y985,0)*VLOOKUP(B985,'2-Kosten per locatie'!$A$13:$C$63,3,FALSE)</f>
        <v>0</v>
      </c>
      <c r="V985" s="334">
        <f>IF(P985&gt;0,P985*H985/Z985,0)*VLOOKUP(B985,'2-Kosten per locatie'!$A$13:$C$63,3,FALSE)</f>
        <v>0</v>
      </c>
      <c r="W985" s="335">
        <f>IF(K985="nio",0,IF(K985&gt;0,VLOOKUP(F985,'3-Productie normen'!A:L,VLOOKUP(K985,'3-Productie normen'!$B$38:$C$44,2,FALSE),FALSE)))</f>
        <v>0</v>
      </c>
      <c r="X985" s="335">
        <f t="shared" si="86"/>
        <v>0</v>
      </c>
      <c r="Y985" s="335">
        <f t="shared" si="87"/>
        <v>0</v>
      </c>
      <c r="Z985" s="335">
        <f t="shared" si="88"/>
        <v>0</v>
      </c>
      <c r="AA985" s="336" t="str">
        <f>VLOOKUP(F985,'3-Productie normen'!A:O,15,FALSE)</f>
        <v>B</v>
      </c>
      <c r="AC985" s="337">
        <f t="shared" si="89"/>
        <v>2080</v>
      </c>
    </row>
    <row r="986" spans="1:29" ht="14.1" customHeight="1">
      <c r="A986" s="68">
        <v>986</v>
      </c>
      <c r="B986" s="273" t="s">
        <v>68</v>
      </c>
      <c r="C986" s="329" t="s">
        <v>207</v>
      </c>
      <c r="D986" s="330" t="s">
        <v>565</v>
      </c>
      <c r="E986" s="224" t="s">
        <v>645</v>
      </c>
      <c r="F986" s="224" t="s">
        <v>154</v>
      </c>
      <c r="G986" s="224" t="s">
        <v>588</v>
      </c>
      <c r="H986" s="339">
        <v>21</v>
      </c>
      <c r="I986" s="339"/>
      <c r="J986" s="332">
        <f t="shared" si="85"/>
        <v>255</v>
      </c>
      <c r="K986" s="333">
        <v>255</v>
      </c>
      <c r="L986" s="333"/>
      <c r="M986" s="333"/>
      <c r="N986" s="333"/>
      <c r="O986" s="333"/>
      <c r="P986" s="333"/>
      <c r="Q986" s="334" t="e">
        <f>IF(K986="nio",0,IF(K986&gt;0,K986*H986/W986,0))*VLOOKUP(B986,'2-Kosten per locatie'!$A$13:$C$63,3,FALSE)</f>
        <v>#DIV/0!</v>
      </c>
      <c r="R986" s="334">
        <f>IF(L986&gt;0,L986*H986/X986,0)*VLOOKUP(B986,'2-Kosten per locatie'!$A$13:$C$63,3,FALSE)</f>
        <v>0</v>
      </c>
      <c r="S986" s="334">
        <f>IF(M986&gt;0,M986*H986/Y986,0)*VLOOKUP(B986,'2-Kosten per locatie'!$A$13:$C$63,3,FALSE)</f>
        <v>0</v>
      </c>
      <c r="T986" s="334">
        <f>IF(N986&gt;0,N986*H986/Z986,0)*VLOOKUP(B986,'2-Kosten per locatie'!$A$13:$C$63,3,FALSE)</f>
        <v>0</v>
      </c>
      <c r="U986" s="334">
        <f>IF(O986&gt;0,O986*H986/Y986,0)*VLOOKUP(B986,'2-Kosten per locatie'!$A$13:$C$63,3,FALSE)</f>
        <v>0</v>
      </c>
      <c r="V986" s="334">
        <f>IF(P986&gt;0,P986*H986/Z986,0)*VLOOKUP(B986,'2-Kosten per locatie'!$A$13:$C$63,3,FALSE)</f>
        <v>0</v>
      </c>
      <c r="W986" s="335">
        <f>IF(K986="nio",0,IF(K986&gt;0,VLOOKUP(F986,'3-Productie normen'!A:L,VLOOKUP(K986,'3-Productie normen'!$B$38:$C$44,2,FALSE),FALSE)))</f>
        <v>0</v>
      </c>
      <c r="X986" s="335">
        <f t="shared" si="86"/>
        <v>0</v>
      </c>
      <c r="Y986" s="335">
        <f t="shared" si="87"/>
        <v>0</v>
      </c>
      <c r="Z986" s="335">
        <f t="shared" si="88"/>
        <v>0</v>
      </c>
      <c r="AA986" s="336" t="str">
        <f>VLOOKUP(F986,'3-Productie normen'!A:O,15,FALSE)</f>
        <v>V</v>
      </c>
      <c r="AC986" s="337">
        <f t="shared" si="89"/>
        <v>5355</v>
      </c>
    </row>
    <row r="987" spans="1:29" ht="14.1" customHeight="1">
      <c r="A987" s="68">
        <v>987</v>
      </c>
      <c r="B987" s="273" t="s">
        <v>68</v>
      </c>
      <c r="C987" s="329" t="s">
        <v>207</v>
      </c>
      <c r="D987" s="330" t="s">
        <v>566</v>
      </c>
      <c r="E987" s="224" t="s">
        <v>160</v>
      </c>
      <c r="F987" s="224" t="s">
        <v>160</v>
      </c>
      <c r="G987" s="224" t="s">
        <v>233</v>
      </c>
      <c r="H987" s="339">
        <v>4</v>
      </c>
      <c r="I987" s="339"/>
      <c r="J987" s="332">
        <f t="shared" si="85"/>
        <v>255</v>
      </c>
      <c r="K987" s="333">
        <v>255</v>
      </c>
      <c r="L987" s="333"/>
      <c r="M987" s="333"/>
      <c r="N987" s="333"/>
      <c r="O987" s="333"/>
      <c r="P987" s="333"/>
      <c r="Q987" s="334" t="e">
        <f>IF(K987="nio",0,IF(K987&gt;0,K987*H987/W987,0))*VLOOKUP(B987,'2-Kosten per locatie'!$A$13:$C$63,3,FALSE)</f>
        <v>#DIV/0!</v>
      </c>
      <c r="R987" s="334">
        <f>IF(L987&gt;0,L987*H987/X987,0)*VLOOKUP(B987,'2-Kosten per locatie'!$A$13:$C$63,3,FALSE)</f>
        <v>0</v>
      </c>
      <c r="S987" s="334">
        <f>IF(M987&gt;0,M987*H987/Y987,0)*VLOOKUP(B987,'2-Kosten per locatie'!$A$13:$C$63,3,FALSE)</f>
        <v>0</v>
      </c>
      <c r="T987" s="334">
        <f>IF(N987&gt;0,N987*H987/Z987,0)*VLOOKUP(B987,'2-Kosten per locatie'!$A$13:$C$63,3,FALSE)</f>
        <v>0</v>
      </c>
      <c r="U987" s="334">
        <f>IF(O987&gt;0,O987*H987/Y987,0)*VLOOKUP(B987,'2-Kosten per locatie'!$A$13:$C$63,3,FALSE)</f>
        <v>0</v>
      </c>
      <c r="V987" s="334">
        <f>IF(P987&gt;0,P987*H987/Z987,0)*VLOOKUP(B987,'2-Kosten per locatie'!$A$13:$C$63,3,FALSE)</f>
        <v>0</v>
      </c>
      <c r="W987" s="335">
        <f>IF(K987="nio",0,IF(K987&gt;0,VLOOKUP(F987,'3-Productie normen'!A:L,VLOOKUP(K987,'3-Productie normen'!$B$38:$C$44,2,FALSE),FALSE)))</f>
        <v>0</v>
      </c>
      <c r="X987" s="335">
        <f t="shared" si="86"/>
        <v>0</v>
      </c>
      <c r="Y987" s="335">
        <f t="shared" si="87"/>
        <v>0</v>
      </c>
      <c r="Z987" s="335">
        <f t="shared" si="88"/>
        <v>0</v>
      </c>
      <c r="AA987" s="336" t="str">
        <f>VLOOKUP(F987,'3-Productie normen'!A:O,15,FALSE)</f>
        <v>V</v>
      </c>
      <c r="AC987" s="337">
        <f t="shared" si="89"/>
        <v>1020</v>
      </c>
    </row>
    <row r="988" spans="1:29" ht="14.1" customHeight="1">
      <c r="A988" s="68">
        <v>988</v>
      </c>
      <c r="B988" s="273" t="s">
        <v>68</v>
      </c>
      <c r="C988" s="329" t="s">
        <v>207</v>
      </c>
      <c r="D988" s="330" t="s">
        <v>564</v>
      </c>
      <c r="E988" s="224" t="s">
        <v>210</v>
      </c>
      <c r="F988" s="224" t="s">
        <v>154</v>
      </c>
      <c r="G988" s="224" t="s">
        <v>588</v>
      </c>
      <c r="H988" s="339">
        <v>20</v>
      </c>
      <c r="I988" s="339"/>
      <c r="J988" s="332">
        <f t="shared" si="85"/>
        <v>365</v>
      </c>
      <c r="K988" s="333">
        <v>255</v>
      </c>
      <c r="L988" s="333"/>
      <c r="M988" s="333">
        <v>102</v>
      </c>
      <c r="N988" s="333"/>
      <c r="O988" s="333">
        <v>8</v>
      </c>
      <c r="P988" s="333"/>
      <c r="Q988" s="334" t="e">
        <f>IF(K988="nio",0,IF(K988&gt;0,K988*H988/W988,0))*VLOOKUP(B988,'2-Kosten per locatie'!$A$13:$C$63,3,FALSE)</f>
        <v>#DIV/0!</v>
      </c>
      <c r="R988" s="334">
        <f>IF(L988&gt;0,L988*H988/X988,0)*VLOOKUP(B988,'2-Kosten per locatie'!$A$13:$C$63,3,FALSE)</f>
        <v>0</v>
      </c>
      <c r="S988" s="334" t="e">
        <f>IF(M988&gt;0,M988*H988/Y988,0)*VLOOKUP(B988,'2-Kosten per locatie'!$A$13:$C$63,3,FALSE)</f>
        <v>#DIV/0!</v>
      </c>
      <c r="T988" s="334">
        <f>IF(N988&gt;0,N988*H988/Z988,0)*VLOOKUP(B988,'2-Kosten per locatie'!$A$13:$C$63,3,FALSE)</f>
        <v>0</v>
      </c>
      <c r="U988" s="334" t="e">
        <f>IF(O988&gt;0,O988*H988/Y988,0)*VLOOKUP(B988,'2-Kosten per locatie'!$A$13:$C$63,3,FALSE)</f>
        <v>#DIV/0!</v>
      </c>
      <c r="V988" s="334">
        <f>IF(P988&gt;0,P988*H988/Z988,0)*VLOOKUP(B988,'2-Kosten per locatie'!$A$13:$C$63,3,FALSE)</f>
        <v>0</v>
      </c>
      <c r="W988" s="335">
        <f>IF(K988="nio",0,IF(K988&gt;0,VLOOKUP(F988,'3-Productie normen'!A:L,VLOOKUP(K988,'3-Productie normen'!$B$38:$C$44,2,FALSE),FALSE)))</f>
        <v>0</v>
      </c>
      <c r="X988" s="335">
        <f t="shared" si="86"/>
        <v>0</v>
      </c>
      <c r="Y988" s="335">
        <f t="shared" si="87"/>
        <v>0</v>
      </c>
      <c r="Z988" s="335">
        <f t="shared" si="88"/>
        <v>0</v>
      </c>
      <c r="AA988" s="336" t="str">
        <f>VLOOKUP(F988,'3-Productie normen'!A:O,15,FALSE)</f>
        <v>V</v>
      </c>
      <c r="AC988" s="337">
        <f t="shared" si="89"/>
        <v>7300</v>
      </c>
    </row>
    <row r="989" spans="1:29" ht="14.1" customHeight="1">
      <c r="A989" s="68">
        <v>989</v>
      </c>
      <c r="B989" s="273" t="s">
        <v>68</v>
      </c>
      <c r="C989" s="329" t="s">
        <v>207</v>
      </c>
      <c r="D989" s="330" t="s">
        <v>568</v>
      </c>
      <c r="E989" s="224" t="s">
        <v>646</v>
      </c>
      <c r="F989" s="224" t="s">
        <v>647</v>
      </c>
      <c r="G989" s="224" t="s">
        <v>588</v>
      </c>
      <c r="H989" s="339"/>
      <c r="I989" s="339">
        <v>2</v>
      </c>
      <c r="J989" s="332">
        <f t="shared" ref="J989" si="90">SUM(K989:P989)</f>
        <v>0</v>
      </c>
      <c r="K989" s="333" t="s">
        <v>219</v>
      </c>
      <c r="L989" s="333"/>
      <c r="M989" s="333"/>
      <c r="N989" s="333"/>
      <c r="O989" s="333"/>
      <c r="P989" s="333"/>
      <c r="Q989" s="334">
        <f>IF(K989="nio",0,IF(K989&gt;0,K989*H989/W989,0))*VLOOKUP(B989,'2-Kosten per locatie'!$A$13:$C$63,3,FALSE)</f>
        <v>0</v>
      </c>
      <c r="R989" s="334">
        <f>IF(L989&gt;0,L989*H989/X989,0)*VLOOKUP(B989,'2-Kosten per locatie'!$A$13:$C$63,3,FALSE)</f>
        <v>0</v>
      </c>
      <c r="S989" s="334">
        <f>IF(M989&gt;0,M989*H989/Y989,0)*VLOOKUP(B989,'2-Kosten per locatie'!$A$13:$C$63,3,FALSE)</f>
        <v>0</v>
      </c>
      <c r="T989" s="334">
        <f>IF(N989&gt;0,N989*H989/Z989,0)*VLOOKUP(B989,'2-Kosten per locatie'!$A$13:$C$63,3,FALSE)</f>
        <v>0</v>
      </c>
      <c r="U989" s="334">
        <f>IF(O989&gt;0,O989*H989/Y989,0)*VLOOKUP(B989,'2-Kosten per locatie'!$A$13:$C$63,3,FALSE)</f>
        <v>0</v>
      </c>
      <c r="V989" s="334">
        <f>IF(P989&gt;0,P989*H989/Z989,0)*VLOOKUP(B989,'2-Kosten per locatie'!$A$13:$C$63,3,FALSE)</f>
        <v>0</v>
      </c>
      <c r="W989" s="335">
        <f>IF(K989="nio",0,IF(K989&gt;0,VLOOKUP(F989,'3-Productie normen'!A:L,VLOOKUP(K989,'3-Productie normen'!$B$38:$C$44,2,FALSE),FALSE)))</f>
        <v>0</v>
      </c>
      <c r="X989" s="335">
        <f t="shared" si="86"/>
        <v>0</v>
      </c>
      <c r="Y989" s="335">
        <f t="shared" si="87"/>
        <v>0</v>
      </c>
      <c r="Z989" s="335">
        <f t="shared" si="88"/>
        <v>0</v>
      </c>
      <c r="AA989" s="336" t="e">
        <f>VLOOKUP(F989,'3-Productie normen'!A:O,15,FALSE)</f>
        <v>#N/A</v>
      </c>
      <c r="AC989" s="337">
        <f t="shared" si="89"/>
        <v>0</v>
      </c>
    </row>
    <row r="990" spans="1:29" ht="14.1" customHeight="1">
      <c r="A990" s="68">
        <v>990</v>
      </c>
      <c r="B990" s="273" t="s">
        <v>68</v>
      </c>
      <c r="C990" s="329" t="s">
        <v>207</v>
      </c>
      <c r="D990" s="330" t="s">
        <v>569</v>
      </c>
      <c r="E990" s="224" t="s">
        <v>156</v>
      </c>
      <c r="F990" s="224" t="s">
        <v>156</v>
      </c>
      <c r="G990" s="224" t="s">
        <v>588</v>
      </c>
      <c r="H990" s="339">
        <v>84</v>
      </c>
      <c r="I990" s="339"/>
      <c r="J990" s="332">
        <f t="shared" ref="J990:J1000" si="91">SUM(K990:P990)</f>
        <v>365</v>
      </c>
      <c r="K990" s="333">
        <v>255</v>
      </c>
      <c r="L990" s="333"/>
      <c r="M990" s="333">
        <v>102</v>
      </c>
      <c r="N990" s="333"/>
      <c r="O990" s="333">
        <v>8</v>
      </c>
      <c r="P990" s="333"/>
      <c r="Q990" s="334" t="e">
        <f>IF(K990="nio",0,IF(K990&gt;0,K990*H990/W990,0))*VLOOKUP(B990,'2-Kosten per locatie'!$A$13:$C$63,3,FALSE)</f>
        <v>#DIV/0!</v>
      </c>
      <c r="R990" s="334">
        <f>IF(L990&gt;0,L990*H990/X990,0)*VLOOKUP(B990,'2-Kosten per locatie'!$A$13:$C$63,3,FALSE)</f>
        <v>0</v>
      </c>
      <c r="S990" s="334" t="e">
        <f>IF(M990&gt;0,M990*H990/Y990,0)*VLOOKUP(B990,'2-Kosten per locatie'!$A$13:$C$63,3,FALSE)</f>
        <v>#DIV/0!</v>
      </c>
      <c r="T990" s="334">
        <f>IF(N990&gt;0,N990*H990/Z990,0)*VLOOKUP(B990,'2-Kosten per locatie'!$A$13:$C$63,3,FALSE)</f>
        <v>0</v>
      </c>
      <c r="U990" s="334" t="e">
        <f>IF(O990&gt;0,O990*H990/Y990,0)*VLOOKUP(B990,'2-Kosten per locatie'!$A$13:$C$63,3,FALSE)</f>
        <v>#DIV/0!</v>
      </c>
      <c r="V990" s="334">
        <f>IF(P990&gt;0,P990*H990/Z990,0)*VLOOKUP(B990,'2-Kosten per locatie'!$A$13:$C$63,3,FALSE)</f>
        <v>0</v>
      </c>
      <c r="W990" s="335">
        <f>IF(K990="nio",0,IF(K990&gt;0,VLOOKUP(F990,'3-Productie normen'!A:L,VLOOKUP(K990,'3-Productie normen'!$B$38:$C$44,2,FALSE),FALSE)))</f>
        <v>0</v>
      </c>
      <c r="X990" s="335">
        <f t="shared" si="86"/>
        <v>0</v>
      </c>
      <c r="Y990" s="335">
        <f t="shared" si="87"/>
        <v>0</v>
      </c>
      <c r="Z990" s="335">
        <f t="shared" si="88"/>
        <v>0</v>
      </c>
      <c r="AA990" s="336" t="str">
        <f>VLOOKUP(F990,'3-Productie normen'!A:O,15,FALSE)</f>
        <v>S</v>
      </c>
      <c r="AC990" s="337">
        <f t="shared" si="89"/>
        <v>30660</v>
      </c>
    </row>
    <row r="991" spans="1:29" ht="14.1" customHeight="1">
      <c r="A991" s="68">
        <v>991</v>
      </c>
      <c r="B991" s="273" t="s">
        <v>68</v>
      </c>
      <c r="C991" s="329" t="s">
        <v>207</v>
      </c>
      <c r="D991" s="330" t="s">
        <v>648</v>
      </c>
      <c r="E991" s="224" t="s">
        <v>557</v>
      </c>
      <c r="F991" s="224" t="s">
        <v>166</v>
      </c>
      <c r="G991" s="224" t="s">
        <v>588</v>
      </c>
      <c r="H991" s="339">
        <v>47</v>
      </c>
      <c r="I991" s="339"/>
      <c r="J991" s="332">
        <f t="shared" si="91"/>
        <v>365</v>
      </c>
      <c r="K991" s="333">
        <v>255</v>
      </c>
      <c r="L991" s="333"/>
      <c r="M991" s="333">
        <v>102</v>
      </c>
      <c r="N991" s="333"/>
      <c r="O991" s="333">
        <v>8</v>
      </c>
      <c r="P991" s="333"/>
      <c r="Q991" s="334" t="e">
        <f>IF(K991="nio",0,IF(K991&gt;0,K991*H991/W991,0))*VLOOKUP(B991,'2-Kosten per locatie'!$A$13:$C$63,3,FALSE)</f>
        <v>#DIV/0!</v>
      </c>
      <c r="R991" s="334">
        <f>IF(L991&gt;0,L991*H991/X991,0)*VLOOKUP(B991,'2-Kosten per locatie'!$A$13:$C$63,3,FALSE)</f>
        <v>0</v>
      </c>
      <c r="S991" s="334" t="e">
        <f>IF(M991&gt;0,M991*H991/Y991,0)*VLOOKUP(B991,'2-Kosten per locatie'!$A$13:$C$63,3,FALSE)</f>
        <v>#DIV/0!</v>
      </c>
      <c r="T991" s="334">
        <f>IF(N991&gt;0,N991*H991/Z991,0)*VLOOKUP(B991,'2-Kosten per locatie'!$A$13:$C$63,3,FALSE)</f>
        <v>0</v>
      </c>
      <c r="U991" s="334" t="e">
        <f>IF(O991&gt;0,O991*H991/Y991,0)*VLOOKUP(B991,'2-Kosten per locatie'!$A$13:$C$63,3,FALSE)</f>
        <v>#DIV/0!</v>
      </c>
      <c r="V991" s="334">
        <f>IF(P991&gt;0,P991*H991/Z991,0)*VLOOKUP(B991,'2-Kosten per locatie'!$A$13:$C$63,3,FALSE)</f>
        <v>0</v>
      </c>
      <c r="W991" s="335">
        <f>IF(K991="nio",0,IF(K991&gt;0,VLOOKUP(F991,'3-Productie normen'!A:L,VLOOKUP(K991,'3-Productie normen'!$B$38:$C$44,2,FALSE),FALSE)))</f>
        <v>0</v>
      </c>
      <c r="X991" s="335">
        <f t="shared" si="86"/>
        <v>0</v>
      </c>
      <c r="Y991" s="335">
        <f t="shared" si="87"/>
        <v>0</v>
      </c>
      <c r="Z991" s="335">
        <f t="shared" si="88"/>
        <v>0</v>
      </c>
      <c r="AA991" s="336" t="str">
        <f>VLOOKUP(F991,'3-Productie normen'!A:O,15,FALSE)</f>
        <v>S</v>
      </c>
      <c r="AC991" s="337">
        <f t="shared" si="89"/>
        <v>17155</v>
      </c>
    </row>
    <row r="992" spans="1:29" ht="14.1" customHeight="1">
      <c r="A992" s="68">
        <v>992</v>
      </c>
      <c r="B992" s="273" t="s">
        <v>68</v>
      </c>
      <c r="C992" s="329" t="s">
        <v>207</v>
      </c>
      <c r="D992" s="330" t="s">
        <v>615</v>
      </c>
      <c r="E992" s="224" t="s">
        <v>249</v>
      </c>
      <c r="F992" s="224" t="s">
        <v>166</v>
      </c>
      <c r="G992" s="224" t="s">
        <v>588</v>
      </c>
      <c r="H992" s="339">
        <v>8</v>
      </c>
      <c r="I992" s="339"/>
      <c r="J992" s="332">
        <f t="shared" si="91"/>
        <v>255</v>
      </c>
      <c r="K992" s="333">
        <v>255</v>
      </c>
      <c r="L992" s="333"/>
      <c r="M992" s="333"/>
      <c r="N992" s="333"/>
      <c r="O992" s="333"/>
      <c r="P992" s="333"/>
      <c r="Q992" s="334" t="e">
        <f>IF(K992="nio",0,IF(K992&gt;0,K992*H992/W992,0))*VLOOKUP(B992,'2-Kosten per locatie'!$A$13:$C$63,3,FALSE)</f>
        <v>#DIV/0!</v>
      </c>
      <c r="R992" s="334">
        <f>IF(L992&gt;0,L992*H992/X992,0)*VLOOKUP(B992,'2-Kosten per locatie'!$A$13:$C$63,3,FALSE)</f>
        <v>0</v>
      </c>
      <c r="S992" s="334">
        <f>IF(M992&gt;0,M992*H992/Y992,0)*VLOOKUP(B992,'2-Kosten per locatie'!$A$13:$C$63,3,FALSE)</f>
        <v>0</v>
      </c>
      <c r="T992" s="334">
        <f>IF(N992&gt;0,N992*H992/Z992,0)*VLOOKUP(B992,'2-Kosten per locatie'!$A$13:$C$63,3,FALSE)</f>
        <v>0</v>
      </c>
      <c r="U992" s="334">
        <f>IF(O992&gt;0,O992*H992/Y992,0)*VLOOKUP(B992,'2-Kosten per locatie'!$A$13:$C$63,3,FALSE)</f>
        <v>0</v>
      </c>
      <c r="V992" s="334">
        <f>IF(P992&gt;0,P992*H992/Z992,0)*VLOOKUP(B992,'2-Kosten per locatie'!$A$13:$C$63,3,FALSE)</f>
        <v>0</v>
      </c>
      <c r="W992" s="335">
        <f>IF(K992="nio",0,IF(K992&gt;0,VLOOKUP(F992,'3-Productie normen'!A:L,VLOOKUP(K992,'3-Productie normen'!$B$38:$C$44,2,FALSE),FALSE)))</f>
        <v>0</v>
      </c>
      <c r="X992" s="335">
        <f t="shared" si="86"/>
        <v>0</v>
      </c>
      <c r="Y992" s="335">
        <f t="shared" si="87"/>
        <v>0</v>
      </c>
      <c r="Z992" s="335">
        <f t="shared" si="88"/>
        <v>0</v>
      </c>
      <c r="AA992" s="336" t="str">
        <f>VLOOKUP(F992,'3-Productie normen'!A:O,15,FALSE)</f>
        <v>S</v>
      </c>
      <c r="AC992" s="337">
        <f t="shared" si="89"/>
        <v>2040</v>
      </c>
    </row>
    <row r="993" spans="1:29" ht="14.1" customHeight="1">
      <c r="A993" s="68">
        <v>993</v>
      </c>
      <c r="B993" s="273" t="s">
        <v>68</v>
      </c>
      <c r="C993" s="329" t="s">
        <v>207</v>
      </c>
      <c r="D993" s="330" t="s">
        <v>649</v>
      </c>
      <c r="E993" s="224" t="s">
        <v>210</v>
      </c>
      <c r="F993" s="224" t="s">
        <v>154</v>
      </c>
      <c r="G993" s="224" t="s">
        <v>212</v>
      </c>
      <c r="H993" s="339">
        <v>21</v>
      </c>
      <c r="I993" s="339"/>
      <c r="J993" s="332">
        <f t="shared" si="91"/>
        <v>365</v>
      </c>
      <c r="K993" s="333">
        <v>255</v>
      </c>
      <c r="L993" s="333"/>
      <c r="M993" s="333">
        <v>102</v>
      </c>
      <c r="N993" s="333"/>
      <c r="O993" s="333">
        <v>8</v>
      </c>
      <c r="P993" s="333"/>
      <c r="Q993" s="334" t="e">
        <f>IF(K993="nio",0,IF(K993&gt;0,K993*H993/W993,0))*VLOOKUP(B993,'2-Kosten per locatie'!$A$13:$C$63,3,FALSE)</f>
        <v>#DIV/0!</v>
      </c>
      <c r="R993" s="334">
        <f>IF(L993&gt;0,L993*H993/X993,0)*VLOOKUP(B993,'2-Kosten per locatie'!$A$13:$C$63,3,FALSE)</f>
        <v>0</v>
      </c>
      <c r="S993" s="334" t="e">
        <f>IF(M993&gt;0,M993*H993/Y993,0)*VLOOKUP(B993,'2-Kosten per locatie'!$A$13:$C$63,3,FALSE)</f>
        <v>#DIV/0!</v>
      </c>
      <c r="T993" s="334">
        <f>IF(N993&gt;0,N993*H993/Z993,0)*VLOOKUP(B993,'2-Kosten per locatie'!$A$13:$C$63,3,FALSE)</f>
        <v>0</v>
      </c>
      <c r="U993" s="334" t="e">
        <f>IF(O993&gt;0,O993*H993/Y993,0)*VLOOKUP(B993,'2-Kosten per locatie'!$A$13:$C$63,3,FALSE)</f>
        <v>#DIV/0!</v>
      </c>
      <c r="V993" s="334">
        <f>IF(P993&gt;0,P993*H993/Z993,0)*VLOOKUP(B993,'2-Kosten per locatie'!$A$13:$C$63,3,FALSE)</f>
        <v>0</v>
      </c>
      <c r="W993" s="335">
        <f>IF(K993="nio",0,IF(K993&gt;0,VLOOKUP(F993,'3-Productie normen'!A:L,VLOOKUP(K993,'3-Productie normen'!$B$38:$C$44,2,FALSE),FALSE)))</f>
        <v>0</v>
      </c>
      <c r="X993" s="335">
        <f t="shared" si="86"/>
        <v>0</v>
      </c>
      <c r="Y993" s="335">
        <f t="shared" si="87"/>
        <v>0</v>
      </c>
      <c r="Z993" s="335">
        <f t="shared" si="88"/>
        <v>0</v>
      </c>
      <c r="AA993" s="336" t="str">
        <f>VLOOKUP(F993,'3-Productie normen'!A:O,15,FALSE)</f>
        <v>V</v>
      </c>
      <c r="AC993" s="337">
        <f t="shared" si="89"/>
        <v>7665</v>
      </c>
    </row>
    <row r="994" spans="1:29" ht="14.1" customHeight="1">
      <c r="A994" s="68">
        <v>994</v>
      </c>
      <c r="B994" s="273" t="s">
        <v>68</v>
      </c>
      <c r="C994" s="329" t="s">
        <v>207</v>
      </c>
      <c r="D994" s="330" t="s">
        <v>592</v>
      </c>
      <c r="E994" s="224" t="s">
        <v>650</v>
      </c>
      <c r="F994" s="224" t="s">
        <v>158</v>
      </c>
      <c r="G994" s="224" t="s">
        <v>212</v>
      </c>
      <c r="H994" s="339">
        <v>27</v>
      </c>
      <c r="I994" s="339"/>
      <c r="J994" s="332">
        <f t="shared" si="91"/>
        <v>365</v>
      </c>
      <c r="K994" s="333">
        <v>255</v>
      </c>
      <c r="L994" s="333"/>
      <c r="M994" s="333">
        <v>102</v>
      </c>
      <c r="N994" s="333"/>
      <c r="O994" s="333">
        <v>8</v>
      </c>
      <c r="P994" s="333"/>
      <c r="Q994" s="334" t="e">
        <f>IF(K994="nio",0,IF(K994&gt;0,K994*H994/W994,0))*VLOOKUP(B994,'2-Kosten per locatie'!$A$13:$C$63,3,FALSE)</f>
        <v>#DIV/0!</v>
      </c>
      <c r="R994" s="334">
        <f>IF(L994&gt;0,L994*H994/X994,0)*VLOOKUP(B994,'2-Kosten per locatie'!$A$13:$C$63,3,FALSE)</f>
        <v>0</v>
      </c>
      <c r="S994" s="334" t="e">
        <f>IF(M994&gt;0,M994*H994/Y994,0)*VLOOKUP(B994,'2-Kosten per locatie'!$A$13:$C$63,3,FALSE)</f>
        <v>#DIV/0!</v>
      </c>
      <c r="T994" s="334">
        <f>IF(N994&gt;0,N994*H994/Z994,0)*VLOOKUP(B994,'2-Kosten per locatie'!$A$13:$C$63,3,FALSE)</f>
        <v>0</v>
      </c>
      <c r="U994" s="334" t="e">
        <f>IF(O994&gt;0,O994*H994/Y994,0)*VLOOKUP(B994,'2-Kosten per locatie'!$A$13:$C$63,3,FALSE)</f>
        <v>#DIV/0!</v>
      </c>
      <c r="V994" s="334">
        <f>IF(P994&gt;0,P994*H994/Z994,0)*VLOOKUP(B994,'2-Kosten per locatie'!$A$13:$C$63,3,FALSE)</f>
        <v>0</v>
      </c>
      <c r="W994" s="335">
        <f>IF(K994="nio",0,IF(K994&gt;0,VLOOKUP(F994,'3-Productie normen'!A:L,VLOOKUP(K994,'3-Productie normen'!$B$38:$C$44,2,FALSE),FALSE)))</f>
        <v>0</v>
      </c>
      <c r="X994" s="335">
        <f t="shared" si="86"/>
        <v>0</v>
      </c>
      <c r="Y994" s="335">
        <f t="shared" si="87"/>
        <v>0</v>
      </c>
      <c r="Z994" s="335">
        <f t="shared" si="88"/>
        <v>0</v>
      </c>
      <c r="AA994" s="336" t="str">
        <f>VLOOKUP(F994,'3-Productie normen'!A:O,15,FALSE)</f>
        <v>B</v>
      </c>
      <c r="AC994" s="337">
        <f t="shared" si="89"/>
        <v>9855</v>
      </c>
    </row>
    <row r="995" spans="1:29" ht="14.1" customHeight="1">
      <c r="A995" s="68">
        <v>995</v>
      </c>
      <c r="B995" s="273" t="s">
        <v>68</v>
      </c>
      <c r="C995" s="329" t="s">
        <v>207</v>
      </c>
      <c r="D995" s="330" t="s">
        <v>651</v>
      </c>
      <c r="E995" s="224" t="s">
        <v>240</v>
      </c>
      <c r="F995" s="224" t="s">
        <v>169</v>
      </c>
      <c r="G995" s="224" t="s">
        <v>212</v>
      </c>
      <c r="H995" s="339">
        <v>50</v>
      </c>
      <c r="I995" s="339"/>
      <c r="J995" s="332">
        <f t="shared" si="91"/>
        <v>365</v>
      </c>
      <c r="K995" s="333">
        <v>255</v>
      </c>
      <c r="L995" s="333"/>
      <c r="M995" s="333">
        <v>102</v>
      </c>
      <c r="N995" s="333"/>
      <c r="O995" s="333">
        <v>8</v>
      </c>
      <c r="P995" s="333"/>
      <c r="Q995" s="334" t="e">
        <f>IF(K995="nio",0,IF(K995&gt;0,K995*H995/W995,0))*VLOOKUP(B995,'2-Kosten per locatie'!$A$13:$C$63,3,FALSE)</f>
        <v>#DIV/0!</v>
      </c>
      <c r="R995" s="334">
        <f>IF(L995&gt;0,L995*H995/X995,0)*VLOOKUP(B995,'2-Kosten per locatie'!$A$13:$C$63,3,FALSE)</f>
        <v>0</v>
      </c>
      <c r="S995" s="334" t="e">
        <f>IF(M995&gt;0,M995*H995/Y995,0)*VLOOKUP(B995,'2-Kosten per locatie'!$A$13:$C$63,3,FALSE)</f>
        <v>#DIV/0!</v>
      </c>
      <c r="T995" s="334">
        <f>IF(N995&gt;0,N995*H995/Z995,0)*VLOOKUP(B995,'2-Kosten per locatie'!$A$13:$C$63,3,FALSE)</f>
        <v>0</v>
      </c>
      <c r="U995" s="334" t="e">
        <f>IF(O995&gt;0,O995*H995/Y995,0)*VLOOKUP(B995,'2-Kosten per locatie'!$A$13:$C$63,3,FALSE)</f>
        <v>#DIV/0!</v>
      </c>
      <c r="V995" s="334">
        <f>IF(P995&gt;0,P995*H995/Z995,0)*VLOOKUP(B995,'2-Kosten per locatie'!$A$13:$C$63,3,FALSE)</f>
        <v>0</v>
      </c>
      <c r="W995" s="335">
        <f>IF(K995="nio",0,IF(K995&gt;0,VLOOKUP(F995,'3-Productie normen'!A:L,VLOOKUP(K995,'3-Productie normen'!$B$38:$C$44,2,FALSE),FALSE)))</f>
        <v>0</v>
      </c>
      <c r="X995" s="335">
        <f t="shared" si="86"/>
        <v>0</v>
      </c>
      <c r="Y995" s="335">
        <f t="shared" si="87"/>
        <v>0</v>
      </c>
      <c r="Z995" s="335">
        <f t="shared" si="88"/>
        <v>0</v>
      </c>
      <c r="AA995" s="336" t="str">
        <f>VLOOKUP(F995,'3-Productie normen'!A:O,15,FALSE)</f>
        <v>V</v>
      </c>
      <c r="AC995" s="337">
        <f t="shared" si="89"/>
        <v>18250</v>
      </c>
    </row>
    <row r="996" spans="1:29" ht="14.1" customHeight="1">
      <c r="A996" s="68">
        <v>996</v>
      </c>
      <c r="B996" s="273" t="s">
        <v>68</v>
      </c>
      <c r="C996" s="329" t="s">
        <v>207</v>
      </c>
      <c r="D996" s="330" t="s">
        <v>652</v>
      </c>
      <c r="E996" s="224" t="s">
        <v>210</v>
      </c>
      <c r="F996" s="224" t="s">
        <v>283</v>
      </c>
      <c r="G996" s="224" t="s">
        <v>212</v>
      </c>
      <c r="H996" s="339">
        <v>19</v>
      </c>
      <c r="I996" s="339"/>
      <c r="J996" s="332">
        <f t="shared" si="91"/>
        <v>365</v>
      </c>
      <c r="K996" s="333">
        <v>255</v>
      </c>
      <c r="L996" s="333"/>
      <c r="M996" s="333">
        <v>102</v>
      </c>
      <c r="N996" s="333"/>
      <c r="O996" s="333">
        <v>8</v>
      </c>
      <c r="P996" s="333"/>
      <c r="Q996" s="334" t="e">
        <f>IF(K996="nio",0,IF(K996&gt;0,K996*H996/W996,0))*VLOOKUP(B996,'2-Kosten per locatie'!$A$13:$C$63,3,FALSE)</f>
        <v>#DIV/0!</v>
      </c>
      <c r="R996" s="334">
        <f>IF(L996&gt;0,L996*H996/X996,0)*VLOOKUP(B996,'2-Kosten per locatie'!$A$13:$C$63,3,FALSE)</f>
        <v>0</v>
      </c>
      <c r="S996" s="334" t="e">
        <f>IF(M996&gt;0,M996*H996/Y996,0)*VLOOKUP(B996,'2-Kosten per locatie'!$A$13:$C$63,3,FALSE)</f>
        <v>#DIV/0!</v>
      </c>
      <c r="T996" s="334">
        <f>IF(N996&gt;0,N996*H996/Z996,0)*VLOOKUP(B996,'2-Kosten per locatie'!$A$13:$C$63,3,FALSE)</f>
        <v>0</v>
      </c>
      <c r="U996" s="334" t="e">
        <f>IF(O996&gt;0,O996*H996/Y996,0)*VLOOKUP(B996,'2-Kosten per locatie'!$A$13:$C$63,3,FALSE)</f>
        <v>#DIV/0!</v>
      </c>
      <c r="V996" s="334">
        <f>IF(P996&gt;0,P996*H996/Z996,0)*VLOOKUP(B996,'2-Kosten per locatie'!$A$13:$C$63,3,FALSE)</f>
        <v>0</v>
      </c>
      <c r="W996" s="335">
        <f>IF(K996="nio",0,IF(K996&gt;0,VLOOKUP(F996,'3-Productie normen'!A:L,VLOOKUP(K996,'3-Productie normen'!$B$38:$C$44,2,FALSE),FALSE)))</f>
        <v>0</v>
      </c>
      <c r="X996" s="335">
        <f t="shared" si="86"/>
        <v>0</v>
      </c>
      <c r="Y996" s="335">
        <f t="shared" si="87"/>
        <v>0</v>
      </c>
      <c r="Z996" s="335">
        <f t="shared" si="88"/>
        <v>0</v>
      </c>
      <c r="AA996" s="336" t="str">
        <f>VLOOKUP(F996,'3-Productie normen'!A:O,15,FALSE)</f>
        <v>V</v>
      </c>
      <c r="AC996" s="337">
        <f t="shared" si="89"/>
        <v>6935</v>
      </c>
    </row>
    <row r="997" spans="1:29" ht="14.1" customHeight="1">
      <c r="A997" s="68">
        <v>997</v>
      </c>
      <c r="B997" s="273" t="s">
        <v>68</v>
      </c>
      <c r="C997" s="329" t="s">
        <v>207</v>
      </c>
      <c r="D997" s="330" t="s">
        <v>653</v>
      </c>
      <c r="E997" s="224" t="s">
        <v>271</v>
      </c>
      <c r="F997" s="224" t="s">
        <v>163</v>
      </c>
      <c r="G997" s="224" t="s">
        <v>212</v>
      </c>
      <c r="H997" s="339">
        <v>60</v>
      </c>
      <c r="I997" s="339"/>
      <c r="J997" s="332">
        <f t="shared" si="91"/>
        <v>365</v>
      </c>
      <c r="K997" s="333">
        <v>255</v>
      </c>
      <c r="L997" s="333"/>
      <c r="M997" s="333">
        <v>102</v>
      </c>
      <c r="N997" s="333"/>
      <c r="O997" s="333">
        <v>8</v>
      </c>
      <c r="P997" s="333"/>
      <c r="Q997" s="334" t="e">
        <f>IF(K997="nio",0,IF(K997&gt;0,K997*H997/W997,0))*VLOOKUP(B997,'2-Kosten per locatie'!$A$13:$C$63,3,FALSE)</f>
        <v>#DIV/0!</v>
      </c>
      <c r="R997" s="334">
        <f>IF(L997&gt;0,L997*H997/X997,0)*VLOOKUP(B997,'2-Kosten per locatie'!$A$13:$C$63,3,FALSE)</f>
        <v>0</v>
      </c>
      <c r="S997" s="334" t="e">
        <f>IF(M997&gt;0,M997*H997/Y997,0)*VLOOKUP(B997,'2-Kosten per locatie'!$A$13:$C$63,3,FALSE)</f>
        <v>#DIV/0!</v>
      </c>
      <c r="T997" s="334">
        <f>IF(N997&gt;0,N997*H997/Z997,0)*VLOOKUP(B997,'2-Kosten per locatie'!$A$13:$C$63,3,FALSE)</f>
        <v>0</v>
      </c>
      <c r="U997" s="334" t="e">
        <f>IF(O997&gt;0,O997*H997/Y997,0)*VLOOKUP(B997,'2-Kosten per locatie'!$A$13:$C$63,3,FALSE)</f>
        <v>#DIV/0!</v>
      </c>
      <c r="V997" s="334">
        <f>IF(P997&gt;0,P997*H997/Z997,0)*VLOOKUP(B997,'2-Kosten per locatie'!$A$13:$C$63,3,FALSE)</f>
        <v>0</v>
      </c>
      <c r="W997" s="335">
        <f>IF(K997="nio",0,IF(K997&gt;0,VLOOKUP(F997,'3-Productie normen'!A:L,VLOOKUP(K997,'3-Productie normen'!$B$38:$C$44,2,FALSE),FALSE)))</f>
        <v>0</v>
      </c>
      <c r="X997" s="335">
        <f t="shared" si="86"/>
        <v>0</v>
      </c>
      <c r="Y997" s="335">
        <f t="shared" si="87"/>
        <v>0</v>
      </c>
      <c r="Z997" s="335">
        <f t="shared" si="88"/>
        <v>0</v>
      </c>
      <c r="AA997" s="336" t="str">
        <f>VLOOKUP(F997,'3-Productie normen'!A:O,15,FALSE)</f>
        <v>V</v>
      </c>
      <c r="AC997" s="337">
        <f t="shared" si="89"/>
        <v>21900</v>
      </c>
    </row>
    <row r="998" spans="1:29" ht="14.1" customHeight="1">
      <c r="A998" s="68">
        <v>998</v>
      </c>
      <c r="B998" s="273" t="s">
        <v>68</v>
      </c>
      <c r="C998" s="329" t="s">
        <v>207</v>
      </c>
      <c r="D998" s="330" t="s">
        <v>654</v>
      </c>
      <c r="E998" s="224" t="s">
        <v>210</v>
      </c>
      <c r="F998" s="224" t="s">
        <v>154</v>
      </c>
      <c r="G998" s="224" t="s">
        <v>212</v>
      </c>
      <c r="H998" s="339">
        <v>19</v>
      </c>
      <c r="I998" s="339"/>
      <c r="J998" s="332">
        <f t="shared" si="91"/>
        <v>365</v>
      </c>
      <c r="K998" s="333">
        <v>255</v>
      </c>
      <c r="L998" s="333"/>
      <c r="M998" s="333">
        <v>102</v>
      </c>
      <c r="N998" s="333"/>
      <c r="O998" s="333">
        <v>8</v>
      </c>
      <c r="P998" s="333"/>
      <c r="Q998" s="334" t="e">
        <f>IF(K998="nio",0,IF(K998&gt;0,K998*H998/W998,0))*VLOOKUP(B998,'2-Kosten per locatie'!$A$13:$C$63,3,FALSE)</f>
        <v>#DIV/0!</v>
      </c>
      <c r="R998" s="334">
        <f>IF(L998&gt;0,L998*H998/X998,0)*VLOOKUP(B998,'2-Kosten per locatie'!$A$13:$C$63,3,FALSE)</f>
        <v>0</v>
      </c>
      <c r="S998" s="334" t="e">
        <f>IF(M998&gt;0,M998*H998/Y998,0)*VLOOKUP(B998,'2-Kosten per locatie'!$A$13:$C$63,3,FALSE)</f>
        <v>#DIV/0!</v>
      </c>
      <c r="T998" s="334">
        <f>IF(N998&gt;0,N998*H998/Z998,0)*VLOOKUP(B998,'2-Kosten per locatie'!$A$13:$C$63,3,FALSE)</f>
        <v>0</v>
      </c>
      <c r="U998" s="334" t="e">
        <f>IF(O998&gt;0,O998*H998/Y998,0)*VLOOKUP(B998,'2-Kosten per locatie'!$A$13:$C$63,3,FALSE)</f>
        <v>#DIV/0!</v>
      </c>
      <c r="V998" s="334">
        <f>IF(P998&gt;0,P998*H998/Z998,0)*VLOOKUP(B998,'2-Kosten per locatie'!$A$13:$C$63,3,FALSE)</f>
        <v>0</v>
      </c>
      <c r="W998" s="335">
        <f>IF(K998="nio",0,IF(K998&gt;0,VLOOKUP(F998,'3-Productie normen'!A:L,VLOOKUP(K998,'3-Productie normen'!$B$38:$C$44,2,FALSE),FALSE)))</f>
        <v>0</v>
      </c>
      <c r="X998" s="335">
        <f t="shared" si="86"/>
        <v>0</v>
      </c>
      <c r="Y998" s="335">
        <f t="shared" si="87"/>
        <v>0</v>
      </c>
      <c r="Z998" s="335">
        <f t="shared" si="88"/>
        <v>0</v>
      </c>
      <c r="AA998" s="336" t="str">
        <f>VLOOKUP(F998,'3-Productie normen'!A:O,15,FALSE)</f>
        <v>V</v>
      </c>
      <c r="AC998" s="337">
        <f t="shared" si="89"/>
        <v>6935</v>
      </c>
    </row>
    <row r="999" spans="1:29" ht="14.1" customHeight="1">
      <c r="A999" s="68">
        <v>999</v>
      </c>
      <c r="B999" s="273" t="s">
        <v>68</v>
      </c>
      <c r="C999" s="329" t="s">
        <v>207</v>
      </c>
      <c r="D999" s="330" t="s">
        <v>655</v>
      </c>
      <c r="E999" s="224" t="s">
        <v>375</v>
      </c>
      <c r="F999" s="224" t="s">
        <v>403</v>
      </c>
      <c r="G999" s="224" t="s">
        <v>212</v>
      </c>
      <c r="H999" s="339"/>
      <c r="I999" s="339">
        <v>11</v>
      </c>
      <c r="J999" s="332">
        <f t="shared" si="91"/>
        <v>0</v>
      </c>
      <c r="K999" s="333" t="s">
        <v>219</v>
      </c>
      <c r="L999" s="333"/>
      <c r="M999" s="333"/>
      <c r="N999" s="333"/>
      <c r="O999" s="333"/>
      <c r="P999" s="333"/>
      <c r="Q999" s="334">
        <f>IF(K999="nio",0,IF(K999&gt;0,K999*H999/W999,0))*VLOOKUP(B999,'2-Kosten per locatie'!$A$13:$C$63,3,FALSE)</f>
        <v>0</v>
      </c>
      <c r="R999" s="334">
        <f>IF(L999&gt;0,L999*H999/X999,0)*VLOOKUP(B999,'2-Kosten per locatie'!$A$13:$C$63,3,FALSE)</f>
        <v>0</v>
      </c>
      <c r="S999" s="334">
        <f>IF(M999&gt;0,M999*H999/Y999,0)*VLOOKUP(B999,'2-Kosten per locatie'!$A$13:$C$63,3,FALSE)</f>
        <v>0</v>
      </c>
      <c r="T999" s="334">
        <f>IF(N999&gt;0,N999*H999/Z999,0)*VLOOKUP(B999,'2-Kosten per locatie'!$A$13:$C$63,3,FALSE)</f>
        <v>0</v>
      </c>
      <c r="U999" s="334">
        <f>IF(O999&gt;0,O999*H999/Y999,0)*VLOOKUP(B999,'2-Kosten per locatie'!$A$13:$C$63,3,FALSE)</f>
        <v>0</v>
      </c>
      <c r="V999" s="334">
        <f>IF(P999&gt;0,P999*H999/Z999,0)*VLOOKUP(B999,'2-Kosten per locatie'!$A$13:$C$63,3,FALSE)</f>
        <v>0</v>
      </c>
      <c r="W999" s="335">
        <f>IF(K999="nio",0,IF(K999&gt;0,VLOOKUP(F999,'3-Productie normen'!A:L,VLOOKUP(K999,'3-Productie normen'!$B$38:$C$44,2,FALSE),FALSE)))</f>
        <v>0</v>
      </c>
      <c r="X999" s="335">
        <f t="shared" si="86"/>
        <v>0</v>
      </c>
      <c r="Y999" s="335">
        <f t="shared" si="87"/>
        <v>0</v>
      </c>
      <c r="Z999" s="335">
        <f t="shared" si="88"/>
        <v>0</v>
      </c>
      <c r="AA999" s="336" t="e">
        <f>VLOOKUP(F999,'3-Productie normen'!A:O,15,FALSE)</f>
        <v>#N/A</v>
      </c>
      <c r="AC999" s="337">
        <f t="shared" si="89"/>
        <v>0</v>
      </c>
    </row>
    <row r="1000" spans="1:29" ht="14.1" customHeight="1">
      <c r="A1000" s="68">
        <v>1000</v>
      </c>
      <c r="B1000" s="273" t="s">
        <v>68</v>
      </c>
      <c r="C1000" s="329" t="s">
        <v>207</v>
      </c>
      <c r="D1000" s="330" t="s">
        <v>656</v>
      </c>
      <c r="E1000" s="224" t="s">
        <v>657</v>
      </c>
      <c r="F1000" s="224" t="s">
        <v>170</v>
      </c>
      <c r="G1000" s="224" t="s">
        <v>411</v>
      </c>
      <c r="H1000" s="339"/>
      <c r="I1000" s="339">
        <v>167</v>
      </c>
      <c r="J1000" s="332">
        <f t="shared" si="91"/>
        <v>0</v>
      </c>
      <c r="K1000" s="333" t="s">
        <v>219</v>
      </c>
      <c r="L1000" s="333"/>
      <c r="M1000" s="333"/>
      <c r="N1000" s="333"/>
      <c r="O1000" s="333"/>
      <c r="P1000" s="333"/>
      <c r="Q1000" s="334">
        <f>IF(K1000="nio",0,IF(K1000&gt;0,K1000*H1000/W1000,0))*VLOOKUP(B1000,'2-Kosten per locatie'!$A$13:$C$63,3,FALSE)</f>
        <v>0</v>
      </c>
      <c r="R1000" s="334">
        <f>IF(L1000&gt;0,L1000*H1000/X1000,0)*VLOOKUP(B1000,'2-Kosten per locatie'!$A$13:$C$63,3,FALSE)</f>
        <v>0</v>
      </c>
      <c r="S1000" s="334">
        <f>IF(M1000&gt;0,M1000*H1000/Y1000,0)*VLOOKUP(B1000,'2-Kosten per locatie'!$A$13:$C$63,3,FALSE)</f>
        <v>0</v>
      </c>
      <c r="T1000" s="334">
        <f>IF(N1000&gt;0,N1000*H1000/Z1000,0)*VLOOKUP(B1000,'2-Kosten per locatie'!$A$13:$C$63,3,FALSE)</f>
        <v>0</v>
      </c>
      <c r="U1000" s="334">
        <f>IF(O1000&gt;0,O1000*H1000/Y1000,0)*VLOOKUP(B1000,'2-Kosten per locatie'!$A$13:$C$63,3,FALSE)</f>
        <v>0</v>
      </c>
      <c r="V1000" s="334">
        <f>IF(P1000&gt;0,P1000*H1000/Z1000,0)*VLOOKUP(B1000,'2-Kosten per locatie'!$A$13:$C$63,3,FALSE)</f>
        <v>0</v>
      </c>
      <c r="W1000" s="335">
        <f>IF(K1000="nio",0,IF(K1000&gt;0,VLOOKUP(F1000,'3-Productie normen'!A:L,VLOOKUP(K1000,'3-Productie normen'!$B$38:$C$44,2,FALSE),FALSE)))</f>
        <v>0</v>
      </c>
      <c r="X1000" s="335">
        <f t="shared" si="86"/>
        <v>0</v>
      </c>
      <c r="Y1000" s="335">
        <f t="shared" si="87"/>
        <v>0</v>
      </c>
      <c r="Z1000" s="335">
        <f t="shared" si="88"/>
        <v>0</v>
      </c>
      <c r="AA1000" s="336" t="str">
        <f>VLOOKUP(F1000,'3-Productie normen'!A:O,15,FALSE)</f>
        <v>V</v>
      </c>
      <c r="AC1000" s="337">
        <f t="shared" si="89"/>
        <v>0</v>
      </c>
    </row>
    <row r="1001" spans="1:29" ht="14.1" customHeight="1">
      <c r="A1001" s="68">
        <v>1001</v>
      </c>
      <c r="B1001" s="273" t="s">
        <v>68</v>
      </c>
      <c r="C1001" s="329" t="s">
        <v>207</v>
      </c>
      <c r="D1001" s="330" t="s">
        <v>658</v>
      </c>
      <c r="E1001" s="224" t="s">
        <v>659</v>
      </c>
      <c r="F1001" s="224" t="s">
        <v>170</v>
      </c>
      <c r="G1001" s="224" t="s">
        <v>411</v>
      </c>
      <c r="H1001" s="339"/>
      <c r="I1001" s="339">
        <v>983</v>
      </c>
      <c r="J1001" s="332">
        <f t="shared" si="85"/>
        <v>0</v>
      </c>
      <c r="K1001" s="333" t="s">
        <v>219</v>
      </c>
      <c r="L1001" s="333"/>
      <c r="M1001" s="333"/>
      <c r="N1001" s="333"/>
      <c r="O1001" s="333"/>
      <c r="P1001" s="333"/>
      <c r="Q1001" s="334">
        <f>IF(K1001="nio",0,IF(K1001&gt;0,K1001*H1001/W1001,0))*VLOOKUP(B1001,'2-Kosten per locatie'!$A$13:$C$63,3,FALSE)</f>
        <v>0</v>
      </c>
      <c r="R1001" s="334">
        <f>IF(L1001&gt;0,L1001*H1001/X1001,0)*VLOOKUP(B1001,'2-Kosten per locatie'!$A$13:$C$63,3,FALSE)</f>
        <v>0</v>
      </c>
      <c r="S1001" s="334">
        <f>IF(M1001&gt;0,M1001*H1001/Y1001,0)*VLOOKUP(B1001,'2-Kosten per locatie'!$A$13:$C$63,3,FALSE)</f>
        <v>0</v>
      </c>
      <c r="T1001" s="334">
        <f>IF(N1001&gt;0,N1001*H1001/Z1001,0)*VLOOKUP(B1001,'2-Kosten per locatie'!$A$13:$C$63,3,FALSE)</f>
        <v>0</v>
      </c>
      <c r="U1001" s="334">
        <f>IF(O1001&gt;0,O1001*H1001/Y1001,0)*VLOOKUP(B1001,'2-Kosten per locatie'!$A$13:$C$63,3,FALSE)</f>
        <v>0</v>
      </c>
      <c r="V1001" s="334">
        <f>IF(P1001&gt;0,P1001*H1001/Z1001,0)*VLOOKUP(B1001,'2-Kosten per locatie'!$A$13:$C$63,3,FALSE)</f>
        <v>0</v>
      </c>
      <c r="W1001" s="335">
        <f>IF(K1001="nio",0,IF(K1001&gt;0,VLOOKUP(F1001,'3-Productie normen'!A:L,VLOOKUP(K1001,'3-Productie normen'!$B$38:$C$44,2,FALSE),FALSE)))</f>
        <v>0</v>
      </c>
      <c r="X1001" s="335">
        <f t="shared" si="86"/>
        <v>0</v>
      </c>
      <c r="Y1001" s="335">
        <f t="shared" si="87"/>
        <v>0</v>
      </c>
      <c r="Z1001" s="335">
        <f t="shared" si="88"/>
        <v>0</v>
      </c>
      <c r="AA1001" s="336" t="str">
        <f>VLOOKUP(F1001,'3-Productie normen'!A:O,15,FALSE)</f>
        <v>V</v>
      </c>
      <c r="AC1001" s="337">
        <f t="shared" si="89"/>
        <v>0</v>
      </c>
    </row>
    <row r="1002" spans="1:29" ht="14.1" customHeight="1">
      <c r="A1002" s="68">
        <v>1002</v>
      </c>
      <c r="B1002" s="273" t="s">
        <v>68</v>
      </c>
      <c r="C1002" s="329" t="s">
        <v>207</v>
      </c>
      <c r="D1002" s="330" t="s">
        <v>660</v>
      </c>
      <c r="E1002" s="224" t="s">
        <v>661</v>
      </c>
      <c r="F1002" s="224" t="s">
        <v>170</v>
      </c>
      <c r="G1002" s="224" t="s">
        <v>411</v>
      </c>
      <c r="H1002" s="339"/>
      <c r="I1002" s="339">
        <v>47</v>
      </c>
      <c r="J1002" s="332">
        <f t="shared" si="85"/>
        <v>0</v>
      </c>
      <c r="K1002" s="333" t="s">
        <v>219</v>
      </c>
      <c r="L1002" s="333"/>
      <c r="M1002" s="333"/>
      <c r="N1002" s="333"/>
      <c r="O1002" s="333"/>
      <c r="P1002" s="333"/>
      <c r="Q1002" s="334">
        <f>IF(K1002="nio",0,IF(K1002&gt;0,K1002*H1002/W1002,0))*VLOOKUP(B1002,'2-Kosten per locatie'!$A$13:$C$63,3,FALSE)</f>
        <v>0</v>
      </c>
      <c r="R1002" s="334">
        <f>IF(L1002&gt;0,L1002*H1002/X1002,0)*VLOOKUP(B1002,'2-Kosten per locatie'!$A$13:$C$63,3,FALSE)</f>
        <v>0</v>
      </c>
      <c r="S1002" s="334">
        <f>IF(M1002&gt;0,M1002*H1002/Y1002,0)*VLOOKUP(B1002,'2-Kosten per locatie'!$A$13:$C$63,3,FALSE)</f>
        <v>0</v>
      </c>
      <c r="T1002" s="334">
        <f>IF(N1002&gt;0,N1002*H1002/Z1002,0)*VLOOKUP(B1002,'2-Kosten per locatie'!$A$13:$C$63,3,FALSE)</f>
        <v>0</v>
      </c>
      <c r="U1002" s="334">
        <f>IF(O1002&gt;0,O1002*H1002/Y1002,0)*VLOOKUP(B1002,'2-Kosten per locatie'!$A$13:$C$63,3,FALSE)</f>
        <v>0</v>
      </c>
      <c r="V1002" s="334">
        <f>IF(P1002&gt;0,P1002*H1002/Z1002,0)*VLOOKUP(B1002,'2-Kosten per locatie'!$A$13:$C$63,3,FALSE)</f>
        <v>0</v>
      </c>
      <c r="W1002" s="335">
        <f>IF(K1002="nio",0,IF(K1002&gt;0,VLOOKUP(F1002,'3-Productie normen'!A:L,VLOOKUP(K1002,'3-Productie normen'!$B$38:$C$44,2,FALSE),FALSE)))</f>
        <v>0</v>
      </c>
      <c r="X1002" s="335">
        <f t="shared" si="86"/>
        <v>0</v>
      </c>
      <c r="Y1002" s="335">
        <f t="shared" si="87"/>
        <v>0</v>
      </c>
      <c r="Z1002" s="335">
        <f t="shared" si="88"/>
        <v>0</v>
      </c>
      <c r="AA1002" s="336" t="str">
        <f>VLOOKUP(F1002,'3-Productie normen'!A:O,15,FALSE)</f>
        <v>V</v>
      </c>
      <c r="AC1002" s="337">
        <f t="shared" si="89"/>
        <v>0</v>
      </c>
    </row>
    <row r="1003" spans="1:29" ht="14.1" customHeight="1">
      <c r="A1003" s="68">
        <v>1003</v>
      </c>
      <c r="B1003" s="273" t="s">
        <v>68</v>
      </c>
      <c r="C1003" s="329" t="s">
        <v>207</v>
      </c>
      <c r="D1003" s="330" t="s">
        <v>662</v>
      </c>
      <c r="E1003" s="224" t="s">
        <v>170</v>
      </c>
      <c r="F1003" s="224" t="s">
        <v>170</v>
      </c>
      <c r="G1003" s="224" t="s">
        <v>411</v>
      </c>
      <c r="H1003" s="339"/>
      <c r="I1003" s="339">
        <f>58+6</f>
        <v>64</v>
      </c>
      <c r="J1003" s="332">
        <f t="shared" si="85"/>
        <v>0</v>
      </c>
      <c r="K1003" s="333" t="s">
        <v>219</v>
      </c>
      <c r="L1003" s="333"/>
      <c r="M1003" s="333"/>
      <c r="N1003" s="333"/>
      <c r="O1003" s="333"/>
      <c r="P1003" s="333"/>
      <c r="Q1003" s="334">
        <f>IF(K1003="nio",0,IF(K1003&gt;0,K1003*H1003/W1003,0))*VLOOKUP(B1003,'2-Kosten per locatie'!$A$13:$C$63,3,FALSE)</f>
        <v>0</v>
      </c>
      <c r="R1003" s="334">
        <f>IF(L1003&gt;0,L1003*H1003/X1003,0)*VLOOKUP(B1003,'2-Kosten per locatie'!$A$13:$C$63,3,FALSE)</f>
        <v>0</v>
      </c>
      <c r="S1003" s="334">
        <f>IF(M1003&gt;0,M1003*H1003/Y1003,0)*VLOOKUP(B1003,'2-Kosten per locatie'!$A$13:$C$63,3,FALSE)</f>
        <v>0</v>
      </c>
      <c r="T1003" s="334">
        <f>IF(N1003&gt;0,N1003*H1003/Z1003,0)*VLOOKUP(B1003,'2-Kosten per locatie'!$A$13:$C$63,3,FALSE)</f>
        <v>0</v>
      </c>
      <c r="U1003" s="334">
        <f>IF(O1003&gt;0,O1003*H1003/Y1003,0)*VLOOKUP(B1003,'2-Kosten per locatie'!$A$13:$C$63,3,FALSE)</f>
        <v>0</v>
      </c>
      <c r="V1003" s="334">
        <f>IF(P1003&gt;0,P1003*H1003/Z1003,0)*VLOOKUP(B1003,'2-Kosten per locatie'!$A$13:$C$63,3,FALSE)</f>
        <v>0</v>
      </c>
      <c r="W1003" s="335">
        <f>IF(K1003="nio",0,IF(K1003&gt;0,VLOOKUP(F1003,'3-Productie normen'!A:L,VLOOKUP(K1003,'3-Productie normen'!$B$38:$C$44,2,FALSE),FALSE)))</f>
        <v>0</v>
      </c>
      <c r="X1003" s="335">
        <f t="shared" si="86"/>
        <v>0</v>
      </c>
      <c r="Y1003" s="335">
        <f t="shared" si="87"/>
        <v>0</v>
      </c>
      <c r="Z1003" s="335">
        <f t="shared" si="88"/>
        <v>0</v>
      </c>
      <c r="AA1003" s="336" t="str">
        <f>VLOOKUP(F1003,'3-Productie normen'!A:O,15,FALSE)</f>
        <v>V</v>
      </c>
      <c r="AC1003" s="337">
        <f t="shared" si="89"/>
        <v>0</v>
      </c>
    </row>
    <row r="1004" spans="1:29" ht="14.1" customHeight="1">
      <c r="A1004" s="68">
        <v>1004</v>
      </c>
      <c r="B1004" s="273" t="s">
        <v>68</v>
      </c>
      <c r="C1004" s="329" t="s">
        <v>207</v>
      </c>
      <c r="D1004" s="330" t="s">
        <v>663</v>
      </c>
      <c r="E1004" s="224" t="s">
        <v>664</v>
      </c>
      <c r="F1004" s="224" t="s">
        <v>351</v>
      </c>
      <c r="G1004" s="224" t="s">
        <v>411</v>
      </c>
      <c r="H1004" s="339"/>
      <c r="I1004" s="339">
        <v>3</v>
      </c>
      <c r="J1004" s="332">
        <f t="shared" si="85"/>
        <v>0</v>
      </c>
      <c r="K1004" s="333" t="s">
        <v>219</v>
      </c>
      <c r="L1004" s="333"/>
      <c r="M1004" s="333"/>
      <c r="N1004" s="333"/>
      <c r="O1004" s="333"/>
      <c r="P1004" s="333"/>
      <c r="Q1004" s="334">
        <f>IF(K1004="nio",0,IF(K1004&gt;0,K1004*H1004/W1004,0))*VLOOKUP(B1004,'2-Kosten per locatie'!$A$13:$C$63,3,FALSE)</f>
        <v>0</v>
      </c>
      <c r="R1004" s="334">
        <f>IF(L1004&gt;0,L1004*H1004/X1004,0)*VLOOKUP(B1004,'2-Kosten per locatie'!$A$13:$C$63,3,FALSE)</f>
        <v>0</v>
      </c>
      <c r="S1004" s="334">
        <f>IF(M1004&gt;0,M1004*H1004/Y1004,0)*VLOOKUP(B1004,'2-Kosten per locatie'!$A$13:$C$63,3,FALSE)</f>
        <v>0</v>
      </c>
      <c r="T1004" s="334">
        <f>IF(N1004&gt;0,N1004*H1004/Z1004,0)*VLOOKUP(B1004,'2-Kosten per locatie'!$A$13:$C$63,3,FALSE)</f>
        <v>0</v>
      </c>
      <c r="U1004" s="334">
        <f>IF(O1004&gt;0,O1004*H1004/Y1004,0)*VLOOKUP(B1004,'2-Kosten per locatie'!$A$13:$C$63,3,FALSE)</f>
        <v>0</v>
      </c>
      <c r="V1004" s="334">
        <f>IF(P1004&gt;0,P1004*H1004/Z1004,0)*VLOOKUP(B1004,'2-Kosten per locatie'!$A$13:$C$63,3,FALSE)</f>
        <v>0</v>
      </c>
      <c r="W1004" s="335">
        <f>IF(K1004="nio",0,IF(K1004&gt;0,VLOOKUP(F1004,'3-Productie normen'!A:L,VLOOKUP(K1004,'3-Productie normen'!$B$38:$C$44,2,FALSE),FALSE)))</f>
        <v>0</v>
      </c>
      <c r="X1004" s="335">
        <f t="shared" si="86"/>
        <v>0</v>
      </c>
      <c r="Y1004" s="335">
        <f t="shared" si="87"/>
        <v>0</v>
      </c>
      <c r="Z1004" s="335">
        <f t="shared" si="88"/>
        <v>0</v>
      </c>
      <c r="AA1004" s="336" t="e">
        <f>VLOOKUP(F1004,'3-Productie normen'!A:O,15,FALSE)</f>
        <v>#N/A</v>
      </c>
      <c r="AC1004" s="337">
        <f t="shared" si="89"/>
        <v>0</v>
      </c>
    </row>
    <row r="1005" spans="1:29" ht="14.1" customHeight="1">
      <c r="A1005" s="68">
        <v>1005</v>
      </c>
      <c r="B1005" s="273" t="s">
        <v>68</v>
      </c>
      <c r="C1005" s="329" t="s">
        <v>207</v>
      </c>
      <c r="D1005" s="330" t="s">
        <v>665</v>
      </c>
      <c r="E1005" s="224" t="s">
        <v>403</v>
      </c>
      <c r="F1005" s="224" t="s">
        <v>403</v>
      </c>
      <c r="G1005" s="224" t="s">
        <v>233</v>
      </c>
      <c r="H1005" s="339"/>
      <c r="I1005" s="339">
        <v>47</v>
      </c>
      <c r="J1005" s="332">
        <f t="shared" ref="J1005:J1029" si="92">SUM(K1005:P1005)</f>
        <v>0</v>
      </c>
      <c r="K1005" s="333" t="s">
        <v>219</v>
      </c>
      <c r="L1005" s="333"/>
      <c r="M1005" s="333"/>
      <c r="N1005" s="333"/>
      <c r="O1005" s="333"/>
      <c r="P1005" s="333"/>
      <c r="Q1005" s="334">
        <f>IF(K1005="nio",0,IF(K1005&gt;0,K1005*H1005/W1005,0))*VLOOKUP(B1005,'2-Kosten per locatie'!$A$13:$C$63,3,FALSE)</f>
        <v>0</v>
      </c>
      <c r="R1005" s="334">
        <f>IF(L1005&gt;0,L1005*H1005/X1005,0)*VLOOKUP(B1005,'2-Kosten per locatie'!$A$13:$C$63,3,FALSE)</f>
        <v>0</v>
      </c>
      <c r="S1005" s="334">
        <f>IF(M1005&gt;0,M1005*H1005/Y1005,0)*VLOOKUP(B1005,'2-Kosten per locatie'!$A$13:$C$63,3,FALSE)</f>
        <v>0</v>
      </c>
      <c r="T1005" s="334">
        <f>IF(N1005&gt;0,N1005*H1005/Z1005,0)*VLOOKUP(B1005,'2-Kosten per locatie'!$A$13:$C$63,3,FALSE)</f>
        <v>0</v>
      </c>
      <c r="U1005" s="334">
        <f>IF(O1005&gt;0,O1005*H1005/Y1005,0)*VLOOKUP(B1005,'2-Kosten per locatie'!$A$13:$C$63,3,FALSE)</f>
        <v>0</v>
      </c>
      <c r="V1005" s="334">
        <f>IF(P1005&gt;0,P1005*H1005/Z1005,0)*VLOOKUP(B1005,'2-Kosten per locatie'!$A$13:$C$63,3,FALSE)</f>
        <v>0</v>
      </c>
      <c r="W1005" s="335">
        <f>IF(K1005="nio",0,IF(K1005&gt;0,VLOOKUP(F1005,'3-Productie normen'!A:L,VLOOKUP(K1005,'3-Productie normen'!$B$38:$C$44,2,FALSE),FALSE)))</f>
        <v>0</v>
      </c>
      <c r="X1005" s="335">
        <f t="shared" si="86"/>
        <v>0</v>
      </c>
      <c r="Y1005" s="335">
        <f t="shared" si="87"/>
        <v>0</v>
      </c>
      <c r="Z1005" s="335">
        <f t="shared" si="88"/>
        <v>0</v>
      </c>
      <c r="AA1005" s="336" t="e">
        <f>VLOOKUP(F1005,'3-Productie normen'!A:O,15,FALSE)</f>
        <v>#N/A</v>
      </c>
      <c r="AC1005" s="337">
        <f t="shared" si="89"/>
        <v>0</v>
      </c>
    </row>
    <row r="1006" spans="1:29" ht="14.1" customHeight="1">
      <c r="A1006" s="68">
        <v>1006</v>
      </c>
      <c r="B1006" s="273" t="s">
        <v>68</v>
      </c>
      <c r="C1006" s="329" t="s">
        <v>207</v>
      </c>
      <c r="D1006" s="330" t="s">
        <v>666</v>
      </c>
      <c r="E1006" s="224" t="s">
        <v>667</v>
      </c>
      <c r="F1006" s="224" t="s">
        <v>158</v>
      </c>
      <c r="G1006" s="224" t="s">
        <v>233</v>
      </c>
      <c r="H1006" s="339"/>
      <c r="I1006" s="339">
        <v>9</v>
      </c>
      <c r="J1006" s="332">
        <f t="shared" si="92"/>
        <v>0</v>
      </c>
      <c r="K1006" s="333" t="s">
        <v>219</v>
      </c>
      <c r="L1006" s="333"/>
      <c r="M1006" s="333"/>
      <c r="N1006" s="333"/>
      <c r="O1006" s="333"/>
      <c r="P1006" s="333"/>
      <c r="Q1006" s="334">
        <f>IF(K1006="nio",0,IF(K1006&gt;0,K1006*H1006/W1006,0))*VLOOKUP(B1006,'2-Kosten per locatie'!$A$13:$C$63,3,FALSE)</f>
        <v>0</v>
      </c>
      <c r="R1006" s="334">
        <f>IF(L1006&gt;0,L1006*H1006/X1006,0)*VLOOKUP(B1006,'2-Kosten per locatie'!$A$13:$C$63,3,FALSE)</f>
        <v>0</v>
      </c>
      <c r="S1006" s="334">
        <f>IF(M1006&gt;0,M1006*H1006/Y1006,0)*VLOOKUP(B1006,'2-Kosten per locatie'!$A$13:$C$63,3,FALSE)</f>
        <v>0</v>
      </c>
      <c r="T1006" s="334">
        <f>IF(N1006&gt;0,N1006*H1006/Z1006,0)*VLOOKUP(B1006,'2-Kosten per locatie'!$A$13:$C$63,3,FALSE)</f>
        <v>0</v>
      </c>
      <c r="U1006" s="334">
        <f>IF(O1006&gt;0,O1006*H1006/Y1006,0)*VLOOKUP(B1006,'2-Kosten per locatie'!$A$13:$C$63,3,FALSE)</f>
        <v>0</v>
      </c>
      <c r="V1006" s="334">
        <f>IF(P1006&gt;0,P1006*H1006/Z1006,0)*VLOOKUP(B1006,'2-Kosten per locatie'!$A$13:$C$63,3,FALSE)</f>
        <v>0</v>
      </c>
      <c r="W1006" s="335">
        <f>IF(K1006="nio",0,IF(K1006&gt;0,VLOOKUP(F1006,'3-Productie normen'!A:L,VLOOKUP(K1006,'3-Productie normen'!$B$38:$C$44,2,FALSE),FALSE)))</f>
        <v>0</v>
      </c>
      <c r="X1006" s="335">
        <f t="shared" si="86"/>
        <v>0</v>
      </c>
      <c r="Y1006" s="335">
        <f t="shared" si="87"/>
        <v>0</v>
      </c>
      <c r="Z1006" s="335">
        <f t="shared" si="88"/>
        <v>0</v>
      </c>
      <c r="AA1006" s="336" t="str">
        <f>VLOOKUP(F1006,'3-Productie normen'!A:O,15,FALSE)</f>
        <v>B</v>
      </c>
      <c r="AC1006" s="337">
        <f t="shared" si="89"/>
        <v>0</v>
      </c>
    </row>
    <row r="1007" spans="1:29" ht="14.1" customHeight="1">
      <c r="A1007" s="68">
        <v>1007</v>
      </c>
      <c r="B1007" s="273" t="s">
        <v>68</v>
      </c>
      <c r="C1007" s="329" t="s">
        <v>352</v>
      </c>
      <c r="D1007" s="330" t="s">
        <v>594</v>
      </c>
      <c r="E1007" s="224" t="s">
        <v>464</v>
      </c>
      <c r="F1007" s="224" t="s">
        <v>154</v>
      </c>
      <c r="G1007" s="224" t="s">
        <v>209</v>
      </c>
      <c r="H1007" s="339">
        <v>18</v>
      </c>
      <c r="I1007" s="339"/>
      <c r="J1007" s="332">
        <f t="shared" si="92"/>
        <v>255</v>
      </c>
      <c r="K1007" s="333">
        <v>255</v>
      </c>
      <c r="L1007" s="333"/>
      <c r="M1007" s="333"/>
      <c r="N1007" s="333"/>
      <c r="O1007" s="333"/>
      <c r="P1007" s="333"/>
      <c r="Q1007" s="334" t="e">
        <f>IF(K1007="nio",0,IF(K1007&gt;0,K1007*H1007/W1007,0))*VLOOKUP(B1007,'2-Kosten per locatie'!$A$13:$C$63,3,FALSE)</f>
        <v>#DIV/0!</v>
      </c>
      <c r="R1007" s="334">
        <f>IF(L1007&gt;0,L1007*H1007/X1007,0)*VLOOKUP(B1007,'2-Kosten per locatie'!$A$13:$C$63,3,FALSE)</f>
        <v>0</v>
      </c>
      <c r="S1007" s="334">
        <f>IF(M1007&gt;0,M1007*H1007/Y1007,0)*VLOOKUP(B1007,'2-Kosten per locatie'!$A$13:$C$63,3,FALSE)</f>
        <v>0</v>
      </c>
      <c r="T1007" s="334">
        <f>IF(N1007&gt;0,N1007*H1007/Z1007,0)*VLOOKUP(B1007,'2-Kosten per locatie'!$A$13:$C$63,3,FALSE)</f>
        <v>0</v>
      </c>
      <c r="U1007" s="334">
        <f>IF(O1007&gt;0,O1007*H1007/Y1007,0)*VLOOKUP(B1007,'2-Kosten per locatie'!$A$13:$C$63,3,FALSE)</f>
        <v>0</v>
      </c>
      <c r="V1007" s="334">
        <f>IF(P1007&gt;0,P1007*H1007/Z1007,0)*VLOOKUP(B1007,'2-Kosten per locatie'!$A$13:$C$63,3,FALSE)</f>
        <v>0</v>
      </c>
      <c r="W1007" s="335">
        <f>IF(K1007="nio",0,IF(K1007&gt;0,VLOOKUP(F1007,'3-Productie normen'!A:L,VLOOKUP(K1007,'3-Productie normen'!$B$38:$C$44,2,FALSE),FALSE)))</f>
        <v>0</v>
      </c>
      <c r="X1007" s="335">
        <f t="shared" si="86"/>
        <v>0</v>
      </c>
      <c r="Y1007" s="335">
        <f t="shared" si="87"/>
        <v>0</v>
      </c>
      <c r="Z1007" s="335">
        <f t="shared" si="88"/>
        <v>0</v>
      </c>
      <c r="AA1007" s="336" t="str">
        <f>VLOOKUP(F1007,'3-Productie normen'!A:O,15,FALSE)</f>
        <v>V</v>
      </c>
      <c r="AC1007" s="337">
        <f t="shared" si="89"/>
        <v>4590</v>
      </c>
    </row>
    <row r="1008" spans="1:29" ht="14.1" customHeight="1">
      <c r="A1008" s="68">
        <v>1008</v>
      </c>
      <c r="B1008" s="273" t="s">
        <v>68</v>
      </c>
      <c r="C1008" s="329" t="s">
        <v>352</v>
      </c>
      <c r="D1008" s="330" t="s">
        <v>596</v>
      </c>
      <c r="E1008" s="224" t="s">
        <v>210</v>
      </c>
      <c r="F1008" s="224" t="s">
        <v>154</v>
      </c>
      <c r="G1008" s="224" t="s">
        <v>212</v>
      </c>
      <c r="H1008" s="339">
        <v>28</v>
      </c>
      <c r="I1008" s="339"/>
      <c r="J1008" s="332">
        <f t="shared" si="92"/>
        <v>255</v>
      </c>
      <c r="K1008" s="333">
        <v>255</v>
      </c>
      <c r="L1008" s="333"/>
      <c r="M1008" s="333"/>
      <c r="N1008" s="333"/>
      <c r="O1008" s="333"/>
      <c r="P1008" s="333"/>
      <c r="Q1008" s="334" t="e">
        <f>IF(K1008="nio",0,IF(K1008&gt;0,K1008*H1008/W1008,0))*VLOOKUP(B1008,'2-Kosten per locatie'!$A$13:$C$63,3,FALSE)</f>
        <v>#DIV/0!</v>
      </c>
      <c r="R1008" s="334">
        <f>IF(L1008&gt;0,L1008*H1008/X1008,0)*VLOOKUP(B1008,'2-Kosten per locatie'!$A$13:$C$63,3,FALSE)</f>
        <v>0</v>
      </c>
      <c r="S1008" s="334">
        <f>IF(M1008&gt;0,M1008*H1008/Y1008,0)*VLOOKUP(B1008,'2-Kosten per locatie'!$A$13:$C$63,3,FALSE)</f>
        <v>0</v>
      </c>
      <c r="T1008" s="334">
        <f>IF(N1008&gt;0,N1008*H1008/Z1008,0)*VLOOKUP(B1008,'2-Kosten per locatie'!$A$13:$C$63,3,FALSE)</f>
        <v>0</v>
      </c>
      <c r="U1008" s="334">
        <f>IF(O1008&gt;0,O1008*H1008/Y1008,0)*VLOOKUP(B1008,'2-Kosten per locatie'!$A$13:$C$63,3,FALSE)</f>
        <v>0</v>
      </c>
      <c r="V1008" s="334">
        <f>IF(P1008&gt;0,P1008*H1008/Z1008,0)*VLOOKUP(B1008,'2-Kosten per locatie'!$A$13:$C$63,3,FALSE)</f>
        <v>0</v>
      </c>
      <c r="W1008" s="335">
        <f>IF(K1008="nio",0,IF(K1008&gt;0,VLOOKUP(F1008,'3-Productie normen'!A:L,VLOOKUP(K1008,'3-Productie normen'!$B$38:$C$44,2,FALSE),FALSE)))</f>
        <v>0</v>
      </c>
      <c r="X1008" s="335">
        <f t="shared" si="86"/>
        <v>0</v>
      </c>
      <c r="Y1008" s="335">
        <f t="shared" si="87"/>
        <v>0</v>
      </c>
      <c r="Z1008" s="335">
        <f t="shared" si="88"/>
        <v>0</v>
      </c>
      <c r="AA1008" s="336" t="str">
        <f>VLOOKUP(F1008,'3-Productie normen'!A:O,15,FALSE)</f>
        <v>V</v>
      </c>
      <c r="AC1008" s="337">
        <f t="shared" si="89"/>
        <v>7140</v>
      </c>
    </row>
    <row r="1009" spans="1:29" ht="14.1" customHeight="1">
      <c r="A1009" s="68">
        <v>1009</v>
      </c>
      <c r="B1009" s="273" t="s">
        <v>68</v>
      </c>
      <c r="C1009" s="329" t="s">
        <v>352</v>
      </c>
      <c r="D1009" s="330" t="s">
        <v>619</v>
      </c>
      <c r="E1009" s="224" t="s">
        <v>668</v>
      </c>
      <c r="F1009" s="224" t="s">
        <v>283</v>
      </c>
      <c r="G1009" s="224" t="s">
        <v>212</v>
      </c>
      <c r="H1009" s="339">
        <v>5</v>
      </c>
      <c r="I1009" s="339"/>
      <c r="J1009" s="332">
        <f t="shared" si="92"/>
        <v>255</v>
      </c>
      <c r="K1009" s="333">
        <v>255</v>
      </c>
      <c r="L1009" s="333"/>
      <c r="M1009" s="333"/>
      <c r="N1009" s="333"/>
      <c r="O1009" s="333"/>
      <c r="P1009" s="333"/>
      <c r="Q1009" s="334" t="e">
        <f>IF(K1009="nio",0,IF(K1009&gt;0,K1009*H1009/W1009,0))*VLOOKUP(B1009,'2-Kosten per locatie'!$A$13:$C$63,3,FALSE)</f>
        <v>#DIV/0!</v>
      </c>
      <c r="R1009" s="334">
        <f>IF(L1009&gt;0,L1009*H1009/X1009,0)*VLOOKUP(B1009,'2-Kosten per locatie'!$A$13:$C$63,3,FALSE)</f>
        <v>0</v>
      </c>
      <c r="S1009" s="334">
        <f>IF(M1009&gt;0,M1009*H1009/Y1009,0)*VLOOKUP(B1009,'2-Kosten per locatie'!$A$13:$C$63,3,FALSE)</f>
        <v>0</v>
      </c>
      <c r="T1009" s="334">
        <f>IF(N1009&gt;0,N1009*H1009/Z1009,0)*VLOOKUP(B1009,'2-Kosten per locatie'!$A$13:$C$63,3,FALSE)</f>
        <v>0</v>
      </c>
      <c r="U1009" s="334">
        <f>IF(O1009&gt;0,O1009*H1009/Y1009,0)*VLOOKUP(B1009,'2-Kosten per locatie'!$A$13:$C$63,3,FALSE)</f>
        <v>0</v>
      </c>
      <c r="V1009" s="334">
        <f>IF(P1009&gt;0,P1009*H1009/Z1009,0)*VLOOKUP(B1009,'2-Kosten per locatie'!$A$13:$C$63,3,FALSE)</f>
        <v>0</v>
      </c>
      <c r="W1009" s="335">
        <f>IF(K1009="nio",0,IF(K1009&gt;0,VLOOKUP(F1009,'3-Productie normen'!A:L,VLOOKUP(K1009,'3-Productie normen'!$B$38:$C$44,2,FALSE),FALSE)))</f>
        <v>0</v>
      </c>
      <c r="X1009" s="335">
        <f t="shared" si="86"/>
        <v>0</v>
      </c>
      <c r="Y1009" s="335">
        <f t="shared" si="87"/>
        <v>0</v>
      </c>
      <c r="Z1009" s="335">
        <f t="shared" si="88"/>
        <v>0</v>
      </c>
      <c r="AA1009" s="336" t="str">
        <f>VLOOKUP(F1009,'3-Productie normen'!A:O,15,FALSE)</f>
        <v>V</v>
      </c>
      <c r="AC1009" s="337">
        <f t="shared" si="89"/>
        <v>1275</v>
      </c>
    </row>
    <row r="1010" spans="1:29" ht="14.1" customHeight="1">
      <c r="A1010" s="68">
        <v>1010</v>
      </c>
      <c r="B1010" s="273" t="s">
        <v>68</v>
      </c>
      <c r="C1010" s="329" t="s">
        <v>352</v>
      </c>
      <c r="D1010" s="330" t="s">
        <v>669</v>
      </c>
      <c r="E1010" s="224" t="s">
        <v>230</v>
      </c>
      <c r="F1010" s="224" t="s">
        <v>166</v>
      </c>
      <c r="G1010" s="224" t="s">
        <v>588</v>
      </c>
      <c r="H1010" s="339">
        <v>4</v>
      </c>
      <c r="I1010" s="339"/>
      <c r="J1010" s="332">
        <f t="shared" si="92"/>
        <v>255</v>
      </c>
      <c r="K1010" s="333">
        <v>255</v>
      </c>
      <c r="L1010" s="333"/>
      <c r="M1010" s="333"/>
      <c r="N1010" s="333"/>
      <c r="O1010" s="333"/>
      <c r="P1010" s="333"/>
      <c r="Q1010" s="334" t="e">
        <f>IF(K1010="nio",0,IF(K1010&gt;0,K1010*H1010/W1010,0))*VLOOKUP(B1010,'2-Kosten per locatie'!$A$13:$C$63,3,FALSE)</f>
        <v>#DIV/0!</v>
      </c>
      <c r="R1010" s="334">
        <f>IF(L1010&gt;0,L1010*H1010/X1010,0)*VLOOKUP(B1010,'2-Kosten per locatie'!$A$13:$C$63,3,FALSE)</f>
        <v>0</v>
      </c>
      <c r="S1010" s="334">
        <f>IF(M1010&gt;0,M1010*H1010/Y1010,0)*VLOOKUP(B1010,'2-Kosten per locatie'!$A$13:$C$63,3,FALSE)</f>
        <v>0</v>
      </c>
      <c r="T1010" s="334">
        <f>IF(N1010&gt;0,N1010*H1010/Z1010,0)*VLOOKUP(B1010,'2-Kosten per locatie'!$A$13:$C$63,3,FALSE)</f>
        <v>0</v>
      </c>
      <c r="U1010" s="334">
        <f>IF(O1010&gt;0,O1010*H1010/Y1010,0)*VLOOKUP(B1010,'2-Kosten per locatie'!$A$13:$C$63,3,FALSE)</f>
        <v>0</v>
      </c>
      <c r="V1010" s="334">
        <f>IF(P1010&gt;0,P1010*H1010/Z1010,0)*VLOOKUP(B1010,'2-Kosten per locatie'!$A$13:$C$63,3,FALSE)</f>
        <v>0</v>
      </c>
      <c r="W1010" s="335">
        <f>IF(K1010="nio",0,IF(K1010&gt;0,VLOOKUP(F1010,'3-Productie normen'!A:L,VLOOKUP(K1010,'3-Productie normen'!$B$38:$C$44,2,FALSE),FALSE)))</f>
        <v>0</v>
      </c>
      <c r="X1010" s="335">
        <f t="shared" si="86"/>
        <v>0</v>
      </c>
      <c r="Y1010" s="335">
        <f t="shared" si="87"/>
        <v>0</v>
      </c>
      <c r="Z1010" s="335">
        <f t="shared" si="88"/>
        <v>0</v>
      </c>
      <c r="AA1010" s="336" t="str">
        <f>VLOOKUP(F1010,'3-Productie normen'!A:O,15,FALSE)</f>
        <v>S</v>
      </c>
      <c r="AC1010" s="337">
        <f t="shared" si="89"/>
        <v>1020</v>
      </c>
    </row>
    <row r="1011" spans="1:29" ht="14.1" customHeight="1">
      <c r="A1011" s="68">
        <v>1011</v>
      </c>
      <c r="B1011" s="273" t="s">
        <v>68</v>
      </c>
      <c r="C1011" s="329" t="s">
        <v>352</v>
      </c>
      <c r="D1011" s="330" t="s">
        <v>670</v>
      </c>
      <c r="E1011" s="224" t="s">
        <v>230</v>
      </c>
      <c r="F1011" s="224" t="s">
        <v>166</v>
      </c>
      <c r="G1011" s="224" t="s">
        <v>588</v>
      </c>
      <c r="H1011" s="339">
        <v>13</v>
      </c>
      <c r="I1011" s="339"/>
      <c r="J1011" s="332">
        <f t="shared" si="92"/>
        <v>255</v>
      </c>
      <c r="K1011" s="333">
        <v>255</v>
      </c>
      <c r="L1011" s="333"/>
      <c r="M1011" s="333"/>
      <c r="N1011" s="333"/>
      <c r="O1011" s="333"/>
      <c r="P1011" s="333"/>
      <c r="Q1011" s="334" t="e">
        <f>IF(K1011="nio",0,IF(K1011&gt;0,K1011*H1011/W1011,0))*VLOOKUP(B1011,'2-Kosten per locatie'!$A$13:$C$63,3,FALSE)</f>
        <v>#DIV/0!</v>
      </c>
      <c r="R1011" s="334">
        <f>IF(L1011&gt;0,L1011*H1011/X1011,0)*VLOOKUP(B1011,'2-Kosten per locatie'!$A$13:$C$63,3,FALSE)</f>
        <v>0</v>
      </c>
      <c r="S1011" s="334">
        <f>IF(M1011&gt;0,M1011*H1011/Y1011,0)*VLOOKUP(B1011,'2-Kosten per locatie'!$A$13:$C$63,3,FALSE)</f>
        <v>0</v>
      </c>
      <c r="T1011" s="334">
        <f>IF(N1011&gt;0,N1011*H1011/Z1011,0)*VLOOKUP(B1011,'2-Kosten per locatie'!$A$13:$C$63,3,FALSE)</f>
        <v>0</v>
      </c>
      <c r="U1011" s="334">
        <f>IF(O1011&gt;0,O1011*H1011/Y1011,0)*VLOOKUP(B1011,'2-Kosten per locatie'!$A$13:$C$63,3,FALSE)</f>
        <v>0</v>
      </c>
      <c r="V1011" s="334">
        <f>IF(P1011&gt;0,P1011*H1011/Z1011,0)*VLOOKUP(B1011,'2-Kosten per locatie'!$A$13:$C$63,3,FALSE)</f>
        <v>0</v>
      </c>
      <c r="W1011" s="335">
        <f>IF(K1011="nio",0,IF(K1011&gt;0,VLOOKUP(F1011,'3-Productie normen'!A:L,VLOOKUP(K1011,'3-Productie normen'!$B$38:$C$44,2,FALSE),FALSE)))</f>
        <v>0</v>
      </c>
      <c r="X1011" s="335">
        <f t="shared" si="86"/>
        <v>0</v>
      </c>
      <c r="Y1011" s="335">
        <f t="shared" si="87"/>
        <v>0</v>
      </c>
      <c r="Z1011" s="335">
        <f t="shared" si="88"/>
        <v>0</v>
      </c>
      <c r="AA1011" s="336" t="str">
        <f>VLOOKUP(F1011,'3-Productie normen'!A:O,15,FALSE)</f>
        <v>S</v>
      </c>
      <c r="AC1011" s="337">
        <f t="shared" si="89"/>
        <v>3315</v>
      </c>
    </row>
    <row r="1012" spans="1:29" ht="14.1" customHeight="1">
      <c r="A1012" s="68">
        <v>1012</v>
      </c>
      <c r="B1012" s="273" t="s">
        <v>68</v>
      </c>
      <c r="C1012" s="329" t="s">
        <v>352</v>
      </c>
      <c r="D1012" s="330" t="s">
        <v>625</v>
      </c>
      <c r="E1012" s="224" t="s">
        <v>273</v>
      </c>
      <c r="F1012" s="224" t="s">
        <v>156</v>
      </c>
      <c r="G1012" s="224" t="s">
        <v>212</v>
      </c>
      <c r="H1012" s="339">
        <v>18</v>
      </c>
      <c r="I1012" s="339"/>
      <c r="J1012" s="332">
        <f t="shared" si="92"/>
        <v>255</v>
      </c>
      <c r="K1012" s="333">
        <v>255</v>
      </c>
      <c r="L1012" s="333"/>
      <c r="M1012" s="333"/>
      <c r="N1012" s="333"/>
      <c r="O1012" s="333"/>
      <c r="P1012" s="333"/>
      <c r="Q1012" s="334" t="e">
        <f>IF(K1012="nio",0,IF(K1012&gt;0,K1012*H1012/W1012,0))*VLOOKUP(B1012,'2-Kosten per locatie'!$A$13:$C$63,3,FALSE)</f>
        <v>#DIV/0!</v>
      </c>
      <c r="R1012" s="334">
        <f>IF(L1012&gt;0,L1012*H1012/X1012,0)*VLOOKUP(B1012,'2-Kosten per locatie'!$A$13:$C$63,3,FALSE)</f>
        <v>0</v>
      </c>
      <c r="S1012" s="334">
        <f>IF(M1012&gt;0,M1012*H1012/Y1012,0)*VLOOKUP(B1012,'2-Kosten per locatie'!$A$13:$C$63,3,FALSE)</f>
        <v>0</v>
      </c>
      <c r="T1012" s="334">
        <f>IF(N1012&gt;0,N1012*H1012/Z1012,0)*VLOOKUP(B1012,'2-Kosten per locatie'!$A$13:$C$63,3,FALSE)</f>
        <v>0</v>
      </c>
      <c r="U1012" s="334">
        <f>IF(O1012&gt;0,O1012*H1012/Y1012,0)*VLOOKUP(B1012,'2-Kosten per locatie'!$A$13:$C$63,3,FALSE)</f>
        <v>0</v>
      </c>
      <c r="V1012" s="334">
        <f>IF(P1012&gt;0,P1012*H1012/Z1012,0)*VLOOKUP(B1012,'2-Kosten per locatie'!$A$13:$C$63,3,FALSE)</f>
        <v>0</v>
      </c>
      <c r="W1012" s="335">
        <f>IF(K1012="nio",0,IF(K1012&gt;0,VLOOKUP(F1012,'3-Productie normen'!A:L,VLOOKUP(K1012,'3-Productie normen'!$B$38:$C$44,2,FALSE),FALSE)))</f>
        <v>0</v>
      </c>
      <c r="X1012" s="335">
        <f t="shared" si="86"/>
        <v>0</v>
      </c>
      <c r="Y1012" s="335">
        <f t="shared" si="87"/>
        <v>0</v>
      </c>
      <c r="Z1012" s="335">
        <f t="shared" si="88"/>
        <v>0</v>
      </c>
      <c r="AA1012" s="336" t="str">
        <f>VLOOKUP(F1012,'3-Productie normen'!A:O,15,FALSE)</f>
        <v>S</v>
      </c>
      <c r="AC1012" s="337">
        <f t="shared" si="89"/>
        <v>4590</v>
      </c>
    </row>
    <row r="1013" spans="1:29" ht="14.1" customHeight="1">
      <c r="A1013" s="68">
        <v>1013</v>
      </c>
      <c r="B1013" s="273" t="s">
        <v>68</v>
      </c>
      <c r="C1013" s="329" t="s">
        <v>352</v>
      </c>
      <c r="D1013" s="330" t="s">
        <v>626</v>
      </c>
      <c r="E1013" s="224" t="s">
        <v>671</v>
      </c>
      <c r="F1013" s="224" t="s">
        <v>167</v>
      </c>
      <c r="G1013" s="224" t="s">
        <v>228</v>
      </c>
      <c r="H1013" s="339">
        <v>12</v>
      </c>
      <c r="I1013" s="339"/>
      <c r="J1013" s="332">
        <f t="shared" si="92"/>
        <v>52</v>
      </c>
      <c r="K1013" s="333">
        <v>52</v>
      </c>
      <c r="L1013" s="333"/>
      <c r="M1013" s="333"/>
      <c r="N1013" s="333"/>
      <c r="O1013" s="333"/>
      <c r="P1013" s="333"/>
      <c r="Q1013" s="334" t="e">
        <f>IF(K1013="nio",0,IF(K1013&gt;0,K1013*H1013/W1013,0))*VLOOKUP(B1013,'2-Kosten per locatie'!$A$13:$C$63,3,FALSE)</f>
        <v>#DIV/0!</v>
      </c>
      <c r="R1013" s="334">
        <f>IF(L1013&gt;0,L1013*H1013/X1013,0)*VLOOKUP(B1013,'2-Kosten per locatie'!$A$13:$C$63,3,FALSE)</f>
        <v>0</v>
      </c>
      <c r="S1013" s="334">
        <f>IF(M1013&gt;0,M1013*H1013/Y1013,0)*VLOOKUP(B1013,'2-Kosten per locatie'!$A$13:$C$63,3,FALSE)</f>
        <v>0</v>
      </c>
      <c r="T1013" s="334">
        <f>IF(N1013&gt;0,N1013*H1013/Z1013,0)*VLOOKUP(B1013,'2-Kosten per locatie'!$A$13:$C$63,3,FALSE)</f>
        <v>0</v>
      </c>
      <c r="U1013" s="334">
        <f>IF(O1013&gt;0,O1013*H1013/Y1013,0)*VLOOKUP(B1013,'2-Kosten per locatie'!$A$13:$C$63,3,FALSE)</f>
        <v>0</v>
      </c>
      <c r="V1013" s="334">
        <f>IF(P1013&gt;0,P1013*H1013/Z1013,0)*VLOOKUP(B1013,'2-Kosten per locatie'!$A$13:$C$63,3,FALSE)</f>
        <v>0</v>
      </c>
      <c r="W1013" s="335">
        <f>IF(K1013="nio",0,IF(K1013&gt;0,VLOOKUP(F1013,'3-Productie normen'!A:L,VLOOKUP(K1013,'3-Productie normen'!$B$38:$C$44,2,FALSE),FALSE)))</f>
        <v>0</v>
      </c>
      <c r="X1013" s="335">
        <f t="shared" si="86"/>
        <v>0</v>
      </c>
      <c r="Y1013" s="335">
        <f t="shared" si="87"/>
        <v>0</v>
      </c>
      <c r="Z1013" s="335">
        <f t="shared" si="88"/>
        <v>0</v>
      </c>
      <c r="AA1013" s="336" t="str">
        <f>VLOOKUP(F1013,'3-Productie normen'!A:O,15,FALSE)</f>
        <v>V</v>
      </c>
      <c r="AC1013" s="337">
        <f t="shared" si="89"/>
        <v>624</v>
      </c>
    </row>
    <row r="1014" spans="1:29" ht="14.1" customHeight="1">
      <c r="A1014" s="68">
        <v>1014</v>
      </c>
      <c r="B1014" s="273" t="s">
        <v>68</v>
      </c>
      <c r="C1014" s="329" t="s">
        <v>352</v>
      </c>
      <c r="D1014" s="330" t="s">
        <v>598</v>
      </c>
      <c r="E1014" s="224" t="s">
        <v>672</v>
      </c>
      <c r="F1014" s="224" t="s">
        <v>156</v>
      </c>
      <c r="G1014" s="224" t="s">
        <v>212</v>
      </c>
      <c r="H1014" s="339">
        <v>45</v>
      </c>
      <c r="I1014" s="339"/>
      <c r="J1014" s="332">
        <f t="shared" si="92"/>
        <v>255</v>
      </c>
      <c r="K1014" s="333">
        <v>255</v>
      </c>
      <c r="L1014" s="333"/>
      <c r="M1014" s="333"/>
      <c r="N1014" s="333"/>
      <c r="O1014" s="333"/>
      <c r="P1014" s="333"/>
      <c r="Q1014" s="334" t="e">
        <f>IF(K1014="nio",0,IF(K1014&gt;0,K1014*H1014/W1014,0))*VLOOKUP(B1014,'2-Kosten per locatie'!$A$13:$C$63,3,FALSE)</f>
        <v>#DIV/0!</v>
      </c>
      <c r="R1014" s="334">
        <f>IF(L1014&gt;0,L1014*H1014/X1014,0)*VLOOKUP(B1014,'2-Kosten per locatie'!$A$13:$C$63,3,FALSE)</f>
        <v>0</v>
      </c>
      <c r="S1014" s="334">
        <f>IF(M1014&gt;0,M1014*H1014/Y1014,0)*VLOOKUP(B1014,'2-Kosten per locatie'!$A$13:$C$63,3,FALSE)</f>
        <v>0</v>
      </c>
      <c r="T1014" s="334">
        <f>IF(N1014&gt;0,N1014*H1014/Z1014,0)*VLOOKUP(B1014,'2-Kosten per locatie'!$A$13:$C$63,3,FALSE)</f>
        <v>0</v>
      </c>
      <c r="U1014" s="334">
        <f>IF(O1014&gt;0,O1014*H1014/Y1014,0)*VLOOKUP(B1014,'2-Kosten per locatie'!$A$13:$C$63,3,FALSE)</f>
        <v>0</v>
      </c>
      <c r="V1014" s="334">
        <f>IF(P1014&gt;0,P1014*H1014/Z1014,0)*VLOOKUP(B1014,'2-Kosten per locatie'!$A$13:$C$63,3,FALSE)</f>
        <v>0</v>
      </c>
      <c r="W1014" s="335">
        <f>IF(K1014="nio",0,IF(K1014&gt;0,VLOOKUP(F1014,'3-Productie normen'!A:L,VLOOKUP(K1014,'3-Productie normen'!$B$38:$C$44,2,FALSE),FALSE)))</f>
        <v>0</v>
      </c>
      <c r="X1014" s="335">
        <f t="shared" si="86"/>
        <v>0</v>
      </c>
      <c r="Y1014" s="335">
        <f t="shared" si="87"/>
        <v>0</v>
      </c>
      <c r="Z1014" s="335">
        <f t="shared" si="88"/>
        <v>0</v>
      </c>
      <c r="AA1014" s="336" t="str">
        <f>VLOOKUP(F1014,'3-Productie normen'!A:O,15,FALSE)</f>
        <v>S</v>
      </c>
      <c r="AC1014" s="337">
        <f t="shared" si="89"/>
        <v>11475</v>
      </c>
    </row>
    <row r="1015" spans="1:29" ht="14.1" customHeight="1">
      <c r="A1015" s="68">
        <v>1015</v>
      </c>
      <c r="B1015" s="273" t="s">
        <v>68</v>
      </c>
      <c r="C1015" s="329" t="s">
        <v>352</v>
      </c>
      <c r="D1015" s="330" t="s">
        <v>599</v>
      </c>
      <c r="E1015" s="224" t="s">
        <v>673</v>
      </c>
      <c r="F1015" s="224" t="s">
        <v>403</v>
      </c>
      <c r="G1015" s="224" t="s">
        <v>212</v>
      </c>
      <c r="H1015" s="339"/>
      <c r="I1015" s="339">
        <v>6</v>
      </c>
      <c r="J1015" s="332">
        <f t="shared" si="92"/>
        <v>0</v>
      </c>
      <c r="K1015" s="333" t="s">
        <v>219</v>
      </c>
      <c r="L1015" s="333"/>
      <c r="M1015" s="333"/>
      <c r="N1015" s="333"/>
      <c r="O1015" s="333"/>
      <c r="P1015" s="333"/>
      <c r="Q1015" s="334">
        <f>IF(K1015="nio",0,IF(K1015&gt;0,K1015*H1015/W1015,0))*VLOOKUP(B1015,'2-Kosten per locatie'!$A$13:$C$63,3,FALSE)</f>
        <v>0</v>
      </c>
      <c r="R1015" s="334">
        <f>IF(L1015&gt;0,L1015*H1015/X1015,0)*VLOOKUP(B1015,'2-Kosten per locatie'!$A$13:$C$63,3,FALSE)</f>
        <v>0</v>
      </c>
      <c r="S1015" s="334">
        <f>IF(M1015&gt;0,M1015*H1015/Y1015,0)*VLOOKUP(B1015,'2-Kosten per locatie'!$A$13:$C$63,3,FALSE)</f>
        <v>0</v>
      </c>
      <c r="T1015" s="334">
        <f>IF(N1015&gt;0,N1015*H1015/Z1015,0)*VLOOKUP(B1015,'2-Kosten per locatie'!$A$13:$C$63,3,FALSE)</f>
        <v>0</v>
      </c>
      <c r="U1015" s="334">
        <f>IF(O1015&gt;0,O1015*H1015/Y1015,0)*VLOOKUP(B1015,'2-Kosten per locatie'!$A$13:$C$63,3,FALSE)</f>
        <v>0</v>
      </c>
      <c r="V1015" s="334">
        <f>IF(P1015&gt;0,P1015*H1015/Z1015,0)*VLOOKUP(B1015,'2-Kosten per locatie'!$A$13:$C$63,3,FALSE)</f>
        <v>0</v>
      </c>
      <c r="W1015" s="335">
        <f>IF(K1015="nio",0,IF(K1015&gt;0,VLOOKUP(F1015,'3-Productie normen'!A:L,VLOOKUP(K1015,'3-Productie normen'!$B$38:$C$44,2,FALSE),FALSE)))</f>
        <v>0</v>
      </c>
      <c r="X1015" s="335">
        <f t="shared" si="86"/>
        <v>0</v>
      </c>
      <c r="Y1015" s="335">
        <f t="shared" si="87"/>
        <v>0</v>
      </c>
      <c r="Z1015" s="335">
        <f t="shared" si="88"/>
        <v>0</v>
      </c>
      <c r="AA1015" s="336" t="e">
        <f>VLOOKUP(F1015,'3-Productie normen'!A:O,15,FALSE)</f>
        <v>#N/A</v>
      </c>
      <c r="AC1015" s="337">
        <f t="shared" si="89"/>
        <v>0</v>
      </c>
    </row>
    <row r="1016" spans="1:29" ht="14.1" customHeight="1">
      <c r="A1016" s="68">
        <v>1016</v>
      </c>
      <c r="B1016" s="273" t="s">
        <v>68</v>
      </c>
      <c r="C1016" s="329" t="s">
        <v>352</v>
      </c>
      <c r="D1016" s="330" t="s">
        <v>627</v>
      </c>
      <c r="E1016" s="224" t="s">
        <v>158</v>
      </c>
      <c r="F1016" s="224" t="s">
        <v>158</v>
      </c>
      <c r="G1016" s="224" t="s">
        <v>212</v>
      </c>
      <c r="H1016" s="339">
        <v>11</v>
      </c>
      <c r="I1016" s="339"/>
      <c r="J1016" s="332">
        <f t="shared" si="92"/>
        <v>130</v>
      </c>
      <c r="K1016" s="333">
        <v>130</v>
      </c>
      <c r="L1016" s="333"/>
      <c r="M1016" s="333"/>
      <c r="N1016" s="333"/>
      <c r="O1016" s="333"/>
      <c r="P1016" s="333"/>
      <c r="Q1016" s="334" t="e">
        <f>IF(K1016="nio",0,IF(K1016&gt;0,K1016*H1016/W1016,0))*VLOOKUP(B1016,'2-Kosten per locatie'!$A$13:$C$63,3,FALSE)</f>
        <v>#DIV/0!</v>
      </c>
      <c r="R1016" s="334">
        <f>IF(L1016&gt;0,L1016*H1016/X1016,0)*VLOOKUP(B1016,'2-Kosten per locatie'!$A$13:$C$63,3,FALSE)</f>
        <v>0</v>
      </c>
      <c r="S1016" s="334">
        <f>IF(M1016&gt;0,M1016*H1016/Y1016,0)*VLOOKUP(B1016,'2-Kosten per locatie'!$A$13:$C$63,3,FALSE)</f>
        <v>0</v>
      </c>
      <c r="T1016" s="334">
        <f>IF(N1016&gt;0,N1016*H1016/Z1016,0)*VLOOKUP(B1016,'2-Kosten per locatie'!$A$13:$C$63,3,FALSE)</f>
        <v>0</v>
      </c>
      <c r="U1016" s="334">
        <f>IF(O1016&gt;0,O1016*H1016/Y1016,0)*VLOOKUP(B1016,'2-Kosten per locatie'!$A$13:$C$63,3,FALSE)</f>
        <v>0</v>
      </c>
      <c r="V1016" s="334">
        <f>IF(P1016&gt;0,P1016*H1016/Z1016,0)*VLOOKUP(B1016,'2-Kosten per locatie'!$A$13:$C$63,3,FALSE)</f>
        <v>0</v>
      </c>
      <c r="W1016" s="335">
        <f>IF(K1016="nio",0,IF(K1016&gt;0,VLOOKUP(F1016,'3-Productie normen'!A:L,VLOOKUP(K1016,'3-Productie normen'!$B$38:$C$44,2,FALSE),FALSE)))</f>
        <v>0</v>
      </c>
      <c r="X1016" s="335">
        <f t="shared" si="86"/>
        <v>0</v>
      </c>
      <c r="Y1016" s="335">
        <f t="shared" si="87"/>
        <v>0</v>
      </c>
      <c r="Z1016" s="335">
        <f t="shared" si="88"/>
        <v>0</v>
      </c>
      <c r="AA1016" s="336" t="str">
        <f>VLOOKUP(F1016,'3-Productie normen'!A:O,15,FALSE)</f>
        <v>B</v>
      </c>
      <c r="AC1016" s="337">
        <f t="shared" si="89"/>
        <v>1430</v>
      </c>
    </row>
    <row r="1017" spans="1:29" ht="14.1" customHeight="1">
      <c r="A1017" s="68">
        <v>1017</v>
      </c>
      <c r="B1017" s="273" t="s">
        <v>68</v>
      </c>
      <c r="C1017" s="329" t="s">
        <v>352</v>
      </c>
      <c r="D1017" s="330" t="s">
        <v>628</v>
      </c>
      <c r="E1017" s="224" t="s">
        <v>273</v>
      </c>
      <c r="F1017" s="224" t="s">
        <v>156</v>
      </c>
      <c r="G1017" s="224" t="s">
        <v>212</v>
      </c>
      <c r="H1017" s="339">
        <v>21</v>
      </c>
      <c r="I1017" s="339"/>
      <c r="J1017" s="332">
        <f t="shared" si="92"/>
        <v>255</v>
      </c>
      <c r="K1017" s="333">
        <v>255</v>
      </c>
      <c r="L1017" s="333"/>
      <c r="M1017" s="333"/>
      <c r="N1017" s="333"/>
      <c r="O1017" s="333"/>
      <c r="P1017" s="333"/>
      <c r="Q1017" s="334" t="e">
        <f>IF(K1017="nio",0,IF(K1017&gt;0,K1017*H1017/W1017,0))*VLOOKUP(B1017,'2-Kosten per locatie'!$A$13:$C$63,3,FALSE)</f>
        <v>#DIV/0!</v>
      </c>
      <c r="R1017" s="334">
        <f>IF(L1017&gt;0,L1017*H1017/X1017,0)*VLOOKUP(B1017,'2-Kosten per locatie'!$A$13:$C$63,3,FALSE)</f>
        <v>0</v>
      </c>
      <c r="S1017" s="334">
        <f>IF(M1017&gt;0,M1017*H1017/Y1017,0)*VLOOKUP(B1017,'2-Kosten per locatie'!$A$13:$C$63,3,FALSE)</f>
        <v>0</v>
      </c>
      <c r="T1017" s="334">
        <f>IF(N1017&gt;0,N1017*H1017/Z1017,0)*VLOOKUP(B1017,'2-Kosten per locatie'!$A$13:$C$63,3,FALSE)</f>
        <v>0</v>
      </c>
      <c r="U1017" s="334">
        <f>IF(O1017&gt;0,O1017*H1017/Y1017,0)*VLOOKUP(B1017,'2-Kosten per locatie'!$A$13:$C$63,3,FALSE)</f>
        <v>0</v>
      </c>
      <c r="V1017" s="334">
        <f>IF(P1017&gt;0,P1017*H1017/Z1017,0)*VLOOKUP(B1017,'2-Kosten per locatie'!$A$13:$C$63,3,FALSE)</f>
        <v>0</v>
      </c>
      <c r="W1017" s="335">
        <f>IF(K1017="nio",0,IF(K1017&gt;0,VLOOKUP(F1017,'3-Productie normen'!A:L,VLOOKUP(K1017,'3-Productie normen'!$B$38:$C$44,2,FALSE),FALSE)))</f>
        <v>0</v>
      </c>
      <c r="X1017" s="335">
        <f t="shared" si="86"/>
        <v>0</v>
      </c>
      <c r="Y1017" s="335">
        <f t="shared" si="87"/>
        <v>0</v>
      </c>
      <c r="Z1017" s="335">
        <f t="shared" si="88"/>
        <v>0</v>
      </c>
      <c r="AA1017" s="336" t="str">
        <f>VLOOKUP(F1017,'3-Productie normen'!A:O,15,FALSE)</f>
        <v>S</v>
      </c>
      <c r="AC1017" s="337">
        <f t="shared" si="89"/>
        <v>5355</v>
      </c>
    </row>
    <row r="1018" spans="1:29" ht="14.1" customHeight="1">
      <c r="A1018" s="68">
        <v>1018</v>
      </c>
      <c r="B1018" s="273" t="s">
        <v>68</v>
      </c>
      <c r="C1018" s="329" t="s">
        <v>352</v>
      </c>
      <c r="D1018" s="330" t="s">
        <v>629</v>
      </c>
      <c r="E1018" s="224" t="s">
        <v>674</v>
      </c>
      <c r="F1018" s="224" t="s">
        <v>168</v>
      </c>
      <c r="G1018" s="224" t="s">
        <v>212</v>
      </c>
      <c r="H1018" s="339">
        <v>75</v>
      </c>
      <c r="I1018" s="339"/>
      <c r="J1018" s="332">
        <f t="shared" si="92"/>
        <v>255</v>
      </c>
      <c r="K1018" s="333">
        <v>255</v>
      </c>
      <c r="L1018" s="333"/>
      <c r="M1018" s="333"/>
      <c r="N1018" s="333"/>
      <c r="O1018" s="333"/>
      <c r="P1018" s="333"/>
      <c r="Q1018" s="334" t="e">
        <f>IF(K1018="nio",0,IF(K1018&gt;0,K1018*H1018/W1018,0))*VLOOKUP(B1018,'2-Kosten per locatie'!$A$13:$C$63,3,FALSE)</f>
        <v>#DIV/0!</v>
      </c>
      <c r="R1018" s="334">
        <f>IF(L1018&gt;0,L1018*H1018/X1018,0)*VLOOKUP(B1018,'2-Kosten per locatie'!$A$13:$C$63,3,FALSE)</f>
        <v>0</v>
      </c>
      <c r="S1018" s="334">
        <f>IF(M1018&gt;0,M1018*H1018/Y1018,0)*VLOOKUP(B1018,'2-Kosten per locatie'!$A$13:$C$63,3,FALSE)</f>
        <v>0</v>
      </c>
      <c r="T1018" s="334">
        <f>IF(N1018&gt;0,N1018*H1018/Z1018,0)*VLOOKUP(B1018,'2-Kosten per locatie'!$A$13:$C$63,3,FALSE)</f>
        <v>0</v>
      </c>
      <c r="U1018" s="334">
        <f>IF(O1018&gt;0,O1018*H1018/Y1018,0)*VLOOKUP(B1018,'2-Kosten per locatie'!$A$13:$C$63,3,FALSE)</f>
        <v>0</v>
      </c>
      <c r="V1018" s="334">
        <f>IF(P1018&gt;0,P1018*H1018/Z1018,0)*VLOOKUP(B1018,'2-Kosten per locatie'!$A$13:$C$63,3,FALSE)</f>
        <v>0</v>
      </c>
      <c r="W1018" s="335">
        <f>IF(K1018="nio",0,IF(K1018&gt;0,VLOOKUP(F1018,'3-Productie normen'!A:L,VLOOKUP(K1018,'3-Productie normen'!$B$38:$C$44,2,FALSE),FALSE)))</f>
        <v>0</v>
      </c>
      <c r="X1018" s="335">
        <f t="shared" si="86"/>
        <v>0</v>
      </c>
      <c r="Y1018" s="335">
        <f t="shared" si="87"/>
        <v>0</v>
      </c>
      <c r="Z1018" s="335">
        <f t="shared" si="88"/>
        <v>0</v>
      </c>
      <c r="AA1018" s="336" t="str">
        <f>VLOOKUP(F1018,'3-Productie normen'!A:O,15,FALSE)</f>
        <v>V</v>
      </c>
      <c r="AC1018" s="337">
        <f t="shared" si="89"/>
        <v>19125</v>
      </c>
    </row>
    <row r="1019" spans="1:29" ht="14.1" customHeight="1">
      <c r="A1019" s="68">
        <v>1019</v>
      </c>
      <c r="B1019" s="273" t="s">
        <v>68</v>
      </c>
      <c r="C1019" s="329" t="s">
        <v>352</v>
      </c>
      <c r="D1019" s="330" t="s">
        <v>631</v>
      </c>
      <c r="E1019" s="224" t="s">
        <v>155</v>
      </c>
      <c r="F1019" s="224" t="s">
        <v>391</v>
      </c>
      <c r="G1019" s="224" t="s">
        <v>212</v>
      </c>
      <c r="H1019" s="339">
        <v>24</v>
      </c>
      <c r="I1019" s="339"/>
      <c r="J1019" s="332">
        <f t="shared" si="92"/>
        <v>52</v>
      </c>
      <c r="K1019" s="333">
        <v>52</v>
      </c>
      <c r="L1019" s="333"/>
      <c r="M1019" s="333"/>
      <c r="N1019" s="333"/>
      <c r="O1019" s="333"/>
      <c r="P1019" s="333"/>
      <c r="Q1019" s="334" t="e">
        <f>IF(K1019="nio",0,IF(K1019&gt;0,K1019*H1019/W1019,0))*VLOOKUP(B1019,'2-Kosten per locatie'!$A$13:$C$63,3,FALSE)</f>
        <v>#DIV/0!</v>
      </c>
      <c r="R1019" s="334">
        <f>IF(L1019&gt;0,L1019*H1019/X1019,0)*VLOOKUP(B1019,'2-Kosten per locatie'!$A$13:$C$63,3,FALSE)</f>
        <v>0</v>
      </c>
      <c r="S1019" s="334">
        <f>IF(M1019&gt;0,M1019*H1019/Y1019,0)*VLOOKUP(B1019,'2-Kosten per locatie'!$A$13:$C$63,3,FALSE)</f>
        <v>0</v>
      </c>
      <c r="T1019" s="334">
        <f>IF(N1019&gt;0,N1019*H1019/Z1019,0)*VLOOKUP(B1019,'2-Kosten per locatie'!$A$13:$C$63,3,FALSE)</f>
        <v>0</v>
      </c>
      <c r="U1019" s="334">
        <f>IF(O1019&gt;0,O1019*H1019/Y1019,0)*VLOOKUP(B1019,'2-Kosten per locatie'!$A$13:$C$63,3,FALSE)</f>
        <v>0</v>
      </c>
      <c r="V1019" s="334">
        <f>IF(P1019&gt;0,P1019*H1019/Z1019,0)*VLOOKUP(B1019,'2-Kosten per locatie'!$A$13:$C$63,3,FALSE)</f>
        <v>0</v>
      </c>
      <c r="W1019" s="335">
        <f>IF(K1019="nio",0,IF(K1019&gt;0,VLOOKUP(F1019,'3-Productie normen'!A:L,VLOOKUP(K1019,'3-Productie normen'!$B$38:$C$44,2,FALSE),FALSE)))</f>
        <v>0</v>
      </c>
      <c r="X1019" s="335">
        <f t="shared" si="86"/>
        <v>0</v>
      </c>
      <c r="Y1019" s="335">
        <f t="shared" si="87"/>
        <v>0</v>
      </c>
      <c r="Z1019" s="335">
        <f t="shared" si="88"/>
        <v>0</v>
      </c>
      <c r="AA1019" s="336" t="str">
        <f>VLOOKUP(F1019,'3-Productie normen'!A:O,15,FALSE)</f>
        <v>V</v>
      </c>
      <c r="AC1019" s="337">
        <f t="shared" si="89"/>
        <v>1248</v>
      </c>
    </row>
    <row r="1020" spans="1:29" ht="14.1" customHeight="1">
      <c r="A1020" s="68">
        <v>1020</v>
      </c>
      <c r="B1020" s="273" t="s">
        <v>68</v>
      </c>
      <c r="C1020" s="329" t="s">
        <v>528</v>
      </c>
      <c r="D1020" s="330" t="s">
        <v>675</v>
      </c>
      <c r="E1020" s="224" t="s">
        <v>464</v>
      </c>
      <c r="F1020" s="224" t="s">
        <v>154</v>
      </c>
      <c r="G1020" s="224" t="s">
        <v>209</v>
      </c>
      <c r="H1020" s="339">
        <v>18</v>
      </c>
      <c r="I1020" s="339"/>
      <c r="J1020" s="332">
        <f t="shared" si="92"/>
        <v>255</v>
      </c>
      <c r="K1020" s="333">
        <v>255</v>
      </c>
      <c r="L1020" s="333"/>
      <c r="M1020" s="333"/>
      <c r="N1020" s="333"/>
      <c r="O1020" s="333"/>
      <c r="P1020" s="333"/>
      <c r="Q1020" s="334" t="e">
        <f>IF(K1020="nio",0,IF(K1020&gt;0,K1020*H1020/W1020,0))*VLOOKUP(B1020,'2-Kosten per locatie'!$A$13:$C$63,3,FALSE)</f>
        <v>#DIV/0!</v>
      </c>
      <c r="R1020" s="334">
        <f>IF(L1020&gt;0,L1020*H1020/X1020,0)*VLOOKUP(B1020,'2-Kosten per locatie'!$A$13:$C$63,3,FALSE)</f>
        <v>0</v>
      </c>
      <c r="S1020" s="334">
        <f>IF(M1020&gt;0,M1020*H1020/Y1020,0)*VLOOKUP(B1020,'2-Kosten per locatie'!$A$13:$C$63,3,FALSE)</f>
        <v>0</v>
      </c>
      <c r="T1020" s="334">
        <f>IF(N1020&gt;0,N1020*H1020/Z1020,0)*VLOOKUP(B1020,'2-Kosten per locatie'!$A$13:$C$63,3,FALSE)</f>
        <v>0</v>
      </c>
      <c r="U1020" s="334">
        <f>IF(O1020&gt;0,O1020*H1020/Y1020,0)*VLOOKUP(B1020,'2-Kosten per locatie'!$A$13:$C$63,3,FALSE)</f>
        <v>0</v>
      </c>
      <c r="V1020" s="334">
        <f>IF(P1020&gt;0,P1020*H1020/Z1020,0)*VLOOKUP(B1020,'2-Kosten per locatie'!$A$13:$C$63,3,FALSE)</f>
        <v>0</v>
      </c>
      <c r="W1020" s="335">
        <f>IF(K1020="nio",0,IF(K1020&gt;0,VLOOKUP(F1020,'3-Productie normen'!A:L,VLOOKUP(K1020,'3-Productie normen'!$B$38:$C$44,2,FALSE),FALSE)))</f>
        <v>0</v>
      </c>
      <c r="X1020" s="335">
        <f t="shared" si="86"/>
        <v>0</v>
      </c>
      <c r="Y1020" s="335">
        <f t="shared" si="87"/>
        <v>0</v>
      </c>
      <c r="Z1020" s="335">
        <f t="shared" si="88"/>
        <v>0</v>
      </c>
      <c r="AA1020" s="336" t="str">
        <f>VLOOKUP(F1020,'3-Productie normen'!A:O,15,FALSE)</f>
        <v>V</v>
      </c>
      <c r="AC1020" s="337">
        <f t="shared" si="89"/>
        <v>4590</v>
      </c>
    </row>
    <row r="1021" spans="1:29" ht="14.1" customHeight="1">
      <c r="A1021" s="68">
        <v>1021</v>
      </c>
      <c r="B1021" s="273" t="s">
        <v>68</v>
      </c>
      <c r="C1021" s="329" t="s">
        <v>528</v>
      </c>
      <c r="D1021" s="330" t="s">
        <v>676</v>
      </c>
      <c r="E1021" s="224" t="s">
        <v>210</v>
      </c>
      <c r="F1021" s="224" t="s">
        <v>154</v>
      </c>
      <c r="G1021" s="224" t="s">
        <v>212</v>
      </c>
      <c r="H1021" s="339">
        <f>34+40</f>
        <v>74</v>
      </c>
      <c r="I1021" s="339"/>
      <c r="J1021" s="332">
        <f t="shared" si="92"/>
        <v>255</v>
      </c>
      <c r="K1021" s="333">
        <v>255</v>
      </c>
      <c r="L1021" s="333"/>
      <c r="M1021" s="333"/>
      <c r="N1021" s="333"/>
      <c r="O1021" s="333"/>
      <c r="P1021" s="333"/>
      <c r="Q1021" s="334" t="e">
        <f>IF(K1021="nio",0,IF(K1021&gt;0,K1021*H1021/W1021,0))*VLOOKUP(B1021,'2-Kosten per locatie'!$A$13:$C$63,3,FALSE)</f>
        <v>#DIV/0!</v>
      </c>
      <c r="R1021" s="334">
        <f>IF(L1021&gt;0,L1021*H1021/X1021,0)*VLOOKUP(B1021,'2-Kosten per locatie'!$A$13:$C$63,3,FALSE)</f>
        <v>0</v>
      </c>
      <c r="S1021" s="334">
        <f>IF(M1021&gt;0,M1021*H1021/Y1021,0)*VLOOKUP(B1021,'2-Kosten per locatie'!$A$13:$C$63,3,FALSE)</f>
        <v>0</v>
      </c>
      <c r="T1021" s="334">
        <f>IF(N1021&gt;0,N1021*H1021/Z1021,0)*VLOOKUP(B1021,'2-Kosten per locatie'!$A$13:$C$63,3,FALSE)</f>
        <v>0</v>
      </c>
      <c r="U1021" s="334">
        <f>IF(O1021&gt;0,O1021*H1021/Y1021,0)*VLOOKUP(B1021,'2-Kosten per locatie'!$A$13:$C$63,3,FALSE)</f>
        <v>0</v>
      </c>
      <c r="V1021" s="334">
        <f>IF(P1021&gt;0,P1021*H1021/Z1021,0)*VLOOKUP(B1021,'2-Kosten per locatie'!$A$13:$C$63,3,FALSE)</f>
        <v>0</v>
      </c>
      <c r="W1021" s="335">
        <f>IF(K1021="nio",0,IF(K1021&gt;0,VLOOKUP(F1021,'3-Productie normen'!A:L,VLOOKUP(K1021,'3-Productie normen'!$B$38:$C$44,2,FALSE),FALSE)))</f>
        <v>0</v>
      </c>
      <c r="X1021" s="335">
        <f t="shared" si="86"/>
        <v>0</v>
      </c>
      <c r="Y1021" s="335">
        <f t="shared" si="87"/>
        <v>0</v>
      </c>
      <c r="Z1021" s="335">
        <f t="shared" si="88"/>
        <v>0</v>
      </c>
      <c r="AA1021" s="336" t="str">
        <f>VLOOKUP(F1021,'3-Productie normen'!A:O,15,FALSE)</f>
        <v>V</v>
      </c>
      <c r="AC1021" s="337">
        <f t="shared" si="89"/>
        <v>18870</v>
      </c>
    </row>
    <row r="1022" spans="1:29" ht="14.1" customHeight="1">
      <c r="A1022" s="68">
        <v>1022</v>
      </c>
      <c r="B1022" s="273" t="s">
        <v>68</v>
      </c>
      <c r="C1022" s="329" t="s">
        <v>528</v>
      </c>
      <c r="D1022" s="330" t="s">
        <v>677</v>
      </c>
      <c r="E1022" s="224" t="s">
        <v>163</v>
      </c>
      <c r="F1022" s="224" t="s">
        <v>163</v>
      </c>
      <c r="G1022" s="224" t="s">
        <v>212</v>
      </c>
      <c r="H1022" s="339">
        <v>5</v>
      </c>
      <c r="I1022" s="339"/>
      <c r="J1022" s="332">
        <f t="shared" si="92"/>
        <v>255</v>
      </c>
      <c r="K1022" s="333">
        <v>255</v>
      </c>
      <c r="L1022" s="333"/>
      <c r="M1022" s="333"/>
      <c r="N1022" s="333"/>
      <c r="O1022" s="333"/>
      <c r="P1022" s="333"/>
      <c r="Q1022" s="334" t="e">
        <f>IF(K1022="nio",0,IF(K1022&gt;0,K1022*H1022/W1022,0))*VLOOKUP(B1022,'2-Kosten per locatie'!$A$13:$C$63,3,FALSE)</f>
        <v>#DIV/0!</v>
      </c>
      <c r="R1022" s="334">
        <f>IF(L1022&gt;0,L1022*H1022/X1022,0)*VLOOKUP(B1022,'2-Kosten per locatie'!$A$13:$C$63,3,FALSE)</f>
        <v>0</v>
      </c>
      <c r="S1022" s="334">
        <f>IF(M1022&gt;0,M1022*H1022/Y1022,0)*VLOOKUP(B1022,'2-Kosten per locatie'!$A$13:$C$63,3,FALSE)</f>
        <v>0</v>
      </c>
      <c r="T1022" s="334">
        <f>IF(N1022&gt;0,N1022*H1022/Z1022,0)*VLOOKUP(B1022,'2-Kosten per locatie'!$A$13:$C$63,3,FALSE)</f>
        <v>0</v>
      </c>
      <c r="U1022" s="334">
        <f>IF(O1022&gt;0,O1022*H1022/Y1022,0)*VLOOKUP(B1022,'2-Kosten per locatie'!$A$13:$C$63,3,FALSE)</f>
        <v>0</v>
      </c>
      <c r="V1022" s="334">
        <f>IF(P1022&gt;0,P1022*H1022/Z1022,0)*VLOOKUP(B1022,'2-Kosten per locatie'!$A$13:$C$63,3,FALSE)</f>
        <v>0</v>
      </c>
      <c r="W1022" s="335">
        <f>IF(K1022="nio",0,IF(K1022&gt;0,VLOOKUP(F1022,'3-Productie normen'!A:L,VLOOKUP(K1022,'3-Productie normen'!$B$38:$C$44,2,FALSE),FALSE)))</f>
        <v>0</v>
      </c>
      <c r="X1022" s="335">
        <f t="shared" si="86"/>
        <v>0</v>
      </c>
      <c r="Y1022" s="335">
        <f t="shared" si="87"/>
        <v>0</v>
      </c>
      <c r="Z1022" s="335">
        <f t="shared" si="88"/>
        <v>0</v>
      </c>
      <c r="AA1022" s="336" t="str">
        <f>VLOOKUP(F1022,'3-Productie normen'!A:O,15,FALSE)</f>
        <v>V</v>
      </c>
      <c r="AC1022" s="337">
        <f t="shared" si="89"/>
        <v>1275</v>
      </c>
    </row>
    <row r="1023" spans="1:29" ht="14.1" customHeight="1">
      <c r="A1023" s="68">
        <v>1023</v>
      </c>
      <c r="B1023" s="273" t="s">
        <v>68</v>
      </c>
      <c r="C1023" s="329" t="s">
        <v>528</v>
      </c>
      <c r="D1023" s="330" t="s">
        <v>678</v>
      </c>
      <c r="E1023" s="224" t="s">
        <v>230</v>
      </c>
      <c r="F1023" s="224" t="s">
        <v>166</v>
      </c>
      <c r="G1023" s="224" t="s">
        <v>588</v>
      </c>
      <c r="H1023" s="339">
        <v>4</v>
      </c>
      <c r="I1023" s="339"/>
      <c r="J1023" s="332">
        <f t="shared" si="92"/>
        <v>255</v>
      </c>
      <c r="K1023" s="333">
        <v>255</v>
      </c>
      <c r="L1023" s="333"/>
      <c r="M1023" s="333"/>
      <c r="N1023" s="333"/>
      <c r="O1023" s="333"/>
      <c r="P1023" s="333"/>
      <c r="Q1023" s="334" t="e">
        <f>IF(K1023="nio",0,IF(K1023&gt;0,K1023*H1023/W1023,0))*VLOOKUP(B1023,'2-Kosten per locatie'!$A$13:$C$63,3,FALSE)</f>
        <v>#DIV/0!</v>
      </c>
      <c r="R1023" s="334">
        <f>IF(L1023&gt;0,L1023*H1023/X1023,0)*VLOOKUP(B1023,'2-Kosten per locatie'!$A$13:$C$63,3,FALSE)</f>
        <v>0</v>
      </c>
      <c r="S1023" s="334">
        <f>IF(M1023&gt;0,M1023*H1023/Y1023,0)*VLOOKUP(B1023,'2-Kosten per locatie'!$A$13:$C$63,3,FALSE)</f>
        <v>0</v>
      </c>
      <c r="T1023" s="334">
        <f>IF(N1023&gt;0,N1023*H1023/Z1023,0)*VLOOKUP(B1023,'2-Kosten per locatie'!$A$13:$C$63,3,FALSE)</f>
        <v>0</v>
      </c>
      <c r="U1023" s="334">
        <f>IF(O1023&gt;0,O1023*H1023/Y1023,0)*VLOOKUP(B1023,'2-Kosten per locatie'!$A$13:$C$63,3,FALSE)</f>
        <v>0</v>
      </c>
      <c r="V1023" s="334">
        <f>IF(P1023&gt;0,P1023*H1023/Z1023,0)*VLOOKUP(B1023,'2-Kosten per locatie'!$A$13:$C$63,3,FALSE)</f>
        <v>0</v>
      </c>
      <c r="W1023" s="335">
        <f>IF(K1023="nio",0,IF(K1023&gt;0,VLOOKUP(F1023,'3-Productie normen'!A:L,VLOOKUP(K1023,'3-Productie normen'!$B$38:$C$44,2,FALSE),FALSE)))</f>
        <v>0</v>
      </c>
      <c r="X1023" s="335">
        <f t="shared" si="86"/>
        <v>0</v>
      </c>
      <c r="Y1023" s="335">
        <f t="shared" si="87"/>
        <v>0</v>
      </c>
      <c r="Z1023" s="335">
        <f t="shared" si="88"/>
        <v>0</v>
      </c>
      <c r="AA1023" s="336" t="str">
        <f>VLOOKUP(F1023,'3-Productie normen'!A:O,15,FALSE)</f>
        <v>S</v>
      </c>
      <c r="AC1023" s="337">
        <f t="shared" si="89"/>
        <v>1020</v>
      </c>
    </row>
    <row r="1024" spans="1:29" ht="14.1" customHeight="1">
      <c r="A1024" s="68">
        <v>1024</v>
      </c>
      <c r="B1024" s="273" t="s">
        <v>68</v>
      </c>
      <c r="C1024" s="329" t="s">
        <v>528</v>
      </c>
      <c r="D1024" s="330" t="s">
        <v>679</v>
      </c>
      <c r="E1024" s="224" t="s">
        <v>158</v>
      </c>
      <c r="F1024" s="224" t="s">
        <v>158</v>
      </c>
      <c r="G1024" s="224" t="s">
        <v>212</v>
      </c>
      <c r="H1024" s="339">
        <v>17</v>
      </c>
      <c r="I1024" s="339"/>
      <c r="J1024" s="332">
        <f t="shared" si="92"/>
        <v>130</v>
      </c>
      <c r="K1024" s="333">
        <v>130</v>
      </c>
      <c r="L1024" s="333"/>
      <c r="M1024" s="333"/>
      <c r="N1024" s="333"/>
      <c r="O1024" s="333"/>
      <c r="P1024" s="333"/>
      <c r="Q1024" s="334" t="e">
        <f>IF(K1024="nio",0,IF(K1024&gt;0,K1024*H1024/W1024,0))*VLOOKUP(B1024,'2-Kosten per locatie'!$A$13:$C$63,3,FALSE)</f>
        <v>#DIV/0!</v>
      </c>
      <c r="R1024" s="334">
        <f>IF(L1024&gt;0,L1024*H1024/X1024,0)*VLOOKUP(B1024,'2-Kosten per locatie'!$A$13:$C$63,3,FALSE)</f>
        <v>0</v>
      </c>
      <c r="S1024" s="334">
        <f>IF(M1024&gt;0,M1024*H1024/Y1024,0)*VLOOKUP(B1024,'2-Kosten per locatie'!$A$13:$C$63,3,FALSE)</f>
        <v>0</v>
      </c>
      <c r="T1024" s="334">
        <f>IF(N1024&gt;0,N1024*H1024/Z1024,0)*VLOOKUP(B1024,'2-Kosten per locatie'!$A$13:$C$63,3,FALSE)</f>
        <v>0</v>
      </c>
      <c r="U1024" s="334">
        <f>IF(O1024&gt;0,O1024*H1024/Y1024,0)*VLOOKUP(B1024,'2-Kosten per locatie'!$A$13:$C$63,3,FALSE)</f>
        <v>0</v>
      </c>
      <c r="V1024" s="334">
        <f>IF(P1024&gt;0,P1024*H1024/Z1024,0)*VLOOKUP(B1024,'2-Kosten per locatie'!$A$13:$C$63,3,FALSE)</f>
        <v>0</v>
      </c>
      <c r="W1024" s="335">
        <f>IF(K1024="nio",0,IF(K1024&gt;0,VLOOKUP(F1024,'3-Productie normen'!A:L,VLOOKUP(K1024,'3-Productie normen'!$B$38:$C$44,2,FALSE),FALSE)))</f>
        <v>0</v>
      </c>
      <c r="X1024" s="335">
        <f t="shared" si="86"/>
        <v>0</v>
      </c>
      <c r="Y1024" s="335">
        <f t="shared" si="87"/>
        <v>0</v>
      </c>
      <c r="Z1024" s="335">
        <f t="shared" si="88"/>
        <v>0</v>
      </c>
      <c r="AA1024" s="336" t="str">
        <f>VLOOKUP(F1024,'3-Productie normen'!A:O,15,FALSE)</f>
        <v>B</v>
      </c>
      <c r="AC1024" s="337">
        <f t="shared" si="89"/>
        <v>2210</v>
      </c>
    </row>
    <row r="1025" spans="1:29" ht="14.1" customHeight="1">
      <c r="A1025" s="68">
        <v>1025</v>
      </c>
      <c r="B1025" s="273" t="s">
        <v>68</v>
      </c>
      <c r="C1025" s="329" t="s">
        <v>528</v>
      </c>
      <c r="D1025" s="330" t="s">
        <v>680</v>
      </c>
      <c r="E1025" s="224" t="s">
        <v>158</v>
      </c>
      <c r="F1025" s="224" t="s">
        <v>158</v>
      </c>
      <c r="G1025" s="224" t="s">
        <v>212</v>
      </c>
      <c r="H1025" s="339">
        <v>18</v>
      </c>
      <c r="I1025" s="339"/>
      <c r="J1025" s="332">
        <f t="shared" si="92"/>
        <v>130</v>
      </c>
      <c r="K1025" s="333">
        <v>130</v>
      </c>
      <c r="L1025" s="333"/>
      <c r="M1025" s="333"/>
      <c r="N1025" s="333"/>
      <c r="O1025" s="333"/>
      <c r="P1025" s="333"/>
      <c r="Q1025" s="334" t="e">
        <f>IF(K1025="nio",0,IF(K1025&gt;0,K1025*H1025/W1025,0))*VLOOKUP(B1025,'2-Kosten per locatie'!$A$13:$C$63,3,FALSE)</f>
        <v>#DIV/0!</v>
      </c>
      <c r="R1025" s="334">
        <f>IF(L1025&gt;0,L1025*H1025/X1025,0)*VLOOKUP(B1025,'2-Kosten per locatie'!$A$13:$C$63,3,FALSE)</f>
        <v>0</v>
      </c>
      <c r="S1025" s="334">
        <f>IF(M1025&gt;0,M1025*H1025/Y1025,0)*VLOOKUP(B1025,'2-Kosten per locatie'!$A$13:$C$63,3,FALSE)</f>
        <v>0</v>
      </c>
      <c r="T1025" s="334">
        <f>IF(N1025&gt;0,N1025*H1025/Z1025,0)*VLOOKUP(B1025,'2-Kosten per locatie'!$A$13:$C$63,3,FALSE)</f>
        <v>0</v>
      </c>
      <c r="U1025" s="334">
        <f>IF(O1025&gt;0,O1025*H1025/Y1025,0)*VLOOKUP(B1025,'2-Kosten per locatie'!$A$13:$C$63,3,FALSE)</f>
        <v>0</v>
      </c>
      <c r="V1025" s="334">
        <f>IF(P1025&gt;0,P1025*H1025/Z1025,0)*VLOOKUP(B1025,'2-Kosten per locatie'!$A$13:$C$63,3,FALSE)</f>
        <v>0</v>
      </c>
      <c r="W1025" s="335">
        <f>IF(K1025="nio",0,IF(K1025&gt;0,VLOOKUP(F1025,'3-Productie normen'!A:L,VLOOKUP(K1025,'3-Productie normen'!$B$38:$C$44,2,FALSE),FALSE)))</f>
        <v>0</v>
      </c>
      <c r="X1025" s="335">
        <f t="shared" si="86"/>
        <v>0</v>
      </c>
      <c r="Y1025" s="335">
        <f t="shared" si="87"/>
        <v>0</v>
      </c>
      <c r="Z1025" s="335">
        <f t="shared" si="88"/>
        <v>0</v>
      </c>
      <c r="AA1025" s="336" t="str">
        <f>VLOOKUP(F1025,'3-Productie normen'!A:O,15,FALSE)</f>
        <v>B</v>
      </c>
      <c r="AC1025" s="337">
        <f t="shared" si="89"/>
        <v>2340</v>
      </c>
    </row>
    <row r="1026" spans="1:29" ht="14.1" customHeight="1">
      <c r="A1026" s="68">
        <v>1026</v>
      </c>
      <c r="B1026" s="273" t="s">
        <v>68</v>
      </c>
      <c r="C1026" s="329" t="s">
        <v>528</v>
      </c>
      <c r="D1026" s="330" t="s">
        <v>681</v>
      </c>
      <c r="E1026" s="224" t="s">
        <v>671</v>
      </c>
      <c r="F1026" s="224" t="s">
        <v>167</v>
      </c>
      <c r="G1026" s="224" t="s">
        <v>228</v>
      </c>
      <c r="H1026" s="339">
        <v>12</v>
      </c>
      <c r="I1026" s="339"/>
      <c r="J1026" s="332">
        <f t="shared" si="92"/>
        <v>52</v>
      </c>
      <c r="K1026" s="333">
        <v>52</v>
      </c>
      <c r="L1026" s="333"/>
      <c r="M1026" s="333"/>
      <c r="N1026" s="333"/>
      <c r="O1026" s="333"/>
      <c r="P1026" s="333"/>
      <c r="Q1026" s="334" t="e">
        <f>IF(K1026="nio",0,IF(K1026&gt;0,K1026*H1026/W1026,0))*VLOOKUP(B1026,'2-Kosten per locatie'!$A$13:$C$63,3,FALSE)</f>
        <v>#DIV/0!</v>
      </c>
      <c r="R1026" s="334">
        <f>IF(L1026&gt;0,L1026*H1026/X1026,0)*VLOOKUP(B1026,'2-Kosten per locatie'!$A$13:$C$63,3,FALSE)</f>
        <v>0</v>
      </c>
      <c r="S1026" s="334">
        <f>IF(M1026&gt;0,M1026*H1026/Y1026,0)*VLOOKUP(B1026,'2-Kosten per locatie'!$A$13:$C$63,3,FALSE)</f>
        <v>0</v>
      </c>
      <c r="T1026" s="334">
        <f>IF(N1026&gt;0,N1026*H1026/Z1026,0)*VLOOKUP(B1026,'2-Kosten per locatie'!$A$13:$C$63,3,FALSE)</f>
        <v>0</v>
      </c>
      <c r="U1026" s="334">
        <f>IF(O1026&gt;0,O1026*H1026/Y1026,0)*VLOOKUP(B1026,'2-Kosten per locatie'!$A$13:$C$63,3,FALSE)</f>
        <v>0</v>
      </c>
      <c r="V1026" s="334">
        <f>IF(P1026&gt;0,P1026*H1026/Z1026,0)*VLOOKUP(B1026,'2-Kosten per locatie'!$A$13:$C$63,3,FALSE)</f>
        <v>0</v>
      </c>
      <c r="W1026" s="335">
        <f>IF(K1026="nio",0,IF(K1026&gt;0,VLOOKUP(F1026,'3-Productie normen'!A:L,VLOOKUP(K1026,'3-Productie normen'!$B$38:$C$44,2,FALSE),FALSE)))</f>
        <v>0</v>
      </c>
      <c r="X1026" s="335">
        <f t="shared" si="86"/>
        <v>0</v>
      </c>
      <c r="Y1026" s="335">
        <f t="shared" si="87"/>
        <v>0</v>
      </c>
      <c r="Z1026" s="335">
        <f t="shared" si="88"/>
        <v>0</v>
      </c>
      <c r="AA1026" s="336" t="str">
        <f>VLOOKUP(F1026,'3-Productie normen'!A:O,15,FALSE)</f>
        <v>V</v>
      </c>
      <c r="AC1026" s="337">
        <f t="shared" si="89"/>
        <v>624</v>
      </c>
    </row>
    <row r="1027" spans="1:29" ht="14.1" customHeight="1">
      <c r="A1027" s="68">
        <v>1027</v>
      </c>
      <c r="B1027" s="273" t="s">
        <v>68</v>
      </c>
      <c r="C1027" s="329" t="s">
        <v>528</v>
      </c>
      <c r="D1027" s="330" t="s">
        <v>682</v>
      </c>
      <c r="E1027" s="224" t="s">
        <v>683</v>
      </c>
      <c r="F1027" s="224" t="s">
        <v>403</v>
      </c>
      <c r="G1027" s="224" t="s">
        <v>212</v>
      </c>
      <c r="H1027" s="339"/>
      <c r="I1027" s="339">
        <v>13</v>
      </c>
      <c r="J1027" s="332">
        <f t="shared" si="92"/>
        <v>0</v>
      </c>
      <c r="K1027" s="333" t="s">
        <v>219</v>
      </c>
      <c r="L1027" s="333"/>
      <c r="M1027" s="333"/>
      <c r="N1027" s="333"/>
      <c r="O1027" s="333"/>
      <c r="P1027" s="333"/>
      <c r="Q1027" s="334">
        <f>IF(K1027="nio",0,IF(K1027&gt;0,K1027*H1027/W1027,0))*VLOOKUP(B1027,'2-Kosten per locatie'!$A$13:$C$63,3,FALSE)</f>
        <v>0</v>
      </c>
      <c r="R1027" s="334">
        <f>IF(L1027&gt;0,L1027*H1027/X1027,0)*VLOOKUP(B1027,'2-Kosten per locatie'!$A$13:$C$63,3,FALSE)</f>
        <v>0</v>
      </c>
      <c r="S1027" s="334">
        <f>IF(M1027&gt;0,M1027*H1027/Y1027,0)*VLOOKUP(B1027,'2-Kosten per locatie'!$A$13:$C$63,3,FALSE)</f>
        <v>0</v>
      </c>
      <c r="T1027" s="334">
        <f>IF(N1027&gt;0,N1027*H1027/Z1027,0)*VLOOKUP(B1027,'2-Kosten per locatie'!$A$13:$C$63,3,FALSE)</f>
        <v>0</v>
      </c>
      <c r="U1027" s="334">
        <f>IF(O1027&gt;0,O1027*H1027/Y1027,0)*VLOOKUP(B1027,'2-Kosten per locatie'!$A$13:$C$63,3,FALSE)</f>
        <v>0</v>
      </c>
      <c r="V1027" s="334">
        <f>IF(P1027&gt;0,P1027*H1027/Z1027,0)*VLOOKUP(B1027,'2-Kosten per locatie'!$A$13:$C$63,3,FALSE)</f>
        <v>0</v>
      </c>
      <c r="W1027" s="335">
        <f>IF(K1027="nio",0,IF(K1027&gt;0,VLOOKUP(F1027,'3-Productie normen'!A:L,VLOOKUP(K1027,'3-Productie normen'!$B$38:$C$44,2,FALSE),FALSE)))</f>
        <v>0</v>
      </c>
      <c r="X1027" s="335">
        <f t="shared" si="86"/>
        <v>0</v>
      </c>
      <c r="Y1027" s="335">
        <f t="shared" si="87"/>
        <v>0</v>
      </c>
      <c r="Z1027" s="335">
        <f t="shared" si="88"/>
        <v>0</v>
      </c>
      <c r="AA1027" s="336" t="e">
        <f>VLOOKUP(F1027,'3-Productie normen'!A:O,15,FALSE)</f>
        <v>#N/A</v>
      </c>
      <c r="AC1027" s="337">
        <f t="shared" si="89"/>
        <v>0</v>
      </c>
    </row>
    <row r="1028" spans="1:29" ht="14.1" customHeight="1">
      <c r="A1028" s="68">
        <v>1028</v>
      </c>
      <c r="B1028" s="273" t="s">
        <v>68</v>
      </c>
      <c r="C1028" s="329" t="s">
        <v>528</v>
      </c>
      <c r="D1028" s="330" t="s">
        <v>684</v>
      </c>
      <c r="E1028" s="224" t="s">
        <v>158</v>
      </c>
      <c r="F1028" s="224" t="s">
        <v>158</v>
      </c>
      <c r="G1028" s="224" t="s">
        <v>212</v>
      </c>
      <c r="H1028" s="339">
        <v>23</v>
      </c>
      <c r="I1028" s="339"/>
      <c r="J1028" s="332">
        <f t="shared" si="92"/>
        <v>130</v>
      </c>
      <c r="K1028" s="333">
        <v>130</v>
      </c>
      <c r="L1028" s="333"/>
      <c r="M1028" s="333"/>
      <c r="N1028" s="333"/>
      <c r="O1028" s="333"/>
      <c r="P1028" s="333"/>
      <c r="Q1028" s="334" t="e">
        <f>IF(K1028="nio",0,IF(K1028&gt;0,K1028*H1028/W1028,0))*VLOOKUP(B1028,'2-Kosten per locatie'!$A$13:$C$63,3,FALSE)</f>
        <v>#DIV/0!</v>
      </c>
      <c r="R1028" s="334">
        <f>IF(L1028&gt;0,L1028*H1028/X1028,0)*VLOOKUP(B1028,'2-Kosten per locatie'!$A$13:$C$63,3,FALSE)</f>
        <v>0</v>
      </c>
      <c r="S1028" s="334">
        <f>IF(M1028&gt;0,M1028*H1028/Y1028,0)*VLOOKUP(B1028,'2-Kosten per locatie'!$A$13:$C$63,3,FALSE)</f>
        <v>0</v>
      </c>
      <c r="T1028" s="334">
        <f>IF(N1028&gt;0,N1028*H1028/Z1028,0)*VLOOKUP(B1028,'2-Kosten per locatie'!$A$13:$C$63,3,FALSE)</f>
        <v>0</v>
      </c>
      <c r="U1028" s="334">
        <f>IF(O1028&gt;0,O1028*H1028/Y1028,0)*VLOOKUP(B1028,'2-Kosten per locatie'!$A$13:$C$63,3,FALSE)</f>
        <v>0</v>
      </c>
      <c r="V1028" s="334">
        <f>IF(P1028&gt;0,P1028*H1028/Z1028,0)*VLOOKUP(B1028,'2-Kosten per locatie'!$A$13:$C$63,3,FALSE)</f>
        <v>0</v>
      </c>
      <c r="W1028" s="335">
        <f>IF(K1028="nio",0,IF(K1028&gt;0,VLOOKUP(F1028,'3-Productie normen'!A:L,VLOOKUP(K1028,'3-Productie normen'!$B$38:$C$44,2,FALSE),FALSE)))</f>
        <v>0</v>
      </c>
      <c r="X1028" s="335">
        <f t="shared" ref="X1028:X1106" si="93">IF(L1028&gt;0,W1028*$X$8,0)</f>
        <v>0</v>
      </c>
      <c r="Y1028" s="335">
        <f t="shared" ref="Y1028:Y1106" si="94">IF((OR(M1028&gt;0,O1028&gt;0)),W1028*$Y$8,0)</f>
        <v>0</v>
      </c>
      <c r="Z1028" s="335">
        <f t="shared" ref="Z1028:Z1106" si="95">IF((OR(N1028&gt;0,P1028&gt;0)),W1028*$Z$8,0)</f>
        <v>0</v>
      </c>
      <c r="AA1028" s="336" t="str">
        <f>VLOOKUP(F1028,'3-Productie normen'!A:O,15,FALSE)</f>
        <v>B</v>
      </c>
      <c r="AC1028" s="337">
        <f t="shared" ref="AC1028:AC1106" si="96">J1028*H1028</f>
        <v>2990</v>
      </c>
    </row>
    <row r="1029" spans="1:29" ht="14.1" customHeight="1">
      <c r="A1029" s="68">
        <v>1029</v>
      </c>
      <c r="B1029" s="273" t="s">
        <v>68</v>
      </c>
      <c r="C1029" s="329" t="s">
        <v>528</v>
      </c>
      <c r="D1029" s="330" t="s">
        <v>685</v>
      </c>
      <c r="E1029" s="224" t="s">
        <v>168</v>
      </c>
      <c r="F1029" s="224" t="s">
        <v>168</v>
      </c>
      <c r="G1029" s="224" t="s">
        <v>212</v>
      </c>
      <c r="H1029" s="339">
        <v>15</v>
      </c>
      <c r="I1029" s="339"/>
      <c r="J1029" s="332">
        <f t="shared" si="92"/>
        <v>255</v>
      </c>
      <c r="K1029" s="333">
        <v>255</v>
      </c>
      <c r="L1029" s="333"/>
      <c r="M1029" s="333"/>
      <c r="N1029" s="333"/>
      <c r="O1029" s="333"/>
      <c r="P1029" s="333"/>
      <c r="Q1029" s="334" t="e">
        <f>IF(K1029="nio",0,IF(K1029&gt;0,K1029*H1029/W1029,0))*VLOOKUP(B1029,'2-Kosten per locatie'!$A$13:$C$63,3,FALSE)</f>
        <v>#DIV/0!</v>
      </c>
      <c r="R1029" s="334">
        <f>IF(L1029&gt;0,L1029*H1029/X1029,0)*VLOOKUP(B1029,'2-Kosten per locatie'!$A$13:$C$63,3,FALSE)</f>
        <v>0</v>
      </c>
      <c r="S1029" s="334">
        <f>IF(M1029&gt;0,M1029*H1029/Y1029,0)*VLOOKUP(B1029,'2-Kosten per locatie'!$A$13:$C$63,3,FALSE)</f>
        <v>0</v>
      </c>
      <c r="T1029" s="334">
        <f>IF(N1029&gt;0,N1029*H1029/Z1029,0)*VLOOKUP(B1029,'2-Kosten per locatie'!$A$13:$C$63,3,FALSE)</f>
        <v>0</v>
      </c>
      <c r="U1029" s="334">
        <f>IF(O1029&gt;0,O1029*H1029/Y1029,0)*VLOOKUP(B1029,'2-Kosten per locatie'!$A$13:$C$63,3,FALSE)</f>
        <v>0</v>
      </c>
      <c r="V1029" s="334">
        <f>IF(P1029&gt;0,P1029*H1029/Z1029,0)*VLOOKUP(B1029,'2-Kosten per locatie'!$A$13:$C$63,3,FALSE)</f>
        <v>0</v>
      </c>
      <c r="W1029" s="335">
        <f>IF(K1029="nio",0,IF(K1029&gt;0,VLOOKUP(F1029,'3-Productie normen'!A:L,VLOOKUP(K1029,'3-Productie normen'!$B$38:$C$44,2,FALSE),FALSE)))</f>
        <v>0</v>
      </c>
      <c r="X1029" s="335">
        <f t="shared" si="93"/>
        <v>0</v>
      </c>
      <c r="Y1029" s="335">
        <f t="shared" si="94"/>
        <v>0</v>
      </c>
      <c r="Z1029" s="335">
        <f t="shared" si="95"/>
        <v>0</v>
      </c>
      <c r="AA1029" s="336" t="str">
        <f>VLOOKUP(F1029,'3-Productie normen'!A:O,15,FALSE)</f>
        <v>V</v>
      </c>
      <c r="AC1029" s="337">
        <f t="shared" si="96"/>
        <v>3825</v>
      </c>
    </row>
    <row r="1030" spans="1:29" ht="14.1" customHeight="1">
      <c r="A1030" s="68">
        <v>1030</v>
      </c>
      <c r="B1030" s="273" t="s">
        <v>68</v>
      </c>
      <c r="C1030" s="329" t="s">
        <v>528</v>
      </c>
      <c r="D1030" s="330" t="s">
        <v>686</v>
      </c>
      <c r="E1030" s="224" t="s">
        <v>158</v>
      </c>
      <c r="F1030" s="224" t="s">
        <v>158</v>
      </c>
      <c r="G1030" s="224" t="s">
        <v>212</v>
      </c>
      <c r="H1030" s="339">
        <v>34</v>
      </c>
      <c r="I1030" s="339"/>
      <c r="J1030" s="332">
        <f t="shared" ref="J1030:J1084" si="97">SUM(K1030:P1030)</f>
        <v>130</v>
      </c>
      <c r="K1030" s="333">
        <v>130</v>
      </c>
      <c r="L1030" s="333"/>
      <c r="M1030" s="333"/>
      <c r="N1030" s="333"/>
      <c r="O1030" s="333"/>
      <c r="P1030" s="333"/>
      <c r="Q1030" s="334" t="e">
        <f>IF(K1030="nio",0,IF(K1030&gt;0,K1030*H1030/W1030,0))*VLOOKUP(B1030,'2-Kosten per locatie'!$A$13:$C$63,3,FALSE)</f>
        <v>#DIV/0!</v>
      </c>
      <c r="R1030" s="334">
        <f>IF(L1030&gt;0,L1030*H1030/X1030,0)*VLOOKUP(B1030,'2-Kosten per locatie'!$A$13:$C$63,3,FALSE)</f>
        <v>0</v>
      </c>
      <c r="S1030" s="334">
        <f>IF(M1030&gt;0,M1030*H1030/Y1030,0)*VLOOKUP(B1030,'2-Kosten per locatie'!$A$13:$C$63,3,FALSE)</f>
        <v>0</v>
      </c>
      <c r="T1030" s="334">
        <f>IF(N1030&gt;0,N1030*H1030/Z1030,0)*VLOOKUP(B1030,'2-Kosten per locatie'!$A$13:$C$63,3,FALSE)</f>
        <v>0</v>
      </c>
      <c r="U1030" s="334">
        <f>IF(O1030&gt;0,O1030*H1030/Y1030,0)*VLOOKUP(B1030,'2-Kosten per locatie'!$A$13:$C$63,3,FALSE)</f>
        <v>0</v>
      </c>
      <c r="V1030" s="334">
        <f>IF(P1030&gt;0,P1030*H1030/Z1030,0)*VLOOKUP(B1030,'2-Kosten per locatie'!$A$13:$C$63,3,FALSE)</f>
        <v>0</v>
      </c>
      <c r="W1030" s="335">
        <f>IF(K1030="nio",0,IF(K1030&gt;0,VLOOKUP(F1030,'3-Productie normen'!A:L,VLOOKUP(K1030,'3-Productie normen'!$B$38:$C$44,2,FALSE),FALSE)))</f>
        <v>0</v>
      </c>
      <c r="X1030" s="335">
        <f t="shared" si="93"/>
        <v>0</v>
      </c>
      <c r="Y1030" s="335">
        <f t="shared" si="94"/>
        <v>0</v>
      </c>
      <c r="Z1030" s="335">
        <f t="shared" si="95"/>
        <v>0</v>
      </c>
      <c r="AA1030" s="336" t="str">
        <f>VLOOKUP(F1030,'3-Productie normen'!A:O,15,FALSE)</f>
        <v>B</v>
      </c>
      <c r="AC1030" s="337">
        <f t="shared" si="96"/>
        <v>4420</v>
      </c>
    </row>
    <row r="1031" spans="1:29" ht="14.1" customHeight="1">
      <c r="A1031" s="68">
        <v>1031</v>
      </c>
      <c r="B1031" s="273" t="s">
        <v>68</v>
      </c>
      <c r="C1031" s="329" t="s">
        <v>528</v>
      </c>
      <c r="D1031" s="330" t="s">
        <v>687</v>
      </c>
      <c r="E1031" s="224" t="s">
        <v>158</v>
      </c>
      <c r="F1031" s="224" t="s">
        <v>158</v>
      </c>
      <c r="G1031" s="224" t="s">
        <v>212</v>
      </c>
      <c r="H1031" s="339">
        <v>20</v>
      </c>
      <c r="I1031" s="339"/>
      <c r="J1031" s="332">
        <f t="shared" si="97"/>
        <v>130</v>
      </c>
      <c r="K1031" s="333">
        <v>130</v>
      </c>
      <c r="L1031" s="333"/>
      <c r="M1031" s="333"/>
      <c r="N1031" s="333"/>
      <c r="O1031" s="333"/>
      <c r="P1031" s="333"/>
      <c r="Q1031" s="334" t="e">
        <f>IF(K1031="nio",0,IF(K1031&gt;0,K1031*H1031/W1031,0))*VLOOKUP(B1031,'2-Kosten per locatie'!$A$13:$C$63,3,FALSE)</f>
        <v>#DIV/0!</v>
      </c>
      <c r="R1031" s="334">
        <f>IF(L1031&gt;0,L1031*H1031/X1031,0)*VLOOKUP(B1031,'2-Kosten per locatie'!$A$13:$C$63,3,FALSE)</f>
        <v>0</v>
      </c>
      <c r="S1031" s="334">
        <f>IF(M1031&gt;0,M1031*H1031/Y1031,0)*VLOOKUP(B1031,'2-Kosten per locatie'!$A$13:$C$63,3,FALSE)</f>
        <v>0</v>
      </c>
      <c r="T1031" s="334">
        <f>IF(N1031&gt;0,N1031*H1031/Z1031,0)*VLOOKUP(B1031,'2-Kosten per locatie'!$A$13:$C$63,3,FALSE)</f>
        <v>0</v>
      </c>
      <c r="U1031" s="334">
        <f>IF(O1031&gt;0,O1031*H1031/Y1031,0)*VLOOKUP(B1031,'2-Kosten per locatie'!$A$13:$C$63,3,FALSE)</f>
        <v>0</v>
      </c>
      <c r="V1031" s="334">
        <f>IF(P1031&gt;0,P1031*H1031/Z1031,0)*VLOOKUP(B1031,'2-Kosten per locatie'!$A$13:$C$63,3,FALSE)</f>
        <v>0</v>
      </c>
      <c r="W1031" s="335">
        <f>IF(K1031="nio",0,IF(K1031&gt;0,VLOOKUP(F1031,'3-Productie normen'!A:L,VLOOKUP(K1031,'3-Productie normen'!$B$38:$C$44,2,FALSE),FALSE)))</f>
        <v>0</v>
      </c>
      <c r="X1031" s="335">
        <f t="shared" si="93"/>
        <v>0</v>
      </c>
      <c r="Y1031" s="335">
        <f t="shared" si="94"/>
        <v>0</v>
      </c>
      <c r="Z1031" s="335">
        <f t="shared" si="95"/>
        <v>0</v>
      </c>
      <c r="AA1031" s="336" t="str">
        <f>VLOOKUP(F1031,'3-Productie normen'!A:O,15,FALSE)</f>
        <v>B</v>
      </c>
      <c r="AC1031" s="337">
        <f t="shared" si="96"/>
        <v>2600</v>
      </c>
    </row>
    <row r="1032" spans="1:29" ht="14.1" customHeight="1">
      <c r="A1032" s="68">
        <v>1032</v>
      </c>
      <c r="B1032" s="273" t="s">
        <v>68</v>
      </c>
      <c r="C1032" s="329" t="s">
        <v>528</v>
      </c>
      <c r="D1032" s="330" t="s">
        <v>688</v>
      </c>
      <c r="E1032" s="224" t="s">
        <v>158</v>
      </c>
      <c r="F1032" s="224" t="s">
        <v>158</v>
      </c>
      <c r="G1032" s="224" t="s">
        <v>212</v>
      </c>
      <c r="H1032" s="339">
        <v>19</v>
      </c>
      <c r="I1032" s="339"/>
      <c r="J1032" s="332">
        <f t="shared" si="97"/>
        <v>130</v>
      </c>
      <c r="K1032" s="333">
        <v>130</v>
      </c>
      <c r="L1032" s="333"/>
      <c r="M1032" s="333"/>
      <c r="N1032" s="333"/>
      <c r="O1032" s="333"/>
      <c r="P1032" s="333"/>
      <c r="Q1032" s="334" t="e">
        <f>IF(K1032="nio",0,IF(K1032&gt;0,K1032*H1032/W1032,0))*VLOOKUP(B1032,'2-Kosten per locatie'!$A$13:$C$63,3,FALSE)</f>
        <v>#DIV/0!</v>
      </c>
      <c r="R1032" s="334">
        <f>IF(L1032&gt;0,L1032*H1032/X1032,0)*VLOOKUP(B1032,'2-Kosten per locatie'!$A$13:$C$63,3,FALSE)</f>
        <v>0</v>
      </c>
      <c r="S1032" s="334">
        <f>IF(M1032&gt;0,M1032*H1032/Y1032,0)*VLOOKUP(B1032,'2-Kosten per locatie'!$A$13:$C$63,3,FALSE)</f>
        <v>0</v>
      </c>
      <c r="T1032" s="334">
        <f>IF(N1032&gt;0,N1032*H1032/Z1032,0)*VLOOKUP(B1032,'2-Kosten per locatie'!$A$13:$C$63,3,FALSE)</f>
        <v>0</v>
      </c>
      <c r="U1032" s="334">
        <f>IF(O1032&gt;0,O1032*H1032/Y1032,0)*VLOOKUP(B1032,'2-Kosten per locatie'!$A$13:$C$63,3,FALSE)</f>
        <v>0</v>
      </c>
      <c r="V1032" s="334">
        <f>IF(P1032&gt;0,P1032*H1032/Z1032,0)*VLOOKUP(B1032,'2-Kosten per locatie'!$A$13:$C$63,3,FALSE)</f>
        <v>0</v>
      </c>
      <c r="W1032" s="335">
        <f>IF(K1032="nio",0,IF(K1032&gt;0,VLOOKUP(F1032,'3-Productie normen'!A:L,VLOOKUP(K1032,'3-Productie normen'!$B$38:$C$44,2,FALSE),FALSE)))</f>
        <v>0</v>
      </c>
      <c r="X1032" s="335">
        <f t="shared" si="93"/>
        <v>0</v>
      </c>
      <c r="Y1032" s="335">
        <f t="shared" si="94"/>
        <v>0</v>
      </c>
      <c r="Z1032" s="335">
        <f t="shared" si="95"/>
        <v>0</v>
      </c>
      <c r="AA1032" s="336" t="str">
        <f>VLOOKUP(F1032,'3-Productie normen'!A:O,15,FALSE)</f>
        <v>B</v>
      </c>
      <c r="AC1032" s="337">
        <f t="shared" si="96"/>
        <v>2470</v>
      </c>
    </row>
    <row r="1033" spans="1:29" ht="14.1" customHeight="1">
      <c r="A1033" s="68">
        <v>1033</v>
      </c>
      <c r="B1033" s="273" t="s">
        <v>68</v>
      </c>
      <c r="C1033" s="329" t="s">
        <v>528</v>
      </c>
      <c r="D1033" s="330" t="s">
        <v>689</v>
      </c>
      <c r="E1033" s="224" t="s">
        <v>168</v>
      </c>
      <c r="F1033" s="224" t="s">
        <v>168</v>
      </c>
      <c r="G1033" s="224" t="s">
        <v>212</v>
      </c>
      <c r="H1033" s="339">
        <v>17</v>
      </c>
      <c r="I1033" s="339"/>
      <c r="J1033" s="332">
        <f t="shared" si="97"/>
        <v>255</v>
      </c>
      <c r="K1033" s="333">
        <v>255</v>
      </c>
      <c r="L1033" s="333"/>
      <c r="M1033" s="333"/>
      <c r="N1033" s="333"/>
      <c r="O1033" s="333"/>
      <c r="P1033" s="333"/>
      <c r="Q1033" s="334" t="e">
        <f>IF(K1033="nio",0,IF(K1033&gt;0,K1033*H1033/W1033,0))*VLOOKUP(B1033,'2-Kosten per locatie'!$A$13:$C$63,3,FALSE)</f>
        <v>#DIV/0!</v>
      </c>
      <c r="R1033" s="334">
        <f>IF(L1033&gt;0,L1033*H1033/X1033,0)*VLOOKUP(B1033,'2-Kosten per locatie'!$A$13:$C$63,3,FALSE)</f>
        <v>0</v>
      </c>
      <c r="S1033" s="334">
        <f>IF(M1033&gt;0,M1033*H1033/Y1033,0)*VLOOKUP(B1033,'2-Kosten per locatie'!$A$13:$C$63,3,FALSE)</f>
        <v>0</v>
      </c>
      <c r="T1033" s="334">
        <f>IF(N1033&gt;0,N1033*H1033/Z1033,0)*VLOOKUP(B1033,'2-Kosten per locatie'!$A$13:$C$63,3,FALSE)</f>
        <v>0</v>
      </c>
      <c r="U1033" s="334">
        <f>IF(O1033&gt;0,O1033*H1033/Y1033,0)*VLOOKUP(B1033,'2-Kosten per locatie'!$A$13:$C$63,3,FALSE)</f>
        <v>0</v>
      </c>
      <c r="V1033" s="334">
        <f>IF(P1033&gt;0,P1033*H1033/Z1033,0)*VLOOKUP(B1033,'2-Kosten per locatie'!$A$13:$C$63,3,FALSE)</f>
        <v>0</v>
      </c>
      <c r="W1033" s="335">
        <f>IF(K1033="nio",0,IF(K1033&gt;0,VLOOKUP(F1033,'3-Productie normen'!A:L,VLOOKUP(K1033,'3-Productie normen'!$B$38:$C$44,2,FALSE),FALSE)))</f>
        <v>0</v>
      </c>
      <c r="X1033" s="335">
        <f t="shared" si="93"/>
        <v>0</v>
      </c>
      <c r="Y1033" s="335">
        <f t="shared" si="94"/>
        <v>0</v>
      </c>
      <c r="Z1033" s="335">
        <f t="shared" si="95"/>
        <v>0</v>
      </c>
      <c r="AA1033" s="336" t="str">
        <f>VLOOKUP(F1033,'3-Productie normen'!A:O,15,FALSE)</f>
        <v>V</v>
      </c>
      <c r="AC1033" s="337">
        <f t="shared" si="96"/>
        <v>4335</v>
      </c>
    </row>
    <row r="1034" spans="1:29" ht="14.1" customHeight="1">
      <c r="A1034" s="68">
        <v>1034</v>
      </c>
      <c r="B1034" s="273" t="s">
        <v>68</v>
      </c>
      <c r="C1034" s="329" t="s">
        <v>690</v>
      </c>
      <c r="D1034" s="330" t="s">
        <v>691</v>
      </c>
      <c r="E1034" s="224" t="s">
        <v>464</v>
      </c>
      <c r="F1034" s="224" t="s">
        <v>154</v>
      </c>
      <c r="G1034" s="224" t="s">
        <v>209</v>
      </c>
      <c r="H1034" s="339">
        <v>18</v>
      </c>
      <c r="I1034" s="339"/>
      <c r="J1034" s="332">
        <f t="shared" si="97"/>
        <v>255</v>
      </c>
      <c r="K1034" s="333">
        <v>255</v>
      </c>
      <c r="L1034" s="333"/>
      <c r="M1034" s="333"/>
      <c r="N1034" s="333"/>
      <c r="O1034" s="333"/>
      <c r="P1034" s="333"/>
      <c r="Q1034" s="334" t="e">
        <f>IF(K1034="nio",0,IF(K1034&gt;0,K1034*H1034/W1034,0))*VLOOKUP(B1034,'2-Kosten per locatie'!$A$13:$C$63,3,FALSE)</f>
        <v>#DIV/0!</v>
      </c>
      <c r="R1034" s="334">
        <f>IF(L1034&gt;0,L1034*H1034/X1034,0)*VLOOKUP(B1034,'2-Kosten per locatie'!$A$13:$C$63,3,FALSE)</f>
        <v>0</v>
      </c>
      <c r="S1034" s="334">
        <f>IF(M1034&gt;0,M1034*H1034/Y1034,0)*VLOOKUP(B1034,'2-Kosten per locatie'!$A$13:$C$63,3,FALSE)</f>
        <v>0</v>
      </c>
      <c r="T1034" s="334">
        <f>IF(N1034&gt;0,N1034*H1034/Z1034,0)*VLOOKUP(B1034,'2-Kosten per locatie'!$A$13:$C$63,3,FALSE)</f>
        <v>0</v>
      </c>
      <c r="U1034" s="334">
        <f>IF(O1034&gt;0,O1034*H1034/Y1034,0)*VLOOKUP(B1034,'2-Kosten per locatie'!$A$13:$C$63,3,FALSE)</f>
        <v>0</v>
      </c>
      <c r="V1034" s="334">
        <f>IF(P1034&gt;0,P1034*H1034/Z1034,0)*VLOOKUP(B1034,'2-Kosten per locatie'!$A$13:$C$63,3,FALSE)</f>
        <v>0</v>
      </c>
      <c r="W1034" s="335">
        <f>IF(K1034="nio",0,IF(K1034&gt;0,VLOOKUP(F1034,'3-Productie normen'!A:L,VLOOKUP(K1034,'3-Productie normen'!$B$38:$C$44,2,FALSE),FALSE)))</f>
        <v>0</v>
      </c>
      <c r="X1034" s="335">
        <f t="shared" ref="X1034:X1049" si="98">IF(L1034&gt;0,W1034*$X$8,0)</f>
        <v>0</v>
      </c>
      <c r="Y1034" s="335">
        <f t="shared" ref="Y1034:Y1049" si="99">IF((OR(M1034&gt;0,O1034&gt;0)),W1034*$Y$8,0)</f>
        <v>0</v>
      </c>
      <c r="Z1034" s="335">
        <f t="shared" ref="Z1034:Z1049" si="100">IF((OR(N1034&gt;0,P1034&gt;0)),W1034*$Z$8,0)</f>
        <v>0</v>
      </c>
      <c r="AA1034" s="336" t="str">
        <f>VLOOKUP(F1034,'3-Productie normen'!A:O,15,FALSE)</f>
        <v>V</v>
      </c>
      <c r="AC1034" s="337">
        <f t="shared" ref="AC1034:AC1049" si="101">J1034*H1034</f>
        <v>4590</v>
      </c>
    </row>
    <row r="1035" spans="1:29" ht="14.1" customHeight="1">
      <c r="A1035" s="68">
        <v>1035</v>
      </c>
      <c r="B1035" s="273" t="s">
        <v>68</v>
      </c>
      <c r="C1035" s="329" t="s">
        <v>690</v>
      </c>
      <c r="D1035" s="330" t="s">
        <v>692</v>
      </c>
      <c r="E1035" s="224" t="s">
        <v>210</v>
      </c>
      <c r="F1035" s="224" t="s">
        <v>154</v>
      </c>
      <c r="G1035" s="224" t="s">
        <v>212</v>
      </c>
      <c r="H1035" s="339">
        <v>42</v>
      </c>
      <c r="I1035" s="339"/>
      <c r="J1035" s="332">
        <f t="shared" si="97"/>
        <v>255</v>
      </c>
      <c r="K1035" s="333">
        <v>255</v>
      </c>
      <c r="L1035" s="333"/>
      <c r="M1035" s="333"/>
      <c r="N1035" s="333"/>
      <c r="O1035" s="333"/>
      <c r="P1035" s="333"/>
      <c r="Q1035" s="334" t="e">
        <f>IF(K1035="nio",0,IF(K1035&gt;0,K1035*H1035/W1035,0))*VLOOKUP(B1035,'2-Kosten per locatie'!$A$13:$C$63,3,FALSE)</f>
        <v>#DIV/0!</v>
      </c>
      <c r="R1035" s="334">
        <f>IF(L1035&gt;0,L1035*H1035/X1035,0)*VLOOKUP(B1035,'2-Kosten per locatie'!$A$13:$C$63,3,FALSE)</f>
        <v>0</v>
      </c>
      <c r="S1035" s="334">
        <f>IF(M1035&gt;0,M1035*H1035/Y1035,0)*VLOOKUP(B1035,'2-Kosten per locatie'!$A$13:$C$63,3,FALSE)</f>
        <v>0</v>
      </c>
      <c r="T1035" s="334">
        <f>IF(N1035&gt;0,N1035*H1035/Z1035,0)*VLOOKUP(B1035,'2-Kosten per locatie'!$A$13:$C$63,3,FALSE)</f>
        <v>0</v>
      </c>
      <c r="U1035" s="334">
        <f>IF(O1035&gt;0,O1035*H1035/Y1035,0)*VLOOKUP(B1035,'2-Kosten per locatie'!$A$13:$C$63,3,FALSE)</f>
        <v>0</v>
      </c>
      <c r="V1035" s="334">
        <f>IF(P1035&gt;0,P1035*H1035/Z1035,0)*VLOOKUP(B1035,'2-Kosten per locatie'!$A$13:$C$63,3,FALSE)</f>
        <v>0</v>
      </c>
      <c r="W1035" s="335">
        <f>IF(K1035="nio",0,IF(K1035&gt;0,VLOOKUP(F1035,'3-Productie normen'!A:L,VLOOKUP(K1035,'3-Productie normen'!$B$38:$C$44,2,FALSE),FALSE)))</f>
        <v>0</v>
      </c>
      <c r="X1035" s="335">
        <f t="shared" si="98"/>
        <v>0</v>
      </c>
      <c r="Y1035" s="335">
        <f t="shared" si="99"/>
        <v>0</v>
      </c>
      <c r="Z1035" s="335">
        <f t="shared" si="100"/>
        <v>0</v>
      </c>
      <c r="AA1035" s="336" t="str">
        <f>VLOOKUP(F1035,'3-Productie normen'!A:O,15,FALSE)</f>
        <v>V</v>
      </c>
      <c r="AC1035" s="337">
        <f t="shared" si="101"/>
        <v>10710</v>
      </c>
    </row>
    <row r="1036" spans="1:29" ht="14.1" customHeight="1">
      <c r="A1036" s="68">
        <v>1036</v>
      </c>
      <c r="B1036" s="273" t="s">
        <v>68</v>
      </c>
      <c r="C1036" s="329" t="s">
        <v>690</v>
      </c>
      <c r="D1036" s="330" t="s">
        <v>693</v>
      </c>
      <c r="E1036" s="224" t="s">
        <v>163</v>
      </c>
      <c r="F1036" s="224" t="s">
        <v>163</v>
      </c>
      <c r="G1036" s="224" t="s">
        <v>212</v>
      </c>
      <c r="H1036" s="339">
        <v>5</v>
      </c>
      <c r="I1036" s="339"/>
      <c r="J1036" s="332">
        <f t="shared" si="97"/>
        <v>255</v>
      </c>
      <c r="K1036" s="333">
        <v>255</v>
      </c>
      <c r="L1036" s="333"/>
      <c r="M1036" s="333"/>
      <c r="N1036" s="333"/>
      <c r="O1036" s="333"/>
      <c r="P1036" s="333"/>
      <c r="Q1036" s="334" t="e">
        <f>IF(K1036="nio",0,IF(K1036&gt;0,K1036*H1036/W1036,0))*VLOOKUP(B1036,'2-Kosten per locatie'!$A$13:$C$63,3,FALSE)</f>
        <v>#DIV/0!</v>
      </c>
      <c r="R1036" s="334">
        <f>IF(L1036&gt;0,L1036*H1036/X1036,0)*VLOOKUP(B1036,'2-Kosten per locatie'!$A$13:$C$63,3,FALSE)</f>
        <v>0</v>
      </c>
      <c r="S1036" s="334">
        <f>IF(M1036&gt;0,M1036*H1036/Y1036,0)*VLOOKUP(B1036,'2-Kosten per locatie'!$A$13:$C$63,3,FALSE)</f>
        <v>0</v>
      </c>
      <c r="T1036" s="334">
        <f>IF(N1036&gt;0,N1036*H1036/Z1036,0)*VLOOKUP(B1036,'2-Kosten per locatie'!$A$13:$C$63,3,FALSE)</f>
        <v>0</v>
      </c>
      <c r="U1036" s="334">
        <f>IF(O1036&gt;0,O1036*H1036/Y1036,0)*VLOOKUP(B1036,'2-Kosten per locatie'!$A$13:$C$63,3,FALSE)</f>
        <v>0</v>
      </c>
      <c r="V1036" s="334">
        <f>IF(P1036&gt;0,P1036*H1036/Z1036,0)*VLOOKUP(B1036,'2-Kosten per locatie'!$A$13:$C$63,3,FALSE)</f>
        <v>0</v>
      </c>
      <c r="W1036" s="335">
        <f>IF(K1036="nio",0,IF(K1036&gt;0,VLOOKUP(F1036,'3-Productie normen'!A:L,VLOOKUP(K1036,'3-Productie normen'!$B$38:$C$44,2,FALSE),FALSE)))</f>
        <v>0</v>
      </c>
      <c r="X1036" s="335">
        <f t="shared" si="98"/>
        <v>0</v>
      </c>
      <c r="Y1036" s="335">
        <f t="shared" si="99"/>
        <v>0</v>
      </c>
      <c r="Z1036" s="335">
        <f t="shared" si="100"/>
        <v>0</v>
      </c>
      <c r="AA1036" s="336" t="str">
        <f>VLOOKUP(F1036,'3-Productie normen'!A:O,15,FALSE)</f>
        <v>V</v>
      </c>
      <c r="AC1036" s="337">
        <f t="shared" si="101"/>
        <v>1275</v>
      </c>
    </row>
    <row r="1037" spans="1:29" ht="14.1" customHeight="1">
      <c r="A1037" s="68">
        <v>1037</v>
      </c>
      <c r="B1037" s="273" t="s">
        <v>68</v>
      </c>
      <c r="C1037" s="329" t="s">
        <v>690</v>
      </c>
      <c r="D1037" s="330" t="s">
        <v>694</v>
      </c>
      <c r="E1037" s="224" t="s">
        <v>230</v>
      </c>
      <c r="F1037" s="224" t="s">
        <v>166</v>
      </c>
      <c r="G1037" s="224" t="s">
        <v>588</v>
      </c>
      <c r="H1037" s="339">
        <v>4</v>
      </c>
      <c r="I1037" s="339"/>
      <c r="J1037" s="332">
        <f t="shared" si="97"/>
        <v>255</v>
      </c>
      <c r="K1037" s="333">
        <v>255</v>
      </c>
      <c r="L1037" s="333"/>
      <c r="M1037" s="333"/>
      <c r="N1037" s="333"/>
      <c r="O1037" s="333"/>
      <c r="P1037" s="333"/>
      <c r="Q1037" s="334" t="e">
        <f>IF(K1037="nio",0,IF(K1037&gt;0,K1037*H1037/W1037,0))*VLOOKUP(B1037,'2-Kosten per locatie'!$A$13:$C$63,3,FALSE)</f>
        <v>#DIV/0!</v>
      </c>
      <c r="R1037" s="334">
        <f>IF(L1037&gt;0,L1037*H1037/X1037,0)*VLOOKUP(B1037,'2-Kosten per locatie'!$A$13:$C$63,3,FALSE)</f>
        <v>0</v>
      </c>
      <c r="S1037" s="334">
        <f>IF(M1037&gt;0,M1037*H1037/Y1037,0)*VLOOKUP(B1037,'2-Kosten per locatie'!$A$13:$C$63,3,FALSE)</f>
        <v>0</v>
      </c>
      <c r="T1037" s="334">
        <f>IF(N1037&gt;0,N1037*H1037/Z1037,0)*VLOOKUP(B1037,'2-Kosten per locatie'!$A$13:$C$63,3,FALSE)</f>
        <v>0</v>
      </c>
      <c r="U1037" s="334">
        <f>IF(O1037&gt;0,O1037*H1037/Y1037,0)*VLOOKUP(B1037,'2-Kosten per locatie'!$A$13:$C$63,3,FALSE)</f>
        <v>0</v>
      </c>
      <c r="V1037" s="334">
        <f>IF(P1037&gt;0,P1037*H1037/Z1037,0)*VLOOKUP(B1037,'2-Kosten per locatie'!$A$13:$C$63,3,FALSE)</f>
        <v>0</v>
      </c>
      <c r="W1037" s="335">
        <f>IF(K1037="nio",0,IF(K1037&gt;0,VLOOKUP(F1037,'3-Productie normen'!A:L,VLOOKUP(K1037,'3-Productie normen'!$B$38:$C$44,2,FALSE),FALSE)))</f>
        <v>0</v>
      </c>
      <c r="X1037" s="335">
        <f t="shared" si="98"/>
        <v>0</v>
      </c>
      <c r="Y1037" s="335">
        <f t="shared" si="99"/>
        <v>0</v>
      </c>
      <c r="Z1037" s="335">
        <f t="shared" si="100"/>
        <v>0</v>
      </c>
      <c r="AA1037" s="336" t="str">
        <f>VLOOKUP(F1037,'3-Productie normen'!A:O,15,FALSE)</f>
        <v>S</v>
      </c>
      <c r="AC1037" s="337">
        <f t="shared" si="101"/>
        <v>1020</v>
      </c>
    </row>
    <row r="1038" spans="1:29" ht="14.1" customHeight="1">
      <c r="A1038" s="68">
        <v>1038</v>
      </c>
      <c r="B1038" s="273" t="s">
        <v>68</v>
      </c>
      <c r="C1038" s="329" t="s">
        <v>690</v>
      </c>
      <c r="D1038" s="330" t="s">
        <v>695</v>
      </c>
      <c r="E1038" s="224" t="s">
        <v>158</v>
      </c>
      <c r="F1038" s="224" t="s">
        <v>158</v>
      </c>
      <c r="G1038" s="224" t="s">
        <v>212</v>
      </c>
      <c r="H1038" s="339">
        <v>17</v>
      </c>
      <c r="I1038" s="339"/>
      <c r="J1038" s="332">
        <v>130</v>
      </c>
      <c r="K1038" s="333">
        <v>130</v>
      </c>
      <c r="L1038" s="333"/>
      <c r="M1038" s="333"/>
      <c r="N1038" s="333"/>
      <c r="O1038" s="333"/>
      <c r="P1038" s="333"/>
      <c r="Q1038" s="334" t="e">
        <f>IF(K1038="nio",0,IF(K1038&gt;0,K1038*H1038/W1038,0))*VLOOKUP(B1038,'2-Kosten per locatie'!$A$13:$C$63,3,FALSE)</f>
        <v>#DIV/0!</v>
      </c>
      <c r="R1038" s="334">
        <f>IF(L1038&gt;0,L1038*H1038/X1038,0)*VLOOKUP(B1038,'2-Kosten per locatie'!$A$13:$C$63,3,FALSE)</f>
        <v>0</v>
      </c>
      <c r="S1038" s="334">
        <f>IF(M1038&gt;0,M1038*H1038/Y1038,0)*VLOOKUP(B1038,'2-Kosten per locatie'!$A$13:$C$63,3,FALSE)</f>
        <v>0</v>
      </c>
      <c r="T1038" s="334">
        <f>IF(N1038&gt;0,N1038*H1038/Z1038,0)*VLOOKUP(B1038,'2-Kosten per locatie'!$A$13:$C$63,3,FALSE)</f>
        <v>0</v>
      </c>
      <c r="U1038" s="334">
        <f>IF(O1038&gt;0,O1038*H1038/Y1038,0)*VLOOKUP(B1038,'2-Kosten per locatie'!$A$13:$C$63,3,FALSE)</f>
        <v>0</v>
      </c>
      <c r="V1038" s="334">
        <f>IF(P1038&gt;0,P1038*H1038/Z1038,0)*VLOOKUP(B1038,'2-Kosten per locatie'!$A$13:$C$63,3,FALSE)</f>
        <v>0</v>
      </c>
      <c r="W1038" s="335">
        <f>IF(K1038="nio",0,IF(K1038&gt;0,VLOOKUP(F1038,'3-Productie normen'!A:L,VLOOKUP(K1038,'3-Productie normen'!$B$38:$C$44,2,FALSE),FALSE)))</f>
        <v>0</v>
      </c>
      <c r="X1038" s="335">
        <f t="shared" si="98"/>
        <v>0</v>
      </c>
      <c r="Y1038" s="335">
        <f t="shared" si="99"/>
        <v>0</v>
      </c>
      <c r="Z1038" s="335">
        <f t="shared" si="100"/>
        <v>0</v>
      </c>
      <c r="AA1038" s="336" t="str">
        <f>VLOOKUP(F1038,'3-Productie normen'!A:O,15,FALSE)</f>
        <v>B</v>
      </c>
      <c r="AC1038" s="337">
        <f t="shared" si="101"/>
        <v>2210</v>
      </c>
    </row>
    <row r="1039" spans="1:29" ht="14.1" customHeight="1">
      <c r="A1039" s="68">
        <v>1039</v>
      </c>
      <c r="B1039" s="273" t="s">
        <v>68</v>
      </c>
      <c r="C1039" s="329" t="s">
        <v>690</v>
      </c>
      <c r="D1039" s="330" t="s">
        <v>696</v>
      </c>
      <c r="E1039" s="224" t="s">
        <v>158</v>
      </c>
      <c r="F1039" s="224" t="s">
        <v>158</v>
      </c>
      <c r="G1039" s="224" t="s">
        <v>212</v>
      </c>
      <c r="H1039" s="339">
        <v>18</v>
      </c>
      <c r="I1039" s="339"/>
      <c r="J1039" s="332">
        <v>130</v>
      </c>
      <c r="K1039" s="333">
        <v>130</v>
      </c>
      <c r="L1039" s="333"/>
      <c r="M1039" s="333"/>
      <c r="N1039" s="333"/>
      <c r="O1039" s="333"/>
      <c r="P1039" s="333"/>
      <c r="Q1039" s="334" t="e">
        <f>IF(K1039="nio",0,IF(K1039&gt;0,K1039*H1039/W1039,0))*VLOOKUP(B1039,'2-Kosten per locatie'!$A$13:$C$63,3,FALSE)</f>
        <v>#DIV/0!</v>
      </c>
      <c r="R1039" s="334">
        <f>IF(L1039&gt;0,L1039*H1039/X1039,0)*VLOOKUP(B1039,'2-Kosten per locatie'!$A$13:$C$63,3,FALSE)</f>
        <v>0</v>
      </c>
      <c r="S1039" s="334">
        <f>IF(M1039&gt;0,M1039*H1039/Y1039,0)*VLOOKUP(B1039,'2-Kosten per locatie'!$A$13:$C$63,3,FALSE)</f>
        <v>0</v>
      </c>
      <c r="T1039" s="334">
        <f>IF(N1039&gt;0,N1039*H1039/Z1039,0)*VLOOKUP(B1039,'2-Kosten per locatie'!$A$13:$C$63,3,FALSE)</f>
        <v>0</v>
      </c>
      <c r="U1039" s="334">
        <f>IF(O1039&gt;0,O1039*H1039/Y1039,0)*VLOOKUP(B1039,'2-Kosten per locatie'!$A$13:$C$63,3,FALSE)</f>
        <v>0</v>
      </c>
      <c r="V1039" s="334">
        <f>IF(P1039&gt;0,P1039*H1039/Z1039,0)*VLOOKUP(B1039,'2-Kosten per locatie'!$A$13:$C$63,3,FALSE)</f>
        <v>0</v>
      </c>
      <c r="W1039" s="335">
        <f>IF(K1039="nio",0,IF(K1039&gt;0,VLOOKUP(F1039,'3-Productie normen'!A:L,VLOOKUP(K1039,'3-Productie normen'!$B$38:$C$44,2,FALSE),FALSE)))</f>
        <v>0</v>
      </c>
      <c r="X1039" s="335">
        <f t="shared" si="98"/>
        <v>0</v>
      </c>
      <c r="Y1039" s="335">
        <f t="shared" si="99"/>
        <v>0</v>
      </c>
      <c r="Z1039" s="335">
        <f t="shared" si="100"/>
        <v>0</v>
      </c>
      <c r="AA1039" s="336" t="str">
        <f>VLOOKUP(F1039,'3-Productie normen'!A:O,15,FALSE)</f>
        <v>B</v>
      </c>
      <c r="AC1039" s="337">
        <f t="shared" si="101"/>
        <v>2340</v>
      </c>
    </row>
    <row r="1040" spans="1:29" ht="14.1" customHeight="1">
      <c r="A1040" s="68">
        <v>1040</v>
      </c>
      <c r="B1040" s="273" t="s">
        <v>68</v>
      </c>
      <c r="C1040" s="329" t="s">
        <v>690</v>
      </c>
      <c r="D1040" s="330" t="s">
        <v>697</v>
      </c>
      <c r="E1040" s="224" t="s">
        <v>671</v>
      </c>
      <c r="F1040" s="224" t="s">
        <v>167</v>
      </c>
      <c r="G1040" s="224" t="s">
        <v>228</v>
      </c>
      <c r="H1040" s="339">
        <v>12</v>
      </c>
      <c r="I1040" s="339"/>
      <c r="J1040" s="332">
        <v>52</v>
      </c>
      <c r="K1040" s="333">
        <v>52</v>
      </c>
      <c r="L1040" s="333"/>
      <c r="M1040" s="333"/>
      <c r="N1040" s="333"/>
      <c r="O1040" s="333"/>
      <c r="P1040" s="333"/>
      <c r="Q1040" s="334" t="e">
        <f>IF(K1040="nio",0,IF(K1040&gt;0,K1040*H1040/W1040,0))*VLOOKUP(B1040,'2-Kosten per locatie'!$A$13:$C$63,3,FALSE)</f>
        <v>#DIV/0!</v>
      </c>
      <c r="R1040" s="334">
        <f>IF(L1040&gt;0,L1040*H1040/X1040,0)*VLOOKUP(B1040,'2-Kosten per locatie'!$A$13:$C$63,3,FALSE)</f>
        <v>0</v>
      </c>
      <c r="S1040" s="334">
        <f>IF(M1040&gt;0,M1040*H1040/Y1040,0)*VLOOKUP(B1040,'2-Kosten per locatie'!$A$13:$C$63,3,FALSE)</f>
        <v>0</v>
      </c>
      <c r="T1040" s="334">
        <f>IF(N1040&gt;0,N1040*H1040/Z1040,0)*VLOOKUP(B1040,'2-Kosten per locatie'!$A$13:$C$63,3,FALSE)</f>
        <v>0</v>
      </c>
      <c r="U1040" s="334">
        <f>IF(O1040&gt;0,O1040*H1040/Y1040,0)*VLOOKUP(B1040,'2-Kosten per locatie'!$A$13:$C$63,3,FALSE)</f>
        <v>0</v>
      </c>
      <c r="V1040" s="334">
        <f>IF(P1040&gt;0,P1040*H1040/Z1040,0)*VLOOKUP(B1040,'2-Kosten per locatie'!$A$13:$C$63,3,FALSE)</f>
        <v>0</v>
      </c>
      <c r="W1040" s="335">
        <f>IF(K1040="nio",0,IF(K1040&gt;0,VLOOKUP(F1040,'3-Productie normen'!A:L,VLOOKUP(K1040,'3-Productie normen'!$B$38:$C$44,2,FALSE),FALSE)))</f>
        <v>0</v>
      </c>
      <c r="X1040" s="335">
        <f t="shared" si="98"/>
        <v>0</v>
      </c>
      <c r="Y1040" s="335">
        <f t="shared" si="99"/>
        <v>0</v>
      </c>
      <c r="Z1040" s="335">
        <f t="shared" si="100"/>
        <v>0</v>
      </c>
      <c r="AA1040" s="336" t="str">
        <f>VLOOKUP(F1040,'3-Productie normen'!A:O,15,FALSE)</f>
        <v>V</v>
      </c>
      <c r="AC1040" s="337">
        <f t="shared" si="101"/>
        <v>624</v>
      </c>
    </row>
    <row r="1041" spans="1:29" ht="14.1" customHeight="1">
      <c r="A1041" s="68">
        <v>1041</v>
      </c>
      <c r="B1041" s="273" t="s">
        <v>68</v>
      </c>
      <c r="C1041" s="329" t="s">
        <v>690</v>
      </c>
      <c r="D1041" s="330" t="s">
        <v>698</v>
      </c>
      <c r="E1041" s="224" t="s">
        <v>261</v>
      </c>
      <c r="F1041" s="224" t="s">
        <v>218</v>
      </c>
      <c r="G1041" s="224" t="s">
        <v>212</v>
      </c>
      <c r="H1041" s="339"/>
      <c r="I1041" s="339">
        <v>13</v>
      </c>
      <c r="J1041" s="332"/>
      <c r="K1041" s="333" t="s">
        <v>219</v>
      </c>
      <c r="L1041" s="333"/>
      <c r="M1041" s="333"/>
      <c r="N1041" s="333"/>
      <c r="O1041" s="333"/>
      <c r="P1041" s="333"/>
      <c r="Q1041" s="334">
        <f>IF(K1041="nio",0,IF(K1041&gt;0,K1041*H1041/W1041,0))*VLOOKUP(B1041,'2-Kosten per locatie'!$A$13:$C$63,3,FALSE)</f>
        <v>0</v>
      </c>
      <c r="R1041" s="334">
        <f>IF(L1041&gt;0,L1041*H1041/X1041,0)*VLOOKUP(B1041,'2-Kosten per locatie'!$A$13:$C$63,3,FALSE)</f>
        <v>0</v>
      </c>
      <c r="S1041" s="334">
        <f>IF(M1041&gt;0,M1041*H1041/Y1041,0)*VLOOKUP(B1041,'2-Kosten per locatie'!$A$13:$C$63,3,FALSE)</f>
        <v>0</v>
      </c>
      <c r="T1041" s="334">
        <f>IF(N1041&gt;0,N1041*H1041/Z1041,0)*VLOOKUP(B1041,'2-Kosten per locatie'!$A$13:$C$63,3,FALSE)</f>
        <v>0</v>
      </c>
      <c r="U1041" s="334">
        <f>IF(O1041&gt;0,O1041*H1041/Y1041,0)*VLOOKUP(B1041,'2-Kosten per locatie'!$A$13:$C$63,3,FALSE)</f>
        <v>0</v>
      </c>
      <c r="V1041" s="334">
        <f>IF(P1041&gt;0,P1041*H1041/Z1041,0)*VLOOKUP(B1041,'2-Kosten per locatie'!$A$13:$C$63,3,FALSE)</f>
        <v>0</v>
      </c>
      <c r="W1041" s="335">
        <f>IF(K1041="nio",0,IF(K1041&gt;0,VLOOKUP(F1041,'3-Productie normen'!A:L,VLOOKUP(K1041,'3-Productie normen'!$B$38:$C$44,2,FALSE),FALSE)))</f>
        <v>0</v>
      </c>
      <c r="X1041" s="335">
        <f t="shared" si="98"/>
        <v>0</v>
      </c>
      <c r="Y1041" s="335">
        <f t="shared" si="99"/>
        <v>0</v>
      </c>
      <c r="Z1041" s="335">
        <f t="shared" si="100"/>
        <v>0</v>
      </c>
      <c r="AA1041" s="336" t="str">
        <f>VLOOKUP(F1041,'3-Productie normen'!A:O,15,FALSE)</f>
        <v>-</v>
      </c>
      <c r="AC1041" s="337">
        <f t="shared" si="101"/>
        <v>0</v>
      </c>
    </row>
    <row r="1042" spans="1:29" ht="14.1" customHeight="1">
      <c r="A1042" s="68">
        <v>1042</v>
      </c>
      <c r="B1042" s="273" t="s">
        <v>68</v>
      </c>
      <c r="C1042" s="329" t="s">
        <v>690</v>
      </c>
      <c r="D1042" s="330" t="s">
        <v>699</v>
      </c>
      <c r="E1042" s="224" t="s">
        <v>158</v>
      </c>
      <c r="F1042" s="224" t="s">
        <v>158</v>
      </c>
      <c r="G1042" s="224" t="s">
        <v>212</v>
      </c>
      <c r="H1042" s="339">
        <v>25</v>
      </c>
      <c r="I1042" s="339"/>
      <c r="J1042" s="332">
        <v>130</v>
      </c>
      <c r="K1042" s="333">
        <v>130</v>
      </c>
      <c r="L1042" s="333"/>
      <c r="M1042" s="333"/>
      <c r="N1042" s="333"/>
      <c r="O1042" s="333"/>
      <c r="P1042" s="333"/>
      <c r="Q1042" s="334" t="e">
        <f>IF(K1042="nio",0,IF(K1042&gt;0,K1042*H1042/W1042,0))*VLOOKUP(B1042,'2-Kosten per locatie'!$A$13:$C$63,3,FALSE)</f>
        <v>#DIV/0!</v>
      </c>
      <c r="R1042" s="334">
        <f>IF(L1042&gt;0,L1042*H1042/X1042,0)*VLOOKUP(B1042,'2-Kosten per locatie'!$A$13:$C$63,3,FALSE)</f>
        <v>0</v>
      </c>
      <c r="S1042" s="334">
        <f>IF(M1042&gt;0,M1042*H1042/Y1042,0)*VLOOKUP(B1042,'2-Kosten per locatie'!$A$13:$C$63,3,FALSE)</f>
        <v>0</v>
      </c>
      <c r="T1042" s="334">
        <f>IF(N1042&gt;0,N1042*H1042/Z1042,0)*VLOOKUP(B1042,'2-Kosten per locatie'!$A$13:$C$63,3,FALSE)</f>
        <v>0</v>
      </c>
      <c r="U1042" s="334">
        <f>IF(O1042&gt;0,O1042*H1042/Y1042,0)*VLOOKUP(B1042,'2-Kosten per locatie'!$A$13:$C$63,3,FALSE)</f>
        <v>0</v>
      </c>
      <c r="V1042" s="334">
        <f>IF(P1042&gt;0,P1042*H1042/Z1042,0)*VLOOKUP(B1042,'2-Kosten per locatie'!$A$13:$C$63,3,FALSE)</f>
        <v>0</v>
      </c>
      <c r="W1042" s="335">
        <f>IF(K1042="nio",0,IF(K1042&gt;0,VLOOKUP(F1042,'3-Productie normen'!A:L,VLOOKUP(K1042,'3-Productie normen'!$B$38:$C$44,2,FALSE),FALSE)))</f>
        <v>0</v>
      </c>
      <c r="X1042" s="335">
        <f t="shared" si="98"/>
        <v>0</v>
      </c>
      <c r="Y1042" s="335">
        <f t="shared" si="99"/>
        <v>0</v>
      </c>
      <c r="Z1042" s="335">
        <f t="shared" si="100"/>
        <v>0</v>
      </c>
      <c r="AA1042" s="336" t="str">
        <f>VLOOKUP(F1042,'3-Productie normen'!A:O,15,FALSE)</f>
        <v>B</v>
      </c>
      <c r="AC1042" s="337">
        <f t="shared" si="101"/>
        <v>3250</v>
      </c>
    </row>
    <row r="1043" spans="1:29" ht="14.1" customHeight="1">
      <c r="A1043" s="68">
        <v>1043</v>
      </c>
      <c r="B1043" s="273" t="s">
        <v>68</v>
      </c>
      <c r="C1043" s="329" t="s">
        <v>690</v>
      </c>
      <c r="D1043" s="330" t="s">
        <v>700</v>
      </c>
      <c r="E1043" s="224" t="s">
        <v>158</v>
      </c>
      <c r="F1043" s="224" t="s">
        <v>158</v>
      </c>
      <c r="G1043" s="224" t="s">
        <v>212</v>
      </c>
      <c r="H1043" s="339">
        <v>23</v>
      </c>
      <c r="I1043" s="339"/>
      <c r="J1043" s="332">
        <v>130</v>
      </c>
      <c r="K1043" s="333">
        <v>130</v>
      </c>
      <c r="L1043" s="333"/>
      <c r="M1043" s="333"/>
      <c r="N1043" s="333"/>
      <c r="O1043" s="333"/>
      <c r="P1043" s="333"/>
      <c r="Q1043" s="334" t="e">
        <f>IF(K1043="nio",0,IF(K1043&gt;0,K1043*H1043/W1043,0))*VLOOKUP(B1043,'2-Kosten per locatie'!$A$13:$C$63,3,FALSE)</f>
        <v>#DIV/0!</v>
      </c>
      <c r="R1043" s="334">
        <f>IF(L1043&gt;0,L1043*H1043/X1043,0)*VLOOKUP(B1043,'2-Kosten per locatie'!$A$13:$C$63,3,FALSE)</f>
        <v>0</v>
      </c>
      <c r="S1043" s="334">
        <f>IF(M1043&gt;0,M1043*H1043/Y1043,0)*VLOOKUP(B1043,'2-Kosten per locatie'!$A$13:$C$63,3,FALSE)</f>
        <v>0</v>
      </c>
      <c r="T1043" s="334">
        <f>IF(N1043&gt;0,N1043*H1043/Z1043,0)*VLOOKUP(B1043,'2-Kosten per locatie'!$A$13:$C$63,3,FALSE)</f>
        <v>0</v>
      </c>
      <c r="U1043" s="334">
        <f>IF(O1043&gt;0,O1043*H1043/Y1043,0)*VLOOKUP(B1043,'2-Kosten per locatie'!$A$13:$C$63,3,FALSE)</f>
        <v>0</v>
      </c>
      <c r="V1043" s="334">
        <f>IF(P1043&gt;0,P1043*H1043/Z1043,0)*VLOOKUP(B1043,'2-Kosten per locatie'!$A$13:$C$63,3,FALSE)</f>
        <v>0</v>
      </c>
      <c r="W1043" s="335">
        <f>IF(K1043="nio",0,IF(K1043&gt;0,VLOOKUP(F1043,'3-Productie normen'!A:L,VLOOKUP(K1043,'3-Productie normen'!$B$38:$C$44,2,FALSE),FALSE)))</f>
        <v>0</v>
      </c>
      <c r="X1043" s="335">
        <f t="shared" si="98"/>
        <v>0</v>
      </c>
      <c r="Y1043" s="335">
        <f t="shared" si="99"/>
        <v>0</v>
      </c>
      <c r="Z1043" s="335">
        <f t="shared" si="100"/>
        <v>0</v>
      </c>
      <c r="AA1043" s="336" t="str">
        <f>VLOOKUP(F1043,'3-Productie normen'!A:O,15,FALSE)</f>
        <v>B</v>
      </c>
      <c r="AC1043" s="337">
        <f t="shared" si="101"/>
        <v>2990</v>
      </c>
    </row>
    <row r="1044" spans="1:29" ht="14.1" customHeight="1">
      <c r="A1044" s="68">
        <v>1044</v>
      </c>
      <c r="B1044" s="273" t="s">
        <v>68</v>
      </c>
      <c r="C1044" s="329" t="s">
        <v>690</v>
      </c>
      <c r="D1044" s="330" t="s">
        <v>701</v>
      </c>
      <c r="E1044" s="224" t="s">
        <v>158</v>
      </c>
      <c r="F1044" s="224" t="s">
        <v>158</v>
      </c>
      <c r="G1044" s="224" t="s">
        <v>212</v>
      </c>
      <c r="H1044" s="339">
        <v>21</v>
      </c>
      <c r="I1044" s="339"/>
      <c r="J1044" s="332">
        <v>130</v>
      </c>
      <c r="K1044" s="333">
        <v>130</v>
      </c>
      <c r="L1044" s="333"/>
      <c r="M1044" s="333"/>
      <c r="N1044" s="333"/>
      <c r="O1044" s="333"/>
      <c r="P1044" s="333"/>
      <c r="Q1044" s="334" t="e">
        <f>IF(K1044="nio",0,IF(K1044&gt;0,K1044*H1044/W1044,0))*VLOOKUP(B1044,'2-Kosten per locatie'!$A$13:$C$63,3,FALSE)</f>
        <v>#DIV/0!</v>
      </c>
      <c r="R1044" s="334">
        <f>IF(L1044&gt;0,L1044*H1044/X1044,0)*VLOOKUP(B1044,'2-Kosten per locatie'!$A$13:$C$63,3,FALSE)</f>
        <v>0</v>
      </c>
      <c r="S1044" s="334">
        <f>IF(M1044&gt;0,M1044*H1044/Y1044,0)*VLOOKUP(B1044,'2-Kosten per locatie'!$A$13:$C$63,3,FALSE)</f>
        <v>0</v>
      </c>
      <c r="T1044" s="334">
        <f>IF(N1044&gt;0,N1044*H1044/Z1044,0)*VLOOKUP(B1044,'2-Kosten per locatie'!$A$13:$C$63,3,FALSE)</f>
        <v>0</v>
      </c>
      <c r="U1044" s="334">
        <f>IF(O1044&gt;0,O1044*H1044/Y1044,0)*VLOOKUP(B1044,'2-Kosten per locatie'!$A$13:$C$63,3,FALSE)</f>
        <v>0</v>
      </c>
      <c r="V1044" s="334">
        <f>IF(P1044&gt;0,P1044*H1044/Z1044,0)*VLOOKUP(B1044,'2-Kosten per locatie'!$A$13:$C$63,3,FALSE)</f>
        <v>0</v>
      </c>
      <c r="W1044" s="335">
        <f>IF(K1044="nio",0,IF(K1044&gt;0,VLOOKUP(F1044,'3-Productie normen'!A:L,VLOOKUP(K1044,'3-Productie normen'!$B$38:$C$44,2,FALSE),FALSE)))</f>
        <v>0</v>
      </c>
      <c r="X1044" s="335">
        <f t="shared" si="98"/>
        <v>0</v>
      </c>
      <c r="Y1044" s="335">
        <f t="shared" si="99"/>
        <v>0</v>
      </c>
      <c r="Z1044" s="335">
        <f t="shared" si="100"/>
        <v>0</v>
      </c>
      <c r="AA1044" s="336" t="str">
        <f>VLOOKUP(F1044,'3-Productie normen'!A:O,15,FALSE)</f>
        <v>B</v>
      </c>
      <c r="AC1044" s="337">
        <f t="shared" si="101"/>
        <v>2730</v>
      </c>
    </row>
    <row r="1045" spans="1:29" ht="14.1" customHeight="1">
      <c r="A1045" s="68">
        <v>1045</v>
      </c>
      <c r="B1045" s="273" t="s">
        <v>68</v>
      </c>
      <c r="C1045" s="329" t="s">
        <v>690</v>
      </c>
      <c r="D1045" s="330" t="s">
        <v>702</v>
      </c>
      <c r="E1045" s="224" t="s">
        <v>158</v>
      </c>
      <c r="F1045" s="224" t="s">
        <v>158</v>
      </c>
      <c r="G1045" s="224" t="s">
        <v>212</v>
      </c>
      <c r="H1045" s="339">
        <v>24</v>
      </c>
      <c r="I1045" s="339"/>
      <c r="J1045" s="332">
        <v>130</v>
      </c>
      <c r="K1045" s="333">
        <v>130</v>
      </c>
      <c r="L1045" s="333"/>
      <c r="M1045" s="333"/>
      <c r="N1045" s="333"/>
      <c r="O1045" s="333"/>
      <c r="P1045" s="333"/>
      <c r="Q1045" s="334" t="e">
        <f>IF(K1045="nio",0,IF(K1045&gt;0,K1045*H1045/W1045,0))*VLOOKUP(B1045,'2-Kosten per locatie'!$A$13:$C$63,3,FALSE)</f>
        <v>#DIV/0!</v>
      </c>
      <c r="R1045" s="334">
        <f>IF(L1045&gt;0,L1045*H1045/X1045,0)*VLOOKUP(B1045,'2-Kosten per locatie'!$A$13:$C$63,3,FALSE)</f>
        <v>0</v>
      </c>
      <c r="S1045" s="334">
        <f>IF(M1045&gt;0,M1045*H1045/Y1045,0)*VLOOKUP(B1045,'2-Kosten per locatie'!$A$13:$C$63,3,FALSE)</f>
        <v>0</v>
      </c>
      <c r="T1045" s="334">
        <f>IF(N1045&gt;0,N1045*H1045/Z1045,0)*VLOOKUP(B1045,'2-Kosten per locatie'!$A$13:$C$63,3,FALSE)</f>
        <v>0</v>
      </c>
      <c r="U1045" s="334">
        <f>IF(O1045&gt;0,O1045*H1045/Y1045,0)*VLOOKUP(B1045,'2-Kosten per locatie'!$A$13:$C$63,3,FALSE)</f>
        <v>0</v>
      </c>
      <c r="V1045" s="334">
        <f>IF(P1045&gt;0,P1045*H1045/Z1045,0)*VLOOKUP(B1045,'2-Kosten per locatie'!$A$13:$C$63,3,FALSE)</f>
        <v>0</v>
      </c>
      <c r="W1045" s="335">
        <f>IF(K1045="nio",0,IF(K1045&gt;0,VLOOKUP(F1045,'3-Productie normen'!A:L,VLOOKUP(K1045,'3-Productie normen'!$B$38:$C$44,2,FALSE),FALSE)))</f>
        <v>0</v>
      </c>
      <c r="X1045" s="335">
        <f t="shared" si="98"/>
        <v>0</v>
      </c>
      <c r="Y1045" s="335">
        <f t="shared" si="99"/>
        <v>0</v>
      </c>
      <c r="Z1045" s="335">
        <f t="shared" si="100"/>
        <v>0</v>
      </c>
      <c r="AA1045" s="336" t="str">
        <f>VLOOKUP(F1045,'3-Productie normen'!A:O,15,FALSE)</f>
        <v>B</v>
      </c>
      <c r="AC1045" s="337">
        <f t="shared" si="101"/>
        <v>3120</v>
      </c>
    </row>
    <row r="1046" spans="1:29" ht="14.1" customHeight="1">
      <c r="A1046" s="68">
        <v>1046</v>
      </c>
      <c r="B1046" s="273" t="s">
        <v>68</v>
      </c>
      <c r="C1046" s="329" t="s">
        <v>690</v>
      </c>
      <c r="D1046" s="330" t="s">
        <v>703</v>
      </c>
      <c r="E1046" s="224" t="s">
        <v>158</v>
      </c>
      <c r="F1046" s="224" t="s">
        <v>158</v>
      </c>
      <c r="G1046" s="224" t="s">
        <v>212</v>
      </c>
      <c r="H1046" s="339">
        <v>27</v>
      </c>
      <c r="I1046" s="339"/>
      <c r="J1046" s="332">
        <v>130</v>
      </c>
      <c r="K1046" s="333">
        <v>130</v>
      </c>
      <c r="L1046" s="333"/>
      <c r="M1046" s="333"/>
      <c r="N1046" s="333"/>
      <c r="O1046" s="333"/>
      <c r="P1046" s="333"/>
      <c r="Q1046" s="334" t="e">
        <f>IF(K1046="nio",0,IF(K1046&gt;0,K1046*H1046/W1046,0))*VLOOKUP(B1046,'2-Kosten per locatie'!$A$13:$C$63,3,FALSE)</f>
        <v>#DIV/0!</v>
      </c>
      <c r="R1046" s="334">
        <f>IF(L1046&gt;0,L1046*H1046/X1046,0)*VLOOKUP(B1046,'2-Kosten per locatie'!$A$13:$C$63,3,FALSE)</f>
        <v>0</v>
      </c>
      <c r="S1046" s="334">
        <f>IF(M1046&gt;0,M1046*H1046/Y1046,0)*VLOOKUP(B1046,'2-Kosten per locatie'!$A$13:$C$63,3,FALSE)</f>
        <v>0</v>
      </c>
      <c r="T1046" s="334">
        <f>IF(N1046&gt;0,N1046*H1046/Z1046,0)*VLOOKUP(B1046,'2-Kosten per locatie'!$A$13:$C$63,3,FALSE)</f>
        <v>0</v>
      </c>
      <c r="U1046" s="334">
        <f>IF(O1046&gt;0,O1046*H1046/Y1046,0)*VLOOKUP(B1046,'2-Kosten per locatie'!$A$13:$C$63,3,FALSE)</f>
        <v>0</v>
      </c>
      <c r="V1046" s="334">
        <f>IF(P1046&gt;0,P1046*H1046/Z1046,0)*VLOOKUP(B1046,'2-Kosten per locatie'!$A$13:$C$63,3,FALSE)</f>
        <v>0</v>
      </c>
      <c r="W1046" s="335">
        <f>IF(K1046="nio",0,IF(K1046&gt;0,VLOOKUP(F1046,'3-Productie normen'!A:L,VLOOKUP(K1046,'3-Productie normen'!$B$38:$C$44,2,FALSE),FALSE)))</f>
        <v>0</v>
      </c>
      <c r="X1046" s="335">
        <f t="shared" si="98"/>
        <v>0</v>
      </c>
      <c r="Y1046" s="335">
        <f t="shared" si="99"/>
        <v>0</v>
      </c>
      <c r="Z1046" s="335">
        <f t="shared" si="100"/>
        <v>0</v>
      </c>
      <c r="AA1046" s="336" t="str">
        <f>VLOOKUP(F1046,'3-Productie normen'!A:O,15,FALSE)</f>
        <v>B</v>
      </c>
      <c r="AC1046" s="337">
        <f t="shared" si="101"/>
        <v>3510</v>
      </c>
    </row>
    <row r="1047" spans="1:29" ht="14.1" customHeight="1">
      <c r="A1047" s="68">
        <v>1047</v>
      </c>
      <c r="B1047" s="273" t="s">
        <v>68</v>
      </c>
      <c r="C1047" s="329" t="s">
        <v>690</v>
      </c>
      <c r="D1047" s="330" t="s">
        <v>704</v>
      </c>
      <c r="E1047" s="224" t="s">
        <v>158</v>
      </c>
      <c r="F1047" s="224" t="s">
        <v>158</v>
      </c>
      <c r="G1047" s="224" t="s">
        <v>212</v>
      </c>
      <c r="H1047" s="339">
        <v>18</v>
      </c>
      <c r="I1047" s="339"/>
      <c r="J1047" s="332">
        <v>130</v>
      </c>
      <c r="K1047" s="333">
        <v>130</v>
      </c>
      <c r="L1047" s="333"/>
      <c r="M1047" s="333"/>
      <c r="N1047" s="333"/>
      <c r="O1047" s="333"/>
      <c r="P1047" s="333"/>
      <c r="Q1047" s="334" t="e">
        <f>IF(K1047="nio",0,IF(K1047&gt;0,K1047*H1047/W1047,0))*VLOOKUP(B1047,'2-Kosten per locatie'!$A$13:$C$63,3,FALSE)</f>
        <v>#DIV/0!</v>
      </c>
      <c r="R1047" s="334">
        <f>IF(L1047&gt;0,L1047*H1047/X1047,0)*VLOOKUP(B1047,'2-Kosten per locatie'!$A$13:$C$63,3,FALSE)</f>
        <v>0</v>
      </c>
      <c r="S1047" s="334">
        <f>IF(M1047&gt;0,M1047*H1047/Y1047,0)*VLOOKUP(B1047,'2-Kosten per locatie'!$A$13:$C$63,3,FALSE)</f>
        <v>0</v>
      </c>
      <c r="T1047" s="334">
        <f>IF(N1047&gt;0,N1047*H1047/Z1047,0)*VLOOKUP(B1047,'2-Kosten per locatie'!$A$13:$C$63,3,FALSE)</f>
        <v>0</v>
      </c>
      <c r="U1047" s="334">
        <f>IF(O1047&gt;0,O1047*H1047/Y1047,0)*VLOOKUP(B1047,'2-Kosten per locatie'!$A$13:$C$63,3,FALSE)</f>
        <v>0</v>
      </c>
      <c r="V1047" s="334">
        <f>IF(P1047&gt;0,P1047*H1047/Z1047,0)*VLOOKUP(B1047,'2-Kosten per locatie'!$A$13:$C$63,3,FALSE)</f>
        <v>0</v>
      </c>
      <c r="W1047" s="335">
        <f>IF(K1047="nio",0,IF(K1047&gt;0,VLOOKUP(F1047,'3-Productie normen'!A:L,VLOOKUP(K1047,'3-Productie normen'!$B$38:$C$44,2,FALSE),FALSE)))</f>
        <v>0</v>
      </c>
      <c r="X1047" s="335">
        <f t="shared" si="98"/>
        <v>0</v>
      </c>
      <c r="Y1047" s="335">
        <f t="shared" si="99"/>
        <v>0</v>
      </c>
      <c r="Z1047" s="335">
        <f t="shared" si="100"/>
        <v>0</v>
      </c>
      <c r="AA1047" s="336" t="str">
        <f>VLOOKUP(F1047,'3-Productie normen'!A:O,15,FALSE)</f>
        <v>B</v>
      </c>
      <c r="AC1047" s="337">
        <f t="shared" si="101"/>
        <v>2340</v>
      </c>
    </row>
    <row r="1048" spans="1:29" ht="14.1" customHeight="1">
      <c r="A1048" s="68">
        <v>1048</v>
      </c>
      <c r="B1048" s="273" t="s">
        <v>68</v>
      </c>
      <c r="C1048" s="329" t="s">
        <v>690</v>
      </c>
      <c r="D1048" s="330" t="s">
        <v>705</v>
      </c>
      <c r="E1048" s="224" t="s">
        <v>158</v>
      </c>
      <c r="F1048" s="224" t="s">
        <v>158</v>
      </c>
      <c r="G1048" s="224" t="s">
        <v>212</v>
      </c>
      <c r="H1048" s="339">
        <v>19</v>
      </c>
      <c r="I1048" s="339"/>
      <c r="J1048" s="332">
        <v>130</v>
      </c>
      <c r="K1048" s="333">
        <v>130</v>
      </c>
      <c r="L1048" s="333"/>
      <c r="M1048" s="333"/>
      <c r="N1048" s="333"/>
      <c r="O1048" s="333"/>
      <c r="P1048" s="333"/>
      <c r="Q1048" s="334" t="e">
        <f>IF(K1048="nio",0,IF(K1048&gt;0,K1048*H1048/W1048,0))*VLOOKUP(B1048,'2-Kosten per locatie'!$A$13:$C$63,3,FALSE)</f>
        <v>#DIV/0!</v>
      </c>
      <c r="R1048" s="334">
        <f>IF(L1048&gt;0,L1048*H1048/X1048,0)*VLOOKUP(B1048,'2-Kosten per locatie'!$A$13:$C$63,3,FALSE)</f>
        <v>0</v>
      </c>
      <c r="S1048" s="334">
        <f>IF(M1048&gt;0,M1048*H1048/Y1048,0)*VLOOKUP(B1048,'2-Kosten per locatie'!$A$13:$C$63,3,FALSE)</f>
        <v>0</v>
      </c>
      <c r="T1048" s="334">
        <f>IF(N1048&gt;0,N1048*H1048/Z1048,0)*VLOOKUP(B1048,'2-Kosten per locatie'!$A$13:$C$63,3,FALSE)</f>
        <v>0</v>
      </c>
      <c r="U1048" s="334">
        <f>IF(O1048&gt;0,O1048*H1048/Y1048,0)*VLOOKUP(B1048,'2-Kosten per locatie'!$A$13:$C$63,3,FALSE)</f>
        <v>0</v>
      </c>
      <c r="V1048" s="334">
        <f>IF(P1048&gt;0,P1048*H1048/Z1048,0)*VLOOKUP(B1048,'2-Kosten per locatie'!$A$13:$C$63,3,FALSE)</f>
        <v>0</v>
      </c>
      <c r="W1048" s="335">
        <f>IF(K1048="nio",0,IF(K1048&gt;0,VLOOKUP(F1048,'3-Productie normen'!A:L,VLOOKUP(K1048,'3-Productie normen'!$B$38:$C$44,2,FALSE),FALSE)))</f>
        <v>0</v>
      </c>
      <c r="X1048" s="335">
        <f t="shared" si="98"/>
        <v>0</v>
      </c>
      <c r="Y1048" s="335">
        <f t="shared" si="99"/>
        <v>0</v>
      </c>
      <c r="Z1048" s="335">
        <f t="shared" si="100"/>
        <v>0</v>
      </c>
      <c r="AA1048" s="336" t="str">
        <f>VLOOKUP(F1048,'3-Productie normen'!A:O,15,FALSE)</f>
        <v>B</v>
      </c>
      <c r="AC1048" s="337">
        <f t="shared" si="101"/>
        <v>2470</v>
      </c>
    </row>
    <row r="1049" spans="1:29" ht="14.1" customHeight="1">
      <c r="A1049" s="68">
        <v>1049</v>
      </c>
      <c r="B1049" s="273" t="s">
        <v>68</v>
      </c>
      <c r="C1049" s="329" t="s">
        <v>706</v>
      </c>
      <c r="D1049" s="330" t="s">
        <v>707</v>
      </c>
      <c r="E1049" s="224" t="s">
        <v>464</v>
      </c>
      <c r="F1049" s="224" t="s">
        <v>154</v>
      </c>
      <c r="G1049" s="224" t="s">
        <v>209</v>
      </c>
      <c r="H1049" s="339">
        <v>18</v>
      </c>
      <c r="I1049" s="339"/>
      <c r="J1049" s="332">
        <f t="shared" si="97"/>
        <v>255</v>
      </c>
      <c r="K1049" s="333">
        <v>255</v>
      </c>
      <c r="L1049" s="333"/>
      <c r="M1049" s="333"/>
      <c r="N1049" s="333"/>
      <c r="O1049" s="333"/>
      <c r="P1049" s="333"/>
      <c r="Q1049" s="334" t="e">
        <f>IF(K1049="nio",0,IF(K1049&gt;0,K1049*H1049/W1049,0))*VLOOKUP(B1049,'2-Kosten per locatie'!$A$13:$C$63,3,FALSE)</f>
        <v>#DIV/0!</v>
      </c>
      <c r="R1049" s="334">
        <f>IF(L1049&gt;0,L1049*H1049/X1049,0)*VLOOKUP(B1049,'2-Kosten per locatie'!$A$13:$C$63,3,FALSE)</f>
        <v>0</v>
      </c>
      <c r="S1049" s="334">
        <f>IF(M1049&gt;0,M1049*H1049/Y1049,0)*VLOOKUP(B1049,'2-Kosten per locatie'!$A$13:$C$63,3,FALSE)</f>
        <v>0</v>
      </c>
      <c r="T1049" s="334">
        <f>IF(N1049&gt;0,N1049*H1049/Z1049,0)*VLOOKUP(B1049,'2-Kosten per locatie'!$A$13:$C$63,3,FALSE)</f>
        <v>0</v>
      </c>
      <c r="U1049" s="334">
        <f>IF(O1049&gt;0,O1049*H1049/Y1049,0)*VLOOKUP(B1049,'2-Kosten per locatie'!$A$13:$C$63,3,FALSE)</f>
        <v>0</v>
      </c>
      <c r="V1049" s="334">
        <f>IF(P1049&gt;0,P1049*H1049/Z1049,0)*VLOOKUP(B1049,'2-Kosten per locatie'!$A$13:$C$63,3,FALSE)</f>
        <v>0</v>
      </c>
      <c r="W1049" s="335">
        <f>IF(K1049="nio",0,IF(K1049&gt;0,VLOOKUP(F1049,'3-Productie normen'!A:L,VLOOKUP(K1049,'3-Productie normen'!$B$38:$C$44,2,FALSE),FALSE)))</f>
        <v>0</v>
      </c>
      <c r="X1049" s="335">
        <f t="shared" si="98"/>
        <v>0</v>
      </c>
      <c r="Y1049" s="335">
        <f t="shared" si="99"/>
        <v>0</v>
      </c>
      <c r="Z1049" s="335">
        <f t="shared" si="100"/>
        <v>0</v>
      </c>
      <c r="AA1049" s="336" t="str">
        <f>VLOOKUP(F1049,'3-Productie normen'!A:O,15,FALSE)</f>
        <v>V</v>
      </c>
      <c r="AC1049" s="337">
        <f t="shared" si="101"/>
        <v>4590</v>
      </c>
    </row>
    <row r="1050" spans="1:29" ht="14.1" customHeight="1">
      <c r="A1050" s="68">
        <v>1050</v>
      </c>
      <c r="B1050" s="273" t="s">
        <v>68</v>
      </c>
      <c r="C1050" s="329" t="s">
        <v>706</v>
      </c>
      <c r="D1050" s="330" t="s">
        <v>708</v>
      </c>
      <c r="E1050" s="224" t="s">
        <v>210</v>
      </c>
      <c r="F1050" s="224" t="s">
        <v>154</v>
      </c>
      <c r="G1050" s="224" t="s">
        <v>212</v>
      </c>
      <c r="H1050" s="339">
        <v>31</v>
      </c>
      <c r="I1050" s="339"/>
      <c r="J1050" s="332">
        <f t="shared" si="97"/>
        <v>255</v>
      </c>
      <c r="K1050" s="333">
        <v>255</v>
      </c>
      <c r="L1050" s="333"/>
      <c r="M1050" s="333"/>
      <c r="N1050" s="333"/>
      <c r="O1050" s="333"/>
      <c r="P1050" s="333"/>
      <c r="Q1050" s="334" t="e">
        <f>IF(K1050="nio",0,IF(K1050&gt;0,K1050*H1050/W1050,0))*VLOOKUP(B1050,'2-Kosten per locatie'!$A$13:$C$63,3,FALSE)</f>
        <v>#DIV/0!</v>
      </c>
      <c r="R1050" s="334">
        <f>IF(L1050&gt;0,L1050*H1050/X1050,0)*VLOOKUP(B1050,'2-Kosten per locatie'!$A$13:$C$63,3,FALSE)</f>
        <v>0</v>
      </c>
      <c r="S1050" s="334">
        <f>IF(M1050&gt;0,M1050*H1050/Y1050,0)*VLOOKUP(B1050,'2-Kosten per locatie'!$A$13:$C$63,3,FALSE)</f>
        <v>0</v>
      </c>
      <c r="T1050" s="334">
        <f>IF(N1050&gt;0,N1050*H1050/Z1050,0)*VLOOKUP(B1050,'2-Kosten per locatie'!$A$13:$C$63,3,FALSE)</f>
        <v>0</v>
      </c>
      <c r="U1050" s="334">
        <f>IF(O1050&gt;0,O1050*H1050/Y1050,0)*VLOOKUP(B1050,'2-Kosten per locatie'!$A$13:$C$63,3,FALSE)</f>
        <v>0</v>
      </c>
      <c r="V1050" s="334">
        <f>IF(P1050&gt;0,P1050*H1050/Z1050,0)*VLOOKUP(B1050,'2-Kosten per locatie'!$A$13:$C$63,3,FALSE)</f>
        <v>0</v>
      </c>
      <c r="W1050" s="335">
        <f>IF(K1050="nio",0,IF(K1050&gt;0,VLOOKUP(F1050,'3-Productie normen'!A:L,VLOOKUP(K1050,'3-Productie normen'!$B$38:$C$44,2,FALSE),FALSE)))</f>
        <v>0</v>
      </c>
      <c r="X1050" s="335">
        <f t="shared" si="93"/>
        <v>0</v>
      </c>
      <c r="Y1050" s="335">
        <f t="shared" si="94"/>
        <v>0</v>
      </c>
      <c r="Z1050" s="335">
        <f t="shared" si="95"/>
        <v>0</v>
      </c>
      <c r="AA1050" s="336" t="str">
        <f>VLOOKUP(F1050,'3-Productie normen'!A:O,15,FALSE)</f>
        <v>V</v>
      </c>
      <c r="AC1050" s="337">
        <f t="shared" si="96"/>
        <v>7905</v>
      </c>
    </row>
    <row r="1051" spans="1:29" ht="14.1" customHeight="1">
      <c r="A1051" s="68">
        <v>1051</v>
      </c>
      <c r="B1051" s="273" t="s">
        <v>68</v>
      </c>
      <c r="C1051" s="329" t="s">
        <v>706</v>
      </c>
      <c r="D1051" s="330" t="s">
        <v>709</v>
      </c>
      <c r="E1051" s="224" t="s">
        <v>163</v>
      </c>
      <c r="F1051" s="224" t="s">
        <v>163</v>
      </c>
      <c r="G1051" s="224" t="s">
        <v>212</v>
      </c>
      <c r="H1051" s="339">
        <v>5</v>
      </c>
      <c r="I1051" s="339"/>
      <c r="J1051" s="332">
        <f t="shared" si="97"/>
        <v>255</v>
      </c>
      <c r="K1051" s="333">
        <v>255</v>
      </c>
      <c r="L1051" s="333"/>
      <c r="M1051" s="333"/>
      <c r="N1051" s="333"/>
      <c r="O1051" s="333"/>
      <c r="P1051" s="333"/>
      <c r="Q1051" s="334" t="e">
        <f>IF(K1051="nio",0,IF(K1051&gt;0,K1051*H1051/W1051,0))*VLOOKUP(B1051,'2-Kosten per locatie'!$A$13:$C$63,3,FALSE)</f>
        <v>#DIV/0!</v>
      </c>
      <c r="R1051" s="334">
        <f>IF(L1051&gt;0,L1051*H1051/X1051,0)*VLOOKUP(B1051,'2-Kosten per locatie'!$A$13:$C$63,3,FALSE)</f>
        <v>0</v>
      </c>
      <c r="S1051" s="334">
        <f>IF(M1051&gt;0,M1051*H1051/Y1051,0)*VLOOKUP(B1051,'2-Kosten per locatie'!$A$13:$C$63,3,FALSE)</f>
        <v>0</v>
      </c>
      <c r="T1051" s="334">
        <f>IF(N1051&gt;0,N1051*H1051/Z1051,0)*VLOOKUP(B1051,'2-Kosten per locatie'!$A$13:$C$63,3,FALSE)</f>
        <v>0</v>
      </c>
      <c r="U1051" s="334">
        <f>IF(O1051&gt;0,O1051*H1051/Y1051,0)*VLOOKUP(B1051,'2-Kosten per locatie'!$A$13:$C$63,3,FALSE)</f>
        <v>0</v>
      </c>
      <c r="V1051" s="334">
        <f>IF(P1051&gt;0,P1051*H1051/Z1051,0)*VLOOKUP(B1051,'2-Kosten per locatie'!$A$13:$C$63,3,FALSE)</f>
        <v>0</v>
      </c>
      <c r="W1051" s="335">
        <f>IF(K1051="nio",0,IF(K1051&gt;0,VLOOKUP(F1051,'3-Productie normen'!A:L,VLOOKUP(K1051,'3-Productie normen'!$B$38:$C$44,2,FALSE),FALSE)))</f>
        <v>0</v>
      </c>
      <c r="X1051" s="335">
        <f t="shared" si="93"/>
        <v>0</v>
      </c>
      <c r="Y1051" s="335">
        <f t="shared" si="94"/>
        <v>0</v>
      </c>
      <c r="Z1051" s="335">
        <f t="shared" si="95"/>
        <v>0</v>
      </c>
      <c r="AA1051" s="336" t="str">
        <f>VLOOKUP(F1051,'3-Productie normen'!A:O,15,FALSE)</f>
        <v>V</v>
      </c>
      <c r="AC1051" s="337">
        <f t="shared" si="96"/>
        <v>1275</v>
      </c>
    </row>
    <row r="1052" spans="1:29" ht="14.1" customHeight="1">
      <c r="A1052" s="68">
        <v>1052</v>
      </c>
      <c r="B1052" s="273" t="s">
        <v>68</v>
      </c>
      <c r="C1052" s="329" t="s">
        <v>706</v>
      </c>
      <c r="D1052" s="330" t="s">
        <v>710</v>
      </c>
      <c r="E1052" s="224" t="s">
        <v>230</v>
      </c>
      <c r="F1052" s="224" t="s">
        <v>166</v>
      </c>
      <c r="G1052" s="224" t="s">
        <v>588</v>
      </c>
      <c r="H1052" s="339">
        <v>4</v>
      </c>
      <c r="I1052" s="339"/>
      <c r="J1052" s="332">
        <f t="shared" si="97"/>
        <v>255</v>
      </c>
      <c r="K1052" s="333">
        <v>255</v>
      </c>
      <c r="L1052" s="333"/>
      <c r="M1052" s="333"/>
      <c r="N1052" s="333"/>
      <c r="O1052" s="333"/>
      <c r="P1052" s="333"/>
      <c r="Q1052" s="334" t="e">
        <f>IF(K1052="nio",0,IF(K1052&gt;0,K1052*H1052/W1052,0))*VLOOKUP(B1052,'2-Kosten per locatie'!$A$13:$C$63,3,FALSE)</f>
        <v>#DIV/0!</v>
      </c>
      <c r="R1052" s="334">
        <f>IF(L1052&gt;0,L1052*H1052/X1052,0)*VLOOKUP(B1052,'2-Kosten per locatie'!$A$13:$C$63,3,FALSE)</f>
        <v>0</v>
      </c>
      <c r="S1052" s="334">
        <f>IF(M1052&gt;0,M1052*H1052/Y1052,0)*VLOOKUP(B1052,'2-Kosten per locatie'!$A$13:$C$63,3,FALSE)</f>
        <v>0</v>
      </c>
      <c r="T1052" s="334">
        <f>IF(N1052&gt;0,N1052*H1052/Z1052,0)*VLOOKUP(B1052,'2-Kosten per locatie'!$A$13:$C$63,3,FALSE)</f>
        <v>0</v>
      </c>
      <c r="U1052" s="334">
        <f>IF(O1052&gt;0,O1052*H1052/Y1052,0)*VLOOKUP(B1052,'2-Kosten per locatie'!$A$13:$C$63,3,FALSE)</f>
        <v>0</v>
      </c>
      <c r="V1052" s="334">
        <f>IF(P1052&gt;0,P1052*H1052/Z1052,0)*VLOOKUP(B1052,'2-Kosten per locatie'!$A$13:$C$63,3,FALSE)</f>
        <v>0</v>
      </c>
      <c r="W1052" s="335">
        <f>IF(K1052="nio",0,IF(K1052&gt;0,VLOOKUP(F1052,'3-Productie normen'!A:L,VLOOKUP(K1052,'3-Productie normen'!$B$38:$C$44,2,FALSE),FALSE)))</f>
        <v>0</v>
      </c>
      <c r="X1052" s="335">
        <f t="shared" si="93"/>
        <v>0</v>
      </c>
      <c r="Y1052" s="335">
        <f t="shared" si="94"/>
        <v>0</v>
      </c>
      <c r="Z1052" s="335">
        <f t="shared" si="95"/>
        <v>0</v>
      </c>
      <c r="AA1052" s="336" t="str">
        <f>VLOOKUP(F1052,'3-Productie normen'!A:O,15,FALSE)</f>
        <v>S</v>
      </c>
      <c r="AC1052" s="337">
        <f t="shared" si="96"/>
        <v>1020</v>
      </c>
    </row>
    <row r="1053" spans="1:29" ht="14.1" customHeight="1">
      <c r="A1053" s="68">
        <v>1053</v>
      </c>
      <c r="B1053" s="273" t="s">
        <v>68</v>
      </c>
      <c r="C1053" s="329" t="s">
        <v>706</v>
      </c>
      <c r="D1053" s="330" t="s">
        <v>711</v>
      </c>
      <c r="E1053" s="224" t="s">
        <v>158</v>
      </c>
      <c r="F1053" s="224" t="s">
        <v>158</v>
      </c>
      <c r="G1053" s="224" t="s">
        <v>212</v>
      </c>
      <c r="H1053" s="339">
        <v>17</v>
      </c>
      <c r="I1053" s="339"/>
      <c r="J1053" s="332">
        <f t="shared" si="97"/>
        <v>130</v>
      </c>
      <c r="K1053" s="333">
        <v>130</v>
      </c>
      <c r="L1053" s="333"/>
      <c r="M1053" s="333"/>
      <c r="N1053" s="333"/>
      <c r="O1053" s="333"/>
      <c r="P1053" s="333"/>
      <c r="Q1053" s="334" t="e">
        <f>IF(K1053="nio",0,IF(K1053&gt;0,K1053*H1053/W1053,0))*VLOOKUP(B1053,'2-Kosten per locatie'!$A$13:$C$63,3,FALSE)</f>
        <v>#DIV/0!</v>
      </c>
      <c r="R1053" s="334">
        <f>IF(L1053&gt;0,L1053*H1053/X1053,0)*VLOOKUP(B1053,'2-Kosten per locatie'!$A$13:$C$63,3,FALSE)</f>
        <v>0</v>
      </c>
      <c r="S1053" s="334">
        <f>IF(M1053&gt;0,M1053*H1053/Y1053,0)*VLOOKUP(B1053,'2-Kosten per locatie'!$A$13:$C$63,3,FALSE)</f>
        <v>0</v>
      </c>
      <c r="T1053" s="334">
        <f>IF(N1053&gt;0,N1053*H1053/Z1053,0)*VLOOKUP(B1053,'2-Kosten per locatie'!$A$13:$C$63,3,FALSE)</f>
        <v>0</v>
      </c>
      <c r="U1053" s="334">
        <f>IF(O1053&gt;0,O1053*H1053/Y1053,0)*VLOOKUP(B1053,'2-Kosten per locatie'!$A$13:$C$63,3,FALSE)</f>
        <v>0</v>
      </c>
      <c r="V1053" s="334">
        <f>IF(P1053&gt;0,P1053*H1053/Z1053,0)*VLOOKUP(B1053,'2-Kosten per locatie'!$A$13:$C$63,3,FALSE)</f>
        <v>0</v>
      </c>
      <c r="W1053" s="335">
        <f>IF(K1053="nio",0,IF(K1053&gt;0,VLOOKUP(F1053,'3-Productie normen'!A:L,VLOOKUP(K1053,'3-Productie normen'!$B$38:$C$44,2,FALSE),FALSE)))</f>
        <v>0</v>
      </c>
      <c r="X1053" s="335">
        <f t="shared" si="93"/>
        <v>0</v>
      </c>
      <c r="Y1053" s="335">
        <f t="shared" si="94"/>
        <v>0</v>
      </c>
      <c r="Z1053" s="335">
        <f t="shared" si="95"/>
        <v>0</v>
      </c>
      <c r="AA1053" s="336" t="str">
        <f>VLOOKUP(F1053,'3-Productie normen'!A:O,15,FALSE)</f>
        <v>B</v>
      </c>
      <c r="AC1053" s="337">
        <f t="shared" si="96"/>
        <v>2210</v>
      </c>
    </row>
    <row r="1054" spans="1:29" ht="14.1" customHeight="1">
      <c r="A1054" s="68">
        <v>1054</v>
      </c>
      <c r="B1054" s="273" t="s">
        <v>68</v>
      </c>
      <c r="C1054" s="329" t="s">
        <v>706</v>
      </c>
      <c r="D1054" s="330" t="s">
        <v>712</v>
      </c>
      <c r="E1054" s="224" t="s">
        <v>158</v>
      </c>
      <c r="F1054" s="224" t="s">
        <v>158</v>
      </c>
      <c r="G1054" s="224" t="s">
        <v>212</v>
      </c>
      <c r="H1054" s="339">
        <v>18</v>
      </c>
      <c r="I1054" s="339"/>
      <c r="J1054" s="332">
        <f t="shared" si="97"/>
        <v>130</v>
      </c>
      <c r="K1054" s="333">
        <v>130</v>
      </c>
      <c r="L1054" s="333"/>
      <c r="M1054" s="333"/>
      <c r="N1054" s="333"/>
      <c r="O1054" s="333"/>
      <c r="P1054" s="333"/>
      <c r="Q1054" s="334" t="e">
        <f>IF(K1054="nio",0,IF(K1054&gt;0,K1054*H1054/W1054,0))*VLOOKUP(B1054,'2-Kosten per locatie'!$A$13:$C$63,3,FALSE)</f>
        <v>#DIV/0!</v>
      </c>
      <c r="R1054" s="334">
        <f>IF(L1054&gt;0,L1054*H1054/X1054,0)*VLOOKUP(B1054,'2-Kosten per locatie'!$A$13:$C$63,3,FALSE)</f>
        <v>0</v>
      </c>
      <c r="S1054" s="334">
        <f>IF(M1054&gt;0,M1054*H1054/Y1054,0)*VLOOKUP(B1054,'2-Kosten per locatie'!$A$13:$C$63,3,FALSE)</f>
        <v>0</v>
      </c>
      <c r="T1054" s="334">
        <f>IF(N1054&gt;0,N1054*H1054/Z1054,0)*VLOOKUP(B1054,'2-Kosten per locatie'!$A$13:$C$63,3,FALSE)</f>
        <v>0</v>
      </c>
      <c r="U1054" s="334">
        <f>IF(O1054&gt;0,O1054*H1054/Y1054,0)*VLOOKUP(B1054,'2-Kosten per locatie'!$A$13:$C$63,3,FALSE)</f>
        <v>0</v>
      </c>
      <c r="V1054" s="334">
        <f>IF(P1054&gt;0,P1054*H1054/Z1054,0)*VLOOKUP(B1054,'2-Kosten per locatie'!$A$13:$C$63,3,FALSE)</f>
        <v>0</v>
      </c>
      <c r="W1054" s="335">
        <f>IF(K1054="nio",0,IF(K1054&gt;0,VLOOKUP(F1054,'3-Productie normen'!A:L,VLOOKUP(K1054,'3-Productie normen'!$B$38:$C$44,2,FALSE),FALSE)))</f>
        <v>0</v>
      </c>
      <c r="X1054" s="335">
        <f t="shared" si="93"/>
        <v>0</v>
      </c>
      <c r="Y1054" s="335">
        <f t="shared" si="94"/>
        <v>0</v>
      </c>
      <c r="Z1054" s="335">
        <f t="shared" si="95"/>
        <v>0</v>
      </c>
      <c r="AA1054" s="336" t="str">
        <f>VLOOKUP(F1054,'3-Productie normen'!A:O,15,FALSE)</f>
        <v>B</v>
      </c>
      <c r="AC1054" s="337">
        <f t="shared" si="96"/>
        <v>2340</v>
      </c>
    </row>
    <row r="1055" spans="1:29" ht="14.1" customHeight="1">
      <c r="A1055" s="68">
        <v>1055</v>
      </c>
      <c r="B1055" s="273" t="s">
        <v>68</v>
      </c>
      <c r="C1055" s="329" t="s">
        <v>706</v>
      </c>
      <c r="D1055" s="330" t="s">
        <v>713</v>
      </c>
      <c r="E1055" s="224" t="s">
        <v>671</v>
      </c>
      <c r="F1055" s="224" t="s">
        <v>167</v>
      </c>
      <c r="G1055" s="224" t="s">
        <v>228</v>
      </c>
      <c r="H1055" s="339">
        <v>4</v>
      </c>
      <c r="I1055" s="339"/>
      <c r="J1055" s="332">
        <f t="shared" si="97"/>
        <v>52</v>
      </c>
      <c r="K1055" s="333">
        <v>52</v>
      </c>
      <c r="L1055" s="333"/>
      <c r="M1055" s="333"/>
      <c r="N1055" s="333"/>
      <c r="O1055" s="333"/>
      <c r="P1055" s="333"/>
      <c r="Q1055" s="334" t="e">
        <f>IF(K1055="nio",0,IF(K1055&gt;0,K1055*H1055/W1055,0))*VLOOKUP(B1055,'2-Kosten per locatie'!$A$13:$C$63,3,FALSE)</f>
        <v>#DIV/0!</v>
      </c>
      <c r="R1055" s="334">
        <f>IF(L1055&gt;0,L1055*H1055/X1055,0)*VLOOKUP(B1055,'2-Kosten per locatie'!$A$13:$C$63,3,FALSE)</f>
        <v>0</v>
      </c>
      <c r="S1055" s="334">
        <f>IF(M1055&gt;0,M1055*H1055/Y1055,0)*VLOOKUP(B1055,'2-Kosten per locatie'!$A$13:$C$63,3,FALSE)</f>
        <v>0</v>
      </c>
      <c r="T1055" s="334">
        <f>IF(N1055&gt;0,N1055*H1055/Z1055,0)*VLOOKUP(B1055,'2-Kosten per locatie'!$A$13:$C$63,3,FALSE)</f>
        <v>0</v>
      </c>
      <c r="U1055" s="334">
        <f>IF(O1055&gt;0,O1055*H1055/Y1055,0)*VLOOKUP(B1055,'2-Kosten per locatie'!$A$13:$C$63,3,FALSE)</f>
        <v>0</v>
      </c>
      <c r="V1055" s="334">
        <f>IF(P1055&gt;0,P1055*H1055/Z1055,0)*VLOOKUP(B1055,'2-Kosten per locatie'!$A$13:$C$63,3,FALSE)</f>
        <v>0</v>
      </c>
      <c r="W1055" s="335">
        <f>IF(K1055="nio",0,IF(K1055&gt;0,VLOOKUP(F1055,'3-Productie normen'!A:L,VLOOKUP(K1055,'3-Productie normen'!$B$38:$C$44,2,FALSE),FALSE)))</f>
        <v>0</v>
      </c>
      <c r="X1055" s="335">
        <f t="shared" si="93"/>
        <v>0</v>
      </c>
      <c r="Y1055" s="335">
        <f t="shared" si="94"/>
        <v>0</v>
      </c>
      <c r="Z1055" s="335">
        <f t="shared" si="95"/>
        <v>0</v>
      </c>
      <c r="AA1055" s="336" t="str">
        <f>VLOOKUP(F1055,'3-Productie normen'!A:O,15,FALSE)</f>
        <v>V</v>
      </c>
      <c r="AC1055" s="337">
        <f t="shared" si="96"/>
        <v>208</v>
      </c>
    </row>
    <row r="1056" spans="1:29" ht="14.1" customHeight="1">
      <c r="A1056" s="68">
        <v>1056</v>
      </c>
      <c r="B1056" s="273" t="s">
        <v>68</v>
      </c>
      <c r="C1056" s="329" t="s">
        <v>706</v>
      </c>
      <c r="D1056" s="330" t="s">
        <v>714</v>
      </c>
      <c r="E1056" s="224" t="s">
        <v>158</v>
      </c>
      <c r="F1056" s="224" t="s">
        <v>158</v>
      </c>
      <c r="G1056" s="224" t="s">
        <v>212</v>
      </c>
      <c r="H1056" s="339">
        <v>27</v>
      </c>
      <c r="I1056" s="339"/>
      <c r="J1056" s="332">
        <f t="shared" si="97"/>
        <v>130</v>
      </c>
      <c r="K1056" s="333">
        <v>130</v>
      </c>
      <c r="L1056" s="333"/>
      <c r="M1056" s="333"/>
      <c r="N1056" s="333"/>
      <c r="O1056" s="333"/>
      <c r="P1056" s="333"/>
      <c r="Q1056" s="334" t="e">
        <f>IF(K1056="nio",0,IF(K1056&gt;0,K1056*H1056/W1056,0))*VLOOKUP(B1056,'2-Kosten per locatie'!$A$13:$C$63,3,FALSE)</f>
        <v>#DIV/0!</v>
      </c>
      <c r="R1056" s="334">
        <f>IF(L1056&gt;0,L1056*H1056/X1056,0)*VLOOKUP(B1056,'2-Kosten per locatie'!$A$13:$C$63,3,FALSE)</f>
        <v>0</v>
      </c>
      <c r="S1056" s="334">
        <f>IF(M1056&gt;0,M1056*H1056/Y1056,0)*VLOOKUP(B1056,'2-Kosten per locatie'!$A$13:$C$63,3,FALSE)</f>
        <v>0</v>
      </c>
      <c r="T1056" s="334">
        <f>IF(N1056&gt;0,N1056*H1056/Z1056,0)*VLOOKUP(B1056,'2-Kosten per locatie'!$A$13:$C$63,3,FALSE)</f>
        <v>0</v>
      </c>
      <c r="U1056" s="334">
        <f>IF(O1056&gt;0,O1056*H1056/Y1056,0)*VLOOKUP(B1056,'2-Kosten per locatie'!$A$13:$C$63,3,FALSE)</f>
        <v>0</v>
      </c>
      <c r="V1056" s="334">
        <f>IF(P1056&gt;0,P1056*H1056/Z1056,0)*VLOOKUP(B1056,'2-Kosten per locatie'!$A$13:$C$63,3,FALSE)</f>
        <v>0</v>
      </c>
      <c r="W1056" s="335">
        <f>IF(K1056="nio",0,IF(K1056&gt;0,VLOOKUP(F1056,'3-Productie normen'!A:L,VLOOKUP(K1056,'3-Productie normen'!$B$38:$C$44,2,FALSE),FALSE)))</f>
        <v>0</v>
      </c>
      <c r="X1056" s="335">
        <f t="shared" si="93"/>
        <v>0</v>
      </c>
      <c r="Y1056" s="335">
        <f t="shared" si="94"/>
        <v>0</v>
      </c>
      <c r="Z1056" s="335">
        <f t="shared" si="95"/>
        <v>0</v>
      </c>
      <c r="AA1056" s="336" t="str">
        <f>VLOOKUP(F1056,'3-Productie normen'!A:O,15,FALSE)</f>
        <v>B</v>
      </c>
      <c r="AC1056" s="337">
        <f t="shared" si="96"/>
        <v>3510</v>
      </c>
    </row>
    <row r="1057" spans="1:29" ht="14.1" customHeight="1">
      <c r="A1057" s="68">
        <v>1057</v>
      </c>
      <c r="B1057" s="273" t="s">
        <v>68</v>
      </c>
      <c r="C1057" s="329" t="s">
        <v>706</v>
      </c>
      <c r="D1057" s="330" t="s">
        <v>715</v>
      </c>
      <c r="E1057" s="224" t="s">
        <v>158</v>
      </c>
      <c r="F1057" s="224" t="s">
        <v>158</v>
      </c>
      <c r="G1057" s="224" t="s">
        <v>212</v>
      </c>
      <c r="H1057" s="339">
        <v>31</v>
      </c>
      <c r="I1057" s="339"/>
      <c r="J1057" s="332">
        <f t="shared" si="97"/>
        <v>130</v>
      </c>
      <c r="K1057" s="333">
        <v>130</v>
      </c>
      <c r="L1057" s="333"/>
      <c r="M1057" s="333"/>
      <c r="N1057" s="333"/>
      <c r="O1057" s="333"/>
      <c r="P1057" s="333"/>
      <c r="Q1057" s="334" t="e">
        <f>IF(K1057="nio",0,IF(K1057&gt;0,K1057*H1057/W1057,0))*VLOOKUP(B1057,'2-Kosten per locatie'!$A$13:$C$63,3,FALSE)</f>
        <v>#DIV/0!</v>
      </c>
      <c r="R1057" s="334">
        <f>IF(L1057&gt;0,L1057*H1057/X1057,0)*VLOOKUP(B1057,'2-Kosten per locatie'!$A$13:$C$63,3,FALSE)</f>
        <v>0</v>
      </c>
      <c r="S1057" s="334">
        <f>IF(M1057&gt;0,M1057*H1057/Y1057,0)*VLOOKUP(B1057,'2-Kosten per locatie'!$A$13:$C$63,3,FALSE)</f>
        <v>0</v>
      </c>
      <c r="T1057" s="334">
        <f>IF(N1057&gt;0,N1057*H1057/Z1057,0)*VLOOKUP(B1057,'2-Kosten per locatie'!$A$13:$C$63,3,FALSE)</f>
        <v>0</v>
      </c>
      <c r="U1057" s="334">
        <f>IF(O1057&gt;0,O1057*H1057/Y1057,0)*VLOOKUP(B1057,'2-Kosten per locatie'!$A$13:$C$63,3,FALSE)</f>
        <v>0</v>
      </c>
      <c r="V1057" s="334">
        <f>IF(P1057&gt;0,P1057*H1057/Z1057,0)*VLOOKUP(B1057,'2-Kosten per locatie'!$A$13:$C$63,3,FALSE)</f>
        <v>0</v>
      </c>
      <c r="W1057" s="335">
        <f>IF(K1057="nio",0,IF(K1057&gt;0,VLOOKUP(F1057,'3-Productie normen'!A:L,VLOOKUP(K1057,'3-Productie normen'!$B$38:$C$44,2,FALSE),FALSE)))</f>
        <v>0</v>
      </c>
      <c r="X1057" s="335">
        <f t="shared" si="93"/>
        <v>0</v>
      </c>
      <c r="Y1057" s="335">
        <f t="shared" si="94"/>
        <v>0</v>
      </c>
      <c r="Z1057" s="335">
        <f t="shared" si="95"/>
        <v>0</v>
      </c>
      <c r="AA1057" s="336" t="str">
        <f>VLOOKUP(F1057,'3-Productie normen'!A:O,15,FALSE)</f>
        <v>B</v>
      </c>
      <c r="AC1057" s="337">
        <f t="shared" si="96"/>
        <v>4030</v>
      </c>
    </row>
    <row r="1058" spans="1:29" ht="14.1" customHeight="1">
      <c r="A1058" s="68">
        <v>1058</v>
      </c>
      <c r="B1058" s="273" t="s">
        <v>68</v>
      </c>
      <c r="C1058" s="329" t="s">
        <v>706</v>
      </c>
      <c r="D1058" s="330" t="s">
        <v>716</v>
      </c>
      <c r="E1058" s="224" t="s">
        <v>717</v>
      </c>
      <c r="F1058" s="224" t="s">
        <v>158</v>
      </c>
      <c r="G1058" s="224" t="s">
        <v>212</v>
      </c>
      <c r="H1058" s="339">
        <v>34</v>
      </c>
      <c r="I1058" s="339"/>
      <c r="J1058" s="332">
        <f t="shared" si="97"/>
        <v>130</v>
      </c>
      <c r="K1058" s="333">
        <v>130</v>
      </c>
      <c r="L1058" s="333"/>
      <c r="M1058" s="333"/>
      <c r="N1058" s="333"/>
      <c r="O1058" s="333"/>
      <c r="P1058" s="333"/>
      <c r="Q1058" s="334" t="e">
        <f>IF(K1058="nio",0,IF(K1058&gt;0,K1058*H1058/W1058,0))*VLOOKUP(B1058,'2-Kosten per locatie'!$A$13:$C$63,3,FALSE)</f>
        <v>#DIV/0!</v>
      </c>
      <c r="R1058" s="334">
        <f>IF(L1058&gt;0,L1058*H1058/X1058,0)*VLOOKUP(B1058,'2-Kosten per locatie'!$A$13:$C$63,3,FALSE)</f>
        <v>0</v>
      </c>
      <c r="S1058" s="334">
        <f>IF(M1058&gt;0,M1058*H1058/Y1058,0)*VLOOKUP(B1058,'2-Kosten per locatie'!$A$13:$C$63,3,FALSE)</f>
        <v>0</v>
      </c>
      <c r="T1058" s="334">
        <f>IF(N1058&gt;0,N1058*H1058/Z1058,0)*VLOOKUP(B1058,'2-Kosten per locatie'!$A$13:$C$63,3,FALSE)</f>
        <v>0</v>
      </c>
      <c r="U1058" s="334">
        <f>IF(O1058&gt;0,O1058*H1058/Y1058,0)*VLOOKUP(B1058,'2-Kosten per locatie'!$A$13:$C$63,3,FALSE)</f>
        <v>0</v>
      </c>
      <c r="V1058" s="334">
        <f>IF(P1058&gt;0,P1058*H1058/Z1058,0)*VLOOKUP(B1058,'2-Kosten per locatie'!$A$13:$C$63,3,FALSE)</f>
        <v>0</v>
      </c>
      <c r="W1058" s="335">
        <f>IF(K1058="nio",0,IF(K1058&gt;0,VLOOKUP(F1058,'3-Productie normen'!A:L,VLOOKUP(K1058,'3-Productie normen'!$B$38:$C$44,2,FALSE),FALSE)))</f>
        <v>0</v>
      </c>
      <c r="X1058" s="335">
        <f t="shared" si="93"/>
        <v>0</v>
      </c>
      <c r="Y1058" s="335">
        <f t="shared" si="94"/>
        <v>0</v>
      </c>
      <c r="Z1058" s="335">
        <f t="shared" si="95"/>
        <v>0</v>
      </c>
      <c r="AA1058" s="336" t="str">
        <f>VLOOKUP(F1058,'3-Productie normen'!A:O,15,FALSE)</f>
        <v>B</v>
      </c>
      <c r="AC1058" s="337">
        <f t="shared" si="96"/>
        <v>4420</v>
      </c>
    </row>
    <row r="1059" spans="1:29" ht="14.1" customHeight="1">
      <c r="A1059" s="68">
        <v>1059</v>
      </c>
      <c r="B1059" s="273" t="s">
        <v>68</v>
      </c>
      <c r="C1059" s="329" t="s">
        <v>706</v>
      </c>
      <c r="D1059" s="330" t="s">
        <v>718</v>
      </c>
      <c r="E1059" s="224" t="s">
        <v>158</v>
      </c>
      <c r="F1059" s="224" t="s">
        <v>158</v>
      </c>
      <c r="G1059" s="224" t="s">
        <v>212</v>
      </c>
      <c r="H1059" s="339">
        <v>37</v>
      </c>
      <c r="I1059" s="339"/>
      <c r="J1059" s="332">
        <f t="shared" si="97"/>
        <v>130</v>
      </c>
      <c r="K1059" s="333">
        <v>130</v>
      </c>
      <c r="L1059" s="333"/>
      <c r="M1059" s="333"/>
      <c r="N1059" s="333"/>
      <c r="O1059" s="333"/>
      <c r="P1059" s="333"/>
      <c r="Q1059" s="334" t="e">
        <f>IF(K1059="nio",0,IF(K1059&gt;0,K1059*H1059/W1059,0))*VLOOKUP(B1059,'2-Kosten per locatie'!$A$13:$C$63,3,FALSE)</f>
        <v>#DIV/0!</v>
      </c>
      <c r="R1059" s="334">
        <f>IF(L1059&gt;0,L1059*H1059/X1059,0)*VLOOKUP(B1059,'2-Kosten per locatie'!$A$13:$C$63,3,FALSE)</f>
        <v>0</v>
      </c>
      <c r="S1059" s="334">
        <f>IF(M1059&gt;0,M1059*H1059/Y1059,0)*VLOOKUP(B1059,'2-Kosten per locatie'!$A$13:$C$63,3,FALSE)</f>
        <v>0</v>
      </c>
      <c r="T1059" s="334">
        <f>IF(N1059&gt;0,N1059*H1059/Z1059,0)*VLOOKUP(B1059,'2-Kosten per locatie'!$A$13:$C$63,3,FALSE)</f>
        <v>0</v>
      </c>
      <c r="U1059" s="334">
        <f>IF(O1059&gt;0,O1059*H1059/Y1059,0)*VLOOKUP(B1059,'2-Kosten per locatie'!$A$13:$C$63,3,FALSE)</f>
        <v>0</v>
      </c>
      <c r="V1059" s="334">
        <f>IF(P1059&gt;0,P1059*H1059/Z1059,0)*VLOOKUP(B1059,'2-Kosten per locatie'!$A$13:$C$63,3,FALSE)</f>
        <v>0</v>
      </c>
      <c r="W1059" s="335">
        <f>IF(K1059="nio",0,IF(K1059&gt;0,VLOOKUP(F1059,'3-Productie normen'!A:L,VLOOKUP(K1059,'3-Productie normen'!$B$38:$C$44,2,FALSE),FALSE)))</f>
        <v>0</v>
      </c>
      <c r="X1059" s="335">
        <f t="shared" si="93"/>
        <v>0</v>
      </c>
      <c r="Y1059" s="335">
        <f t="shared" si="94"/>
        <v>0</v>
      </c>
      <c r="Z1059" s="335">
        <f t="shared" si="95"/>
        <v>0</v>
      </c>
      <c r="AA1059" s="336" t="str">
        <f>VLOOKUP(F1059,'3-Productie normen'!A:O,15,FALSE)</f>
        <v>B</v>
      </c>
      <c r="AC1059" s="337">
        <f t="shared" si="96"/>
        <v>4810</v>
      </c>
    </row>
    <row r="1060" spans="1:29" ht="14.1" customHeight="1">
      <c r="A1060" s="68">
        <v>1060</v>
      </c>
      <c r="B1060" s="273" t="s">
        <v>68</v>
      </c>
      <c r="C1060" s="329" t="s">
        <v>706</v>
      </c>
      <c r="D1060" s="330" t="s">
        <v>719</v>
      </c>
      <c r="E1060" s="224" t="s">
        <v>168</v>
      </c>
      <c r="F1060" s="224" t="s">
        <v>168</v>
      </c>
      <c r="G1060" s="224" t="s">
        <v>212</v>
      </c>
      <c r="H1060" s="339">
        <v>30</v>
      </c>
      <c r="I1060" s="339"/>
      <c r="J1060" s="332">
        <f t="shared" si="97"/>
        <v>255</v>
      </c>
      <c r="K1060" s="333">
        <v>255</v>
      </c>
      <c r="L1060" s="333"/>
      <c r="M1060" s="333"/>
      <c r="N1060" s="333"/>
      <c r="O1060" s="333"/>
      <c r="P1060" s="333"/>
      <c r="Q1060" s="334" t="e">
        <f>IF(K1060="nio",0,IF(K1060&gt;0,K1060*H1060/W1060,0))*VLOOKUP(B1060,'2-Kosten per locatie'!$A$13:$C$63,3,FALSE)</f>
        <v>#DIV/0!</v>
      </c>
      <c r="R1060" s="334">
        <f>IF(L1060&gt;0,L1060*H1060/X1060,0)*VLOOKUP(B1060,'2-Kosten per locatie'!$A$13:$C$63,3,FALSE)</f>
        <v>0</v>
      </c>
      <c r="S1060" s="334">
        <f>IF(M1060&gt;0,M1060*H1060/Y1060,0)*VLOOKUP(B1060,'2-Kosten per locatie'!$A$13:$C$63,3,FALSE)</f>
        <v>0</v>
      </c>
      <c r="T1060" s="334">
        <f>IF(N1060&gt;0,N1060*H1060/Z1060,0)*VLOOKUP(B1060,'2-Kosten per locatie'!$A$13:$C$63,3,FALSE)</f>
        <v>0</v>
      </c>
      <c r="U1060" s="334">
        <f>IF(O1060&gt;0,O1060*H1060/Y1060,0)*VLOOKUP(B1060,'2-Kosten per locatie'!$A$13:$C$63,3,FALSE)</f>
        <v>0</v>
      </c>
      <c r="V1060" s="334">
        <f>IF(P1060&gt;0,P1060*H1060/Z1060,0)*VLOOKUP(B1060,'2-Kosten per locatie'!$A$13:$C$63,3,FALSE)</f>
        <v>0</v>
      </c>
      <c r="W1060" s="335">
        <f>IF(K1060="nio",0,IF(K1060&gt;0,VLOOKUP(F1060,'3-Productie normen'!A:L,VLOOKUP(K1060,'3-Productie normen'!$B$38:$C$44,2,FALSE),FALSE)))</f>
        <v>0</v>
      </c>
      <c r="X1060" s="335">
        <f t="shared" si="93"/>
        <v>0</v>
      </c>
      <c r="Y1060" s="335">
        <f t="shared" si="94"/>
        <v>0</v>
      </c>
      <c r="Z1060" s="335">
        <f t="shared" si="95"/>
        <v>0</v>
      </c>
      <c r="AA1060" s="336" t="str">
        <f>VLOOKUP(F1060,'3-Productie normen'!A:O,15,FALSE)</f>
        <v>V</v>
      </c>
      <c r="AC1060" s="337">
        <f t="shared" si="96"/>
        <v>7650</v>
      </c>
    </row>
    <row r="1061" spans="1:29" ht="14.1" customHeight="1">
      <c r="A1061" s="68">
        <v>1061</v>
      </c>
      <c r="B1061" s="273" t="s">
        <v>68</v>
      </c>
      <c r="C1061" s="329" t="s">
        <v>706</v>
      </c>
      <c r="D1061" s="330" t="s">
        <v>720</v>
      </c>
      <c r="E1061" s="224" t="s">
        <v>158</v>
      </c>
      <c r="F1061" s="224" t="s">
        <v>158</v>
      </c>
      <c r="G1061" s="224" t="s">
        <v>212</v>
      </c>
      <c r="H1061" s="339">
        <v>31</v>
      </c>
      <c r="I1061" s="339"/>
      <c r="J1061" s="332">
        <f t="shared" si="97"/>
        <v>130</v>
      </c>
      <c r="K1061" s="333">
        <v>130</v>
      </c>
      <c r="L1061" s="333"/>
      <c r="M1061" s="333"/>
      <c r="N1061" s="333"/>
      <c r="O1061" s="333"/>
      <c r="P1061" s="333"/>
      <c r="Q1061" s="334" t="e">
        <f>IF(K1061="nio",0,IF(K1061&gt;0,K1061*H1061/W1061,0))*VLOOKUP(B1061,'2-Kosten per locatie'!$A$13:$C$63,3,FALSE)</f>
        <v>#DIV/0!</v>
      </c>
      <c r="R1061" s="334">
        <f>IF(L1061&gt;0,L1061*H1061/X1061,0)*VLOOKUP(B1061,'2-Kosten per locatie'!$A$13:$C$63,3,FALSE)</f>
        <v>0</v>
      </c>
      <c r="S1061" s="334">
        <f>IF(M1061&gt;0,M1061*H1061/Y1061,0)*VLOOKUP(B1061,'2-Kosten per locatie'!$A$13:$C$63,3,FALSE)</f>
        <v>0</v>
      </c>
      <c r="T1061" s="334">
        <f>IF(N1061&gt;0,N1061*H1061/Z1061,0)*VLOOKUP(B1061,'2-Kosten per locatie'!$A$13:$C$63,3,FALSE)</f>
        <v>0</v>
      </c>
      <c r="U1061" s="334">
        <f>IF(O1061&gt;0,O1061*H1061/Y1061,0)*VLOOKUP(B1061,'2-Kosten per locatie'!$A$13:$C$63,3,FALSE)</f>
        <v>0</v>
      </c>
      <c r="V1061" s="334">
        <f>IF(P1061&gt;0,P1061*H1061/Z1061,0)*VLOOKUP(B1061,'2-Kosten per locatie'!$A$13:$C$63,3,FALSE)</f>
        <v>0</v>
      </c>
      <c r="W1061" s="335">
        <f>IF(K1061="nio",0,IF(K1061&gt;0,VLOOKUP(F1061,'3-Productie normen'!A:L,VLOOKUP(K1061,'3-Productie normen'!$B$38:$C$44,2,FALSE),FALSE)))</f>
        <v>0</v>
      </c>
      <c r="X1061" s="335">
        <f t="shared" si="93"/>
        <v>0</v>
      </c>
      <c r="Y1061" s="335">
        <f t="shared" si="94"/>
        <v>0</v>
      </c>
      <c r="Z1061" s="335">
        <f t="shared" si="95"/>
        <v>0</v>
      </c>
      <c r="AA1061" s="336" t="str">
        <f>VLOOKUP(F1061,'3-Productie normen'!A:O,15,FALSE)</f>
        <v>B</v>
      </c>
      <c r="AC1061" s="337">
        <f t="shared" si="96"/>
        <v>4030</v>
      </c>
    </row>
    <row r="1062" spans="1:29" ht="14.1" customHeight="1">
      <c r="A1062" s="68">
        <v>1062</v>
      </c>
      <c r="B1062" s="273" t="s">
        <v>69</v>
      </c>
      <c r="C1062" s="329" t="s">
        <v>721</v>
      </c>
      <c r="D1062" s="330"/>
      <c r="E1062" s="224" t="s">
        <v>722</v>
      </c>
      <c r="F1062" s="224" t="s">
        <v>153</v>
      </c>
      <c r="G1062" s="224" t="s">
        <v>209</v>
      </c>
      <c r="H1062" s="339">
        <v>8</v>
      </c>
      <c r="I1062" s="339"/>
      <c r="J1062" s="332">
        <f t="shared" si="97"/>
        <v>156</v>
      </c>
      <c r="K1062" s="333">
        <v>156</v>
      </c>
      <c r="L1062" s="333"/>
      <c r="M1062" s="333"/>
      <c r="N1062" s="333"/>
      <c r="O1062" s="333"/>
      <c r="P1062" s="333"/>
      <c r="Q1062" s="334" t="e">
        <f>IF(K1062="nio",0,IF(K1062&gt;0,K1062*H1062/W1062,0))*VLOOKUP(B1062,'2-Kosten per locatie'!$A$13:$C$63,3,FALSE)</f>
        <v>#DIV/0!</v>
      </c>
      <c r="R1062" s="334">
        <f>IF(L1062&gt;0,L1062*H1062/X1062,0)*VLOOKUP(B1062,'2-Kosten per locatie'!$A$13:$C$63,3,FALSE)</f>
        <v>0</v>
      </c>
      <c r="S1062" s="334">
        <f>IF(M1062&gt;0,M1062*H1062/Y1062,0)*VLOOKUP(B1062,'2-Kosten per locatie'!$A$13:$C$63,3,FALSE)</f>
        <v>0</v>
      </c>
      <c r="T1062" s="334">
        <f>IF(N1062&gt;0,N1062*H1062/Z1062,0)*VLOOKUP(B1062,'2-Kosten per locatie'!$A$13:$C$63,3,FALSE)</f>
        <v>0</v>
      </c>
      <c r="U1062" s="334">
        <f>IF(O1062&gt;0,O1062*H1062/Y1062,0)*VLOOKUP(B1062,'2-Kosten per locatie'!$A$13:$C$63,3,FALSE)</f>
        <v>0</v>
      </c>
      <c r="V1062" s="334">
        <f>IF(P1062&gt;0,P1062*H1062/Z1062,0)*VLOOKUP(B1062,'2-Kosten per locatie'!$A$13:$C$63,3,FALSE)</f>
        <v>0</v>
      </c>
      <c r="W1062" s="335">
        <f>IF(K1062="nio",0,IF(K1062&gt;0,VLOOKUP(F1062,'3-Productie normen'!A:L,VLOOKUP(K1062,'3-Productie normen'!$B$38:$C$44,2,FALSE),FALSE)))</f>
        <v>0</v>
      </c>
      <c r="X1062" s="335">
        <f t="shared" si="93"/>
        <v>0</v>
      </c>
      <c r="Y1062" s="335">
        <f t="shared" si="94"/>
        <v>0</v>
      </c>
      <c r="Z1062" s="335">
        <f t="shared" si="95"/>
        <v>0</v>
      </c>
      <c r="AA1062" s="336" t="str">
        <f>VLOOKUP(F1062,'3-Productie normen'!A:O,15,FALSE)</f>
        <v>V</v>
      </c>
      <c r="AC1062" s="337">
        <f t="shared" si="96"/>
        <v>1248</v>
      </c>
    </row>
    <row r="1063" spans="1:29" ht="14.1" customHeight="1">
      <c r="A1063" s="68">
        <v>1063</v>
      </c>
      <c r="B1063" s="273" t="s">
        <v>69</v>
      </c>
      <c r="C1063" s="329" t="s">
        <v>721</v>
      </c>
      <c r="D1063" s="330"/>
      <c r="E1063" s="224" t="s">
        <v>153</v>
      </c>
      <c r="F1063" s="224" t="s">
        <v>153</v>
      </c>
      <c r="G1063" s="224" t="s">
        <v>211</v>
      </c>
      <c r="H1063" s="339">
        <v>20</v>
      </c>
      <c r="I1063" s="339"/>
      <c r="J1063" s="332">
        <f t="shared" si="97"/>
        <v>156</v>
      </c>
      <c r="K1063" s="333">
        <v>156</v>
      </c>
      <c r="L1063" s="333"/>
      <c r="M1063" s="333"/>
      <c r="N1063" s="333"/>
      <c r="O1063" s="333"/>
      <c r="P1063" s="333"/>
      <c r="Q1063" s="334" t="e">
        <f>IF(K1063="nio",0,IF(K1063&gt;0,K1063*H1063/W1063,0))*VLOOKUP(B1063,'2-Kosten per locatie'!$A$13:$C$63,3,FALSE)</f>
        <v>#DIV/0!</v>
      </c>
      <c r="R1063" s="334">
        <f>IF(L1063&gt;0,L1063*H1063/X1063,0)*VLOOKUP(B1063,'2-Kosten per locatie'!$A$13:$C$63,3,FALSE)</f>
        <v>0</v>
      </c>
      <c r="S1063" s="334">
        <f>IF(M1063&gt;0,M1063*H1063/Y1063,0)*VLOOKUP(B1063,'2-Kosten per locatie'!$A$13:$C$63,3,FALSE)</f>
        <v>0</v>
      </c>
      <c r="T1063" s="334">
        <f>IF(N1063&gt;0,N1063*H1063/Z1063,0)*VLOOKUP(B1063,'2-Kosten per locatie'!$A$13:$C$63,3,FALSE)</f>
        <v>0</v>
      </c>
      <c r="U1063" s="334">
        <f>IF(O1063&gt;0,O1063*H1063/Y1063,0)*VLOOKUP(B1063,'2-Kosten per locatie'!$A$13:$C$63,3,FALSE)</f>
        <v>0</v>
      </c>
      <c r="V1063" s="334">
        <f>IF(P1063&gt;0,P1063*H1063/Z1063,0)*VLOOKUP(B1063,'2-Kosten per locatie'!$A$13:$C$63,3,FALSE)</f>
        <v>0</v>
      </c>
      <c r="W1063" s="335">
        <f>IF(K1063="nio",0,IF(K1063&gt;0,VLOOKUP(F1063,'3-Productie normen'!A:L,VLOOKUP(K1063,'3-Productie normen'!$B$38:$C$44,2,FALSE),FALSE)))</f>
        <v>0</v>
      </c>
      <c r="X1063" s="335">
        <f t="shared" si="93"/>
        <v>0</v>
      </c>
      <c r="Y1063" s="335">
        <f t="shared" si="94"/>
        <v>0</v>
      </c>
      <c r="Z1063" s="335">
        <f t="shared" si="95"/>
        <v>0</v>
      </c>
      <c r="AA1063" s="336" t="str">
        <f>VLOOKUP(F1063,'3-Productie normen'!A:O,15,FALSE)</f>
        <v>V</v>
      </c>
      <c r="AC1063" s="337">
        <f t="shared" si="96"/>
        <v>3120</v>
      </c>
    </row>
    <row r="1064" spans="1:29" ht="14.1" customHeight="1">
      <c r="A1064" s="68">
        <v>1064</v>
      </c>
      <c r="B1064" s="273" t="s">
        <v>69</v>
      </c>
      <c r="C1064" s="329" t="s">
        <v>721</v>
      </c>
      <c r="D1064" s="330"/>
      <c r="E1064" s="224" t="s">
        <v>643</v>
      </c>
      <c r="F1064" s="224" t="s">
        <v>153</v>
      </c>
      <c r="G1064" s="224" t="s">
        <v>209</v>
      </c>
      <c r="H1064" s="339">
        <v>23</v>
      </c>
      <c r="I1064" s="339"/>
      <c r="J1064" s="332">
        <f t="shared" si="97"/>
        <v>156</v>
      </c>
      <c r="K1064" s="333">
        <v>156</v>
      </c>
      <c r="L1064" s="333"/>
      <c r="M1064" s="333"/>
      <c r="N1064" s="333"/>
      <c r="O1064" s="333"/>
      <c r="P1064" s="333"/>
      <c r="Q1064" s="334" t="e">
        <f>IF(K1064="nio",0,IF(K1064&gt;0,K1064*H1064/W1064,0))*VLOOKUP(B1064,'2-Kosten per locatie'!$A$13:$C$63,3,FALSE)</f>
        <v>#DIV/0!</v>
      </c>
      <c r="R1064" s="334">
        <f>IF(L1064&gt;0,L1064*H1064/X1064,0)*VLOOKUP(B1064,'2-Kosten per locatie'!$A$13:$C$63,3,FALSE)</f>
        <v>0</v>
      </c>
      <c r="S1064" s="334">
        <f>IF(M1064&gt;0,M1064*H1064/Y1064,0)*VLOOKUP(B1064,'2-Kosten per locatie'!$A$13:$C$63,3,FALSE)</f>
        <v>0</v>
      </c>
      <c r="T1064" s="334">
        <f>IF(N1064&gt;0,N1064*H1064/Z1064,0)*VLOOKUP(B1064,'2-Kosten per locatie'!$A$13:$C$63,3,FALSE)</f>
        <v>0</v>
      </c>
      <c r="U1064" s="334">
        <f>IF(O1064&gt;0,O1064*H1064/Y1064,0)*VLOOKUP(B1064,'2-Kosten per locatie'!$A$13:$C$63,3,FALSE)</f>
        <v>0</v>
      </c>
      <c r="V1064" s="334">
        <f>IF(P1064&gt;0,P1064*H1064/Z1064,0)*VLOOKUP(B1064,'2-Kosten per locatie'!$A$13:$C$63,3,FALSE)</f>
        <v>0</v>
      </c>
      <c r="W1064" s="335">
        <f>IF(K1064="nio",0,IF(K1064&gt;0,VLOOKUP(F1064,'3-Productie normen'!A:L,VLOOKUP(K1064,'3-Productie normen'!$B$38:$C$44,2,FALSE),FALSE)))</f>
        <v>0</v>
      </c>
      <c r="X1064" s="335">
        <f t="shared" si="93"/>
        <v>0</v>
      </c>
      <c r="Y1064" s="335">
        <f t="shared" si="94"/>
        <v>0</v>
      </c>
      <c r="Z1064" s="335">
        <f t="shared" si="95"/>
        <v>0</v>
      </c>
      <c r="AA1064" s="336" t="str">
        <f>VLOOKUP(F1064,'3-Productie normen'!A:O,15,FALSE)</f>
        <v>V</v>
      </c>
      <c r="AC1064" s="337">
        <f t="shared" si="96"/>
        <v>3588</v>
      </c>
    </row>
    <row r="1065" spans="1:29" ht="14.1" customHeight="1">
      <c r="A1065" s="68">
        <v>1065</v>
      </c>
      <c r="B1065" s="273" t="s">
        <v>69</v>
      </c>
      <c r="C1065" s="329" t="s">
        <v>721</v>
      </c>
      <c r="D1065" s="330"/>
      <c r="E1065" s="224" t="s">
        <v>158</v>
      </c>
      <c r="F1065" s="224" t="s">
        <v>158</v>
      </c>
      <c r="G1065" s="224" t="s">
        <v>209</v>
      </c>
      <c r="H1065" s="339">
        <v>25</v>
      </c>
      <c r="I1065" s="339"/>
      <c r="J1065" s="332">
        <f t="shared" si="97"/>
        <v>130</v>
      </c>
      <c r="K1065" s="333">
        <v>130</v>
      </c>
      <c r="L1065" s="333"/>
      <c r="M1065" s="333"/>
      <c r="N1065" s="333"/>
      <c r="O1065" s="333"/>
      <c r="P1065" s="333"/>
      <c r="Q1065" s="334" t="e">
        <f>IF(K1065="nio",0,IF(K1065&gt;0,K1065*H1065/W1065,0))*VLOOKUP(B1065,'2-Kosten per locatie'!$A$13:$C$63,3,FALSE)</f>
        <v>#DIV/0!</v>
      </c>
      <c r="R1065" s="334">
        <f>IF(L1065&gt;0,L1065*H1065/X1065,0)*VLOOKUP(B1065,'2-Kosten per locatie'!$A$13:$C$63,3,FALSE)</f>
        <v>0</v>
      </c>
      <c r="S1065" s="334">
        <f>IF(M1065&gt;0,M1065*H1065/Y1065,0)*VLOOKUP(B1065,'2-Kosten per locatie'!$A$13:$C$63,3,FALSE)</f>
        <v>0</v>
      </c>
      <c r="T1065" s="334">
        <f>IF(N1065&gt;0,N1065*H1065/Z1065,0)*VLOOKUP(B1065,'2-Kosten per locatie'!$A$13:$C$63,3,FALSE)</f>
        <v>0</v>
      </c>
      <c r="U1065" s="334">
        <f>IF(O1065&gt;0,O1065*H1065/Y1065,0)*VLOOKUP(B1065,'2-Kosten per locatie'!$A$13:$C$63,3,FALSE)</f>
        <v>0</v>
      </c>
      <c r="V1065" s="334">
        <f>IF(P1065&gt;0,P1065*H1065/Z1065,0)*VLOOKUP(B1065,'2-Kosten per locatie'!$A$13:$C$63,3,FALSE)</f>
        <v>0</v>
      </c>
      <c r="W1065" s="335">
        <f>IF(K1065="nio",0,IF(K1065&gt;0,VLOOKUP(F1065,'3-Productie normen'!A:L,VLOOKUP(K1065,'3-Productie normen'!$B$38:$C$44,2,FALSE),FALSE)))</f>
        <v>0</v>
      </c>
      <c r="X1065" s="335">
        <f t="shared" si="93"/>
        <v>0</v>
      </c>
      <c r="Y1065" s="335">
        <f t="shared" si="94"/>
        <v>0</v>
      </c>
      <c r="Z1065" s="335">
        <f t="shared" si="95"/>
        <v>0</v>
      </c>
      <c r="AA1065" s="336" t="str">
        <f>VLOOKUP(F1065,'3-Productie normen'!A:O,15,FALSE)</f>
        <v>B</v>
      </c>
      <c r="AC1065" s="337">
        <f t="shared" si="96"/>
        <v>3250</v>
      </c>
    </row>
    <row r="1066" spans="1:29" ht="14.1" customHeight="1">
      <c r="A1066" s="68">
        <v>1066</v>
      </c>
      <c r="B1066" s="273" t="s">
        <v>69</v>
      </c>
      <c r="C1066" s="329" t="s">
        <v>721</v>
      </c>
      <c r="D1066" s="330"/>
      <c r="E1066" s="224" t="s">
        <v>154</v>
      </c>
      <c r="F1066" s="224" t="s">
        <v>154</v>
      </c>
      <c r="G1066" s="224" t="s">
        <v>211</v>
      </c>
      <c r="H1066" s="339">
        <v>12</v>
      </c>
      <c r="I1066" s="339"/>
      <c r="J1066" s="332">
        <f t="shared" si="97"/>
        <v>130</v>
      </c>
      <c r="K1066" s="333">
        <v>130</v>
      </c>
      <c r="L1066" s="333"/>
      <c r="M1066" s="333"/>
      <c r="N1066" s="333"/>
      <c r="O1066" s="333"/>
      <c r="P1066" s="333"/>
      <c r="Q1066" s="334" t="e">
        <f>IF(K1066="nio",0,IF(K1066&gt;0,K1066*H1066/W1066,0))*VLOOKUP(B1066,'2-Kosten per locatie'!$A$13:$C$63,3,FALSE)</f>
        <v>#DIV/0!</v>
      </c>
      <c r="R1066" s="334">
        <f>IF(L1066&gt;0,L1066*H1066/X1066,0)*VLOOKUP(B1066,'2-Kosten per locatie'!$A$13:$C$63,3,FALSE)</f>
        <v>0</v>
      </c>
      <c r="S1066" s="334">
        <f>IF(M1066&gt;0,M1066*H1066/Y1066,0)*VLOOKUP(B1066,'2-Kosten per locatie'!$A$13:$C$63,3,FALSE)</f>
        <v>0</v>
      </c>
      <c r="T1066" s="334">
        <f>IF(N1066&gt;0,N1066*H1066/Z1066,0)*VLOOKUP(B1066,'2-Kosten per locatie'!$A$13:$C$63,3,FALSE)</f>
        <v>0</v>
      </c>
      <c r="U1066" s="334">
        <f>IF(O1066&gt;0,O1066*H1066/Y1066,0)*VLOOKUP(B1066,'2-Kosten per locatie'!$A$13:$C$63,3,FALSE)</f>
        <v>0</v>
      </c>
      <c r="V1066" s="334">
        <f>IF(P1066&gt;0,P1066*H1066/Z1066,0)*VLOOKUP(B1066,'2-Kosten per locatie'!$A$13:$C$63,3,FALSE)</f>
        <v>0</v>
      </c>
      <c r="W1066" s="335">
        <f>IF(K1066="nio",0,IF(K1066&gt;0,VLOOKUP(F1066,'3-Productie normen'!A:L,VLOOKUP(K1066,'3-Productie normen'!$B$38:$C$44,2,FALSE),FALSE)))</f>
        <v>0</v>
      </c>
      <c r="X1066" s="335">
        <f t="shared" si="93"/>
        <v>0</v>
      </c>
      <c r="Y1066" s="335">
        <f t="shared" si="94"/>
        <v>0</v>
      </c>
      <c r="Z1066" s="335">
        <f t="shared" si="95"/>
        <v>0</v>
      </c>
      <c r="AA1066" s="336" t="str">
        <f>VLOOKUP(F1066,'3-Productie normen'!A:O,15,FALSE)</f>
        <v>V</v>
      </c>
      <c r="AC1066" s="337">
        <f t="shared" si="96"/>
        <v>1560</v>
      </c>
    </row>
    <row r="1067" spans="1:29" ht="14.1" customHeight="1">
      <c r="A1067" s="68">
        <v>1067</v>
      </c>
      <c r="B1067" s="273" t="s">
        <v>69</v>
      </c>
      <c r="C1067" s="329" t="s">
        <v>721</v>
      </c>
      <c r="D1067" s="330"/>
      <c r="E1067" s="224" t="s">
        <v>635</v>
      </c>
      <c r="F1067" s="224" t="s">
        <v>636</v>
      </c>
      <c r="G1067" s="224" t="s">
        <v>209</v>
      </c>
      <c r="H1067" s="339">
        <v>68</v>
      </c>
      <c r="I1067" s="339"/>
      <c r="J1067" s="332">
        <f t="shared" si="97"/>
        <v>156</v>
      </c>
      <c r="K1067" s="333">
        <v>156</v>
      </c>
      <c r="L1067" s="333"/>
      <c r="M1067" s="333"/>
      <c r="N1067" s="333"/>
      <c r="O1067" s="333"/>
      <c r="P1067" s="333"/>
      <c r="Q1067" s="334" t="e">
        <f>IF(K1067="nio",0,IF(K1067&gt;0,K1067*H1067/W1067,0))*VLOOKUP(B1067,'2-Kosten per locatie'!$A$13:$C$63,3,FALSE)</f>
        <v>#DIV/0!</v>
      </c>
      <c r="R1067" s="334">
        <f>IF(L1067&gt;0,L1067*H1067/X1067,0)*VLOOKUP(B1067,'2-Kosten per locatie'!$A$13:$C$63,3,FALSE)</f>
        <v>0</v>
      </c>
      <c r="S1067" s="334">
        <f>IF(M1067&gt;0,M1067*H1067/Y1067,0)*VLOOKUP(B1067,'2-Kosten per locatie'!$A$13:$C$63,3,FALSE)</f>
        <v>0</v>
      </c>
      <c r="T1067" s="334">
        <f>IF(N1067&gt;0,N1067*H1067/Z1067,0)*VLOOKUP(B1067,'2-Kosten per locatie'!$A$13:$C$63,3,FALSE)</f>
        <v>0</v>
      </c>
      <c r="U1067" s="334">
        <f>IF(O1067&gt;0,O1067*H1067/Y1067,0)*VLOOKUP(B1067,'2-Kosten per locatie'!$A$13:$C$63,3,FALSE)</f>
        <v>0</v>
      </c>
      <c r="V1067" s="334">
        <f>IF(P1067&gt;0,P1067*H1067/Z1067,0)*VLOOKUP(B1067,'2-Kosten per locatie'!$A$13:$C$63,3,FALSE)</f>
        <v>0</v>
      </c>
      <c r="W1067" s="335">
        <f>IF(K1067="nio",0,IF(K1067&gt;0,VLOOKUP(F1067,'3-Productie normen'!A:L,VLOOKUP(K1067,'3-Productie normen'!$B$38:$C$44,2,FALSE),FALSE)))</f>
        <v>0</v>
      </c>
      <c r="X1067" s="335">
        <f t="shared" si="93"/>
        <v>0</v>
      </c>
      <c r="Y1067" s="335">
        <f t="shared" si="94"/>
        <v>0</v>
      </c>
      <c r="Z1067" s="335">
        <f t="shared" si="95"/>
        <v>0</v>
      </c>
      <c r="AA1067" s="336" t="str">
        <f>VLOOKUP(F1067,'3-Productie normen'!A:O,15,FALSE)</f>
        <v>V</v>
      </c>
      <c r="AC1067" s="337">
        <f t="shared" si="96"/>
        <v>10608</v>
      </c>
    </row>
    <row r="1068" spans="1:29" ht="14.1" customHeight="1">
      <c r="A1068" s="68">
        <v>1068</v>
      </c>
      <c r="B1068" s="273" t="s">
        <v>69</v>
      </c>
      <c r="C1068" s="329" t="s">
        <v>721</v>
      </c>
      <c r="D1068" s="330"/>
      <c r="E1068" s="224" t="s">
        <v>157</v>
      </c>
      <c r="F1068" s="224" t="s">
        <v>336</v>
      </c>
      <c r="G1068" s="224" t="s">
        <v>233</v>
      </c>
      <c r="H1068" s="339">
        <v>53</v>
      </c>
      <c r="I1068" s="339"/>
      <c r="J1068" s="332">
        <f t="shared" si="97"/>
        <v>156</v>
      </c>
      <c r="K1068" s="333">
        <v>156</v>
      </c>
      <c r="L1068" s="333"/>
      <c r="M1068" s="333"/>
      <c r="N1068" s="333"/>
      <c r="O1068" s="333"/>
      <c r="P1068" s="333"/>
      <c r="Q1068" s="334" t="e">
        <f>IF(K1068="nio",0,IF(K1068&gt;0,K1068*H1068/W1068,0))*VLOOKUP(B1068,'2-Kosten per locatie'!$A$13:$C$63,3,FALSE)</f>
        <v>#DIV/0!</v>
      </c>
      <c r="R1068" s="334">
        <f>IF(L1068&gt;0,L1068*H1068/X1068,0)*VLOOKUP(B1068,'2-Kosten per locatie'!$A$13:$C$63,3,FALSE)</f>
        <v>0</v>
      </c>
      <c r="S1068" s="334">
        <f>IF(M1068&gt;0,M1068*H1068/Y1068,0)*VLOOKUP(B1068,'2-Kosten per locatie'!$A$13:$C$63,3,FALSE)</f>
        <v>0</v>
      </c>
      <c r="T1068" s="334">
        <f>IF(N1068&gt;0,N1068*H1068/Z1068,0)*VLOOKUP(B1068,'2-Kosten per locatie'!$A$13:$C$63,3,FALSE)</f>
        <v>0</v>
      </c>
      <c r="U1068" s="334">
        <f>IF(O1068&gt;0,O1068*H1068/Y1068,0)*VLOOKUP(B1068,'2-Kosten per locatie'!$A$13:$C$63,3,FALSE)</f>
        <v>0</v>
      </c>
      <c r="V1068" s="334">
        <f>IF(P1068&gt;0,P1068*H1068/Z1068,0)*VLOOKUP(B1068,'2-Kosten per locatie'!$A$13:$C$63,3,FALSE)</f>
        <v>0</v>
      </c>
      <c r="W1068" s="335">
        <f>IF(K1068="nio",0,IF(K1068&gt;0,VLOOKUP(F1068,'3-Productie normen'!A:L,VLOOKUP(K1068,'3-Productie normen'!$B$38:$C$44,2,FALSE),FALSE)))</f>
        <v>0</v>
      </c>
      <c r="X1068" s="335">
        <f t="shared" si="93"/>
        <v>0</v>
      </c>
      <c r="Y1068" s="335">
        <f t="shared" si="94"/>
        <v>0</v>
      </c>
      <c r="Z1068" s="335">
        <f t="shared" si="95"/>
        <v>0</v>
      </c>
      <c r="AA1068" s="336" t="str">
        <f>VLOOKUP(F1068,'3-Productie normen'!A:O,15,FALSE)</f>
        <v>V</v>
      </c>
      <c r="AC1068" s="337">
        <f t="shared" si="96"/>
        <v>8268</v>
      </c>
    </row>
    <row r="1069" spans="1:29" ht="14.1" customHeight="1">
      <c r="A1069" s="68">
        <v>1069</v>
      </c>
      <c r="B1069" s="273" t="s">
        <v>69</v>
      </c>
      <c r="C1069" s="329" t="s">
        <v>721</v>
      </c>
      <c r="D1069" s="330"/>
      <c r="E1069" s="224" t="s">
        <v>635</v>
      </c>
      <c r="F1069" s="224" t="s">
        <v>636</v>
      </c>
      <c r="G1069" s="224" t="s">
        <v>233</v>
      </c>
      <c r="H1069" s="339">
        <v>62</v>
      </c>
      <c r="I1069" s="339"/>
      <c r="J1069" s="332">
        <f t="shared" si="97"/>
        <v>156</v>
      </c>
      <c r="K1069" s="333">
        <v>156</v>
      </c>
      <c r="L1069" s="333"/>
      <c r="M1069" s="333"/>
      <c r="N1069" s="333"/>
      <c r="O1069" s="333"/>
      <c r="P1069" s="333"/>
      <c r="Q1069" s="334" t="e">
        <f>IF(K1069="nio",0,IF(K1069&gt;0,K1069*H1069/W1069,0))*VLOOKUP(B1069,'2-Kosten per locatie'!$A$13:$C$63,3,FALSE)</f>
        <v>#DIV/0!</v>
      </c>
      <c r="R1069" s="334">
        <f>IF(L1069&gt;0,L1069*H1069/X1069,0)*VLOOKUP(B1069,'2-Kosten per locatie'!$A$13:$C$63,3,FALSE)</f>
        <v>0</v>
      </c>
      <c r="S1069" s="334">
        <f>IF(M1069&gt;0,M1069*H1069/Y1069,0)*VLOOKUP(B1069,'2-Kosten per locatie'!$A$13:$C$63,3,FALSE)</f>
        <v>0</v>
      </c>
      <c r="T1069" s="334">
        <f>IF(N1069&gt;0,N1069*H1069/Z1069,0)*VLOOKUP(B1069,'2-Kosten per locatie'!$A$13:$C$63,3,FALSE)</f>
        <v>0</v>
      </c>
      <c r="U1069" s="334">
        <f>IF(O1069&gt;0,O1069*H1069/Y1069,0)*VLOOKUP(B1069,'2-Kosten per locatie'!$A$13:$C$63,3,FALSE)</f>
        <v>0</v>
      </c>
      <c r="V1069" s="334">
        <f>IF(P1069&gt;0,P1069*H1069/Z1069,0)*VLOOKUP(B1069,'2-Kosten per locatie'!$A$13:$C$63,3,FALSE)</f>
        <v>0</v>
      </c>
      <c r="W1069" s="335">
        <f>IF(K1069="nio",0,IF(K1069&gt;0,VLOOKUP(F1069,'3-Productie normen'!A:L,VLOOKUP(K1069,'3-Productie normen'!$B$38:$C$44,2,FALSE),FALSE)))</f>
        <v>0</v>
      </c>
      <c r="X1069" s="335">
        <f t="shared" si="93"/>
        <v>0</v>
      </c>
      <c r="Y1069" s="335">
        <f t="shared" si="94"/>
        <v>0</v>
      </c>
      <c r="Z1069" s="335">
        <f t="shared" si="95"/>
        <v>0</v>
      </c>
      <c r="AA1069" s="336" t="str">
        <f>VLOOKUP(F1069,'3-Productie normen'!A:O,15,FALSE)</f>
        <v>V</v>
      </c>
      <c r="AC1069" s="337">
        <f t="shared" si="96"/>
        <v>9672</v>
      </c>
    </row>
    <row r="1070" spans="1:29" ht="14.1" customHeight="1">
      <c r="A1070" s="68">
        <v>1070</v>
      </c>
      <c r="B1070" s="273" t="s">
        <v>69</v>
      </c>
      <c r="C1070" s="329" t="s">
        <v>721</v>
      </c>
      <c r="D1070" s="330"/>
      <c r="E1070" s="224" t="s">
        <v>154</v>
      </c>
      <c r="F1070" s="224" t="s">
        <v>283</v>
      </c>
      <c r="G1070" s="224" t="s">
        <v>233</v>
      </c>
      <c r="H1070" s="339">
        <v>16</v>
      </c>
      <c r="I1070" s="339"/>
      <c r="J1070" s="332">
        <f t="shared" si="97"/>
        <v>130</v>
      </c>
      <c r="K1070" s="333">
        <v>130</v>
      </c>
      <c r="L1070" s="333"/>
      <c r="M1070" s="333"/>
      <c r="N1070" s="333"/>
      <c r="O1070" s="333"/>
      <c r="P1070" s="333"/>
      <c r="Q1070" s="334" t="e">
        <f>IF(K1070="nio",0,IF(K1070&gt;0,K1070*H1070/W1070,0))*VLOOKUP(B1070,'2-Kosten per locatie'!$A$13:$C$63,3,FALSE)</f>
        <v>#DIV/0!</v>
      </c>
      <c r="R1070" s="334">
        <f>IF(L1070&gt;0,L1070*H1070/X1070,0)*VLOOKUP(B1070,'2-Kosten per locatie'!$A$13:$C$63,3,FALSE)</f>
        <v>0</v>
      </c>
      <c r="S1070" s="334">
        <f>IF(M1070&gt;0,M1070*H1070/Y1070,0)*VLOOKUP(B1070,'2-Kosten per locatie'!$A$13:$C$63,3,FALSE)</f>
        <v>0</v>
      </c>
      <c r="T1070" s="334">
        <f>IF(N1070&gt;0,N1070*H1070/Z1070,0)*VLOOKUP(B1070,'2-Kosten per locatie'!$A$13:$C$63,3,FALSE)</f>
        <v>0</v>
      </c>
      <c r="U1070" s="334">
        <f>IF(O1070&gt;0,O1070*H1070/Y1070,0)*VLOOKUP(B1070,'2-Kosten per locatie'!$A$13:$C$63,3,FALSE)</f>
        <v>0</v>
      </c>
      <c r="V1070" s="334">
        <f>IF(P1070&gt;0,P1070*H1070/Z1070,0)*VLOOKUP(B1070,'2-Kosten per locatie'!$A$13:$C$63,3,FALSE)</f>
        <v>0</v>
      </c>
      <c r="W1070" s="335">
        <f>IF(K1070="nio",0,IF(K1070&gt;0,VLOOKUP(F1070,'3-Productie normen'!A:L,VLOOKUP(K1070,'3-Productie normen'!$B$38:$C$44,2,FALSE),FALSE)))</f>
        <v>0</v>
      </c>
      <c r="X1070" s="335">
        <f t="shared" si="93"/>
        <v>0</v>
      </c>
      <c r="Y1070" s="335">
        <f t="shared" si="94"/>
        <v>0</v>
      </c>
      <c r="Z1070" s="335">
        <f t="shared" si="95"/>
        <v>0</v>
      </c>
      <c r="AA1070" s="336" t="str">
        <f>VLOOKUP(F1070,'3-Productie normen'!A:O,15,FALSE)</f>
        <v>V</v>
      </c>
      <c r="AC1070" s="337">
        <f t="shared" si="96"/>
        <v>2080</v>
      </c>
    </row>
    <row r="1071" spans="1:29" ht="14.1" customHeight="1">
      <c r="A1071" s="68">
        <v>1071</v>
      </c>
      <c r="B1071" s="273" t="s">
        <v>69</v>
      </c>
      <c r="C1071" s="329" t="s">
        <v>721</v>
      </c>
      <c r="D1071" s="330"/>
      <c r="E1071" s="224" t="s">
        <v>154</v>
      </c>
      <c r="F1071" s="224" t="s">
        <v>283</v>
      </c>
      <c r="G1071" s="224" t="s">
        <v>211</v>
      </c>
      <c r="H1071" s="339">
        <v>8</v>
      </c>
      <c r="I1071" s="339"/>
      <c r="J1071" s="332">
        <f t="shared" si="97"/>
        <v>130</v>
      </c>
      <c r="K1071" s="333">
        <v>130</v>
      </c>
      <c r="L1071" s="333"/>
      <c r="M1071" s="333"/>
      <c r="N1071" s="333"/>
      <c r="O1071" s="333"/>
      <c r="P1071" s="333"/>
      <c r="Q1071" s="334" t="e">
        <f>IF(K1071="nio",0,IF(K1071&gt;0,K1071*H1071/W1071,0))*VLOOKUP(B1071,'2-Kosten per locatie'!$A$13:$C$63,3,FALSE)</f>
        <v>#DIV/0!</v>
      </c>
      <c r="R1071" s="334">
        <f>IF(L1071&gt;0,L1071*H1071/X1071,0)*VLOOKUP(B1071,'2-Kosten per locatie'!$A$13:$C$63,3,FALSE)</f>
        <v>0</v>
      </c>
      <c r="S1071" s="334">
        <f>IF(M1071&gt;0,M1071*H1071/Y1071,0)*VLOOKUP(B1071,'2-Kosten per locatie'!$A$13:$C$63,3,FALSE)</f>
        <v>0</v>
      </c>
      <c r="T1071" s="334">
        <f>IF(N1071&gt;0,N1071*H1071/Z1071,0)*VLOOKUP(B1071,'2-Kosten per locatie'!$A$13:$C$63,3,FALSE)</f>
        <v>0</v>
      </c>
      <c r="U1071" s="334">
        <f>IF(O1071&gt;0,O1071*H1071/Y1071,0)*VLOOKUP(B1071,'2-Kosten per locatie'!$A$13:$C$63,3,FALSE)</f>
        <v>0</v>
      </c>
      <c r="V1071" s="334">
        <f>IF(P1071&gt;0,P1071*H1071/Z1071,0)*VLOOKUP(B1071,'2-Kosten per locatie'!$A$13:$C$63,3,FALSE)</f>
        <v>0</v>
      </c>
      <c r="W1071" s="335">
        <f>IF(K1071="nio",0,IF(K1071&gt;0,VLOOKUP(F1071,'3-Productie normen'!A:L,VLOOKUP(K1071,'3-Productie normen'!$B$38:$C$44,2,FALSE),FALSE)))</f>
        <v>0</v>
      </c>
      <c r="X1071" s="335">
        <f t="shared" si="93"/>
        <v>0</v>
      </c>
      <c r="Y1071" s="335">
        <f t="shared" si="94"/>
        <v>0</v>
      </c>
      <c r="Z1071" s="335">
        <f t="shared" si="95"/>
        <v>0</v>
      </c>
      <c r="AA1071" s="336" t="str">
        <f>VLOOKUP(F1071,'3-Productie normen'!A:O,15,FALSE)</f>
        <v>V</v>
      </c>
      <c r="AC1071" s="337">
        <f t="shared" si="96"/>
        <v>1040</v>
      </c>
    </row>
    <row r="1072" spans="1:29" ht="14.1" customHeight="1">
      <c r="A1072" s="68">
        <v>1072</v>
      </c>
      <c r="B1072" s="273" t="s">
        <v>69</v>
      </c>
      <c r="C1072" s="329" t="s">
        <v>721</v>
      </c>
      <c r="D1072" s="330"/>
      <c r="E1072" s="224" t="s">
        <v>723</v>
      </c>
      <c r="F1072" s="224" t="s">
        <v>166</v>
      </c>
      <c r="G1072" s="224" t="s">
        <v>211</v>
      </c>
      <c r="H1072" s="339">
        <v>4</v>
      </c>
      <c r="I1072" s="339"/>
      <c r="J1072" s="332">
        <f t="shared" si="97"/>
        <v>156</v>
      </c>
      <c r="K1072" s="333">
        <v>156</v>
      </c>
      <c r="L1072" s="333"/>
      <c r="M1072" s="333"/>
      <c r="N1072" s="333"/>
      <c r="O1072" s="333"/>
      <c r="P1072" s="333"/>
      <c r="Q1072" s="334" t="e">
        <f>IF(K1072="nio",0,IF(K1072&gt;0,K1072*H1072/W1072,0))*VLOOKUP(B1072,'2-Kosten per locatie'!$A$13:$C$63,3,FALSE)</f>
        <v>#DIV/0!</v>
      </c>
      <c r="R1072" s="334">
        <f>IF(L1072&gt;0,L1072*H1072/X1072,0)*VLOOKUP(B1072,'2-Kosten per locatie'!$A$13:$C$63,3,FALSE)</f>
        <v>0</v>
      </c>
      <c r="S1072" s="334">
        <f>IF(M1072&gt;0,M1072*H1072/Y1072,0)*VLOOKUP(B1072,'2-Kosten per locatie'!$A$13:$C$63,3,FALSE)</f>
        <v>0</v>
      </c>
      <c r="T1072" s="334">
        <f>IF(N1072&gt;0,N1072*H1072/Z1072,0)*VLOOKUP(B1072,'2-Kosten per locatie'!$A$13:$C$63,3,FALSE)</f>
        <v>0</v>
      </c>
      <c r="U1072" s="334">
        <f>IF(O1072&gt;0,O1072*H1072/Y1072,0)*VLOOKUP(B1072,'2-Kosten per locatie'!$A$13:$C$63,3,FALSE)</f>
        <v>0</v>
      </c>
      <c r="V1072" s="334">
        <f>IF(P1072&gt;0,P1072*H1072/Z1072,0)*VLOOKUP(B1072,'2-Kosten per locatie'!$A$13:$C$63,3,FALSE)</f>
        <v>0</v>
      </c>
      <c r="W1072" s="335">
        <f>IF(K1072="nio",0,IF(K1072&gt;0,VLOOKUP(F1072,'3-Productie normen'!A:L,VLOOKUP(K1072,'3-Productie normen'!$B$38:$C$44,2,FALSE),FALSE)))</f>
        <v>0</v>
      </c>
      <c r="X1072" s="335">
        <f t="shared" si="93"/>
        <v>0</v>
      </c>
      <c r="Y1072" s="335">
        <f t="shared" si="94"/>
        <v>0</v>
      </c>
      <c r="Z1072" s="335">
        <f t="shared" si="95"/>
        <v>0</v>
      </c>
      <c r="AA1072" s="336" t="str">
        <f>VLOOKUP(F1072,'3-Productie normen'!A:O,15,FALSE)</f>
        <v>S</v>
      </c>
      <c r="AC1072" s="337">
        <f t="shared" si="96"/>
        <v>624</v>
      </c>
    </row>
    <row r="1073" spans="1:29" ht="14.1" customHeight="1">
      <c r="A1073" s="68">
        <v>1073</v>
      </c>
      <c r="B1073" s="273" t="s">
        <v>69</v>
      </c>
      <c r="C1073" s="329" t="s">
        <v>721</v>
      </c>
      <c r="D1073" s="330"/>
      <c r="E1073" s="224" t="s">
        <v>724</v>
      </c>
      <c r="F1073" s="224" t="s">
        <v>166</v>
      </c>
      <c r="G1073" s="224" t="s">
        <v>211</v>
      </c>
      <c r="H1073" s="339">
        <v>3</v>
      </c>
      <c r="I1073" s="339"/>
      <c r="J1073" s="332">
        <f t="shared" si="97"/>
        <v>156</v>
      </c>
      <c r="K1073" s="333">
        <v>156</v>
      </c>
      <c r="L1073" s="333"/>
      <c r="M1073" s="333"/>
      <c r="N1073" s="333"/>
      <c r="O1073" s="333"/>
      <c r="P1073" s="333"/>
      <c r="Q1073" s="334" t="e">
        <f>IF(K1073="nio",0,IF(K1073&gt;0,K1073*H1073/W1073,0))*VLOOKUP(B1073,'2-Kosten per locatie'!$A$13:$C$63,3,FALSE)</f>
        <v>#DIV/0!</v>
      </c>
      <c r="R1073" s="334">
        <f>IF(L1073&gt;0,L1073*H1073/X1073,0)*VLOOKUP(B1073,'2-Kosten per locatie'!$A$13:$C$63,3,FALSE)</f>
        <v>0</v>
      </c>
      <c r="S1073" s="334">
        <f>IF(M1073&gt;0,M1073*H1073/Y1073,0)*VLOOKUP(B1073,'2-Kosten per locatie'!$A$13:$C$63,3,FALSE)</f>
        <v>0</v>
      </c>
      <c r="T1073" s="334">
        <f>IF(N1073&gt;0,N1073*H1073/Z1073,0)*VLOOKUP(B1073,'2-Kosten per locatie'!$A$13:$C$63,3,FALSE)</f>
        <v>0</v>
      </c>
      <c r="U1073" s="334">
        <f>IF(O1073&gt;0,O1073*H1073/Y1073,0)*VLOOKUP(B1073,'2-Kosten per locatie'!$A$13:$C$63,3,FALSE)</f>
        <v>0</v>
      </c>
      <c r="V1073" s="334">
        <f>IF(P1073&gt;0,P1073*H1073/Z1073,0)*VLOOKUP(B1073,'2-Kosten per locatie'!$A$13:$C$63,3,FALSE)</f>
        <v>0</v>
      </c>
      <c r="W1073" s="335">
        <f>IF(K1073="nio",0,IF(K1073&gt;0,VLOOKUP(F1073,'3-Productie normen'!A:L,VLOOKUP(K1073,'3-Productie normen'!$B$38:$C$44,2,FALSE),FALSE)))</f>
        <v>0</v>
      </c>
      <c r="X1073" s="335">
        <f t="shared" si="93"/>
        <v>0</v>
      </c>
      <c r="Y1073" s="335">
        <f t="shared" si="94"/>
        <v>0</v>
      </c>
      <c r="Z1073" s="335">
        <f t="shared" si="95"/>
        <v>0</v>
      </c>
      <c r="AA1073" s="336" t="str">
        <f>VLOOKUP(F1073,'3-Productie normen'!A:O,15,FALSE)</f>
        <v>S</v>
      </c>
      <c r="AC1073" s="337">
        <f t="shared" si="96"/>
        <v>468</v>
      </c>
    </row>
    <row r="1074" spans="1:29" ht="14.1" customHeight="1">
      <c r="A1074" s="68">
        <v>1074</v>
      </c>
      <c r="B1074" s="273" t="s">
        <v>69</v>
      </c>
      <c r="C1074" s="329" t="s">
        <v>721</v>
      </c>
      <c r="D1074" s="330"/>
      <c r="E1074" s="224" t="s">
        <v>154</v>
      </c>
      <c r="F1074" s="224" t="s">
        <v>283</v>
      </c>
      <c r="G1074" s="224" t="s">
        <v>211</v>
      </c>
      <c r="H1074" s="339">
        <v>9</v>
      </c>
      <c r="I1074" s="339"/>
      <c r="J1074" s="332">
        <f t="shared" si="97"/>
        <v>130</v>
      </c>
      <c r="K1074" s="333">
        <v>130</v>
      </c>
      <c r="L1074" s="333"/>
      <c r="M1074" s="333"/>
      <c r="N1074" s="333"/>
      <c r="O1074" s="333"/>
      <c r="P1074" s="333"/>
      <c r="Q1074" s="334" t="e">
        <f>IF(K1074="nio",0,IF(K1074&gt;0,K1074*H1074/W1074,0))*VLOOKUP(B1074,'2-Kosten per locatie'!$A$13:$C$63,3,FALSE)</f>
        <v>#DIV/0!</v>
      </c>
      <c r="R1074" s="334">
        <f>IF(L1074&gt;0,L1074*H1074/X1074,0)*VLOOKUP(B1074,'2-Kosten per locatie'!$A$13:$C$63,3,FALSE)</f>
        <v>0</v>
      </c>
      <c r="S1074" s="334">
        <f>IF(M1074&gt;0,M1074*H1074/Y1074,0)*VLOOKUP(B1074,'2-Kosten per locatie'!$A$13:$C$63,3,FALSE)</f>
        <v>0</v>
      </c>
      <c r="T1074" s="334">
        <f>IF(N1074&gt;0,N1074*H1074/Z1074,0)*VLOOKUP(B1074,'2-Kosten per locatie'!$A$13:$C$63,3,FALSE)</f>
        <v>0</v>
      </c>
      <c r="U1074" s="334">
        <f>IF(O1074&gt;0,O1074*H1074/Y1074,0)*VLOOKUP(B1074,'2-Kosten per locatie'!$A$13:$C$63,3,FALSE)</f>
        <v>0</v>
      </c>
      <c r="V1074" s="334">
        <f>IF(P1074&gt;0,P1074*H1074/Z1074,0)*VLOOKUP(B1074,'2-Kosten per locatie'!$A$13:$C$63,3,FALSE)</f>
        <v>0</v>
      </c>
      <c r="W1074" s="335">
        <f>IF(K1074="nio",0,IF(K1074&gt;0,VLOOKUP(F1074,'3-Productie normen'!A:L,VLOOKUP(K1074,'3-Productie normen'!$B$38:$C$44,2,FALSE),FALSE)))</f>
        <v>0</v>
      </c>
      <c r="X1074" s="335">
        <f t="shared" si="93"/>
        <v>0</v>
      </c>
      <c r="Y1074" s="335">
        <f t="shared" si="94"/>
        <v>0</v>
      </c>
      <c r="Z1074" s="335">
        <f t="shared" si="95"/>
        <v>0</v>
      </c>
      <c r="AA1074" s="336" t="str">
        <f>VLOOKUP(F1074,'3-Productie normen'!A:O,15,FALSE)</f>
        <v>V</v>
      </c>
      <c r="AC1074" s="337">
        <f t="shared" si="96"/>
        <v>1170</v>
      </c>
    </row>
    <row r="1075" spans="1:29" ht="14.1" customHeight="1">
      <c r="A1075" s="68">
        <v>1075</v>
      </c>
      <c r="B1075" s="273" t="s">
        <v>69</v>
      </c>
      <c r="C1075" s="329" t="s">
        <v>721</v>
      </c>
      <c r="D1075" s="330"/>
      <c r="E1075" s="224" t="s">
        <v>725</v>
      </c>
      <c r="F1075" s="224" t="s">
        <v>166</v>
      </c>
      <c r="G1075" s="224" t="s">
        <v>211</v>
      </c>
      <c r="H1075" s="339">
        <v>6</v>
      </c>
      <c r="I1075" s="339"/>
      <c r="J1075" s="332">
        <f t="shared" si="97"/>
        <v>156</v>
      </c>
      <c r="K1075" s="333">
        <v>156</v>
      </c>
      <c r="L1075" s="333"/>
      <c r="M1075" s="333"/>
      <c r="N1075" s="333"/>
      <c r="O1075" s="333"/>
      <c r="P1075" s="333"/>
      <c r="Q1075" s="334" t="e">
        <f>IF(K1075="nio",0,IF(K1075&gt;0,K1075*H1075/W1075,0))*VLOOKUP(B1075,'2-Kosten per locatie'!$A$13:$C$63,3,FALSE)</f>
        <v>#DIV/0!</v>
      </c>
      <c r="R1075" s="334">
        <f>IF(L1075&gt;0,L1075*H1075/X1075,0)*VLOOKUP(B1075,'2-Kosten per locatie'!$A$13:$C$63,3,FALSE)</f>
        <v>0</v>
      </c>
      <c r="S1075" s="334">
        <f>IF(M1075&gt;0,M1075*H1075/Y1075,0)*VLOOKUP(B1075,'2-Kosten per locatie'!$A$13:$C$63,3,FALSE)</f>
        <v>0</v>
      </c>
      <c r="T1075" s="334">
        <f>IF(N1075&gt;0,N1075*H1075/Z1075,0)*VLOOKUP(B1075,'2-Kosten per locatie'!$A$13:$C$63,3,FALSE)</f>
        <v>0</v>
      </c>
      <c r="U1075" s="334">
        <f>IF(O1075&gt;0,O1075*H1075/Y1075,0)*VLOOKUP(B1075,'2-Kosten per locatie'!$A$13:$C$63,3,FALSE)</f>
        <v>0</v>
      </c>
      <c r="V1075" s="334">
        <f>IF(P1075&gt;0,P1075*H1075/Z1075,0)*VLOOKUP(B1075,'2-Kosten per locatie'!$A$13:$C$63,3,FALSE)</f>
        <v>0</v>
      </c>
      <c r="W1075" s="335">
        <f>IF(K1075="nio",0,IF(K1075&gt;0,VLOOKUP(F1075,'3-Productie normen'!A:L,VLOOKUP(K1075,'3-Productie normen'!$B$38:$C$44,2,FALSE),FALSE)))</f>
        <v>0</v>
      </c>
      <c r="X1075" s="335">
        <f t="shared" si="93"/>
        <v>0</v>
      </c>
      <c r="Y1075" s="335">
        <f t="shared" si="94"/>
        <v>0</v>
      </c>
      <c r="Z1075" s="335">
        <f t="shared" si="95"/>
        <v>0</v>
      </c>
      <c r="AA1075" s="336" t="str">
        <f>VLOOKUP(F1075,'3-Productie normen'!A:O,15,FALSE)</f>
        <v>S</v>
      </c>
      <c r="AC1075" s="337">
        <f t="shared" si="96"/>
        <v>936</v>
      </c>
    </row>
    <row r="1076" spans="1:29" ht="14.1" customHeight="1">
      <c r="A1076" s="68">
        <v>1076</v>
      </c>
      <c r="B1076" s="273" t="s">
        <v>69</v>
      </c>
      <c r="C1076" s="329" t="s">
        <v>721</v>
      </c>
      <c r="D1076" s="330"/>
      <c r="E1076" s="224" t="s">
        <v>725</v>
      </c>
      <c r="F1076" s="224" t="s">
        <v>166</v>
      </c>
      <c r="G1076" s="224" t="s">
        <v>211</v>
      </c>
      <c r="H1076" s="339">
        <v>6</v>
      </c>
      <c r="I1076" s="339"/>
      <c r="J1076" s="332">
        <f t="shared" si="97"/>
        <v>156</v>
      </c>
      <c r="K1076" s="333">
        <v>156</v>
      </c>
      <c r="L1076" s="333"/>
      <c r="M1076" s="333"/>
      <c r="N1076" s="333"/>
      <c r="O1076" s="333"/>
      <c r="P1076" s="333"/>
      <c r="Q1076" s="334" t="e">
        <f>IF(K1076="nio",0,IF(K1076&gt;0,K1076*H1076/W1076,0))*VLOOKUP(B1076,'2-Kosten per locatie'!$A$13:$C$63,3,FALSE)</f>
        <v>#DIV/0!</v>
      </c>
      <c r="R1076" s="334">
        <f>IF(L1076&gt;0,L1076*H1076/X1076,0)*VLOOKUP(B1076,'2-Kosten per locatie'!$A$13:$C$63,3,FALSE)</f>
        <v>0</v>
      </c>
      <c r="S1076" s="334">
        <f>IF(M1076&gt;0,M1076*H1076/Y1076,0)*VLOOKUP(B1076,'2-Kosten per locatie'!$A$13:$C$63,3,FALSE)</f>
        <v>0</v>
      </c>
      <c r="T1076" s="334">
        <f>IF(N1076&gt;0,N1076*H1076/Z1076,0)*VLOOKUP(B1076,'2-Kosten per locatie'!$A$13:$C$63,3,FALSE)</f>
        <v>0</v>
      </c>
      <c r="U1076" s="334">
        <f>IF(O1076&gt;0,O1076*H1076/Y1076,0)*VLOOKUP(B1076,'2-Kosten per locatie'!$A$13:$C$63,3,FALSE)</f>
        <v>0</v>
      </c>
      <c r="V1076" s="334">
        <f>IF(P1076&gt;0,P1076*H1076/Z1076,0)*VLOOKUP(B1076,'2-Kosten per locatie'!$A$13:$C$63,3,FALSE)</f>
        <v>0</v>
      </c>
      <c r="W1076" s="335">
        <f>IF(K1076="nio",0,IF(K1076&gt;0,VLOOKUP(F1076,'3-Productie normen'!A:L,VLOOKUP(K1076,'3-Productie normen'!$B$38:$C$44,2,FALSE),FALSE)))</f>
        <v>0</v>
      </c>
      <c r="X1076" s="335">
        <f t="shared" si="93"/>
        <v>0</v>
      </c>
      <c r="Y1076" s="335">
        <f t="shared" si="94"/>
        <v>0</v>
      </c>
      <c r="Z1076" s="335">
        <f t="shared" si="95"/>
        <v>0</v>
      </c>
      <c r="AA1076" s="336" t="str">
        <f>VLOOKUP(F1076,'3-Productie normen'!A:O,15,FALSE)</f>
        <v>S</v>
      </c>
      <c r="AC1076" s="337">
        <f t="shared" si="96"/>
        <v>936</v>
      </c>
    </row>
    <row r="1077" spans="1:29" ht="14.1" customHeight="1">
      <c r="A1077" s="68">
        <v>1077</v>
      </c>
      <c r="B1077" s="273" t="s">
        <v>69</v>
      </c>
      <c r="C1077" s="329" t="s">
        <v>721</v>
      </c>
      <c r="D1077" s="330"/>
      <c r="E1077" s="224" t="s">
        <v>154</v>
      </c>
      <c r="F1077" s="224" t="s">
        <v>283</v>
      </c>
      <c r="G1077" s="224" t="s">
        <v>209</v>
      </c>
      <c r="H1077" s="339">
        <v>4</v>
      </c>
      <c r="I1077" s="339"/>
      <c r="J1077" s="332">
        <f t="shared" si="97"/>
        <v>130</v>
      </c>
      <c r="K1077" s="333">
        <v>130</v>
      </c>
      <c r="L1077" s="333"/>
      <c r="M1077" s="333"/>
      <c r="N1077" s="333"/>
      <c r="O1077" s="333"/>
      <c r="P1077" s="333"/>
      <c r="Q1077" s="334" t="e">
        <f>IF(K1077="nio",0,IF(K1077&gt;0,K1077*H1077/W1077,0))*VLOOKUP(B1077,'2-Kosten per locatie'!$A$13:$C$63,3,FALSE)</f>
        <v>#DIV/0!</v>
      </c>
      <c r="R1077" s="334">
        <f>IF(L1077&gt;0,L1077*H1077/X1077,0)*VLOOKUP(B1077,'2-Kosten per locatie'!$A$13:$C$63,3,FALSE)</f>
        <v>0</v>
      </c>
      <c r="S1077" s="334">
        <f>IF(M1077&gt;0,M1077*H1077/Y1077,0)*VLOOKUP(B1077,'2-Kosten per locatie'!$A$13:$C$63,3,FALSE)</f>
        <v>0</v>
      </c>
      <c r="T1077" s="334">
        <f>IF(N1077&gt;0,N1077*H1077/Z1077,0)*VLOOKUP(B1077,'2-Kosten per locatie'!$A$13:$C$63,3,FALSE)</f>
        <v>0</v>
      </c>
      <c r="U1077" s="334">
        <f>IF(O1077&gt;0,O1077*H1077/Y1077,0)*VLOOKUP(B1077,'2-Kosten per locatie'!$A$13:$C$63,3,FALSE)</f>
        <v>0</v>
      </c>
      <c r="V1077" s="334">
        <f>IF(P1077&gt;0,P1077*H1077/Z1077,0)*VLOOKUP(B1077,'2-Kosten per locatie'!$A$13:$C$63,3,FALSE)</f>
        <v>0</v>
      </c>
      <c r="W1077" s="335">
        <f>IF(K1077="nio",0,IF(K1077&gt;0,VLOOKUP(F1077,'3-Productie normen'!A:L,VLOOKUP(K1077,'3-Productie normen'!$B$38:$C$44,2,FALSE),FALSE)))</f>
        <v>0</v>
      </c>
      <c r="X1077" s="335">
        <f t="shared" si="93"/>
        <v>0</v>
      </c>
      <c r="Y1077" s="335">
        <f t="shared" si="94"/>
        <v>0</v>
      </c>
      <c r="Z1077" s="335">
        <f t="shared" si="95"/>
        <v>0</v>
      </c>
      <c r="AA1077" s="336" t="str">
        <f>VLOOKUP(F1077,'3-Productie normen'!A:O,15,FALSE)</f>
        <v>V</v>
      </c>
      <c r="AC1077" s="337">
        <f t="shared" si="96"/>
        <v>520</v>
      </c>
    </row>
    <row r="1078" spans="1:29" ht="14.1" customHeight="1">
      <c r="A1078" s="68">
        <v>1078</v>
      </c>
      <c r="B1078" s="273" t="s">
        <v>69</v>
      </c>
      <c r="C1078" s="329" t="s">
        <v>721</v>
      </c>
      <c r="D1078" s="330"/>
      <c r="E1078" s="224" t="s">
        <v>167</v>
      </c>
      <c r="F1078" s="224" t="s">
        <v>167</v>
      </c>
      <c r="G1078" s="224" t="s">
        <v>228</v>
      </c>
      <c r="H1078" s="339">
        <v>8</v>
      </c>
      <c r="I1078" s="339"/>
      <c r="J1078" s="332">
        <f t="shared" si="97"/>
        <v>52</v>
      </c>
      <c r="K1078" s="333">
        <v>52</v>
      </c>
      <c r="L1078" s="333"/>
      <c r="M1078" s="333"/>
      <c r="N1078" s="333"/>
      <c r="O1078" s="333"/>
      <c r="P1078" s="333"/>
      <c r="Q1078" s="334" t="e">
        <f>IF(K1078="nio",0,IF(K1078&gt;0,K1078*H1078/W1078,0))*VLOOKUP(B1078,'2-Kosten per locatie'!$A$13:$C$63,3,FALSE)</f>
        <v>#DIV/0!</v>
      </c>
      <c r="R1078" s="334">
        <f>IF(L1078&gt;0,L1078*H1078/X1078,0)*VLOOKUP(B1078,'2-Kosten per locatie'!$A$13:$C$63,3,FALSE)</f>
        <v>0</v>
      </c>
      <c r="S1078" s="334">
        <f>IF(M1078&gt;0,M1078*H1078/Y1078,0)*VLOOKUP(B1078,'2-Kosten per locatie'!$A$13:$C$63,3,FALSE)</f>
        <v>0</v>
      </c>
      <c r="T1078" s="334">
        <f>IF(N1078&gt;0,N1078*H1078/Z1078,0)*VLOOKUP(B1078,'2-Kosten per locatie'!$A$13:$C$63,3,FALSE)</f>
        <v>0</v>
      </c>
      <c r="U1078" s="334">
        <f>IF(O1078&gt;0,O1078*H1078/Y1078,0)*VLOOKUP(B1078,'2-Kosten per locatie'!$A$13:$C$63,3,FALSE)</f>
        <v>0</v>
      </c>
      <c r="V1078" s="334">
        <f>IF(P1078&gt;0,P1078*H1078/Z1078,0)*VLOOKUP(B1078,'2-Kosten per locatie'!$A$13:$C$63,3,FALSE)</f>
        <v>0</v>
      </c>
      <c r="W1078" s="335">
        <f>IF(K1078="nio",0,IF(K1078&gt;0,VLOOKUP(F1078,'3-Productie normen'!A:L,VLOOKUP(K1078,'3-Productie normen'!$B$38:$C$44,2,FALSE),FALSE)))</f>
        <v>0</v>
      </c>
      <c r="X1078" s="335">
        <f t="shared" si="93"/>
        <v>0</v>
      </c>
      <c r="Y1078" s="335">
        <f t="shared" si="94"/>
        <v>0</v>
      </c>
      <c r="Z1078" s="335">
        <f t="shared" si="95"/>
        <v>0</v>
      </c>
      <c r="AA1078" s="336" t="str">
        <f>VLOOKUP(F1078,'3-Productie normen'!A:O,15,FALSE)</f>
        <v>V</v>
      </c>
      <c r="AC1078" s="337">
        <f t="shared" si="96"/>
        <v>416</v>
      </c>
    </row>
    <row r="1079" spans="1:29" ht="14.1" customHeight="1">
      <c r="A1079" s="68">
        <v>1079</v>
      </c>
      <c r="B1079" s="273" t="s">
        <v>69</v>
      </c>
      <c r="C1079" s="329" t="s">
        <v>721</v>
      </c>
      <c r="D1079" s="330"/>
      <c r="E1079" s="224" t="s">
        <v>154</v>
      </c>
      <c r="F1079" s="224" t="s">
        <v>283</v>
      </c>
      <c r="G1079" s="224" t="s">
        <v>209</v>
      </c>
      <c r="H1079" s="339">
        <v>4</v>
      </c>
      <c r="I1079" s="339"/>
      <c r="J1079" s="332">
        <f t="shared" si="97"/>
        <v>130</v>
      </c>
      <c r="K1079" s="333">
        <v>130</v>
      </c>
      <c r="L1079" s="333"/>
      <c r="M1079" s="333"/>
      <c r="N1079" s="333"/>
      <c r="O1079" s="333"/>
      <c r="P1079" s="333"/>
      <c r="Q1079" s="334" t="e">
        <f>IF(K1079="nio",0,IF(K1079&gt;0,K1079*H1079/W1079,0))*VLOOKUP(B1079,'2-Kosten per locatie'!$A$13:$C$63,3,FALSE)</f>
        <v>#DIV/0!</v>
      </c>
      <c r="R1079" s="334">
        <f>IF(L1079&gt;0,L1079*H1079/X1079,0)*VLOOKUP(B1079,'2-Kosten per locatie'!$A$13:$C$63,3,FALSE)</f>
        <v>0</v>
      </c>
      <c r="S1079" s="334">
        <f>IF(M1079&gt;0,M1079*H1079/Y1079,0)*VLOOKUP(B1079,'2-Kosten per locatie'!$A$13:$C$63,3,FALSE)</f>
        <v>0</v>
      </c>
      <c r="T1079" s="334">
        <f>IF(N1079&gt;0,N1079*H1079/Z1079,0)*VLOOKUP(B1079,'2-Kosten per locatie'!$A$13:$C$63,3,FALSE)</f>
        <v>0</v>
      </c>
      <c r="U1079" s="334">
        <f>IF(O1079&gt;0,O1079*H1079/Y1079,0)*VLOOKUP(B1079,'2-Kosten per locatie'!$A$13:$C$63,3,FALSE)</f>
        <v>0</v>
      </c>
      <c r="V1079" s="334">
        <f>IF(P1079&gt;0,P1079*H1079/Z1079,0)*VLOOKUP(B1079,'2-Kosten per locatie'!$A$13:$C$63,3,FALSE)</f>
        <v>0</v>
      </c>
      <c r="W1079" s="335">
        <f>IF(K1079="nio",0,IF(K1079&gt;0,VLOOKUP(F1079,'3-Productie normen'!A:L,VLOOKUP(K1079,'3-Productie normen'!$B$38:$C$44,2,FALSE),FALSE)))</f>
        <v>0</v>
      </c>
      <c r="X1079" s="335">
        <f t="shared" si="93"/>
        <v>0</v>
      </c>
      <c r="Y1079" s="335">
        <f t="shared" si="94"/>
        <v>0</v>
      </c>
      <c r="Z1079" s="335">
        <f t="shared" si="95"/>
        <v>0</v>
      </c>
      <c r="AA1079" s="336" t="str">
        <f>VLOOKUP(F1079,'3-Productie normen'!A:O,15,FALSE)</f>
        <v>V</v>
      </c>
      <c r="AC1079" s="337">
        <f t="shared" si="96"/>
        <v>520</v>
      </c>
    </row>
    <row r="1080" spans="1:29" ht="14.1" customHeight="1">
      <c r="A1080" s="68">
        <v>1080</v>
      </c>
      <c r="B1080" s="273" t="s">
        <v>69</v>
      </c>
      <c r="C1080" s="329" t="s">
        <v>721</v>
      </c>
      <c r="D1080" s="330"/>
      <c r="E1080" s="224" t="s">
        <v>167</v>
      </c>
      <c r="F1080" s="224" t="s">
        <v>167</v>
      </c>
      <c r="G1080" s="224" t="s">
        <v>228</v>
      </c>
      <c r="H1080" s="339">
        <v>8</v>
      </c>
      <c r="I1080" s="339"/>
      <c r="J1080" s="332">
        <f t="shared" si="97"/>
        <v>52</v>
      </c>
      <c r="K1080" s="333">
        <v>52</v>
      </c>
      <c r="L1080" s="333"/>
      <c r="M1080" s="333"/>
      <c r="N1080" s="333"/>
      <c r="O1080" s="333"/>
      <c r="P1080" s="333"/>
      <c r="Q1080" s="334" t="e">
        <f>IF(K1080="nio",0,IF(K1080&gt;0,K1080*H1080/W1080,0))*VLOOKUP(B1080,'2-Kosten per locatie'!$A$13:$C$63,3,FALSE)</f>
        <v>#DIV/0!</v>
      </c>
      <c r="R1080" s="334">
        <f>IF(L1080&gt;0,L1080*H1080/X1080,0)*VLOOKUP(B1080,'2-Kosten per locatie'!$A$13:$C$63,3,FALSE)</f>
        <v>0</v>
      </c>
      <c r="S1080" s="334">
        <f>IF(M1080&gt;0,M1080*H1080/Y1080,0)*VLOOKUP(B1080,'2-Kosten per locatie'!$A$13:$C$63,3,FALSE)</f>
        <v>0</v>
      </c>
      <c r="T1080" s="334">
        <f>IF(N1080&gt;0,N1080*H1080/Z1080,0)*VLOOKUP(B1080,'2-Kosten per locatie'!$A$13:$C$63,3,FALSE)</f>
        <v>0</v>
      </c>
      <c r="U1080" s="334">
        <f>IF(O1080&gt;0,O1080*H1080/Y1080,0)*VLOOKUP(B1080,'2-Kosten per locatie'!$A$13:$C$63,3,FALSE)</f>
        <v>0</v>
      </c>
      <c r="V1080" s="334">
        <f>IF(P1080&gt;0,P1080*H1080/Z1080,0)*VLOOKUP(B1080,'2-Kosten per locatie'!$A$13:$C$63,3,FALSE)</f>
        <v>0</v>
      </c>
      <c r="W1080" s="335">
        <f>IF(K1080="nio",0,IF(K1080&gt;0,VLOOKUP(F1080,'3-Productie normen'!A:L,VLOOKUP(K1080,'3-Productie normen'!$B$38:$C$44,2,FALSE),FALSE)))</f>
        <v>0</v>
      </c>
      <c r="X1080" s="335">
        <f t="shared" si="93"/>
        <v>0</v>
      </c>
      <c r="Y1080" s="335">
        <f t="shared" si="94"/>
        <v>0</v>
      </c>
      <c r="Z1080" s="335">
        <f t="shared" si="95"/>
        <v>0</v>
      </c>
      <c r="AA1080" s="336" t="str">
        <f>VLOOKUP(F1080,'3-Productie normen'!A:O,15,FALSE)</f>
        <v>V</v>
      </c>
      <c r="AC1080" s="337">
        <f t="shared" si="96"/>
        <v>416</v>
      </c>
    </row>
    <row r="1081" spans="1:29" ht="14.1" customHeight="1">
      <c r="A1081" s="68">
        <v>1081</v>
      </c>
      <c r="B1081" s="273" t="s">
        <v>69</v>
      </c>
      <c r="C1081" s="329">
        <v>1</v>
      </c>
      <c r="D1081" s="330"/>
      <c r="E1081" s="224" t="s">
        <v>724</v>
      </c>
      <c r="F1081" s="224" t="s">
        <v>166</v>
      </c>
      <c r="G1081" s="224" t="s">
        <v>211</v>
      </c>
      <c r="H1081" s="339">
        <v>5</v>
      </c>
      <c r="I1081" s="339"/>
      <c r="J1081" s="332">
        <f t="shared" si="97"/>
        <v>156</v>
      </c>
      <c r="K1081" s="333">
        <v>156</v>
      </c>
      <c r="L1081" s="333"/>
      <c r="M1081" s="333"/>
      <c r="N1081" s="333"/>
      <c r="O1081" s="333"/>
      <c r="P1081" s="333"/>
      <c r="Q1081" s="334" t="e">
        <f>IF(K1081="nio",0,IF(K1081&gt;0,K1081*H1081/W1081,0))*VLOOKUP(B1081,'2-Kosten per locatie'!$A$13:$C$63,3,FALSE)</f>
        <v>#DIV/0!</v>
      </c>
      <c r="R1081" s="334">
        <f>IF(L1081&gt;0,L1081*H1081/X1081,0)*VLOOKUP(B1081,'2-Kosten per locatie'!$A$13:$C$63,3,FALSE)</f>
        <v>0</v>
      </c>
      <c r="S1081" s="334">
        <f>IF(M1081&gt;0,M1081*H1081/Y1081,0)*VLOOKUP(B1081,'2-Kosten per locatie'!$A$13:$C$63,3,FALSE)</f>
        <v>0</v>
      </c>
      <c r="T1081" s="334">
        <f>IF(N1081&gt;0,N1081*H1081/Z1081,0)*VLOOKUP(B1081,'2-Kosten per locatie'!$A$13:$C$63,3,FALSE)</f>
        <v>0</v>
      </c>
      <c r="U1081" s="334">
        <f>IF(O1081&gt;0,O1081*H1081/Y1081,0)*VLOOKUP(B1081,'2-Kosten per locatie'!$A$13:$C$63,3,FALSE)</f>
        <v>0</v>
      </c>
      <c r="V1081" s="334">
        <f>IF(P1081&gt;0,P1081*H1081/Z1081,0)*VLOOKUP(B1081,'2-Kosten per locatie'!$A$13:$C$63,3,FALSE)</f>
        <v>0</v>
      </c>
      <c r="W1081" s="335">
        <f>IF(K1081="nio",0,IF(K1081&gt;0,VLOOKUP(F1081,'3-Productie normen'!A:L,VLOOKUP(K1081,'3-Productie normen'!$B$38:$C$44,2,FALSE),FALSE)))</f>
        <v>0</v>
      </c>
      <c r="X1081" s="335">
        <f t="shared" si="93"/>
        <v>0</v>
      </c>
      <c r="Y1081" s="335">
        <f t="shared" si="94"/>
        <v>0</v>
      </c>
      <c r="Z1081" s="335">
        <f t="shared" si="95"/>
        <v>0</v>
      </c>
      <c r="AA1081" s="336" t="str">
        <f>VLOOKUP(F1081,'3-Productie normen'!A:O,15,FALSE)</f>
        <v>S</v>
      </c>
      <c r="AC1081" s="337">
        <f t="shared" si="96"/>
        <v>780</v>
      </c>
    </row>
    <row r="1082" spans="1:29" ht="14.1" customHeight="1">
      <c r="A1082" s="68">
        <v>1082</v>
      </c>
      <c r="B1082" s="273" t="s">
        <v>69</v>
      </c>
      <c r="C1082" s="329">
        <v>1</v>
      </c>
      <c r="D1082" s="330"/>
      <c r="E1082" s="224" t="s">
        <v>725</v>
      </c>
      <c r="F1082" s="224" t="s">
        <v>166</v>
      </c>
      <c r="G1082" s="224" t="s">
        <v>211</v>
      </c>
      <c r="H1082" s="339">
        <v>5</v>
      </c>
      <c r="I1082" s="339"/>
      <c r="J1082" s="332">
        <f t="shared" si="97"/>
        <v>156</v>
      </c>
      <c r="K1082" s="333">
        <v>156</v>
      </c>
      <c r="L1082" s="333"/>
      <c r="M1082" s="333"/>
      <c r="N1082" s="333"/>
      <c r="O1082" s="333"/>
      <c r="P1082" s="333"/>
      <c r="Q1082" s="334" t="e">
        <f>IF(K1082="nio",0,IF(K1082&gt;0,K1082*H1082/W1082,0))*VLOOKUP(B1082,'2-Kosten per locatie'!$A$13:$C$63,3,FALSE)</f>
        <v>#DIV/0!</v>
      </c>
      <c r="R1082" s="334">
        <f>IF(L1082&gt;0,L1082*H1082/X1082,0)*VLOOKUP(B1082,'2-Kosten per locatie'!$A$13:$C$63,3,FALSE)</f>
        <v>0</v>
      </c>
      <c r="S1082" s="334">
        <f>IF(M1082&gt;0,M1082*H1082/Y1082,0)*VLOOKUP(B1082,'2-Kosten per locatie'!$A$13:$C$63,3,FALSE)</f>
        <v>0</v>
      </c>
      <c r="T1082" s="334">
        <f>IF(N1082&gt;0,N1082*H1082/Z1082,0)*VLOOKUP(B1082,'2-Kosten per locatie'!$A$13:$C$63,3,FALSE)</f>
        <v>0</v>
      </c>
      <c r="U1082" s="334">
        <f>IF(O1082&gt;0,O1082*H1082/Y1082,0)*VLOOKUP(B1082,'2-Kosten per locatie'!$A$13:$C$63,3,FALSE)</f>
        <v>0</v>
      </c>
      <c r="V1082" s="334">
        <f>IF(P1082&gt;0,P1082*H1082/Z1082,0)*VLOOKUP(B1082,'2-Kosten per locatie'!$A$13:$C$63,3,FALSE)</f>
        <v>0</v>
      </c>
      <c r="W1082" s="335">
        <f>IF(K1082="nio",0,IF(K1082&gt;0,VLOOKUP(F1082,'3-Productie normen'!A:L,VLOOKUP(K1082,'3-Productie normen'!$B$38:$C$44,2,FALSE),FALSE)))</f>
        <v>0</v>
      </c>
      <c r="X1082" s="335">
        <f t="shared" si="93"/>
        <v>0</v>
      </c>
      <c r="Y1082" s="335">
        <f t="shared" si="94"/>
        <v>0</v>
      </c>
      <c r="Z1082" s="335">
        <f t="shared" si="95"/>
        <v>0</v>
      </c>
      <c r="AA1082" s="336" t="str">
        <f>VLOOKUP(F1082,'3-Productie normen'!A:O,15,FALSE)</f>
        <v>S</v>
      </c>
      <c r="AC1082" s="337">
        <f t="shared" si="96"/>
        <v>780</v>
      </c>
    </row>
    <row r="1083" spans="1:29" ht="14.1" customHeight="1">
      <c r="A1083" s="68">
        <v>1083</v>
      </c>
      <c r="B1083" s="273" t="s">
        <v>69</v>
      </c>
      <c r="C1083" s="329">
        <v>1</v>
      </c>
      <c r="D1083" s="330"/>
      <c r="E1083" s="224" t="s">
        <v>154</v>
      </c>
      <c r="F1083" s="224" t="s">
        <v>283</v>
      </c>
      <c r="G1083" s="224" t="s">
        <v>209</v>
      </c>
      <c r="H1083" s="339">
        <v>13</v>
      </c>
      <c r="I1083" s="339"/>
      <c r="J1083" s="332">
        <f t="shared" si="97"/>
        <v>130</v>
      </c>
      <c r="K1083" s="333">
        <v>130</v>
      </c>
      <c r="L1083" s="333"/>
      <c r="M1083" s="333"/>
      <c r="N1083" s="333"/>
      <c r="O1083" s="333"/>
      <c r="P1083" s="333"/>
      <c r="Q1083" s="334" t="e">
        <f>IF(K1083="nio",0,IF(K1083&gt;0,K1083*H1083/W1083,0))*VLOOKUP(B1083,'2-Kosten per locatie'!$A$13:$C$63,3,FALSE)</f>
        <v>#DIV/0!</v>
      </c>
      <c r="R1083" s="334">
        <f>IF(L1083&gt;0,L1083*H1083/X1083,0)*VLOOKUP(B1083,'2-Kosten per locatie'!$A$13:$C$63,3,FALSE)</f>
        <v>0</v>
      </c>
      <c r="S1083" s="334">
        <f>IF(M1083&gt;0,M1083*H1083/Y1083,0)*VLOOKUP(B1083,'2-Kosten per locatie'!$A$13:$C$63,3,FALSE)</f>
        <v>0</v>
      </c>
      <c r="T1083" s="334">
        <f>IF(N1083&gt;0,N1083*H1083/Z1083,0)*VLOOKUP(B1083,'2-Kosten per locatie'!$A$13:$C$63,3,FALSE)</f>
        <v>0</v>
      </c>
      <c r="U1083" s="334">
        <f>IF(O1083&gt;0,O1083*H1083/Y1083,0)*VLOOKUP(B1083,'2-Kosten per locatie'!$A$13:$C$63,3,FALSE)</f>
        <v>0</v>
      </c>
      <c r="V1083" s="334">
        <f>IF(P1083&gt;0,P1083*H1083/Z1083,0)*VLOOKUP(B1083,'2-Kosten per locatie'!$A$13:$C$63,3,FALSE)</f>
        <v>0</v>
      </c>
      <c r="W1083" s="335">
        <f>IF(K1083="nio",0,IF(K1083&gt;0,VLOOKUP(F1083,'3-Productie normen'!A:L,VLOOKUP(K1083,'3-Productie normen'!$B$38:$C$44,2,FALSE),FALSE)))</f>
        <v>0</v>
      </c>
      <c r="X1083" s="335">
        <f t="shared" si="93"/>
        <v>0</v>
      </c>
      <c r="Y1083" s="335">
        <f t="shared" si="94"/>
        <v>0</v>
      </c>
      <c r="Z1083" s="335">
        <f t="shared" si="95"/>
        <v>0</v>
      </c>
      <c r="AA1083" s="336" t="str">
        <f>VLOOKUP(F1083,'3-Productie normen'!A:O,15,FALSE)</f>
        <v>V</v>
      </c>
      <c r="AC1083" s="337">
        <f t="shared" si="96"/>
        <v>1690</v>
      </c>
    </row>
    <row r="1084" spans="1:29" ht="14.1" customHeight="1">
      <c r="A1084" s="68">
        <v>1084</v>
      </c>
      <c r="B1084" s="273" t="s">
        <v>69</v>
      </c>
      <c r="C1084" s="329">
        <v>1</v>
      </c>
      <c r="D1084" s="330"/>
      <c r="E1084" s="224" t="s">
        <v>163</v>
      </c>
      <c r="F1084" s="224" t="s">
        <v>163</v>
      </c>
      <c r="G1084" s="224" t="s">
        <v>211</v>
      </c>
      <c r="H1084" s="339">
        <v>4</v>
      </c>
      <c r="I1084" s="339"/>
      <c r="J1084" s="332">
        <f t="shared" si="97"/>
        <v>156</v>
      </c>
      <c r="K1084" s="333">
        <v>156</v>
      </c>
      <c r="L1084" s="333"/>
      <c r="M1084" s="333"/>
      <c r="N1084" s="333"/>
      <c r="O1084" s="333"/>
      <c r="P1084" s="333"/>
      <c r="Q1084" s="334" t="e">
        <f>IF(K1084="nio",0,IF(K1084&gt;0,K1084*H1084/W1084,0))*VLOOKUP(B1084,'2-Kosten per locatie'!$A$13:$C$63,3,FALSE)</f>
        <v>#DIV/0!</v>
      </c>
      <c r="R1084" s="334">
        <f>IF(L1084&gt;0,L1084*H1084/X1084,0)*VLOOKUP(B1084,'2-Kosten per locatie'!$A$13:$C$63,3,FALSE)</f>
        <v>0</v>
      </c>
      <c r="S1084" s="334">
        <f>IF(M1084&gt;0,M1084*H1084/Y1084,0)*VLOOKUP(B1084,'2-Kosten per locatie'!$A$13:$C$63,3,FALSE)</f>
        <v>0</v>
      </c>
      <c r="T1084" s="334">
        <f>IF(N1084&gt;0,N1084*H1084/Z1084,0)*VLOOKUP(B1084,'2-Kosten per locatie'!$A$13:$C$63,3,FALSE)</f>
        <v>0</v>
      </c>
      <c r="U1084" s="334">
        <f>IF(O1084&gt;0,O1084*H1084/Y1084,0)*VLOOKUP(B1084,'2-Kosten per locatie'!$A$13:$C$63,3,FALSE)</f>
        <v>0</v>
      </c>
      <c r="V1084" s="334">
        <f>IF(P1084&gt;0,P1084*H1084/Z1084,0)*VLOOKUP(B1084,'2-Kosten per locatie'!$A$13:$C$63,3,FALSE)</f>
        <v>0</v>
      </c>
      <c r="W1084" s="335">
        <f>IF(K1084="nio",0,IF(K1084&gt;0,VLOOKUP(F1084,'3-Productie normen'!A:L,VLOOKUP(K1084,'3-Productie normen'!$B$38:$C$44,2,FALSE),FALSE)))</f>
        <v>0</v>
      </c>
      <c r="X1084" s="335">
        <f t="shared" si="93"/>
        <v>0</v>
      </c>
      <c r="Y1084" s="335">
        <f t="shared" si="94"/>
        <v>0</v>
      </c>
      <c r="Z1084" s="335">
        <f t="shared" si="95"/>
        <v>0</v>
      </c>
      <c r="AA1084" s="336" t="str">
        <f>VLOOKUP(F1084,'3-Productie normen'!A:O,15,FALSE)</f>
        <v>V</v>
      </c>
      <c r="AC1084" s="337">
        <f t="shared" si="96"/>
        <v>624</v>
      </c>
    </row>
    <row r="1085" spans="1:29" ht="14.1" customHeight="1">
      <c r="A1085" s="68">
        <v>1085</v>
      </c>
      <c r="B1085" s="273" t="s">
        <v>69</v>
      </c>
      <c r="C1085" s="329">
        <v>1</v>
      </c>
      <c r="D1085" s="330"/>
      <c r="E1085" s="224" t="s">
        <v>158</v>
      </c>
      <c r="F1085" s="224" t="s">
        <v>158</v>
      </c>
      <c r="G1085" s="224" t="s">
        <v>209</v>
      </c>
      <c r="H1085" s="339">
        <v>111</v>
      </c>
      <c r="I1085" s="339"/>
      <c r="J1085" s="332">
        <f t="shared" ref="J1085:J1170" si="102">SUM(K1085:P1085)</f>
        <v>130</v>
      </c>
      <c r="K1085" s="333">
        <v>130</v>
      </c>
      <c r="L1085" s="333"/>
      <c r="M1085" s="333"/>
      <c r="N1085" s="333"/>
      <c r="O1085" s="333"/>
      <c r="P1085" s="333"/>
      <c r="Q1085" s="334" t="e">
        <f>IF(K1085="nio",0,IF(K1085&gt;0,K1085*H1085/W1085,0))*VLOOKUP(B1085,'2-Kosten per locatie'!$A$13:$C$63,3,FALSE)</f>
        <v>#DIV/0!</v>
      </c>
      <c r="R1085" s="334">
        <f>IF(L1085&gt;0,L1085*H1085/X1085,0)*VLOOKUP(B1085,'2-Kosten per locatie'!$A$13:$C$63,3,FALSE)</f>
        <v>0</v>
      </c>
      <c r="S1085" s="334">
        <f>IF(M1085&gt;0,M1085*H1085/Y1085,0)*VLOOKUP(B1085,'2-Kosten per locatie'!$A$13:$C$63,3,FALSE)</f>
        <v>0</v>
      </c>
      <c r="T1085" s="334">
        <f>IF(N1085&gt;0,N1085*H1085/Z1085,0)*VLOOKUP(B1085,'2-Kosten per locatie'!$A$13:$C$63,3,FALSE)</f>
        <v>0</v>
      </c>
      <c r="U1085" s="334">
        <f>IF(O1085&gt;0,O1085*H1085/Y1085,0)*VLOOKUP(B1085,'2-Kosten per locatie'!$A$13:$C$63,3,FALSE)</f>
        <v>0</v>
      </c>
      <c r="V1085" s="334">
        <f>IF(P1085&gt;0,P1085*H1085/Z1085,0)*VLOOKUP(B1085,'2-Kosten per locatie'!$A$13:$C$63,3,FALSE)</f>
        <v>0</v>
      </c>
      <c r="W1085" s="335">
        <f>IF(K1085="nio",0,IF(K1085&gt;0,VLOOKUP(F1085,'3-Productie normen'!A:L,VLOOKUP(K1085,'3-Productie normen'!$B$38:$C$44,2,FALSE),FALSE)))</f>
        <v>0</v>
      </c>
      <c r="X1085" s="335">
        <f t="shared" si="93"/>
        <v>0</v>
      </c>
      <c r="Y1085" s="335">
        <f t="shared" si="94"/>
        <v>0</v>
      </c>
      <c r="Z1085" s="335">
        <f t="shared" si="95"/>
        <v>0</v>
      </c>
      <c r="AA1085" s="336" t="str">
        <f>VLOOKUP(F1085,'3-Productie normen'!A:O,15,FALSE)</f>
        <v>B</v>
      </c>
      <c r="AC1085" s="337">
        <f t="shared" si="96"/>
        <v>14430</v>
      </c>
    </row>
    <row r="1086" spans="1:29" ht="14.1" customHeight="1">
      <c r="A1086" s="68">
        <v>1086</v>
      </c>
      <c r="B1086" s="273" t="s">
        <v>69</v>
      </c>
      <c r="C1086" s="329">
        <v>1</v>
      </c>
      <c r="D1086" s="330"/>
      <c r="E1086" s="224" t="s">
        <v>158</v>
      </c>
      <c r="F1086" s="224" t="s">
        <v>158</v>
      </c>
      <c r="G1086" s="224" t="s">
        <v>209</v>
      </c>
      <c r="H1086" s="339">
        <v>37</v>
      </c>
      <c r="I1086" s="339"/>
      <c r="J1086" s="332">
        <f t="shared" si="102"/>
        <v>130</v>
      </c>
      <c r="K1086" s="333">
        <v>130</v>
      </c>
      <c r="L1086" s="333"/>
      <c r="M1086" s="333"/>
      <c r="N1086" s="333"/>
      <c r="O1086" s="333"/>
      <c r="P1086" s="333"/>
      <c r="Q1086" s="334" t="e">
        <f>IF(K1086="nio",0,IF(K1086&gt;0,K1086*H1086/W1086,0))*VLOOKUP(B1086,'2-Kosten per locatie'!$A$13:$C$63,3,FALSE)</f>
        <v>#DIV/0!</v>
      </c>
      <c r="R1086" s="334">
        <f>IF(L1086&gt;0,L1086*H1086/X1086,0)*VLOOKUP(B1086,'2-Kosten per locatie'!$A$13:$C$63,3,FALSE)</f>
        <v>0</v>
      </c>
      <c r="S1086" s="334">
        <f>IF(M1086&gt;0,M1086*H1086/Y1086,0)*VLOOKUP(B1086,'2-Kosten per locatie'!$A$13:$C$63,3,FALSE)</f>
        <v>0</v>
      </c>
      <c r="T1086" s="334">
        <f>IF(N1086&gt;0,N1086*H1086/Z1086,0)*VLOOKUP(B1086,'2-Kosten per locatie'!$A$13:$C$63,3,FALSE)</f>
        <v>0</v>
      </c>
      <c r="U1086" s="334">
        <f>IF(O1086&gt;0,O1086*H1086/Y1086,0)*VLOOKUP(B1086,'2-Kosten per locatie'!$A$13:$C$63,3,FALSE)</f>
        <v>0</v>
      </c>
      <c r="V1086" s="334">
        <f>IF(P1086&gt;0,P1086*H1086/Z1086,0)*VLOOKUP(B1086,'2-Kosten per locatie'!$A$13:$C$63,3,FALSE)</f>
        <v>0</v>
      </c>
      <c r="W1086" s="335">
        <f>IF(K1086="nio",0,IF(K1086&gt;0,VLOOKUP(F1086,'3-Productie normen'!A:L,VLOOKUP(K1086,'3-Productie normen'!$B$38:$C$44,2,FALSE),FALSE)))</f>
        <v>0</v>
      </c>
      <c r="X1086" s="335">
        <f t="shared" si="93"/>
        <v>0</v>
      </c>
      <c r="Y1086" s="335">
        <f t="shared" si="94"/>
        <v>0</v>
      </c>
      <c r="Z1086" s="335">
        <f t="shared" si="95"/>
        <v>0</v>
      </c>
      <c r="AA1086" s="336" t="str">
        <f>VLOOKUP(F1086,'3-Productie normen'!A:O,15,FALSE)</f>
        <v>B</v>
      </c>
      <c r="AC1086" s="337">
        <f t="shared" si="96"/>
        <v>4810</v>
      </c>
    </row>
    <row r="1087" spans="1:29" ht="14.1" customHeight="1">
      <c r="A1087" s="68">
        <v>1087</v>
      </c>
      <c r="B1087" s="273" t="s">
        <v>69</v>
      </c>
      <c r="C1087" s="329">
        <v>1</v>
      </c>
      <c r="D1087" s="330"/>
      <c r="E1087" s="224" t="s">
        <v>158</v>
      </c>
      <c r="F1087" s="224" t="s">
        <v>158</v>
      </c>
      <c r="G1087" s="224" t="s">
        <v>209</v>
      </c>
      <c r="H1087" s="339">
        <v>9</v>
      </c>
      <c r="I1087" s="339"/>
      <c r="J1087" s="332">
        <f t="shared" si="102"/>
        <v>130</v>
      </c>
      <c r="K1087" s="333">
        <v>130</v>
      </c>
      <c r="L1087" s="333"/>
      <c r="M1087" s="333"/>
      <c r="N1087" s="333"/>
      <c r="O1087" s="333"/>
      <c r="P1087" s="333"/>
      <c r="Q1087" s="334" t="e">
        <f>IF(K1087="nio",0,IF(K1087&gt;0,K1087*H1087/W1087,0))*VLOOKUP(B1087,'2-Kosten per locatie'!$A$13:$C$63,3,FALSE)</f>
        <v>#DIV/0!</v>
      </c>
      <c r="R1087" s="334">
        <f>IF(L1087&gt;0,L1087*H1087/X1087,0)*VLOOKUP(B1087,'2-Kosten per locatie'!$A$13:$C$63,3,FALSE)</f>
        <v>0</v>
      </c>
      <c r="S1087" s="334">
        <f>IF(M1087&gt;0,M1087*H1087/Y1087,0)*VLOOKUP(B1087,'2-Kosten per locatie'!$A$13:$C$63,3,FALSE)</f>
        <v>0</v>
      </c>
      <c r="T1087" s="334">
        <f>IF(N1087&gt;0,N1087*H1087/Z1087,0)*VLOOKUP(B1087,'2-Kosten per locatie'!$A$13:$C$63,3,FALSE)</f>
        <v>0</v>
      </c>
      <c r="U1087" s="334">
        <f>IF(O1087&gt;0,O1087*H1087/Y1087,0)*VLOOKUP(B1087,'2-Kosten per locatie'!$A$13:$C$63,3,FALSE)</f>
        <v>0</v>
      </c>
      <c r="V1087" s="334">
        <f>IF(P1087&gt;0,P1087*H1087/Z1087,0)*VLOOKUP(B1087,'2-Kosten per locatie'!$A$13:$C$63,3,FALSE)</f>
        <v>0</v>
      </c>
      <c r="W1087" s="335">
        <f>IF(K1087="nio",0,IF(K1087&gt;0,VLOOKUP(F1087,'3-Productie normen'!A:L,VLOOKUP(K1087,'3-Productie normen'!$B$38:$C$44,2,FALSE),FALSE)))</f>
        <v>0</v>
      </c>
      <c r="X1087" s="335">
        <f t="shared" si="93"/>
        <v>0</v>
      </c>
      <c r="Y1087" s="335">
        <f t="shared" si="94"/>
        <v>0</v>
      </c>
      <c r="Z1087" s="335">
        <f t="shared" si="95"/>
        <v>0</v>
      </c>
      <c r="AA1087" s="336" t="str">
        <f>VLOOKUP(F1087,'3-Productie normen'!A:O,15,FALSE)</f>
        <v>B</v>
      </c>
      <c r="AC1087" s="337">
        <f t="shared" si="96"/>
        <v>1170</v>
      </c>
    </row>
    <row r="1088" spans="1:29" ht="14.1" customHeight="1">
      <c r="A1088" s="68">
        <v>1088</v>
      </c>
      <c r="B1088" s="273" t="s">
        <v>69</v>
      </c>
      <c r="C1088" s="329">
        <v>1</v>
      </c>
      <c r="D1088" s="330"/>
      <c r="E1088" s="224" t="s">
        <v>158</v>
      </c>
      <c r="F1088" s="224" t="s">
        <v>158</v>
      </c>
      <c r="G1088" s="224" t="s">
        <v>209</v>
      </c>
      <c r="H1088" s="339">
        <v>18</v>
      </c>
      <c r="I1088" s="339"/>
      <c r="J1088" s="332">
        <f t="shared" si="102"/>
        <v>130</v>
      </c>
      <c r="K1088" s="333">
        <v>130</v>
      </c>
      <c r="L1088" s="333"/>
      <c r="M1088" s="333"/>
      <c r="N1088" s="333"/>
      <c r="O1088" s="333"/>
      <c r="P1088" s="333"/>
      <c r="Q1088" s="334" t="e">
        <f>IF(K1088="nio",0,IF(K1088&gt;0,K1088*H1088/W1088,0))*VLOOKUP(B1088,'2-Kosten per locatie'!$A$13:$C$63,3,FALSE)</f>
        <v>#DIV/0!</v>
      </c>
      <c r="R1088" s="334">
        <f>IF(L1088&gt;0,L1088*H1088/X1088,0)*VLOOKUP(B1088,'2-Kosten per locatie'!$A$13:$C$63,3,FALSE)</f>
        <v>0</v>
      </c>
      <c r="S1088" s="334">
        <f>IF(M1088&gt;0,M1088*H1088/Y1088,0)*VLOOKUP(B1088,'2-Kosten per locatie'!$A$13:$C$63,3,FALSE)</f>
        <v>0</v>
      </c>
      <c r="T1088" s="334">
        <f>IF(N1088&gt;0,N1088*H1088/Z1088,0)*VLOOKUP(B1088,'2-Kosten per locatie'!$A$13:$C$63,3,FALSE)</f>
        <v>0</v>
      </c>
      <c r="U1088" s="334">
        <f>IF(O1088&gt;0,O1088*H1088/Y1088,0)*VLOOKUP(B1088,'2-Kosten per locatie'!$A$13:$C$63,3,FALSE)</f>
        <v>0</v>
      </c>
      <c r="V1088" s="334">
        <f>IF(P1088&gt;0,P1088*H1088/Z1088,0)*VLOOKUP(B1088,'2-Kosten per locatie'!$A$13:$C$63,3,FALSE)</f>
        <v>0</v>
      </c>
      <c r="W1088" s="335">
        <f>IF(K1088="nio",0,IF(K1088&gt;0,VLOOKUP(F1088,'3-Productie normen'!A:L,VLOOKUP(K1088,'3-Productie normen'!$B$38:$C$44,2,FALSE),FALSE)))</f>
        <v>0</v>
      </c>
      <c r="X1088" s="335">
        <f t="shared" si="93"/>
        <v>0</v>
      </c>
      <c r="Y1088" s="335">
        <f t="shared" si="94"/>
        <v>0</v>
      </c>
      <c r="Z1088" s="335">
        <f t="shared" si="95"/>
        <v>0</v>
      </c>
      <c r="AA1088" s="336" t="str">
        <f>VLOOKUP(F1088,'3-Productie normen'!A:O,15,FALSE)</f>
        <v>B</v>
      </c>
      <c r="AC1088" s="337">
        <f t="shared" si="96"/>
        <v>2340</v>
      </c>
    </row>
    <row r="1089" spans="1:29" ht="14.1" customHeight="1">
      <c r="A1089" s="68">
        <v>1089</v>
      </c>
      <c r="B1089" s="273" t="s">
        <v>69</v>
      </c>
      <c r="C1089" s="329">
        <v>1</v>
      </c>
      <c r="D1089" s="330"/>
      <c r="E1089" s="224" t="s">
        <v>158</v>
      </c>
      <c r="F1089" s="224" t="s">
        <v>158</v>
      </c>
      <c r="G1089" s="224" t="s">
        <v>209</v>
      </c>
      <c r="H1089" s="339">
        <v>56</v>
      </c>
      <c r="I1089" s="339"/>
      <c r="J1089" s="332">
        <f t="shared" si="102"/>
        <v>130</v>
      </c>
      <c r="K1089" s="333">
        <v>130</v>
      </c>
      <c r="L1089" s="333"/>
      <c r="M1089" s="333"/>
      <c r="N1089" s="333"/>
      <c r="O1089" s="333"/>
      <c r="P1089" s="333"/>
      <c r="Q1089" s="334" t="e">
        <f>IF(K1089="nio",0,IF(K1089&gt;0,K1089*H1089/W1089,0))*VLOOKUP(B1089,'2-Kosten per locatie'!$A$13:$C$63,3,FALSE)</f>
        <v>#DIV/0!</v>
      </c>
      <c r="R1089" s="334">
        <f>IF(L1089&gt;0,L1089*H1089/X1089,0)*VLOOKUP(B1089,'2-Kosten per locatie'!$A$13:$C$63,3,FALSE)</f>
        <v>0</v>
      </c>
      <c r="S1089" s="334">
        <f>IF(M1089&gt;0,M1089*H1089/Y1089,0)*VLOOKUP(B1089,'2-Kosten per locatie'!$A$13:$C$63,3,FALSE)</f>
        <v>0</v>
      </c>
      <c r="T1089" s="334">
        <f>IF(N1089&gt;0,N1089*H1089/Z1089,0)*VLOOKUP(B1089,'2-Kosten per locatie'!$A$13:$C$63,3,FALSE)</f>
        <v>0</v>
      </c>
      <c r="U1089" s="334">
        <f>IF(O1089&gt;0,O1089*H1089/Y1089,0)*VLOOKUP(B1089,'2-Kosten per locatie'!$A$13:$C$63,3,FALSE)</f>
        <v>0</v>
      </c>
      <c r="V1089" s="334">
        <f>IF(P1089&gt;0,P1089*H1089/Z1089,0)*VLOOKUP(B1089,'2-Kosten per locatie'!$A$13:$C$63,3,FALSE)</f>
        <v>0</v>
      </c>
      <c r="W1089" s="335">
        <f>IF(K1089="nio",0,IF(K1089&gt;0,VLOOKUP(F1089,'3-Productie normen'!A:L,VLOOKUP(K1089,'3-Productie normen'!$B$38:$C$44,2,FALSE),FALSE)))</f>
        <v>0</v>
      </c>
      <c r="X1089" s="335">
        <f t="shared" si="93"/>
        <v>0</v>
      </c>
      <c r="Y1089" s="335">
        <f t="shared" si="94"/>
        <v>0</v>
      </c>
      <c r="Z1089" s="335">
        <f t="shared" si="95"/>
        <v>0</v>
      </c>
      <c r="AA1089" s="336" t="str">
        <f>VLOOKUP(F1089,'3-Productie normen'!A:O,15,FALSE)</f>
        <v>B</v>
      </c>
      <c r="AC1089" s="337">
        <f t="shared" si="96"/>
        <v>7280</v>
      </c>
    </row>
    <row r="1090" spans="1:29" ht="14.1" customHeight="1">
      <c r="A1090" s="68">
        <v>1090</v>
      </c>
      <c r="B1090" s="273" t="s">
        <v>69</v>
      </c>
      <c r="C1090" s="329">
        <v>1</v>
      </c>
      <c r="D1090" s="330"/>
      <c r="E1090" s="224" t="s">
        <v>158</v>
      </c>
      <c r="F1090" s="224" t="s">
        <v>158</v>
      </c>
      <c r="G1090" s="224" t="s">
        <v>209</v>
      </c>
      <c r="H1090" s="339">
        <v>19</v>
      </c>
      <c r="I1090" s="339"/>
      <c r="J1090" s="332">
        <f t="shared" si="102"/>
        <v>130</v>
      </c>
      <c r="K1090" s="333">
        <v>130</v>
      </c>
      <c r="L1090" s="333"/>
      <c r="M1090" s="333"/>
      <c r="N1090" s="333"/>
      <c r="O1090" s="333"/>
      <c r="P1090" s="333"/>
      <c r="Q1090" s="334" t="e">
        <f>IF(K1090="nio",0,IF(K1090&gt;0,K1090*H1090/W1090,0))*VLOOKUP(B1090,'2-Kosten per locatie'!$A$13:$C$63,3,FALSE)</f>
        <v>#DIV/0!</v>
      </c>
      <c r="R1090" s="334">
        <f>IF(L1090&gt;0,L1090*H1090/X1090,0)*VLOOKUP(B1090,'2-Kosten per locatie'!$A$13:$C$63,3,FALSE)</f>
        <v>0</v>
      </c>
      <c r="S1090" s="334">
        <f>IF(M1090&gt;0,M1090*H1090/Y1090,0)*VLOOKUP(B1090,'2-Kosten per locatie'!$A$13:$C$63,3,FALSE)</f>
        <v>0</v>
      </c>
      <c r="T1090" s="334">
        <f>IF(N1090&gt;0,N1090*H1090/Z1090,0)*VLOOKUP(B1090,'2-Kosten per locatie'!$A$13:$C$63,3,FALSE)</f>
        <v>0</v>
      </c>
      <c r="U1090" s="334">
        <f>IF(O1090&gt;0,O1090*H1090/Y1090,0)*VLOOKUP(B1090,'2-Kosten per locatie'!$A$13:$C$63,3,FALSE)</f>
        <v>0</v>
      </c>
      <c r="V1090" s="334">
        <f>IF(P1090&gt;0,P1090*H1090/Z1090,0)*VLOOKUP(B1090,'2-Kosten per locatie'!$A$13:$C$63,3,FALSE)</f>
        <v>0</v>
      </c>
      <c r="W1090" s="335">
        <f>IF(K1090="nio",0,IF(K1090&gt;0,VLOOKUP(F1090,'3-Productie normen'!A:L,VLOOKUP(K1090,'3-Productie normen'!$B$38:$C$44,2,FALSE),FALSE)))</f>
        <v>0</v>
      </c>
      <c r="X1090" s="335">
        <f t="shared" si="93"/>
        <v>0</v>
      </c>
      <c r="Y1090" s="335">
        <f t="shared" si="94"/>
        <v>0</v>
      </c>
      <c r="Z1090" s="335">
        <f t="shared" si="95"/>
        <v>0</v>
      </c>
      <c r="AA1090" s="336" t="str">
        <f>VLOOKUP(F1090,'3-Productie normen'!A:O,15,FALSE)</f>
        <v>B</v>
      </c>
      <c r="AC1090" s="337">
        <f t="shared" si="96"/>
        <v>2470</v>
      </c>
    </row>
    <row r="1091" spans="1:29" ht="14.1" customHeight="1">
      <c r="A1091" s="68">
        <v>1091</v>
      </c>
      <c r="B1091" s="273" t="s">
        <v>69</v>
      </c>
      <c r="C1091" s="329">
        <v>1</v>
      </c>
      <c r="D1091" s="330"/>
      <c r="E1091" s="224" t="s">
        <v>158</v>
      </c>
      <c r="F1091" s="224" t="s">
        <v>158</v>
      </c>
      <c r="G1091" s="224" t="s">
        <v>209</v>
      </c>
      <c r="H1091" s="339">
        <v>50</v>
      </c>
      <c r="I1091" s="339"/>
      <c r="J1091" s="332">
        <f t="shared" si="102"/>
        <v>130</v>
      </c>
      <c r="K1091" s="333">
        <v>130</v>
      </c>
      <c r="L1091" s="333"/>
      <c r="M1091" s="333"/>
      <c r="N1091" s="333"/>
      <c r="O1091" s="333"/>
      <c r="P1091" s="333"/>
      <c r="Q1091" s="334" t="e">
        <f>IF(K1091="nio",0,IF(K1091&gt;0,K1091*H1091/W1091,0))*VLOOKUP(B1091,'2-Kosten per locatie'!$A$13:$C$63,3,FALSE)</f>
        <v>#DIV/0!</v>
      </c>
      <c r="R1091" s="334">
        <f>IF(L1091&gt;0,L1091*H1091/X1091,0)*VLOOKUP(B1091,'2-Kosten per locatie'!$A$13:$C$63,3,FALSE)</f>
        <v>0</v>
      </c>
      <c r="S1091" s="334">
        <f>IF(M1091&gt;0,M1091*H1091/Y1091,0)*VLOOKUP(B1091,'2-Kosten per locatie'!$A$13:$C$63,3,FALSE)</f>
        <v>0</v>
      </c>
      <c r="T1091" s="334">
        <f>IF(N1091&gt;0,N1091*H1091/Z1091,0)*VLOOKUP(B1091,'2-Kosten per locatie'!$A$13:$C$63,3,FALSE)</f>
        <v>0</v>
      </c>
      <c r="U1091" s="334">
        <f>IF(O1091&gt;0,O1091*H1091/Y1091,0)*VLOOKUP(B1091,'2-Kosten per locatie'!$A$13:$C$63,3,FALSE)</f>
        <v>0</v>
      </c>
      <c r="V1091" s="334">
        <f>IF(P1091&gt;0,P1091*H1091/Z1091,0)*VLOOKUP(B1091,'2-Kosten per locatie'!$A$13:$C$63,3,FALSE)</f>
        <v>0</v>
      </c>
      <c r="W1091" s="335">
        <f>IF(K1091="nio",0,IF(K1091&gt;0,VLOOKUP(F1091,'3-Productie normen'!A:L,VLOOKUP(K1091,'3-Productie normen'!$B$38:$C$44,2,FALSE),FALSE)))</f>
        <v>0</v>
      </c>
      <c r="X1091" s="335">
        <f t="shared" si="93"/>
        <v>0</v>
      </c>
      <c r="Y1091" s="335">
        <f t="shared" si="94"/>
        <v>0</v>
      </c>
      <c r="Z1091" s="335">
        <f t="shared" si="95"/>
        <v>0</v>
      </c>
      <c r="AA1091" s="336" t="str">
        <f>VLOOKUP(F1091,'3-Productie normen'!A:O,15,FALSE)</f>
        <v>B</v>
      </c>
      <c r="AC1091" s="337">
        <f t="shared" si="96"/>
        <v>6500</v>
      </c>
    </row>
    <row r="1092" spans="1:29" ht="14.1" customHeight="1">
      <c r="A1092" s="68">
        <v>1092</v>
      </c>
      <c r="B1092" s="273" t="s">
        <v>69</v>
      </c>
      <c r="C1092" s="329">
        <v>1</v>
      </c>
      <c r="D1092" s="330"/>
      <c r="E1092" s="224" t="s">
        <v>154</v>
      </c>
      <c r="F1092" s="224" t="s">
        <v>283</v>
      </c>
      <c r="G1092" s="224" t="s">
        <v>209</v>
      </c>
      <c r="H1092" s="339">
        <v>10</v>
      </c>
      <c r="I1092" s="339"/>
      <c r="J1092" s="332">
        <f t="shared" si="102"/>
        <v>130</v>
      </c>
      <c r="K1092" s="333">
        <v>130</v>
      </c>
      <c r="L1092" s="333"/>
      <c r="M1092" s="333"/>
      <c r="N1092" s="333"/>
      <c r="O1092" s="333"/>
      <c r="P1092" s="333"/>
      <c r="Q1092" s="334" t="e">
        <f>IF(K1092="nio",0,IF(K1092&gt;0,K1092*H1092/W1092,0))*VLOOKUP(B1092,'2-Kosten per locatie'!$A$13:$C$63,3,FALSE)</f>
        <v>#DIV/0!</v>
      </c>
      <c r="R1092" s="334">
        <f>IF(L1092&gt;0,L1092*H1092/X1092,0)*VLOOKUP(B1092,'2-Kosten per locatie'!$A$13:$C$63,3,FALSE)</f>
        <v>0</v>
      </c>
      <c r="S1092" s="334">
        <f>IF(M1092&gt;0,M1092*H1092/Y1092,0)*VLOOKUP(B1092,'2-Kosten per locatie'!$A$13:$C$63,3,FALSE)</f>
        <v>0</v>
      </c>
      <c r="T1092" s="334">
        <f>IF(N1092&gt;0,N1092*H1092/Z1092,0)*VLOOKUP(B1092,'2-Kosten per locatie'!$A$13:$C$63,3,FALSE)</f>
        <v>0</v>
      </c>
      <c r="U1092" s="334">
        <f>IF(O1092&gt;0,O1092*H1092/Y1092,0)*VLOOKUP(B1092,'2-Kosten per locatie'!$A$13:$C$63,3,FALSE)</f>
        <v>0</v>
      </c>
      <c r="V1092" s="334">
        <f>IF(P1092&gt;0,P1092*H1092/Z1092,0)*VLOOKUP(B1092,'2-Kosten per locatie'!$A$13:$C$63,3,FALSE)</f>
        <v>0</v>
      </c>
      <c r="W1092" s="335">
        <f>IF(K1092="nio",0,IF(K1092&gt;0,VLOOKUP(F1092,'3-Productie normen'!A:L,VLOOKUP(K1092,'3-Productie normen'!$B$38:$C$44,2,FALSE),FALSE)))</f>
        <v>0</v>
      </c>
      <c r="X1092" s="335">
        <f t="shared" si="93"/>
        <v>0</v>
      </c>
      <c r="Y1092" s="335">
        <f t="shared" si="94"/>
        <v>0</v>
      </c>
      <c r="Z1092" s="335">
        <f t="shared" si="95"/>
        <v>0</v>
      </c>
      <c r="AA1092" s="336" t="str">
        <f>VLOOKUP(F1092,'3-Productie normen'!A:O,15,FALSE)</f>
        <v>V</v>
      </c>
      <c r="AC1092" s="337">
        <f t="shared" si="96"/>
        <v>1300</v>
      </c>
    </row>
    <row r="1093" spans="1:29" ht="14.1" customHeight="1">
      <c r="A1093" s="68">
        <v>1093</v>
      </c>
      <c r="B1093" s="273" t="s">
        <v>69</v>
      </c>
      <c r="C1093" s="329">
        <v>1</v>
      </c>
      <c r="D1093" s="330"/>
      <c r="E1093" s="224" t="s">
        <v>154</v>
      </c>
      <c r="F1093" s="224" t="s">
        <v>283</v>
      </c>
      <c r="G1093" s="224" t="s">
        <v>209</v>
      </c>
      <c r="H1093" s="339">
        <v>4</v>
      </c>
      <c r="I1093" s="339"/>
      <c r="J1093" s="332">
        <f t="shared" si="102"/>
        <v>130</v>
      </c>
      <c r="K1093" s="333">
        <v>130</v>
      </c>
      <c r="L1093" s="333"/>
      <c r="M1093" s="333"/>
      <c r="N1093" s="333"/>
      <c r="O1093" s="333"/>
      <c r="P1093" s="333"/>
      <c r="Q1093" s="334" t="e">
        <f>IF(K1093="nio",0,IF(K1093&gt;0,K1093*H1093/W1093,0))*VLOOKUP(B1093,'2-Kosten per locatie'!$A$13:$C$63,3,FALSE)</f>
        <v>#DIV/0!</v>
      </c>
      <c r="R1093" s="334">
        <f>IF(L1093&gt;0,L1093*H1093/X1093,0)*VLOOKUP(B1093,'2-Kosten per locatie'!$A$13:$C$63,3,FALSE)</f>
        <v>0</v>
      </c>
      <c r="S1093" s="334">
        <f>IF(M1093&gt;0,M1093*H1093/Y1093,0)*VLOOKUP(B1093,'2-Kosten per locatie'!$A$13:$C$63,3,FALSE)</f>
        <v>0</v>
      </c>
      <c r="T1093" s="334">
        <f>IF(N1093&gt;0,N1093*H1093/Z1093,0)*VLOOKUP(B1093,'2-Kosten per locatie'!$A$13:$C$63,3,FALSE)</f>
        <v>0</v>
      </c>
      <c r="U1093" s="334">
        <f>IF(O1093&gt;0,O1093*H1093/Y1093,0)*VLOOKUP(B1093,'2-Kosten per locatie'!$A$13:$C$63,3,FALSE)</f>
        <v>0</v>
      </c>
      <c r="V1093" s="334">
        <f>IF(P1093&gt;0,P1093*H1093/Z1093,0)*VLOOKUP(B1093,'2-Kosten per locatie'!$A$13:$C$63,3,FALSE)</f>
        <v>0</v>
      </c>
      <c r="W1093" s="335">
        <f>IF(K1093="nio",0,IF(K1093&gt;0,VLOOKUP(F1093,'3-Productie normen'!A:L,VLOOKUP(K1093,'3-Productie normen'!$B$38:$C$44,2,FALSE),FALSE)))</f>
        <v>0</v>
      </c>
      <c r="X1093" s="335">
        <f t="shared" si="93"/>
        <v>0</v>
      </c>
      <c r="Y1093" s="335">
        <f t="shared" si="94"/>
        <v>0</v>
      </c>
      <c r="Z1093" s="335">
        <f t="shared" si="95"/>
        <v>0</v>
      </c>
      <c r="AA1093" s="336" t="str">
        <f>VLOOKUP(F1093,'3-Productie normen'!A:O,15,FALSE)</f>
        <v>V</v>
      </c>
      <c r="AC1093" s="337">
        <f t="shared" si="96"/>
        <v>520</v>
      </c>
    </row>
    <row r="1094" spans="1:29" ht="14.1" customHeight="1">
      <c r="A1094" s="68">
        <v>1094</v>
      </c>
      <c r="B1094" s="273" t="s">
        <v>69</v>
      </c>
      <c r="C1094" s="329">
        <v>1</v>
      </c>
      <c r="D1094" s="330"/>
      <c r="E1094" s="224" t="s">
        <v>167</v>
      </c>
      <c r="F1094" s="224" t="s">
        <v>167</v>
      </c>
      <c r="G1094" s="224" t="s">
        <v>228</v>
      </c>
      <c r="H1094" s="339">
        <v>8</v>
      </c>
      <c r="I1094" s="339"/>
      <c r="J1094" s="332">
        <f t="shared" si="102"/>
        <v>52</v>
      </c>
      <c r="K1094" s="333">
        <v>52</v>
      </c>
      <c r="L1094" s="333"/>
      <c r="M1094" s="333"/>
      <c r="N1094" s="333"/>
      <c r="O1094" s="333"/>
      <c r="P1094" s="333"/>
      <c r="Q1094" s="334" t="e">
        <f>IF(K1094="nio",0,IF(K1094&gt;0,K1094*H1094/W1094,0))*VLOOKUP(B1094,'2-Kosten per locatie'!$A$13:$C$63,3,FALSE)</f>
        <v>#DIV/0!</v>
      </c>
      <c r="R1094" s="334">
        <f>IF(L1094&gt;0,L1094*H1094/X1094,0)*VLOOKUP(B1094,'2-Kosten per locatie'!$A$13:$C$63,3,FALSE)</f>
        <v>0</v>
      </c>
      <c r="S1094" s="334">
        <f>IF(M1094&gt;0,M1094*H1094/Y1094,0)*VLOOKUP(B1094,'2-Kosten per locatie'!$A$13:$C$63,3,FALSE)</f>
        <v>0</v>
      </c>
      <c r="T1094" s="334">
        <f>IF(N1094&gt;0,N1094*H1094/Z1094,0)*VLOOKUP(B1094,'2-Kosten per locatie'!$A$13:$C$63,3,FALSE)</f>
        <v>0</v>
      </c>
      <c r="U1094" s="334">
        <f>IF(O1094&gt;0,O1094*H1094/Y1094,0)*VLOOKUP(B1094,'2-Kosten per locatie'!$A$13:$C$63,3,FALSE)</f>
        <v>0</v>
      </c>
      <c r="V1094" s="334">
        <f>IF(P1094&gt;0,P1094*H1094/Z1094,0)*VLOOKUP(B1094,'2-Kosten per locatie'!$A$13:$C$63,3,FALSE)</f>
        <v>0</v>
      </c>
      <c r="W1094" s="335">
        <f>IF(K1094="nio",0,IF(K1094&gt;0,VLOOKUP(F1094,'3-Productie normen'!A:L,VLOOKUP(K1094,'3-Productie normen'!$B$38:$C$44,2,FALSE),FALSE)))</f>
        <v>0</v>
      </c>
      <c r="X1094" s="335">
        <f t="shared" si="93"/>
        <v>0</v>
      </c>
      <c r="Y1094" s="335">
        <f t="shared" si="94"/>
        <v>0</v>
      </c>
      <c r="Z1094" s="335">
        <f t="shared" si="95"/>
        <v>0</v>
      </c>
      <c r="AA1094" s="336" t="str">
        <f>VLOOKUP(F1094,'3-Productie normen'!A:O,15,FALSE)</f>
        <v>V</v>
      </c>
      <c r="AC1094" s="337">
        <f t="shared" si="96"/>
        <v>416</v>
      </c>
    </row>
    <row r="1095" spans="1:29" ht="14.1" customHeight="1">
      <c r="A1095" s="68">
        <v>1095</v>
      </c>
      <c r="B1095" s="273" t="s">
        <v>69</v>
      </c>
      <c r="C1095" s="329">
        <v>1</v>
      </c>
      <c r="D1095" s="330"/>
      <c r="E1095" s="224" t="s">
        <v>154</v>
      </c>
      <c r="F1095" s="224" t="s">
        <v>283</v>
      </c>
      <c r="G1095" s="224" t="s">
        <v>209</v>
      </c>
      <c r="H1095" s="339">
        <v>4</v>
      </c>
      <c r="I1095" s="339"/>
      <c r="J1095" s="332">
        <f t="shared" si="102"/>
        <v>130</v>
      </c>
      <c r="K1095" s="333">
        <v>130</v>
      </c>
      <c r="L1095" s="333"/>
      <c r="M1095" s="333"/>
      <c r="N1095" s="333"/>
      <c r="O1095" s="333"/>
      <c r="P1095" s="333"/>
      <c r="Q1095" s="334" t="e">
        <f>IF(K1095="nio",0,IF(K1095&gt;0,K1095*H1095/W1095,0))*VLOOKUP(B1095,'2-Kosten per locatie'!$A$13:$C$63,3,FALSE)</f>
        <v>#DIV/0!</v>
      </c>
      <c r="R1095" s="334">
        <f>IF(L1095&gt;0,L1095*H1095/X1095,0)*VLOOKUP(B1095,'2-Kosten per locatie'!$A$13:$C$63,3,FALSE)</f>
        <v>0</v>
      </c>
      <c r="S1095" s="334">
        <f>IF(M1095&gt;0,M1095*H1095/Y1095,0)*VLOOKUP(B1095,'2-Kosten per locatie'!$A$13:$C$63,3,FALSE)</f>
        <v>0</v>
      </c>
      <c r="T1095" s="334">
        <f>IF(N1095&gt;0,N1095*H1095/Z1095,0)*VLOOKUP(B1095,'2-Kosten per locatie'!$A$13:$C$63,3,FALSE)</f>
        <v>0</v>
      </c>
      <c r="U1095" s="334">
        <f>IF(O1095&gt;0,O1095*H1095/Y1095,0)*VLOOKUP(B1095,'2-Kosten per locatie'!$A$13:$C$63,3,FALSE)</f>
        <v>0</v>
      </c>
      <c r="V1095" s="334">
        <f>IF(P1095&gt;0,P1095*H1095/Z1095,0)*VLOOKUP(B1095,'2-Kosten per locatie'!$A$13:$C$63,3,FALSE)</f>
        <v>0</v>
      </c>
      <c r="W1095" s="335">
        <f>IF(K1095="nio",0,IF(K1095&gt;0,VLOOKUP(F1095,'3-Productie normen'!A:L,VLOOKUP(K1095,'3-Productie normen'!$B$38:$C$44,2,FALSE),FALSE)))</f>
        <v>0</v>
      </c>
      <c r="X1095" s="335">
        <f t="shared" si="93"/>
        <v>0</v>
      </c>
      <c r="Y1095" s="335">
        <f t="shared" si="94"/>
        <v>0</v>
      </c>
      <c r="Z1095" s="335">
        <f t="shared" si="95"/>
        <v>0</v>
      </c>
      <c r="AA1095" s="336" t="str">
        <f>VLOOKUP(F1095,'3-Productie normen'!A:O,15,FALSE)</f>
        <v>V</v>
      </c>
      <c r="AC1095" s="337">
        <f t="shared" si="96"/>
        <v>520</v>
      </c>
    </row>
    <row r="1096" spans="1:29" ht="14.1" customHeight="1">
      <c r="A1096" s="68">
        <v>1096</v>
      </c>
      <c r="B1096" s="273" t="s">
        <v>69</v>
      </c>
      <c r="C1096" s="329">
        <v>1</v>
      </c>
      <c r="D1096" s="330"/>
      <c r="E1096" s="224" t="s">
        <v>167</v>
      </c>
      <c r="F1096" s="224" t="s">
        <v>167</v>
      </c>
      <c r="G1096" s="224" t="s">
        <v>228</v>
      </c>
      <c r="H1096" s="339">
        <v>8</v>
      </c>
      <c r="I1096" s="339"/>
      <c r="J1096" s="332">
        <f t="shared" si="102"/>
        <v>52</v>
      </c>
      <c r="K1096" s="333">
        <v>52</v>
      </c>
      <c r="L1096" s="333"/>
      <c r="M1096" s="333"/>
      <c r="N1096" s="333"/>
      <c r="O1096" s="333"/>
      <c r="P1096" s="333"/>
      <c r="Q1096" s="334" t="e">
        <f>IF(K1096="nio",0,IF(K1096&gt;0,K1096*H1096/W1096,0))*VLOOKUP(B1096,'2-Kosten per locatie'!$A$13:$C$63,3,FALSE)</f>
        <v>#DIV/0!</v>
      </c>
      <c r="R1096" s="334">
        <f>IF(L1096&gt;0,L1096*H1096/X1096,0)*VLOOKUP(B1096,'2-Kosten per locatie'!$A$13:$C$63,3,FALSE)</f>
        <v>0</v>
      </c>
      <c r="S1096" s="334">
        <f>IF(M1096&gt;0,M1096*H1096/Y1096,0)*VLOOKUP(B1096,'2-Kosten per locatie'!$A$13:$C$63,3,FALSE)</f>
        <v>0</v>
      </c>
      <c r="T1096" s="334">
        <f>IF(N1096&gt;0,N1096*H1096/Z1096,0)*VLOOKUP(B1096,'2-Kosten per locatie'!$A$13:$C$63,3,FALSE)</f>
        <v>0</v>
      </c>
      <c r="U1096" s="334">
        <f>IF(O1096&gt;0,O1096*H1096/Y1096,0)*VLOOKUP(B1096,'2-Kosten per locatie'!$A$13:$C$63,3,FALSE)</f>
        <v>0</v>
      </c>
      <c r="V1096" s="334">
        <f>IF(P1096&gt;0,P1096*H1096/Z1096,0)*VLOOKUP(B1096,'2-Kosten per locatie'!$A$13:$C$63,3,FALSE)</f>
        <v>0</v>
      </c>
      <c r="W1096" s="335">
        <f>IF(K1096="nio",0,IF(K1096&gt;0,VLOOKUP(F1096,'3-Productie normen'!A:L,VLOOKUP(K1096,'3-Productie normen'!$B$38:$C$44,2,FALSE),FALSE)))</f>
        <v>0</v>
      </c>
      <c r="X1096" s="335">
        <f t="shared" si="93"/>
        <v>0</v>
      </c>
      <c r="Y1096" s="335">
        <f t="shared" si="94"/>
        <v>0</v>
      </c>
      <c r="Z1096" s="335">
        <f t="shared" si="95"/>
        <v>0</v>
      </c>
      <c r="AA1096" s="336" t="str">
        <f>VLOOKUP(F1096,'3-Productie normen'!A:O,15,FALSE)</f>
        <v>V</v>
      </c>
      <c r="AC1096" s="337">
        <f t="shared" si="96"/>
        <v>416</v>
      </c>
    </row>
    <row r="1097" spans="1:29" ht="14.1" customHeight="1">
      <c r="A1097" s="68">
        <v>1097</v>
      </c>
      <c r="B1097" s="273" t="s">
        <v>69</v>
      </c>
      <c r="C1097" s="329">
        <v>2</v>
      </c>
      <c r="D1097" s="330"/>
      <c r="E1097" s="224" t="s">
        <v>724</v>
      </c>
      <c r="F1097" s="224" t="s">
        <v>166</v>
      </c>
      <c r="G1097" s="224" t="s">
        <v>211</v>
      </c>
      <c r="H1097" s="339">
        <v>5</v>
      </c>
      <c r="I1097" s="339"/>
      <c r="J1097" s="332">
        <f t="shared" si="102"/>
        <v>156</v>
      </c>
      <c r="K1097" s="333">
        <v>156</v>
      </c>
      <c r="L1097" s="333"/>
      <c r="M1097" s="333"/>
      <c r="N1097" s="333"/>
      <c r="O1097" s="333"/>
      <c r="P1097" s="333"/>
      <c r="Q1097" s="334" t="e">
        <f>IF(K1097="nio",0,IF(K1097&gt;0,K1097*H1097/W1097,0))*VLOOKUP(B1097,'2-Kosten per locatie'!$A$13:$C$63,3,FALSE)</f>
        <v>#DIV/0!</v>
      </c>
      <c r="R1097" s="334">
        <f>IF(L1097&gt;0,L1097*H1097/X1097,0)*VLOOKUP(B1097,'2-Kosten per locatie'!$A$13:$C$63,3,FALSE)</f>
        <v>0</v>
      </c>
      <c r="S1097" s="334">
        <f>IF(M1097&gt;0,M1097*H1097/Y1097,0)*VLOOKUP(B1097,'2-Kosten per locatie'!$A$13:$C$63,3,FALSE)</f>
        <v>0</v>
      </c>
      <c r="T1097" s="334">
        <f>IF(N1097&gt;0,N1097*H1097/Z1097,0)*VLOOKUP(B1097,'2-Kosten per locatie'!$A$13:$C$63,3,FALSE)</f>
        <v>0</v>
      </c>
      <c r="U1097" s="334">
        <f>IF(O1097&gt;0,O1097*H1097/Y1097,0)*VLOOKUP(B1097,'2-Kosten per locatie'!$A$13:$C$63,3,FALSE)</f>
        <v>0</v>
      </c>
      <c r="V1097" s="334">
        <f>IF(P1097&gt;0,P1097*H1097/Z1097,0)*VLOOKUP(B1097,'2-Kosten per locatie'!$A$13:$C$63,3,FALSE)</f>
        <v>0</v>
      </c>
      <c r="W1097" s="335">
        <f>IF(K1097="nio",0,IF(K1097&gt;0,VLOOKUP(F1097,'3-Productie normen'!A:L,VLOOKUP(K1097,'3-Productie normen'!$B$38:$C$44,2,FALSE),FALSE)))</f>
        <v>0</v>
      </c>
      <c r="X1097" s="335">
        <f t="shared" si="93"/>
        <v>0</v>
      </c>
      <c r="Y1097" s="335">
        <f t="shared" si="94"/>
        <v>0</v>
      </c>
      <c r="Z1097" s="335">
        <f t="shared" si="95"/>
        <v>0</v>
      </c>
      <c r="AA1097" s="336" t="str">
        <f>VLOOKUP(F1097,'3-Productie normen'!A:O,15,FALSE)</f>
        <v>S</v>
      </c>
      <c r="AC1097" s="337">
        <f t="shared" si="96"/>
        <v>780</v>
      </c>
    </row>
    <row r="1098" spans="1:29" ht="14.1" customHeight="1">
      <c r="A1098" s="68">
        <v>1098</v>
      </c>
      <c r="B1098" s="273" t="s">
        <v>69</v>
      </c>
      <c r="C1098" s="329">
        <v>2</v>
      </c>
      <c r="D1098" s="330"/>
      <c r="E1098" s="224" t="s">
        <v>725</v>
      </c>
      <c r="F1098" s="224" t="s">
        <v>166</v>
      </c>
      <c r="G1098" s="224" t="s">
        <v>211</v>
      </c>
      <c r="H1098" s="339">
        <v>5</v>
      </c>
      <c r="I1098" s="339"/>
      <c r="J1098" s="332">
        <f t="shared" si="102"/>
        <v>156</v>
      </c>
      <c r="K1098" s="333">
        <v>156</v>
      </c>
      <c r="L1098" s="333"/>
      <c r="M1098" s="333"/>
      <c r="N1098" s="333"/>
      <c r="O1098" s="333"/>
      <c r="P1098" s="333"/>
      <c r="Q1098" s="334" t="e">
        <f>IF(K1098="nio",0,IF(K1098&gt;0,K1098*H1098/W1098,0))*VLOOKUP(B1098,'2-Kosten per locatie'!$A$13:$C$63,3,FALSE)</f>
        <v>#DIV/0!</v>
      </c>
      <c r="R1098" s="334">
        <f>IF(L1098&gt;0,L1098*H1098/X1098,0)*VLOOKUP(B1098,'2-Kosten per locatie'!$A$13:$C$63,3,FALSE)</f>
        <v>0</v>
      </c>
      <c r="S1098" s="334">
        <f>IF(M1098&gt;0,M1098*H1098/Y1098,0)*VLOOKUP(B1098,'2-Kosten per locatie'!$A$13:$C$63,3,FALSE)</f>
        <v>0</v>
      </c>
      <c r="T1098" s="334">
        <f>IF(N1098&gt;0,N1098*H1098/Z1098,0)*VLOOKUP(B1098,'2-Kosten per locatie'!$A$13:$C$63,3,FALSE)</f>
        <v>0</v>
      </c>
      <c r="U1098" s="334">
        <f>IF(O1098&gt;0,O1098*H1098/Y1098,0)*VLOOKUP(B1098,'2-Kosten per locatie'!$A$13:$C$63,3,FALSE)</f>
        <v>0</v>
      </c>
      <c r="V1098" s="334">
        <f>IF(P1098&gt;0,P1098*H1098/Z1098,0)*VLOOKUP(B1098,'2-Kosten per locatie'!$A$13:$C$63,3,FALSE)</f>
        <v>0</v>
      </c>
      <c r="W1098" s="335">
        <f>IF(K1098="nio",0,IF(K1098&gt;0,VLOOKUP(F1098,'3-Productie normen'!A:L,VLOOKUP(K1098,'3-Productie normen'!$B$38:$C$44,2,FALSE),FALSE)))</f>
        <v>0</v>
      </c>
      <c r="X1098" s="335">
        <f t="shared" si="93"/>
        <v>0</v>
      </c>
      <c r="Y1098" s="335">
        <f t="shared" si="94"/>
        <v>0</v>
      </c>
      <c r="Z1098" s="335">
        <f t="shared" si="95"/>
        <v>0</v>
      </c>
      <c r="AA1098" s="336" t="str">
        <f>VLOOKUP(F1098,'3-Productie normen'!A:O,15,FALSE)</f>
        <v>S</v>
      </c>
      <c r="AC1098" s="337">
        <f t="shared" si="96"/>
        <v>780</v>
      </c>
    </row>
    <row r="1099" spans="1:29" ht="14.1" customHeight="1">
      <c r="A1099" s="68">
        <v>1099</v>
      </c>
      <c r="B1099" s="273" t="s">
        <v>69</v>
      </c>
      <c r="C1099" s="329">
        <v>2</v>
      </c>
      <c r="D1099" s="330"/>
      <c r="E1099" s="224" t="s">
        <v>154</v>
      </c>
      <c r="F1099" s="224" t="s">
        <v>283</v>
      </c>
      <c r="G1099" s="224" t="s">
        <v>209</v>
      </c>
      <c r="H1099" s="339">
        <v>14</v>
      </c>
      <c r="I1099" s="339"/>
      <c r="J1099" s="332">
        <f t="shared" si="102"/>
        <v>130</v>
      </c>
      <c r="K1099" s="333">
        <v>130</v>
      </c>
      <c r="L1099" s="333"/>
      <c r="M1099" s="333"/>
      <c r="N1099" s="333"/>
      <c r="O1099" s="333"/>
      <c r="P1099" s="333"/>
      <c r="Q1099" s="334" t="e">
        <f>IF(K1099="nio",0,IF(K1099&gt;0,K1099*H1099/W1099,0))*VLOOKUP(B1099,'2-Kosten per locatie'!$A$13:$C$63,3,FALSE)</f>
        <v>#DIV/0!</v>
      </c>
      <c r="R1099" s="334">
        <f>IF(L1099&gt;0,L1099*H1099/X1099,0)*VLOOKUP(B1099,'2-Kosten per locatie'!$A$13:$C$63,3,FALSE)</f>
        <v>0</v>
      </c>
      <c r="S1099" s="334">
        <f>IF(M1099&gt;0,M1099*H1099/Y1099,0)*VLOOKUP(B1099,'2-Kosten per locatie'!$A$13:$C$63,3,FALSE)</f>
        <v>0</v>
      </c>
      <c r="T1099" s="334">
        <f>IF(N1099&gt;0,N1099*H1099/Z1099,0)*VLOOKUP(B1099,'2-Kosten per locatie'!$A$13:$C$63,3,FALSE)</f>
        <v>0</v>
      </c>
      <c r="U1099" s="334">
        <f>IF(O1099&gt;0,O1099*H1099/Y1099,0)*VLOOKUP(B1099,'2-Kosten per locatie'!$A$13:$C$63,3,FALSE)</f>
        <v>0</v>
      </c>
      <c r="V1099" s="334">
        <f>IF(P1099&gt;0,P1099*H1099/Z1099,0)*VLOOKUP(B1099,'2-Kosten per locatie'!$A$13:$C$63,3,FALSE)</f>
        <v>0</v>
      </c>
      <c r="W1099" s="335">
        <f>IF(K1099="nio",0,IF(K1099&gt;0,VLOOKUP(F1099,'3-Productie normen'!A:L,VLOOKUP(K1099,'3-Productie normen'!$B$38:$C$44,2,FALSE),FALSE)))</f>
        <v>0</v>
      </c>
      <c r="X1099" s="335">
        <f t="shared" si="93"/>
        <v>0</v>
      </c>
      <c r="Y1099" s="335">
        <f t="shared" si="94"/>
        <v>0</v>
      </c>
      <c r="Z1099" s="335">
        <f t="shared" si="95"/>
        <v>0</v>
      </c>
      <c r="AA1099" s="336" t="str">
        <f>VLOOKUP(F1099,'3-Productie normen'!A:O,15,FALSE)</f>
        <v>V</v>
      </c>
      <c r="AC1099" s="337">
        <f t="shared" si="96"/>
        <v>1820</v>
      </c>
    </row>
    <row r="1100" spans="1:29" ht="14.1" customHeight="1">
      <c r="A1100" s="68">
        <v>1100</v>
      </c>
      <c r="B1100" s="273" t="s">
        <v>69</v>
      </c>
      <c r="C1100" s="329">
        <v>2</v>
      </c>
      <c r="D1100" s="330"/>
      <c r="E1100" s="224" t="s">
        <v>154</v>
      </c>
      <c r="F1100" s="224" t="s">
        <v>283</v>
      </c>
      <c r="G1100" s="224" t="s">
        <v>209</v>
      </c>
      <c r="H1100" s="339">
        <v>33</v>
      </c>
      <c r="I1100" s="339"/>
      <c r="J1100" s="332">
        <f t="shared" si="102"/>
        <v>130</v>
      </c>
      <c r="K1100" s="333">
        <v>130</v>
      </c>
      <c r="L1100" s="333"/>
      <c r="M1100" s="333"/>
      <c r="N1100" s="333"/>
      <c r="O1100" s="333"/>
      <c r="P1100" s="333"/>
      <c r="Q1100" s="334" t="e">
        <f>IF(K1100="nio",0,IF(K1100&gt;0,K1100*H1100/W1100,0))*VLOOKUP(B1100,'2-Kosten per locatie'!$A$13:$C$63,3,FALSE)</f>
        <v>#DIV/0!</v>
      </c>
      <c r="R1100" s="334">
        <f>IF(L1100&gt;0,L1100*H1100/X1100,0)*VLOOKUP(B1100,'2-Kosten per locatie'!$A$13:$C$63,3,FALSE)</f>
        <v>0</v>
      </c>
      <c r="S1100" s="334">
        <f>IF(M1100&gt;0,M1100*H1100/Y1100,0)*VLOOKUP(B1100,'2-Kosten per locatie'!$A$13:$C$63,3,FALSE)</f>
        <v>0</v>
      </c>
      <c r="T1100" s="334">
        <f>IF(N1100&gt;0,N1100*H1100/Z1100,0)*VLOOKUP(B1100,'2-Kosten per locatie'!$A$13:$C$63,3,FALSE)</f>
        <v>0</v>
      </c>
      <c r="U1100" s="334">
        <f>IF(O1100&gt;0,O1100*H1100/Y1100,0)*VLOOKUP(B1100,'2-Kosten per locatie'!$A$13:$C$63,3,FALSE)</f>
        <v>0</v>
      </c>
      <c r="V1100" s="334">
        <f>IF(P1100&gt;0,P1100*H1100/Z1100,0)*VLOOKUP(B1100,'2-Kosten per locatie'!$A$13:$C$63,3,FALSE)</f>
        <v>0</v>
      </c>
      <c r="W1100" s="335">
        <f>IF(K1100="nio",0,IF(K1100&gt;0,VLOOKUP(F1100,'3-Productie normen'!A:L,VLOOKUP(K1100,'3-Productie normen'!$B$38:$C$44,2,FALSE),FALSE)))</f>
        <v>0</v>
      </c>
      <c r="X1100" s="335">
        <f t="shared" si="93"/>
        <v>0</v>
      </c>
      <c r="Y1100" s="335">
        <f t="shared" si="94"/>
        <v>0</v>
      </c>
      <c r="Z1100" s="335">
        <f t="shared" si="95"/>
        <v>0</v>
      </c>
      <c r="AA1100" s="336" t="str">
        <f>VLOOKUP(F1100,'3-Productie normen'!A:O,15,FALSE)</f>
        <v>V</v>
      </c>
      <c r="AC1100" s="337">
        <f t="shared" si="96"/>
        <v>4290</v>
      </c>
    </row>
    <row r="1101" spans="1:29" ht="14.1" customHeight="1">
      <c r="A1101" s="68">
        <v>1101</v>
      </c>
      <c r="B1101" s="273" t="s">
        <v>69</v>
      </c>
      <c r="C1101" s="329">
        <v>2</v>
      </c>
      <c r="D1101" s="330"/>
      <c r="E1101" s="224" t="s">
        <v>158</v>
      </c>
      <c r="F1101" s="224" t="s">
        <v>158</v>
      </c>
      <c r="G1101" s="224" t="s">
        <v>209</v>
      </c>
      <c r="H1101" s="339">
        <v>37</v>
      </c>
      <c r="I1101" s="339"/>
      <c r="J1101" s="332">
        <f t="shared" si="102"/>
        <v>130</v>
      </c>
      <c r="K1101" s="333">
        <v>130</v>
      </c>
      <c r="L1101" s="333"/>
      <c r="M1101" s="333"/>
      <c r="N1101" s="333"/>
      <c r="O1101" s="333"/>
      <c r="P1101" s="333"/>
      <c r="Q1101" s="334" t="e">
        <f>IF(K1101="nio",0,IF(K1101&gt;0,K1101*H1101/W1101,0))*VLOOKUP(B1101,'2-Kosten per locatie'!$A$13:$C$63,3,FALSE)</f>
        <v>#DIV/0!</v>
      </c>
      <c r="R1101" s="334">
        <f>IF(L1101&gt;0,L1101*H1101/X1101,0)*VLOOKUP(B1101,'2-Kosten per locatie'!$A$13:$C$63,3,FALSE)</f>
        <v>0</v>
      </c>
      <c r="S1101" s="334">
        <f>IF(M1101&gt;0,M1101*H1101/Y1101,0)*VLOOKUP(B1101,'2-Kosten per locatie'!$A$13:$C$63,3,FALSE)</f>
        <v>0</v>
      </c>
      <c r="T1101" s="334">
        <f>IF(N1101&gt;0,N1101*H1101/Z1101,0)*VLOOKUP(B1101,'2-Kosten per locatie'!$A$13:$C$63,3,FALSE)</f>
        <v>0</v>
      </c>
      <c r="U1101" s="334">
        <f>IF(O1101&gt;0,O1101*H1101/Y1101,0)*VLOOKUP(B1101,'2-Kosten per locatie'!$A$13:$C$63,3,FALSE)</f>
        <v>0</v>
      </c>
      <c r="V1101" s="334">
        <f>IF(P1101&gt;0,P1101*H1101/Z1101,0)*VLOOKUP(B1101,'2-Kosten per locatie'!$A$13:$C$63,3,FALSE)</f>
        <v>0</v>
      </c>
      <c r="W1101" s="335">
        <f>IF(K1101="nio",0,IF(K1101&gt;0,VLOOKUP(F1101,'3-Productie normen'!A:L,VLOOKUP(K1101,'3-Productie normen'!$B$38:$C$44,2,FALSE),FALSE)))</f>
        <v>0</v>
      </c>
      <c r="X1101" s="335">
        <f t="shared" si="93"/>
        <v>0</v>
      </c>
      <c r="Y1101" s="335">
        <f t="shared" si="94"/>
        <v>0</v>
      </c>
      <c r="Z1101" s="335">
        <f t="shared" si="95"/>
        <v>0</v>
      </c>
      <c r="AA1101" s="336" t="str">
        <f>VLOOKUP(F1101,'3-Productie normen'!A:O,15,FALSE)</f>
        <v>B</v>
      </c>
      <c r="AC1101" s="337">
        <f t="shared" si="96"/>
        <v>4810</v>
      </c>
    </row>
    <row r="1102" spans="1:29" ht="14.1" customHeight="1">
      <c r="A1102" s="68">
        <v>1102</v>
      </c>
      <c r="B1102" s="273" t="s">
        <v>69</v>
      </c>
      <c r="C1102" s="329">
        <v>2</v>
      </c>
      <c r="D1102" s="330"/>
      <c r="E1102" s="224" t="s">
        <v>158</v>
      </c>
      <c r="F1102" s="224" t="s">
        <v>158</v>
      </c>
      <c r="G1102" s="224" t="s">
        <v>209</v>
      </c>
      <c r="H1102" s="339">
        <v>60</v>
      </c>
      <c r="I1102" s="339"/>
      <c r="J1102" s="332">
        <f t="shared" si="102"/>
        <v>130</v>
      </c>
      <c r="K1102" s="333">
        <v>130</v>
      </c>
      <c r="L1102" s="333"/>
      <c r="M1102" s="333"/>
      <c r="N1102" s="333"/>
      <c r="O1102" s="333"/>
      <c r="P1102" s="333"/>
      <c r="Q1102" s="334" t="e">
        <f>IF(K1102="nio",0,IF(K1102&gt;0,K1102*H1102/W1102,0))*VLOOKUP(B1102,'2-Kosten per locatie'!$A$13:$C$63,3,FALSE)</f>
        <v>#DIV/0!</v>
      </c>
      <c r="R1102" s="334">
        <f>IF(L1102&gt;0,L1102*H1102/X1102,0)*VLOOKUP(B1102,'2-Kosten per locatie'!$A$13:$C$63,3,FALSE)</f>
        <v>0</v>
      </c>
      <c r="S1102" s="334">
        <f>IF(M1102&gt;0,M1102*H1102/Y1102,0)*VLOOKUP(B1102,'2-Kosten per locatie'!$A$13:$C$63,3,FALSE)</f>
        <v>0</v>
      </c>
      <c r="T1102" s="334">
        <f>IF(N1102&gt;0,N1102*H1102/Z1102,0)*VLOOKUP(B1102,'2-Kosten per locatie'!$A$13:$C$63,3,FALSE)</f>
        <v>0</v>
      </c>
      <c r="U1102" s="334">
        <f>IF(O1102&gt;0,O1102*H1102/Y1102,0)*VLOOKUP(B1102,'2-Kosten per locatie'!$A$13:$C$63,3,FALSE)</f>
        <v>0</v>
      </c>
      <c r="V1102" s="334">
        <f>IF(P1102&gt;0,P1102*H1102/Z1102,0)*VLOOKUP(B1102,'2-Kosten per locatie'!$A$13:$C$63,3,FALSE)</f>
        <v>0</v>
      </c>
      <c r="W1102" s="335">
        <f>IF(K1102="nio",0,IF(K1102&gt;0,VLOOKUP(F1102,'3-Productie normen'!A:L,VLOOKUP(K1102,'3-Productie normen'!$B$38:$C$44,2,FALSE),FALSE)))</f>
        <v>0</v>
      </c>
      <c r="X1102" s="335">
        <f t="shared" si="93"/>
        <v>0</v>
      </c>
      <c r="Y1102" s="335">
        <f t="shared" si="94"/>
        <v>0</v>
      </c>
      <c r="Z1102" s="335">
        <f t="shared" si="95"/>
        <v>0</v>
      </c>
      <c r="AA1102" s="336" t="str">
        <f>VLOOKUP(F1102,'3-Productie normen'!A:O,15,FALSE)</f>
        <v>B</v>
      </c>
      <c r="AC1102" s="337">
        <f t="shared" si="96"/>
        <v>7800</v>
      </c>
    </row>
    <row r="1103" spans="1:29" ht="14.1" customHeight="1">
      <c r="A1103" s="68">
        <v>1103</v>
      </c>
      <c r="B1103" s="273" t="s">
        <v>69</v>
      </c>
      <c r="C1103" s="329">
        <v>2</v>
      </c>
      <c r="D1103" s="330"/>
      <c r="E1103" s="224" t="s">
        <v>158</v>
      </c>
      <c r="F1103" s="224" t="s">
        <v>158</v>
      </c>
      <c r="G1103" s="224" t="s">
        <v>209</v>
      </c>
      <c r="H1103" s="339">
        <v>54</v>
      </c>
      <c r="I1103" s="339"/>
      <c r="J1103" s="332">
        <f t="shared" si="102"/>
        <v>130</v>
      </c>
      <c r="K1103" s="333">
        <v>130</v>
      </c>
      <c r="L1103" s="333"/>
      <c r="M1103" s="333"/>
      <c r="N1103" s="333"/>
      <c r="O1103" s="333"/>
      <c r="P1103" s="333"/>
      <c r="Q1103" s="334" t="e">
        <f>IF(K1103="nio",0,IF(K1103&gt;0,K1103*H1103/W1103,0))*VLOOKUP(B1103,'2-Kosten per locatie'!$A$13:$C$63,3,FALSE)</f>
        <v>#DIV/0!</v>
      </c>
      <c r="R1103" s="334">
        <f>IF(L1103&gt;0,L1103*H1103/X1103,0)*VLOOKUP(B1103,'2-Kosten per locatie'!$A$13:$C$63,3,FALSE)</f>
        <v>0</v>
      </c>
      <c r="S1103" s="334">
        <f>IF(M1103&gt;0,M1103*H1103/Y1103,0)*VLOOKUP(B1103,'2-Kosten per locatie'!$A$13:$C$63,3,FALSE)</f>
        <v>0</v>
      </c>
      <c r="T1103" s="334">
        <f>IF(N1103&gt;0,N1103*H1103/Z1103,0)*VLOOKUP(B1103,'2-Kosten per locatie'!$A$13:$C$63,3,FALSE)</f>
        <v>0</v>
      </c>
      <c r="U1103" s="334">
        <f>IF(O1103&gt;0,O1103*H1103/Y1103,0)*VLOOKUP(B1103,'2-Kosten per locatie'!$A$13:$C$63,3,FALSE)</f>
        <v>0</v>
      </c>
      <c r="V1103" s="334">
        <f>IF(P1103&gt;0,P1103*H1103/Z1103,0)*VLOOKUP(B1103,'2-Kosten per locatie'!$A$13:$C$63,3,FALSE)</f>
        <v>0</v>
      </c>
      <c r="W1103" s="335">
        <f>IF(K1103="nio",0,IF(K1103&gt;0,VLOOKUP(F1103,'3-Productie normen'!A:L,VLOOKUP(K1103,'3-Productie normen'!$B$38:$C$44,2,FALSE),FALSE)))</f>
        <v>0</v>
      </c>
      <c r="X1103" s="335">
        <f t="shared" si="93"/>
        <v>0</v>
      </c>
      <c r="Y1103" s="335">
        <f t="shared" si="94"/>
        <v>0</v>
      </c>
      <c r="Z1103" s="335">
        <f t="shared" si="95"/>
        <v>0</v>
      </c>
      <c r="AA1103" s="336" t="str">
        <f>VLOOKUP(F1103,'3-Productie normen'!A:O,15,FALSE)</f>
        <v>B</v>
      </c>
      <c r="AC1103" s="337">
        <f t="shared" si="96"/>
        <v>7020</v>
      </c>
    </row>
    <row r="1104" spans="1:29" ht="14.1" customHeight="1">
      <c r="A1104" s="68">
        <v>1104</v>
      </c>
      <c r="B1104" s="273" t="s">
        <v>69</v>
      </c>
      <c r="C1104" s="329">
        <v>2</v>
      </c>
      <c r="D1104" s="330"/>
      <c r="E1104" s="224" t="s">
        <v>158</v>
      </c>
      <c r="F1104" s="224" t="s">
        <v>158</v>
      </c>
      <c r="G1104" s="224" t="s">
        <v>209</v>
      </c>
      <c r="H1104" s="339">
        <v>18</v>
      </c>
      <c r="I1104" s="339"/>
      <c r="J1104" s="332">
        <f t="shared" si="102"/>
        <v>130</v>
      </c>
      <c r="K1104" s="333">
        <v>130</v>
      </c>
      <c r="L1104" s="333"/>
      <c r="M1104" s="333"/>
      <c r="N1104" s="333"/>
      <c r="O1104" s="333"/>
      <c r="P1104" s="333"/>
      <c r="Q1104" s="334" t="e">
        <f>IF(K1104="nio",0,IF(K1104&gt;0,K1104*H1104/W1104,0))*VLOOKUP(B1104,'2-Kosten per locatie'!$A$13:$C$63,3,FALSE)</f>
        <v>#DIV/0!</v>
      </c>
      <c r="R1104" s="334">
        <f>IF(L1104&gt;0,L1104*H1104/X1104,0)*VLOOKUP(B1104,'2-Kosten per locatie'!$A$13:$C$63,3,FALSE)</f>
        <v>0</v>
      </c>
      <c r="S1104" s="334">
        <f>IF(M1104&gt;0,M1104*H1104/Y1104,0)*VLOOKUP(B1104,'2-Kosten per locatie'!$A$13:$C$63,3,FALSE)</f>
        <v>0</v>
      </c>
      <c r="T1104" s="334">
        <f>IF(N1104&gt;0,N1104*H1104/Z1104,0)*VLOOKUP(B1104,'2-Kosten per locatie'!$A$13:$C$63,3,FALSE)</f>
        <v>0</v>
      </c>
      <c r="U1104" s="334">
        <f>IF(O1104&gt;0,O1104*H1104/Y1104,0)*VLOOKUP(B1104,'2-Kosten per locatie'!$A$13:$C$63,3,FALSE)</f>
        <v>0</v>
      </c>
      <c r="V1104" s="334">
        <f>IF(P1104&gt;0,P1104*H1104/Z1104,0)*VLOOKUP(B1104,'2-Kosten per locatie'!$A$13:$C$63,3,FALSE)</f>
        <v>0</v>
      </c>
      <c r="W1104" s="335">
        <f>IF(K1104="nio",0,IF(K1104&gt;0,VLOOKUP(F1104,'3-Productie normen'!A:L,VLOOKUP(K1104,'3-Productie normen'!$B$38:$C$44,2,FALSE),FALSE)))</f>
        <v>0</v>
      </c>
      <c r="X1104" s="335">
        <f t="shared" si="93"/>
        <v>0</v>
      </c>
      <c r="Y1104" s="335">
        <f t="shared" si="94"/>
        <v>0</v>
      </c>
      <c r="Z1104" s="335">
        <f t="shared" si="95"/>
        <v>0</v>
      </c>
      <c r="AA1104" s="336" t="str">
        <f>VLOOKUP(F1104,'3-Productie normen'!A:O,15,FALSE)</f>
        <v>B</v>
      </c>
      <c r="AC1104" s="337">
        <f t="shared" si="96"/>
        <v>2340</v>
      </c>
    </row>
    <row r="1105" spans="1:29" ht="14.1" customHeight="1">
      <c r="A1105" s="68">
        <v>1105</v>
      </c>
      <c r="B1105" s="273" t="s">
        <v>69</v>
      </c>
      <c r="C1105" s="329">
        <v>2</v>
      </c>
      <c r="D1105" s="330"/>
      <c r="E1105" s="224" t="s">
        <v>158</v>
      </c>
      <c r="F1105" s="224" t="s">
        <v>158</v>
      </c>
      <c r="G1105" s="224" t="s">
        <v>209</v>
      </c>
      <c r="H1105" s="339">
        <v>37</v>
      </c>
      <c r="I1105" s="339"/>
      <c r="J1105" s="332">
        <f t="shared" si="102"/>
        <v>130</v>
      </c>
      <c r="K1105" s="333">
        <v>130</v>
      </c>
      <c r="L1105" s="333"/>
      <c r="M1105" s="333"/>
      <c r="N1105" s="333"/>
      <c r="O1105" s="333"/>
      <c r="P1105" s="333"/>
      <c r="Q1105" s="334" t="e">
        <f>IF(K1105="nio",0,IF(K1105&gt;0,K1105*H1105/W1105,0))*VLOOKUP(B1105,'2-Kosten per locatie'!$A$13:$C$63,3,FALSE)</f>
        <v>#DIV/0!</v>
      </c>
      <c r="R1105" s="334">
        <f>IF(L1105&gt;0,L1105*H1105/X1105,0)*VLOOKUP(B1105,'2-Kosten per locatie'!$A$13:$C$63,3,FALSE)</f>
        <v>0</v>
      </c>
      <c r="S1105" s="334">
        <f>IF(M1105&gt;0,M1105*H1105/Y1105,0)*VLOOKUP(B1105,'2-Kosten per locatie'!$A$13:$C$63,3,FALSE)</f>
        <v>0</v>
      </c>
      <c r="T1105" s="334">
        <f>IF(N1105&gt;0,N1105*H1105/Z1105,0)*VLOOKUP(B1105,'2-Kosten per locatie'!$A$13:$C$63,3,FALSE)</f>
        <v>0</v>
      </c>
      <c r="U1105" s="334">
        <f>IF(O1105&gt;0,O1105*H1105/Y1105,0)*VLOOKUP(B1105,'2-Kosten per locatie'!$A$13:$C$63,3,FALSE)</f>
        <v>0</v>
      </c>
      <c r="V1105" s="334">
        <f>IF(P1105&gt;0,P1105*H1105/Z1105,0)*VLOOKUP(B1105,'2-Kosten per locatie'!$A$13:$C$63,3,FALSE)</f>
        <v>0</v>
      </c>
      <c r="W1105" s="335">
        <f>IF(K1105="nio",0,IF(K1105&gt;0,VLOOKUP(F1105,'3-Productie normen'!A:L,VLOOKUP(K1105,'3-Productie normen'!$B$38:$C$44,2,FALSE),FALSE)))</f>
        <v>0</v>
      </c>
      <c r="X1105" s="335">
        <f t="shared" si="93"/>
        <v>0</v>
      </c>
      <c r="Y1105" s="335">
        <f t="shared" si="94"/>
        <v>0</v>
      </c>
      <c r="Z1105" s="335">
        <f t="shared" si="95"/>
        <v>0</v>
      </c>
      <c r="AA1105" s="336" t="str">
        <f>VLOOKUP(F1105,'3-Productie normen'!A:O,15,FALSE)</f>
        <v>B</v>
      </c>
      <c r="AC1105" s="337">
        <f t="shared" si="96"/>
        <v>4810</v>
      </c>
    </row>
    <row r="1106" spans="1:29" ht="14.1" customHeight="1">
      <c r="A1106" s="68">
        <v>1106</v>
      </c>
      <c r="B1106" s="273" t="s">
        <v>69</v>
      </c>
      <c r="C1106" s="329">
        <v>2</v>
      </c>
      <c r="D1106" s="330"/>
      <c r="E1106" s="224" t="s">
        <v>158</v>
      </c>
      <c r="F1106" s="224" t="s">
        <v>158</v>
      </c>
      <c r="G1106" s="224" t="s">
        <v>209</v>
      </c>
      <c r="H1106" s="339">
        <v>74</v>
      </c>
      <c r="I1106" s="339"/>
      <c r="J1106" s="332">
        <f t="shared" si="102"/>
        <v>130</v>
      </c>
      <c r="K1106" s="333">
        <v>130</v>
      </c>
      <c r="L1106" s="333"/>
      <c r="M1106" s="333"/>
      <c r="N1106" s="333"/>
      <c r="O1106" s="333"/>
      <c r="P1106" s="333"/>
      <c r="Q1106" s="334" t="e">
        <f>IF(K1106="nio",0,IF(K1106&gt;0,K1106*H1106/W1106,0))*VLOOKUP(B1106,'2-Kosten per locatie'!$A$13:$C$63,3,FALSE)</f>
        <v>#DIV/0!</v>
      </c>
      <c r="R1106" s="334">
        <f>IF(L1106&gt;0,L1106*H1106/X1106,0)*VLOOKUP(B1106,'2-Kosten per locatie'!$A$13:$C$63,3,FALSE)</f>
        <v>0</v>
      </c>
      <c r="S1106" s="334">
        <f>IF(M1106&gt;0,M1106*H1106/Y1106,0)*VLOOKUP(B1106,'2-Kosten per locatie'!$A$13:$C$63,3,FALSE)</f>
        <v>0</v>
      </c>
      <c r="T1106" s="334">
        <f>IF(N1106&gt;0,N1106*H1106/Z1106,0)*VLOOKUP(B1106,'2-Kosten per locatie'!$A$13:$C$63,3,FALSE)</f>
        <v>0</v>
      </c>
      <c r="U1106" s="334">
        <f>IF(O1106&gt;0,O1106*H1106/Y1106,0)*VLOOKUP(B1106,'2-Kosten per locatie'!$A$13:$C$63,3,FALSE)</f>
        <v>0</v>
      </c>
      <c r="V1106" s="334">
        <f>IF(P1106&gt;0,P1106*H1106/Z1106,0)*VLOOKUP(B1106,'2-Kosten per locatie'!$A$13:$C$63,3,FALSE)</f>
        <v>0</v>
      </c>
      <c r="W1106" s="335">
        <f>IF(K1106="nio",0,IF(K1106&gt;0,VLOOKUP(F1106,'3-Productie normen'!A:L,VLOOKUP(K1106,'3-Productie normen'!$B$38:$C$44,2,FALSE),FALSE)))</f>
        <v>0</v>
      </c>
      <c r="X1106" s="335">
        <f t="shared" si="93"/>
        <v>0</v>
      </c>
      <c r="Y1106" s="335">
        <f t="shared" si="94"/>
        <v>0</v>
      </c>
      <c r="Z1106" s="335">
        <f t="shared" si="95"/>
        <v>0</v>
      </c>
      <c r="AA1106" s="336" t="str">
        <f>VLOOKUP(F1106,'3-Productie normen'!A:O,15,FALSE)</f>
        <v>B</v>
      </c>
      <c r="AC1106" s="337">
        <f t="shared" si="96"/>
        <v>9620</v>
      </c>
    </row>
    <row r="1107" spans="1:29" ht="14.1" customHeight="1">
      <c r="A1107" s="68">
        <v>1107</v>
      </c>
      <c r="B1107" s="273" t="s">
        <v>69</v>
      </c>
      <c r="C1107" s="329">
        <v>2</v>
      </c>
      <c r="D1107" s="330"/>
      <c r="E1107" s="224" t="s">
        <v>154</v>
      </c>
      <c r="F1107" s="224" t="s">
        <v>154</v>
      </c>
      <c r="G1107" s="224" t="s">
        <v>209</v>
      </c>
      <c r="H1107" s="339">
        <v>4</v>
      </c>
      <c r="I1107" s="339"/>
      <c r="J1107" s="332">
        <f t="shared" si="102"/>
        <v>130</v>
      </c>
      <c r="K1107" s="333">
        <v>130</v>
      </c>
      <c r="L1107" s="333"/>
      <c r="M1107" s="333"/>
      <c r="N1107" s="333"/>
      <c r="O1107" s="333"/>
      <c r="P1107" s="333"/>
      <c r="Q1107" s="334" t="e">
        <f>IF(K1107="nio",0,IF(K1107&gt;0,K1107*H1107/W1107,0))*VLOOKUP(B1107,'2-Kosten per locatie'!$A$13:$C$63,3,FALSE)</f>
        <v>#DIV/0!</v>
      </c>
      <c r="R1107" s="334">
        <f>IF(L1107&gt;0,L1107*H1107/X1107,0)*VLOOKUP(B1107,'2-Kosten per locatie'!$A$13:$C$63,3,FALSE)</f>
        <v>0</v>
      </c>
      <c r="S1107" s="334">
        <f>IF(M1107&gt;0,M1107*H1107/Y1107,0)*VLOOKUP(B1107,'2-Kosten per locatie'!$A$13:$C$63,3,FALSE)</f>
        <v>0</v>
      </c>
      <c r="T1107" s="334">
        <f>IF(N1107&gt;0,N1107*H1107/Z1107,0)*VLOOKUP(B1107,'2-Kosten per locatie'!$A$13:$C$63,3,FALSE)</f>
        <v>0</v>
      </c>
      <c r="U1107" s="334">
        <f>IF(O1107&gt;0,O1107*H1107/Y1107,0)*VLOOKUP(B1107,'2-Kosten per locatie'!$A$13:$C$63,3,FALSE)</f>
        <v>0</v>
      </c>
      <c r="V1107" s="334">
        <f>IF(P1107&gt;0,P1107*H1107/Z1107,0)*VLOOKUP(B1107,'2-Kosten per locatie'!$A$13:$C$63,3,FALSE)</f>
        <v>0</v>
      </c>
      <c r="W1107" s="335">
        <f>IF(K1107="nio",0,IF(K1107&gt;0,VLOOKUP(F1107,'3-Productie normen'!A:L,VLOOKUP(K1107,'3-Productie normen'!$B$38:$C$44,2,FALSE),FALSE)))</f>
        <v>0</v>
      </c>
      <c r="X1107" s="335">
        <f t="shared" ref="X1107:X1173" si="103">IF(L1107&gt;0,W1107*$X$8,0)</f>
        <v>0</v>
      </c>
      <c r="Y1107" s="335">
        <f t="shared" ref="Y1107:Y1173" si="104">IF((OR(M1107&gt;0,O1107&gt;0)),W1107*$Y$8,0)</f>
        <v>0</v>
      </c>
      <c r="Z1107" s="335">
        <f t="shared" ref="Z1107:Z1173" si="105">IF((OR(N1107&gt;0,P1107&gt;0)),W1107*$Z$8,0)</f>
        <v>0</v>
      </c>
      <c r="AA1107" s="336" t="str">
        <f>VLOOKUP(F1107,'3-Productie normen'!A:O,15,FALSE)</f>
        <v>V</v>
      </c>
      <c r="AC1107" s="337">
        <f t="shared" ref="AC1107:AC1173" si="106">J1107*H1107</f>
        <v>520</v>
      </c>
    </row>
    <row r="1108" spans="1:29" ht="14.1" customHeight="1">
      <c r="A1108" s="68">
        <v>1108</v>
      </c>
      <c r="B1108" s="273" t="s">
        <v>69</v>
      </c>
      <c r="C1108" s="329">
        <v>2</v>
      </c>
      <c r="D1108" s="330"/>
      <c r="E1108" s="224" t="s">
        <v>167</v>
      </c>
      <c r="F1108" s="224" t="s">
        <v>167</v>
      </c>
      <c r="G1108" s="224" t="s">
        <v>228</v>
      </c>
      <c r="H1108" s="339">
        <v>8</v>
      </c>
      <c r="I1108" s="339"/>
      <c r="J1108" s="332">
        <f t="shared" si="102"/>
        <v>52</v>
      </c>
      <c r="K1108" s="333">
        <v>52</v>
      </c>
      <c r="L1108" s="333"/>
      <c r="M1108" s="333"/>
      <c r="N1108" s="333"/>
      <c r="O1108" s="333"/>
      <c r="P1108" s="333"/>
      <c r="Q1108" s="334" t="e">
        <f>IF(K1108="nio",0,IF(K1108&gt;0,K1108*H1108/W1108,0))*VLOOKUP(B1108,'2-Kosten per locatie'!$A$13:$C$63,3,FALSE)</f>
        <v>#DIV/0!</v>
      </c>
      <c r="R1108" s="334">
        <f>IF(L1108&gt;0,L1108*H1108/X1108,0)*VLOOKUP(B1108,'2-Kosten per locatie'!$A$13:$C$63,3,FALSE)</f>
        <v>0</v>
      </c>
      <c r="S1108" s="334">
        <f>IF(M1108&gt;0,M1108*H1108/Y1108,0)*VLOOKUP(B1108,'2-Kosten per locatie'!$A$13:$C$63,3,FALSE)</f>
        <v>0</v>
      </c>
      <c r="T1108" s="334">
        <f>IF(N1108&gt;0,N1108*H1108/Z1108,0)*VLOOKUP(B1108,'2-Kosten per locatie'!$A$13:$C$63,3,FALSE)</f>
        <v>0</v>
      </c>
      <c r="U1108" s="334">
        <f>IF(O1108&gt;0,O1108*H1108/Y1108,0)*VLOOKUP(B1108,'2-Kosten per locatie'!$A$13:$C$63,3,FALSE)</f>
        <v>0</v>
      </c>
      <c r="V1108" s="334">
        <f>IF(P1108&gt;0,P1108*H1108/Z1108,0)*VLOOKUP(B1108,'2-Kosten per locatie'!$A$13:$C$63,3,FALSE)</f>
        <v>0</v>
      </c>
      <c r="W1108" s="335">
        <f>IF(K1108="nio",0,IF(K1108&gt;0,VLOOKUP(F1108,'3-Productie normen'!A:L,VLOOKUP(K1108,'3-Productie normen'!$B$38:$C$44,2,FALSE),FALSE)))</f>
        <v>0</v>
      </c>
      <c r="X1108" s="335">
        <f t="shared" si="103"/>
        <v>0</v>
      </c>
      <c r="Y1108" s="335">
        <f t="shared" si="104"/>
        <v>0</v>
      </c>
      <c r="Z1108" s="335">
        <f t="shared" si="105"/>
        <v>0</v>
      </c>
      <c r="AA1108" s="336" t="str">
        <f>VLOOKUP(F1108,'3-Productie normen'!A:O,15,FALSE)</f>
        <v>V</v>
      </c>
      <c r="AC1108" s="337">
        <f t="shared" si="106"/>
        <v>416</v>
      </c>
    </row>
    <row r="1109" spans="1:29" ht="14.1" customHeight="1">
      <c r="A1109" s="68">
        <v>1109</v>
      </c>
      <c r="B1109" s="273" t="s">
        <v>69</v>
      </c>
      <c r="C1109" s="329">
        <v>2</v>
      </c>
      <c r="D1109" s="330"/>
      <c r="E1109" s="224" t="s">
        <v>154</v>
      </c>
      <c r="F1109" s="224" t="s">
        <v>283</v>
      </c>
      <c r="G1109" s="224" t="s">
        <v>209</v>
      </c>
      <c r="H1109" s="339">
        <v>4</v>
      </c>
      <c r="I1109" s="339"/>
      <c r="J1109" s="332">
        <f t="shared" si="102"/>
        <v>130</v>
      </c>
      <c r="K1109" s="333">
        <v>130</v>
      </c>
      <c r="L1109" s="333"/>
      <c r="M1109" s="333"/>
      <c r="N1109" s="333"/>
      <c r="O1109" s="333"/>
      <c r="P1109" s="333"/>
      <c r="Q1109" s="334" t="e">
        <f>IF(K1109="nio",0,IF(K1109&gt;0,K1109*H1109/W1109,0))*VLOOKUP(B1109,'2-Kosten per locatie'!$A$13:$C$63,3,FALSE)</f>
        <v>#DIV/0!</v>
      </c>
      <c r="R1109" s="334">
        <f>IF(L1109&gt;0,L1109*H1109/X1109,0)*VLOOKUP(B1109,'2-Kosten per locatie'!$A$13:$C$63,3,FALSE)</f>
        <v>0</v>
      </c>
      <c r="S1109" s="334">
        <f>IF(M1109&gt;0,M1109*H1109/Y1109,0)*VLOOKUP(B1109,'2-Kosten per locatie'!$A$13:$C$63,3,FALSE)</f>
        <v>0</v>
      </c>
      <c r="T1109" s="334">
        <f>IF(N1109&gt;0,N1109*H1109/Z1109,0)*VLOOKUP(B1109,'2-Kosten per locatie'!$A$13:$C$63,3,FALSE)</f>
        <v>0</v>
      </c>
      <c r="U1109" s="334">
        <f>IF(O1109&gt;0,O1109*H1109/Y1109,0)*VLOOKUP(B1109,'2-Kosten per locatie'!$A$13:$C$63,3,FALSE)</f>
        <v>0</v>
      </c>
      <c r="V1109" s="334">
        <f>IF(P1109&gt;0,P1109*H1109/Z1109,0)*VLOOKUP(B1109,'2-Kosten per locatie'!$A$13:$C$63,3,FALSE)</f>
        <v>0</v>
      </c>
      <c r="W1109" s="335">
        <f>IF(K1109="nio",0,IF(K1109&gt;0,VLOOKUP(F1109,'3-Productie normen'!A:L,VLOOKUP(K1109,'3-Productie normen'!$B$38:$C$44,2,FALSE),FALSE)))</f>
        <v>0</v>
      </c>
      <c r="X1109" s="335">
        <f t="shared" si="103"/>
        <v>0</v>
      </c>
      <c r="Y1109" s="335">
        <f t="shared" si="104"/>
        <v>0</v>
      </c>
      <c r="Z1109" s="335">
        <f t="shared" si="105"/>
        <v>0</v>
      </c>
      <c r="AA1109" s="336" t="str">
        <f>VLOOKUP(F1109,'3-Productie normen'!A:O,15,FALSE)</f>
        <v>V</v>
      </c>
      <c r="AC1109" s="337">
        <f t="shared" si="106"/>
        <v>520</v>
      </c>
    </row>
    <row r="1110" spans="1:29" ht="14.1" customHeight="1">
      <c r="A1110" s="68">
        <v>1110</v>
      </c>
      <c r="B1110" s="273" t="s">
        <v>69</v>
      </c>
      <c r="C1110" s="329">
        <v>2</v>
      </c>
      <c r="D1110" s="330"/>
      <c r="E1110" s="224" t="s">
        <v>167</v>
      </c>
      <c r="F1110" s="224" t="s">
        <v>167</v>
      </c>
      <c r="G1110" s="224" t="s">
        <v>228</v>
      </c>
      <c r="H1110" s="339">
        <v>8</v>
      </c>
      <c r="I1110" s="339"/>
      <c r="J1110" s="332">
        <f t="shared" si="102"/>
        <v>52</v>
      </c>
      <c r="K1110" s="333">
        <v>52</v>
      </c>
      <c r="L1110" s="333"/>
      <c r="M1110" s="333"/>
      <c r="N1110" s="333"/>
      <c r="O1110" s="333"/>
      <c r="P1110" s="333"/>
      <c r="Q1110" s="334" t="e">
        <f>IF(K1110="nio",0,IF(K1110&gt;0,K1110*H1110/W1110,0))*VLOOKUP(B1110,'2-Kosten per locatie'!$A$13:$C$63,3,FALSE)</f>
        <v>#DIV/0!</v>
      </c>
      <c r="R1110" s="334">
        <f>IF(L1110&gt;0,L1110*H1110/X1110,0)*VLOOKUP(B1110,'2-Kosten per locatie'!$A$13:$C$63,3,FALSE)</f>
        <v>0</v>
      </c>
      <c r="S1110" s="334">
        <f>IF(M1110&gt;0,M1110*H1110/Y1110,0)*VLOOKUP(B1110,'2-Kosten per locatie'!$A$13:$C$63,3,FALSE)</f>
        <v>0</v>
      </c>
      <c r="T1110" s="334">
        <f>IF(N1110&gt;0,N1110*H1110/Z1110,0)*VLOOKUP(B1110,'2-Kosten per locatie'!$A$13:$C$63,3,FALSE)</f>
        <v>0</v>
      </c>
      <c r="U1110" s="334">
        <f>IF(O1110&gt;0,O1110*H1110/Y1110,0)*VLOOKUP(B1110,'2-Kosten per locatie'!$A$13:$C$63,3,FALSE)</f>
        <v>0</v>
      </c>
      <c r="V1110" s="334">
        <f>IF(P1110&gt;0,P1110*H1110/Z1110,0)*VLOOKUP(B1110,'2-Kosten per locatie'!$A$13:$C$63,3,FALSE)</f>
        <v>0</v>
      </c>
      <c r="W1110" s="335">
        <f>IF(K1110="nio",0,IF(K1110&gt;0,VLOOKUP(F1110,'3-Productie normen'!A:L,VLOOKUP(K1110,'3-Productie normen'!$B$38:$C$44,2,FALSE),FALSE)))</f>
        <v>0</v>
      </c>
      <c r="X1110" s="335">
        <f t="shared" si="103"/>
        <v>0</v>
      </c>
      <c r="Y1110" s="335">
        <f t="shared" si="104"/>
        <v>0</v>
      </c>
      <c r="Z1110" s="335">
        <f t="shared" si="105"/>
        <v>0</v>
      </c>
      <c r="AA1110" s="336" t="str">
        <f>VLOOKUP(F1110,'3-Productie normen'!A:O,15,FALSE)</f>
        <v>V</v>
      </c>
      <c r="AC1110" s="337">
        <f t="shared" si="106"/>
        <v>416</v>
      </c>
    </row>
    <row r="1111" spans="1:29" ht="14.1" customHeight="1">
      <c r="A1111" s="68">
        <v>1111</v>
      </c>
      <c r="B1111" s="273" t="s">
        <v>69</v>
      </c>
      <c r="C1111" s="329"/>
      <c r="D1111" s="330"/>
      <c r="E1111" s="224" t="s">
        <v>160</v>
      </c>
      <c r="F1111" s="224" t="s">
        <v>547</v>
      </c>
      <c r="G1111" s="224" t="s">
        <v>265</v>
      </c>
      <c r="H1111" s="339">
        <v>2</v>
      </c>
      <c r="I1111" s="339"/>
      <c r="J1111" s="332">
        <f t="shared" si="102"/>
        <v>130</v>
      </c>
      <c r="K1111" s="333">
        <v>130</v>
      </c>
      <c r="L1111" s="333"/>
      <c r="M1111" s="333"/>
      <c r="N1111" s="333"/>
      <c r="O1111" s="333"/>
      <c r="P1111" s="333"/>
      <c r="Q1111" s="334" t="e">
        <f>IF(K1111="nio",0,IF(K1111&gt;0,K1111*H1111/W1111,0))*VLOOKUP(B1111,'2-Kosten per locatie'!$A$13:$C$63,3,FALSE)</f>
        <v>#DIV/0!</v>
      </c>
      <c r="R1111" s="334">
        <f>IF(L1111&gt;0,L1111*H1111/X1111,0)*VLOOKUP(B1111,'2-Kosten per locatie'!$A$13:$C$63,3,FALSE)</f>
        <v>0</v>
      </c>
      <c r="S1111" s="334">
        <f>IF(M1111&gt;0,M1111*H1111/Y1111,0)*VLOOKUP(B1111,'2-Kosten per locatie'!$A$13:$C$63,3,FALSE)</f>
        <v>0</v>
      </c>
      <c r="T1111" s="334">
        <f>IF(N1111&gt;0,N1111*H1111/Z1111,0)*VLOOKUP(B1111,'2-Kosten per locatie'!$A$13:$C$63,3,FALSE)</f>
        <v>0</v>
      </c>
      <c r="U1111" s="334">
        <f>IF(O1111&gt;0,O1111*H1111/Y1111,0)*VLOOKUP(B1111,'2-Kosten per locatie'!$A$13:$C$63,3,FALSE)</f>
        <v>0</v>
      </c>
      <c r="V1111" s="334">
        <f>IF(P1111&gt;0,P1111*H1111/Z1111,0)*VLOOKUP(B1111,'2-Kosten per locatie'!$A$13:$C$63,3,FALSE)</f>
        <v>0</v>
      </c>
      <c r="W1111" s="335">
        <f>IF(K1111="nio",0,IF(K1111&gt;0,VLOOKUP(F1111,'3-Productie normen'!A:L,VLOOKUP(K1111,'3-Productie normen'!$B$38:$C$44,2,FALSE),FALSE)))</f>
        <v>0</v>
      </c>
      <c r="X1111" s="335">
        <f t="shared" si="103"/>
        <v>0</v>
      </c>
      <c r="Y1111" s="335">
        <f t="shared" si="104"/>
        <v>0</v>
      </c>
      <c r="Z1111" s="335">
        <f t="shared" si="105"/>
        <v>0</v>
      </c>
      <c r="AA1111" s="336" t="str">
        <f>VLOOKUP(F1111,'3-Productie normen'!A:O,15,FALSE)</f>
        <v>V</v>
      </c>
      <c r="AC1111" s="337">
        <f t="shared" si="106"/>
        <v>260</v>
      </c>
    </row>
    <row r="1112" spans="1:29" ht="14.1" customHeight="1">
      <c r="A1112" s="68">
        <v>1112</v>
      </c>
      <c r="B1112" s="273" t="s">
        <v>69</v>
      </c>
      <c r="C1112" s="329">
        <v>3</v>
      </c>
      <c r="D1112" s="330"/>
      <c r="E1112" s="224" t="s">
        <v>724</v>
      </c>
      <c r="F1112" s="224" t="s">
        <v>166</v>
      </c>
      <c r="G1112" s="224" t="s">
        <v>211</v>
      </c>
      <c r="H1112" s="339">
        <v>5</v>
      </c>
      <c r="I1112" s="339"/>
      <c r="J1112" s="332">
        <f t="shared" si="102"/>
        <v>156</v>
      </c>
      <c r="K1112" s="333">
        <v>156</v>
      </c>
      <c r="L1112" s="333"/>
      <c r="M1112" s="333"/>
      <c r="N1112" s="333"/>
      <c r="O1112" s="333"/>
      <c r="P1112" s="333"/>
      <c r="Q1112" s="334" t="e">
        <f>IF(K1112="nio",0,IF(K1112&gt;0,K1112*H1112/W1112,0))*VLOOKUP(B1112,'2-Kosten per locatie'!$A$13:$C$63,3,FALSE)</f>
        <v>#DIV/0!</v>
      </c>
      <c r="R1112" s="334">
        <f>IF(L1112&gt;0,L1112*H1112/X1112,0)*VLOOKUP(B1112,'2-Kosten per locatie'!$A$13:$C$63,3,FALSE)</f>
        <v>0</v>
      </c>
      <c r="S1112" s="334">
        <f>IF(M1112&gt;0,M1112*H1112/Y1112,0)*VLOOKUP(B1112,'2-Kosten per locatie'!$A$13:$C$63,3,FALSE)</f>
        <v>0</v>
      </c>
      <c r="T1112" s="334">
        <f>IF(N1112&gt;0,N1112*H1112/Z1112,0)*VLOOKUP(B1112,'2-Kosten per locatie'!$A$13:$C$63,3,FALSE)</f>
        <v>0</v>
      </c>
      <c r="U1112" s="334">
        <f>IF(O1112&gt;0,O1112*H1112/Y1112,0)*VLOOKUP(B1112,'2-Kosten per locatie'!$A$13:$C$63,3,FALSE)</f>
        <v>0</v>
      </c>
      <c r="V1112" s="334">
        <f>IF(P1112&gt;0,P1112*H1112/Z1112,0)*VLOOKUP(B1112,'2-Kosten per locatie'!$A$13:$C$63,3,FALSE)</f>
        <v>0</v>
      </c>
      <c r="W1112" s="335">
        <f>IF(K1112="nio",0,IF(K1112&gt;0,VLOOKUP(F1112,'3-Productie normen'!A:L,VLOOKUP(K1112,'3-Productie normen'!$B$38:$C$44,2,FALSE),FALSE)))</f>
        <v>0</v>
      </c>
      <c r="X1112" s="335">
        <f t="shared" ref="X1112:X1125" si="107">IF(L1112&gt;0,W1112*$X$8,0)</f>
        <v>0</v>
      </c>
      <c r="Y1112" s="335">
        <f t="shared" ref="Y1112:Y1125" si="108">IF((OR(M1112&gt;0,O1112&gt;0)),W1112*$Y$8,0)</f>
        <v>0</v>
      </c>
      <c r="Z1112" s="335">
        <f t="shared" ref="Z1112:Z1125" si="109">IF((OR(N1112&gt;0,P1112&gt;0)),W1112*$Z$8,0)</f>
        <v>0</v>
      </c>
      <c r="AA1112" s="336" t="str">
        <f>VLOOKUP(F1112,'3-Productie normen'!A:O,15,FALSE)</f>
        <v>S</v>
      </c>
      <c r="AC1112" s="337"/>
    </row>
    <row r="1113" spans="1:29" ht="14.1" customHeight="1">
      <c r="A1113" s="68">
        <v>1113</v>
      </c>
      <c r="B1113" s="273" t="s">
        <v>69</v>
      </c>
      <c r="C1113" s="329">
        <v>3</v>
      </c>
      <c r="D1113" s="330"/>
      <c r="E1113" s="224" t="s">
        <v>725</v>
      </c>
      <c r="F1113" s="224" t="s">
        <v>166</v>
      </c>
      <c r="G1113" s="224" t="s">
        <v>211</v>
      </c>
      <c r="H1113" s="339">
        <v>5</v>
      </c>
      <c r="I1113" s="339"/>
      <c r="J1113" s="332">
        <f t="shared" si="102"/>
        <v>156</v>
      </c>
      <c r="K1113" s="333">
        <v>156</v>
      </c>
      <c r="L1113" s="333"/>
      <c r="M1113" s="333"/>
      <c r="N1113" s="333"/>
      <c r="O1113" s="333"/>
      <c r="P1113" s="333"/>
      <c r="Q1113" s="334" t="e">
        <f>IF(K1113="nio",0,IF(K1113&gt;0,K1113*H1113/W1113,0))*VLOOKUP(B1113,'2-Kosten per locatie'!$A$13:$C$63,3,FALSE)</f>
        <v>#DIV/0!</v>
      </c>
      <c r="R1113" s="334">
        <f>IF(L1113&gt;0,L1113*H1113/X1113,0)*VLOOKUP(B1113,'2-Kosten per locatie'!$A$13:$C$63,3,FALSE)</f>
        <v>0</v>
      </c>
      <c r="S1113" s="334">
        <f>IF(M1113&gt;0,M1113*H1113/Y1113,0)*VLOOKUP(B1113,'2-Kosten per locatie'!$A$13:$C$63,3,FALSE)</f>
        <v>0</v>
      </c>
      <c r="T1113" s="334">
        <f>IF(N1113&gt;0,N1113*H1113/Z1113,0)*VLOOKUP(B1113,'2-Kosten per locatie'!$A$13:$C$63,3,FALSE)</f>
        <v>0</v>
      </c>
      <c r="U1113" s="334">
        <f>IF(O1113&gt;0,O1113*H1113/Y1113,0)*VLOOKUP(B1113,'2-Kosten per locatie'!$A$13:$C$63,3,FALSE)</f>
        <v>0</v>
      </c>
      <c r="V1113" s="334">
        <f>IF(P1113&gt;0,P1113*H1113/Z1113,0)*VLOOKUP(B1113,'2-Kosten per locatie'!$A$13:$C$63,3,FALSE)</f>
        <v>0</v>
      </c>
      <c r="W1113" s="335">
        <f>IF(K1113="nio",0,IF(K1113&gt;0,VLOOKUP(F1113,'3-Productie normen'!A:L,VLOOKUP(K1113,'3-Productie normen'!$B$38:$C$44,2,FALSE),FALSE)))</f>
        <v>0</v>
      </c>
      <c r="X1113" s="335">
        <f t="shared" si="107"/>
        <v>0</v>
      </c>
      <c r="Y1113" s="335">
        <f t="shared" si="108"/>
        <v>0</v>
      </c>
      <c r="Z1113" s="335">
        <f t="shared" si="109"/>
        <v>0</v>
      </c>
      <c r="AA1113" s="336" t="str">
        <f>VLOOKUP(F1113,'3-Productie normen'!A:O,15,FALSE)</f>
        <v>S</v>
      </c>
      <c r="AC1113" s="337"/>
    </row>
    <row r="1114" spans="1:29" ht="14.1" customHeight="1">
      <c r="A1114" s="68">
        <v>1114</v>
      </c>
      <c r="B1114" s="273" t="s">
        <v>69</v>
      </c>
      <c r="C1114" s="329">
        <v>3</v>
      </c>
      <c r="D1114" s="330"/>
      <c r="E1114" s="224" t="s">
        <v>154</v>
      </c>
      <c r="F1114" s="224" t="s">
        <v>283</v>
      </c>
      <c r="G1114" s="224" t="s">
        <v>209</v>
      </c>
      <c r="H1114" s="339">
        <v>14</v>
      </c>
      <c r="I1114" s="339"/>
      <c r="J1114" s="332">
        <f t="shared" si="102"/>
        <v>130</v>
      </c>
      <c r="K1114" s="333">
        <v>130</v>
      </c>
      <c r="L1114" s="333"/>
      <c r="M1114" s="333"/>
      <c r="N1114" s="333"/>
      <c r="O1114" s="333"/>
      <c r="P1114" s="333"/>
      <c r="Q1114" s="334" t="e">
        <f>IF(K1114="nio",0,IF(K1114&gt;0,K1114*H1114/W1114,0))*VLOOKUP(B1114,'2-Kosten per locatie'!$A$13:$C$63,3,FALSE)</f>
        <v>#DIV/0!</v>
      </c>
      <c r="R1114" s="334">
        <f>IF(L1114&gt;0,L1114*H1114/X1114,0)*VLOOKUP(B1114,'2-Kosten per locatie'!$A$13:$C$63,3,FALSE)</f>
        <v>0</v>
      </c>
      <c r="S1114" s="334">
        <f>IF(M1114&gt;0,M1114*H1114/Y1114,0)*VLOOKUP(B1114,'2-Kosten per locatie'!$A$13:$C$63,3,FALSE)</f>
        <v>0</v>
      </c>
      <c r="T1114" s="334">
        <f>IF(N1114&gt;0,N1114*H1114/Z1114,0)*VLOOKUP(B1114,'2-Kosten per locatie'!$A$13:$C$63,3,FALSE)</f>
        <v>0</v>
      </c>
      <c r="U1114" s="334">
        <f>IF(O1114&gt;0,O1114*H1114/Y1114,0)*VLOOKUP(B1114,'2-Kosten per locatie'!$A$13:$C$63,3,FALSE)</f>
        <v>0</v>
      </c>
      <c r="V1114" s="334">
        <f>IF(P1114&gt;0,P1114*H1114/Z1114,0)*VLOOKUP(B1114,'2-Kosten per locatie'!$A$13:$C$63,3,FALSE)</f>
        <v>0</v>
      </c>
      <c r="W1114" s="335">
        <f>IF(K1114="nio",0,IF(K1114&gt;0,VLOOKUP(F1114,'3-Productie normen'!A:L,VLOOKUP(K1114,'3-Productie normen'!$B$38:$C$44,2,FALSE),FALSE)))</f>
        <v>0</v>
      </c>
      <c r="X1114" s="335">
        <f t="shared" si="107"/>
        <v>0</v>
      </c>
      <c r="Y1114" s="335">
        <f t="shared" si="108"/>
        <v>0</v>
      </c>
      <c r="Z1114" s="335">
        <f t="shared" si="109"/>
        <v>0</v>
      </c>
      <c r="AA1114" s="336" t="str">
        <f>VLOOKUP(F1114,'3-Productie normen'!A:O,15,FALSE)</f>
        <v>V</v>
      </c>
      <c r="AC1114" s="337"/>
    </row>
    <row r="1115" spans="1:29" ht="14.1" customHeight="1">
      <c r="A1115" s="68">
        <v>1115</v>
      </c>
      <c r="B1115" s="273" t="s">
        <v>69</v>
      </c>
      <c r="C1115" s="329">
        <v>3</v>
      </c>
      <c r="D1115" s="330"/>
      <c r="E1115" s="224" t="s">
        <v>154</v>
      </c>
      <c r="F1115" s="224" t="s">
        <v>283</v>
      </c>
      <c r="G1115" s="224" t="s">
        <v>209</v>
      </c>
      <c r="H1115" s="339">
        <v>33</v>
      </c>
      <c r="I1115" s="339"/>
      <c r="J1115" s="332">
        <f t="shared" si="102"/>
        <v>130</v>
      </c>
      <c r="K1115" s="333">
        <v>130</v>
      </c>
      <c r="L1115" s="333"/>
      <c r="M1115" s="333"/>
      <c r="N1115" s="333"/>
      <c r="O1115" s="333"/>
      <c r="P1115" s="333"/>
      <c r="Q1115" s="334" t="e">
        <f>IF(K1115="nio",0,IF(K1115&gt;0,K1115*H1115/W1115,0))*VLOOKUP(B1115,'2-Kosten per locatie'!$A$13:$C$63,3,FALSE)</f>
        <v>#DIV/0!</v>
      </c>
      <c r="R1115" s="334">
        <f>IF(L1115&gt;0,L1115*H1115/X1115,0)*VLOOKUP(B1115,'2-Kosten per locatie'!$A$13:$C$63,3,FALSE)</f>
        <v>0</v>
      </c>
      <c r="S1115" s="334">
        <f>IF(M1115&gt;0,M1115*H1115/Y1115,0)*VLOOKUP(B1115,'2-Kosten per locatie'!$A$13:$C$63,3,FALSE)</f>
        <v>0</v>
      </c>
      <c r="T1115" s="334">
        <f>IF(N1115&gt;0,N1115*H1115/Z1115,0)*VLOOKUP(B1115,'2-Kosten per locatie'!$A$13:$C$63,3,FALSE)</f>
        <v>0</v>
      </c>
      <c r="U1115" s="334">
        <f>IF(O1115&gt;0,O1115*H1115/Y1115,0)*VLOOKUP(B1115,'2-Kosten per locatie'!$A$13:$C$63,3,FALSE)</f>
        <v>0</v>
      </c>
      <c r="V1115" s="334">
        <f>IF(P1115&gt;0,P1115*H1115/Z1115,0)*VLOOKUP(B1115,'2-Kosten per locatie'!$A$13:$C$63,3,FALSE)</f>
        <v>0</v>
      </c>
      <c r="W1115" s="335">
        <f>IF(K1115="nio",0,IF(K1115&gt;0,VLOOKUP(F1115,'3-Productie normen'!A:L,VLOOKUP(K1115,'3-Productie normen'!$B$38:$C$44,2,FALSE),FALSE)))</f>
        <v>0</v>
      </c>
      <c r="X1115" s="335">
        <f t="shared" si="107"/>
        <v>0</v>
      </c>
      <c r="Y1115" s="335">
        <f t="shared" si="108"/>
        <v>0</v>
      </c>
      <c r="Z1115" s="335">
        <f t="shared" si="109"/>
        <v>0</v>
      </c>
      <c r="AA1115" s="336" t="str">
        <f>VLOOKUP(F1115,'3-Productie normen'!A:O,15,FALSE)</f>
        <v>V</v>
      </c>
      <c r="AC1115" s="337"/>
    </row>
    <row r="1116" spans="1:29" ht="14.1" customHeight="1">
      <c r="A1116" s="68">
        <v>1116</v>
      </c>
      <c r="B1116" s="273" t="s">
        <v>69</v>
      </c>
      <c r="C1116" s="329">
        <v>3</v>
      </c>
      <c r="D1116" s="330"/>
      <c r="E1116" s="224" t="s">
        <v>158</v>
      </c>
      <c r="F1116" s="224" t="s">
        <v>158</v>
      </c>
      <c r="G1116" s="224" t="s">
        <v>209</v>
      </c>
      <c r="H1116" s="339">
        <v>37</v>
      </c>
      <c r="I1116" s="339"/>
      <c r="J1116" s="332">
        <f t="shared" si="102"/>
        <v>130</v>
      </c>
      <c r="K1116" s="333">
        <v>130</v>
      </c>
      <c r="L1116" s="333"/>
      <c r="M1116" s="333"/>
      <c r="N1116" s="333"/>
      <c r="O1116" s="333"/>
      <c r="P1116" s="333"/>
      <c r="Q1116" s="334" t="e">
        <f>IF(K1116="nio",0,IF(K1116&gt;0,K1116*H1116/W1116,0))*VLOOKUP(B1116,'2-Kosten per locatie'!$A$13:$C$63,3,FALSE)</f>
        <v>#DIV/0!</v>
      </c>
      <c r="R1116" s="334">
        <f>IF(L1116&gt;0,L1116*H1116/X1116,0)*VLOOKUP(B1116,'2-Kosten per locatie'!$A$13:$C$63,3,FALSE)</f>
        <v>0</v>
      </c>
      <c r="S1116" s="334">
        <f>IF(M1116&gt;0,M1116*H1116/Y1116,0)*VLOOKUP(B1116,'2-Kosten per locatie'!$A$13:$C$63,3,FALSE)</f>
        <v>0</v>
      </c>
      <c r="T1116" s="334">
        <f>IF(N1116&gt;0,N1116*H1116/Z1116,0)*VLOOKUP(B1116,'2-Kosten per locatie'!$A$13:$C$63,3,FALSE)</f>
        <v>0</v>
      </c>
      <c r="U1116" s="334">
        <f>IF(O1116&gt;0,O1116*H1116/Y1116,0)*VLOOKUP(B1116,'2-Kosten per locatie'!$A$13:$C$63,3,FALSE)</f>
        <v>0</v>
      </c>
      <c r="V1116" s="334">
        <f>IF(P1116&gt;0,P1116*H1116/Z1116,0)*VLOOKUP(B1116,'2-Kosten per locatie'!$A$13:$C$63,3,FALSE)</f>
        <v>0</v>
      </c>
      <c r="W1116" s="335">
        <f>IF(K1116="nio",0,IF(K1116&gt;0,VLOOKUP(F1116,'3-Productie normen'!A:L,VLOOKUP(K1116,'3-Productie normen'!$B$38:$C$44,2,FALSE),FALSE)))</f>
        <v>0</v>
      </c>
      <c r="X1116" s="335">
        <f t="shared" si="107"/>
        <v>0</v>
      </c>
      <c r="Y1116" s="335">
        <f t="shared" si="108"/>
        <v>0</v>
      </c>
      <c r="Z1116" s="335">
        <f t="shared" si="109"/>
        <v>0</v>
      </c>
      <c r="AA1116" s="336" t="str">
        <f>VLOOKUP(F1116,'3-Productie normen'!A:O,15,FALSE)</f>
        <v>B</v>
      </c>
      <c r="AC1116" s="337"/>
    </row>
    <row r="1117" spans="1:29" ht="14.1" customHeight="1">
      <c r="A1117" s="68">
        <v>1117</v>
      </c>
      <c r="B1117" s="273" t="s">
        <v>69</v>
      </c>
      <c r="C1117" s="329">
        <v>3</v>
      </c>
      <c r="D1117" s="330"/>
      <c r="E1117" s="224" t="s">
        <v>158</v>
      </c>
      <c r="F1117" s="224" t="s">
        <v>158</v>
      </c>
      <c r="G1117" s="224" t="s">
        <v>209</v>
      </c>
      <c r="H1117" s="339">
        <v>60</v>
      </c>
      <c r="I1117" s="339"/>
      <c r="J1117" s="332">
        <f t="shared" si="102"/>
        <v>130</v>
      </c>
      <c r="K1117" s="333">
        <v>130</v>
      </c>
      <c r="L1117" s="333"/>
      <c r="M1117" s="333"/>
      <c r="N1117" s="333"/>
      <c r="O1117" s="333"/>
      <c r="P1117" s="333"/>
      <c r="Q1117" s="334" t="e">
        <f>IF(K1117="nio",0,IF(K1117&gt;0,K1117*H1117/W1117,0))*VLOOKUP(B1117,'2-Kosten per locatie'!$A$13:$C$63,3,FALSE)</f>
        <v>#DIV/0!</v>
      </c>
      <c r="R1117" s="334">
        <f>IF(L1117&gt;0,L1117*H1117/X1117,0)*VLOOKUP(B1117,'2-Kosten per locatie'!$A$13:$C$63,3,FALSE)</f>
        <v>0</v>
      </c>
      <c r="S1117" s="334">
        <f>IF(M1117&gt;0,M1117*H1117/Y1117,0)*VLOOKUP(B1117,'2-Kosten per locatie'!$A$13:$C$63,3,FALSE)</f>
        <v>0</v>
      </c>
      <c r="T1117" s="334">
        <f>IF(N1117&gt;0,N1117*H1117/Z1117,0)*VLOOKUP(B1117,'2-Kosten per locatie'!$A$13:$C$63,3,FALSE)</f>
        <v>0</v>
      </c>
      <c r="U1117" s="334">
        <f>IF(O1117&gt;0,O1117*H1117/Y1117,0)*VLOOKUP(B1117,'2-Kosten per locatie'!$A$13:$C$63,3,FALSE)</f>
        <v>0</v>
      </c>
      <c r="V1117" s="334">
        <f>IF(P1117&gt;0,P1117*H1117/Z1117,0)*VLOOKUP(B1117,'2-Kosten per locatie'!$A$13:$C$63,3,FALSE)</f>
        <v>0</v>
      </c>
      <c r="W1117" s="335">
        <f>IF(K1117="nio",0,IF(K1117&gt;0,VLOOKUP(F1117,'3-Productie normen'!A:L,VLOOKUP(K1117,'3-Productie normen'!$B$38:$C$44,2,FALSE),FALSE)))</f>
        <v>0</v>
      </c>
      <c r="X1117" s="335">
        <f t="shared" si="107"/>
        <v>0</v>
      </c>
      <c r="Y1117" s="335">
        <f t="shared" si="108"/>
        <v>0</v>
      </c>
      <c r="Z1117" s="335">
        <f t="shared" si="109"/>
        <v>0</v>
      </c>
      <c r="AA1117" s="336" t="str">
        <f>VLOOKUP(F1117,'3-Productie normen'!A:O,15,FALSE)</f>
        <v>B</v>
      </c>
      <c r="AC1117" s="337"/>
    </row>
    <row r="1118" spans="1:29" ht="14.1" customHeight="1">
      <c r="A1118" s="68">
        <v>1118</v>
      </c>
      <c r="B1118" s="273" t="s">
        <v>69</v>
      </c>
      <c r="C1118" s="329">
        <v>3</v>
      </c>
      <c r="D1118" s="330"/>
      <c r="E1118" s="224" t="s">
        <v>158</v>
      </c>
      <c r="F1118" s="224" t="s">
        <v>158</v>
      </c>
      <c r="G1118" s="224" t="s">
        <v>209</v>
      </c>
      <c r="H1118" s="339">
        <v>54</v>
      </c>
      <c r="I1118" s="339"/>
      <c r="J1118" s="332">
        <f t="shared" si="102"/>
        <v>130</v>
      </c>
      <c r="K1118" s="333">
        <v>130</v>
      </c>
      <c r="L1118" s="333"/>
      <c r="M1118" s="333"/>
      <c r="N1118" s="333"/>
      <c r="O1118" s="333"/>
      <c r="P1118" s="333"/>
      <c r="Q1118" s="334" t="e">
        <f>IF(K1118="nio",0,IF(K1118&gt;0,K1118*H1118/W1118,0))*VLOOKUP(B1118,'2-Kosten per locatie'!$A$13:$C$63,3,FALSE)</f>
        <v>#DIV/0!</v>
      </c>
      <c r="R1118" s="334">
        <f>IF(L1118&gt;0,L1118*H1118/X1118,0)*VLOOKUP(B1118,'2-Kosten per locatie'!$A$13:$C$63,3,FALSE)</f>
        <v>0</v>
      </c>
      <c r="S1118" s="334">
        <f>IF(M1118&gt;0,M1118*H1118/Y1118,0)*VLOOKUP(B1118,'2-Kosten per locatie'!$A$13:$C$63,3,FALSE)</f>
        <v>0</v>
      </c>
      <c r="T1118" s="334">
        <f>IF(N1118&gt;0,N1118*H1118/Z1118,0)*VLOOKUP(B1118,'2-Kosten per locatie'!$A$13:$C$63,3,FALSE)</f>
        <v>0</v>
      </c>
      <c r="U1118" s="334">
        <f>IF(O1118&gt;0,O1118*H1118/Y1118,0)*VLOOKUP(B1118,'2-Kosten per locatie'!$A$13:$C$63,3,FALSE)</f>
        <v>0</v>
      </c>
      <c r="V1118" s="334">
        <f>IF(P1118&gt;0,P1118*H1118/Z1118,0)*VLOOKUP(B1118,'2-Kosten per locatie'!$A$13:$C$63,3,FALSE)</f>
        <v>0</v>
      </c>
      <c r="W1118" s="335">
        <f>IF(K1118="nio",0,IF(K1118&gt;0,VLOOKUP(F1118,'3-Productie normen'!A:L,VLOOKUP(K1118,'3-Productie normen'!$B$38:$C$44,2,FALSE),FALSE)))</f>
        <v>0</v>
      </c>
      <c r="X1118" s="335">
        <f t="shared" si="107"/>
        <v>0</v>
      </c>
      <c r="Y1118" s="335">
        <f t="shared" si="108"/>
        <v>0</v>
      </c>
      <c r="Z1118" s="335">
        <f t="shared" si="109"/>
        <v>0</v>
      </c>
      <c r="AA1118" s="336" t="str">
        <f>VLOOKUP(F1118,'3-Productie normen'!A:O,15,FALSE)</f>
        <v>B</v>
      </c>
      <c r="AC1118" s="337"/>
    </row>
    <row r="1119" spans="1:29" ht="14.1" customHeight="1">
      <c r="A1119" s="68">
        <v>1119</v>
      </c>
      <c r="B1119" s="273" t="s">
        <v>69</v>
      </c>
      <c r="C1119" s="329">
        <v>3</v>
      </c>
      <c r="D1119" s="330"/>
      <c r="E1119" s="224" t="s">
        <v>158</v>
      </c>
      <c r="F1119" s="224" t="s">
        <v>158</v>
      </c>
      <c r="G1119" s="224" t="s">
        <v>209</v>
      </c>
      <c r="H1119" s="339">
        <v>18</v>
      </c>
      <c r="I1119" s="339"/>
      <c r="J1119" s="332">
        <f t="shared" si="102"/>
        <v>130</v>
      </c>
      <c r="K1119" s="333">
        <v>130</v>
      </c>
      <c r="L1119" s="333"/>
      <c r="M1119" s="333"/>
      <c r="N1119" s="333"/>
      <c r="O1119" s="333"/>
      <c r="P1119" s="333"/>
      <c r="Q1119" s="334" t="e">
        <f>IF(K1119="nio",0,IF(K1119&gt;0,K1119*H1119/W1119,0))*VLOOKUP(B1119,'2-Kosten per locatie'!$A$13:$C$63,3,FALSE)</f>
        <v>#DIV/0!</v>
      </c>
      <c r="R1119" s="334">
        <f>IF(L1119&gt;0,L1119*H1119/X1119,0)*VLOOKUP(B1119,'2-Kosten per locatie'!$A$13:$C$63,3,FALSE)</f>
        <v>0</v>
      </c>
      <c r="S1119" s="334">
        <f>IF(M1119&gt;0,M1119*H1119/Y1119,0)*VLOOKUP(B1119,'2-Kosten per locatie'!$A$13:$C$63,3,FALSE)</f>
        <v>0</v>
      </c>
      <c r="T1119" s="334">
        <f>IF(N1119&gt;0,N1119*H1119/Z1119,0)*VLOOKUP(B1119,'2-Kosten per locatie'!$A$13:$C$63,3,FALSE)</f>
        <v>0</v>
      </c>
      <c r="U1119" s="334">
        <f>IF(O1119&gt;0,O1119*H1119/Y1119,0)*VLOOKUP(B1119,'2-Kosten per locatie'!$A$13:$C$63,3,FALSE)</f>
        <v>0</v>
      </c>
      <c r="V1119" s="334">
        <f>IF(P1119&gt;0,P1119*H1119/Z1119,0)*VLOOKUP(B1119,'2-Kosten per locatie'!$A$13:$C$63,3,FALSE)</f>
        <v>0</v>
      </c>
      <c r="W1119" s="335">
        <f>IF(K1119="nio",0,IF(K1119&gt;0,VLOOKUP(F1119,'3-Productie normen'!A:L,VLOOKUP(K1119,'3-Productie normen'!$B$38:$C$44,2,FALSE),FALSE)))</f>
        <v>0</v>
      </c>
      <c r="X1119" s="335">
        <f t="shared" si="107"/>
        <v>0</v>
      </c>
      <c r="Y1119" s="335">
        <f t="shared" si="108"/>
        <v>0</v>
      </c>
      <c r="Z1119" s="335">
        <f t="shared" si="109"/>
        <v>0</v>
      </c>
      <c r="AA1119" s="336" t="str">
        <f>VLOOKUP(F1119,'3-Productie normen'!A:O,15,FALSE)</f>
        <v>B</v>
      </c>
      <c r="AC1119" s="337"/>
    </row>
    <row r="1120" spans="1:29" ht="14.1" customHeight="1">
      <c r="A1120" s="68">
        <v>1120</v>
      </c>
      <c r="B1120" s="273" t="s">
        <v>69</v>
      </c>
      <c r="C1120" s="329">
        <v>3</v>
      </c>
      <c r="D1120" s="330"/>
      <c r="E1120" s="224" t="s">
        <v>158</v>
      </c>
      <c r="F1120" s="224" t="s">
        <v>158</v>
      </c>
      <c r="G1120" s="224" t="s">
        <v>209</v>
      </c>
      <c r="H1120" s="339">
        <v>37</v>
      </c>
      <c r="I1120" s="339"/>
      <c r="J1120" s="332">
        <f t="shared" si="102"/>
        <v>130</v>
      </c>
      <c r="K1120" s="333">
        <v>130</v>
      </c>
      <c r="L1120" s="333"/>
      <c r="M1120" s="333"/>
      <c r="N1120" s="333"/>
      <c r="O1120" s="333"/>
      <c r="P1120" s="333"/>
      <c r="Q1120" s="334" t="e">
        <f>IF(K1120="nio",0,IF(K1120&gt;0,K1120*H1120/W1120,0))*VLOOKUP(B1120,'2-Kosten per locatie'!$A$13:$C$63,3,FALSE)</f>
        <v>#DIV/0!</v>
      </c>
      <c r="R1120" s="334">
        <f>IF(L1120&gt;0,L1120*H1120/X1120,0)*VLOOKUP(B1120,'2-Kosten per locatie'!$A$13:$C$63,3,FALSE)</f>
        <v>0</v>
      </c>
      <c r="S1120" s="334">
        <f>IF(M1120&gt;0,M1120*H1120/Y1120,0)*VLOOKUP(B1120,'2-Kosten per locatie'!$A$13:$C$63,3,FALSE)</f>
        <v>0</v>
      </c>
      <c r="T1120" s="334">
        <f>IF(N1120&gt;0,N1120*H1120/Z1120,0)*VLOOKUP(B1120,'2-Kosten per locatie'!$A$13:$C$63,3,FALSE)</f>
        <v>0</v>
      </c>
      <c r="U1120" s="334">
        <f>IF(O1120&gt;0,O1120*H1120/Y1120,0)*VLOOKUP(B1120,'2-Kosten per locatie'!$A$13:$C$63,3,FALSE)</f>
        <v>0</v>
      </c>
      <c r="V1120" s="334">
        <f>IF(P1120&gt;0,P1120*H1120/Z1120,0)*VLOOKUP(B1120,'2-Kosten per locatie'!$A$13:$C$63,3,FALSE)</f>
        <v>0</v>
      </c>
      <c r="W1120" s="335">
        <f>IF(K1120="nio",0,IF(K1120&gt;0,VLOOKUP(F1120,'3-Productie normen'!A:L,VLOOKUP(K1120,'3-Productie normen'!$B$38:$C$44,2,FALSE),FALSE)))</f>
        <v>0</v>
      </c>
      <c r="X1120" s="335">
        <f t="shared" si="107"/>
        <v>0</v>
      </c>
      <c r="Y1120" s="335">
        <f t="shared" si="108"/>
        <v>0</v>
      </c>
      <c r="Z1120" s="335">
        <f t="shared" si="109"/>
        <v>0</v>
      </c>
      <c r="AA1120" s="336" t="str">
        <f>VLOOKUP(F1120,'3-Productie normen'!A:O,15,FALSE)</f>
        <v>B</v>
      </c>
      <c r="AC1120" s="337"/>
    </row>
    <row r="1121" spans="1:29" ht="14.1" customHeight="1">
      <c r="A1121" s="68">
        <v>1121</v>
      </c>
      <c r="B1121" s="273" t="s">
        <v>69</v>
      </c>
      <c r="C1121" s="329">
        <v>3</v>
      </c>
      <c r="D1121" s="330"/>
      <c r="E1121" s="224" t="s">
        <v>158</v>
      </c>
      <c r="F1121" s="224" t="s">
        <v>158</v>
      </c>
      <c r="G1121" s="224" t="s">
        <v>209</v>
      </c>
      <c r="H1121" s="339">
        <v>74</v>
      </c>
      <c r="I1121" s="339"/>
      <c r="J1121" s="332">
        <f t="shared" si="102"/>
        <v>130</v>
      </c>
      <c r="K1121" s="333">
        <v>130</v>
      </c>
      <c r="L1121" s="333"/>
      <c r="M1121" s="333"/>
      <c r="N1121" s="333"/>
      <c r="O1121" s="333"/>
      <c r="P1121" s="333"/>
      <c r="Q1121" s="334" t="e">
        <f>IF(K1121="nio",0,IF(K1121&gt;0,K1121*H1121/W1121,0))*VLOOKUP(B1121,'2-Kosten per locatie'!$A$13:$C$63,3,FALSE)</f>
        <v>#DIV/0!</v>
      </c>
      <c r="R1121" s="334">
        <f>IF(L1121&gt;0,L1121*H1121/X1121,0)*VLOOKUP(B1121,'2-Kosten per locatie'!$A$13:$C$63,3,FALSE)</f>
        <v>0</v>
      </c>
      <c r="S1121" s="334">
        <f>IF(M1121&gt;0,M1121*H1121/Y1121,0)*VLOOKUP(B1121,'2-Kosten per locatie'!$A$13:$C$63,3,FALSE)</f>
        <v>0</v>
      </c>
      <c r="T1121" s="334">
        <f>IF(N1121&gt;0,N1121*H1121/Z1121,0)*VLOOKUP(B1121,'2-Kosten per locatie'!$A$13:$C$63,3,FALSE)</f>
        <v>0</v>
      </c>
      <c r="U1121" s="334">
        <f>IF(O1121&gt;0,O1121*H1121/Y1121,0)*VLOOKUP(B1121,'2-Kosten per locatie'!$A$13:$C$63,3,FALSE)</f>
        <v>0</v>
      </c>
      <c r="V1121" s="334">
        <f>IF(P1121&gt;0,P1121*H1121/Z1121,0)*VLOOKUP(B1121,'2-Kosten per locatie'!$A$13:$C$63,3,FALSE)</f>
        <v>0</v>
      </c>
      <c r="W1121" s="335">
        <f>IF(K1121="nio",0,IF(K1121&gt;0,VLOOKUP(F1121,'3-Productie normen'!A:L,VLOOKUP(K1121,'3-Productie normen'!$B$38:$C$44,2,FALSE),FALSE)))</f>
        <v>0</v>
      </c>
      <c r="X1121" s="335">
        <f t="shared" si="107"/>
        <v>0</v>
      </c>
      <c r="Y1121" s="335">
        <f t="shared" si="108"/>
        <v>0</v>
      </c>
      <c r="Z1121" s="335">
        <f t="shared" si="109"/>
        <v>0</v>
      </c>
      <c r="AA1121" s="336" t="str">
        <f>VLOOKUP(F1121,'3-Productie normen'!A:O,15,FALSE)</f>
        <v>B</v>
      </c>
      <c r="AC1121" s="337"/>
    </row>
    <row r="1122" spans="1:29" ht="14.1" customHeight="1">
      <c r="A1122" s="68">
        <v>1122</v>
      </c>
      <c r="B1122" s="273" t="s">
        <v>69</v>
      </c>
      <c r="C1122" s="329">
        <v>3</v>
      </c>
      <c r="D1122" s="330"/>
      <c r="E1122" s="224" t="s">
        <v>154</v>
      </c>
      <c r="F1122" s="224" t="s">
        <v>154</v>
      </c>
      <c r="G1122" s="224" t="s">
        <v>209</v>
      </c>
      <c r="H1122" s="339">
        <v>4</v>
      </c>
      <c r="I1122" s="339"/>
      <c r="J1122" s="332">
        <f t="shared" si="102"/>
        <v>130</v>
      </c>
      <c r="K1122" s="333">
        <v>130</v>
      </c>
      <c r="L1122" s="333"/>
      <c r="M1122" s="333"/>
      <c r="N1122" s="333"/>
      <c r="O1122" s="333"/>
      <c r="P1122" s="333"/>
      <c r="Q1122" s="334" t="e">
        <f>IF(K1122="nio",0,IF(K1122&gt;0,K1122*H1122/W1122,0))*VLOOKUP(B1122,'2-Kosten per locatie'!$A$13:$C$63,3,FALSE)</f>
        <v>#DIV/0!</v>
      </c>
      <c r="R1122" s="334">
        <f>IF(L1122&gt;0,L1122*H1122/X1122,0)*VLOOKUP(B1122,'2-Kosten per locatie'!$A$13:$C$63,3,FALSE)</f>
        <v>0</v>
      </c>
      <c r="S1122" s="334">
        <f>IF(M1122&gt;0,M1122*H1122/Y1122,0)*VLOOKUP(B1122,'2-Kosten per locatie'!$A$13:$C$63,3,FALSE)</f>
        <v>0</v>
      </c>
      <c r="T1122" s="334">
        <f>IF(N1122&gt;0,N1122*H1122/Z1122,0)*VLOOKUP(B1122,'2-Kosten per locatie'!$A$13:$C$63,3,FALSE)</f>
        <v>0</v>
      </c>
      <c r="U1122" s="334">
        <f>IF(O1122&gt;0,O1122*H1122/Y1122,0)*VLOOKUP(B1122,'2-Kosten per locatie'!$A$13:$C$63,3,FALSE)</f>
        <v>0</v>
      </c>
      <c r="V1122" s="334">
        <f>IF(P1122&gt;0,P1122*H1122/Z1122,0)*VLOOKUP(B1122,'2-Kosten per locatie'!$A$13:$C$63,3,FALSE)</f>
        <v>0</v>
      </c>
      <c r="W1122" s="335">
        <f>IF(K1122="nio",0,IF(K1122&gt;0,VLOOKUP(F1122,'3-Productie normen'!A:L,VLOOKUP(K1122,'3-Productie normen'!$B$38:$C$44,2,FALSE),FALSE)))</f>
        <v>0</v>
      </c>
      <c r="X1122" s="335">
        <f t="shared" si="107"/>
        <v>0</v>
      </c>
      <c r="Y1122" s="335">
        <f t="shared" si="108"/>
        <v>0</v>
      </c>
      <c r="Z1122" s="335">
        <f t="shared" si="109"/>
        <v>0</v>
      </c>
      <c r="AA1122" s="336" t="str">
        <f>VLOOKUP(F1122,'3-Productie normen'!A:O,15,FALSE)</f>
        <v>V</v>
      </c>
      <c r="AC1122" s="337"/>
    </row>
    <row r="1123" spans="1:29" ht="14.1" customHeight="1">
      <c r="A1123" s="68">
        <v>1123</v>
      </c>
      <c r="B1123" s="273" t="s">
        <v>69</v>
      </c>
      <c r="C1123" s="329">
        <v>3</v>
      </c>
      <c r="D1123" s="330"/>
      <c r="E1123" s="224" t="s">
        <v>167</v>
      </c>
      <c r="F1123" s="224" t="s">
        <v>167</v>
      </c>
      <c r="G1123" s="224" t="s">
        <v>228</v>
      </c>
      <c r="H1123" s="339">
        <v>8</v>
      </c>
      <c r="I1123" s="339"/>
      <c r="J1123" s="332">
        <f t="shared" si="102"/>
        <v>52</v>
      </c>
      <c r="K1123" s="333">
        <v>52</v>
      </c>
      <c r="L1123" s="333"/>
      <c r="M1123" s="333"/>
      <c r="N1123" s="333"/>
      <c r="O1123" s="333"/>
      <c r="P1123" s="333"/>
      <c r="Q1123" s="334" t="e">
        <f>IF(K1123="nio",0,IF(K1123&gt;0,K1123*H1123/W1123,0))*VLOOKUP(B1123,'2-Kosten per locatie'!$A$13:$C$63,3,FALSE)</f>
        <v>#DIV/0!</v>
      </c>
      <c r="R1123" s="334">
        <f>IF(L1123&gt;0,L1123*H1123/X1123,0)*VLOOKUP(B1123,'2-Kosten per locatie'!$A$13:$C$63,3,FALSE)</f>
        <v>0</v>
      </c>
      <c r="S1123" s="334">
        <f>IF(M1123&gt;0,M1123*H1123/Y1123,0)*VLOOKUP(B1123,'2-Kosten per locatie'!$A$13:$C$63,3,FALSE)</f>
        <v>0</v>
      </c>
      <c r="T1123" s="334">
        <f>IF(N1123&gt;0,N1123*H1123/Z1123,0)*VLOOKUP(B1123,'2-Kosten per locatie'!$A$13:$C$63,3,FALSE)</f>
        <v>0</v>
      </c>
      <c r="U1123" s="334">
        <f>IF(O1123&gt;0,O1123*H1123/Y1123,0)*VLOOKUP(B1123,'2-Kosten per locatie'!$A$13:$C$63,3,FALSE)</f>
        <v>0</v>
      </c>
      <c r="V1123" s="334">
        <f>IF(P1123&gt;0,P1123*H1123/Z1123,0)*VLOOKUP(B1123,'2-Kosten per locatie'!$A$13:$C$63,3,FALSE)</f>
        <v>0</v>
      </c>
      <c r="W1123" s="335">
        <f>IF(K1123="nio",0,IF(K1123&gt;0,VLOOKUP(F1123,'3-Productie normen'!A:L,VLOOKUP(K1123,'3-Productie normen'!$B$38:$C$44,2,FALSE),FALSE)))</f>
        <v>0</v>
      </c>
      <c r="X1123" s="335">
        <f t="shared" si="107"/>
        <v>0</v>
      </c>
      <c r="Y1123" s="335">
        <f t="shared" si="108"/>
        <v>0</v>
      </c>
      <c r="Z1123" s="335">
        <f t="shared" si="109"/>
        <v>0</v>
      </c>
      <c r="AA1123" s="336" t="str">
        <f>VLOOKUP(F1123,'3-Productie normen'!A:O,15,FALSE)</f>
        <v>V</v>
      </c>
      <c r="AC1123" s="337"/>
    </row>
    <row r="1124" spans="1:29" ht="14.1" customHeight="1">
      <c r="A1124" s="68">
        <v>1124</v>
      </c>
      <c r="B1124" s="273" t="s">
        <v>69</v>
      </c>
      <c r="C1124" s="329">
        <v>3</v>
      </c>
      <c r="D1124" s="330"/>
      <c r="E1124" s="224" t="s">
        <v>154</v>
      </c>
      <c r="F1124" s="224" t="s">
        <v>283</v>
      </c>
      <c r="G1124" s="224" t="s">
        <v>209</v>
      </c>
      <c r="H1124" s="339">
        <v>4</v>
      </c>
      <c r="I1124" s="339"/>
      <c r="J1124" s="332">
        <f t="shared" si="102"/>
        <v>130</v>
      </c>
      <c r="K1124" s="333">
        <v>130</v>
      </c>
      <c r="L1124" s="333"/>
      <c r="M1124" s="333"/>
      <c r="N1124" s="333"/>
      <c r="O1124" s="333"/>
      <c r="P1124" s="333"/>
      <c r="Q1124" s="334" t="e">
        <f>IF(K1124="nio",0,IF(K1124&gt;0,K1124*H1124/W1124,0))*VLOOKUP(B1124,'2-Kosten per locatie'!$A$13:$C$63,3,FALSE)</f>
        <v>#DIV/0!</v>
      </c>
      <c r="R1124" s="334">
        <f>IF(L1124&gt;0,L1124*H1124/X1124,0)*VLOOKUP(B1124,'2-Kosten per locatie'!$A$13:$C$63,3,FALSE)</f>
        <v>0</v>
      </c>
      <c r="S1124" s="334">
        <f>IF(M1124&gt;0,M1124*H1124/Y1124,0)*VLOOKUP(B1124,'2-Kosten per locatie'!$A$13:$C$63,3,FALSE)</f>
        <v>0</v>
      </c>
      <c r="T1124" s="334">
        <f>IF(N1124&gt;0,N1124*H1124/Z1124,0)*VLOOKUP(B1124,'2-Kosten per locatie'!$A$13:$C$63,3,FALSE)</f>
        <v>0</v>
      </c>
      <c r="U1124" s="334">
        <f>IF(O1124&gt;0,O1124*H1124/Y1124,0)*VLOOKUP(B1124,'2-Kosten per locatie'!$A$13:$C$63,3,FALSE)</f>
        <v>0</v>
      </c>
      <c r="V1124" s="334">
        <f>IF(P1124&gt;0,P1124*H1124/Z1124,0)*VLOOKUP(B1124,'2-Kosten per locatie'!$A$13:$C$63,3,FALSE)</f>
        <v>0</v>
      </c>
      <c r="W1124" s="335">
        <f>IF(K1124="nio",0,IF(K1124&gt;0,VLOOKUP(F1124,'3-Productie normen'!A:L,VLOOKUP(K1124,'3-Productie normen'!$B$38:$C$44,2,FALSE),FALSE)))</f>
        <v>0</v>
      </c>
      <c r="X1124" s="335">
        <f t="shared" si="107"/>
        <v>0</v>
      </c>
      <c r="Y1124" s="335">
        <f t="shared" si="108"/>
        <v>0</v>
      </c>
      <c r="Z1124" s="335">
        <f t="shared" si="109"/>
        <v>0</v>
      </c>
      <c r="AA1124" s="336" t="str">
        <f>VLOOKUP(F1124,'3-Productie normen'!A:O,15,FALSE)</f>
        <v>V</v>
      </c>
      <c r="AC1124" s="337"/>
    </row>
    <row r="1125" spans="1:29" ht="14.1" customHeight="1">
      <c r="A1125" s="68">
        <v>1125</v>
      </c>
      <c r="B1125" s="273" t="s">
        <v>69</v>
      </c>
      <c r="C1125" s="329">
        <v>3</v>
      </c>
      <c r="D1125" s="330"/>
      <c r="E1125" s="224" t="s">
        <v>167</v>
      </c>
      <c r="F1125" s="224" t="s">
        <v>167</v>
      </c>
      <c r="G1125" s="224" t="s">
        <v>228</v>
      </c>
      <c r="H1125" s="339">
        <v>8</v>
      </c>
      <c r="I1125" s="339"/>
      <c r="J1125" s="332">
        <f t="shared" si="102"/>
        <v>52</v>
      </c>
      <c r="K1125" s="333">
        <v>52</v>
      </c>
      <c r="L1125" s="333"/>
      <c r="M1125" s="333"/>
      <c r="N1125" s="333"/>
      <c r="O1125" s="333"/>
      <c r="P1125" s="333"/>
      <c r="Q1125" s="334" t="e">
        <f>IF(K1125="nio",0,IF(K1125&gt;0,K1125*H1125/W1125,0))*VLOOKUP(B1125,'2-Kosten per locatie'!$A$13:$C$63,3,FALSE)</f>
        <v>#DIV/0!</v>
      </c>
      <c r="R1125" s="334">
        <f>IF(L1125&gt;0,L1125*H1125/X1125,0)*VLOOKUP(B1125,'2-Kosten per locatie'!$A$13:$C$63,3,FALSE)</f>
        <v>0</v>
      </c>
      <c r="S1125" s="334">
        <f>IF(M1125&gt;0,M1125*H1125/Y1125,0)*VLOOKUP(B1125,'2-Kosten per locatie'!$A$13:$C$63,3,FALSE)</f>
        <v>0</v>
      </c>
      <c r="T1125" s="334">
        <f>IF(N1125&gt;0,N1125*H1125/Z1125,0)*VLOOKUP(B1125,'2-Kosten per locatie'!$A$13:$C$63,3,FALSE)</f>
        <v>0</v>
      </c>
      <c r="U1125" s="334">
        <f>IF(O1125&gt;0,O1125*H1125/Y1125,0)*VLOOKUP(B1125,'2-Kosten per locatie'!$A$13:$C$63,3,FALSE)</f>
        <v>0</v>
      </c>
      <c r="V1125" s="334">
        <f>IF(P1125&gt;0,P1125*H1125/Z1125,0)*VLOOKUP(B1125,'2-Kosten per locatie'!$A$13:$C$63,3,FALSE)</f>
        <v>0</v>
      </c>
      <c r="W1125" s="335">
        <f>IF(K1125="nio",0,IF(K1125&gt;0,VLOOKUP(F1125,'3-Productie normen'!A:L,VLOOKUP(K1125,'3-Productie normen'!$B$38:$C$44,2,FALSE),FALSE)))</f>
        <v>0</v>
      </c>
      <c r="X1125" s="335">
        <f t="shared" si="107"/>
        <v>0</v>
      </c>
      <c r="Y1125" s="335">
        <f t="shared" si="108"/>
        <v>0</v>
      </c>
      <c r="Z1125" s="335">
        <f t="shared" si="109"/>
        <v>0</v>
      </c>
      <c r="AA1125" s="336" t="str">
        <f>VLOOKUP(F1125,'3-Productie normen'!A:O,15,FALSE)</f>
        <v>V</v>
      </c>
      <c r="AC1125" s="337"/>
    </row>
    <row r="1126" spans="1:29" ht="14.1" customHeight="1">
      <c r="A1126" s="68">
        <v>1126</v>
      </c>
      <c r="B1126" s="273" t="s">
        <v>92</v>
      </c>
      <c r="C1126" s="329" t="s">
        <v>207</v>
      </c>
      <c r="D1126" s="330" t="s">
        <v>559</v>
      </c>
      <c r="E1126" s="224" t="s">
        <v>153</v>
      </c>
      <c r="F1126" s="224" t="s">
        <v>153</v>
      </c>
      <c r="G1126" s="224" t="s">
        <v>212</v>
      </c>
      <c r="H1126" s="339">
        <v>11.3</v>
      </c>
      <c r="I1126" s="339"/>
      <c r="J1126" s="332">
        <f t="shared" si="102"/>
        <v>313</v>
      </c>
      <c r="K1126" s="333">
        <v>255</v>
      </c>
      <c r="L1126" s="333"/>
      <c r="M1126" s="333">
        <v>52</v>
      </c>
      <c r="N1126" s="333"/>
      <c r="O1126" s="333">
        <v>6</v>
      </c>
      <c r="P1126" s="333"/>
      <c r="Q1126" s="334" t="e">
        <f>IF(K1126="nio",0,IF(K1126&gt;0,K1126*H1126/W1126,0))*VLOOKUP(B1126,'2-Kosten per locatie'!$A$13:$C$63,3,FALSE)</f>
        <v>#DIV/0!</v>
      </c>
      <c r="R1126" s="334">
        <f>IF(L1126&gt;0,L1126*H1126/X1126,0)*VLOOKUP(B1126,'2-Kosten per locatie'!$A$13:$C$63,3,FALSE)</f>
        <v>0</v>
      </c>
      <c r="S1126" s="334" t="e">
        <f>IF(M1126&gt;0,M1126*H1126/Y1126,0)*VLOOKUP(B1126,'2-Kosten per locatie'!$A$13:$C$63,3,FALSE)</f>
        <v>#DIV/0!</v>
      </c>
      <c r="T1126" s="334">
        <f>IF(N1126&gt;0,N1126*H1126/Z1126,0)*VLOOKUP(B1126,'2-Kosten per locatie'!$A$13:$C$63,3,FALSE)</f>
        <v>0</v>
      </c>
      <c r="U1126" s="334" t="e">
        <f>IF(O1126&gt;0,O1126*H1126/Y1126,0)*VLOOKUP(B1126,'2-Kosten per locatie'!$A$13:$C$63,3,FALSE)</f>
        <v>#DIV/0!</v>
      </c>
      <c r="V1126" s="334">
        <f>IF(P1126&gt;0,P1126*H1126/Z1126,0)*VLOOKUP(B1126,'2-Kosten per locatie'!$A$13:$C$63,3,FALSE)</f>
        <v>0</v>
      </c>
      <c r="W1126" s="335">
        <f>IF(K1126="nio",0,IF(K1126&gt;0,VLOOKUP(F1126,'3-Productie normen'!A:L,VLOOKUP(K1126,'3-Productie normen'!$B$38:$C$44,2,FALSE),FALSE)))</f>
        <v>0</v>
      </c>
      <c r="X1126" s="335">
        <f t="shared" si="103"/>
        <v>0</v>
      </c>
      <c r="Y1126" s="335">
        <f t="shared" si="104"/>
        <v>0</v>
      </c>
      <c r="Z1126" s="335">
        <f t="shared" si="105"/>
        <v>0</v>
      </c>
      <c r="AA1126" s="336" t="str">
        <f>VLOOKUP(F1126,'3-Productie normen'!A:O,15,FALSE)</f>
        <v>V</v>
      </c>
      <c r="AC1126" s="337">
        <f t="shared" si="106"/>
        <v>3536.9</v>
      </c>
    </row>
    <row r="1127" spans="1:29" ht="14.1" customHeight="1">
      <c r="A1127" s="68">
        <v>1127</v>
      </c>
      <c r="B1127" s="273" t="s">
        <v>92</v>
      </c>
      <c r="C1127" s="329" t="s">
        <v>207</v>
      </c>
      <c r="D1127" s="330" t="s">
        <v>560</v>
      </c>
      <c r="E1127" s="224" t="s">
        <v>283</v>
      </c>
      <c r="F1127" s="224" t="s">
        <v>283</v>
      </c>
      <c r="G1127" s="224" t="s">
        <v>212</v>
      </c>
      <c r="H1127" s="339">
        <v>33</v>
      </c>
      <c r="I1127" s="339"/>
      <c r="J1127" s="332">
        <f t="shared" si="102"/>
        <v>313</v>
      </c>
      <c r="K1127" s="333">
        <v>255</v>
      </c>
      <c r="L1127" s="333"/>
      <c r="M1127" s="333">
        <v>52</v>
      </c>
      <c r="N1127" s="333"/>
      <c r="O1127" s="333">
        <v>6</v>
      </c>
      <c r="P1127" s="333"/>
      <c r="Q1127" s="334" t="e">
        <f>IF(K1127="nio",0,IF(K1127&gt;0,K1127*H1127/W1127,0))*VLOOKUP(B1127,'2-Kosten per locatie'!$A$13:$C$63,3,FALSE)</f>
        <v>#DIV/0!</v>
      </c>
      <c r="R1127" s="334">
        <f>IF(L1127&gt;0,L1127*H1127/X1127,0)*VLOOKUP(B1127,'2-Kosten per locatie'!$A$13:$C$63,3,FALSE)</f>
        <v>0</v>
      </c>
      <c r="S1127" s="334" t="e">
        <f>IF(M1127&gt;0,M1127*H1127/Y1127,0)*VLOOKUP(B1127,'2-Kosten per locatie'!$A$13:$C$63,3,FALSE)</f>
        <v>#DIV/0!</v>
      </c>
      <c r="T1127" s="334">
        <f>IF(N1127&gt;0,N1127*H1127/Z1127,0)*VLOOKUP(B1127,'2-Kosten per locatie'!$A$13:$C$63,3,FALSE)</f>
        <v>0</v>
      </c>
      <c r="U1127" s="334" t="e">
        <f>IF(O1127&gt;0,O1127*H1127/Y1127,0)*VLOOKUP(B1127,'2-Kosten per locatie'!$A$13:$C$63,3,FALSE)</f>
        <v>#DIV/0!</v>
      </c>
      <c r="V1127" s="334">
        <f>IF(P1127&gt;0,P1127*H1127/Z1127,0)*VLOOKUP(B1127,'2-Kosten per locatie'!$A$13:$C$63,3,FALSE)</f>
        <v>0</v>
      </c>
      <c r="W1127" s="335">
        <f>IF(K1127="nio",0,IF(K1127&gt;0,VLOOKUP(F1127,'3-Productie normen'!A:L,VLOOKUP(K1127,'3-Productie normen'!$B$38:$C$44,2,FALSE),FALSE)))</f>
        <v>0</v>
      </c>
      <c r="X1127" s="335">
        <f t="shared" si="103"/>
        <v>0</v>
      </c>
      <c r="Y1127" s="335">
        <f t="shared" si="104"/>
        <v>0</v>
      </c>
      <c r="Z1127" s="335">
        <f t="shared" si="105"/>
        <v>0</v>
      </c>
      <c r="AA1127" s="336" t="str">
        <f>VLOOKUP(F1127,'3-Productie normen'!A:O,15,FALSE)</f>
        <v>V</v>
      </c>
      <c r="AC1127" s="337">
        <f t="shared" si="106"/>
        <v>10329</v>
      </c>
    </row>
    <row r="1128" spans="1:29" ht="14.1" customHeight="1">
      <c r="A1128" s="68">
        <v>1128</v>
      </c>
      <c r="B1128" s="273" t="s">
        <v>92</v>
      </c>
      <c r="C1128" s="329" t="s">
        <v>207</v>
      </c>
      <c r="D1128" s="330" t="s">
        <v>561</v>
      </c>
      <c r="E1128" s="224" t="s">
        <v>604</v>
      </c>
      <c r="F1128" s="224" t="s">
        <v>218</v>
      </c>
      <c r="G1128" s="224"/>
      <c r="H1128" s="339"/>
      <c r="I1128" s="339"/>
      <c r="J1128" s="332">
        <f t="shared" si="102"/>
        <v>0</v>
      </c>
      <c r="K1128" s="333" t="s">
        <v>219</v>
      </c>
      <c r="L1128" s="333"/>
      <c r="M1128" s="333"/>
      <c r="N1128" s="333"/>
      <c r="O1128" s="333"/>
      <c r="P1128" s="333"/>
      <c r="Q1128" s="334">
        <f>IF(K1128="nio",0,IF(K1128&gt;0,K1128*H1128/W1128,0))*VLOOKUP(B1128,'2-Kosten per locatie'!$A$13:$C$63,3,FALSE)</f>
        <v>0</v>
      </c>
      <c r="R1128" s="334">
        <f>IF(L1128&gt;0,L1128*H1128/X1128,0)*VLOOKUP(B1128,'2-Kosten per locatie'!$A$13:$C$63,3,FALSE)</f>
        <v>0</v>
      </c>
      <c r="S1128" s="334">
        <f>IF(M1128&gt;0,M1128*H1128/Y1128,0)*VLOOKUP(B1128,'2-Kosten per locatie'!$A$13:$C$63,3,FALSE)</f>
        <v>0</v>
      </c>
      <c r="T1128" s="334">
        <f>IF(N1128&gt;0,N1128*H1128/Z1128,0)*VLOOKUP(B1128,'2-Kosten per locatie'!$A$13:$C$63,3,FALSE)</f>
        <v>0</v>
      </c>
      <c r="U1128" s="334">
        <f>IF(O1128&gt;0,O1128*H1128/Y1128,0)*VLOOKUP(B1128,'2-Kosten per locatie'!$A$13:$C$63,3,FALSE)</f>
        <v>0</v>
      </c>
      <c r="V1128" s="334">
        <f>IF(P1128&gt;0,P1128*H1128/Z1128,0)*VLOOKUP(B1128,'2-Kosten per locatie'!$A$13:$C$63,3,FALSE)</f>
        <v>0</v>
      </c>
      <c r="W1128" s="335">
        <f>IF(K1128="nio",0,IF(K1128&gt;0,VLOOKUP(F1128,'3-Productie normen'!A:L,VLOOKUP(K1128,'3-Productie normen'!$B$38:$C$44,2,FALSE),FALSE)))</f>
        <v>0</v>
      </c>
      <c r="X1128" s="335">
        <f t="shared" si="103"/>
        <v>0</v>
      </c>
      <c r="Y1128" s="335">
        <f t="shared" si="104"/>
        <v>0</v>
      </c>
      <c r="Z1128" s="335">
        <f t="shared" si="105"/>
        <v>0</v>
      </c>
      <c r="AA1128" s="336" t="str">
        <f>VLOOKUP(F1128,'3-Productie normen'!A:O,15,FALSE)</f>
        <v>-</v>
      </c>
      <c r="AC1128" s="337">
        <f t="shared" si="106"/>
        <v>0</v>
      </c>
    </row>
    <row r="1129" spans="1:29" ht="14.1" customHeight="1">
      <c r="A1129" s="68">
        <v>1129</v>
      </c>
      <c r="B1129" s="273" t="s">
        <v>92</v>
      </c>
      <c r="C1129" s="329" t="s">
        <v>207</v>
      </c>
      <c r="D1129" s="330" t="s">
        <v>592</v>
      </c>
      <c r="E1129" s="224" t="s">
        <v>429</v>
      </c>
      <c r="F1129" s="224" t="s">
        <v>218</v>
      </c>
      <c r="G1129" s="224"/>
      <c r="H1129" s="339"/>
      <c r="I1129" s="339"/>
      <c r="J1129" s="332">
        <f t="shared" si="102"/>
        <v>0</v>
      </c>
      <c r="K1129" s="333" t="s">
        <v>219</v>
      </c>
      <c r="L1129" s="333"/>
      <c r="M1129" s="333"/>
      <c r="N1129" s="333"/>
      <c r="O1129" s="333"/>
      <c r="P1129" s="333"/>
      <c r="Q1129" s="334">
        <f>IF(K1129="nio",0,IF(K1129&gt;0,K1129*H1129/W1129,0))*VLOOKUP(B1129,'2-Kosten per locatie'!$A$13:$C$63,3,FALSE)</f>
        <v>0</v>
      </c>
      <c r="R1129" s="334">
        <f>IF(L1129&gt;0,L1129*H1129/X1129,0)*VLOOKUP(B1129,'2-Kosten per locatie'!$A$13:$C$63,3,FALSE)</f>
        <v>0</v>
      </c>
      <c r="S1129" s="334">
        <f>IF(M1129&gt;0,M1129*H1129/Y1129,0)*VLOOKUP(B1129,'2-Kosten per locatie'!$A$13:$C$63,3,FALSE)</f>
        <v>0</v>
      </c>
      <c r="T1129" s="334">
        <f>IF(N1129&gt;0,N1129*H1129/Z1129,0)*VLOOKUP(B1129,'2-Kosten per locatie'!$A$13:$C$63,3,FALSE)</f>
        <v>0</v>
      </c>
      <c r="U1129" s="334">
        <f>IF(O1129&gt;0,O1129*H1129/Y1129,0)*VLOOKUP(B1129,'2-Kosten per locatie'!$A$13:$C$63,3,FALSE)</f>
        <v>0</v>
      </c>
      <c r="V1129" s="334">
        <f>IF(P1129&gt;0,P1129*H1129/Z1129,0)*VLOOKUP(B1129,'2-Kosten per locatie'!$A$13:$C$63,3,FALSE)</f>
        <v>0</v>
      </c>
      <c r="W1129" s="335">
        <f>IF(K1129="nio",0,IF(K1129&gt;0,VLOOKUP(F1129,'3-Productie normen'!A:L,VLOOKUP(K1129,'3-Productie normen'!$B$38:$C$44,2,FALSE),FALSE)))</f>
        <v>0</v>
      </c>
      <c r="X1129" s="335">
        <f t="shared" si="103"/>
        <v>0</v>
      </c>
      <c r="Y1129" s="335">
        <f t="shared" si="104"/>
        <v>0</v>
      </c>
      <c r="Z1129" s="335">
        <f t="shared" si="105"/>
        <v>0</v>
      </c>
      <c r="AA1129" s="336" t="str">
        <f>VLOOKUP(F1129,'3-Productie normen'!A:O,15,FALSE)</f>
        <v>-</v>
      </c>
      <c r="AC1129" s="337">
        <f t="shared" si="106"/>
        <v>0</v>
      </c>
    </row>
    <row r="1130" spans="1:29" ht="14.1" customHeight="1">
      <c r="A1130" s="68">
        <v>1130</v>
      </c>
      <c r="B1130" s="273" t="s">
        <v>92</v>
      </c>
      <c r="C1130" s="329" t="s">
        <v>207</v>
      </c>
      <c r="D1130" s="330" t="s">
        <v>563</v>
      </c>
      <c r="E1130" s="224" t="s">
        <v>240</v>
      </c>
      <c r="F1130" s="224" t="s">
        <v>169</v>
      </c>
      <c r="G1130" s="224" t="s">
        <v>212</v>
      </c>
      <c r="H1130" s="339">
        <v>44</v>
      </c>
      <c r="I1130" s="339"/>
      <c r="J1130" s="332">
        <f t="shared" si="102"/>
        <v>313</v>
      </c>
      <c r="K1130" s="333">
        <v>255</v>
      </c>
      <c r="L1130" s="333"/>
      <c r="M1130" s="333">
        <v>52</v>
      </c>
      <c r="N1130" s="333"/>
      <c r="O1130" s="333">
        <v>6</v>
      </c>
      <c r="P1130" s="333"/>
      <c r="Q1130" s="334" t="e">
        <f>IF(K1130="nio",0,IF(K1130&gt;0,K1130*H1130/W1130,0))*VLOOKUP(B1130,'2-Kosten per locatie'!$A$13:$C$63,3,FALSE)</f>
        <v>#DIV/0!</v>
      </c>
      <c r="R1130" s="334">
        <f>IF(L1130&gt;0,L1130*H1130/X1130,0)*VLOOKUP(B1130,'2-Kosten per locatie'!$A$13:$C$63,3,FALSE)</f>
        <v>0</v>
      </c>
      <c r="S1130" s="334" t="e">
        <f>IF(M1130&gt;0,M1130*H1130/Y1130,0)*VLOOKUP(B1130,'2-Kosten per locatie'!$A$13:$C$63,3,FALSE)</f>
        <v>#DIV/0!</v>
      </c>
      <c r="T1130" s="334">
        <f>IF(N1130&gt;0,N1130*H1130/Z1130,0)*VLOOKUP(B1130,'2-Kosten per locatie'!$A$13:$C$63,3,FALSE)</f>
        <v>0</v>
      </c>
      <c r="U1130" s="334" t="e">
        <f>IF(O1130&gt;0,O1130*H1130/Y1130,0)*VLOOKUP(B1130,'2-Kosten per locatie'!$A$13:$C$63,3,FALSE)</f>
        <v>#DIV/0!</v>
      </c>
      <c r="V1130" s="334">
        <f>IF(P1130&gt;0,P1130*H1130/Z1130,0)*VLOOKUP(B1130,'2-Kosten per locatie'!$A$13:$C$63,3,FALSE)</f>
        <v>0</v>
      </c>
      <c r="W1130" s="335">
        <f>IF(K1130="nio",0,IF(K1130&gt;0,VLOOKUP(F1130,'3-Productie normen'!A:L,VLOOKUP(K1130,'3-Productie normen'!$B$38:$C$44,2,FALSE),FALSE)))</f>
        <v>0</v>
      </c>
      <c r="X1130" s="335">
        <f t="shared" si="103"/>
        <v>0</v>
      </c>
      <c r="Y1130" s="335">
        <f t="shared" si="104"/>
        <v>0</v>
      </c>
      <c r="Z1130" s="335">
        <f t="shared" si="105"/>
        <v>0</v>
      </c>
      <c r="AA1130" s="336" t="str">
        <f>VLOOKUP(F1130,'3-Productie normen'!A:O,15,FALSE)</f>
        <v>V</v>
      </c>
      <c r="AC1130" s="337">
        <f t="shared" si="106"/>
        <v>13772</v>
      </c>
    </row>
    <row r="1131" spans="1:29" ht="14.1" customHeight="1">
      <c r="A1131" s="68">
        <v>1131</v>
      </c>
      <c r="B1131" s="273" t="s">
        <v>92</v>
      </c>
      <c r="C1131" s="329" t="s">
        <v>207</v>
      </c>
      <c r="D1131" s="330" t="s">
        <v>564</v>
      </c>
      <c r="E1131" s="224" t="s">
        <v>149</v>
      </c>
      <c r="F1131" s="224" t="s">
        <v>218</v>
      </c>
      <c r="G1131" s="224" t="s">
        <v>212</v>
      </c>
      <c r="H1131" s="339"/>
      <c r="I1131" s="339">
        <v>4</v>
      </c>
      <c r="J1131" s="332">
        <f t="shared" si="102"/>
        <v>0</v>
      </c>
      <c r="K1131" s="333" t="s">
        <v>219</v>
      </c>
      <c r="L1131" s="333"/>
      <c r="M1131" s="333"/>
      <c r="N1131" s="333"/>
      <c r="O1131" s="333"/>
      <c r="P1131" s="333"/>
      <c r="Q1131" s="334">
        <f>IF(K1131="nio",0,IF(K1131&gt;0,K1131*H1131/W1131,0))*VLOOKUP(B1131,'2-Kosten per locatie'!$A$13:$C$63,3,FALSE)</f>
        <v>0</v>
      </c>
      <c r="R1131" s="334">
        <f>IF(L1131&gt;0,L1131*H1131/X1131,0)*VLOOKUP(B1131,'2-Kosten per locatie'!$A$13:$C$63,3,FALSE)</f>
        <v>0</v>
      </c>
      <c r="S1131" s="334">
        <f>IF(M1131&gt;0,M1131*H1131/Y1131,0)*VLOOKUP(B1131,'2-Kosten per locatie'!$A$13:$C$63,3,FALSE)</f>
        <v>0</v>
      </c>
      <c r="T1131" s="334">
        <f>IF(N1131&gt;0,N1131*H1131/Z1131,0)*VLOOKUP(B1131,'2-Kosten per locatie'!$A$13:$C$63,3,FALSE)</f>
        <v>0</v>
      </c>
      <c r="U1131" s="334">
        <f>IF(O1131&gt;0,O1131*H1131/Y1131,0)*VLOOKUP(B1131,'2-Kosten per locatie'!$A$13:$C$63,3,FALSE)</f>
        <v>0</v>
      </c>
      <c r="V1131" s="334">
        <f>IF(P1131&gt;0,P1131*H1131/Z1131,0)*VLOOKUP(B1131,'2-Kosten per locatie'!$A$13:$C$63,3,FALSE)</f>
        <v>0</v>
      </c>
      <c r="W1131" s="335">
        <f>IF(K1131="nio",0,IF(K1131&gt;0,VLOOKUP(F1131,'3-Productie normen'!A:L,VLOOKUP(K1131,'3-Productie normen'!$B$38:$C$44,2,FALSE),FALSE)))</f>
        <v>0</v>
      </c>
      <c r="X1131" s="335">
        <f t="shared" si="103"/>
        <v>0</v>
      </c>
      <c r="Y1131" s="335">
        <f t="shared" si="104"/>
        <v>0</v>
      </c>
      <c r="Z1131" s="335">
        <f t="shared" si="105"/>
        <v>0</v>
      </c>
      <c r="AA1131" s="336" t="str">
        <f>VLOOKUP(F1131,'3-Productie normen'!A:O,15,FALSE)</f>
        <v>-</v>
      </c>
      <c r="AC1131" s="337">
        <f t="shared" si="106"/>
        <v>0</v>
      </c>
    </row>
    <row r="1132" spans="1:29" ht="14.1" customHeight="1">
      <c r="A1132" s="68">
        <v>1132</v>
      </c>
      <c r="B1132" s="273" t="s">
        <v>92</v>
      </c>
      <c r="C1132" s="329" t="s">
        <v>207</v>
      </c>
      <c r="D1132" s="330" t="s">
        <v>565</v>
      </c>
      <c r="E1132" s="224" t="s">
        <v>168</v>
      </c>
      <c r="F1132" s="224" t="s">
        <v>168</v>
      </c>
      <c r="G1132" s="224" t="s">
        <v>212</v>
      </c>
      <c r="H1132" s="339">
        <v>23</v>
      </c>
      <c r="I1132" s="339"/>
      <c r="J1132" s="332">
        <f t="shared" si="102"/>
        <v>255</v>
      </c>
      <c r="K1132" s="333">
        <v>255</v>
      </c>
      <c r="L1132" s="333"/>
      <c r="M1132" s="342"/>
      <c r="N1132" s="333"/>
      <c r="O1132" s="333"/>
      <c r="P1132" s="333"/>
      <c r="Q1132" s="334" t="e">
        <f>IF(K1132="nio",0,IF(K1132&gt;0,K1132*H1132/W1132,0))*VLOOKUP(B1132,'2-Kosten per locatie'!$A$13:$C$63,3,FALSE)</f>
        <v>#DIV/0!</v>
      </c>
      <c r="R1132" s="334">
        <f>IF(L1132&gt;0,L1132*H1132/X1132,0)*VLOOKUP(B1132,'2-Kosten per locatie'!$A$13:$C$63,3,FALSE)</f>
        <v>0</v>
      </c>
      <c r="S1132" s="334">
        <f>IF(M1132&gt;0,M1132*H1132/Y1132,0)*VLOOKUP(B1132,'2-Kosten per locatie'!$A$13:$C$63,3,FALSE)</f>
        <v>0</v>
      </c>
      <c r="T1132" s="334">
        <f>IF(N1132&gt;0,N1132*H1132/Z1132,0)*VLOOKUP(B1132,'2-Kosten per locatie'!$A$13:$C$63,3,FALSE)</f>
        <v>0</v>
      </c>
      <c r="U1132" s="334">
        <f>IF(O1132&gt;0,O1132*H1132/Y1132,0)*VLOOKUP(B1132,'2-Kosten per locatie'!$A$13:$C$63,3,FALSE)</f>
        <v>0</v>
      </c>
      <c r="V1132" s="334">
        <f>IF(P1132&gt;0,P1132*H1132/Z1132,0)*VLOOKUP(B1132,'2-Kosten per locatie'!$A$13:$C$63,3,FALSE)</f>
        <v>0</v>
      </c>
      <c r="W1132" s="335">
        <f>IF(K1132="nio",0,IF(K1132&gt;0,VLOOKUP(F1132,'3-Productie normen'!A:L,VLOOKUP(K1132,'3-Productie normen'!$B$38:$C$44,2,FALSE),FALSE)))</f>
        <v>0</v>
      </c>
      <c r="X1132" s="335">
        <f t="shared" si="103"/>
        <v>0</v>
      </c>
      <c r="Y1132" s="335">
        <f t="shared" si="104"/>
        <v>0</v>
      </c>
      <c r="Z1132" s="335">
        <f t="shared" si="105"/>
        <v>0</v>
      </c>
      <c r="AA1132" s="336" t="str">
        <f>VLOOKUP(F1132,'3-Productie normen'!A:O,15,FALSE)</f>
        <v>V</v>
      </c>
      <c r="AC1132" s="337">
        <f t="shared" si="106"/>
        <v>5865</v>
      </c>
    </row>
    <row r="1133" spans="1:29" ht="14.1" customHeight="1">
      <c r="A1133" s="68">
        <v>1133</v>
      </c>
      <c r="B1133" s="273" t="s">
        <v>92</v>
      </c>
      <c r="C1133" s="329" t="s">
        <v>207</v>
      </c>
      <c r="D1133" s="330" t="s">
        <v>566</v>
      </c>
      <c r="E1133" s="224" t="s">
        <v>336</v>
      </c>
      <c r="F1133" s="224" t="s">
        <v>163</v>
      </c>
      <c r="G1133" s="224" t="s">
        <v>212</v>
      </c>
      <c r="H1133" s="339">
        <v>41</v>
      </c>
      <c r="I1133" s="339"/>
      <c r="J1133" s="332">
        <f t="shared" si="102"/>
        <v>313</v>
      </c>
      <c r="K1133" s="333">
        <v>255</v>
      </c>
      <c r="L1133" s="333"/>
      <c r="M1133" s="333">
        <v>52</v>
      </c>
      <c r="N1133" s="333"/>
      <c r="O1133" s="333">
        <v>6</v>
      </c>
      <c r="P1133" s="333"/>
      <c r="Q1133" s="334" t="e">
        <f>IF(K1133="nio",0,IF(K1133&gt;0,K1133*H1133/W1133,0))*VLOOKUP(B1133,'2-Kosten per locatie'!$A$13:$C$63,3,FALSE)</f>
        <v>#DIV/0!</v>
      </c>
      <c r="R1133" s="334">
        <f>IF(L1133&gt;0,L1133*H1133/X1133,0)*VLOOKUP(B1133,'2-Kosten per locatie'!$A$13:$C$63,3,FALSE)</f>
        <v>0</v>
      </c>
      <c r="S1133" s="334" t="e">
        <f>IF(M1133&gt;0,M1133*H1133/Y1133,0)*VLOOKUP(B1133,'2-Kosten per locatie'!$A$13:$C$63,3,FALSE)</f>
        <v>#DIV/0!</v>
      </c>
      <c r="T1133" s="334">
        <f>IF(N1133&gt;0,N1133*H1133/Z1133,0)*VLOOKUP(B1133,'2-Kosten per locatie'!$A$13:$C$63,3,FALSE)</f>
        <v>0</v>
      </c>
      <c r="U1133" s="334" t="e">
        <f>IF(O1133&gt;0,O1133*H1133/Y1133,0)*VLOOKUP(B1133,'2-Kosten per locatie'!$A$13:$C$63,3,FALSE)</f>
        <v>#DIV/0!</v>
      </c>
      <c r="V1133" s="334">
        <f>IF(P1133&gt;0,P1133*H1133/Z1133,0)*VLOOKUP(B1133,'2-Kosten per locatie'!$A$13:$C$63,3,FALSE)</f>
        <v>0</v>
      </c>
      <c r="W1133" s="335">
        <f>IF(K1133="nio",0,IF(K1133&gt;0,VLOOKUP(F1133,'3-Productie normen'!A:L,VLOOKUP(K1133,'3-Productie normen'!$B$38:$C$44,2,FALSE),FALSE)))</f>
        <v>0</v>
      </c>
      <c r="X1133" s="335">
        <f t="shared" si="103"/>
        <v>0</v>
      </c>
      <c r="Y1133" s="335">
        <f t="shared" si="104"/>
        <v>0</v>
      </c>
      <c r="Z1133" s="335">
        <f t="shared" si="105"/>
        <v>0</v>
      </c>
      <c r="AA1133" s="336" t="str">
        <f>VLOOKUP(F1133,'3-Productie normen'!A:O,15,FALSE)</f>
        <v>V</v>
      </c>
      <c r="AC1133" s="337">
        <f t="shared" si="106"/>
        <v>12833</v>
      </c>
    </row>
    <row r="1134" spans="1:29" ht="14.1" customHeight="1">
      <c r="A1134" s="68">
        <v>1134</v>
      </c>
      <c r="B1134" s="273" t="s">
        <v>92</v>
      </c>
      <c r="C1134" s="329" t="s">
        <v>207</v>
      </c>
      <c r="D1134" s="330" t="s">
        <v>568</v>
      </c>
      <c r="E1134" s="224" t="s">
        <v>158</v>
      </c>
      <c r="F1134" s="224" t="s">
        <v>158</v>
      </c>
      <c r="G1134" s="224" t="s">
        <v>212</v>
      </c>
      <c r="H1134" s="339">
        <v>19</v>
      </c>
      <c r="I1134" s="339"/>
      <c r="J1134" s="332">
        <f t="shared" si="102"/>
        <v>255</v>
      </c>
      <c r="K1134" s="333">
        <v>255</v>
      </c>
      <c r="L1134" s="333"/>
      <c r="M1134" s="333"/>
      <c r="N1134" s="333"/>
      <c r="O1134" s="333"/>
      <c r="P1134" s="333"/>
      <c r="Q1134" s="334" t="e">
        <f>IF(K1134="nio",0,IF(K1134&gt;0,K1134*H1134/W1134,0))*VLOOKUP(B1134,'2-Kosten per locatie'!$A$13:$C$63,3,FALSE)</f>
        <v>#DIV/0!</v>
      </c>
      <c r="R1134" s="334">
        <f>IF(L1134&gt;0,L1134*H1134/X1134,0)*VLOOKUP(B1134,'2-Kosten per locatie'!$A$13:$C$63,3,FALSE)</f>
        <v>0</v>
      </c>
      <c r="S1134" s="334">
        <f>IF(M1134&gt;0,M1134*H1134/Y1134,0)*VLOOKUP(B1134,'2-Kosten per locatie'!$A$13:$C$63,3,FALSE)</f>
        <v>0</v>
      </c>
      <c r="T1134" s="334">
        <f>IF(N1134&gt;0,N1134*H1134/Z1134,0)*VLOOKUP(B1134,'2-Kosten per locatie'!$A$13:$C$63,3,FALSE)</f>
        <v>0</v>
      </c>
      <c r="U1134" s="334">
        <f>IF(O1134&gt;0,O1134*H1134/Y1134,0)*VLOOKUP(B1134,'2-Kosten per locatie'!$A$13:$C$63,3,FALSE)</f>
        <v>0</v>
      </c>
      <c r="V1134" s="334">
        <f>IF(P1134&gt;0,P1134*H1134/Z1134,0)*VLOOKUP(B1134,'2-Kosten per locatie'!$A$13:$C$63,3,FALSE)</f>
        <v>0</v>
      </c>
      <c r="W1134" s="335">
        <f>IF(K1134="nio",0,IF(K1134&gt;0,VLOOKUP(F1134,'3-Productie normen'!A:L,VLOOKUP(K1134,'3-Productie normen'!$B$38:$C$44,2,FALSE),FALSE)))</f>
        <v>0</v>
      </c>
      <c r="X1134" s="335">
        <f t="shared" si="103"/>
        <v>0</v>
      </c>
      <c r="Y1134" s="335">
        <f t="shared" si="104"/>
        <v>0</v>
      </c>
      <c r="Z1134" s="335">
        <f t="shared" si="105"/>
        <v>0</v>
      </c>
      <c r="AA1134" s="336" t="str">
        <f>VLOOKUP(F1134,'3-Productie normen'!A:O,15,FALSE)</f>
        <v>B</v>
      </c>
      <c r="AC1134" s="337">
        <f t="shared" si="106"/>
        <v>4845</v>
      </c>
    </row>
    <row r="1135" spans="1:29" ht="14.1" customHeight="1">
      <c r="A1135" s="68">
        <v>1135</v>
      </c>
      <c r="B1135" s="273" t="s">
        <v>92</v>
      </c>
      <c r="C1135" s="329" t="s">
        <v>207</v>
      </c>
      <c r="D1135" s="330" t="s">
        <v>569</v>
      </c>
      <c r="E1135" s="224" t="s">
        <v>593</v>
      </c>
      <c r="F1135" s="224" t="s">
        <v>218</v>
      </c>
      <c r="G1135" s="224"/>
      <c r="H1135" s="339"/>
      <c r="I1135" s="339"/>
      <c r="J1135" s="332">
        <f t="shared" si="102"/>
        <v>0</v>
      </c>
      <c r="K1135" s="333" t="s">
        <v>219</v>
      </c>
      <c r="L1135" s="333"/>
      <c r="M1135" s="333"/>
      <c r="N1135" s="333"/>
      <c r="O1135" s="333"/>
      <c r="P1135" s="333"/>
      <c r="Q1135" s="334">
        <f>IF(K1135="nio",0,IF(K1135&gt;0,K1135*H1135/W1135,0))*VLOOKUP(B1135,'2-Kosten per locatie'!$A$13:$C$63,3,FALSE)</f>
        <v>0</v>
      </c>
      <c r="R1135" s="334">
        <f>IF(L1135&gt;0,L1135*H1135/X1135,0)*VLOOKUP(B1135,'2-Kosten per locatie'!$A$13:$C$63,3,FALSE)</f>
        <v>0</v>
      </c>
      <c r="S1135" s="334">
        <f>IF(M1135&gt;0,M1135*H1135/Y1135,0)*VLOOKUP(B1135,'2-Kosten per locatie'!$A$13:$C$63,3,FALSE)</f>
        <v>0</v>
      </c>
      <c r="T1135" s="334">
        <f>IF(N1135&gt;0,N1135*H1135/Z1135,0)*VLOOKUP(B1135,'2-Kosten per locatie'!$A$13:$C$63,3,FALSE)</f>
        <v>0</v>
      </c>
      <c r="U1135" s="334">
        <f>IF(O1135&gt;0,O1135*H1135/Y1135,0)*VLOOKUP(B1135,'2-Kosten per locatie'!$A$13:$C$63,3,FALSE)</f>
        <v>0</v>
      </c>
      <c r="V1135" s="334">
        <f>IF(P1135&gt;0,P1135*H1135/Z1135,0)*VLOOKUP(B1135,'2-Kosten per locatie'!$A$13:$C$63,3,FALSE)</f>
        <v>0</v>
      </c>
      <c r="W1135" s="335">
        <f>IF(K1135="nio",0,IF(K1135&gt;0,VLOOKUP(F1135,'3-Productie normen'!A:L,VLOOKUP(K1135,'3-Productie normen'!$B$38:$C$44,2,FALSE),FALSE)))</f>
        <v>0</v>
      </c>
      <c r="X1135" s="335">
        <f t="shared" si="103"/>
        <v>0</v>
      </c>
      <c r="Y1135" s="335">
        <f t="shared" si="104"/>
        <v>0</v>
      </c>
      <c r="Z1135" s="335">
        <f t="shared" si="105"/>
        <v>0</v>
      </c>
      <c r="AA1135" s="336" t="str">
        <f>VLOOKUP(F1135,'3-Productie normen'!A:O,15,FALSE)</f>
        <v>-</v>
      </c>
      <c r="AC1135" s="337">
        <f t="shared" si="106"/>
        <v>0</v>
      </c>
    </row>
    <row r="1136" spans="1:29" ht="14.1" customHeight="1">
      <c r="A1136" s="68">
        <v>1136</v>
      </c>
      <c r="B1136" s="273" t="s">
        <v>92</v>
      </c>
      <c r="C1136" s="329" t="s">
        <v>207</v>
      </c>
      <c r="D1136" s="330" t="s">
        <v>571</v>
      </c>
      <c r="E1136" s="224" t="s">
        <v>154</v>
      </c>
      <c r="F1136" s="224" t="s">
        <v>154</v>
      </c>
      <c r="G1136" s="224" t="s">
        <v>212</v>
      </c>
      <c r="H1136" s="339">
        <v>6</v>
      </c>
      <c r="I1136" s="339"/>
      <c r="J1136" s="332">
        <f t="shared" si="102"/>
        <v>313</v>
      </c>
      <c r="K1136" s="333">
        <v>255</v>
      </c>
      <c r="L1136" s="333"/>
      <c r="M1136" s="333">
        <v>52</v>
      </c>
      <c r="N1136" s="333"/>
      <c r="O1136" s="333">
        <v>6</v>
      </c>
      <c r="P1136" s="333"/>
      <c r="Q1136" s="334" t="e">
        <f>IF(K1136="nio",0,IF(K1136&gt;0,K1136*H1136/W1136,0))*VLOOKUP(B1136,'2-Kosten per locatie'!$A$13:$C$63,3,FALSE)</f>
        <v>#DIV/0!</v>
      </c>
      <c r="R1136" s="334">
        <f>IF(L1136&gt;0,L1136*H1136/X1136,0)*VLOOKUP(B1136,'2-Kosten per locatie'!$A$13:$C$63,3,FALSE)</f>
        <v>0</v>
      </c>
      <c r="S1136" s="334" t="e">
        <f>IF(M1136&gt;0,M1136*H1136/Y1136,0)*VLOOKUP(B1136,'2-Kosten per locatie'!$A$13:$C$63,3,FALSE)</f>
        <v>#DIV/0!</v>
      </c>
      <c r="T1136" s="334">
        <f>IF(N1136&gt;0,N1136*H1136/Z1136,0)*VLOOKUP(B1136,'2-Kosten per locatie'!$A$13:$C$63,3,FALSE)</f>
        <v>0</v>
      </c>
      <c r="U1136" s="334" t="e">
        <f>IF(O1136&gt;0,O1136*H1136/Y1136,0)*VLOOKUP(B1136,'2-Kosten per locatie'!$A$13:$C$63,3,FALSE)</f>
        <v>#DIV/0!</v>
      </c>
      <c r="V1136" s="334">
        <f>IF(P1136&gt;0,P1136*H1136/Z1136,0)*VLOOKUP(B1136,'2-Kosten per locatie'!$A$13:$C$63,3,FALSE)</f>
        <v>0</v>
      </c>
      <c r="W1136" s="335">
        <f>IF(K1136="nio",0,IF(K1136&gt;0,VLOOKUP(F1136,'3-Productie normen'!A:L,VLOOKUP(K1136,'3-Productie normen'!$B$38:$C$44,2,FALSE),FALSE)))</f>
        <v>0</v>
      </c>
      <c r="X1136" s="335">
        <f t="shared" si="103"/>
        <v>0</v>
      </c>
      <c r="Y1136" s="335">
        <f t="shared" si="104"/>
        <v>0</v>
      </c>
      <c r="Z1136" s="335">
        <f t="shared" si="105"/>
        <v>0</v>
      </c>
      <c r="AA1136" s="336" t="str">
        <f>VLOOKUP(F1136,'3-Productie normen'!A:O,15,FALSE)</f>
        <v>V</v>
      </c>
      <c r="AC1136" s="337">
        <f t="shared" si="106"/>
        <v>1878</v>
      </c>
    </row>
    <row r="1137" spans="1:29" ht="14.1" customHeight="1">
      <c r="A1137" s="68">
        <v>1137</v>
      </c>
      <c r="B1137" s="273" t="s">
        <v>92</v>
      </c>
      <c r="C1137" s="329" t="s">
        <v>207</v>
      </c>
      <c r="D1137" s="330" t="s">
        <v>572</v>
      </c>
      <c r="E1137" s="224" t="s">
        <v>285</v>
      </c>
      <c r="F1137" s="224" t="s">
        <v>166</v>
      </c>
      <c r="G1137" s="224" t="s">
        <v>211</v>
      </c>
      <c r="H1137" s="339">
        <v>10</v>
      </c>
      <c r="I1137" s="339"/>
      <c r="J1137" s="332">
        <f t="shared" si="102"/>
        <v>313</v>
      </c>
      <c r="K1137" s="333">
        <v>255</v>
      </c>
      <c r="L1137" s="333"/>
      <c r="M1137" s="333">
        <v>52</v>
      </c>
      <c r="N1137" s="333"/>
      <c r="O1137" s="333">
        <v>6</v>
      </c>
      <c r="P1137" s="333"/>
      <c r="Q1137" s="334" t="e">
        <f>IF(K1137="nio",0,IF(K1137&gt;0,K1137*H1137/W1137,0))*VLOOKUP(B1137,'2-Kosten per locatie'!$A$13:$C$63,3,FALSE)</f>
        <v>#DIV/0!</v>
      </c>
      <c r="R1137" s="334">
        <f>IF(L1137&gt;0,L1137*H1137/X1137,0)*VLOOKUP(B1137,'2-Kosten per locatie'!$A$13:$C$63,3,FALSE)</f>
        <v>0</v>
      </c>
      <c r="S1137" s="334" t="e">
        <f>IF(M1137&gt;0,M1137*H1137/Y1137,0)*VLOOKUP(B1137,'2-Kosten per locatie'!$A$13:$C$63,3,FALSE)</f>
        <v>#DIV/0!</v>
      </c>
      <c r="T1137" s="334">
        <f>IF(N1137&gt;0,N1137*H1137/Z1137,0)*VLOOKUP(B1137,'2-Kosten per locatie'!$A$13:$C$63,3,FALSE)</f>
        <v>0</v>
      </c>
      <c r="U1137" s="334" t="e">
        <f>IF(O1137&gt;0,O1137*H1137/Y1137,0)*VLOOKUP(B1137,'2-Kosten per locatie'!$A$13:$C$63,3,FALSE)</f>
        <v>#DIV/0!</v>
      </c>
      <c r="V1137" s="334">
        <f>IF(P1137&gt;0,P1137*H1137/Z1137,0)*VLOOKUP(B1137,'2-Kosten per locatie'!$A$13:$C$63,3,FALSE)</f>
        <v>0</v>
      </c>
      <c r="W1137" s="335">
        <f>IF(K1137="nio",0,IF(K1137&gt;0,VLOOKUP(F1137,'3-Productie normen'!A:L,VLOOKUP(K1137,'3-Productie normen'!$B$38:$C$44,2,FALSE),FALSE)))</f>
        <v>0</v>
      </c>
      <c r="X1137" s="335">
        <f t="shared" si="103"/>
        <v>0</v>
      </c>
      <c r="Y1137" s="335">
        <f t="shared" si="104"/>
        <v>0</v>
      </c>
      <c r="Z1137" s="335">
        <f t="shared" si="105"/>
        <v>0</v>
      </c>
      <c r="AA1137" s="336" t="str">
        <f>VLOOKUP(F1137,'3-Productie normen'!A:O,15,FALSE)</f>
        <v>S</v>
      </c>
      <c r="AC1137" s="337">
        <f t="shared" si="106"/>
        <v>3130</v>
      </c>
    </row>
    <row r="1138" spans="1:29" ht="14.1" customHeight="1">
      <c r="A1138" s="68">
        <v>1138</v>
      </c>
      <c r="B1138" s="273" t="s">
        <v>92</v>
      </c>
      <c r="C1138" s="329" t="s">
        <v>207</v>
      </c>
      <c r="D1138" s="330" t="s">
        <v>573</v>
      </c>
      <c r="E1138" s="224" t="s">
        <v>151</v>
      </c>
      <c r="F1138" s="224" t="s">
        <v>151</v>
      </c>
      <c r="G1138" s="224" t="s">
        <v>212</v>
      </c>
      <c r="H1138" s="339">
        <v>3.5</v>
      </c>
      <c r="I1138" s="339"/>
      <c r="J1138" s="332">
        <f t="shared" si="102"/>
        <v>313</v>
      </c>
      <c r="K1138" s="333">
        <v>255</v>
      </c>
      <c r="L1138" s="333"/>
      <c r="M1138" s="333">
        <v>52</v>
      </c>
      <c r="N1138" s="333"/>
      <c r="O1138" s="333">
        <v>6</v>
      </c>
      <c r="P1138" s="333"/>
      <c r="Q1138" s="334" t="e">
        <f>IF(K1138="nio",0,IF(K1138&gt;0,K1138*H1138/W1138,0))*VLOOKUP(B1138,'2-Kosten per locatie'!$A$13:$C$63,3,FALSE)</f>
        <v>#DIV/0!</v>
      </c>
      <c r="R1138" s="334">
        <f>IF(L1138&gt;0,L1138*H1138/X1138,0)*VLOOKUP(B1138,'2-Kosten per locatie'!$A$13:$C$63,3,FALSE)</f>
        <v>0</v>
      </c>
      <c r="S1138" s="334" t="e">
        <f>IF(M1138&gt;0,M1138*H1138/Y1138,0)*VLOOKUP(B1138,'2-Kosten per locatie'!$A$13:$C$63,3,FALSE)</f>
        <v>#DIV/0!</v>
      </c>
      <c r="T1138" s="334">
        <f>IF(N1138&gt;0,N1138*H1138/Z1138,0)*VLOOKUP(B1138,'2-Kosten per locatie'!$A$13:$C$63,3,FALSE)</f>
        <v>0</v>
      </c>
      <c r="U1138" s="334" t="e">
        <f>IF(O1138&gt;0,O1138*H1138/Y1138,0)*VLOOKUP(B1138,'2-Kosten per locatie'!$A$13:$C$63,3,FALSE)</f>
        <v>#DIV/0!</v>
      </c>
      <c r="V1138" s="334">
        <f>IF(P1138&gt;0,P1138*H1138/Z1138,0)*VLOOKUP(B1138,'2-Kosten per locatie'!$A$13:$C$63,3,FALSE)</f>
        <v>0</v>
      </c>
      <c r="W1138" s="335">
        <f>IF(K1138="nio",0,IF(K1138&gt;0,VLOOKUP(F1138,'3-Productie normen'!A:L,VLOOKUP(K1138,'3-Productie normen'!$B$38:$C$44,2,FALSE),FALSE)))</f>
        <v>0</v>
      </c>
      <c r="X1138" s="335">
        <f t="shared" si="103"/>
        <v>0</v>
      </c>
      <c r="Y1138" s="335">
        <f t="shared" si="104"/>
        <v>0</v>
      </c>
      <c r="Z1138" s="335">
        <f t="shared" si="105"/>
        <v>0</v>
      </c>
      <c r="AA1138" s="336" t="str">
        <f>VLOOKUP(F1138,'3-Productie normen'!A:O,15,FALSE)</f>
        <v>S</v>
      </c>
      <c r="AC1138" s="337">
        <f t="shared" si="106"/>
        <v>1095.5</v>
      </c>
    </row>
    <row r="1139" spans="1:29" ht="14.1" customHeight="1">
      <c r="A1139" s="68">
        <v>1139</v>
      </c>
      <c r="B1139" s="273" t="s">
        <v>92</v>
      </c>
      <c r="C1139" s="329" t="s">
        <v>207</v>
      </c>
      <c r="D1139" s="330" t="s">
        <v>574</v>
      </c>
      <c r="E1139" s="224" t="s">
        <v>271</v>
      </c>
      <c r="F1139" s="224" t="s">
        <v>163</v>
      </c>
      <c r="G1139" s="224" t="s">
        <v>212</v>
      </c>
      <c r="H1139" s="339">
        <v>3.5</v>
      </c>
      <c r="I1139" s="339"/>
      <c r="J1139" s="332">
        <f t="shared" si="102"/>
        <v>313</v>
      </c>
      <c r="K1139" s="333">
        <v>255</v>
      </c>
      <c r="L1139" s="333"/>
      <c r="M1139" s="333">
        <v>52</v>
      </c>
      <c r="N1139" s="333"/>
      <c r="O1139" s="333">
        <v>6</v>
      </c>
      <c r="P1139" s="333"/>
      <c r="Q1139" s="334" t="e">
        <f>IF(K1139="nio",0,IF(K1139&gt;0,K1139*H1139/W1139,0))*VLOOKUP(B1139,'2-Kosten per locatie'!$A$13:$C$63,3,FALSE)</f>
        <v>#DIV/0!</v>
      </c>
      <c r="R1139" s="334">
        <f>IF(L1139&gt;0,L1139*H1139/X1139,0)*VLOOKUP(B1139,'2-Kosten per locatie'!$A$13:$C$63,3,FALSE)</f>
        <v>0</v>
      </c>
      <c r="S1139" s="334" t="e">
        <f>IF(M1139&gt;0,M1139*H1139/Y1139,0)*VLOOKUP(B1139,'2-Kosten per locatie'!$A$13:$C$63,3,FALSE)</f>
        <v>#DIV/0!</v>
      </c>
      <c r="T1139" s="334">
        <f>IF(N1139&gt;0,N1139*H1139/Z1139,0)*VLOOKUP(B1139,'2-Kosten per locatie'!$A$13:$C$63,3,FALSE)</f>
        <v>0</v>
      </c>
      <c r="U1139" s="334" t="e">
        <f>IF(O1139&gt;0,O1139*H1139/Y1139,0)*VLOOKUP(B1139,'2-Kosten per locatie'!$A$13:$C$63,3,FALSE)</f>
        <v>#DIV/0!</v>
      </c>
      <c r="V1139" s="334">
        <f>IF(P1139&gt;0,P1139*H1139/Z1139,0)*VLOOKUP(B1139,'2-Kosten per locatie'!$A$13:$C$63,3,FALSE)</f>
        <v>0</v>
      </c>
      <c r="W1139" s="335">
        <f>IF(K1139="nio",0,IF(K1139&gt;0,VLOOKUP(F1139,'3-Productie normen'!A:L,VLOOKUP(K1139,'3-Productie normen'!$B$38:$C$44,2,FALSE),FALSE)))</f>
        <v>0</v>
      </c>
      <c r="X1139" s="335">
        <f t="shared" si="103"/>
        <v>0</v>
      </c>
      <c r="Y1139" s="335">
        <f t="shared" si="104"/>
        <v>0</v>
      </c>
      <c r="Z1139" s="335">
        <f t="shared" si="105"/>
        <v>0</v>
      </c>
      <c r="AA1139" s="336" t="str">
        <f>VLOOKUP(F1139,'3-Productie normen'!A:O,15,FALSE)</f>
        <v>V</v>
      </c>
      <c r="AC1139" s="337">
        <f t="shared" si="106"/>
        <v>1095.5</v>
      </c>
    </row>
    <row r="1140" spans="1:29" ht="14.1" customHeight="1">
      <c r="A1140" s="68">
        <v>1140</v>
      </c>
      <c r="B1140" s="273" t="s">
        <v>92</v>
      </c>
      <c r="C1140" s="329" t="s">
        <v>207</v>
      </c>
      <c r="D1140" s="330" t="s">
        <v>575</v>
      </c>
      <c r="E1140" s="224" t="s">
        <v>283</v>
      </c>
      <c r="F1140" s="224" t="s">
        <v>283</v>
      </c>
      <c r="G1140" s="224" t="s">
        <v>212</v>
      </c>
      <c r="H1140" s="339">
        <v>12.5</v>
      </c>
      <c r="I1140" s="339"/>
      <c r="J1140" s="332">
        <f t="shared" si="102"/>
        <v>313</v>
      </c>
      <c r="K1140" s="333">
        <v>255</v>
      </c>
      <c r="L1140" s="333"/>
      <c r="M1140" s="333">
        <v>52</v>
      </c>
      <c r="N1140" s="333"/>
      <c r="O1140" s="333">
        <v>6</v>
      </c>
      <c r="P1140" s="333"/>
      <c r="Q1140" s="334" t="e">
        <f>IF(K1140="nio",0,IF(K1140&gt;0,K1140*H1140/W1140,0))*VLOOKUP(B1140,'2-Kosten per locatie'!$A$13:$C$63,3,FALSE)</f>
        <v>#DIV/0!</v>
      </c>
      <c r="R1140" s="334">
        <f>IF(L1140&gt;0,L1140*H1140/X1140,0)*VLOOKUP(B1140,'2-Kosten per locatie'!$A$13:$C$63,3,FALSE)</f>
        <v>0</v>
      </c>
      <c r="S1140" s="334" t="e">
        <f>IF(M1140&gt;0,M1140*H1140/Y1140,0)*VLOOKUP(B1140,'2-Kosten per locatie'!$A$13:$C$63,3,FALSE)</f>
        <v>#DIV/0!</v>
      </c>
      <c r="T1140" s="334">
        <f>IF(N1140&gt;0,N1140*H1140/Z1140,0)*VLOOKUP(B1140,'2-Kosten per locatie'!$A$13:$C$63,3,FALSE)</f>
        <v>0</v>
      </c>
      <c r="U1140" s="334" t="e">
        <f>IF(O1140&gt;0,O1140*H1140/Y1140,0)*VLOOKUP(B1140,'2-Kosten per locatie'!$A$13:$C$63,3,FALSE)</f>
        <v>#DIV/0!</v>
      </c>
      <c r="V1140" s="334">
        <f>IF(P1140&gt;0,P1140*H1140/Z1140,0)*VLOOKUP(B1140,'2-Kosten per locatie'!$A$13:$C$63,3,FALSE)</f>
        <v>0</v>
      </c>
      <c r="W1140" s="335">
        <f>IF(K1140="nio",0,IF(K1140&gt;0,VLOOKUP(F1140,'3-Productie normen'!A:L,VLOOKUP(K1140,'3-Productie normen'!$B$38:$C$44,2,FALSE),FALSE)))</f>
        <v>0</v>
      </c>
      <c r="X1140" s="335">
        <f t="shared" si="103"/>
        <v>0</v>
      </c>
      <c r="Y1140" s="335">
        <f t="shared" si="104"/>
        <v>0</v>
      </c>
      <c r="Z1140" s="335">
        <f t="shared" si="105"/>
        <v>0</v>
      </c>
      <c r="AA1140" s="336" t="str">
        <f>VLOOKUP(F1140,'3-Productie normen'!A:O,15,FALSE)</f>
        <v>V</v>
      </c>
      <c r="AC1140" s="337">
        <f t="shared" si="106"/>
        <v>3912.5</v>
      </c>
    </row>
    <row r="1141" spans="1:29" ht="14.1" customHeight="1">
      <c r="A1141" s="68">
        <v>1141</v>
      </c>
      <c r="B1141" s="273" t="s">
        <v>92</v>
      </c>
      <c r="C1141" s="329" t="s">
        <v>207</v>
      </c>
      <c r="D1141" s="330" t="s">
        <v>726</v>
      </c>
      <c r="E1141" s="224" t="s">
        <v>156</v>
      </c>
      <c r="F1141" s="224" t="s">
        <v>156</v>
      </c>
      <c r="G1141" s="224" t="s">
        <v>212</v>
      </c>
      <c r="H1141" s="339">
        <v>28</v>
      </c>
      <c r="I1141" s="339"/>
      <c r="J1141" s="332">
        <f t="shared" si="102"/>
        <v>313</v>
      </c>
      <c r="K1141" s="333">
        <v>255</v>
      </c>
      <c r="L1141" s="333"/>
      <c r="M1141" s="333">
        <v>52</v>
      </c>
      <c r="N1141" s="333"/>
      <c r="O1141" s="333">
        <v>6</v>
      </c>
      <c r="P1141" s="333"/>
      <c r="Q1141" s="334" t="e">
        <f>IF(K1141="nio",0,IF(K1141&gt;0,K1141*H1141/W1141,0))*VLOOKUP(B1141,'2-Kosten per locatie'!$A$13:$C$63,3,FALSE)</f>
        <v>#DIV/0!</v>
      </c>
      <c r="R1141" s="334">
        <f>IF(L1141&gt;0,L1141*H1141/X1141,0)*VLOOKUP(B1141,'2-Kosten per locatie'!$A$13:$C$63,3,FALSE)</f>
        <v>0</v>
      </c>
      <c r="S1141" s="334" t="e">
        <f>IF(M1141&gt;0,M1141*H1141/Y1141,0)*VLOOKUP(B1141,'2-Kosten per locatie'!$A$13:$C$63,3,FALSE)</f>
        <v>#DIV/0!</v>
      </c>
      <c r="T1141" s="334">
        <f>IF(N1141&gt;0,N1141*H1141/Z1141,0)*VLOOKUP(B1141,'2-Kosten per locatie'!$A$13:$C$63,3,FALSE)</f>
        <v>0</v>
      </c>
      <c r="U1141" s="334" t="e">
        <f>IF(O1141&gt;0,O1141*H1141/Y1141,0)*VLOOKUP(B1141,'2-Kosten per locatie'!$A$13:$C$63,3,FALSE)</f>
        <v>#DIV/0!</v>
      </c>
      <c r="V1141" s="334">
        <f>IF(P1141&gt;0,P1141*H1141/Z1141,0)*VLOOKUP(B1141,'2-Kosten per locatie'!$A$13:$C$63,3,FALSE)</f>
        <v>0</v>
      </c>
      <c r="W1141" s="335">
        <f>IF(K1141="nio",0,IF(K1141&gt;0,VLOOKUP(F1141,'3-Productie normen'!A:L,VLOOKUP(K1141,'3-Productie normen'!$B$38:$C$44,2,FALSE),FALSE)))</f>
        <v>0</v>
      </c>
      <c r="X1141" s="335">
        <f t="shared" si="103"/>
        <v>0</v>
      </c>
      <c r="Y1141" s="335">
        <f t="shared" si="104"/>
        <v>0</v>
      </c>
      <c r="Z1141" s="335">
        <f t="shared" si="105"/>
        <v>0</v>
      </c>
      <c r="AA1141" s="336" t="str">
        <f>VLOOKUP(F1141,'3-Productie normen'!A:O,15,FALSE)</f>
        <v>S</v>
      </c>
      <c r="AC1141" s="337">
        <f t="shared" si="106"/>
        <v>8764</v>
      </c>
    </row>
    <row r="1142" spans="1:29" ht="14.1" customHeight="1">
      <c r="A1142" s="68">
        <v>1142</v>
      </c>
      <c r="B1142" s="273" t="s">
        <v>92</v>
      </c>
      <c r="C1142" s="329" t="s">
        <v>207</v>
      </c>
      <c r="D1142" s="330" t="s">
        <v>727</v>
      </c>
      <c r="E1142" s="224" t="s">
        <v>271</v>
      </c>
      <c r="F1142" s="224" t="s">
        <v>163</v>
      </c>
      <c r="G1142" s="224" t="s">
        <v>212</v>
      </c>
      <c r="H1142" s="339">
        <v>18</v>
      </c>
      <c r="I1142" s="339"/>
      <c r="J1142" s="332">
        <f t="shared" si="102"/>
        <v>255</v>
      </c>
      <c r="K1142" s="333">
        <v>255</v>
      </c>
      <c r="L1142" s="333"/>
      <c r="M1142" s="333"/>
      <c r="N1142" s="333"/>
      <c r="O1142" s="333"/>
      <c r="P1142" s="333"/>
      <c r="Q1142" s="334" t="e">
        <f>IF(K1142="nio",0,IF(K1142&gt;0,K1142*H1142/W1142,0))*VLOOKUP(B1142,'2-Kosten per locatie'!$A$13:$C$63,3,FALSE)</f>
        <v>#DIV/0!</v>
      </c>
      <c r="R1142" s="334">
        <f>IF(L1142&gt;0,L1142*H1142/X1142,0)*VLOOKUP(B1142,'2-Kosten per locatie'!$A$13:$C$63,3,FALSE)</f>
        <v>0</v>
      </c>
      <c r="S1142" s="334">
        <f>IF(M1142&gt;0,M1142*H1142/Y1142,0)*VLOOKUP(B1142,'2-Kosten per locatie'!$A$13:$C$63,3,FALSE)</f>
        <v>0</v>
      </c>
      <c r="T1142" s="334">
        <f>IF(N1142&gt;0,N1142*H1142/Z1142,0)*VLOOKUP(B1142,'2-Kosten per locatie'!$A$13:$C$63,3,FALSE)</f>
        <v>0</v>
      </c>
      <c r="U1142" s="334">
        <f>IF(O1142&gt;0,O1142*H1142/Y1142,0)*VLOOKUP(B1142,'2-Kosten per locatie'!$A$13:$C$63,3,FALSE)</f>
        <v>0</v>
      </c>
      <c r="V1142" s="334">
        <f>IF(P1142&gt;0,P1142*H1142/Z1142,0)*VLOOKUP(B1142,'2-Kosten per locatie'!$A$13:$C$63,3,FALSE)</f>
        <v>0</v>
      </c>
      <c r="W1142" s="335">
        <f>IF(K1142="nio",0,IF(K1142&gt;0,VLOOKUP(F1142,'3-Productie normen'!A:L,VLOOKUP(K1142,'3-Productie normen'!$B$38:$C$44,2,FALSE),FALSE)))</f>
        <v>0</v>
      </c>
      <c r="X1142" s="335">
        <f t="shared" si="103"/>
        <v>0</v>
      </c>
      <c r="Y1142" s="335">
        <f t="shared" si="104"/>
        <v>0</v>
      </c>
      <c r="Z1142" s="335">
        <f t="shared" si="105"/>
        <v>0</v>
      </c>
      <c r="AA1142" s="336" t="str">
        <f>VLOOKUP(F1142,'3-Productie normen'!A:O,15,FALSE)</f>
        <v>V</v>
      </c>
      <c r="AC1142" s="337">
        <f t="shared" si="106"/>
        <v>4590</v>
      </c>
    </row>
    <row r="1143" spans="1:29" ht="14.1" customHeight="1">
      <c r="A1143" s="68">
        <v>1143</v>
      </c>
      <c r="B1143" s="273" t="s">
        <v>92</v>
      </c>
      <c r="C1143" s="329" t="s">
        <v>207</v>
      </c>
      <c r="D1143" s="330" t="s">
        <v>606</v>
      </c>
      <c r="E1143" s="224" t="s">
        <v>156</v>
      </c>
      <c r="F1143" s="224" t="s">
        <v>156</v>
      </c>
      <c r="G1143" s="224" t="s">
        <v>212</v>
      </c>
      <c r="H1143" s="339">
        <v>46.5</v>
      </c>
      <c r="I1143" s="339"/>
      <c r="J1143" s="332">
        <f t="shared" si="102"/>
        <v>313</v>
      </c>
      <c r="K1143" s="333">
        <v>255</v>
      </c>
      <c r="L1143" s="333"/>
      <c r="M1143" s="333">
        <v>52</v>
      </c>
      <c r="N1143" s="333"/>
      <c r="O1143" s="333">
        <v>6</v>
      </c>
      <c r="P1143" s="333"/>
      <c r="Q1143" s="334" t="e">
        <f>IF(K1143="nio",0,IF(K1143&gt;0,K1143*H1143/W1143,0))*VLOOKUP(B1143,'2-Kosten per locatie'!$A$13:$C$63,3,FALSE)</f>
        <v>#DIV/0!</v>
      </c>
      <c r="R1143" s="334">
        <f>IF(L1143&gt;0,L1143*H1143/X1143,0)*VLOOKUP(B1143,'2-Kosten per locatie'!$A$13:$C$63,3,FALSE)</f>
        <v>0</v>
      </c>
      <c r="S1143" s="334" t="e">
        <f>IF(M1143&gt;0,M1143*H1143/Y1143,0)*VLOOKUP(B1143,'2-Kosten per locatie'!$A$13:$C$63,3,FALSE)</f>
        <v>#DIV/0!</v>
      </c>
      <c r="T1143" s="334">
        <f>IF(N1143&gt;0,N1143*H1143/Z1143,0)*VLOOKUP(B1143,'2-Kosten per locatie'!$A$13:$C$63,3,FALSE)</f>
        <v>0</v>
      </c>
      <c r="U1143" s="334" t="e">
        <f>IF(O1143&gt;0,O1143*H1143/Y1143,0)*VLOOKUP(B1143,'2-Kosten per locatie'!$A$13:$C$63,3,FALSE)</f>
        <v>#DIV/0!</v>
      </c>
      <c r="V1143" s="334">
        <f>IF(P1143&gt;0,P1143*H1143/Z1143,0)*VLOOKUP(B1143,'2-Kosten per locatie'!$A$13:$C$63,3,FALSE)</f>
        <v>0</v>
      </c>
      <c r="W1143" s="335">
        <f>IF(K1143="nio",0,IF(K1143&gt;0,VLOOKUP(F1143,'3-Productie normen'!A:L,VLOOKUP(K1143,'3-Productie normen'!$B$38:$C$44,2,FALSE),FALSE)))</f>
        <v>0</v>
      </c>
      <c r="X1143" s="335">
        <f t="shared" si="103"/>
        <v>0</v>
      </c>
      <c r="Y1143" s="335">
        <f t="shared" si="104"/>
        <v>0</v>
      </c>
      <c r="Z1143" s="335">
        <f t="shared" si="105"/>
        <v>0</v>
      </c>
      <c r="AA1143" s="336" t="str">
        <f>VLOOKUP(F1143,'3-Productie normen'!A:O,15,FALSE)</f>
        <v>S</v>
      </c>
      <c r="AC1143" s="337">
        <f t="shared" si="106"/>
        <v>14554.5</v>
      </c>
    </row>
    <row r="1144" spans="1:29" ht="14.1" customHeight="1">
      <c r="A1144" s="68">
        <v>1144</v>
      </c>
      <c r="B1144" s="273" t="s">
        <v>89</v>
      </c>
      <c r="C1144" s="329"/>
      <c r="D1144" s="330"/>
      <c r="E1144" s="224" t="s">
        <v>285</v>
      </c>
      <c r="F1144" s="224" t="s">
        <v>166</v>
      </c>
      <c r="G1144" s="224" t="s">
        <v>211</v>
      </c>
      <c r="H1144" s="339">
        <v>1.3</v>
      </c>
      <c r="I1144" s="339"/>
      <c r="J1144" s="332">
        <f t="shared" si="102"/>
        <v>156</v>
      </c>
      <c r="K1144" s="333">
        <v>156</v>
      </c>
      <c r="L1144" s="333"/>
      <c r="M1144" s="333"/>
      <c r="N1144" s="333"/>
      <c r="O1144" s="333"/>
      <c r="P1144" s="333"/>
      <c r="Q1144" s="334" t="e">
        <f>IF(K1144="nio",0,IF(K1144&gt;0,K1144*H1144/W1144,0))*VLOOKUP(B1144,'2-Kosten per locatie'!$A$13:$C$63,3,FALSE)</f>
        <v>#DIV/0!</v>
      </c>
      <c r="R1144" s="334">
        <f>IF(L1144&gt;0,L1144*H1144/X1144,0)*VLOOKUP(B1144,'2-Kosten per locatie'!$A$13:$C$63,3,FALSE)</f>
        <v>0</v>
      </c>
      <c r="S1144" s="334">
        <f>IF(M1144&gt;0,M1144*H1144/Y1144,0)*VLOOKUP(B1144,'2-Kosten per locatie'!$A$13:$C$63,3,FALSE)</f>
        <v>0</v>
      </c>
      <c r="T1144" s="334">
        <f>IF(N1144&gt;0,N1144*H1144/Z1144,0)*VLOOKUP(B1144,'2-Kosten per locatie'!$A$13:$C$63,3,FALSE)</f>
        <v>0</v>
      </c>
      <c r="U1144" s="334">
        <f>IF(O1144&gt;0,O1144*H1144/Y1144,0)*VLOOKUP(B1144,'2-Kosten per locatie'!$A$13:$C$63,3,FALSE)</f>
        <v>0</v>
      </c>
      <c r="V1144" s="334">
        <f>IF(P1144&gt;0,P1144*H1144/Z1144,0)*VLOOKUP(B1144,'2-Kosten per locatie'!$A$13:$C$63,3,FALSE)</f>
        <v>0</v>
      </c>
      <c r="W1144" s="335">
        <f>IF(K1144="nio",0,IF(K1144&gt;0,VLOOKUP(F1144,'3-Productie normen'!A:L,VLOOKUP(K1144,'3-Productie normen'!$B$38:$C$44,2,FALSE),FALSE)))</f>
        <v>0</v>
      </c>
      <c r="X1144" s="335">
        <f t="shared" si="103"/>
        <v>0</v>
      </c>
      <c r="Y1144" s="335">
        <f t="shared" si="104"/>
        <v>0</v>
      </c>
      <c r="Z1144" s="335">
        <f t="shared" si="105"/>
        <v>0</v>
      </c>
      <c r="AA1144" s="336" t="str">
        <f>VLOOKUP(F1144,'3-Productie normen'!A:O,15,FALSE)</f>
        <v>S</v>
      </c>
      <c r="AC1144" s="337">
        <f t="shared" si="106"/>
        <v>202.8</v>
      </c>
    </row>
    <row r="1145" spans="1:29" ht="14.1" customHeight="1">
      <c r="A1145" s="68">
        <v>1145</v>
      </c>
      <c r="B1145" s="273" t="s">
        <v>89</v>
      </c>
      <c r="C1145" s="329"/>
      <c r="D1145" s="330"/>
      <c r="E1145" s="224" t="s">
        <v>285</v>
      </c>
      <c r="F1145" s="224" t="s">
        <v>166</v>
      </c>
      <c r="G1145" s="224" t="s">
        <v>211</v>
      </c>
      <c r="H1145" s="339">
        <v>1.3</v>
      </c>
      <c r="I1145" s="339"/>
      <c r="J1145" s="332">
        <f t="shared" si="102"/>
        <v>156</v>
      </c>
      <c r="K1145" s="333">
        <v>156</v>
      </c>
      <c r="L1145" s="333"/>
      <c r="M1145" s="333"/>
      <c r="N1145" s="333"/>
      <c r="O1145" s="333"/>
      <c r="P1145" s="333"/>
      <c r="Q1145" s="334" t="e">
        <f>IF(K1145="nio",0,IF(K1145&gt;0,K1145*H1145/W1145,0))*VLOOKUP(B1145,'2-Kosten per locatie'!$A$13:$C$63,3,FALSE)</f>
        <v>#DIV/0!</v>
      </c>
      <c r="R1145" s="334">
        <f>IF(L1145&gt;0,L1145*H1145/X1145,0)*VLOOKUP(B1145,'2-Kosten per locatie'!$A$13:$C$63,3,FALSE)</f>
        <v>0</v>
      </c>
      <c r="S1145" s="334">
        <f>IF(M1145&gt;0,M1145*H1145/Y1145,0)*VLOOKUP(B1145,'2-Kosten per locatie'!$A$13:$C$63,3,FALSE)</f>
        <v>0</v>
      </c>
      <c r="T1145" s="334">
        <f>IF(N1145&gt;0,N1145*H1145/Z1145,0)*VLOOKUP(B1145,'2-Kosten per locatie'!$A$13:$C$63,3,FALSE)</f>
        <v>0</v>
      </c>
      <c r="U1145" s="334">
        <f>IF(O1145&gt;0,O1145*H1145/Y1145,0)*VLOOKUP(B1145,'2-Kosten per locatie'!$A$13:$C$63,3,FALSE)</f>
        <v>0</v>
      </c>
      <c r="V1145" s="334">
        <f>IF(P1145&gt;0,P1145*H1145/Z1145,0)*VLOOKUP(B1145,'2-Kosten per locatie'!$A$13:$C$63,3,FALSE)</f>
        <v>0</v>
      </c>
      <c r="W1145" s="335">
        <f>IF(K1145="nio",0,IF(K1145&gt;0,VLOOKUP(F1145,'3-Productie normen'!A:L,VLOOKUP(K1145,'3-Productie normen'!$B$38:$C$44,2,FALSE),FALSE)))</f>
        <v>0</v>
      </c>
      <c r="X1145" s="335">
        <f t="shared" si="103"/>
        <v>0</v>
      </c>
      <c r="Y1145" s="335">
        <f t="shared" si="104"/>
        <v>0</v>
      </c>
      <c r="Z1145" s="335">
        <f t="shared" si="105"/>
        <v>0</v>
      </c>
      <c r="AA1145" s="336" t="str">
        <f>VLOOKUP(F1145,'3-Productie normen'!A:O,15,FALSE)</f>
        <v>S</v>
      </c>
      <c r="AC1145" s="337">
        <f t="shared" si="106"/>
        <v>202.8</v>
      </c>
    </row>
    <row r="1146" spans="1:29" ht="14.1" customHeight="1">
      <c r="A1146" s="68">
        <v>1146</v>
      </c>
      <c r="B1146" s="273" t="s">
        <v>89</v>
      </c>
      <c r="C1146" s="329"/>
      <c r="D1146" s="330"/>
      <c r="E1146" s="224" t="s">
        <v>728</v>
      </c>
      <c r="F1146" s="224" t="s">
        <v>166</v>
      </c>
      <c r="G1146" s="224" t="s">
        <v>211</v>
      </c>
      <c r="H1146" s="339">
        <v>2.6</v>
      </c>
      <c r="I1146" s="339"/>
      <c r="J1146" s="332">
        <f t="shared" si="102"/>
        <v>156</v>
      </c>
      <c r="K1146" s="333">
        <v>156</v>
      </c>
      <c r="L1146" s="333"/>
      <c r="M1146" s="333"/>
      <c r="N1146" s="333"/>
      <c r="O1146" s="333"/>
      <c r="P1146" s="333"/>
      <c r="Q1146" s="334" t="e">
        <f>IF(K1146="nio",0,IF(K1146&gt;0,K1146*H1146/W1146,0))*VLOOKUP(B1146,'2-Kosten per locatie'!$A$13:$C$63,3,FALSE)</f>
        <v>#DIV/0!</v>
      </c>
      <c r="R1146" s="334">
        <f>IF(L1146&gt;0,L1146*H1146/X1146,0)*VLOOKUP(B1146,'2-Kosten per locatie'!$A$13:$C$63,3,FALSE)</f>
        <v>0</v>
      </c>
      <c r="S1146" s="334">
        <f>IF(M1146&gt;0,M1146*H1146/Y1146,0)*VLOOKUP(B1146,'2-Kosten per locatie'!$A$13:$C$63,3,FALSE)</f>
        <v>0</v>
      </c>
      <c r="T1146" s="334">
        <f>IF(N1146&gt;0,N1146*H1146/Z1146,0)*VLOOKUP(B1146,'2-Kosten per locatie'!$A$13:$C$63,3,FALSE)</f>
        <v>0</v>
      </c>
      <c r="U1146" s="334">
        <f>IF(O1146&gt;0,O1146*H1146/Y1146,0)*VLOOKUP(B1146,'2-Kosten per locatie'!$A$13:$C$63,3,FALSE)</f>
        <v>0</v>
      </c>
      <c r="V1146" s="334">
        <f>IF(P1146&gt;0,P1146*H1146/Z1146,0)*VLOOKUP(B1146,'2-Kosten per locatie'!$A$13:$C$63,3,FALSE)</f>
        <v>0</v>
      </c>
      <c r="W1146" s="335">
        <f>IF(K1146="nio",0,IF(K1146&gt;0,VLOOKUP(F1146,'3-Productie normen'!A:L,VLOOKUP(K1146,'3-Productie normen'!$B$38:$C$44,2,FALSE),FALSE)))</f>
        <v>0</v>
      </c>
      <c r="X1146" s="335">
        <f t="shared" si="103"/>
        <v>0</v>
      </c>
      <c r="Y1146" s="335">
        <f t="shared" si="104"/>
        <v>0</v>
      </c>
      <c r="Z1146" s="335">
        <f t="shared" si="105"/>
        <v>0</v>
      </c>
      <c r="AA1146" s="336" t="str">
        <f>VLOOKUP(F1146,'3-Productie normen'!A:O,15,FALSE)</f>
        <v>S</v>
      </c>
      <c r="AC1146" s="337">
        <f t="shared" si="106"/>
        <v>405.6</v>
      </c>
    </row>
    <row r="1147" spans="1:29" ht="14.1" customHeight="1">
      <c r="A1147" s="68">
        <v>1147</v>
      </c>
      <c r="B1147" s="273" t="s">
        <v>89</v>
      </c>
      <c r="C1147" s="329"/>
      <c r="D1147" s="330"/>
      <c r="E1147" s="224" t="s">
        <v>240</v>
      </c>
      <c r="F1147" s="224" t="s">
        <v>169</v>
      </c>
      <c r="G1147" s="224" t="s">
        <v>212</v>
      </c>
      <c r="H1147" s="339">
        <v>32</v>
      </c>
      <c r="I1147" s="339"/>
      <c r="J1147" s="332">
        <f t="shared" si="102"/>
        <v>156</v>
      </c>
      <c r="K1147" s="333">
        <v>156</v>
      </c>
      <c r="L1147" s="333"/>
      <c r="M1147" s="333"/>
      <c r="N1147" s="333"/>
      <c r="O1147" s="333"/>
      <c r="P1147" s="333"/>
      <c r="Q1147" s="334" t="e">
        <f>IF(K1147="nio",0,IF(K1147&gt;0,K1147*H1147/W1147,0))*VLOOKUP(B1147,'2-Kosten per locatie'!$A$13:$C$63,3,FALSE)</f>
        <v>#DIV/0!</v>
      </c>
      <c r="R1147" s="334">
        <f>IF(L1147&gt;0,L1147*H1147/X1147,0)*VLOOKUP(B1147,'2-Kosten per locatie'!$A$13:$C$63,3,FALSE)</f>
        <v>0</v>
      </c>
      <c r="S1147" s="334">
        <f>IF(M1147&gt;0,M1147*H1147/Y1147,0)*VLOOKUP(B1147,'2-Kosten per locatie'!$A$13:$C$63,3,FALSE)</f>
        <v>0</v>
      </c>
      <c r="T1147" s="334">
        <f>IF(N1147&gt;0,N1147*H1147/Z1147,0)*VLOOKUP(B1147,'2-Kosten per locatie'!$A$13:$C$63,3,FALSE)</f>
        <v>0</v>
      </c>
      <c r="U1147" s="334">
        <f>IF(O1147&gt;0,O1147*H1147/Y1147,0)*VLOOKUP(B1147,'2-Kosten per locatie'!$A$13:$C$63,3,FALSE)</f>
        <v>0</v>
      </c>
      <c r="V1147" s="334">
        <f>IF(P1147&gt;0,P1147*H1147/Z1147,0)*VLOOKUP(B1147,'2-Kosten per locatie'!$A$13:$C$63,3,FALSE)</f>
        <v>0</v>
      </c>
      <c r="W1147" s="335">
        <f>IF(K1147="nio",0,IF(K1147&gt;0,VLOOKUP(F1147,'3-Productie normen'!A:L,VLOOKUP(K1147,'3-Productie normen'!$B$38:$C$44,2,FALSE),FALSE)))</f>
        <v>0</v>
      </c>
      <c r="X1147" s="335">
        <f t="shared" si="103"/>
        <v>0</v>
      </c>
      <c r="Y1147" s="335">
        <f t="shared" si="104"/>
        <v>0</v>
      </c>
      <c r="Z1147" s="335">
        <f t="shared" si="105"/>
        <v>0</v>
      </c>
      <c r="AA1147" s="336" t="str">
        <f>VLOOKUP(F1147,'3-Productie normen'!A:O,15,FALSE)</f>
        <v>V</v>
      </c>
      <c r="AC1147" s="337">
        <f t="shared" si="106"/>
        <v>4992</v>
      </c>
    </row>
    <row r="1148" spans="1:29" ht="14.1" customHeight="1">
      <c r="A1148" s="68">
        <v>1148</v>
      </c>
      <c r="B1148" s="273" t="s">
        <v>89</v>
      </c>
      <c r="C1148" s="329"/>
      <c r="D1148" s="330"/>
      <c r="E1148" s="224" t="s">
        <v>591</v>
      </c>
      <c r="F1148" s="224" t="s">
        <v>153</v>
      </c>
      <c r="G1148" s="224" t="s">
        <v>209</v>
      </c>
      <c r="H1148" s="339">
        <v>2.5</v>
      </c>
      <c r="I1148" s="339"/>
      <c r="J1148" s="332">
        <f t="shared" si="102"/>
        <v>156</v>
      </c>
      <c r="K1148" s="333">
        <v>156</v>
      </c>
      <c r="L1148" s="333"/>
      <c r="M1148" s="333"/>
      <c r="N1148" s="333"/>
      <c r="O1148" s="333"/>
      <c r="P1148" s="333"/>
      <c r="Q1148" s="334" t="e">
        <f>IF(K1148="nio",0,IF(K1148&gt;0,K1148*H1148/W1148,0))*VLOOKUP(B1148,'2-Kosten per locatie'!$A$13:$C$63,3,FALSE)</f>
        <v>#DIV/0!</v>
      </c>
      <c r="R1148" s="334">
        <f>IF(L1148&gt;0,L1148*H1148/X1148,0)*VLOOKUP(B1148,'2-Kosten per locatie'!$A$13:$C$63,3,FALSE)</f>
        <v>0</v>
      </c>
      <c r="S1148" s="334">
        <f>IF(M1148&gt;0,M1148*H1148/Y1148,0)*VLOOKUP(B1148,'2-Kosten per locatie'!$A$13:$C$63,3,FALSE)</f>
        <v>0</v>
      </c>
      <c r="T1148" s="334">
        <f>IF(N1148&gt;0,N1148*H1148/Z1148,0)*VLOOKUP(B1148,'2-Kosten per locatie'!$A$13:$C$63,3,FALSE)</f>
        <v>0</v>
      </c>
      <c r="U1148" s="334">
        <f>IF(O1148&gt;0,O1148*H1148/Y1148,0)*VLOOKUP(B1148,'2-Kosten per locatie'!$A$13:$C$63,3,FALSE)</f>
        <v>0</v>
      </c>
      <c r="V1148" s="334">
        <f>IF(P1148&gt;0,P1148*H1148/Z1148,0)*VLOOKUP(B1148,'2-Kosten per locatie'!$A$13:$C$63,3,FALSE)</f>
        <v>0</v>
      </c>
      <c r="W1148" s="335">
        <f>IF(K1148="nio",0,IF(K1148&gt;0,VLOOKUP(F1148,'3-Productie normen'!A:L,VLOOKUP(K1148,'3-Productie normen'!$B$38:$C$44,2,FALSE),FALSE)))</f>
        <v>0</v>
      </c>
      <c r="X1148" s="335">
        <f t="shared" si="103"/>
        <v>0</v>
      </c>
      <c r="Y1148" s="335">
        <f t="shared" si="104"/>
        <v>0</v>
      </c>
      <c r="Z1148" s="335">
        <f t="shared" si="105"/>
        <v>0</v>
      </c>
      <c r="AA1148" s="336" t="str">
        <f>VLOOKUP(F1148,'3-Productie normen'!A:O,15,FALSE)</f>
        <v>V</v>
      </c>
      <c r="AC1148" s="337">
        <f t="shared" si="106"/>
        <v>390</v>
      </c>
    </row>
    <row r="1149" spans="1:29" ht="14.1" customHeight="1">
      <c r="A1149" s="68">
        <v>1149</v>
      </c>
      <c r="B1149" s="273" t="s">
        <v>87</v>
      </c>
      <c r="C1149" s="329" t="s">
        <v>729</v>
      </c>
      <c r="D1149" s="330"/>
      <c r="E1149" s="224" t="s">
        <v>422</v>
      </c>
      <c r="F1149" s="224" t="s">
        <v>218</v>
      </c>
      <c r="G1149" s="224" t="s">
        <v>399</v>
      </c>
      <c r="H1149" s="339">
        <v>71.5</v>
      </c>
      <c r="I1149" s="339">
        <v>0</v>
      </c>
      <c r="J1149" s="332">
        <f t="shared" si="102"/>
        <v>0</v>
      </c>
      <c r="K1149" s="333" t="s">
        <v>219</v>
      </c>
      <c r="L1149" s="333"/>
      <c r="M1149" s="333"/>
      <c r="N1149" s="333"/>
      <c r="O1149" s="333"/>
      <c r="P1149" s="333"/>
      <c r="Q1149" s="334">
        <f>IF(K1149="nio",0,IF(K1149&gt;0,K1149*H1149/W1149,0))*VLOOKUP(B1149,'2-Kosten per locatie'!$A$13:$C$63,3,FALSE)</f>
        <v>0</v>
      </c>
      <c r="R1149" s="334">
        <f>IF(L1149&gt;0,L1149*H1149/X1149,0)*VLOOKUP(B1149,'2-Kosten per locatie'!$A$13:$C$63,3,FALSE)</f>
        <v>0</v>
      </c>
      <c r="S1149" s="334">
        <f>IF(M1149&gt;0,M1149*H1149/Y1149,0)*VLOOKUP(B1149,'2-Kosten per locatie'!$A$13:$C$63,3,FALSE)</f>
        <v>0</v>
      </c>
      <c r="T1149" s="334">
        <f>IF(N1149&gt;0,N1149*H1149/Z1149,0)*VLOOKUP(B1149,'2-Kosten per locatie'!$A$13:$C$63,3,FALSE)</f>
        <v>0</v>
      </c>
      <c r="U1149" s="334">
        <f>IF(O1149&gt;0,O1149*H1149/Y1149,0)*VLOOKUP(B1149,'2-Kosten per locatie'!$A$13:$C$63,3,FALSE)</f>
        <v>0</v>
      </c>
      <c r="V1149" s="334">
        <f>IF(P1149&gt;0,P1149*H1149/Z1149,0)*VLOOKUP(B1149,'2-Kosten per locatie'!$A$13:$C$63,3,FALSE)</f>
        <v>0</v>
      </c>
      <c r="W1149" s="335">
        <f>IF(K1149="nio",0,IF(K1149&gt;0,VLOOKUP(F1149,'3-Productie normen'!A:L,VLOOKUP(K1149,'3-Productie normen'!$B$38:$C$44,2,FALSE),FALSE)))</f>
        <v>0</v>
      </c>
      <c r="X1149" s="335">
        <f t="shared" si="103"/>
        <v>0</v>
      </c>
      <c r="Y1149" s="335">
        <f t="shared" si="104"/>
        <v>0</v>
      </c>
      <c r="Z1149" s="335">
        <f t="shared" si="105"/>
        <v>0</v>
      </c>
      <c r="AA1149" s="336" t="str">
        <f>VLOOKUP(F1149,'3-Productie normen'!A:O,15,FALSE)</f>
        <v>-</v>
      </c>
      <c r="AC1149" s="337">
        <f t="shared" si="106"/>
        <v>0</v>
      </c>
    </row>
    <row r="1150" spans="1:29" ht="14.1" customHeight="1">
      <c r="A1150" s="68">
        <v>1150</v>
      </c>
      <c r="B1150" s="273" t="s">
        <v>87</v>
      </c>
      <c r="C1150" s="329" t="s">
        <v>729</v>
      </c>
      <c r="D1150" s="330"/>
      <c r="E1150" s="224" t="s">
        <v>604</v>
      </c>
      <c r="F1150" s="224" t="s">
        <v>218</v>
      </c>
      <c r="G1150" s="224" t="s">
        <v>399</v>
      </c>
      <c r="H1150" s="339">
        <v>0.5</v>
      </c>
      <c r="I1150" s="339"/>
      <c r="J1150" s="332">
        <f t="shared" si="102"/>
        <v>0</v>
      </c>
      <c r="K1150" s="333" t="s">
        <v>219</v>
      </c>
      <c r="L1150" s="333"/>
      <c r="M1150" s="333"/>
      <c r="N1150" s="333"/>
      <c r="O1150" s="333"/>
      <c r="P1150" s="333"/>
      <c r="Q1150" s="334">
        <f>IF(K1150="nio",0,IF(K1150&gt;0,K1150*H1150/W1150,0))*VLOOKUP(B1150,'2-Kosten per locatie'!$A$13:$C$63,3,FALSE)</f>
        <v>0</v>
      </c>
      <c r="R1150" s="334">
        <f>IF(L1150&gt;0,L1150*H1150/X1150,0)*VLOOKUP(B1150,'2-Kosten per locatie'!$A$13:$C$63,3,FALSE)</f>
        <v>0</v>
      </c>
      <c r="S1150" s="334">
        <f>IF(M1150&gt;0,M1150*H1150/Y1150,0)*VLOOKUP(B1150,'2-Kosten per locatie'!$A$13:$C$63,3,FALSE)</f>
        <v>0</v>
      </c>
      <c r="T1150" s="334">
        <f>IF(N1150&gt;0,N1150*H1150/Z1150,0)*VLOOKUP(B1150,'2-Kosten per locatie'!$A$13:$C$63,3,FALSE)</f>
        <v>0</v>
      </c>
      <c r="U1150" s="334">
        <f>IF(O1150&gt;0,O1150*H1150/Y1150,0)*VLOOKUP(B1150,'2-Kosten per locatie'!$A$13:$C$63,3,FALSE)</f>
        <v>0</v>
      </c>
      <c r="V1150" s="334">
        <f>IF(P1150&gt;0,P1150*H1150/Z1150,0)*VLOOKUP(B1150,'2-Kosten per locatie'!$A$13:$C$63,3,FALSE)</f>
        <v>0</v>
      </c>
      <c r="W1150" s="335">
        <f>IF(K1150="nio",0,IF(K1150&gt;0,VLOOKUP(F1150,'3-Productie normen'!A:L,VLOOKUP(K1150,'3-Productie normen'!$B$38:$C$44,2,FALSE),FALSE)))</f>
        <v>0</v>
      </c>
      <c r="X1150" s="335">
        <f>IF(L1150&gt;0,W1150*$X$8,0)</f>
        <v>0</v>
      </c>
      <c r="Y1150" s="335">
        <f>IF((OR(M1150&gt;0,O1150&gt;0)),W1150*$Y$8,0)</f>
        <v>0</v>
      </c>
      <c r="Z1150" s="335">
        <f>IF((OR(N1150&gt;0,P1150&gt;0)),W1150*$Z$8,0)</f>
        <v>0</v>
      </c>
      <c r="AA1150" s="336" t="str">
        <f>VLOOKUP(F1150,'3-Productie normen'!A:O,15,FALSE)</f>
        <v>-</v>
      </c>
      <c r="AC1150" s="337">
        <f>J1150*H1150</f>
        <v>0</v>
      </c>
    </row>
    <row r="1151" spans="1:29" ht="14.1" customHeight="1">
      <c r="A1151" s="68">
        <v>1151</v>
      </c>
      <c r="B1151" s="273" t="s">
        <v>87</v>
      </c>
      <c r="C1151" s="329" t="s">
        <v>222</v>
      </c>
      <c r="D1151" s="330"/>
      <c r="E1151" s="224" t="s">
        <v>730</v>
      </c>
      <c r="F1151" s="224" t="s">
        <v>154</v>
      </c>
      <c r="G1151" s="224" t="s">
        <v>212</v>
      </c>
      <c r="H1151" s="339">
        <v>18</v>
      </c>
      <c r="I1151" s="339"/>
      <c r="J1151" s="332">
        <f t="shared" si="102"/>
        <v>156</v>
      </c>
      <c r="K1151" s="333">
        <v>156</v>
      </c>
      <c r="L1151" s="333"/>
      <c r="M1151" s="333"/>
      <c r="N1151" s="333"/>
      <c r="O1151" s="333"/>
      <c r="P1151" s="333"/>
      <c r="Q1151" s="334" t="e">
        <f>IF(K1151="nio",0,IF(K1151&gt;0,K1151*H1151/W1151,0))*VLOOKUP(B1151,'2-Kosten per locatie'!$A$13:$C$63,3,FALSE)</f>
        <v>#DIV/0!</v>
      </c>
      <c r="R1151" s="334">
        <f>IF(L1151&gt;0,L1151*H1151/X1151,0)*VLOOKUP(B1151,'2-Kosten per locatie'!$A$13:$C$63,3,FALSE)</f>
        <v>0</v>
      </c>
      <c r="S1151" s="334">
        <f>IF(M1151&gt;0,M1151*H1151/Y1151,0)*VLOOKUP(B1151,'2-Kosten per locatie'!$A$13:$C$63,3,FALSE)</f>
        <v>0</v>
      </c>
      <c r="T1151" s="334">
        <f>IF(N1151&gt;0,N1151*H1151/Z1151,0)*VLOOKUP(B1151,'2-Kosten per locatie'!$A$13:$C$63,3,FALSE)</f>
        <v>0</v>
      </c>
      <c r="U1151" s="334">
        <f>IF(O1151&gt;0,O1151*H1151/Y1151,0)*VLOOKUP(B1151,'2-Kosten per locatie'!$A$13:$C$63,3,FALSE)</f>
        <v>0</v>
      </c>
      <c r="V1151" s="334">
        <f>IF(P1151&gt;0,P1151*H1151/Z1151,0)*VLOOKUP(B1151,'2-Kosten per locatie'!$A$13:$C$63,3,FALSE)</f>
        <v>0</v>
      </c>
      <c r="W1151" s="335">
        <f>IF(K1151="nio",0,IF(K1151&gt;0,VLOOKUP(F1151,'3-Productie normen'!A:L,VLOOKUP(K1151,'3-Productie normen'!$B$38:$C$44,2,FALSE),FALSE)))</f>
        <v>0</v>
      </c>
      <c r="X1151" s="335">
        <f>IF(L1151&gt;0,W1151*$X$8,0)</f>
        <v>0</v>
      </c>
      <c r="Y1151" s="335">
        <f>IF((OR(M1151&gt;0,O1151&gt;0)),W1151*$Y$8,0)</f>
        <v>0</v>
      </c>
      <c r="Z1151" s="335">
        <f>IF((OR(N1151&gt;0,P1151&gt;0)),W1151*$Z$8,0)</f>
        <v>0</v>
      </c>
      <c r="AA1151" s="336" t="str">
        <f>VLOOKUP(F1151,'3-Productie normen'!A:O,15,FALSE)</f>
        <v>V</v>
      </c>
      <c r="AC1151" s="337">
        <f>J1151*H1151</f>
        <v>2808</v>
      </c>
    </row>
    <row r="1152" spans="1:29" ht="14.1" customHeight="1">
      <c r="A1152" s="68">
        <v>1152</v>
      </c>
      <c r="B1152" s="273" t="s">
        <v>87</v>
      </c>
      <c r="C1152" s="329" t="s">
        <v>222</v>
      </c>
      <c r="D1152" s="330"/>
      <c r="E1152" s="224" t="s">
        <v>240</v>
      </c>
      <c r="F1152" s="224" t="s">
        <v>169</v>
      </c>
      <c r="G1152" s="224" t="s">
        <v>212</v>
      </c>
      <c r="H1152" s="339">
        <v>34</v>
      </c>
      <c r="I1152" s="339"/>
      <c r="J1152" s="332">
        <f t="shared" si="102"/>
        <v>156</v>
      </c>
      <c r="K1152" s="333">
        <v>156</v>
      </c>
      <c r="L1152" s="333"/>
      <c r="M1152" s="333"/>
      <c r="N1152" s="333"/>
      <c r="O1152" s="333"/>
      <c r="P1152" s="333"/>
      <c r="Q1152" s="334" t="e">
        <f>IF(K1152="nio",0,IF(K1152&gt;0,K1152*H1152/W1152,0))*VLOOKUP(B1152,'2-Kosten per locatie'!$A$13:$C$63,3,FALSE)</f>
        <v>#DIV/0!</v>
      </c>
      <c r="R1152" s="334">
        <f>IF(L1152&gt;0,L1152*H1152/X1152,0)*VLOOKUP(B1152,'2-Kosten per locatie'!$A$13:$C$63,3,FALSE)</f>
        <v>0</v>
      </c>
      <c r="S1152" s="334">
        <f>IF(M1152&gt;0,M1152*H1152/Y1152,0)*VLOOKUP(B1152,'2-Kosten per locatie'!$A$13:$C$63,3,FALSE)</f>
        <v>0</v>
      </c>
      <c r="T1152" s="334">
        <f>IF(N1152&gt;0,N1152*H1152/Z1152,0)*VLOOKUP(B1152,'2-Kosten per locatie'!$A$13:$C$63,3,FALSE)</f>
        <v>0</v>
      </c>
      <c r="U1152" s="334">
        <f>IF(O1152&gt;0,O1152*H1152/Y1152,0)*VLOOKUP(B1152,'2-Kosten per locatie'!$A$13:$C$63,3,FALSE)</f>
        <v>0</v>
      </c>
      <c r="V1152" s="334">
        <f>IF(P1152&gt;0,P1152*H1152/Z1152,0)*VLOOKUP(B1152,'2-Kosten per locatie'!$A$13:$C$63,3,FALSE)</f>
        <v>0</v>
      </c>
      <c r="W1152" s="335">
        <f>IF(K1152="nio",0,IF(K1152&gt;0,VLOOKUP(F1152,'3-Productie normen'!A:L,VLOOKUP(K1152,'3-Productie normen'!$B$38:$C$44,2,FALSE),FALSE)))</f>
        <v>0</v>
      </c>
      <c r="X1152" s="335">
        <f>IF(L1152&gt;0,W1152*$X$8,0)</f>
        <v>0</v>
      </c>
      <c r="Y1152" s="335">
        <f>IF((OR(M1152&gt;0,O1152&gt;0)),W1152*$Y$8,0)</f>
        <v>0</v>
      </c>
      <c r="Z1152" s="335">
        <f>IF((OR(N1152&gt;0,P1152&gt;0)),W1152*$Z$8,0)</f>
        <v>0</v>
      </c>
      <c r="AA1152" s="336" t="str">
        <f>VLOOKUP(F1152,'3-Productie normen'!A:O,15,FALSE)</f>
        <v>V</v>
      </c>
      <c r="AC1152" s="337">
        <f>J1152*H1152</f>
        <v>5304</v>
      </c>
    </row>
    <row r="1153" spans="1:29" ht="14.1" customHeight="1">
      <c r="A1153" s="68">
        <v>1153</v>
      </c>
      <c r="B1153" s="273" t="s">
        <v>87</v>
      </c>
      <c r="C1153" s="329" t="s">
        <v>222</v>
      </c>
      <c r="D1153" s="330"/>
      <c r="E1153" s="224" t="s">
        <v>731</v>
      </c>
      <c r="F1153" s="224" t="s">
        <v>166</v>
      </c>
      <c r="G1153" s="224" t="s">
        <v>212</v>
      </c>
      <c r="H1153" s="339">
        <v>1</v>
      </c>
      <c r="I1153" s="339"/>
      <c r="J1153" s="332">
        <f t="shared" si="102"/>
        <v>156</v>
      </c>
      <c r="K1153" s="333">
        <v>156</v>
      </c>
      <c r="L1153" s="333"/>
      <c r="M1153" s="333"/>
      <c r="N1153" s="333"/>
      <c r="O1153" s="333"/>
      <c r="P1153" s="333"/>
      <c r="Q1153" s="334" t="e">
        <f>IF(K1153="nio",0,IF(K1153&gt;0,K1153*H1153/W1153,0))*VLOOKUP(B1153,'2-Kosten per locatie'!$A$13:$C$63,3,FALSE)</f>
        <v>#DIV/0!</v>
      </c>
      <c r="R1153" s="334">
        <f>IF(L1153&gt;0,L1153*H1153/X1153,0)*VLOOKUP(B1153,'2-Kosten per locatie'!$A$13:$C$63,3,FALSE)</f>
        <v>0</v>
      </c>
      <c r="S1153" s="334">
        <f>IF(M1153&gt;0,M1153*H1153/Y1153,0)*VLOOKUP(B1153,'2-Kosten per locatie'!$A$13:$C$63,3,FALSE)</f>
        <v>0</v>
      </c>
      <c r="T1153" s="334">
        <f>IF(N1153&gt;0,N1153*H1153/Z1153,0)*VLOOKUP(B1153,'2-Kosten per locatie'!$A$13:$C$63,3,FALSE)</f>
        <v>0</v>
      </c>
      <c r="U1153" s="334">
        <f>IF(O1153&gt;0,O1153*H1153/Y1153,0)*VLOOKUP(B1153,'2-Kosten per locatie'!$A$13:$C$63,3,FALSE)</f>
        <v>0</v>
      </c>
      <c r="V1153" s="334">
        <f>IF(P1153&gt;0,P1153*H1153/Z1153,0)*VLOOKUP(B1153,'2-Kosten per locatie'!$A$13:$C$63,3,FALSE)</f>
        <v>0</v>
      </c>
      <c r="W1153" s="335">
        <f>IF(K1153="nio",0,IF(K1153&gt;0,VLOOKUP(F1153,'3-Productie normen'!A:L,VLOOKUP(K1153,'3-Productie normen'!$B$38:$C$44,2,FALSE),FALSE)))</f>
        <v>0</v>
      </c>
      <c r="X1153" s="335">
        <f>IF(L1153&gt;0,W1153*$X$8,0)</f>
        <v>0</v>
      </c>
      <c r="Y1153" s="335">
        <f>IF((OR(M1153&gt;0,O1153&gt;0)),W1153*$Y$8,0)</f>
        <v>0</v>
      </c>
      <c r="Z1153" s="335">
        <f>IF((OR(N1153&gt;0,P1153&gt;0)),W1153*$Z$8,0)</f>
        <v>0</v>
      </c>
      <c r="AA1153" s="336" t="str">
        <f>VLOOKUP(F1153,'3-Productie normen'!A:O,15,FALSE)</f>
        <v>S</v>
      </c>
      <c r="AC1153" s="337">
        <f>J1153*H1153</f>
        <v>156</v>
      </c>
    </row>
    <row r="1154" spans="1:29" ht="14.1" customHeight="1">
      <c r="A1154" s="68">
        <v>1154</v>
      </c>
      <c r="B1154" s="273" t="s">
        <v>87</v>
      </c>
      <c r="C1154" s="329" t="s">
        <v>222</v>
      </c>
      <c r="D1154" s="330"/>
      <c r="E1154" s="224" t="s">
        <v>732</v>
      </c>
      <c r="F1154" s="224" t="s">
        <v>166</v>
      </c>
      <c r="G1154" s="224" t="s">
        <v>212</v>
      </c>
      <c r="H1154" s="339">
        <v>1</v>
      </c>
      <c r="I1154" s="339"/>
      <c r="J1154" s="332">
        <f t="shared" si="102"/>
        <v>156</v>
      </c>
      <c r="K1154" s="333">
        <v>156</v>
      </c>
      <c r="L1154" s="333"/>
      <c r="M1154" s="333"/>
      <c r="N1154" s="333"/>
      <c r="O1154" s="333"/>
      <c r="P1154" s="333"/>
      <c r="Q1154" s="334" t="e">
        <f>IF(K1154="nio",0,IF(K1154&gt;0,K1154*H1154/W1154,0))*VLOOKUP(B1154,'2-Kosten per locatie'!$A$13:$C$63,3,FALSE)</f>
        <v>#DIV/0!</v>
      </c>
      <c r="R1154" s="334">
        <f>IF(L1154&gt;0,L1154*H1154/X1154,0)*VLOOKUP(B1154,'2-Kosten per locatie'!$A$13:$C$63,3,FALSE)</f>
        <v>0</v>
      </c>
      <c r="S1154" s="334">
        <f>IF(M1154&gt;0,M1154*H1154/Y1154,0)*VLOOKUP(B1154,'2-Kosten per locatie'!$A$13:$C$63,3,FALSE)</f>
        <v>0</v>
      </c>
      <c r="T1154" s="334">
        <f>IF(N1154&gt;0,N1154*H1154/Z1154,0)*VLOOKUP(B1154,'2-Kosten per locatie'!$A$13:$C$63,3,FALSE)</f>
        <v>0</v>
      </c>
      <c r="U1154" s="334">
        <f>IF(O1154&gt;0,O1154*H1154/Y1154,0)*VLOOKUP(B1154,'2-Kosten per locatie'!$A$13:$C$63,3,FALSE)</f>
        <v>0</v>
      </c>
      <c r="V1154" s="334">
        <f>IF(P1154&gt;0,P1154*H1154/Z1154,0)*VLOOKUP(B1154,'2-Kosten per locatie'!$A$13:$C$63,3,FALSE)</f>
        <v>0</v>
      </c>
      <c r="W1154" s="335">
        <f>IF(K1154="nio",0,IF(K1154&gt;0,VLOOKUP(F1154,'3-Productie normen'!A:L,VLOOKUP(K1154,'3-Productie normen'!$B$38:$C$44,2,FALSE),FALSE)))</f>
        <v>0</v>
      </c>
      <c r="X1154" s="335">
        <f>IF(L1154&gt;0,W1154*$X$8,0)</f>
        <v>0</v>
      </c>
      <c r="Y1154" s="335">
        <f>IF((OR(M1154&gt;0,O1154&gt;0)),W1154*$Y$8,0)</f>
        <v>0</v>
      </c>
      <c r="Z1154" s="335">
        <f>IF((OR(N1154&gt;0,P1154&gt;0)),W1154*$Z$8,0)</f>
        <v>0</v>
      </c>
      <c r="AA1154" s="336" t="str">
        <f>VLOOKUP(F1154,'3-Productie normen'!A:O,15,FALSE)</f>
        <v>S</v>
      </c>
      <c r="AC1154" s="337">
        <f>J1154*H1154</f>
        <v>156</v>
      </c>
    </row>
    <row r="1155" spans="1:29" ht="14.1" customHeight="1">
      <c r="A1155" s="68">
        <v>1155</v>
      </c>
      <c r="B1155" s="273" t="s">
        <v>80</v>
      </c>
      <c r="C1155" s="329" t="s">
        <v>207</v>
      </c>
      <c r="D1155" s="330"/>
      <c r="E1155" s="224" t="s">
        <v>240</v>
      </c>
      <c r="F1155" s="224" t="s">
        <v>169</v>
      </c>
      <c r="G1155" s="224" t="s">
        <v>212</v>
      </c>
      <c r="H1155" s="339">
        <v>32</v>
      </c>
      <c r="I1155" s="339">
        <v>0</v>
      </c>
      <c r="J1155" s="332">
        <f t="shared" si="102"/>
        <v>255</v>
      </c>
      <c r="K1155" s="333">
        <v>255</v>
      </c>
      <c r="L1155" s="333"/>
      <c r="M1155" s="333"/>
      <c r="N1155" s="333"/>
      <c r="O1155" s="333"/>
      <c r="P1155" s="333"/>
      <c r="Q1155" s="334" t="e">
        <f>IF(K1155="nio",0,IF(K1155&gt;0,K1155*H1155/W1155,0))*VLOOKUP(B1155,'2-Kosten per locatie'!$A$13:$C$63,3,FALSE)</f>
        <v>#DIV/0!</v>
      </c>
      <c r="R1155" s="334">
        <f>IF(L1155&gt;0,L1155*H1155/X1155,0)*VLOOKUP(B1155,'2-Kosten per locatie'!$A$13:$C$63,3,FALSE)</f>
        <v>0</v>
      </c>
      <c r="S1155" s="334">
        <f>IF(M1155&gt;0,M1155*H1155/Y1155,0)*VLOOKUP(B1155,'2-Kosten per locatie'!$A$13:$C$63,3,FALSE)</f>
        <v>0</v>
      </c>
      <c r="T1155" s="334">
        <f>IF(N1155&gt;0,N1155*H1155/Z1155,0)*VLOOKUP(B1155,'2-Kosten per locatie'!$A$13:$C$63,3,FALSE)</f>
        <v>0</v>
      </c>
      <c r="U1155" s="334">
        <f>IF(O1155&gt;0,O1155*H1155/Y1155,0)*VLOOKUP(B1155,'2-Kosten per locatie'!$A$13:$C$63,3,FALSE)</f>
        <v>0</v>
      </c>
      <c r="V1155" s="334">
        <f>IF(P1155&gt;0,P1155*H1155/Z1155,0)*VLOOKUP(B1155,'2-Kosten per locatie'!$A$13:$C$63,3,FALSE)</f>
        <v>0</v>
      </c>
      <c r="W1155" s="335">
        <f>IF(K1155="nio",0,IF(K1155&gt;0,VLOOKUP(F1155,'3-Productie normen'!A:L,VLOOKUP(K1155,'3-Productie normen'!$B$38:$C$44,2,FALSE),FALSE)))</f>
        <v>0</v>
      </c>
      <c r="X1155" s="335">
        <f t="shared" si="103"/>
        <v>0</v>
      </c>
      <c r="Y1155" s="335">
        <f t="shared" si="104"/>
        <v>0</v>
      </c>
      <c r="Z1155" s="335">
        <f t="shared" si="105"/>
        <v>0</v>
      </c>
      <c r="AA1155" s="336" t="str">
        <f>VLOOKUP(F1155,'3-Productie normen'!A:O,15,FALSE)</f>
        <v>V</v>
      </c>
      <c r="AC1155" s="337">
        <f t="shared" si="106"/>
        <v>8160</v>
      </c>
    </row>
    <row r="1156" spans="1:29" ht="14.1" customHeight="1">
      <c r="A1156" s="68">
        <v>1156</v>
      </c>
      <c r="B1156" s="273" t="s">
        <v>80</v>
      </c>
      <c r="C1156" s="329" t="s">
        <v>207</v>
      </c>
      <c r="D1156" s="330"/>
      <c r="E1156" s="224" t="s">
        <v>733</v>
      </c>
      <c r="F1156" s="224" t="s">
        <v>154</v>
      </c>
      <c r="G1156" s="224" t="s">
        <v>212</v>
      </c>
      <c r="H1156" s="339">
        <v>6</v>
      </c>
      <c r="I1156" s="339"/>
      <c r="J1156" s="332">
        <f t="shared" si="102"/>
        <v>255</v>
      </c>
      <c r="K1156" s="333">
        <v>255</v>
      </c>
      <c r="L1156" s="333"/>
      <c r="M1156" s="333"/>
      <c r="N1156" s="333"/>
      <c r="O1156" s="333"/>
      <c r="P1156" s="333"/>
      <c r="Q1156" s="334" t="e">
        <f>IF(K1156="nio",0,IF(K1156&gt;0,K1156*H1156/W1156,0))*VLOOKUP(B1156,'2-Kosten per locatie'!$A$13:$C$63,3,FALSE)</f>
        <v>#DIV/0!</v>
      </c>
      <c r="R1156" s="334">
        <f>IF(L1156&gt;0,L1156*H1156/X1156,0)*VLOOKUP(B1156,'2-Kosten per locatie'!$A$13:$C$63,3,FALSE)</f>
        <v>0</v>
      </c>
      <c r="S1156" s="334">
        <f>IF(M1156&gt;0,M1156*H1156/Y1156,0)*VLOOKUP(B1156,'2-Kosten per locatie'!$A$13:$C$63,3,FALSE)</f>
        <v>0</v>
      </c>
      <c r="T1156" s="334">
        <f>IF(N1156&gt;0,N1156*H1156/Z1156,0)*VLOOKUP(B1156,'2-Kosten per locatie'!$A$13:$C$63,3,FALSE)</f>
        <v>0</v>
      </c>
      <c r="U1156" s="334">
        <f>IF(O1156&gt;0,O1156*H1156/Y1156,0)*VLOOKUP(B1156,'2-Kosten per locatie'!$A$13:$C$63,3,FALSE)</f>
        <v>0</v>
      </c>
      <c r="V1156" s="334">
        <f>IF(P1156&gt;0,P1156*H1156/Z1156,0)*VLOOKUP(B1156,'2-Kosten per locatie'!$A$13:$C$63,3,FALSE)</f>
        <v>0</v>
      </c>
      <c r="W1156" s="335">
        <f>IF(K1156="nio",0,IF(K1156&gt;0,VLOOKUP(F1156,'3-Productie normen'!A:L,VLOOKUP(K1156,'3-Productie normen'!$B$38:$C$44,2,FALSE),FALSE)))</f>
        <v>0</v>
      </c>
      <c r="X1156" s="335">
        <f>IF(L1156&gt;0,W1156*$X$8,0)</f>
        <v>0</v>
      </c>
      <c r="Y1156" s="335">
        <f>IF((OR(M1156&gt;0,O1156&gt;0)),W1156*$Y$8,0)</f>
        <v>0</v>
      </c>
      <c r="Z1156" s="335">
        <f>IF((OR(N1156&gt;0,P1156&gt;0)),W1156*$Z$8,0)</f>
        <v>0</v>
      </c>
      <c r="AA1156" s="336" t="str">
        <f>VLOOKUP(F1156,'3-Productie normen'!A:O,15,FALSE)</f>
        <v>V</v>
      </c>
      <c r="AC1156" s="337">
        <f>J1156*H1156</f>
        <v>1530</v>
      </c>
    </row>
    <row r="1157" spans="1:29" ht="14.1" customHeight="1">
      <c r="A1157" s="68">
        <v>1157</v>
      </c>
      <c r="B1157" s="273" t="s">
        <v>80</v>
      </c>
      <c r="C1157" s="329" t="s">
        <v>207</v>
      </c>
      <c r="D1157" s="330"/>
      <c r="E1157" s="224" t="s">
        <v>734</v>
      </c>
      <c r="F1157" s="224" t="s">
        <v>166</v>
      </c>
      <c r="G1157" s="224" t="s">
        <v>212</v>
      </c>
      <c r="H1157" s="339">
        <v>1.5</v>
      </c>
      <c r="I1157" s="339"/>
      <c r="J1157" s="332">
        <f t="shared" si="102"/>
        <v>255</v>
      </c>
      <c r="K1157" s="333">
        <v>255</v>
      </c>
      <c r="L1157" s="333"/>
      <c r="M1157" s="333"/>
      <c r="N1157" s="333"/>
      <c r="O1157" s="333"/>
      <c r="P1157" s="333"/>
      <c r="Q1157" s="334" t="e">
        <f>IF(K1157="nio",0,IF(K1157&gt;0,K1157*H1157/W1157,0))*VLOOKUP(B1157,'2-Kosten per locatie'!$A$13:$C$63,3,FALSE)</f>
        <v>#DIV/0!</v>
      </c>
      <c r="R1157" s="334">
        <f>IF(L1157&gt;0,L1157*H1157/X1157,0)*VLOOKUP(B1157,'2-Kosten per locatie'!$A$13:$C$63,3,FALSE)</f>
        <v>0</v>
      </c>
      <c r="S1157" s="334">
        <f>IF(M1157&gt;0,M1157*H1157/Y1157,0)*VLOOKUP(B1157,'2-Kosten per locatie'!$A$13:$C$63,3,FALSE)</f>
        <v>0</v>
      </c>
      <c r="T1157" s="334">
        <f>IF(N1157&gt;0,N1157*H1157/Z1157,0)*VLOOKUP(B1157,'2-Kosten per locatie'!$A$13:$C$63,3,FALSE)</f>
        <v>0</v>
      </c>
      <c r="U1157" s="334">
        <f>IF(O1157&gt;0,O1157*H1157/Y1157,0)*VLOOKUP(B1157,'2-Kosten per locatie'!$A$13:$C$63,3,FALSE)</f>
        <v>0</v>
      </c>
      <c r="V1157" s="334">
        <f>IF(P1157&gt;0,P1157*H1157/Z1157,0)*VLOOKUP(B1157,'2-Kosten per locatie'!$A$13:$C$63,3,FALSE)</f>
        <v>0</v>
      </c>
      <c r="W1157" s="335">
        <f>IF(K1157="nio",0,IF(K1157&gt;0,VLOOKUP(F1157,'3-Productie normen'!A:L,VLOOKUP(K1157,'3-Productie normen'!$B$38:$C$44,2,FALSE),FALSE)))</f>
        <v>0</v>
      </c>
      <c r="X1157" s="335">
        <f>IF(L1157&gt;0,W1157*$X$8,0)</f>
        <v>0</v>
      </c>
      <c r="Y1157" s="335">
        <f>IF((OR(M1157&gt;0,O1157&gt;0)),W1157*$Y$8,0)</f>
        <v>0</v>
      </c>
      <c r="Z1157" s="335">
        <f>IF((OR(N1157&gt;0,P1157&gt;0)),W1157*$Z$8,0)</f>
        <v>0</v>
      </c>
      <c r="AA1157" s="336" t="str">
        <f>VLOOKUP(F1157,'3-Productie normen'!A:O,15,FALSE)</f>
        <v>S</v>
      </c>
      <c r="AC1157" s="337">
        <f>J1157*H1157</f>
        <v>382.5</v>
      </c>
    </row>
    <row r="1158" spans="1:29" ht="14.1" customHeight="1">
      <c r="A1158" s="68">
        <v>1158</v>
      </c>
      <c r="B1158" s="273" t="s">
        <v>80</v>
      </c>
      <c r="C1158" s="329" t="s">
        <v>207</v>
      </c>
      <c r="D1158" s="330"/>
      <c r="E1158" s="224" t="s">
        <v>735</v>
      </c>
      <c r="F1158" s="224" t="s">
        <v>166</v>
      </c>
      <c r="G1158" s="224" t="s">
        <v>212</v>
      </c>
      <c r="H1158" s="339">
        <v>1.5</v>
      </c>
      <c r="I1158" s="339"/>
      <c r="J1158" s="332">
        <f t="shared" si="102"/>
        <v>255</v>
      </c>
      <c r="K1158" s="333">
        <v>255</v>
      </c>
      <c r="L1158" s="333"/>
      <c r="M1158" s="333"/>
      <c r="N1158" s="333"/>
      <c r="O1158" s="333"/>
      <c r="P1158" s="333"/>
      <c r="Q1158" s="334" t="e">
        <f>IF(K1158="nio",0,IF(K1158&gt;0,K1158*H1158/W1158,0))*VLOOKUP(B1158,'2-Kosten per locatie'!$A$13:$C$63,3,FALSE)</f>
        <v>#DIV/0!</v>
      </c>
      <c r="R1158" s="334">
        <f>IF(L1158&gt;0,L1158*H1158/X1158,0)*VLOOKUP(B1158,'2-Kosten per locatie'!$A$13:$C$63,3,FALSE)</f>
        <v>0</v>
      </c>
      <c r="S1158" s="334">
        <f>IF(M1158&gt;0,M1158*H1158/Y1158,0)*VLOOKUP(B1158,'2-Kosten per locatie'!$A$13:$C$63,3,FALSE)</f>
        <v>0</v>
      </c>
      <c r="T1158" s="334">
        <f>IF(N1158&gt;0,N1158*H1158/Z1158,0)*VLOOKUP(B1158,'2-Kosten per locatie'!$A$13:$C$63,3,FALSE)</f>
        <v>0</v>
      </c>
      <c r="U1158" s="334">
        <f>IF(O1158&gt;0,O1158*H1158/Y1158,0)*VLOOKUP(B1158,'2-Kosten per locatie'!$A$13:$C$63,3,FALSE)</f>
        <v>0</v>
      </c>
      <c r="V1158" s="334">
        <f>IF(P1158&gt;0,P1158*H1158/Z1158,0)*VLOOKUP(B1158,'2-Kosten per locatie'!$A$13:$C$63,3,FALSE)</f>
        <v>0</v>
      </c>
      <c r="W1158" s="335">
        <f>IF(K1158="nio",0,IF(K1158&gt;0,VLOOKUP(F1158,'3-Productie normen'!A:L,VLOOKUP(K1158,'3-Productie normen'!$B$38:$C$44,2,FALSE),FALSE)))</f>
        <v>0</v>
      </c>
      <c r="X1158" s="335">
        <f>IF(L1158&gt;0,W1158*$X$8,0)</f>
        <v>0</v>
      </c>
      <c r="Y1158" s="335">
        <f>IF((OR(M1158&gt;0,O1158&gt;0)),W1158*$Y$8,0)</f>
        <v>0</v>
      </c>
      <c r="Z1158" s="335">
        <f>IF((OR(N1158&gt;0,P1158&gt;0)),W1158*$Z$8,0)</f>
        <v>0</v>
      </c>
      <c r="AA1158" s="336" t="str">
        <f>VLOOKUP(F1158,'3-Productie normen'!A:O,15,FALSE)</f>
        <v>S</v>
      </c>
      <c r="AC1158" s="337">
        <f>J1158*H1158</f>
        <v>382.5</v>
      </c>
    </row>
    <row r="1159" spans="1:29" ht="14.1" customHeight="1">
      <c r="A1159" s="68">
        <v>1159</v>
      </c>
      <c r="B1159" s="273" t="s">
        <v>80</v>
      </c>
      <c r="C1159" s="329" t="s">
        <v>207</v>
      </c>
      <c r="D1159" s="330"/>
      <c r="E1159" s="224" t="s">
        <v>736</v>
      </c>
      <c r="F1159" s="224" t="s">
        <v>218</v>
      </c>
      <c r="G1159" s="224"/>
      <c r="H1159" s="339"/>
      <c r="I1159" s="339">
        <v>60</v>
      </c>
      <c r="J1159" s="332">
        <f t="shared" si="102"/>
        <v>0</v>
      </c>
      <c r="K1159" s="333" t="s">
        <v>219</v>
      </c>
      <c r="L1159" s="333"/>
      <c r="M1159" s="333"/>
      <c r="N1159" s="333"/>
      <c r="O1159" s="333"/>
      <c r="P1159" s="333"/>
      <c r="Q1159" s="334">
        <f>IF(K1159="nio",0,IF(K1159&gt;0,K1159*H1159/W1159,0))*VLOOKUP(B1159,'2-Kosten per locatie'!$A$13:$C$63,3,FALSE)</f>
        <v>0</v>
      </c>
      <c r="R1159" s="334">
        <f>IF(L1159&gt;0,L1159*H1159/X1159,0)*VLOOKUP(B1159,'2-Kosten per locatie'!$A$13:$C$63,3,FALSE)</f>
        <v>0</v>
      </c>
      <c r="S1159" s="334">
        <f>IF(M1159&gt;0,M1159*H1159/Y1159,0)*VLOOKUP(B1159,'2-Kosten per locatie'!$A$13:$C$63,3,FALSE)</f>
        <v>0</v>
      </c>
      <c r="T1159" s="334">
        <f>IF(N1159&gt;0,N1159*H1159/Z1159,0)*VLOOKUP(B1159,'2-Kosten per locatie'!$A$13:$C$63,3,FALSE)</f>
        <v>0</v>
      </c>
      <c r="U1159" s="334">
        <f>IF(O1159&gt;0,O1159*H1159/Y1159,0)*VLOOKUP(B1159,'2-Kosten per locatie'!$A$13:$C$63,3,FALSE)</f>
        <v>0</v>
      </c>
      <c r="V1159" s="334">
        <f>IF(P1159&gt;0,P1159*H1159/Z1159,0)*VLOOKUP(B1159,'2-Kosten per locatie'!$A$13:$C$63,3,FALSE)</f>
        <v>0</v>
      </c>
      <c r="W1159" s="335">
        <f>IF(K1159="nio",0,IF(K1159&gt;0,VLOOKUP(F1159,'3-Productie normen'!A:L,VLOOKUP(K1159,'3-Productie normen'!$B$38:$C$44,2,FALSE),FALSE)))</f>
        <v>0</v>
      </c>
      <c r="X1159" s="335">
        <f>IF(L1159&gt;0,W1159*$X$8,0)</f>
        <v>0</v>
      </c>
      <c r="Y1159" s="335">
        <f>IF((OR(M1159&gt;0,O1159&gt;0)),W1159*$Y$8,0)</f>
        <v>0</v>
      </c>
      <c r="Z1159" s="335">
        <f>IF((OR(N1159&gt;0,P1159&gt;0)),W1159*$Z$8,0)</f>
        <v>0</v>
      </c>
      <c r="AA1159" s="336" t="str">
        <f>VLOOKUP(F1159,'3-Productie normen'!A:O,15,FALSE)</f>
        <v>-</v>
      </c>
      <c r="AC1159" s="337">
        <f>J1159*H1159</f>
        <v>0</v>
      </c>
    </row>
    <row r="1160" spans="1:29" ht="14.1" customHeight="1">
      <c r="A1160" s="68">
        <v>1160</v>
      </c>
      <c r="B1160" s="273" t="s">
        <v>82</v>
      </c>
      <c r="C1160" s="329"/>
      <c r="D1160" s="330"/>
      <c r="E1160" s="224" t="s">
        <v>153</v>
      </c>
      <c r="F1160" s="224" t="s">
        <v>153</v>
      </c>
      <c r="G1160" s="224" t="s">
        <v>433</v>
      </c>
      <c r="H1160" s="339">
        <v>6.7</v>
      </c>
      <c r="I1160" s="339">
        <v>0</v>
      </c>
      <c r="J1160" s="332">
        <f t="shared" si="102"/>
        <v>52</v>
      </c>
      <c r="K1160" s="333">
        <v>52</v>
      </c>
      <c r="L1160" s="333"/>
      <c r="M1160" s="333"/>
      <c r="N1160" s="333"/>
      <c r="O1160" s="333"/>
      <c r="P1160" s="333"/>
      <c r="Q1160" s="334" t="e">
        <f>IF(K1160="nio",0,IF(K1160&gt;0,K1160*H1160/W1160,0))*VLOOKUP(B1160,'2-Kosten per locatie'!$A$13:$C$63,3,FALSE)</f>
        <v>#DIV/0!</v>
      </c>
      <c r="R1160" s="334">
        <f>IF(L1160&gt;0,L1160*H1160/X1160,0)*VLOOKUP(B1160,'2-Kosten per locatie'!$A$13:$C$63,3,FALSE)</f>
        <v>0</v>
      </c>
      <c r="S1160" s="334">
        <f>IF(M1160&gt;0,M1160*H1160/Y1160,0)*VLOOKUP(B1160,'2-Kosten per locatie'!$A$13:$C$63,3,FALSE)</f>
        <v>0</v>
      </c>
      <c r="T1160" s="334">
        <f>IF(N1160&gt;0,N1160*H1160/Z1160,0)*VLOOKUP(B1160,'2-Kosten per locatie'!$A$13:$C$63,3,FALSE)</f>
        <v>0</v>
      </c>
      <c r="U1160" s="334">
        <f>IF(O1160&gt;0,O1160*H1160/Y1160,0)*VLOOKUP(B1160,'2-Kosten per locatie'!$A$13:$C$63,3,FALSE)</f>
        <v>0</v>
      </c>
      <c r="V1160" s="334">
        <f>IF(P1160&gt;0,P1160*H1160/Z1160,0)*VLOOKUP(B1160,'2-Kosten per locatie'!$A$13:$C$63,3,FALSE)</f>
        <v>0</v>
      </c>
      <c r="W1160" s="335">
        <f>IF(K1160="nio",0,IF(K1160&gt;0,VLOOKUP(F1160,'3-Productie normen'!A:L,VLOOKUP(K1160,'3-Productie normen'!$B$38:$C$44,2,FALSE),FALSE)))</f>
        <v>0</v>
      </c>
      <c r="X1160" s="335">
        <f t="shared" si="103"/>
        <v>0</v>
      </c>
      <c r="Y1160" s="335">
        <f t="shared" si="104"/>
        <v>0</v>
      </c>
      <c r="Z1160" s="335">
        <f t="shared" si="105"/>
        <v>0</v>
      </c>
      <c r="AA1160" s="336" t="str">
        <f>VLOOKUP(F1160,'3-Productie normen'!A:O,15,FALSE)</f>
        <v>V</v>
      </c>
      <c r="AC1160" s="337">
        <f t="shared" si="106"/>
        <v>348.40000000000003</v>
      </c>
    </row>
    <row r="1161" spans="1:29" ht="14.1" customHeight="1">
      <c r="A1161" s="68">
        <v>1161</v>
      </c>
      <c r="B1161" s="273" t="s">
        <v>82</v>
      </c>
      <c r="C1161" s="329"/>
      <c r="D1161" s="330"/>
      <c r="E1161" s="224" t="s">
        <v>167</v>
      </c>
      <c r="F1161" s="224" t="s">
        <v>167</v>
      </c>
      <c r="G1161" s="224" t="s">
        <v>365</v>
      </c>
      <c r="H1161" s="339">
        <v>5.7</v>
      </c>
      <c r="I1161" s="339">
        <v>0</v>
      </c>
      <c r="J1161" s="332">
        <f t="shared" si="102"/>
        <v>52</v>
      </c>
      <c r="K1161" s="333">
        <v>52</v>
      </c>
      <c r="L1161" s="333"/>
      <c r="M1161" s="333"/>
      <c r="N1161" s="333"/>
      <c r="O1161" s="333"/>
      <c r="P1161" s="333"/>
      <c r="Q1161" s="334" t="e">
        <f>IF(K1161="nio",0,IF(K1161&gt;0,K1161*H1161/W1161,0))*VLOOKUP(B1161,'2-Kosten per locatie'!$A$13:$C$63,3,FALSE)</f>
        <v>#DIV/0!</v>
      </c>
      <c r="R1161" s="334">
        <f>IF(L1161&gt;0,L1161*H1161/X1161,0)*VLOOKUP(B1161,'2-Kosten per locatie'!$A$13:$C$63,3,FALSE)</f>
        <v>0</v>
      </c>
      <c r="S1161" s="334">
        <f>IF(M1161&gt;0,M1161*H1161/Y1161,0)*VLOOKUP(B1161,'2-Kosten per locatie'!$A$13:$C$63,3,FALSE)</f>
        <v>0</v>
      </c>
      <c r="T1161" s="334">
        <f>IF(N1161&gt;0,N1161*H1161/Z1161,0)*VLOOKUP(B1161,'2-Kosten per locatie'!$A$13:$C$63,3,FALSE)</f>
        <v>0</v>
      </c>
      <c r="U1161" s="334">
        <f>IF(O1161&gt;0,O1161*H1161/Y1161,0)*VLOOKUP(B1161,'2-Kosten per locatie'!$A$13:$C$63,3,FALSE)</f>
        <v>0</v>
      </c>
      <c r="V1161" s="334">
        <f>IF(P1161&gt;0,P1161*H1161/Z1161,0)*VLOOKUP(B1161,'2-Kosten per locatie'!$A$13:$C$63,3,FALSE)</f>
        <v>0</v>
      </c>
      <c r="W1161" s="335">
        <f>IF(K1161="nio",0,IF(K1161&gt;0,VLOOKUP(F1161,'3-Productie normen'!A:L,VLOOKUP(K1161,'3-Productie normen'!$B$38:$C$44,2,FALSE),FALSE)))</f>
        <v>0</v>
      </c>
      <c r="X1161" s="335">
        <f t="shared" si="103"/>
        <v>0</v>
      </c>
      <c r="Y1161" s="335">
        <f t="shared" si="104"/>
        <v>0</v>
      </c>
      <c r="Z1161" s="335">
        <f t="shared" si="105"/>
        <v>0</v>
      </c>
      <c r="AA1161" s="336" t="str">
        <f>VLOOKUP(F1161,'3-Productie normen'!A:O,15,FALSE)</f>
        <v>V</v>
      </c>
      <c r="AC1161" s="337">
        <f t="shared" si="106"/>
        <v>296.40000000000003</v>
      </c>
    </row>
    <row r="1162" spans="1:29" ht="14.1" customHeight="1">
      <c r="A1162" s="68">
        <v>1162</v>
      </c>
      <c r="B1162" s="273" t="s">
        <v>82</v>
      </c>
      <c r="C1162" s="329"/>
      <c r="D1162" s="330"/>
      <c r="E1162" s="224" t="s">
        <v>157</v>
      </c>
      <c r="F1162" s="224" t="s">
        <v>157</v>
      </c>
      <c r="G1162" s="224" t="s">
        <v>212</v>
      </c>
      <c r="H1162" s="339">
        <v>124</v>
      </c>
      <c r="I1162" s="339">
        <v>0</v>
      </c>
      <c r="J1162" s="332">
        <f t="shared" si="102"/>
        <v>52</v>
      </c>
      <c r="K1162" s="333">
        <v>52</v>
      </c>
      <c r="L1162" s="333"/>
      <c r="M1162" s="333"/>
      <c r="N1162" s="333"/>
      <c r="O1162" s="333"/>
      <c r="P1162" s="333"/>
      <c r="Q1162" s="334" t="e">
        <f>IF(K1162="nio",0,IF(K1162&gt;0,K1162*H1162/W1162,0))*VLOOKUP(B1162,'2-Kosten per locatie'!$A$13:$C$63,3,FALSE)</f>
        <v>#DIV/0!</v>
      </c>
      <c r="R1162" s="334">
        <f>IF(L1162&gt;0,L1162*H1162/X1162,0)*VLOOKUP(B1162,'2-Kosten per locatie'!$A$13:$C$63,3,FALSE)</f>
        <v>0</v>
      </c>
      <c r="S1162" s="334">
        <f>IF(M1162&gt;0,M1162*H1162/Y1162,0)*VLOOKUP(B1162,'2-Kosten per locatie'!$A$13:$C$63,3,FALSE)</f>
        <v>0</v>
      </c>
      <c r="T1162" s="334">
        <f>IF(N1162&gt;0,N1162*H1162/Z1162,0)*VLOOKUP(B1162,'2-Kosten per locatie'!$A$13:$C$63,3,FALSE)</f>
        <v>0</v>
      </c>
      <c r="U1162" s="334">
        <f>IF(O1162&gt;0,O1162*H1162/Y1162,0)*VLOOKUP(B1162,'2-Kosten per locatie'!$A$13:$C$63,3,FALSE)</f>
        <v>0</v>
      </c>
      <c r="V1162" s="334">
        <f>IF(P1162&gt;0,P1162*H1162/Z1162,0)*VLOOKUP(B1162,'2-Kosten per locatie'!$A$13:$C$63,3,FALSE)</f>
        <v>0</v>
      </c>
      <c r="W1162" s="335">
        <f>IF(K1162="nio",0,IF(K1162&gt;0,VLOOKUP(F1162,'3-Productie normen'!A:L,VLOOKUP(K1162,'3-Productie normen'!$B$38:$C$44,2,FALSE),FALSE)))</f>
        <v>0</v>
      </c>
      <c r="X1162" s="335">
        <f t="shared" si="103"/>
        <v>0</v>
      </c>
      <c r="Y1162" s="335">
        <f t="shared" si="104"/>
        <v>0</v>
      </c>
      <c r="Z1162" s="335">
        <f t="shared" si="105"/>
        <v>0</v>
      </c>
      <c r="AA1162" s="336" t="str">
        <f>VLOOKUP(F1162,'3-Productie normen'!A:O,15,FALSE)</f>
        <v>V</v>
      </c>
      <c r="AC1162" s="337">
        <f t="shared" si="106"/>
        <v>6448</v>
      </c>
    </row>
    <row r="1163" spans="1:29" ht="14.1" customHeight="1">
      <c r="A1163" s="68">
        <v>1163</v>
      </c>
      <c r="B1163" s="273" t="s">
        <v>82</v>
      </c>
      <c r="C1163" s="329"/>
      <c r="D1163" s="330"/>
      <c r="E1163" s="224" t="s">
        <v>158</v>
      </c>
      <c r="F1163" s="224" t="s">
        <v>158</v>
      </c>
      <c r="G1163" s="224" t="s">
        <v>212</v>
      </c>
      <c r="H1163" s="339">
        <v>18</v>
      </c>
      <c r="I1163" s="339">
        <v>0</v>
      </c>
      <c r="J1163" s="332">
        <f t="shared" si="102"/>
        <v>52</v>
      </c>
      <c r="K1163" s="333">
        <v>52</v>
      </c>
      <c r="L1163" s="333"/>
      <c r="M1163" s="333"/>
      <c r="N1163" s="333"/>
      <c r="O1163" s="333"/>
      <c r="P1163" s="333"/>
      <c r="Q1163" s="334" t="e">
        <f>IF(K1163="nio",0,IF(K1163&gt;0,K1163*H1163/W1163,0))*VLOOKUP(B1163,'2-Kosten per locatie'!$A$13:$C$63,3,FALSE)</f>
        <v>#DIV/0!</v>
      </c>
      <c r="R1163" s="334">
        <f>IF(L1163&gt;0,L1163*H1163/X1163,0)*VLOOKUP(B1163,'2-Kosten per locatie'!$A$13:$C$63,3,FALSE)</f>
        <v>0</v>
      </c>
      <c r="S1163" s="334">
        <f>IF(M1163&gt;0,M1163*H1163/Y1163,0)*VLOOKUP(B1163,'2-Kosten per locatie'!$A$13:$C$63,3,FALSE)</f>
        <v>0</v>
      </c>
      <c r="T1163" s="334">
        <f>IF(N1163&gt;0,N1163*H1163/Z1163,0)*VLOOKUP(B1163,'2-Kosten per locatie'!$A$13:$C$63,3,FALSE)</f>
        <v>0</v>
      </c>
      <c r="U1163" s="334">
        <f>IF(O1163&gt;0,O1163*H1163/Y1163,0)*VLOOKUP(B1163,'2-Kosten per locatie'!$A$13:$C$63,3,FALSE)</f>
        <v>0</v>
      </c>
      <c r="V1163" s="334">
        <f>IF(P1163&gt;0,P1163*H1163/Z1163,0)*VLOOKUP(B1163,'2-Kosten per locatie'!$A$13:$C$63,3,FALSE)</f>
        <v>0</v>
      </c>
      <c r="W1163" s="335">
        <f>IF(K1163="nio",0,IF(K1163&gt;0,VLOOKUP(F1163,'3-Productie normen'!A:L,VLOOKUP(K1163,'3-Productie normen'!$B$38:$C$44,2,FALSE),FALSE)))</f>
        <v>0</v>
      </c>
      <c r="X1163" s="335">
        <f t="shared" si="103"/>
        <v>0</v>
      </c>
      <c r="Y1163" s="335">
        <f t="shared" si="104"/>
        <v>0</v>
      </c>
      <c r="Z1163" s="335">
        <f t="shared" si="105"/>
        <v>0</v>
      </c>
      <c r="AA1163" s="336" t="str">
        <f>VLOOKUP(F1163,'3-Productie normen'!A:O,15,FALSE)</f>
        <v>B</v>
      </c>
      <c r="AC1163" s="337">
        <f t="shared" si="106"/>
        <v>936</v>
      </c>
    </row>
    <row r="1164" spans="1:29" ht="14.1" customHeight="1">
      <c r="A1164" s="68">
        <v>1164</v>
      </c>
      <c r="B1164" s="273" t="s">
        <v>82</v>
      </c>
      <c r="C1164" s="329"/>
      <c r="D1164" s="330"/>
      <c r="E1164" s="224" t="s">
        <v>267</v>
      </c>
      <c r="F1164" s="224" t="s">
        <v>218</v>
      </c>
      <c r="G1164" s="224" t="s">
        <v>737</v>
      </c>
      <c r="H1164" s="339">
        <v>0</v>
      </c>
      <c r="I1164" s="339">
        <v>2</v>
      </c>
      <c r="J1164" s="332">
        <f t="shared" si="102"/>
        <v>0</v>
      </c>
      <c r="K1164" s="333" t="s">
        <v>219</v>
      </c>
      <c r="L1164" s="333"/>
      <c r="M1164" s="333"/>
      <c r="N1164" s="333"/>
      <c r="O1164" s="333"/>
      <c r="P1164" s="333"/>
      <c r="Q1164" s="334">
        <f>IF(K1164="nio",0,IF(K1164&gt;0,K1164*H1164/W1164,0))*VLOOKUP(B1164,'2-Kosten per locatie'!$A$13:$C$63,3,FALSE)</f>
        <v>0</v>
      </c>
      <c r="R1164" s="334">
        <f>IF(L1164&gt;0,L1164*H1164/X1164,0)*VLOOKUP(B1164,'2-Kosten per locatie'!$A$13:$C$63,3,FALSE)</f>
        <v>0</v>
      </c>
      <c r="S1164" s="334">
        <f>IF(M1164&gt;0,M1164*H1164/Y1164,0)*VLOOKUP(B1164,'2-Kosten per locatie'!$A$13:$C$63,3,FALSE)</f>
        <v>0</v>
      </c>
      <c r="T1164" s="334">
        <f>IF(N1164&gt;0,N1164*H1164/Z1164,0)*VLOOKUP(B1164,'2-Kosten per locatie'!$A$13:$C$63,3,FALSE)</f>
        <v>0</v>
      </c>
      <c r="U1164" s="334">
        <f>IF(O1164&gt;0,O1164*H1164/Y1164,0)*VLOOKUP(B1164,'2-Kosten per locatie'!$A$13:$C$63,3,FALSE)</f>
        <v>0</v>
      </c>
      <c r="V1164" s="334">
        <f>IF(P1164&gt;0,P1164*H1164/Z1164,0)*VLOOKUP(B1164,'2-Kosten per locatie'!$A$13:$C$63,3,FALSE)</f>
        <v>0</v>
      </c>
      <c r="W1164" s="335">
        <f>IF(K1164="nio",0,IF(K1164&gt;0,VLOOKUP(F1164,'3-Productie normen'!A:L,VLOOKUP(K1164,'3-Productie normen'!$B$38:$C$44,2,FALSE),FALSE)))</f>
        <v>0</v>
      </c>
      <c r="X1164" s="335">
        <f t="shared" si="103"/>
        <v>0</v>
      </c>
      <c r="Y1164" s="335">
        <f t="shared" si="104"/>
        <v>0</v>
      </c>
      <c r="Z1164" s="335">
        <f t="shared" si="105"/>
        <v>0</v>
      </c>
      <c r="AA1164" s="336" t="str">
        <f>VLOOKUP(F1164,'3-Productie normen'!A:O,15,FALSE)</f>
        <v>-</v>
      </c>
      <c r="AC1164" s="337">
        <f t="shared" si="106"/>
        <v>0</v>
      </c>
    </row>
    <row r="1165" spans="1:29" ht="14.1" customHeight="1">
      <c r="A1165" s="68">
        <v>1165</v>
      </c>
      <c r="B1165" s="273" t="s">
        <v>82</v>
      </c>
      <c r="C1165" s="329"/>
      <c r="D1165" s="330"/>
      <c r="E1165" s="224" t="s">
        <v>157</v>
      </c>
      <c r="F1165" s="224" t="s">
        <v>336</v>
      </c>
      <c r="G1165" s="224" t="s">
        <v>212</v>
      </c>
      <c r="H1165" s="339">
        <v>62</v>
      </c>
      <c r="I1165" s="339"/>
      <c r="J1165" s="332">
        <f t="shared" si="102"/>
        <v>52</v>
      </c>
      <c r="K1165" s="333">
        <v>52</v>
      </c>
      <c r="L1165" s="333"/>
      <c r="M1165" s="333"/>
      <c r="N1165" s="333"/>
      <c r="O1165" s="333"/>
      <c r="P1165" s="333"/>
      <c r="Q1165" s="334" t="e">
        <f>IF(K1165="nio",0,IF(K1165&gt;0,K1165*H1165/W1165,0))*VLOOKUP(B1165,'2-Kosten per locatie'!$A$13:$C$63,3,FALSE)</f>
        <v>#DIV/0!</v>
      </c>
      <c r="R1165" s="334">
        <f>IF(L1165&gt;0,L1165*H1165/X1165,0)*VLOOKUP(B1165,'2-Kosten per locatie'!$A$13:$C$63,3,FALSE)</f>
        <v>0</v>
      </c>
      <c r="S1165" s="334">
        <f>IF(M1165&gt;0,M1165*H1165/Y1165,0)*VLOOKUP(B1165,'2-Kosten per locatie'!$A$13:$C$63,3,FALSE)</f>
        <v>0</v>
      </c>
      <c r="T1165" s="334">
        <f>IF(N1165&gt;0,N1165*H1165/Z1165,0)*VLOOKUP(B1165,'2-Kosten per locatie'!$A$13:$C$63,3,FALSE)</f>
        <v>0</v>
      </c>
      <c r="U1165" s="334">
        <f>IF(O1165&gt;0,O1165*H1165/Y1165,0)*VLOOKUP(B1165,'2-Kosten per locatie'!$A$13:$C$63,3,FALSE)</f>
        <v>0</v>
      </c>
      <c r="V1165" s="334">
        <f>IF(P1165&gt;0,P1165*H1165/Z1165,0)*VLOOKUP(B1165,'2-Kosten per locatie'!$A$13:$C$63,3,FALSE)</f>
        <v>0</v>
      </c>
      <c r="W1165" s="335">
        <f>IF(K1165="nio",0,IF(K1165&gt;0,VLOOKUP(F1165,'3-Productie normen'!A:L,VLOOKUP(K1165,'3-Productie normen'!$B$38:$C$44,2,FALSE),FALSE)))</f>
        <v>0</v>
      </c>
      <c r="X1165" s="335">
        <f t="shared" si="103"/>
        <v>0</v>
      </c>
      <c r="Y1165" s="335">
        <f t="shared" si="104"/>
        <v>0</v>
      </c>
      <c r="Z1165" s="335">
        <f t="shared" si="105"/>
        <v>0</v>
      </c>
      <c r="AA1165" s="336" t="str">
        <f>VLOOKUP(F1165,'3-Productie normen'!A:O,15,FALSE)</f>
        <v>V</v>
      </c>
      <c r="AC1165" s="337">
        <f t="shared" si="106"/>
        <v>3224</v>
      </c>
    </row>
    <row r="1166" spans="1:29" ht="14.1" customHeight="1">
      <c r="A1166" s="68">
        <v>1166</v>
      </c>
      <c r="B1166" s="273" t="s">
        <v>82</v>
      </c>
      <c r="C1166" s="329"/>
      <c r="D1166" s="330"/>
      <c r="E1166" s="224" t="s">
        <v>724</v>
      </c>
      <c r="F1166" s="224" t="s">
        <v>166</v>
      </c>
      <c r="G1166" s="224" t="s">
        <v>737</v>
      </c>
      <c r="H1166" s="339">
        <v>1.28</v>
      </c>
      <c r="I1166" s="339">
        <v>0</v>
      </c>
      <c r="J1166" s="332">
        <f t="shared" si="102"/>
        <v>52</v>
      </c>
      <c r="K1166" s="333">
        <v>52</v>
      </c>
      <c r="L1166" s="333"/>
      <c r="M1166" s="333"/>
      <c r="N1166" s="333"/>
      <c r="O1166" s="333"/>
      <c r="P1166" s="333"/>
      <c r="Q1166" s="334" t="e">
        <f>IF(K1166="nio",0,IF(K1166&gt;0,K1166*H1166/W1166,0))*VLOOKUP(B1166,'2-Kosten per locatie'!$A$13:$C$63,3,FALSE)</f>
        <v>#DIV/0!</v>
      </c>
      <c r="R1166" s="334">
        <f>IF(L1166&gt;0,L1166*H1166/X1166,0)*VLOOKUP(B1166,'2-Kosten per locatie'!$A$13:$C$63,3,FALSE)</f>
        <v>0</v>
      </c>
      <c r="S1166" s="334">
        <f>IF(M1166&gt;0,M1166*H1166/Y1166,0)*VLOOKUP(B1166,'2-Kosten per locatie'!$A$13:$C$63,3,FALSE)</f>
        <v>0</v>
      </c>
      <c r="T1166" s="334">
        <f>IF(N1166&gt;0,N1166*H1166/Z1166,0)*VLOOKUP(B1166,'2-Kosten per locatie'!$A$13:$C$63,3,FALSE)</f>
        <v>0</v>
      </c>
      <c r="U1166" s="334">
        <f>IF(O1166&gt;0,O1166*H1166/Y1166,0)*VLOOKUP(B1166,'2-Kosten per locatie'!$A$13:$C$63,3,FALSE)</f>
        <v>0</v>
      </c>
      <c r="V1166" s="334">
        <f>IF(P1166&gt;0,P1166*H1166/Z1166,0)*VLOOKUP(B1166,'2-Kosten per locatie'!$A$13:$C$63,3,FALSE)</f>
        <v>0</v>
      </c>
      <c r="W1166" s="335">
        <f>IF(K1166="nio",0,IF(K1166&gt;0,VLOOKUP(F1166,'3-Productie normen'!A:L,VLOOKUP(K1166,'3-Productie normen'!$B$38:$C$44,2,FALSE),FALSE)))</f>
        <v>0</v>
      </c>
      <c r="X1166" s="335">
        <f t="shared" si="103"/>
        <v>0</v>
      </c>
      <c r="Y1166" s="335">
        <f t="shared" si="104"/>
        <v>0</v>
      </c>
      <c r="Z1166" s="335">
        <f t="shared" si="105"/>
        <v>0</v>
      </c>
      <c r="AA1166" s="336" t="str">
        <f>VLOOKUP(F1166,'3-Productie normen'!A:O,15,FALSE)</f>
        <v>S</v>
      </c>
      <c r="AC1166" s="337">
        <f t="shared" si="106"/>
        <v>66.56</v>
      </c>
    </row>
    <row r="1167" spans="1:29" ht="14.1" customHeight="1">
      <c r="A1167" s="68">
        <v>1167</v>
      </c>
      <c r="B1167" s="273" t="s">
        <v>82</v>
      </c>
      <c r="C1167" s="329"/>
      <c r="D1167" s="330"/>
      <c r="E1167" s="224" t="s">
        <v>725</v>
      </c>
      <c r="F1167" s="224" t="s">
        <v>166</v>
      </c>
      <c r="G1167" s="224" t="s">
        <v>737</v>
      </c>
      <c r="H1167" s="339">
        <v>1.75</v>
      </c>
      <c r="I1167" s="339">
        <v>0</v>
      </c>
      <c r="J1167" s="332">
        <f t="shared" si="102"/>
        <v>52</v>
      </c>
      <c r="K1167" s="333">
        <v>52</v>
      </c>
      <c r="L1167" s="333"/>
      <c r="M1167" s="333"/>
      <c r="N1167" s="333"/>
      <c r="O1167" s="333"/>
      <c r="P1167" s="333"/>
      <c r="Q1167" s="334" t="e">
        <f>IF(K1167="nio",0,IF(K1167&gt;0,K1167*H1167/W1167,0))*VLOOKUP(B1167,'2-Kosten per locatie'!$A$13:$C$63,3,FALSE)</f>
        <v>#DIV/0!</v>
      </c>
      <c r="R1167" s="334">
        <f>IF(L1167&gt;0,L1167*H1167/X1167,0)*VLOOKUP(B1167,'2-Kosten per locatie'!$A$13:$C$63,3,FALSE)</f>
        <v>0</v>
      </c>
      <c r="S1167" s="334">
        <f>IF(M1167&gt;0,M1167*H1167/Y1167,0)*VLOOKUP(B1167,'2-Kosten per locatie'!$A$13:$C$63,3,FALSE)</f>
        <v>0</v>
      </c>
      <c r="T1167" s="334">
        <f>IF(N1167&gt;0,N1167*H1167/Z1167,0)*VLOOKUP(B1167,'2-Kosten per locatie'!$A$13:$C$63,3,FALSE)</f>
        <v>0</v>
      </c>
      <c r="U1167" s="334">
        <f>IF(O1167&gt;0,O1167*H1167/Y1167,0)*VLOOKUP(B1167,'2-Kosten per locatie'!$A$13:$C$63,3,FALSE)</f>
        <v>0</v>
      </c>
      <c r="V1167" s="334">
        <f>IF(P1167&gt;0,P1167*H1167/Z1167,0)*VLOOKUP(B1167,'2-Kosten per locatie'!$A$13:$C$63,3,FALSE)</f>
        <v>0</v>
      </c>
      <c r="W1167" s="335">
        <f>IF(K1167="nio",0,IF(K1167&gt;0,VLOOKUP(F1167,'3-Productie normen'!A:L,VLOOKUP(K1167,'3-Productie normen'!$B$38:$C$44,2,FALSE),FALSE)))</f>
        <v>0</v>
      </c>
      <c r="X1167" s="335">
        <f t="shared" si="103"/>
        <v>0</v>
      </c>
      <c r="Y1167" s="335">
        <f t="shared" si="104"/>
        <v>0</v>
      </c>
      <c r="Z1167" s="335">
        <f t="shared" si="105"/>
        <v>0</v>
      </c>
      <c r="AA1167" s="336" t="str">
        <f>VLOOKUP(F1167,'3-Productie normen'!A:O,15,FALSE)</f>
        <v>S</v>
      </c>
      <c r="AC1167" s="337">
        <f t="shared" si="106"/>
        <v>91</v>
      </c>
    </row>
    <row r="1168" spans="1:29" ht="14.1" customHeight="1">
      <c r="A1168" s="68">
        <v>1168</v>
      </c>
      <c r="B1168" s="273" t="s">
        <v>82</v>
      </c>
      <c r="C1168" s="329"/>
      <c r="D1168" s="330"/>
      <c r="E1168" s="224" t="s">
        <v>738</v>
      </c>
      <c r="F1168" s="224" t="s">
        <v>151</v>
      </c>
      <c r="G1168" s="224" t="s">
        <v>737</v>
      </c>
      <c r="H1168" s="339">
        <v>1.49</v>
      </c>
      <c r="I1168" s="339">
        <v>0</v>
      </c>
      <c r="J1168" s="332">
        <f t="shared" si="102"/>
        <v>52</v>
      </c>
      <c r="K1168" s="333">
        <v>52</v>
      </c>
      <c r="L1168" s="333"/>
      <c r="M1168" s="333"/>
      <c r="N1168" s="333"/>
      <c r="O1168" s="333"/>
      <c r="P1168" s="333"/>
      <c r="Q1168" s="334" t="e">
        <f>IF(K1168="nio",0,IF(K1168&gt;0,K1168*H1168/W1168,0))*VLOOKUP(B1168,'2-Kosten per locatie'!$A$13:$C$63,3,FALSE)</f>
        <v>#DIV/0!</v>
      </c>
      <c r="R1168" s="334">
        <f>IF(L1168&gt;0,L1168*H1168/X1168,0)*VLOOKUP(B1168,'2-Kosten per locatie'!$A$13:$C$63,3,FALSE)</f>
        <v>0</v>
      </c>
      <c r="S1168" s="334">
        <f>IF(M1168&gt;0,M1168*H1168/Y1168,0)*VLOOKUP(B1168,'2-Kosten per locatie'!$A$13:$C$63,3,FALSE)</f>
        <v>0</v>
      </c>
      <c r="T1168" s="334">
        <f>IF(N1168&gt;0,N1168*H1168/Z1168,0)*VLOOKUP(B1168,'2-Kosten per locatie'!$A$13:$C$63,3,FALSE)</f>
        <v>0</v>
      </c>
      <c r="U1168" s="334">
        <f>IF(O1168&gt;0,O1168*H1168/Y1168,0)*VLOOKUP(B1168,'2-Kosten per locatie'!$A$13:$C$63,3,FALSE)</f>
        <v>0</v>
      </c>
      <c r="V1168" s="334">
        <f>IF(P1168&gt;0,P1168*H1168/Z1168,0)*VLOOKUP(B1168,'2-Kosten per locatie'!$A$13:$C$63,3,FALSE)</f>
        <v>0</v>
      </c>
      <c r="W1168" s="335">
        <f>IF(K1168="nio",0,IF(K1168&gt;0,VLOOKUP(F1168,'3-Productie normen'!A:L,VLOOKUP(K1168,'3-Productie normen'!$B$38:$C$44,2,FALSE),FALSE)))</f>
        <v>0</v>
      </c>
      <c r="X1168" s="335">
        <f t="shared" si="103"/>
        <v>0</v>
      </c>
      <c r="Y1168" s="335">
        <f t="shared" si="104"/>
        <v>0</v>
      </c>
      <c r="Z1168" s="335">
        <f t="shared" si="105"/>
        <v>0</v>
      </c>
      <c r="AA1168" s="336" t="str">
        <f>VLOOKUP(F1168,'3-Productie normen'!A:O,15,FALSE)</f>
        <v>S</v>
      </c>
      <c r="AC1168" s="337">
        <f t="shared" si="106"/>
        <v>77.48</v>
      </c>
    </row>
    <row r="1169" spans="1:29" ht="14.1" customHeight="1">
      <c r="A1169" s="68">
        <v>1169</v>
      </c>
      <c r="B1169" s="273" t="s">
        <v>82</v>
      </c>
      <c r="C1169" s="329"/>
      <c r="D1169" s="330"/>
      <c r="E1169" s="224" t="s">
        <v>739</v>
      </c>
      <c r="F1169" s="224" t="s">
        <v>562</v>
      </c>
      <c r="G1169" s="224" t="s">
        <v>737</v>
      </c>
      <c r="H1169" s="339">
        <v>3.35</v>
      </c>
      <c r="I1169" s="339">
        <v>0</v>
      </c>
      <c r="J1169" s="332">
        <f t="shared" si="102"/>
        <v>52</v>
      </c>
      <c r="K1169" s="333">
        <v>52</v>
      </c>
      <c r="L1169" s="333"/>
      <c r="M1169" s="333"/>
      <c r="N1169" s="333"/>
      <c r="O1169" s="333"/>
      <c r="P1169" s="333"/>
      <c r="Q1169" s="334" t="e">
        <f>IF(K1169="nio",0,IF(K1169&gt;0,K1169*H1169/W1169,0))*VLOOKUP(B1169,'2-Kosten per locatie'!$A$13:$C$63,3,FALSE)</f>
        <v>#DIV/0!</v>
      </c>
      <c r="R1169" s="334">
        <f>IF(L1169&gt;0,L1169*H1169/X1169,0)*VLOOKUP(B1169,'2-Kosten per locatie'!$A$13:$C$63,3,FALSE)</f>
        <v>0</v>
      </c>
      <c r="S1169" s="334">
        <f>IF(M1169&gt;0,M1169*H1169/Y1169,0)*VLOOKUP(B1169,'2-Kosten per locatie'!$A$13:$C$63,3,FALSE)</f>
        <v>0</v>
      </c>
      <c r="T1169" s="334">
        <f>IF(N1169&gt;0,N1169*H1169/Z1169,0)*VLOOKUP(B1169,'2-Kosten per locatie'!$A$13:$C$63,3,FALSE)</f>
        <v>0</v>
      </c>
      <c r="U1169" s="334">
        <f>IF(O1169&gt;0,O1169*H1169/Y1169,0)*VLOOKUP(B1169,'2-Kosten per locatie'!$A$13:$C$63,3,FALSE)</f>
        <v>0</v>
      </c>
      <c r="V1169" s="334">
        <f>IF(P1169&gt;0,P1169*H1169/Z1169,0)*VLOOKUP(B1169,'2-Kosten per locatie'!$A$13:$C$63,3,FALSE)</f>
        <v>0</v>
      </c>
      <c r="W1169" s="335">
        <f>IF(K1169="nio",0,IF(K1169&gt;0,VLOOKUP(F1169,'3-Productie normen'!A:L,VLOOKUP(K1169,'3-Productie normen'!$B$38:$C$44,2,FALSE),FALSE)))</f>
        <v>0</v>
      </c>
      <c r="X1169" s="335">
        <f t="shared" si="103"/>
        <v>0</v>
      </c>
      <c r="Y1169" s="335">
        <f t="shared" si="104"/>
        <v>0</v>
      </c>
      <c r="Z1169" s="335">
        <f t="shared" si="105"/>
        <v>0</v>
      </c>
      <c r="AA1169" s="336" t="str">
        <f>VLOOKUP(F1169,'3-Productie normen'!A:O,15,FALSE)</f>
        <v>S</v>
      </c>
      <c r="AC1169" s="337">
        <f t="shared" si="106"/>
        <v>174.20000000000002</v>
      </c>
    </row>
    <row r="1170" spans="1:29" ht="14.1" customHeight="1">
      <c r="A1170" s="68">
        <v>1170</v>
      </c>
      <c r="B1170" s="273" t="s">
        <v>82</v>
      </c>
      <c r="C1170" s="329"/>
      <c r="D1170" s="330"/>
      <c r="E1170" s="224" t="s">
        <v>740</v>
      </c>
      <c r="F1170" s="224" t="s">
        <v>151</v>
      </c>
      <c r="G1170" s="224" t="s">
        <v>737</v>
      </c>
      <c r="H1170" s="339">
        <v>5.23</v>
      </c>
      <c r="I1170" s="339">
        <v>0</v>
      </c>
      <c r="J1170" s="332">
        <f t="shared" si="102"/>
        <v>52</v>
      </c>
      <c r="K1170" s="333">
        <v>52</v>
      </c>
      <c r="L1170" s="333"/>
      <c r="M1170" s="333"/>
      <c r="N1170" s="333"/>
      <c r="O1170" s="333"/>
      <c r="P1170" s="333"/>
      <c r="Q1170" s="334" t="e">
        <f>IF(K1170="nio",0,IF(K1170&gt;0,K1170*H1170/W1170,0))*VLOOKUP(B1170,'2-Kosten per locatie'!$A$13:$C$63,3,FALSE)</f>
        <v>#DIV/0!</v>
      </c>
      <c r="R1170" s="334">
        <f>IF(L1170&gt;0,L1170*H1170/X1170,0)*VLOOKUP(B1170,'2-Kosten per locatie'!$A$13:$C$63,3,FALSE)</f>
        <v>0</v>
      </c>
      <c r="S1170" s="334">
        <f>IF(M1170&gt;0,M1170*H1170/Y1170,0)*VLOOKUP(B1170,'2-Kosten per locatie'!$A$13:$C$63,3,FALSE)</f>
        <v>0</v>
      </c>
      <c r="T1170" s="334">
        <f>IF(N1170&gt;0,N1170*H1170/Z1170,0)*VLOOKUP(B1170,'2-Kosten per locatie'!$A$13:$C$63,3,FALSE)</f>
        <v>0</v>
      </c>
      <c r="U1170" s="334">
        <f>IF(O1170&gt;0,O1170*H1170/Y1170,0)*VLOOKUP(B1170,'2-Kosten per locatie'!$A$13:$C$63,3,FALSE)</f>
        <v>0</v>
      </c>
      <c r="V1170" s="334">
        <f>IF(P1170&gt;0,P1170*H1170/Z1170,0)*VLOOKUP(B1170,'2-Kosten per locatie'!$A$13:$C$63,3,FALSE)</f>
        <v>0</v>
      </c>
      <c r="W1170" s="335">
        <f>IF(K1170="nio",0,IF(K1170&gt;0,VLOOKUP(F1170,'3-Productie normen'!A:L,VLOOKUP(K1170,'3-Productie normen'!$B$38:$C$44,2,FALSE),FALSE)))</f>
        <v>0</v>
      </c>
      <c r="X1170" s="335">
        <f t="shared" si="103"/>
        <v>0</v>
      </c>
      <c r="Y1170" s="335">
        <f t="shared" si="104"/>
        <v>0</v>
      </c>
      <c r="Z1170" s="335">
        <f t="shared" si="105"/>
        <v>0</v>
      </c>
      <c r="AA1170" s="336" t="str">
        <f>VLOOKUP(F1170,'3-Productie normen'!A:O,15,FALSE)</f>
        <v>S</v>
      </c>
      <c r="AC1170" s="337">
        <f t="shared" si="106"/>
        <v>271.96000000000004</v>
      </c>
    </row>
    <row r="1171" spans="1:29" ht="14.1" customHeight="1">
      <c r="A1171" s="68">
        <v>1171</v>
      </c>
      <c r="B1171" s="273" t="s">
        <v>82</v>
      </c>
      <c r="C1171" s="329"/>
      <c r="D1171" s="330"/>
      <c r="E1171" s="224" t="s">
        <v>741</v>
      </c>
      <c r="F1171" s="224" t="s">
        <v>562</v>
      </c>
      <c r="G1171" s="224" t="s">
        <v>737</v>
      </c>
      <c r="H1171" s="339">
        <v>11.57</v>
      </c>
      <c r="I1171" s="339">
        <v>0</v>
      </c>
      <c r="J1171" s="332">
        <f>SUM(K1171:P1171)</f>
        <v>52</v>
      </c>
      <c r="K1171" s="333">
        <v>52</v>
      </c>
      <c r="L1171" s="333"/>
      <c r="M1171" s="333"/>
      <c r="N1171" s="333"/>
      <c r="O1171" s="333"/>
      <c r="P1171" s="333"/>
      <c r="Q1171" s="334" t="e">
        <f>IF(K1171="nio",0,IF(K1171&gt;0,K1171*H1171/W1171,0))*VLOOKUP(B1171,'2-Kosten per locatie'!$A$13:$C$63,3,FALSE)</f>
        <v>#DIV/0!</v>
      </c>
      <c r="R1171" s="334">
        <f>IF(L1171&gt;0,L1171*H1171/X1171,0)*VLOOKUP(B1171,'2-Kosten per locatie'!$A$13:$C$63,3,FALSE)</f>
        <v>0</v>
      </c>
      <c r="S1171" s="334">
        <f>IF(M1171&gt;0,M1171*H1171/Y1171,0)*VLOOKUP(B1171,'2-Kosten per locatie'!$A$13:$C$63,3,FALSE)</f>
        <v>0</v>
      </c>
      <c r="T1171" s="334">
        <f>IF(N1171&gt;0,N1171*H1171/Z1171,0)*VLOOKUP(B1171,'2-Kosten per locatie'!$A$13:$C$63,3,FALSE)</f>
        <v>0</v>
      </c>
      <c r="U1171" s="334">
        <f>IF(O1171&gt;0,O1171*H1171/Y1171,0)*VLOOKUP(B1171,'2-Kosten per locatie'!$A$13:$C$63,3,FALSE)</f>
        <v>0</v>
      </c>
      <c r="V1171" s="334">
        <f>IF(P1171&gt;0,P1171*H1171/Z1171,0)*VLOOKUP(B1171,'2-Kosten per locatie'!$A$13:$C$63,3,FALSE)</f>
        <v>0</v>
      </c>
      <c r="W1171" s="335">
        <f>IF(K1171="nio",0,IF(K1171&gt;0,VLOOKUP(F1171,'3-Productie normen'!A:L,VLOOKUP(K1171,'3-Productie normen'!$B$38:$C$44,2,FALSE),FALSE)))</f>
        <v>0</v>
      </c>
      <c r="X1171" s="335">
        <f t="shared" si="103"/>
        <v>0</v>
      </c>
      <c r="Y1171" s="335">
        <f t="shared" si="104"/>
        <v>0</v>
      </c>
      <c r="Z1171" s="335">
        <f t="shared" si="105"/>
        <v>0</v>
      </c>
      <c r="AA1171" s="336" t="str">
        <f>VLOOKUP(F1171,'3-Productie normen'!A:O,15,FALSE)</f>
        <v>S</v>
      </c>
      <c r="AC1171" s="337">
        <f t="shared" si="106"/>
        <v>601.64</v>
      </c>
    </row>
    <row r="1172" spans="1:29" ht="14.1" customHeight="1">
      <c r="A1172" s="68">
        <v>1172</v>
      </c>
      <c r="B1172" s="273" t="s">
        <v>82</v>
      </c>
      <c r="C1172" s="329"/>
      <c r="D1172" s="330"/>
      <c r="E1172" s="224" t="s">
        <v>154</v>
      </c>
      <c r="F1172" s="224" t="s">
        <v>154</v>
      </c>
      <c r="G1172" s="224" t="s">
        <v>212</v>
      </c>
      <c r="H1172" s="339">
        <v>7.2</v>
      </c>
      <c r="I1172" s="339">
        <v>0</v>
      </c>
      <c r="J1172" s="332">
        <f>SUM(K1172:P1172)</f>
        <v>52</v>
      </c>
      <c r="K1172" s="333">
        <v>52</v>
      </c>
      <c r="L1172" s="333"/>
      <c r="M1172" s="333"/>
      <c r="N1172" s="333"/>
      <c r="O1172" s="333"/>
      <c r="P1172" s="333"/>
      <c r="Q1172" s="334" t="e">
        <f>IF(K1172="nio",0,IF(K1172&gt;0,K1172*H1172/W1172,0))*VLOOKUP(B1172,'2-Kosten per locatie'!$A$13:$C$63,3,FALSE)</f>
        <v>#DIV/0!</v>
      </c>
      <c r="R1172" s="334">
        <f>IF(L1172&gt;0,L1172*H1172/X1172,0)*VLOOKUP(B1172,'2-Kosten per locatie'!$A$13:$C$63,3,FALSE)</f>
        <v>0</v>
      </c>
      <c r="S1172" s="334">
        <f>IF(M1172&gt;0,M1172*H1172/Y1172,0)*VLOOKUP(B1172,'2-Kosten per locatie'!$A$13:$C$63,3,FALSE)</f>
        <v>0</v>
      </c>
      <c r="T1172" s="334">
        <f>IF(N1172&gt;0,N1172*H1172/Z1172,0)*VLOOKUP(B1172,'2-Kosten per locatie'!$A$13:$C$63,3,FALSE)</f>
        <v>0</v>
      </c>
      <c r="U1172" s="334">
        <f>IF(O1172&gt;0,O1172*H1172/Y1172,0)*VLOOKUP(B1172,'2-Kosten per locatie'!$A$13:$C$63,3,FALSE)</f>
        <v>0</v>
      </c>
      <c r="V1172" s="334">
        <f>IF(P1172&gt;0,P1172*H1172/Z1172,0)*VLOOKUP(B1172,'2-Kosten per locatie'!$A$13:$C$63,3,FALSE)</f>
        <v>0</v>
      </c>
      <c r="W1172" s="335">
        <f>IF(K1172="nio",0,IF(K1172&gt;0,VLOOKUP(F1172,'3-Productie normen'!A:L,VLOOKUP(K1172,'3-Productie normen'!$B$38:$C$44,2,FALSE),FALSE)))</f>
        <v>0</v>
      </c>
      <c r="X1172" s="335">
        <f t="shared" si="103"/>
        <v>0</v>
      </c>
      <c r="Y1172" s="335">
        <f t="shared" si="104"/>
        <v>0</v>
      </c>
      <c r="Z1172" s="335">
        <f t="shared" si="105"/>
        <v>0</v>
      </c>
      <c r="AA1172" s="336" t="str">
        <f>VLOOKUP(F1172,'3-Productie normen'!A:O,15,FALSE)</f>
        <v>V</v>
      </c>
      <c r="AC1172" s="337">
        <f t="shared" si="106"/>
        <v>374.40000000000003</v>
      </c>
    </row>
    <row r="1173" spans="1:29" ht="14.1" customHeight="1">
      <c r="A1173" s="68">
        <v>1173</v>
      </c>
      <c r="B1173" s="273" t="s">
        <v>82</v>
      </c>
      <c r="C1173" s="329"/>
      <c r="D1173" s="330"/>
      <c r="E1173" s="224" t="s">
        <v>742</v>
      </c>
      <c r="F1173" s="224" t="s">
        <v>562</v>
      </c>
      <c r="G1173" s="224" t="s">
        <v>737</v>
      </c>
      <c r="H1173" s="339">
        <v>48</v>
      </c>
      <c r="I1173" s="339">
        <v>0</v>
      </c>
      <c r="J1173" s="332">
        <f>SUM(K1173:P1173)</f>
        <v>52</v>
      </c>
      <c r="K1173" s="333">
        <v>52</v>
      </c>
      <c r="L1173" s="333"/>
      <c r="M1173" s="333"/>
      <c r="N1173" s="333"/>
      <c r="O1173" s="333"/>
      <c r="P1173" s="333"/>
      <c r="Q1173" s="334" t="e">
        <f>IF(K1173="nio",0,IF(K1173&gt;0,K1173*H1173/W1173,0))*VLOOKUP(B1173,'2-Kosten per locatie'!$A$13:$C$63,3,FALSE)</f>
        <v>#DIV/0!</v>
      </c>
      <c r="R1173" s="334">
        <f>IF(L1173&gt;0,L1173*H1173/X1173,0)*VLOOKUP(B1173,'2-Kosten per locatie'!$A$13:$C$63,3,FALSE)</f>
        <v>0</v>
      </c>
      <c r="S1173" s="334">
        <f>IF(M1173&gt;0,M1173*H1173/Y1173,0)*VLOOKUP(B1173,'2-Kosten per locatie'!$A$13:$C$63,3,FALSE)</f>
        <v>0</v>
      </c>
      <c r="T1173" s="334">
        <f>IF(N1173&gt;0,N1173*H1173/Z1173,0)*VLOOKUP(B1173,'2-Kosten per locatie'!$A$13:$C$63,3,FALSE)</f>
        <v>0</v>
      </c>
      <c r="U1173" s="334">
        <f>IF(O1173&gt;0,O1173*H1173/Y1173,0)*VLOOKUP(B1173,'2-Kosten per locatie'!$A$13:$C$63,3,FALSE)</f>
        <v>0</v>
      </c>
      <c r="V1173" s="334">
        <f>IF(P1173&gt;0,P1173*H1173/Z1173,0)*VLOOKUP(B1173,'2-Kosten per locatie'!$A$13:$C$63,3,FALSE)</f>
        <v>0</v>
      </c>
      <c r="W1173" s="335">
        <f>IF(K1173="nio",0,IF(K1173&gt;0,VLOOKUP(F1173,'3-Productie normen'!A:L,VLOOKUP(K1173,'3-Productie normen'!$B$38:$C$44,2,FALSE),FALSE)))</f>
        <v>0</v>
      </c>
      <c r="X1173" s="335">
        <f t="shared" si="103"/>
        <v>0</v>
      </c>
      <c r="Y1173" s="335">
        <f t="shared" si="104"/>
        <v>0</v>
      </c>
      <c r="Z1173" s="335">
        <f t="shared" si="105"/>
        <v>0</v>
      </c>
      <c r="AA1173" s="336" t="str">
        <f>VLOOKUP(F1173,'3-Productie normen'!A:O,15,FALSE)</f>
        <v>S</v>
      </c>
      <c r="AC1173" s="337">
        <f t="shared" si="106"/>
        <v>2496</v>
      </c>
    </row>
    <row r="1174" spans="1:29" ht="14.1" customHeight="1">
      <c r="A1174" s="68">
        <v>1174</v>
      </c>
      <c r="B1174" s="224" t="s">
        <v>115</v>
      </c>
      <c r="C1174" s="224" t="s">
        <v>207</v>
      </c>
      <c r="D1174" s="225">
        <v>1</v>
      </c>
      <c r="E1174" s="224" t="s">
        <v>743</v>
      </c>
      <c r="F1174" s="224" t="s">
        <v>218</v>
      </c>
      <c r="G1174" s="224"/>
      <c r="H1174" s="224"/>
      <c r="I1174" s="339">
        <v>13</v>
      </c>
      <c r="J1174" s="332">
        <f t="shared" ref="J1174:J1184" si="110">SUM(K1174:P1174)</f>
        <v>0</v>
      </c>
      <c r="K1174" s="333" t="s">
        <v>219</v>
      </c>
      <c r="L1174" s="333"/>
      <c r="M1174" s="333"/>
      <c r="N1174" s="333"/>
      <c r="O1174" s="333"/>
      <c r="P1174" s="333"/>
      <c r="Q1174" s="334">
        <f>IF(K1174="nio",0,IF(K1174&gt;0,K1174*H1174/W1174,0))*VLOOKUP(B1174,'2-Kosten per locatie'!$A$13:$C$63,3,FALSE)</f>
        <v>0</v>
      </c>
      <c r="R1174" s="334">
        <f>IF(L1174&gt;0,L1174*H1174/X1174,0)*VLOOKUP(B1174,'2-Kosten per locatie'!$A$13:$C$63,3,FALSE)</f>
        <v>0</v>
      </c>
      <c r="S1174" s="334">
        <f>IF(M1174&gt;0,M1174*H1174/Y1174,0)*VLOOKUP(B1174,'2-Kosten per locatie'!$A$13:$C$63,3,FALSE)</f>
        <v>0</v>
      </c>
      <c r="T1174" s="334">
        <f>IF(N1174&gt;0,N1174*H1174/Z1174,0)*VLOOKUP(B1174,'2-Kosten per locatie'!$A$13:$C$63,3,FALSE)</f>
        <v>0</v>
      </c>
      <c r="U1174" s="334">
        <f>IF(O1174&gt;0,O1174*H1174/Y1174,0)*VLOOKUP(B1174,'2-Kosten per locatie'!$A$13:$C$63,3,FALSE)</f>
        <v>0</v>
      </c>
      <c r="V1174" s="334">
        <f>IF(P1174&gt;0,P1174*H1174/Z1174,0)*VLOOKUP(B1174,'2-Kosten per locatie'!$A$13:$C$63,3,FALSE)</f>
        <v>0</v>
      </c>
      <c r="W1174" s="335">
        <f>IF(K1174="nio",0,IF(K1174&gt;0,VLOOKUP(F1174,'3-Productie normen'!A:L,VLOOKUP(K1174,'3-Productie normen'!$B$38:$C$44,2,FALSE),FALSE)))</f>
        <v>0</v>
      </c>
      <c r="X1174" s="335">
        <f t="shared" ref="X1174:X1184" si="111">IF(L1174&gt;0,W1174*$X$8,0)</f>
        <v>0</v>
      </c>
      <c r="Y1174" s="335">
        <f t="shared" ref="Y1174:Y1184" si="112">IF((OR(M1174&gt;0,O1174&gt;0)),W1174*$Y$8,0)</f>
        <v>0</v>
      </c>
      <c r="Z1174" s="335">
        <f t="shared" ref="Z1174:Z1184" si="113">IF((OR(N1174&gt;0,P1174&gt;0)),W1174*$Z$8,0)</f>
        <v>0</v>
      </c>
      <c r="AA1174" s="336" t="str">
        <f>VLOOKUP(F1174,'3-Productie normen'!A:O,15,FALSE)</f>
        <v>-</v>
      </c>
      <c r="AC1174" s="337">
        <f t="shared" ref="AC1174:AC1184" si="114">J1174*H1174</f>
        <v>0</v>
      </c>
    </row>
    <row r="1175" spans="1:29" ht="14.1" customHeight="1">
      <c r="A1175" s="68">
        <v>1175</v>
      </c>
      <c r="B1175" s="224" t="s">
        <v>115</v>
      </c>
      <c r="C1175" s="224" t="s">
        <v>207</v>
      </c>
      <c r="D1175" s="225">
        <v>2</v>
      </c>
      <c r="E1175" s="224" t="s">
        <v>351</v>
      </c>
      <c r="F1175" s="224" t="s">
        <v>218</v>
      </c>
      <c r="G1175" s="224"/>
      <c r="H1175" s="224"/>
      <c r="I1175" s="339">
        <v>8</v>
      </c>
      <c r="J1175" s="332">
        <f t="shared" si="110"/>
        <v>0</v>
      </c>
      <c r="K1175" s="333" t="s">
        <v>219</v>
      </c>
      <c r="L1175" s="333"/>
      <c r="M1175" s="333"/>
      <c r="N1175" s="333"/>
      <c r="O1175" s="333"/>
      <c r="P1175" s="333"/>
      <c r="Q1175" s="334">
        <f>IF(K1175="nio",0,IF(K1175&gt;0,K1175*H1175/W1175,0))*VLOOKUP(B1175,'2-Kosten per locatie'!$A$13:$C$63,3,FALSE)</f>
        <v>0</v>
      </c>
      <c r="R1175" s="334">
        <f>IF(L1175&gt;0,L1175*H1175/X1175,0)*VLOOKUP(B1175,'2-Kosten per locatie'!$A$13:$C$63,3,FALSE)</f>
        <v>0</v>
      </c>
      <c r="S1175" s="334">
        <f>IF(M1175&gt;0,M1175*H1175/Y1175,0)*VLOOKUP(B1175,'2-Kosten per locatie'!$A$13:$C$63,3,FALSE)</f>
        <v>0</v>
      </c>
      <c r="T1175" s="334">
        <f>IF(N1175&gt;0,N1175*H1175/Z1175,0)*VLOOKUP(B1175,'2-Kosten per locatie'!$A$13:$C$63,3,FALSE)</f>
        <v>0</v>
      </c>
      <c r="U1175" s="334">
        <f>IF(O1175&gt;0,O1175*H1175/Y1175,0)*VLOOKUP(B1175,'2-Kosten per locatie'!$A$13:$C$63,3,FALSE)</f>
        <v>0</v>
      </c>
      <c r="V1175" s="334">
        <f>IF(P1175&gt;0,P1175*H1175/Z1175,0)*VLOOKUP(B1175,'2-Kosten per locatie'!$A$13:$C$63,3,FALSE)</f>
        <v>0</v>
      </c>
      <c r="W1175" s="335">
        <f>IF(K1175="nio",0,IF(K1175&gt;0,VLOOKUP(F1175,'3-Productie normen'!A:L,VLOOKUP(K1175,'3-Productie normen'!$B$38:$C$44,2,FALSE),FALSE)))</f>
        <v>0</v>
      </c>
      <c r="X1175" s="335">
        <f t="shared" si="111"/>
        <v>0</v>
      </c>
      <c r="Y1175" s="335">
        <f t="shared" si="112"/>
        <v>0</v>
      </c>
      <c r="Z1175" s="335">
        <f t="shared" si="113"/>
        <v>0</v>
      </c>
      <c r="AA1175" s="336" t="str">
        <f>VLOOKUP(F1175,'3-Productie normen'!A:O,15,FALSE)</f>
        <v>-</v>
      </c>
      <c r="AC1175" s="337">
        <f t="shared" si="114"/>
        <v>0</v>
      </c>
    </row>
    <row r="1176" spans="1:29" ht="14.1" customHeight="1">
      <c r="A1176" s="68">
        <v>1176</v>
      </c>
      <c r="B1176" s="224" t="s">
        <v>115</v>
      </c>
      <c r="C1176" s="224" t="s">
        <v>207</v>
      </c>
      <c r="D1176" s="225">
        <v>3</v>
      </c>
      <c r="E1176" s="224" t="s">
        <v>274</v>
      </c>
      <c r="F1176" s="224" t="s">
        <v>218</v>
      </c>
      <c r="G1176" s="224"/>
      <c r="H1176" s="224"/>
      <c r="I1176" s="339">
        <v>18</v>
      </c>
      <c r="J1176" s="332">
        <f t="shared" si="110"/>
        <v>0</v>
      </c>
      <c r="K1176" s="333" t="s">
        <v>219</v>
      </c>
      <c r="L1176" s="333"/>
      <c r="M1176" s="333"/>
      <c r="N1176" s="333"/>
      <c r="O1176" s="333"/>
      <c r="P1176" s="333"/>
      <c r="Q1176" s="334">
        <f>IF(K1176="nio",0,IF(K1176&gt;0,K1176*H1176/W1176,0))*VLOOKUP(B1176,'2-Kosten per locatie'!$A$13:$C$63,3,FALSE)</f>
        <v>0</v>
      </c>
      <c r="R1176" s="334">
        <f>IF(L1176&gt;0,L1176*H1176/X1176,0)*VLOOKUP(B1176,'2-Kosten per locatie'!$A$13:$C$63,3,FALSE)</f>
        <v>0</v>
      </c>
      <c r="S1176" s="334">
        <f>IF(M1176&gt;0,M1176*H1176/Y1176,0)*VLOOKUP(B1176,'2-Kosten per locatie'!$A$13:$C$63,3,FALSE)</f>
        <v>0</v>
      </c>
      <c r="T1176" s="334">
        <f>IF(N1176&gt;0,N1176*H1176/Z1176,0)*VLOOKUP(B1176,'2-Kosten per locatie'!$A$13:$C$63,3,FALSE)</f>
        <v>0</v>
      </c>
      <c r="U1176" s="334">
        <f>IF(O1176&gt;0,O1176*H1176/Y1176,0)*VLOOKUP(B1176,'2-Kosten per locatie'!$A$13:$C$63,3,FALSE)</f>
        <v>0</v>
      </c>
      <c r="V1176" s="334">
        <f>IF(P1176&gt;0,P1176*H1176/Z1176,0)*VLOOKUP(B1176,'2-Kosten per locatie'!$A$13:$C$63,3,FALSE)</f>
        <v>0</v>
      </c>
      <c r="W1176" s="335">
        <f>IF(K1176="nio",0,IF(K1176&gt;0,VLOOKUP(F1176,'3-Productie normen'!A:L,VLOOKUP(K1176,'3-Productie normen'!$B$38:$C$44,2,FALSE),FALSE)))</f>
        <v>0</v>
      </c>
      <c r="X1176" s="335">
        <f t="shared" si="111"/>
        <v>0</v>
      </c>
      <c r="Y1176" s="335">
        <f t="shared" si="112"/>
        <v>0</v>
      </c>
      <c r="Z1176" s="335">
        <f t="shared" si="113"/>
        <v>0</v>
      </c>
      <c r="AA1176" s="336" t="str">
        <f>VLOOKUP(F1176,'3-Productie normen'!A:O,15,FALSE)</f>
        <v>-</v>
      </c>
      <c r="AC1176" s="337">
        <f t="shared" si="114"/>
        <v>0</v>
      </c>
    </row>
    <row r="1177" spans="1:29" ht="14.1" customHeight="1">
      <c r="A1177" s="68">
        <v>1177</v>
      </c>
      <c r="B1177" s="224" t="s">
        <v>115</v>
      </c>
      <c r="C1177" s="224" t="s">
        <v>207</v>
      </c>
      <c r="D1177" s="225">
        <v>4</v>
      </c>
      <c r="E1177" s="224" t="s">
        <v>273</v>
      </c>
      <c r="F1177" s="224" t="s">
        <v>218</v>
      </c>
      <c r="G1177" s="224"/>
      <c r="H1177" s="224"/>
      <c r="I1177" s="339">
        <v>18</v>
      </c>
      <c r="J1177" s="332">
        <f t="shared" si="110"/>
        <v>0</v>
      </c>
      <c r="K1177" s="333" t="s">
        <v>219</v>
      </c>
      <c r="L1177" s="333"/>
      <c r="M1177" s="333"/>
      <c r="N1177" s="333"/>
      <c r="O1177" s="333"/>
      <c r="P1177" s="333"/>
      <c r="Q1177" s="334">
        <f>IF(K1177="nio",0,IF(K1177&gt;0,K1177*H1177/W1177,0))*VLOOKUP(B1177,'2-Kosten per locatie'!$A$13:$C$63,3,FALSE)</f>
        <v>0</v>
      </c>
      <c r="R1177" s="334">
        <f>IF(L1177&gt;0,L1177*H1177/X1177,0)*VLOOKUP(B1177,'2-Kosten per locatie'!$A$13:$C$63,3,FALSE)</f>
        <v>0</v>
      </c>
      <c r="S1177" s="334">
        <f>IF(M1177&gt;0,M1177*H1177/Y1177,0)*VLOOKUP(B1177,'2-Kosten per locatie'!$A$13:$C$63,3,FALSE)</f>
        <v>0</v>
      </c>
      <c r="T1177" s="334">
        <f>IF(N1177&gt;0,N1177*H1177/Z1177,0)*VLOOKUP(B1177,'2-Kosten per locatie'!$A$13:$C$63,3,FALSE)</f>
        <v>0</v>
      </c>
      <c r="U1177" s="334">
        <f>IF(O1177&gt;0,O1177*H1177/Y1177,0)*VLOOKUP(B1177,'2-Kosten per locatie'!$A$13:$C$63,3,FALSE)</f>
        <v>0</v>
      </c>
      <c r="V1177" s="334">
        <f>IF(P1177&gt;0,P1177*H1177/Z1177,0)*VLOOKUP(B1177,'2-Kosten per locatie'!$A$13:$C$63,3,FALSE)</f>
        <v>0</v>
      </c>
      <c r="W1177" s="335">
        <f>IF(K1177="nio",0,IF(K1177&gt;0,VLOOKUP(F1177,'3-Productie normen'!A:L,VLOOKUP(K1177,'3-Productie normen'!$B$38:$C$44,2,FALSE),FALSE)))</f>
        <v>0</v>
      </c>
      <c r="X1177" s="335">
        <f t="shared" si="111"/>
        <v>0</v>
      </c>
      <c r="Y1177" s="335">
        <f t="shared" si="112"/>
        <v>0</v>
      </c>
      <c r="Z1177" s="335">
        <f t="shared" si="113"/>
        <v>0</v>
      </c>
      <c r="AA1177" s="336" t="str">
        <f>VLOOKUP(F1177,'3-Productie normen'!A:O,15,FALSE)</f>
        <v>-</v>
      </c>
      <c r="AC1177" s="337">
        <f t="shared" si="114"/>
        <v>0</v>
      </c>
    </row>
    <row r="1178" spans="1:29" ht="14.1" customHeight="1">
      <c r="A1178" s="68">
        <v>1178</v>
      </c>
      <c r="B1178" s="224" t="s">
        <v>115</v>
      </c>
      <c r="C1178" s="224" t="s">
        <v>207</v>
      </c>
      <c r="D1178" s="225">
        <v>5</v>
      </c>
      <c r="E1178" s="224" t="s">
        <v>215</v>
      </c>
      <c r="F1178" s="224" t="s">
        <v>218</v>
      </c>
      <c r="G1178" s="224"/>
      <c r="H1178" s="224"/>
      <c r="I1178" s="339">
        <v>11</v>
      </c>
      <c r="J1178" s="332">
        <f t="shared" si="110"/>
        <v>0</v>
      </c>
      <c r="K1178" s="333" t="s">
        <v>219</v>
      </c>
      <c r="L1178" s="333"/>
      <c r="M1178" s="333"/>
      <c r="N1178" s="333"/>
      <c r="O1178" s="333"/>
      <c r="P1178" s="333"/>
      <c r="Q1178" s="334">
        <f>IF(K1178="nio",0,IF(K1178&gt;0,K1178*H1178/W1178,0))*VLOOKUP(B1178,'2-Kosten per locatie'!$A$13:$C$63,3,FALSE)</f>
        <v>0</v>
      </c>
      <c r="R1178" s="334">
        <f>IF(L1178&gt;0,L1178*H1178/X1178,0)*VLOOKUP(B1178,'2-Kosten per locatie'!$A$13:$C$63,3,FALSE)</f>
        <v>0</v>
      </c>
      <c r="S1178" s="334">
        <f>IF(M1178&gt;0,M1178*H1178/Y1178,0)*VLOOKUP(B1178,'2-Kosten per locatie'!$A$13:$C$63,3,FALSE)</f>
        <v>0</v>
      </c>
      <c r="T1178" s="334">
        <f>IF(N1178&gt;0,N1178*H1178/Z1178,0)*VLOOKUP(B1178,'2-Kosten per locatie'!$A$13:$C$63,3,FALSE)</f>
        <v>0</v>
      </c>
      <c r="U1178" s="334">
        <f>IF(O1178&gt;0,O1178*H1178/Y1178,0)*VLOOKUP(B1178,'2-Kosten per locatie'!$A$13:$C$63,3,FALSE)</f>
        <v>0</v>
      </c>
      <c r="V1178" s="334">
        <f>IF(P1178&gt;0,P1178*H1178/Z1178,0)*VLOOKUP(B1178,'2-Kosten per locatie'!$A$13:$C$63,3,FALSE)</f>
        <v>0</v>
      </c>
      <c r="W1178" s="335">
        <f>IF(K1178="nio",0,IF(K1178&gt;0,VLOOKUP(F1178,'3-Productie normen'!A:L,VLOOKUP(K1178,'3-Productie normen'!$B$38:$C$44,2,FALSE),FALSE)))</f>
        <v>0</v>
      </c>
      <c r="X1178" s="335">
        <f t="shared" si="111"/>
        <v>0</v>
      </c>
      <c r="Y1178" s="335">
        <f t="shared" si="112"/>
        <v>0</v>
      </c>
      <c r="Z1178" s="335">
        <f t="shared" si="113"/>
        <v>0</v>
      </c>
      <c r="AA1178" s="336" t="str">
        <f>VLOOKUP(F1178,'3-Productie normen'!A:O,15,FALSE)</f>
        <v>-</v>
      </c>
      <c r="AC1178" s="337">
        <f t="shared" si="114"/>
        <v>0</v>
      </c>
    </row>
    <row r="1179" spans="1:29" ht="14.1" customHeight="1">
      <c r="A1179" s="68">
        <v>1179</v>
      </c>
      <c r="B1179" s="224" t="s">
        <v>115</v>
      </c>
      <c r="C1179" s="224" t="s">
        <v>207</v>
      </c>
      <c r="D1179" s="225">
        <v>6</v>
      </c>
      <c r="E1179" s="224" t="s">
        <v>214</v>
      </c>
      <c r="F1179" s="224" t="s">
        <v>218</v>
      </c>
      <c r="G1179" s="224"/>
      <c r="H1179" s="224"/>
      <c r="I1179" s="339">
        <v>11</v>
      </c>
      <c r="J1179" s="332">
        <f t="shared" si="110"/>
        <v>0</v>
      </c>
      <c r="K1179" s="333" t="s">
        <v>219</v>
      </c>
      <c r="L1179" s="333"/>
      <c r="M1179" s="333"/>
      <c r="N1179" s="333"/>
      <c r="O1179" s="333"/>
      <c r="P1179" s="333"/>
      <c r="Q1179" s="334">
        <f>IF(K1179="nio",0,IF(K1179&gt;0,K1179*H1179/W1179,0))*VLOOKUP(B1179,'2-Kosten per locatie'!$A$13:$C$63,3,FALSE)</f>
        <v>0</v>
      </c>
      <c r="R1179" s="334">
        <f>IF(L1179&gt;0,L1179*H1179/X1179,0)*VLOOKUP(B1179,'2-Kosten per locatie'!$A$13:$C$63,3,FALSE)</f>
        <v>0</v>
      </c>
      <c r="S1179" s="334">
        <f>IF(M1179&gt;0,M1179*H1179/Y1179,0)*VLOOKUP(B1179,'2-Kosten per locatie'!$A$13:$C$63,3,FALSE)</f>
        <v>0</v>
      </c>
      <c r="T1179" s="334">
        <f>IF(N1179&gt;0,N1179*H1179/Z1179,0)*VLOOKUP(B1179,'2-Kosten per locatie'!$A$13:$C$63,3,FALSE)</f>
        <v>0</v>
      </c>
      <c r="U1179" s="334">
        <f>IF(O1179&gt;0,O1179*H1179/Y1179,0)*VLOOKUP(B1179,'2-Kosten per locatie'!$A$13:$C$63,3,FALSE)</f>
        <v>0</v>
      </c>
      <c r="V1179" s="334">
        <f>IF(P1179&gt;0,P1179*H1179/Z1179,0)*VLOOKUP(B1179,'2-Kosten per locatie'!$A$13:$C$63,3,FALSE)</f>
        <v>0</v>
      </c>
      <c r="W1179" s="335">
        <f>IF(K1179="nio",0,IF(K1179&gt;0,VLOOKUP(F1179,'3-Productie normen'!A:L,VLOOKUP(K1179,'3-Productie normen'!$B$38:$C$44,2,FALSE),FALSE)))</f>
        <v>0</v>
      </c>
      <c r="X1179" s="335">
        <f t="shared" si="111"/>
        <v>0</v>
      </c>
      <c r="Y1179" s="335">
        <f t="shared" si="112"/>
        <v>0</v>
      </c>
      <c r="Z1179" s="335">
        <f t="shared" si="113"/>
        <v>0</v>
      </c>
      <c r="AA1179" s="336" t="str">
        <f>VLOOKUP(F1179,'3-Productie normen'!A:O,15,FALSE)</f>
        <v>-</v>
      </c>
      <c r="AC1179" s="337">
        <f t="shared" si="114"/>
        <v>0</v>
      </c>
    </row>
    <row r="1180" spans="1:29" ht="14.1" customHeight="1">
      <c r="A1180" s="68">
        <v>1180</v>
      </c>
      <c r="B1180" s="224" t="s">
        <v>115</v>
      </c>
      <c r="C1180" s="224" t="s">
        <v>207</v>
      </c>
      <c r="D1180" s="225">
        <v>7</v>
      </c>
      <c r="E1180" s="224" t="s">
        <v>744</v>
      </c>
      <c r="F1180" s="224" t="s">
        <v>218</v>
      </c>
      <c r="G1180" s="224"/>
      <c r="H1180" s="224"/>
      <c r="I1180" s="339">
        <v>55</v>
      </c>
      <c r="J1180" s="332">
        <f t="shared" si="110"/>
        <v>0</v>
      </c>
      <c r="K1180" s="333" t="s">
        <v>219</v>
      </c>
      <c r="L1180" s="333"/>
      <c r="M1180" s="333"/>
      <c r="N1180" s="333"/>
      <c r="O1180" s="333"/>
      <c r="P1180" s="333"/>
      <c r="Q1180" s="334">
        <f>IF(K1180="nio",0,IF(K1180&gt;0,K1180*H1180/W1180,0))*VLOOKUP(B1180,'2-Kosten per locatie'!$A$13:$C$63,3,FALSE)</f>
        <v>0</v>
      </c>
      <c r="R1180" s="334">
        <f>IF(L1180&gt;0,L1180*H1180/X1180,0)*VLOOKUP(B1180,'2-Kosten per locatie'!$A$13:$C$63,3,FALSE)</f>
        <v>0</v>
      </c>
      <c r="S1180" s="334">
        <f>IF(M1180&gt;0,M1180*H1180/Y1180,0)*VLOOKUP(B1180,'2-Kosten per locatie'!$A$13:$C$63,3,FALSE)</f>
        <v>0</v>
      </c>
      <c r="T1180" s="334">
        <f>IF(N1180&gt;0,N1180*H1180/Z1180,0)*VLOOKUP(B1180,'2-Kosten per locatie'!$A$13:$C$63,3,FALSE)</f>
        <v>0</v>
      </c>
      <c r="U1180" s="334">
        <f>IF(O1180&gt;0,O1180*H1180/Y1180,0)*VLOOKUP(B1180,'2-Kosten per locatie'!$A$13:$C$63,3,FALSE)</f>
        <v>0</v>
      </c>
      <c r="V1180" s="334">
        <f>IF(P1180&gt;0,P1180*H1180/Z1180,0)*VLOOKUP(B1180,'2-Kosten per locatie'!$A$13:$C$63,3,FALSE)</f>
        <v>0</v>
      </c>
      <c r="W1180" s="335">
        <f>IF(K1180="nio",0,IF(K1180&gt;0,VLOOKUP(F1180,'3-Productie normen'!A:L,VLOOKUP(K1180,'3-Productie normen'!$B$38:$C$44,2,FALSE),FALSE)))</f>
        <v>0</v>
      </c>
      <c r="X1180" s="335">
        <f t="shared" si="111"/>
        <v>0</v>
      </c>
      <c r="Y1180" s="335">
        <f t="shared" si="112"/>
        <v>0</v>
      </c>
      <c r="Z1180" s="335">
        <f t="shared" si="113"/>
        <v>0</v>
      </c>
      <c r="AA1180" s="336" t="str">
        <f>VLOOKUP(F1180,'3-Productie normen'!A:O,15,FALSE)</f>
        <v>-</v>
      </c>
      <c r="AC1180" s="337">
        <f t="shared" si="114"/>
        <v>0</v>
      </c>
    </row>
    <row r="1181" spans="1:29" ht="14.1" customHeight="1">
      <c r="A1181" s="68">
        <v>1181</v>
      </c>
      <c r="B1181" s="224" t="s">
        <v>115</v>
      </c>
      <c r="C1181" s="224" t="s">
        <v>207</v>
      </c>
      <c r="D1181" s="225">
        <v>8</v>
      </c>
      <c r="E1181" s="224" t="s">
        <v>745</v>
      </c>
      <c r="F1181" s="224" t="s">
        <v>218</v>
      </c>
      <c r="G1181" s="224"/>
      <c r="H1181" s="224"/>
      <c r="I1181" s="339">
        <v>35</v>
      </c>
      <c r="J1181" s="332">
        <f t="shared" si="110"/>
        <v>0</v>
      </c>
      <c r="K1181" s="333" t="s">
        <v>219</v>
      </c>
      <c r="L1181" s="333"/>
      <c r="M1181" s="333"/>
      <c r="N1181" s="333"/>
      <c r="O1181" s="333"/>
      <c r="P1181" s="333"/>
      <c r="Q1181" s="334">
        <f>IF(K1181="nio",0,IF(K1181&gt;0,K1181*H1181/W1181,0))*VLOOKUP(B1181,'2-Kosten per locatie'!$A$13:$C$63,3,FALSE)</f>
        <v>0</v>
      </c>
      <c r="R1181" s="334">
        <f>IF(L1181&gt;0,L1181*H1181/X1181,0)*VLOOKUP(B1181,'2-Kosten per locatie'!$A$13:$C$63,3,FALSE)</f>
        <v>0</v>
      </c>
      <c r="S1181" s="334">
        <f>IF(M1181&gt;0,M1181*H1181/Y1181,0)*VLOOKUP(B1181,'2-Kosten per locatie'!$A$13:$C$63,3,FALSE)</f>
        <v>0</v>
      </c>
      <c r="T1181" s="334">
        <f>IF(N1181&gt;0,N1181*H1181/Z1181,0)*VLOOKUP(B1181,'2-Kosten per locatie'!$A$13:$C$63,3,FALSE)</f>
        <v>0</v>
      </c>
      <c r="U1181" s="334">
        <f>IF(O1181&gt;0,O1181*H1181/Y1181,0)*VLOOKUP(B1181,'2-Kosten per locatie'!$A$13:$C$63,3,FALSE)</f>
        <v>0</v>
      </c>
      <c r="V1181" s="334">
        <f>IF(P1181&gt;0,P1181*H1181/Z1181,0)*VLOOKUP(B1181,'2-Kosten per locatie'!$A$13:$C$63,3,FALSE)</f>
        <v>0</v>
      </c>
      <c r="W1181" s="335">
        <f>IF(K1181="nio",0,IF(K1181&gt;0,VLOOKUP(F1181,'3-Productie normen'!A:L,VLOOKUP(K1181,'3-Productie normen'!$B$38:$C$44,2,FALSE),FALSE)))</f>
        <v>0</v>
      </c>
      <c r="X1181" s="335">
        <f t="shared" si="111"/>
        <v>0</v>
      </c>
      <c r="Y1181" s="335">
        <f t="shared" si="112"/>
        <v>0</v>
      </c>
      <c r="Z1181" s="335">
        <f t="shared" si="113"/>
        <v>0</v>
      </c>
      <c r="AA1181" s="336" t="str">
        <f>VLOOKUP(F1181,'3-Productie normen'!A:O,15,FALSE)</f>
        <v>-</v>
      </c>
      <c r="AC1181" s="337">
        <f t="shared" si="114"/>
        <v>0</v>
      </c>
    </row>
    <row r="1182" spans="1:29" ht="14.1" customHeight="1">
      <c r="A1182" s="68">
        <v>1182</v>
      </c>
      <c r="B1182" s="224" t="s">
        <v>115</v>
      </c>
      <c r="C1182" s="224" t="s">
        <v>207</v>
      </c>
      <c r="D1182" s="225">
        <v>9</v>
      </c>
      <c r="E1182" s="224" t="s">
        <v>746</v>
      </c>
      <c r="F1182" s="224" t="s">
        <v>218</v>
      </c>
      <c r="G1182" s="224"/>
      <c r="H1182" s="224"/>
      <c r="I1182" s="339">
        <v>12</v>
      </c>
      <c r="J1182" s="332">
        <f t="shared" si="110"/>
        <v>0</v>
      </c>
      <c r="K1182" s="333" t="s">
        <v>219</v>
      </c>
      <c r="L1182" s="333"/>
      <c r="M1182" s="333"/>
      <c r="N1182" s="333"/>
      <c r="O1182" s="333"/>
      <c r="P1182" s="333"/>
      <c r="Q1182" s="334">
        <f>IF(K1182="nio",0,IF(K1182&gt;0,K1182*H1182/W1182,0))*VLOOKUP(B1182,'2-Kosten per locatie'!$A$13:$C$63,3,FALSE)</f>
        <v>0</v>
      </c>
      <c r="R1182" s="334">
        <f>IF(L1182&gt;0,L1182*H1182/X1182,0)*VLOOKUP(B1182,'2-Kosten per locatie'!$A$13:$C$63,3,FALSE)</f>
        <v>0</v>
      </c>
      <c r="S1182" s="334">
        <f>IF(M1182&gt;0,M1182*H1182/Y1182,0)*VLOOKUP(B1182,'2-Kosten per locatie'!$A$13:$C$63,3,FALSE)</f>
        <v>0</v>
      </c>
      <c r="T1182" s="334">
        <f>IF(N1182&gt;0,N1182*H1182/Z1182,0)*VLOOKUP(B1182,'2-Kosten per locatie'!$A$13:$C$63,3,FALSE)</f>
        <v>0</v>
      </c>
      <c r="U1182" s="334">
        <f>IF(O1182&gt;0,O1182*H1182/Y1182,0)*VLOOKUP(B1182,'2-Kosten per locatie'!$A$13:$C$63,3,FALSE)</f>
        <v>0</v>
      </c>
      <c r="V1182" s="334">
        <f>IF(P1182&gt;0,P1182*H1182/Z1182,0)*VLOOKUP(B1182,'2-Kosten per locatie'!$A$13:$C$63,3,FALSE)</f>
        <v>0</v>
      </c>
      <c r="W1182" s="335">
        <f>IF(K1182="nio",0,IF(K1182&gt;0,VLOOKUP(F1182,'3-Productie normen'!A:L,VLOOKUP(K1182,'3-Productie normen'!$B$38:$C$44,2,FALSE),FALSE)))</f>
        <v>0</v>
      </c>
      <c r="X1182" s="335">
        <f t="shared" si="111"/>
        <v>0</v>
      </c>
      <c r="Y1182" s="335">
        <f t="shared" si="112"/>
        <v>0</v>
      </c>
      <c r="Z1182" s="335">
        <f t="shared" si="113"/>
        <v>0</v>
      </c>
      <c r="AA1182" s="336" t="str">
        <f>VLOOKUP(F1182,'3-Productie normen'!A:O,15,FALSE)</f>
        <v>-</v>
      </c>
      <c r="AC1182" s="337">
        <f t="shared" si="114"/>
        <v>0</v>
      </c>
    </row>
    <row r="1183" spans="1:29" ht="14.1" customHeight="1">
      <c r="A1183" s="68">
        <v>1183</v>
      </c>
      <c r="B1183" s="224" t="s">
        <v>115</v>
      </c>
      <c r="C1183" s="224" t="s">
        <v>207</v>
      </c>
      <c r="D1183" s="225">
        <v>10</v>
      </c>
      <c r="E1183" s="224" t="s">
        <v>747</v>
      </c>
      <c r="F1183" s="224" t="s">
        <v>218</v>
      </c>
      <c r="G1183" s="224"/>
      <c r="H1183" s="224"/>
      <c r="I1183" s="339">
        <v>17</v>
      </c>
      <c r="J1183" s="332">
        <f t="shared" si="110"/>
        <v>0</v>
      </c>
      <c r="K1183" s="333" t="s">
        <v>219</v>
      </c>
      <c r="L1183" s="333"/>
      <c r="M1183" s="333"/>
      <c r="N1183" s="333"/>
      <c r="O1183" s="333"/>
      <c r="P1183" s="333"/>
      <c r="Q1183" s="334">
        <f>IF(K1183="nio",0,IF(K1183&gt;0,K1183*H1183/W1183,0))*VLOOKUP(B1183,'2-Kosten per locatie'!$A$13:$C$63,3,FALSE)</f>
        <v>0</v>
      </c>
      <c r="R1183" s="334">
        <f>IF(L1183&gt;0,L1183*H1183/X1183,0)*VLOOKUP(B1183,'2-Kosten per locatie'!$A$13:$C$63,3,FALSE)</f>
        <v>0</v>
      </c>
      <c r="S1183" s="334">
        <f>IF(M1183&gt;0,M1183*H1183/Y1183,0)*VLOOKUP(B1183,'2-Kosten per locatie'!$A$13:$C$63,3,FALSE)</f>
        <v>0</v>
      </c>
      <c r="T1183" s="334">
        <f>IF(N1183&gt;0,N1183*H1183/Z1183,0)*VLOOKUP(B1183,'2-Kosten per locatie'!$A$13:$C$63,3,FALSE)</f>
        <v>0</v>
      </c>
      <c r="U1183" s="334">
        <f>IF(O1183&gt;0,O1183*H1183/Y1183,0)*VLOOKUP(B1183,'2-Kosten per locatie'!$A$13:$C$63,3,FALSE)</f>
        <v>0</v>
      </c>
      <c r="V1183" s="334">
        <f>IF(P1183&gt;0,P1183*H1183/Z1183,0)*VLOOKUP(B1183,'2-Kosten per locatie'!$A$13:$C$63,3,FALSE)</f>
        <v>0</v>
      </c>
      <c r="W1183" s="335">
        <f>IF(K1183="nio",0,IF(K1183&gt;0,VLOOKUP(F1183,'3-Productie normen'!A:L,VLOOKUP(K1183,'3-Productie normen'!$B$38:$C$44,2,FALSE),FALSE)))</f>
        <v>0</v>
      </c>
      <c r="X1183" s="335">
        <f t="shared" si="111"/>
        <v>0</v>
      </c>
      <c r="Y1183" s="335">
        <f t="shared" si="112"/>
        <v>0</v>
      </c>
      <c r="Z1183" s="335">
        <f t="shared" si="113"/>
        <v>0</v>
      </c>
      <c r="AA1183" s="336" t="str">
        <f>VLOOKUP(F1183,'3-Productie normen'!A:O,15,FALSE)</f>
        <v>-</v>
      </c>
      <c r="AC1183" s="337">
        <f t="shared" si="114"/>
        <v>0</v>
      </c>
    </row>
    <row r="1184" spans="1:29" ht="14.1" customHeight="1">
      <c r="A1184" s="68">
        <v>1184</v>
      </c>
      <c r="B1184" s="224" t="s">
        <v>115</v>
      </c>
      <c r="C1184" s="224" t="s">
        <v>207</v>
      </c>
      <c r="D1184" s="225">
        <v>11</v>
      </c>
      <c r="E1184" s="224" t="s">
        <v>427</v>
      </c>
      <c r="F1184" s="224" t="s">
        <v>218</v>
      </c>
      <c r="G1184" s="224"/>
      <c r="H1184" s="224"/>
      <c r="I1184" s="339">
        <v>15</v>
      </c>
      <c r="J1184" s="332">
        <f t="shared" si="110"/>
        <v>0</v>
      </c>
      <c r="K1184" s="333" t="s">
        <v>219</v>
      </c>
      <c r="L1184" s="333"/>
      <c r="M1184" s="333"/>
      <c r="N1184" s="333"/>
      <c r="O1184" s="333"/>
      <c r="P1184" s="333"/>
      <c r="Q1184" s="334">
        <f>IF(K1184="nio",0,IF(K1184&gt;0,K1184*H1184/W1184,0))*VLOOKUP(B1184,'2-Kosten per locatie'!$A$13:$C$63,3,FALSE)</f>
        <v>0</v>
      </c>
      <c r="R1184" s="334">
        <f>IF(L1184&gt;0,L1184*H1184/X1184,0)*VLOOKUP(B1184,'2-Kosten per locatie'!$A$13:$C$63,3,FALSE)</f>
        <v>0</v>
      </c>
      <c r="S1184" s="334">
        <f>IF(M1184&gt;0,M1184*H1184/Y1184,0)*VLOOKUP(B1184,'2-Kosten per locatie'!$A$13:$C$63,3,FALSE)</f>
        <v>0</v>
      </c>
      <c r="T1184" s="334">
        <f>IF(N1184&gt;0,N1184*H1184/Z1184,0)*VLOOKUP(B1184,'2-Kosten per locatie'!$A$13:$C$63,3,FALSE)</f>
        <v>0</v>
      </c>
      <c r="U1184" s="334">
        <f>IF(O1184&gt;0,O1184*H1184/Y1184,0)*VLOOKUP(B1184,'2-Kosten per locatie'!$A$13:$C$63,3,FALSE)</f>
        <v>0</v>
      </c>
      <c r="V1184" s="334">
        <f>IF(P1184&gt;0,P1184*H1184/Z1184,0)*VLOOKUP(B1184,'2-Kosten per locatie'!$A$13:$C$63,3,FALSE)</f>
        <v>0</v>
      </c>
      <c r="W1184" s="335">
        <f>IF(K1184="nio",0,IF(K1184&gt;0,VLOOKUP(F1184,'3-Productie normen'!A:L,VLOOKUP(K1184,'3-Productie normen'!$B$38:$C$44,2,FALSE),FALSE)))</f>
        <v>0</v>
      </c>
      <c r="X1184" s="335">
        <f t="shared" si="111"/>
        <v>0</v>
      </c>
      <c r="Y1184" s="335">
        <f t="shared" si="112"/>
        <v>0</v>
      </c>
      <c r="Z1184" s="335">
        <f t="shared" si="113"/>
        <v>0</v>
      </c>
      <c r="AA1184" s="336" t="str">
        <f>VLOOKUP(F1184,'3-Productie normen'!A:O,15,FALSE)</f>
        <v>-</v>
      </c>
      <c r="AC1184" s="337">
        <f t="shared" si="114"/>
        <v>0</v>
      </c>
    </row>
    <row r="1185" spans="1:29" ht="14.1" customHeight="1">
      <c r="A1185" s="68">
        <v>1185</v>
      </c>
      <c r="B1185" s="224" t="s">
        <v>115</v>
      </c>
      <c r="C1185" s="224" t="s">
        <v>207</v>
      </c>
      <c r="D1185" s="225">
        <v>12</v>
      </c>
      <c r="E1185" s="224" t="s">
        <v>673</v>
      </c>
      <c r="F1185" s="224" t="s">
        <v>218</v>
      </c>
      <c r="G1185" s="224"/>
      <c r="H1185" s="224"/>
      <c r="I1185" s="339">
        <v>12</v>
      </c>
      <c r="J1185" s="332">
        <f>SUM(K1185:P1185)</f>
        <v>0</v>
      </c>
      <c r="K1185" s="333" t="s">
        <v>219</v>
      </c>
      <c r="L1185" s="333"/>
      <c r="M1185" s="333"/>
      <c r="N1185" s="333"/>
      <c r="O1185" s="333"/>
      <c r="P1185" s="333"/>
      <c r="Q1185" s="334">
        <f>IF(K1185="nio",0,IF(K1185&gt;0,K1185*H1185/W1185,0))*VLOOKUP(B1185,'2-Kosten per locatie'!$A$13:$C$63,3,FALSE)</f>
        <v>0</v>
      </c>
      <c r="R1185" s="334">
        <f>IF(L1185&gt;0,L1185*H1185/X1185,0)*VLOOKUP(B1185,'2-Kosten per locatie'!$A$13:$C$63,3,FALSE)</f>
        <v>0</v>
      </c>
      <c r="S1185" s="334">
        <f>IF(M1185&gt;0,M1185*H1185/Y1185,0)*VLOOKUP(B1185,'2-Kosten per locatie'!$A$13:$C$63,3,FALSE)</f>
        <v>0</v>
      </c>
      <c r="T1185" s="334">
        <f>IF(N1185&gt;0,N1185*H1185/Z1185,0)*VLOOKUP(B1185,'2-Kosten per locatie'!$A$13:$C$63,3,FALSE)</f>
        <v>0</v>
      </c>
      <c r="U1185" s="334">
        <f>IF(O1185&gt;0,O1185*H1185/Y1185,0)*VLOOKUP(B1185,'2-Kosten per locatie'!$A$13:$C$63,3,FALSE)</f>
        <v>0</v>
      </c>
      <c r="V1185" s="334">
        <f>IF(P1185&gt;0,P1185*H1185/Z1185,0)*VLOOKUP(B1185,'2-Kosten per locatie'!$A$13:$C$63,3,FALSE)</f>
        <v>0</v>
      </c>
      <c r="W1185" s="335">
        <f>IF(K1185="nio",0,IF(K1185&gt;0,VLOOKUP(F1185,'3-Productie normen'!A:L,VLOOKUP(K1185,'3-Productie normen'!$B$38:$C$44,2,FALSE),FALSE)))</f>
        <v>0</v>
      </c>
      <c r="X1185" s="335">
        <f>IF(L1185&gt;0,W1185*$X$8,0)</f>
        <v>0</v>
      </c>
      <c r="Y1185" s="335">
        <f>IF((OR(M1185&gt;0,O1185&gt;0)),W1185*$Y$8,0)</f>
        <v>0</v>
      </c>
      <c r="Z1185" s="335">
        <f>IF((OR(N1185&gt;0,P1185&gt;0)),W1185*$Z$8,0)</f>
        <v>0</v>
      </c>
      <c r="AA1185" s="336" t="str">
        <f>VLOOKUP(F1185,'3-Productie normen'!A:O,15,FALSE)</f>
        <v>-</v>
      </c>
      <c r="AC1185" s="337">
        <f>J1185*H1185</f>
        <v>0</v>
      </c>
    </row>
    <row r="1186" spans="1:29" ht="14.1" customHeight="1">
      <c r="A1186" s="68">
        <v>1186</v>
      </c>
      <c r="B1186" s="224" t="s">
        <v>115</v>
      </c>
      <c r="C1186" s="224" t="s">
        <v>207</v>
      </c>
      <c r="D1186" s="225">
        <v>13</v>
      </c>
      <c r="E1186" s="224" t="s">
        <v>158</v>
      </c>
      <c r="F1186" s="224" t="s">
        <v>218</v>
      </c>
      <c r="G1186" s="224"/>
      <c r="H1186" s="224"/>
      <c r="I1186" s="339">
        <v>20</v>
      </c>
      <c r="J1186" s="332">
        <f>SUM(K1186:P1186)</f>
        <v>0</v>
      </c>
      <c r="K1186" s="333" t="s">
        <v>219</v>
      </c>
      <c r="L1186" s="333"/>
      <c r="M1186" s="333"/>
      <c r="N1186" s="333"/>
      <c r="O1186" s="333"/>
      <c r="P1186" s="333"/>
      <c r="Q1186" s="334">
        <f>IF(K1186="nio",0,IF(K1186&gt;0,K1186*H1186/W1186,0))*VLOOKUP(B1186,'2-Kosten per locatie'!$A$13:$C$63,3,FALSE)</f>
        <v>0</v>
      </c>
      <c r="R1186" s="334">
        <f>IF(L1186&gt;0,L1186*H1186/X1186,0)*VLOOKUP(B1186,'2-Kosten per locatie'!$A$13:$C$63,3,FALSE)</f>
        <v>0</v>
      </c>
      <c r="S1186" s="334">
        <f>IF(M1186&gt;0,M1186*H1186/Y1186,0)*VLOOKUP(B1186,'2-Kosten per locatie'!$A$13:$C$63,3,FALSE)</f>
        <v>0</v>
      </c>
      <c r="T1186" s="334">
        <f>IF(N1186&gt;0,N1186*H1186/Z1186,0)*VLOOKUP(B1186,'2-Kosten per locatie'!$A$13:$C$63,3,FALSE)</f>
        <v>0</v>
      </c>
      <c r="U1186" s="334">
        <f>IF(O1186&gt;0,O1186*H1186/Y1186,0)*VLOOKUP(B1186,'2-Kosten per locatie'!$A$13:$C$63,3,FALSE)</f>
        <v>0</v>
      </c>
      <c r="V1186" s="334">
        <f>IF(P1186&gt;0,P1186*H1186/Z1186,0)*VLOOKUP(B1186,'2-Kosten per locatie'!$A$13:$C$63,3,FALSE)</f>
        <v>0</v>
      </c>
      <c r="W1186" s="335">
        <f>IF(K1186="nio",0,IF(K1186&gt;0,VLOOKUP(F1186,'3-Productie normen'!A:L,VLOOKUP(K1186,'3-Productie normen'!$B$38:$C$44,2,FALSE),FALSE)))</f>
        <v>0</v>
      </c>
      <c r="X1186" s="335">
        <f>IF(L1186&gt;0,W1186*$X$8,0)</f>
        <v>0</v>
      </c>
      <c r="Y1186" s="335">
        <f>IF((OR(M1186&gt;0,O1186&gt;0)),W1186*$Y$8,0)</f>
        <v>0</v>
      </c>
      <c r="Z1186" s="335">
        <f>IF((OR(N1186&gt;0,P1186&gt;0)),W1186*$Z$8,0)</f>
        <v>0</v>
      </c>
      <c r="AA1186" s="336" t="str">
        <f>VLOOKUP(F1186,'3-Productie normen'!A:O,15,FALSE)</f>
        <v>-</v>
      </c>
      <c r="AC1186" s="337">
        <f>J1186*H1186</f>
        <v>0</v>
      </c>
    </row>
    <row r="1187" spans="1:29" ht="14.1" customHeight="1">
      <c r="A1187" s="68">
        <v>1187</v>
      </c>
      <c r="B1187" s="224" t="s">
        <v>115</v>
      </c>
      <c r="C1187" s="224" t="s">
        <v>207</v>
      </c>
      <c r="D1187" s="225">
        <v>14</v>
      </c>
      <c r="E1187" s="224" t="s">
        <v>154</v>
      </c>
      <c r="F1187" s="224" t="s">
        <v>218</v>
      </c>
      <c r="G1187" s="224"/>
      <c r="H1187" s="224"/>
      <c r="I1187" s="339">
        <v>53</v>
      </c>
      <c r="J1187" s="332">
        <f>SUM(K1187:P1187)</f>
        <v>0</v>
      </c>
      <c r="K1187" s="333" t="s">
        <v>219</v>
      </c>
      <c r="L1187" s="333"/>
      <c r="M1187" s="333"/>
      <c r="N1187" s="333"/>
      <c r="O1187" s="333"/>
      <c r="P1187" s="333"/>
      <c r="Q1187" s="334">
        <f>IF(K1187="nio",0,IF(K1187&gt;0,K1187*H1187/W1187,0))*VLOOKUP(B1187,'2-Kosten per locatie'!$A$13:$C$63,3,FALSE)</f>
        <v>0</v>
      </c>
      <c r="R1187" s="334">
        <f>IF(L1187&gt;0,L1187*H1187/X1187,0)*VLOOKUP(B1187,'2-Kosten per locatie'!$A$13:$C$63,3,FALSE)</f>
        <v>0</v>
      </c>
      <c r="S1187" s="334">
        <f>IF(M1187&gt;0,M1187*H1187/Y1187,0)*VLOOKUP(B1187,'2-Kosten per locatie'!$A$13:$C$63,3,FALSE)</f>
        <v>0</v>
      </c>
      <c r="T1187" s="334">
        <f>IF(N1187&gt;0,N1187*H1187/Z1187,0)*VLOOKUP(B1187,'2-Kosten per locatie'!$A$13:$C$63,3,FALSE)</f>
        <v>0</v>
      </c>
      <c r="U1187" s="334">
        <f>IF(O1187&gt;0,O1187*H1187/Y1187,0)*VLOOKUP(B1187,'2-Kosten per locatie'!$A$13:$C$63,3,FALSE)</f>
        <v>0</v>
      </c>
      <c r="V1187" s="334">
        <f>IF(P1187&gt;0,P1187*H1187/Z1187,0)*VLOOKUP(B1187,'2-Kosten per locatie'!$A$13:$C$63,3,FALSE)</f>
        <v>0</v>
      </c>
      <c r="W1187" s="335">
        <f>IF(K1187="nio",0,IF(K1187&gt;0,VLOOKUP(F1187,'3-Productie normen'!A:L,VLOOKUP(K1187,'3-Productie normen'!$B$38:$C$44,2,FALSE),FALSE)))</f>
        <v>0</v>
      </c>
      <c r="X1187" s="335">
        <f>IF(L1187&gt;0,W1187*$X$8,0)</f>
        <v>0</v>
      </c>
      <c r="Y1187" s="335">
        <f>IF((OR(M1187&gt;0,O1187&gt;0)),W1187*$Y$8,0)</f>
        <v>0</v>
      </c>
      <c r="Z1187" s="335">
        <f>IF((OR(N1187&gt;0,P1187&gt;0)),W1187*$Z$8,0)</f>
        <v>0</v>
      </c>
      <c r="AA1187" s="336" t="str">
        <f>VLOOKUP(F1187,'3-Productie normen'!A:O,15,FALSE)</f>
        <v>-</v>
      </c>
      <c r="AC1187" s="337">
        <f>J1187*H1187</f>
        <v>0</v>
      </c>
    </row>
    <row r="1188" spans="1:29" ht="14.1" customHeight="1">
      <c r="A1188" s="68">
        <v>1188</v>
      </c>
      <c r="B1188" s="224" t="s">
        <v>116</v>
      </c>
      <c r="C1188" s="224" t="s">
        <v>207</v>
      </c>
      <c r="D1188" s="225">
        <v>1</v>
      </c>
      <c r="E1188" s="224" t="s">
        <v>747</v>
      </c>
      <c r="F1188" s="224" t="s">
        <v>218</v>
      </c>
      <c r="G1188" s="224"/>
      <c r="H1188" s="224"/>
      <c r="I1188" s="339">
        <v>10.4</v>
      </c>
      <c r="J1188" s="332">
        <f t="shared" ref="J1188:J1199" si="115">SUM(K1188:P1188)</f>
        <v>0</v>
      </c>
      <c r="K1188" s="333" t="s">
        <v>219</v>
      </c>
      <c r="L1188" s="333"/>
      <c r="M1188" s="333"/>
      <c r="N1188" s="333"/>
      <c r="O1188" s="333"/>
      <c r="P1188" s="333"/>
      <c r="Q1188" s="334">
        <f>IF(K1188="nio",0,IF(K1188&gt;0,K1188*H1188/W1188,0))*VLOOKUP(B1188,'2-Kosten per locatie'!$A$13:$C$63,3,FALSE)</f>
        <v>0</v>
      </c>
      <c r="R1188" s="334">
        <f>IF(L1188&gt;0,L1188*H1188/X1188,0)*VLOOKUP(B1188,'2-Kosten per locatie'!$A$13:$C$63,3,FALSE)</f>
        <v>0</v>
      </c>
      <c r="S1188" s="334">
        <f>IF(M1188&gt;0,M1188*H1188/Y1188,0)*VLOOKUP(B1188,'2-Kosten per locatie'!$A$13:$C$63,3,FALSE)</f>
        <v>0</v>
      </c>
      <c r="T1188" s="334">
        <f>IF(N1188&gt;0,N1188*H1188/Z1188,0)*VLOOKUP(B1188,'2-Kosten per locatie'!$A$13:$C$63,3,FALSE)</f>
        <v>0</v>
      </c>
      <c r="U1188" s="334">
        <f>IF(O1188&gt;0,O1188*H1188/Y1188,0)*VLOOKUP(B1188,'2-Kosten per locatie'!$A$13:$C$63,3,FALSE)</f>
        <v>0</v>
      </c>
      <c r="V1188" s="334">
        <f>IF(P1188&gt;0,P1188*H1188/Z1188,0)*VLOOKUP(B1188,'2-Kosten per locatie'!$A$13:$C$63,3,FALSE)</f>
        <v>0</v>
      </c>
      <c r="W1188" s="335">
        <f>IF(K1188="nio",0,IF(K1188&gt;0,VLOOKUP(F1188,'3-Productie normen'!A:L,VLOOKUP(K1188,'3-Productie normen'!$B$38:$C$44,2,FALSE),FALSE)))</f>
        <v>0</v>
      </c>
      <c r="X1188" s="335">
        <f t="shared" ref="X1188:X1199" si="116">IF(L1188&gt;0,W1188*$X$8,0)</f>
        <v>0</v>
      </c>
      <c r="Y1188" s="335">
        <f t="shared" ref="Y1188:Y1199" si="117">IF((OR(M1188&gt;0,O1188&gt;0)),W1188*$Y$8,0)</f>
        <v>0</v>
      </c>
      <c r="Z1188" s="335">
        <f t="shared" ref="Z1188:Z1199" si="118">IF((OR(N1188&gt;0,P1188&gt;0)),W1188*$Z$8,0)</f>
        <v>0</v>
      </c>
      <c r="AA1188" s="336" t="str">
        <f>VLOOKUP(F1188,'3-Productie normen'!A:O,15,FALSE)</f>
        <v>-</v>
      </c>
      <c r="AC1188" s="337">
        <f t="shared" ref="AC1188:AC1199" si="119">J1188*H1188</f>
        <v>0</v>
      </c>
    </row>
    <row r="1189" spans="1:29" ht="14.1" customHeight="1">
      <c r="A1189" s="68">
        <v>1189</v>
      </c>
      <c r="B1189" s="224" t="s">
        <v>116</v>
      </c>
      <c r="C1189" s="224" t="s">
        <v>207</v>
      </c>
      <c r="D1189" s="225">
        <v>3</v>
      </c>
      <c r="E1189" s="224" t="s">
        <v>230</v>
      </c>
      <c r="F1189" s="224" t="s">
        <v>218</v>
      </c>
      <c r="G1189" s="224"/>
      <c r="H1189" s="224"/>
      <c r="I1189" s="339">
        <v>10.7</v>
      </c>
      <c r="J1189" s="332">
        <f t="shared" si="115"/>
        <v>0</v>
      </c>
      <c r="K1189" s="333" t="s">
        <v>219</v>
      </c>
      <c r="L1189" s="333"/>
      <c r="M1189" s="333"/>
      <c r="N1189" s="333"/>
      <c r="O1189" s="333"/>
      <c r="P1189" s="333"/>
      <c r="Q1189" s="334">
        <f>IF(K1189="nio",0,IF(K1189&gt;0,K1189*H1189/W1189,0))*VLOOKUP(B1189,'2-Kosten per locatie'!$A$13:$C$63,3,FALSE)</f>
        <v>0</v>
      </c>
      <c r="R1189" s="334">
        <f>IF(L1189&gt;0,L1189*H1189/X1189,0)*VLOOKUP(B1189,'2-Kosten per locatie'!$A$13:$C$63,3,FALSE)</f>
        <v>0</v>
      </c>
      <c r="S1189" s="334">
        <f>IF(M1189&gt;0,M1189*H1189/Y1189,0)*VLOOKUP(B1189,'2-Kosten per locatie'!$A$13:$C$63,3,FALSE)</f>
        <v>0</v>
      </c>
      <c r="T1189" s="334">
        <f>IF(N1189&gt;0,N1189*H1189/Z1189,0)*VLOOKUP(B1189,'2-Kosten per locatie'!$A$13:$C$63,3,FALSE)</f>
        <v>0</v>
      </c>
      <c r="U1189" s="334">
        <f>IF(O1189&gt;0,O1189*H1189/Y1189,0)*VLOOKUP(B1189,'2-Kosten per locatie'!$A$13:$C$63,3,FALSE)</f>
        <v>0</v>
      </c>
      <c r="V1189" s="334">
        <f>IF(P1189&gt;0,P1189*H1189/Z1189,0)*VLOOKUP(B1189,'2-Kosten per locatie'!$A$13:$C$63,3,FALSE)</f>
        <v>0</v>
      </c>
      <c r="W1189" s="335">
        <f>IF(K1189="nio",0,IF(K1189&gt;0,VLOOKUP(F1189,'3-Productie normen'!A:L,VLOOKUP(K1189,'3-Productie normen'!$B$38:$C$44,2,FALSE),FALSE)))</f>
        <v>0</v>
      </c>
      <c r="X1189" s="335">
        <f t="shared" si="116"/>
        <v>0</v>
      </c>
      <c r="Y1189" s="335">
        <f t="shared" si="117"/>
        <v>0</v>
      </c>
      <c r="Z1189" s="335">
        <f t="shared" si="118"/>
        <v>0</v>
      </c>
      <c r="AA1189" s="336" t="str">
        <f>VLOOKUP(F1189,'3-Productie normen'!A:O,15,FALSE)</f>
        <v>-</v>
      </c>
      <c r="AC1189" s="337">
        <f t="shared" si="119"/>
        <v>0</v>
      </c>
    </row>
    <row r="1190" spans="1:29" ht="14.1" customHeight="1">
      <c r="A1190" s="68">
        <v>1190</v>
      </c>
      <c r="B1190" s="224" t="s">
        <v>116</v>
      </c>
      <c r="C1190" s="224" t="s">
        <v>207</v>
      </c>
      <c r="D1190" s="225">
        <v>4</v>
      </c>
      <c r="E1190" s="224" t="s">
        <v>748</v>
      </c>
      <c r="F1190" s="224" t="s">
        <v>218</v>
      </c>
      <c r="G1190" s="224"/>
      <c r="H1190" s="224"/>
      <c r="I1190" s="339">
        <v>4.0999999999999996</v>
      </c>
      <c r="J1190" s="332">
        <f t="shared" si="115"/>
        <v>0</v>
      </c>
      <c r="K1190" s="333" t="s">
        <v>219</v>
      </c>
      <c r="L1190" s="333"/>
      <c r="M1190" s="333"/>
      <c r="N1190" s="333"/>
      <c r="O1190" s="333"/>
      <c r="P1190" s="333"/>
      <c r="Q1190" s="334">
        <f>IF(K1190="nio",0,IF(K1190&gt;0,K1190*H1190/W1190,0))*VLOOKUP(B1190,'2-Kosten per locatie'!$A$13:$C$63,3,FALSE)</f>
        <v>0</v>
      </c>
      <c r="R1190" s="334">
        <f>IF(L1190&gt;0,L1190*H1190/X1190,0)*VLOOKUP(B1190,'2-Kosten per locatie'!$A$13:$C$63,3,FALSE)</f>
        <v>0</v>
      </c>
      <c r="S1190" s="334">
        <f>IF(M1190&gt;0,M1190*H1190/Y1190,0)*VLOOKUP(B1190,'2-Kosten per locatie'!$A$13:$C$63,3,FALSE)</f>
        <v>0</v>
      </c>
      <c r="T1190" s="334">
        <f>IF(N1190&gt;0,N1190*H1190/Z1190,0)*VLOOKUP(B1190,'2-Kosten per locatie'!$A$13:$C$63,3,FALSE)</f>
        <v>0</v>
      </c>
      <c r="U1190" s="334">
        <f>IF(O1190&gt;0,O1190*H1190/Y1190,0)*VLOOKUP(B1190,'2-Kosten per locatie'!$A$13:$C$63,3,FALSE)</f>
        <v>0</v>
      </c>
      <c r="V1190" s="334">
        <f>IF(P1190&gt;0,P1190*H1190/Z1190,0)*VLOOKUP(B1190,'2-Kosten per locatie'!$A$13:$C$63,3,FALSE)</f>
        <v>0</v>
      </c>
      <c r="W1190" s="335">
        <f>IF(K1190="nio",0,IF(K1190&gt;0,VLOOKUP(F1190,'3-Productie normen'!A:L,VLOOKUP(K1190,'3-Productie normen'!$B$38:$C$44,2,FALSE),FALSE)))</f>
        <v>0</v>
      </c>
      <c r="X1190" s="335">
        <f t="shared" si="116"/>
        <v>0</v>
      </c>
      <c r="Y1190" s="335">
        <f t="shared" si="117"/>
        <v>0</v>
      </c>
      <c r="Z1190" s="335">
        <f t="shared" si="118"/>
        <v>0</v>
      </c>
      <c r="AA1190" s="336" t="str">
        <f>VLOOKUP(F1190,'3-Productie normen'!A:O,15,FALSE)</f>
        <v>-</v>
      </c>
      <c r="AC1190" s="337">
        <f t="shared" si="119"/>
        <v>0</v>
      </c>
    </row>
    <row r="1191" spans="1:29" ht="14.1" customHeight="1">
      <c r="A1191" s="68">
        <v>1191</v>
      </c>
      <c r="B1191" s="224" t="s">
        <v>116</v>
      </c>
      <c r="C1191" s="224" t="s">
        <v>207</v>
      </c>
      <c r="D1191" s="225">
        <v>5</v>
      </c>
      <c r="E1191" s="224" t="s">
        <v>749</v>
      </c>
      <c r="F1191" s="224" t="s">
        <v>218</v>
      </c>
      <c r="G1191" s="224"/>
      <c r="H1191" s="224"/>
      <c r="I1191" s="339">
        <v>10.7</v>
      </c>
      <c r="J1191" s="332">
        <f t="shared" si="115"/>
        <v>0</v>
      </c>
      <c r="K1191" s="333" t="s">
        <v>219</v>
      </c>
      <c r="L1191" s="333"/>
      <c r="M1191" s="333"/>
      <c r="N1191" s="333"/>
      <c r="O1191" s="333"/>
      <c r="P1191" s="333"/>
      <c r="Q1191" s="334">
        <f>IF(K1191="nio",0,IF(K1191&gt;0,K1191*H1191/W1191,0))*VLOOKUP(B1191,'2-Kosten per locatie'!$A$13:$C$63,3,FALSE)</f>
        <v>0</v>
      </c>
      <c r="R1191" s="334">
        <f>IF(L1191&gt;0,L1191*H1191/X1191,0)*VLOOKUP(B1191,'2-Kosten per locatie'!$A$13:$C$63,3,FALSE)</f>
        <v>0</v>
      </c>
      <c r="S1191" s="334">
        <f>IF(M1191&gt;0,M1191*H1191/Y1191,0)*VLOOKUP(B1191,'2-Kosten per locatie'!$A$13:$C$63,3,FALSE)</f>
        <v>0</v>
      </c>
      <c r="T1191" s="334">
        <f>IF(N1191&gt;0,N1191*H1191/Z1191,0)*VLOOKUP(B1191,'2-Kosten per locatie'!$A$13:$C$63,3,FALSE)</f>
        <v>0</v>
      </c>
      <c r="U1191" s="334">
        <f>IF(O1191&gt;0,O1191*H1191/Y1191,0)*VLOOKUP(B1191,'2-Kosten per locatie'!$A$13:$C$63,3,FALSE)</f>
        <v>0</v>
      </c>
      <c r="V1191" s="334">
        <f>IF(P1191&gt;0,P1191*H1191/Z1191,0)*VLOOKUP(B1191,'2-Kosten per locatie'!$A$13:$C$63,3,FALSE)</f>
        <v>0</v>
      </c>
      <c r="W1191" s="335">
        <f>IF(K1191="nio",0,IF(K1191&gt;0,VLOOKUP(F1191,'3-Productie normen'!A:L,VLOOKUP(K1191,'3-Productie normen'!$B$38:$C$44,2,FALSE),FALSE)))</f>
        <v>0</v>
      </c>
      <c r="X1191" s="335">
        <f t="shared" si="116"/>
        <v>0</v>
      </c>
      <c r="Y1191" s="335">
        <f t="shared" si="117"/>
        <v>0</v>
      </c>
      <c r="Z1191" s="335">
        <f t="shared" si="118"/>
        <v>0</v>
      </c>
      <c r="AA1191" s="336" t="str">
        <f>VLOOKUP(F1191,'3-Productie normen'!A:O,15,FALSE)</f>
        <v>-</v>
      </c>
      <c r="AC1191" s="337">
        <f t="shared" si="119"/>
        <v>0</v>
      </c>
    </row>
    <row r="1192" spans="1:29" ht="14.1" customHeight="1">
      <c r="A1192" s="68">
        <v>1192</v>
      </c>
      <c r="B1192" s="224" t="s">
        <v>116</v>
      </c>
      <c r="C1192" s="224" t="s">
        <v>207</v>
      </c>
      <c r="D1192" s="225">
        <v>6</v>
      </c>
      <c r="E1192" s="224" t="s">
        <v>167</v>
      </c>
      <c r="F1192" s="224" t="s">
        <v>218</v>
      </c>
      <c r="G1192" s="224"/>
      <c r="H1192" s="224"/>
      <c r="I1192" s="339">
        <v>7.5</v>
      </c>
      <c r="J1192" s="332">
        <f>SUM(K1192:P1192)</f>
        <v>0</v>
      </c>
      <c r="K1192" s="333" t="s">
        <v>219</v>
      </c>
      <c r="L1192" s="333"/>
      <c r="M1192" s="333"/>
      <c r="N1192" s="333"/>
      <c r="O1192" s="333"/>
      <c r="P1192" s="333"/>
      <c r="Q1192" s="334">
        <f>IF(K1192="nio",0,IF(K1192&gt;0,K1192*H1192/W1192,0))*VLOOKUP(B1192,'2-Kosten per locatie'!$A$13:$C$63,3,FALSE)</f>
        <v>0</v>
      </c>
      <c r="R1192" s="334">
        <f>IF(L1192&gt;0,L1192*H1192/X1192,0)*VLOOKUP(B1192,'2-Kosten per locatie'!$A$13:$C$63,3,FALSE)</f>
        <v>0</v>
      </c>
      <c r="S1192" s="334">
        <f>IF(M1192&gt;0,M1192*H1192/Y1192,0)*VLOOKUP(B1192,'2-Kosten per locatie'!$A$13:$C$63,3,FALSE)</f>
        <v>0</v>
      </c>
      <c r="T1192" s="334">
        <f>IF(N1192&gt;0,N1192*H1192/Z1192,0)*VLOOKUP(B1192,'2-Kosten per locatie'!$A$13:$C$63,3,FALSE)</f>
        <v>0</v>
      </c>
      <c r="U1192" s="334">
        <f>IF(O1192&gt;0,O1192*H1192/Y1192,0)*VLOOKUP(B1192,'2-Kosten per locatie'!$A$13:$C$63,3,FALSE)</f>
        <v>0</v>
      </c>
      <c r="V1192" s="334">
        <f>IF(P1192&gt;0,P1192*H1192/Z1192,0)*VLOOKUP(B1192,'2-Kosten per locatie'!$A$13:$C$63,3,FALSE)</f>
        <v>0</v>
      </c>
      <c r="W1192" s="335">
        <f>IF(K1192="nio",0,IF(K1192&gt;0,VLOOKUP(F1192,'3-Productie normen'!A:L,VLOOKUP(K1192,'3-Productie normen'!$B$38:$C$44,2,FALSE),FALSE)))</f>
        <v>0</v>
      </c>
      <c r="X1192" s="335">
        <f t="shared" ref="X1192:X1193" si="120">IF(L1192&gt;0,W1192*$X$8,0)</f>
        <v>0</v>
      </c>
      <c r="Y1192" s="335">
        <f t="shared" ref="Y1192:Y1193" si="121">IF((OR(M1192&gt;0,O1192&gt;0)),W1192*$Y$8,0)</f>
        <v>0</v>
      </c>
      <c r="Z1192" s="335">
        <f t="shared" ref="Z1192:Z1193" si="122">IF((OR(N1192&gt;0,P1192&gt;0)),W1192*$Z$8,0)</f>
        <v>0</v>
      </c>
      <c r="AA1192" s="336" t="str">
        <f>VLOOKUP(F1192,'3-Productie normen'!A:O,15,FALSE)</f>
        <v>-</v>
      </c>
      <c r="AC1192" s="337">
        <f>J1192*H1192</f>
        <v>0</v>
      </c>
    </row>
    <row r="1193" spans="1:29" ht="14.1" customHeight="1">
      <c r="A1193" s="68">
        <v>1193</v>
      </c>
      <c r="B1193" s="224" t="s">
        <v>116</v>
      </c>
      <c r="C1193" s="224" t="s">
        <v>207</v>
      </c>
      <c r="D1193" s="225">
        <v>7</v>
      </c>
      <c r="E1193" s="224" t="s">
        <v>283</v>
      </c>
      <c r="F1193" s="224" t="s">
        <v>218</v>
      </c>
      <c r="G1193" s="224"/>
      <c r="H1193" s="224"/>
      <c r="I1193" s="339">
        <v>9</v>
      </c>
      <c r="J1193" s="332">
        <f t="shared" si="115"/>
        <v>0</v>
      </c>
      <c r="K1193" s="333" t="s">
        <v>219</v>
      </c>
      <c r="L1193" s="333"/>
      <c r="M1193" s="333"/>
      <c r="N1193" s="333"/>
      <c r="O1193" s="333"/>
      <c r="P1193" s="333"/>
      <c r="Q1193" s="334">
        <f>IF(K1193="nio",0,IF(K1193&gt;0,K1193*H1193/W1193,0))*VLOOKUP(B1193,'2-Kosten per locatie'!$A$13:$C$63,3,FALSE)</f>
        <v>0</v>
      </c>
      <c r="R1193" s="334">
        <f>IF(L1193&gt;0,L1193*H1193/X1193,0)*VLOOKUP(B1193,'2-Kosten per locatie'!$A$13:$C$63,3,FALSE)</f>
        <v>0</v>
      </c>
      <c r="S1193" s="334">
        <f>IF(M1193&gt;0,M1193*H1193/Y1193,0)*VLOOKUP(B1193,'2-Kosten per locatie'!$A$13:$C$63,3,FALSE)</f>
        <v>0</v>
      </c>
      <c r="T1193" s="334">
        <f>IF(N1193&gt;0,N1193*H1193/Z1193,0)*VLOOKUP(B1193,'2-Kosten per locatie'!$A$13:$C$63,3,FALSE)</f>
        <v>0</v>
      </c>
      <c r="U1193" s="334">
        <f>IF(O1193&gt;0,O1193*H1193/Y1193,0)*VLOOKUP(B1193,'2-Kosten per locatie'!$A$13:$C$63,3,FALSE)</f>
        <v>0</v>
      </c>
      <c r="V1193" s="334">
        <f>IF(P1193&gt;0,P1193*H1193/Z1193,0)*VLOOKUP(B1193,'2-Kosten per locatie'!$A$13:$C$63,3,FALSE)</f>
        <v>0</v>
      </c>
      <c r="W1193" s="335">
        <f>IF(K1193="nio",0,IF(K1193&gt;0,VLOOKUP(F1193,'3-Productie normen'!A:L,VLOOKUP(K1193,'3-Productie normen'!$B$38:$C$44,2,FALSE),FALSE)))</f>
        <v>0</v>
      </c>
      <c r="X1193" s="335">
        <f t="shared" si="120"/>
        <v>0</v>
      </c>
      <c r="Y1193" s="335">
        <f t="shared" si="121"/>
        <v>0</v>
      </c>
      <c r="Z1193" s="335">
        <f t="shared" si="122"/>
        <v>0</v>
      </c>
      <c r="AA1193" s="336" t="str">
        <f>VLOOKUP(F1193,'3-Productie normen'!A:O,15,FALSE)</f>
        <v>-</v>
      </c>
      <c r="AC1193" s="337">
        <f t="shared" si="119"/>
        <v>0</v>
      </c>
    </row>
    <row r="1194" spans="1:29" ht="14.1" customHeight="1">
      <c r="A1194" s="68">
        <v>1194</v>
      </c>
      <c r="B1194" s="224" t="s">
        <v>116</v>
      </c>
      <c r="C1194" s="224" t="s">
        <v>207</v>
      </c>
      <c r="D1194" s="225">
        <v>8</v>
      </c>
      <c r="E1194" s="224" t="s">
        <v>750</v>
      </c>
      <c r="F1194" s="224" t="s">
        <v>218</v>
      </c>
      <c r="G1194" s="224"/>
      <c r="H1194" s="224"/>
      <c r="I1194" s="339">
        <v>4</v>
      </c>
      <c r="J1194" s="332">
        <f t="shared" si="115"/>
        <v>0</v>
      </c>
      <c r="K1194" s="333" t="s">
        <v>219</v>
      </c>
      <c r="L1194" s="333"/>
      <c r="M1194" s="333"/>
      <c r="N1194" s="333"/>
      <c r="O1194" s="333"/>
      <c r="P1194" s="333"/>
      <c r="Q1194" s="334">
        <f>IF(K1194="nio",0,IF(K1194&gt;0,K1194*H1194/W1194,0))*VLOOKUP(B1194,'2-Kosten per locatie'!$A$13:$C$63,3,FALSE)</f>
        <v>0</v>
      </c>
      <c r="R1194" s="334">
        <f>IF(L1194&gt;0,L1194*H1194/X1194,0)*VLOOKUP(B1194,'2-Kosten per locatie'!$A$13:$C$63,3,FALSE)</f>
        <v>0</v>
      </c>
      <c r="S1194" s="334">
        <f>IF(M1194&gt;0,M1194*H1194/Y1194,0)*VLOOKUP(B1194,'2-Kosten per locatie'!$A$13:$C$63,3,FALSE)</f>
        <v>0</v>
      </c>
      <c r="T1194" s="334">
        <f>IF(N1194&gt;0,N1194*H1194/Z1194,0)*VLOOKUP(B1194,'2-Kosten per locatie'!$A$13:$C$63,3,FALSE)</f>
        <v>0</v>
      </c>
      <c r="U1194" s="334">
        <f>IF(O1194&gt;0,O1194*H1194/Y1194,0)*VLOOKUP(B1194,'2-Kosten per locatie'!$A$13:$C$63,3,FALSE)</f>
        <v>0</v>
      </c>
      <c r="V1194" s="334">
        <f>IF(P1194&gt;0,P1194*H1194/Z1194,0)*VLOOKUP(B1194,'2-Kosten per locatie'!$A$13:$C$63,3,FALSE)</f>
        <v>0</v>
      </c>
      <c r="W1194" s="335">
        <f>IF(K1194="nio",0,IF(K1194&gt;0,VLOOKUP(F1194,'3-Productie normen'!A:L,VLOOKUP(K1194,'3-Productie normen'!$B$38:$C$44,2,FALSE),FALSE)))</f>
        <v>0</v>
      </c>
      <c r="X1194" s="335">
        <f t="shared" si="116"/>
        <v>0</v>
      </c>
      <c r="Y1194" s="335">
        <f t="shared" si="117"/>
        <v>0</v>
      </c>
      <c r="Z1194" s="335">
        <f t="shared" si="118"/>
        <v>0</v>
      </c>
      <c r="AA1194" s="336" t="str">
        <f>VLOOKUP(F1194,'3-Productie normen'!A:O,15,FALSE)</f>
        <v>-</v>
      </c>
      <c r="AC1194" s="337">
        <f t="shared" si="119"/>
        <v>0</v>
      </c>
    </row>
    <row r="1195" spans="1:29" ht="14.1" customHeight="1">
      <c r="A1195" s="68">
        <v>1195</v>
      </c>
      <c r="B1195" s="224" t="s">
        <v>116</v>
      </c>
      <c r="C1195" s="224" t="s">
        <v>751</v>
      </c>
      <c r="D1195" s="225">
        <v>9</v>
      </c>
      <c r="E1195" s="224" t="s">
        <v>752</v>
      </c>
      <c r="F1195" s="224" t="s">
        <v>218</v>
      </c>
      <c r="G1195" s="224"/>
      <c r="H1195" s="224"/>
      <c r="I1195" s="339">
        <v>13.6</v>
      </c>
      <c r="J1195" s="332">
        <f t="shared" si="115"/>
        <v>0</v>
      </c>
      <c r="K1195" s="333" t="s">
        <v>219</v>
      </c>
      <c r="L1195" s="333"/>
      <c r="M1195" s="333"/>
      <c r="N1195" s="333"/>
      <c r="O1195" s="333"/>
      <c r="P1195" s="333"/>
      <c r="Q1195" s="334">
        <f>IF(K1195="nio",0,IF(K1195&gt;0,K1195*H1195/W1195,0))*VLOOKUP(B1195,'2-Kosten per locatie'!$A$13:$C$63,3,FALSE)</f>
        <v>0</v>
      </c>
      <c r="R1195" s="334">
        <f>IF(L1195&gt;0,L1195*H1195/X1195,0)*VLOOKUP(B1195,'2-Kosten per locatie'!$A$13:$C$63,3,FALSE)</f>
        <v>0</v>
      </c>
      <c r="S1195" s="334">
        <f>IF(M1195&gt;0,M1195*H1195/Y1195,0)*VLOOKUP(B1195,'2-Kosten per locatie'!$A$13:$C$63,3,FALSE)</f>
        <v>0</v>
      </c>
      <c r="T1195" s="334">
        <f>IF(N1195&gt;0,N1195*H1195/Z1195,0)*VLOOKUP(B1195,'2-Kosten per locatie'!$A$13:$C$63,3,FALSE)</f>
        <v>0</v>
      </c>
      <c r="U1195" s="334">
        <f>IF(O1195&gt;0,O1195*H1195/Y1195,0)*VLOOKUP(B1195,'2-Kosten per locatie'!$A$13:$C$63,3,FALSE)</f>
        <v>0</v>
      </c>
      <c r="V1195" s="334">
        <f>IF(P1195&gt;0,P1195*H1195/Z1195,0)*VLOOKUP(B1195,'2-Kosten per locatie'!$A$13:$C$63,3,FALSE)</f>
        <v>0</v>
      </c>
      <c r="W1195" s="335">
        <f>IF(K1195="nio",0,IF(K1195&gt;0,VLOOKUP(F1195,'3-Productie normen'!A:L,VLOOKUP(K1195,'3-Productie normen'!$B$38:$C$44,2,FALSE),FALSE)))</f>
        <v>0</v>
      </c>
      <c r="X1195" s="335">
        <f t="shared" si="116"/>
        <v>0</v>
      </c>
      <c r="Y1195" s="335">
        <f t="shared" si="117"/>
        <v>0</v>
      </c>
      <c r="Z1195" s="335">
        <f t="shared" si="118"/>
        <v>0</v>
      </c>
      <c r="AA1195" s="336" t="str">
        <f>VLOOKUP(F1195,'3-Productie normen'!A:O,15,FALSE)</f>
        <v>-</v>
      </c>
      <c r="AC1195" s="337">
        <f t="shared" si="119"/>
        <v>0</v>
      </c>
    </row>
    <row r="1196" spans="1:29" ht="14.1" customHeight="1">
      <c r="A1196" s="68">
        <v>1196</v>
      </c>
      <c r="B1196" s="224" t="s">
        <v>116</v>
      </c>
      <c r="C1196" s="224" t="s">
        <v>751</v>
      </c>
      <c r="D1196" s="225">
        <v>10</v>
      </c>
      <c r="E1196" s="224" t="s">
        <v>753</v>
      </c>
      <c r="F1196" s="224" t="s">
        <v>218</v>
      </c>
      <c r="G1196" s="224"/>
      <c r="H1196" s="224"/>
      <c r="I1196" s="339">
        <v>18</v>
      </c>
      <c r="J1196" s="332">
        <f t="shared" si="115"/>
        <v>0</v>
      </c>
      <c r="K1196" s="333" t="s">
        <v>219</v>
      </c>
      <c r="L1196" s="333"/>
      <c r="M1196" s="333"/>
      <c r="N1196" s="333"/>
      <c r="O1196" s="333"/>
      <c r="P1196" s="333"/>
      <c r="Q1196" s="334">
        <f>IF(K1196="nio",0,IF(K1196&gt;0,K1196*H1196/W1196,0))*VLOOKUP(B1196,'2-Kosten per locatie'!$A$13:$C$63,3,FALSE)</f>
        <v>0</v>
      </c>
      <c r="R1196" s="334">
        <f>IF(L1196&gt;0,L1196*H1196/X1196,0)*VLOOKUP(B1196,'2-Kosten per locatie'!$A$13:$C$63,3,FALSE)</f>
        <v>0</v>
      </c>
      <c r="S1196" s="334">
        <f>IF(M1196&gt;0,M1196*H1196/Y1196,0)*VLOOKUP(B1196,'2-Kosten per locatie'!$A$13:$C$63,3,FALSE)</f>
        <v>0</v>
      </c>
      <c r="T1196" s="334">
        <f>IF(N1196&gt;0,N1196*H1196/Z1196,0)*VLOOKUP(B1196,'2-Kosten per locatie'!$A$13:$C$63,3,FALSE)</f>
        <v>0</v>
      </c>
      <c r="U1196" s="334">
        <f>IF(O1196&gt;0,O1196*H1196/Y1196,0)*VLOOKUP(B1196,'2-Kosten per locatie'!$A$13:$C$63,3,FALSE)</f>
        <v>0</v>
      </c>
      <c r="V1196" s="334">
        <f>IF(P1196&gt;0,P1196*H1196/Z1196,0)*VLOOKUP(B1196,'2-Kosten per locatie'!$A$13:$C$63,3,FALSE)</f>
        <v>0</v>
      </c>
      <c r="W1196" s="335">
        <f>IF(K1196="nio",0,IF(K1196&gt;0,VLOOKUP(F1196,'3-Productie normen'!A:L,VLOOKUP(K1196,'3-Productie normen'!$B$38:$C$44,2,FALSE),FALSE)))</f>
        <v>0</v>
      </c>
      <c r="X1196" s="335">
        <f t="shared" si="116"/>
        <v>0</v>
      </c>
      <c r="Y1196" s="335">
        <f t="shared" si="117"/>
        <v>0</v>
      </c>
      <c r="Z1196" s="335">
        <f t="shared" si="118"/>
        <v>0</v>
      </c>
      <c r="AA1196" s="336" t="str">
        <f>VLOOKUP(F1196,'3-Productie normen'!A:O,15,FALSE)</f>
        <v>-</v>
      </c>
      <c r="AC1196" s="337">
        <f t="shared" si="119"/>
        <v>0</v>
      </c>
    </row>
    <row r="1197" spans="1:29" ht="14.1" customHeight="1">
      <c r="A1197" s="68">
        <v>1197</v>
      </c>
      <c r="B1197" s="224" t="s">
        <v>116</v>
      </c>
      <c r="C1197" s="224" t="s">
        <v>751</v>
      </c>
      <c r="D1197" s="225">
        <v>12</v>
      </c>
      <c r="E1197" s="224" t="s">
        <v>151</v>
      </c>
      <c r="F1197" s="224" t="s">
        <v>218</v>
      </c>
      <c r="G1197" s="224"/>
      <c r="H1197" s="224"/>
      <c r="I1197" s="339">
        <v>3.5</v>
      </c>
      <c r="J1197" s="332">
        <f t="shared" si="115"/>
        <v>0</v>
      </c>
      <c r="K1197" s="333" t="s">
        <v>219</v>
      </c>
      <c r="L1197" s="333"/>
      <c r="M1197" s="333"/>
      <c r="N1197" s="333"/>
      <c r="O1197" s="333"/>
      <c r="P1197" s="333"/>
      <c r="Q1197" s="334">
        <f>IF(K1197="nio",0,IF(K1197&gt;0,K1197*H1197/W1197,0))*VLOOKUP(B1197,'2-Kosten per locatie'!$A$13:$C$63,3,FALSE)</f>
        <v>0</v>
      </c>
      <c r="R1197" s="334">
        <f>IF(L1197&gt;0,L1197*H1197/X1197,0)*VLOOKUP(B1197,'2-Kosten per locatie'!$A$13:$C$63,3,FALSE)</f>
        <v>0</v>
      </c>
      <c r="S1197" s="334">
        <f>IF(M1197&gt;0,M1197*H1197/Y1197,0)*VLOOKUP(B1197,'2-Kosten per locatie'!$A$13:$C$63,3,FALSE)</f>
        <v>0</v>
      </c>
      <c r="T1197" s="334">
        <f>IF(N1197&gt;0,N1197*H1197/Z1197,0)*VLOOKUP(B1197,'2-Kosten per locatie'!$A$13:$C$63,3,FALSE)</f>
        <v>0</v>
      </c>
      <c r="U1197" s="334">
        <f>IF(O1197&gt;0,O1197*H1197/Y1197,0)*VLOOKUP(B1197,'2-Kosten per locatie'!$A$13:$C$63,3,FALSE)</f>
        <v>0</v>
      </c>
      <c r="V1197" s="334">
        <f>IF(P1197&gt;0,P1197*H1197/Z1197,0)*VLOOKUP(B1197,'2-Kosten per locatie'!$A$13:$C$63,3,FALSE)</f>
        <v>0</v>
      </c>
      <c r="W1197" s="335">
        <f>IF(K1197="nio",0,IF(K1197&gt;0,VLOOKUP(F1197,'3-Productie normen'!A:L,VLOOKUP(K1197,'3-Productie normen'!$B$38:$C$44,2,FALSE),FALSE)))</f>
        <v>0</v>
      </c>
      <c r="X1197" s="335">
        <f t="shared" si="116"/>
        <v>0</v>
      </c>
      <c r="Y1197" s="335">
        <f t="shared" si="117"/>
        <v>0</v>
      </c>
      <c r="Z1197" s="335">
        <f t="shared" si="118"/>
        <v>0</v>
      </c>
      <c r="AA1197" s="336" t="str">
        <f>VLOOKUP(F1197,'3-Productie normen'!A:O,15,FALSE)</f>
        <v>-</v>
      </c>
      <c r="AC1197" s="337">
        <f t="shared" si="119"/>
        <v>0</v>
      </c>
    </row>
    <row r="1198" spans="1:29" ht="14.1" customHeight="1">
      <c r="A1198" s="68">
        <v>1198</v>
      </c>
      <c r="B1198" s="224" t="s">
        <v>116</v>
      </c>
      <c r="C1198" s="224" t="s">
        <v>751</v>
      </c>
      <c r="D1198" s="225">
        <v>13</v>
      </c>
      <c r="E1198" s="224" t="s">
        <v>361</v>
      </c>
      <c r="F1198" s="224" t="s">
        <v>218</v>
      </c>
      <c r="G1198" s="224"/>
      <c r="H1198" s="224"/>
      <c r="I1198" s="339">
        <v>9.6</v>
      </c>
      <c r="J1198" s="332">
        <f t="shared" si="115"/>
        <v>0</v>
      </c>
      <c r="K1198" s="333" t="s">
        <v>219</v>
      </c>
      <c r="L1198" s="333"/>
      <c r="M1198" s="333"/>
      <c r="N1198" s="333"/>
      <c r="O1198" s="333"/>
      <c r="P1198" s="333"/>
      <c r="Q1198" s="334">
        <f>IF(K1198="nio",0,IF(K1198&gt;0,K1198*H1198/W1198,0))*VLOOKUP(B1198,'2-Kosten per locatie'!$A$13:$C$63,3,FALSE)</f>
        <v>0</v>
      </c>
      <c r="R1198" s="334">
        <f>IF(L1198&gt;0,L1198*H1198/X1198,0)*VLOOKUP(B1198,'2-Kosten per locatie'!$A$13:$C$63,3,FALSE)</f>
        <v>0</v>
      </c>
      <c r="S1198" s="334">
        <f>IF(M1198&gt;0,M1198*H1198/Y1198,0)*VLOOKUP(B1198,'2-Kosten per locatie'!$A$13:$C$63,3,FALSE)</f>
        <v>0</v>
      </c>
      <c r="T1198" s="334">
        <f>IF(N1198&gt;0,N1198*H1198/Z1198,0)*VLOOKUP(B1198,'2-Kosten per locatie'!$A$13:$C$63,3,FALSE)</f>
        <v>0</v>
      </c>
      <c r="U1198" s="334">
        <f>IF(O1198&gt;0,O1198*H1198/Y1198,0)*VLOOKUP(B1198,'2-Kosten per locatie'!$A$13:$C$63,3,FALSE)</f>
        <v>0</v>
      </c>
      <c r="V1198" s="334">
        <f>IF(P1198&gt;0,P1198*H1198/Z1198,0)*VLOOKUP(B1198,'2-Kosten per locatie'!$A$13:$C$63,3,FALSE)</f>
        <v>0</v>
      </c>
      <c r="W1198" s="335">
        <f>IF(K1198="nio",0,IF(K1198&gt;0,VLOOKUP(F1198,'3-Productie normen'!A:L,VLOOKUP(K1198,'3-Productie normen'!$B$38:$C$44,2,FALSE),FALSE)))</f>
        <v>0</v>
      </c>
      <c r="X1198" s="335">
        <f t="shared" si="116"/>
        <v>0</v>
      </c>
      <c r="Y1198" s="335">
        <f t="shared" si="117"/>
        <v>0</v>
      </c>
      <c r="Z1198" s="335">
        <f t="shared" si="118"/>
        <v>0</v>
      </c>
      <c r="AA1198" s="336" t="str">
        <f>VLOOKUP(F1198,'3-Productie normen'!A:O,15,FALSE)</f>
        <v>-</v>
      </c>
      <c r="AC1198" s="337">
        <f t="shared" si="119"/>
        <v>0</v>
      </c>
    </row>
    <row r="1199" spans="1:29" ht="14.1" customHeight="1">
      <c r="A1199" s="68">
        <v>1199</v>
      </c>
      <c r="B1199" s="224" t="s">
        <v>116</v>
      </c>
      <c r="C1199" s="224" t="s">
        <v>751</v>
      </c>
      <c r="D1199" s="225">
        <v>14</v>
      </c>
      <c r="E1199" s="224" t="s">
        <v>230</v>
      </c>
      <c r="F1199" s="224" t="s">
        <v>218</v>
      </c>
      <c r="G1199" s="224"/>
      <c r="H1199" s="224"/>
      <c r="I1199" s="339">
        <v>3.5</v>
      </c>
      <c r="J1199" s="332">
        <f t="shared" si="115"/>
        <v>0</v>
      </c>
      <c r="K1199" s="333" t="s">
        <v>219</v>
      </c>
      <c r="L1199" s="333"/>
      <c r="M1199" s="333"/>
      <c r="N1199" s="333"/>
      <c r="O1199" s="333"/>
      <c r="P1199" s="333"/>
      <c r="Q1199" s="334">
        <f>IF(K1199="nio",0,IF(K1199&gt;0,K1199*H1199/W1199,0))*VLOOKUP(B1199,'2-Kosten per locatie'!$A$13:$C$63,3,FALSE)</f>
        <v>0</v>
      </c>
      <c r="R1199" s="334">
        <f>IF(L1199&gt;0,L1199*H1199/X1199,0)*VLOOKUP(B1199,'2-Kosten per locatie'!$A$13:$C$63,3,FALSE)</f>
        <v>0</v>
      </c>
      <c r="S1199" s="334">
        <f>IF(M1199&gt;0,M1199*H1199/Y1199,0)*VLOOKUP(B1199,'2-Kosten per locatie'!$A$13:$C$63,3,FALSE)</f>
        <v>0</v>
      </c>
      <c r="T1199" s="334">
        <f>IF(N1199&gt;0,N1199*H1199/Z1199,0)*VLOOKUP(B1199,'2-Kosten per locatie'!$A$13:$C$63,3,FALSE)</f>
        <v>0</v>
      </c>
      <c r="U1199" s="334">
        <f>IF(O1199&gt;0,O1199*H1199/Y1199,0)*VLOOKUP(B1199,'2-Kosten per locatie'!$A$13:$C$63,3,FALSE)</f>
        <v>0</v>
      </c>
      <c r="V1199" s="334">
        <f>IF(P1199&gt;0,P1199*H1199/Z1199,0)*VLOOKUP(B1199,'2-Kosten per locatie'!$A$13:$C$63,3,FALSE)</f>
        <v>0</v>
      </c>
      <c r="W1199" s="335">
        <f>IF(K1199="nio",0,IF(K1199&gt;0,VLOOKUP(F1199,'3-Productie normen'!A:L,VLOOKUP(K1199,'3-Productie normen'!$B$38:$C$44,2,FALSE),FALSE)))</f>
        <v>0</v>
      </c>
      <c r="X1199" s="335">
        <f t="shared" si="116"/>
        <v>0</v>
      </c>
      <c r="Y1199" s="335">
        <f t="shared" si="117"/>
        <v>0</v>
      </c>
      <c r="Z1199" s="335">
        <f t="shared" si="118"/>
        <v>0</v>
      </c>
      <c r="AA1199" s="336" t="str">
        <f>VLOOKUP(F1199,'3-Productie normen'!A:O,15,FALSE)</f>
        <v>-</v>
      </c>
      <c r="AC1199" s="337">
        <f t="shared" si="119"/>
        <v>0</v>
      </c>
    </row>
    <row r="1200" spans="1:29" ht="14.1" customHeight="1">
      <c r="A1200" s="68">
        <v>1200</v>
      </c>
      <c r="B1200" s="273" t="s">
        <v>77</v>
      </c>
      <c r="C1200" s="224" t="s">
        <v>207</v>
      </c>
      <c r="D1200" s="225"/>
      <c r="E1200" s="224" t="s">
        <v>754</v>
      </c>
      <c r="F1200" s="224" t="s">
        <v>283</v>
      </c>
      <c r="G1200" s="224" t="s">
        <v>212</v>
      </c>
      <c r="H1200" s="224">
        <v>7</v>
      </c>
      <c r="I1200" s="339"/>
      <c r="J1200" s="332">
        <f t="shared" ref="J1200:J1210" si="123">SUM(K1200:P1200)</f>
        <v>156</v>
      </c>
      <c r="K1200" s="333">
        <v>156</v>
      </c>
      <c r="L1200" s="333"/>
      <c r="M1200" s="333"/>
      <c r="N1200" s="333"/>
      <c r="O1200" s="333"/>
      <c r="P1200" s="333"/>
      <c r="Q1200" s="334" t="e">
        <f>IF(K1200="nio",0,IF(K1200&gt;0,K1200*H1200/W1200,0))*VLOOKUP(B1200,'2-Kosten per locatie'!$A$13:$C$63,3,FALSE)</f>
        <v>#DIV/0!</v>
      </c>
      <c r="R1200" s="334">
        <f>IF(L1200&gt;0,L1200*H1200/X1200,0)*VLOOKUP(B1200,'2-Kosten per locatie'!$A$13:$C$63,3,FALSE)</f>
        <v>0</v>
      </c>
      <c r="S1200" s="334">
        <f>IF(M1200&gt;0,M1200*H1200/Y1200,0)*VLOOKUP(B1200,'2-Kosten per locatie'!$A$13:$C$63,3,FALSE)</f>
        <v>0</v>
      </c>
      <c r="T1200" s="334">
        <f>IF(N1200&gt;0,N1200*H1200/Z1200,0)*VLOOKUP(B1200,'2-Kosten per locatie'!$A$13:$C$63,3,FALSE)</f>
        <v>0</v>
      </c>
      <c r="U1200" s="334">
        <f>IF(O1200&gt;0,O1200*H1200/Y1200,0)*VLOOKUP(B1200,'2-Kosten per locatie'!$A$13:$C$63,3,FALSE)</f>
        <v>0</v>
      </c>
      <c r="V1200" s="334">
        <f>IF(P1200&gt;0,P1200*H1200/Z1200,0)*VLOOKUP(B1200,'2-Kosten per locatie'!$A$13:$C$63,3,FALSE)</f>
        <v>0</v>
      </c>
      <c r="W1200" s="335">
        <f>IF(K1200="nio",0,IF(K1200&gt;0,VLOOKUP(F1200,'3-Productie normen'!A:L,VLOOKUP(K1200,'3-Productie normen'!$B$38:$C$44,2,FALSE),FALSE)))</f>
        <v>0</v>
      </c>
      <c r="X1200" s="335">
        <f t="shared" ref="X1200:X1210" si="124">IF(L1200&gt;0,W1200*$X$8,0)</f>
        <v>0</v>
      </c>
      <c r="Y1200" s="335">
        <f t="shared" ref="Y1200:Y1210" si="125">IF((OR(M1200&gt;0,O1200&gt;0)),W1200*$Y$8,0)</f>
        <v>0</v>
      </c>
      <c r="Z1200" s="335">
        <f t="shared" ref="Z1200:Z1210" si="126">IF((OR(N1200&gt;0,P1200&gt;0)),W1200*$Z$8,0)</f>
        <v>0</v>
      </c>
      <c r="AA1200" s="336" t="str">
        <f>VLOOKUP(F1200,'3-Productie normen'!A:O,15,FALSE)</f>
        <v>V</v>
      </c>
      <c r="AC1200" s="337">
        <f t="shared" ref="AC1200:AC1210" si="127">J1200*H1200</f>
        <v>1092</v>
      </c>
    </row>
    <row r="1201" spans="1:29" ht="14.1" customHeight="1">
      <c r="A1201" s="68">
        <v>1201</v>
      </c>
      <c r="B1201" s="273" t="s">
        <v>77</v>
      </c>
      <c r="C1201" s="224" t="s">
        <v>207</v>
      </c>
      <c r="D1201" s="225"/>
      <c r="E1201" s="224" t="s">
        <v>535</v>
      </c>
      <c r="F1201" s="224" t="s">
        <v>535</v>
      </c>
      <c r="G1201" s="224" t="s">
        <v>212</v>
      </c>
      <c r="H1201" s="224">
        <v>3.5</v>
      </c>
      <c r="I1201" s="339"/>
      <c r="J1201" s="332">
        <f t="shared" si="123"/>
        <v>156</v>
      </c>
      <c r="K1201" s="333">
        <v>156</v>
      </c>
      <c r="L1201" s="333"/>
      <c r="M1201" s="333"/>
      <c r="N1201" s="333"/>
      <c r="O1201" s="333"/>
      <c r="P1201" s="333"/>
      <c r="Q1201" s="334" t="e">
        <f>IF(K1201="nio",0,IF(K1201&gt;0,K1201*H1201/W1201,0))*VLOOKUP(B1201,'2-Kosten per locatie'!$A$13:$C$63,3,FALSE)</f>
        <v>#DIV/0!</v>
      </c>
      <c r="R1201" s="334">
        <f>IF(L1201&gt;0,L1201*H1201/X1201,0)*VLOOKUP(B1201,'2-Kosten per locatie'!$A$13:$C$63,3,FALSE)</f>
        <v>0</v>
      </c>
      <c r="S1201" s="334">
        <f>IF(M1201&gt;0,M1201*H1201/Y1201,0)*VLOOKUP(B1201,'2-Kosten per locatie'!$A$13:$C$63,3,FALSE)</f>
        <v>0</v>
      </c>
      <c r="T1201" s="334">
        <f>IF(N1201&gt;0,N1201*H1201/Z1201,0)*VLOOKUP(B1201,'2-Kosten per locatie'!$A$13:$C$63,3,FALSE)</f>
        <v>0</v>
      </c>
      <c r="U1201" s="334">
        <f>IF(O1201&gt;0,O1201*H1201/Y1201,0)*VLOOKUP(B1201,'2-Kosten per locatie'!$A$13:$C$63,3,FALSE)</f>
        <v>0</v>
      </c>
      <c r="V1201" s="334">
        <f>IF(P1201&gt;0,P1201*H1201/Z1201,0)*VLOOKUP(B1201,'2-Kosten per locatie'!$A$13:$C$63,3,FALSE)</f>
        <v>0</v>
      </c>
      <c r="W1201" s="335">
        <f>IF(K1201="nio",0,IF(K1201&gt;0,VLOOKUP(F1201,'3-Productie normen'!A:L,VLOOKUP(K1201,'3-Productie normen'!$B$38:$C$44,2,FALSE),FALSE)))</f>
        <v>0</v>
      </c>
      <c r="X1201" s="335">
        <f t="shared" si="124"/>
        <v>0</v>
      </c>
      <c r="Y1201" s="335">
        <f t="shared" si="125"/>
        <v>0</v>
      </c>
      <c r="Z1201" s="335">
        <f t="shared" si="126"/>
        <v>0</v>
      </c>
      <c r="AA1201" s="336" t="str">
        <f>VLOOKUP(F1201,'3-Productie normen'!A:O,15,FALSE)</f>
        <v>V</v>
      </c>
      <c r="AC1201" s="337">
        <f t="shared" si="127"/>
        <v>546</v>
      </c>
    </row>
    <row r="1202" spans="1:29" ht="14.1" customHeight="1">
      <c r="A1202" s="68">
        <v>1202</v>
      </c>
      <c r="B1202" s="273" t="s">
        <v>77</v>
      </c>
      <c r="C1202" s="224" t="s">
        <v>352</v>
      </c>
      <c r="D1202" s="235"/>
      <c r="E1202" s="224" t="s">
        <v>755</v>
      </c>
      <c r="F1202" s="224" t="s">
        <v>169</v>
      </c>
      <c r="G1202" s="224" t="s">
        <v>212</v>
      </c>
      <c r="H1202" s="224">
        <v>28.95</v>
      </c>
      <c r="I1202" s="339"/>
      <c r="J1202" s="332">
        <f t="shared" si="123"/>
        <v>156</v>
      </c>
      <c r="K1202" s="333">
        <v>156</v>
      </c>
      <c r="L1202" s="333"/>
      <c r="M1202" s="333"/>
      <c r="N1202" s="333"/>
      <c r="O1202" s="333"/>
      <c r="P1202" s="333"/>
      <c r="Q1202" s="334" t="e">
        <f>IF(K1202="nio",0,IF(K1202&gt;0,K1202*H1202/W1202,0))*VLOOKUP(B1202,'2-Kosten per locatie'!$A$13:$C$63,3,FALSE)</f>
        <v>#DIV/0!</v>
      </c>
      <c r="R1202" s="334">
        <f>IF(L1202&gt;0,L1202*H1202/X1202,0)*VLOOKUP(B1202,'2-Kosten per locatie'!$A$13:$C$63,3,FALSE)</f>
        <v>0</v>
      </c>
      <c r="S1202" s="334">
        <f>IF(M1202&gt;0,M1202*H1202/Y1202,0)*VLOOKUP(B1202,'2-Kosten per locatie'!$A$13:$C$63,3,FALSE)</f>
        <v>0</v>
      </c>
      <c r="T1202" s="334">
        <f>IF(N1202&gt;0,N1202*H1202/Z1202,0)*VLOOKUP(B1202,'2-Kosten per locatie'!$A$13:$C$63,3,FALSE)</f>
        <v>0</v>
      </c>
      <c r="U1202" s="334">
        <f>IF(O1202&gt;0,O1202*H1202/Y1202,0)*VLOOKUP(B1202,'2-Kosten per locatie'!$A$13:$C$63,3,FALSE)</f>
        <v>0</v>
      </c>
      <c r="V1202" s="334">
        <f>IF(P1202&gt;0,P1202*H1202/Z1202,0)*VLOOKUP(B1202,'2-Kosten per locatie'!$A$13:$C$63,3,FALSE)</f>
        <v>0</v>
      </c>
      <c r="W1202" s="335">
        <f>IF(K1202="nio",0,IF(K1202&gt;0,VLOOKUP(F1202,'3-Productie normen'!A:L,VLOOKUP(K1202,'3-Productie normen'!$B$38:$C$44,2,FALSE),FALSE)))</f>
        <v>0</v>
      </c>
      <c r="X1202" s="335">
        <f t="shared" si="124"/>
        <v>0</v>
      </c>
      <c r="Y1202" s="335">
        <f t="shared" si="125"/>
        <v>0</v>
      </c>
      <c r="Z1202" s="335">
        <f t="shared" si="126"/>
        <v>0</v>
      </c>
      <c r="AA1202" s="336" t="str">
        <f>VLOOKUP(F1202,'3-Productie normen'!A:O,15,FALSE)</f>
        <v>V</v>
      </c>
      <c r="AC1202" s="337">
        <f t="shared" si="127"/>
        <v>4516.2</v>
      </c>
    </row>
    <row r="1203" spans="1:29" ht="14.1" customHeight="1">
      <c r="A1203" s="68">
        <v>1203</v>
      </c>
      <c r="B1203" s="273" t="s">
        <v>77</v>
      </c>
      <c r="C1203" s="224" t="s">
        <v>352</v>
      </c>
      <c r="D1203" s="225"/>
      <c r="E1203" s="224" t="s">
        <v>756</v>
      </c>
      <c r="F1203" s="224" t="s">
        <v>158</v>
      </c>
      <c r="G1203" s="224" t="s">
        <v>212</v>
      </c>
      <c r="H1203" s="224">
        <v>10</v>
      </c>
      <c r="I1203" s="339"/>
      <c r="J1203" s="332">
        <f t="shared" si="123"/>
        <v>156</v>
      </c>
      <c r="K1203" s="333">
        <v>156</v>
      </c>
      <c r="L1203" s="333"/>
      <c r="M1203" s="333"/>
      <c r="N1203" s="333"/>
      <c r="O1203" s="333"/>
      <c r="P1203" s="333"/>
      <c r="Q1203" s="334" t="e">
        <f>IF(K1203="nio",0,IF(K1203&gt;0,K1203*H1203/W1203,0))*VLOOKUP(B1203,'2-Kosten per locatie'!$A$13:$C$63,3,FALSE)</f>
        <v>#DIV/0!</v>
      </c>
      <c r="R1203" s="334">
        <f>IF(L1203&gt;0,L1203*H1203/X1203,0)*VLOOKUP(B1203,'2-Kosten per locatie'!$A$13:$C$63,3,FALSE)</f>
        <v>0</v>
      </c>
      <c r="S1203" s="334">
        <f>IF(M1203&gt;0,M1203*H1203/Y1203,0)*VLOOKUP(B1203,'2-Kosten per locatie'!$A$13:$C$63,3,FALSE)</f>
        <v>0</v>
      </c>
      <c r="T1203" s="334">
        <f>IF(N1203&gt;0,N1203*H1203/Z1203,0)*VLOOKUP(B1203,'2-Kosten per locatie'!$A$13:$C$63,3,FALSE)</f>
        <v>0</v>
      </c>
      <c r="U1203" s="334">
        <f>IF(O1203&gt;0,O1203*H1203/Y1203,0)*VLOOKUP(B1203,'2-Kosten per locatie'!$A$13:$C$63,3,FALSE)</f>
        <v>0</v>
      </c>
      <c r="V1203" s="334">
        <f>IF(P1203&gt;0,P1203*H1203/Z1203,0)*VLOOKUP(B1203,'2-Kosten per locatie'!$A$13:$C$63,3,FALSE)</f>
        <v>0</v>
      </c>
      <c r="W1203" s="335">
        <f>IF(K1203="nio",0,IF(K1203&gt;0,VLOOKUP(F1203,'3-Productie normen'!A:L,VLOOKUP(K1203,'3-Productie normen'!$B$38:$C$44,2,FALSE),FALSE)))</f>
        <v>0</v>
      </c>
      <c r="X1203" s="335">
        <f t="shared" si="124"/>
        <v>0</v>
      </c>
      <c r="Y1203" s="335">
        <f t="shared" si="125"/>
        <v>0</v>
      </c>
      <c r="Z1203" s="335">
        <f t="shared" si="126"/>
        <v>0</v>
      </c>
      <c r="AA1203" s="336" t="str">
        <f>VLOOKUP(F1203,'3-Productie normen'!A:O,15,FALSE)</f>
        <v>B</v>
      </c>
      <c r="AC1203" s="337">
        <f t="shared" si="127"/>
        <v>1560</v>
      </c>
    </row>
    <row r="1204" spans="1:29" ht="14.1" customHeight="1">
      <c r="A1204" s="68">
        <v>1204</v>
      </c>
      <c r="B1204" s="273" t="s">
        <v>77</v>
      </c>
      <c r="C1204" s="224" t="s">
        <v>352</v>
      </c>
      <c r="D1204" s="225"/>
      <c r="E1204" s="224" t="s">
        <v>570</v>
      </c>
      <c r="F1204" s="224" t="s">
        <v>218</v>
      </c>
      <c r="G1204" s="224"/>
      <c r="H1204" s="224"/>
      <c r="I1204" s="339">
        <v>6.4</v>
      </c>
      <c r="J1204" s="332">
        <f t="shared" si="123"/>
        <v>0</v>
      </c>
      <c r="K1204" s="333" t="s">
        <v>219</v>
      </c>
      <c r="L1204" s="333"/>
      <c r="M1204" s="333"/>
      <c r="N1204" s="333"/>
      <c r="O1204" s="333"/>
      <c r="P1204" s="333"/>
      <c r="Q1204" s="334">
        <f>IF(K1204="nio",0,IF(K1204&gt;0,K1204*H1204/W1204,0))*VLOOKUP(B1204,'2-Kosten per locatie'!$A$13:$C$63,3,FALSE)</f>
        <v>0</v>
      </c>
      <c r="R1204" s="334">
        <f>IF(L1204&gt;0,L1204*H1204/X1204,0)*VLOOKUP(B1204,'2-Kosten per locatie'!$A$13:$C$63,3,FALSE)</f>
        <v>0</v>
      </c>
      <c r="S1204" s="334">
        <f>IF(M1204&gt;0,M1204*H1204/Y1204,0)*VLOOKUP(B1204,'2-Kosten per locatie'!$A$13:$C$63,3,FALSE)</f>
        <v>0</v>
      </c>
      <c r="T1204" s="334">
        <f>IF(N1204&gt;0,N1204*H1204/Z1204,0)*VLOOKUP(B1204,'2-Kosten per locatie'!$A$13:$C$63,3,FALSE)</f>
        <v>0</v>
      </c>
      <c r="U1204" s="334">
        <f>IF(O1204&gt;0,O1204*H1204/Y1204,0)*VLOOKUP(B1204,'2-Kosten per locatie'!$A$13:$C$63,3,FALSE)</f>
        <v>0</v>
      </c>
      <c r="V1204" s="334">
        <f>IF(P1204&gt;0,P1204*H1204/Z1204,0)*VLOOKUP(B1204,'2-Kosten per locatie'!$A$13:$C$63,3,FALSE)</f>
        <v>0</v>
      </c>
      <c r="W1204" s="335">
        <f>IF(K1204="nio",0,IF(K1204&gt;0,VLOOKUP(F1204,'3-Productie normen'!A:L,VLOOKUP(K1204,'3-Productie normen'!$B$38:$C$44,2,FALSE),FALSE)))</f>
        <v>0</v>
      </c>
      <c r="X1204" s="335">
        <f t="shared" si="124"/>
        <v>0</v>
      </c>
      <c r="Y1204" s="335">
        <f t="shared" si="125"/>
        <v>0</v>
      </c>
      <c r="Z1204" s="335">
        <f t="shared" si="126"/>
        <v>0</v>
      </c>
      <c r="AA1204" s="336" t="str">
        <f>VLOOKUP(F1204,'3-Productie normen'!A:O,15,FALSE)</f>
        <v>-</v>
      </c>
      <c r="AC1204" s="337">
        <f t="shared" si="127"/>
        <v>0</v>
      </c>
    </row>
    <row r="1205" spans="1:29" ht="14.1" customHeight="1">
      <c r="A1205" s="68">
        <v>1205</v>
      </c>
      <c r="B1205" s="273" t="s">
        <v>77</v>
      </c>
      <c r="C1205" s="224" t="s">
        <v>352</v>
      </c>
      <c r="D1205" s="225"/>
      <c r="E1205" s="224" t="s">
        <v>371</v>
      </c>
      <c r="F1205" s="224" t="s">
        <v>156</v>
      </c>
      <c r="G1205" s="224" t="s">
        <v>212</v>
      </c>
      <c r="H1205" s="224">
        <v>18.72</v>
      </c>
      <c r="I1205" s="339"/>
      <c r="J1205" s="332">
        <f t="shared" si="123"/>
        <v>156</v>
      </c>
      <c r="K1205" s="333">
        <v>156</v>
      </c>
      <c r="L1205" s="333"/>
      <c r="M1205" s="333"/>
      <c r="N1205" s="333"/>
      <c r="O1205" s="333"/>
      <c r="P1205" s="333"/>
      <c r="Q1205" s="334" t="e">
        <f>IF(K1205="nio",0,IF(K1205&gt;0,K1205*H1205/W1205,0))*VLOOKUP(B1205,'2-Kosten per locatie'!$A$13:$C$63,3,FALSE)</f>
        <v>#DIV/0!</v>
      </c>
      <c r="R1205" s="334">
        <f>IF(L1205&gt;0,L1205*H1205/X1205,0)*VLOOKUP(B1205,'2-Kosten per locatie'!$A$13:$C$63,3,FALSE)</f>
        <v>0</v>
      </c>
      <c r="S1205" s="334">
        <f>IF(M1205&gt;0,M1205*H1205/Y1205,0)*VLOOKUP(B1205,'2-Kosten per locatie'!$A$13:$C$63,3,FALSE)</f>
        <v>0</v>
      </c>
      <c r="T1205" s="334">
        <f>IF(N1205&gt;0,N1205*H1205/Z1205,0)*VLOOKUP(B1205,'2-Kosten per locatie'!$A$13:$C$63,3,FALSE)</f>
        <v>0</v>
      </c>
      <c r="U1205" s="334">
        <f>IF(O1205&gt;0,O1205*H1205/Y1205,0)*VLOOKUP(B1205,'2-Kosten per locatie'!$A$13:$C$63,3,FALSE)</f>
        <v>0</v>
      </c>
      <c r="V1205" s="334">
        <f>IF(P1205&gt;0,P1205*H1205/Z1205,0)*VLOOKUP(B1205,'2-Kosten per locatie'!$A$13:$C$63,3,FALSE)</f>
        <v>0</v>
      </c>
      <c r="W1205" s="335">
        <f>IF(K1205="nio",0,IF(K1205&gt;0,VLOOKUP(F1205,'3-Productie normen'!A:L,VLOOKUP(K1205,'3-Productie normen'!$B$38:$C$44,2,FALSE),FALSE)))</f>
        <v>0</v>
      </c>
      <c r="X1205" s="335">
        <f t="shared" si="124"/>
        <v>0</v>
      </c>
      <c r="Y1205" s="335">
        <f t="shared" si="125"/>
        <v>0</v>
      </c>
      <c r="Z1205" s="335">
        <f t="shared" si="126"/>
        <v>0</v>
      </c>
      <c r="AA1205" s="336" t="str">
        <f>VLOOKUP(F1205,'3-Productie normen'!A:O,15,FALSE)</f>
        <v>S</v>
      </c>
      <c r="AC1205" s="337">
        <f t="shared" si="127"/>
        <v>2920.3199999999997</v>
      </c>
    </row>
    <row r="1206" spans="1:29" ht="14.1" customHeight="1">
      <c r="A1206" s="68">
        <v>1206</v>
      </c>
      <c r="B1206" s="273" t="s">
        <v>77</v>
      </c>
      <c r="C1206" s="224" t="s">
        <v>352</v>
      </c>
      <c r="D1206" s="225"/>
      <c r="E1206" s="224" t="s">
        <v>283</v>
      </c>
      <c r="F1206" s="224" t="s">
        <v>283</v>
      </c>
      <c r="G1206" s="224" t="s">
        <v>212</v>
      </c>
      <c r="H1206" s="224">
        <v>11.2</v>
      </c>
      <c r="I1206" s="339"/>
      <c r="J1206" s="332">
        <f t="shared" si="123"/>
        <v>156</v>
      </c>
      <c r="K1206" s="333">
        <v>156</v>
      </c>
      <c r="L1206" s="333"/>
      <c r="M1206" s="333"/>
      <c r="N1206" s="333"/>
      <c r="O1206" s="333"/>
      <c r="P1206" s="333"/>
      <c r="Q1206" s="334" t="e">
        <f>IF(K1206="nio",0,IF(K1206&gt;0,K1206*H1206/W1206,0))*VLOOKUP(B1206,'2-Kosten per locatie'!$A$13:$C$63,3,FALSE)</f>
        <v>#DIV/0!</v>
      </c>
      <c r="R1206" s="334">
        <f>IF(L1206&gt;0,L1206*H1206/X1206,0)*VLOOKUP(B1206,'2-Kosten per locatie'!$A$13:$C$63,3,FALSE)</f>
        <v>0</v>
      </c>
      <c r="S1206" s="334">
        <f>IF(M1206&gt;0,M1206*H1206/Y1206,0)*VLOOKUP(B1206,'2-Kosten per locatie'!$A$13:$C$63,3,FALSE)</f>
        <v>0</v>
      </c>
      <c r="T1206" s="334">
        <f>IF(N1206&gt;0,N1206*H1206/Z1206,0)*VLOOKUP(B1206,'2-Kosten per locatie'!$A$13:$C$63,3,FALSE)</f>
        <v>0</v>
      </c>
      <c r="U1206" s="334">
        <f>IF(O1206&gt;0,O1206*H1206/Y1206,0)*VLOOKUP(B1206,'2-Kosten per locatie'!$A$13:$C$63,3,FALSE)</f>
        <v>0</v>
      </c>
      <c r="V1206" s="334">
        <f>IF(P1206&gt;0,P1206*H1206/Z1206,0)*VLOOKUP(B1206,'2-Kosten per locatie'!$A$13:$C$63,3,FALSE)</f>
        <v>0</v>
      </c>
      <c r="W1206" s="335">
        <f>IF(K1206="nio",0,IF(K1206&gt;0,VLOOKUP(F1206,'3-Productie normen'!A:L,VLOOKUP(K1206,'3-Productie normen'!$B$38:$C$44,2,FALSE),FALSE)))</f>
        <v>0</v>
      </c>
      <c r="X1206" s="335">
        <f t="shared" si="124"/>
        <v>0</v>
      </c>
      <c r="Y1206" s="335">
        <f t="shared" si="125"/>
        <v>0</v>
      </c>
      <c r="Z1206" s="335">
        <f t="shared" si="126"/>
        <v>0</v>
      </c>
      <c r="AA1206" s="336" t="str">
        <f>VLOOKUP(F1206,'3-Productie normen'!A:O,15,FALSE)</f>
        <v>V</v>
      </c>
      <c r="AC1206" s="337">
        <f t="shared" si="127"/>
        <v>1747.1999999999998</v>
      </c>
    </row>
    <row r="1207" spans="1:29" ht="14.1" customHeight="1">
      <c r="A1207" s="68">
        <v>1207</v>
      </c>
      <c r="B1207" s="273" t="s">
        <v>77</v>
      </c>
      <c r="C1207" s="224" t="s">
        <v>352</v>
      </c>
      <c r="D1207" s="225"/>
      <c r="E1207" s="224" t="s">
        <v>757</v>
      </c>
      <c r="F1207" s="224" t="s">
        <v>168</v>
      </c>
      <c r="G1207" s="224" t="s">
        <v>212</v>
      </c>
      <c r="H1207" s="224">
        <v>31.4</v>
      </c>
      <c r="I1207" s="339"/>
      <c r="J1207" s="332">
        <f t="shared" si="123"/>
        <v>156</v>
      </c>
      <c r="K1207" s="333">
        <v>156</v>
      </c>
      <c r="L1207" s="333"/>
      <c r="M1207" s="333"/>
      <c r="N1207" s="333"/>
      <c r="O1207" s="333"/>
      <c r="P1207" s="333"/>
      <c r="Q1207" s="334" t="e">
        <f>IF(K1207="nio",0,IF(K1207&gt;0,K1207*H1207/W1207,0))*VLOOKUP(B1207,'2-Kosten per locatie'!$A$13:$C$63,3,FALSE)</f>
        <v>#DIV/0!</v>
      </c>
      <c r="R1207" s="334">
        <f>IF(L1207&gt;0,L1207*H1207/X1207,0)*VLOOKUP(B1207,'2-Kosten per locatie'!$A$13:$C$63,3,FALSE)</f>
        <v>0</v>
      </c>
      <c r="S1207" s="334">
        <f>IF(M1207&gt;0,M1207*H1207/Y1207,0)*VLOOKUP(B1207,'2-Kosten per locatie'!$A$13:$C$63,3,FALSE)</f>
        <v>0</v>
      </c>
      <c r="T1207" s="334">
        <f>IF(N1207&gt;0,N1207*H1207/Z1207,0)*VLOOKUP(B1207,'2-Kosten per locatie'!$A$13:$C$63,3,FALSE)</f>
        <v>0</v>
      </c>
      <c r="U1207" s="334">
        <f>IF(O1207&gt;0,O1207*H1207/Y1207,0)*VLOOKUP(B1207,'2-Kosten per locatie'!$A$13:$C$63,3,FALSE)</f>
        <v>0</v>
      </c>
      <c r="V1207" s="334">
        <f>IF(P1207&gt;0,P1207*H1207/Z1207,0)*VLOOKUP(B1207,'2-Kosten per locatie'!$A$13:$C$63,3,FALSE)</f>
        <v>0</v>
      </c>
      <c r="W1207" s="335">
        <f>IF(K1207="nio",0,IF(K1207&gt;0,VLOOKUP(F1207,'3-Productie normen'!A:L,VLOOKUP(K1207,'3-Productie normen'!$B$38:$C$44,2,FALSE),FALSE)))</f>
        <v>0</v>
      </c>
      <c r="X1207" s="335">
        <f t="shared" si="124"/>
        <v>0</v>
      </c>
      <c r="Y1207" s="335">
        <f t="shared" si="125"/>
        <v>0</v>
      </c>
      <c r="Z1207" s="335">
        <f t="shared" si="126"/>
        <v>0</v>
      </c>
      <c r="AA1207" s="336" t="str">
        <f>VLOOKUP(F1207,'3-Productie normen'!A:O,15,FALSE)</f>
        <v>V</v>
      </c>
      <c r="AC1207" s="337">
        <f t="shared" si="127"/>
        <v>4898.3999999999996</v>
      </c>
    </row>
    <row r="1208" spans="1:29" ht="14.1" customHeight="1">
      <c r="A1208" s="68">
        <v>1208</v>
      </c>
      <c r="B1208" s="273" t="s">
        <v>77</v>
      </c>
      <c r="C1208" s="224" t="s">
        <v>352</v>
      </c>
      <c r="D1208" s="225"/>
      <c r="E1208" s="224" t="s">
        <v>215</v>
      </c>
      <c r="F1208" s="224" t="s">
        <v>166</v>
      </c>
      <c r="G1208" s="224" t="s">
        <v>378</v>
      </c>
      <c r="H1208" s="224">
        <v>1.63</v>
      </c>
      <c r="I1208" s="339"/>
      <c r="J1208" s="332">
        <f t="shared" si="123"/>
        <v>156</v>
      </c>
      <c r="K1208" s="333">
        <v>156</v>
      </c>
      <c r="L1208" s="333"/>
      <c r="M1208" s="333"/>
      <c r="N1208" s="333"/>
      <c r="O1208" s="333"/>
      <c r="P1208" s="333"/>
      <c r="Q1208" s="334" t="e">
        <f>IF(K1208="nio",0,IF(K1208&gt;0,K1208*H1208/W1208,0))*VLOOKUP(B1208,'2-Kosten per locatie'!$A$13:$C$63,3,FALSE)</f>
        <v>#DIV/0!</v>
      </c>
      <c r="R1208" s="334">
        <f>IF(L1208&gt;0,L1208*H1208/X1208,0)*VLOOKUP(B1208,'2-Kosten per locatie'!$A$13:$C$63,3,FALSE)</f>
        <v>0</v>
      </c>
      <c r="S1208" s="334">
        <f>IF(M1208&gt;0,M1208*H1208/Y1208,0)*VLOOKUP(B1208,'2-Kosten per locatie'!$A$13:$C$63,3,FALSE)</f>
        <v>0</v>
      </c>
      <c r="T1208" s="334">
        <f>IF(N1208&gt;0,N1208*H1208/Z1208,0)*VLOOKUP(B1208,'2-Kosten per locatie'!$A$13:$C$63,3,FALSE)</f>
        <v>0</v>
      </c>
      <c r="U1208" s="334">
        <f>IF(O1208&gt;0,O1208*H1208/Y1208,0)*VLOOKUP(B1208,'2-Kosten per locatie'!$A$13:$C$63,3,FALSE)</f>
        <v>0</v>
      </c>
      <c r="V1208" s="334">
        <f>IF(P1208&gt;0,P1208*H1208/Z1208,0)*VLOOKUP(B1208,'2-Kosten per locatie'!$A$13:$C$63,3,FALSE)</f>
        <v>0</v>
      </c>
      <c r="W1208" s="335">
        <f>IF(K1208="nio",0,IF(K1208&gt;0,VLOOKUP(F1208,'3-Productie normen'!A:L,VLOOKUP(K1208,'3-Productie normen'!$B$38:$C$44,2,FALSE),FALSE)))</f>
        <v>0</v>
      </c>
      <c r="X1208" s="335">
        <f t="shared" si="124"/>
        <v>0</v>
      </c>
      <c r="Y1208" s="335">
        <f t="shared" si="125"/>
        <v>0</v>
      </c>
      <c r="Z1208" s="335">
        <f t="shared" si="126"/>
        <v>0</v>
      </c>
      <c r="AA1208" s="336" t="str">
        <f>VLOOKUP(F1208,'3-Productie normen'!A:O,15,FALSE)</f>
        <v>S</v>
      </c>
      <c r="AC1208" s="337">
        <f t="shared" si="127"/>
        <v>254.27999999999997</v>
      </c>
    </row>
    <row r="1209" spans="1:29" ht="14.1" customHeight="1">
      <c r="A1209" s="68">
        <v>1209</v>
      </c>
      <c r="B1209" s="273" t="s">
        <v>77</v>
      </c>
      <c r="C1209" s="224" t="s">
        <v>352</v>
      </c>
      <c r="D1209" s="225"/>
      <c r="E1209" s="224" t="s">
        <v>214</v>
      </c>
      <c r="F1209" s="224" t="s">
        <v>166</v>
      </c>
      <c r="G1209" s="224" t="s">
        <v>378</v>
      </c>
      <c r="H1209" s="224">
        <v>1.63</v>
      </c>
      <c r="I1209" s="339"/>
      <c r="J1209" s="332">
        <f t="shared" si="123"/>
        <v>156</v>
      </c>
      <c r="K1209" s="333">
        <v>156</v>
      </c>
      <c r="L1209" s="333"/>
      <c r="M1209" s="333"/>
      <c r="N1209" s="333"/>
      <c r="O1209" s="333"/>
      <c r="P1209" s="333"/>
      <c r="Q1209" s="334" t="e">
        <f>IF(K1209="nio",0,IF(K1209&gt;0,K1209*H1209/W1209,0))*VLOOKUP(B1209,'2-Kosten per locatie'!$A$13:$C$63,3,FALSE)</f>
        <v>#DIV/0!</v>
      </c>
      <c r="R1209" s="334">
        <f>IF(L1209&gt;0,L1209*H1209/X1209,0)*VLOOKUP(B1209,'2-Kosten per locatie'!$A$13:$C$63,3,FALSE)</f>
        <v>0</v>
      </c>
      <c r="S1209" s="334">
        <f>IF(M1209&gt;0,M1209*H1209/Y1209,0)*VLOOKUP(B1209,'2-Kosten per locatie'!$A$13:$C$63,3,FALSE)</f>
        <v>0</v>
      </c>
      <c r="T1209" s="334">
        <f>IF(N1209&gt;0,N1209*H1209/Z1209,0)*VLOOKUP(B1209,'2-Kosten per locatie'!$A$13:$C$63,3,FALSE)</f>
        <v>0</v>
      </c>
      <c r="U1209" s="334">
        <f>IF(O1209&gt;0,O1209*H1209/Y1209,0)*VLOOKUP(B1209,'2-Kosten per locatie'!$A$13:$C$63,3,FALSE)</f>
        <v>0</v>
      </c>
      <c r="V1209" s="334">
        <f>IF(P1209&gt;0,P1209*H1209/Z1209,0)*VLOOKUP(B1209,'2-Kosten per locatie'!$A$13:$C$63,3,FALSE)</f>
        <v>0</v>
      </c>
      <c r="W1209" s="335">
        <f>IF(K1209="nio",0,IF(K1209&gt;0,VLOOKUP(F1209,'3-Productie normen'!A:L,VLOOKUP(K1209,'3-Productie normen'!$B$38:$C$44,2,FALSE),FALSE)))</f>
        <v>0</v>
      </c>
      <c r="X1209" s="335">
        <f t="shared" si="124"/>
        <v>0</v>
      </c>
      <c r="Y1209" s="335">
        <f t="shared" si="125"/>
        <v>0</v>
      </c>
      <c r="Z1209" s="335">
        <f t="shared" si="126"/>
        <v>0</v>
      </c>
      <c r="AA1209" s="336" t="str">
        <f>VLOOKUP(F1209,'3-Productie normen'!A:O,15,FALSE)</f>
        <v>S</v>
      </c>
      <c r="AC1209" s="337">
        <f t="shared" si="127"/>
        <v>254.27999999999997</v>
      </c>
    </row>
    <row r="1210" spans="1:29" ht="14.1" customHeight="1">
      <c r="A1210" s="68">
        <v>1210</v>
      </c>
      <c r="B1210" s="273" t="s">
        <v>77</v>
      </c>
      <c r="C1210" s="224" t="s">
        <v>352</v>
      </c>
      <c r="D1210" s="225"/>
      <c r="E1210" s="224" t="s">
        <v>267</v>
      </c>
      <c r="F1210" s="224" t="s">
        <v>218</v>
      </c>
      <c r="G1210" s="224" t="s">
        <v>378</v>
      </c>
      <c r="H1210" s="224"/>
      <c r="I1210" s="339">
        <v>1.63</v>
      </c>
      <c r="J1210" s="332">
        <f t="shared" si="123"/>
        <v>0</v>
      </c>
      <c r="K1210" s="333" t="s">
        <v>219</v>
      </c>
      <c r="L1210" s="333"/>
      <c r="M1210" s="333"/>
      <c r="N1210" s="333"/>
      <c r="O1210" s="333"/>
      <c r="P1210" s="333"/>
      <c r="Q1210" s="334">
        <f>IF(K1210="nio",0,IF(K1210&gt;0,K1210*H1210/W1210,0))*VLOOKUP(B1210,'2-Kosten per locatie'!$A$13:$C$63,3,FALSE)</f>
        <v>0</v>
      </c>
      <c r="R1210" s="334">
        <f>IF(L1210&gt;0,L1210*H1210/X1210,0)*VLOOKUP(B1210,'2-Kosten per locatie'!$A$13:$C$63,3,FALSE)</f>
        <v>0</v>
      </c>
      <c r="S1210" s="334">
        <f>IF(M1210&gt;0,M1210*H1210/Y1210,0)*VLOOKUP(B1210,'2-Kosten per locatie'!$A$13:$C$63,3,FALSE)</f>
        <v>0</v>
      </c>
      <c r="T1210" s="334">
        <f>IF(N1210&gt;0,N1210*H1210/Z1210,0)*VLOOKUP(B1210,'2-Kosten per locatie'!$A$13:$C$63,3,FALSE)</f>
        <v>0</v>
      </c>
      <c r="U1210" s="334">
        <f>IF(O1210&gt;0,O1210*H1210/Y1210,0)*VLOOKUP(B1210,'2-Kosten per locatie'!$A$13:$C$63,3,FALSE)</f>
        <v>0</v>
      </c>
      <c r="V1210" s="334">
        <f>IF(P1210&gt;0,P1210*H1210/Z1210,0)*VLOOKUP(B1210,'2-Kosten per locatie'!$A$13:$C$63,3,FALSE)</f>
        <v>0</v>
      </c>
      <c r="W1210" s="335">
        <f>IF(K1210="nio",0,IF(K1210&gt;0,VLOOKUP(F1210,'3-Productie normen'!A:L,VLOOKUP(K1210,'3-Productie normen'!$B$38:$C$44,2,FALSE),FALSE)))</f>
        <v>0</v>
      </c>
      <c r="X1210" s="335">
        <f t="shared" si="124"/>
        <v>0</v>
      </c>
      <c r="Y1210" s="335">
        <f t="shared" si="125"/>
        <v>0</v>
      </c>
      <c r="Z1210" s="335">
        <f t="shared" si="126"/>
        <v>0</v>
      </c>
      <c r="AA1210" s="336" t="str">
        <f>VLOOKUP(F1210,'3-Productie normen'!A:O,15,FALSE)</f>
        <v>-</v>
      </c>
      <c r="AC1210" s="337">
        <f t="shared" si="127"/>
        <v>0</v>
      </c>
    </row>
  </sheetData>
  <autoFilter ref="B9:AC1210" xr:uid="{00000000-0009-0000-0000-000004000000}"/>
  <mergeCells count="1">
    <mergeCell ref="X6:Z6"/>
  </mergeCells>
  <phoneticPr fontId="10"/>
  <printOptions horizontalCentered="1" gridLinesSet="0"/>
  <pageMargins left="0.19685039370078741" right="0.19685039370078741" top="0.59055118110236227" bottom="0.78740157480314965" header="0.39370078740157483" footer="0.19685039370078741"/>
  <pageSetup paperSize="9" scale="50" fitToHeight="0" orientation="landscape" r:id="rId1"/>
  <headerFooter alignWithMargins="0">
    <oddFooter>&amp;L&amp;"Verdana,Standaard"&amp;F-&amp;A
Atir b.v. ©&amp;R&amp;"Verdana,Standaard"printversie &amp;D</oddFooter>
  </headerFooter>
  <rowBreaks count="7" manualBreakCount="7">
    <brk id="55" min="1" max="21" man="1"/>
    <brk id="105" min="1" max="21" man="1"/>
    <brk id="173" min="1" max="21" man="1"/>
    <brk id="222" min="1" max="21" man="1"/>
    <brk id="272" min="1" max="21" man="1"/>
    <brk id="323" min="1" max="21" man="1"/>
    <brk id="372"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3"/>
  <sheetViews>
    <sheetView showGridLines="0" showZeros="0" showOutlineSymbols="0" zoomScaleNormal="100" zoomScaleSheetLayoutView="100" workbookViewId="0">
      <pane ySplit="9" topLeftCell="A10" activePane="bottomLeft" state="frozen"/>
      <selection activeCell="R27" sqref="R27"/>
      <selection pane="bottomLeft" activeCell="E11" sqref="E11"/>
    </sheetView>
  </sheetViews>
  <sheetFormatPr defaultColWidth="9.35546875" defaultRowHeight="13.15"/>
  <cols>
    <col min="1" max="1" width="45.5703125" style="53" customWidth="1"/>
    <col min="2" max="2" width="18.35546875" style="53" customWidth="1"/>
    <col min="3" max="3" width="18.42578125" style="53" customWidth="1"/>
    <col min="4" max="4" width="10.5703125" style="2" customWidth="1"/>
    <col min="5" max="5" width="11.140625" style="2" customWidth="1"/>
    <col min="6" max="6" width="2.140625" style="2" customWidth="1"/>
    <col min="7" max="7" width="7.85546875" style="2" customWidth="1"/>
    <col min="8" max="8" width="27" style="2" bestFit="1" customWidth="1"/>
    <col min="9" max="16384" width="9.35546875" style="2"/>
  </cols>
  <sheetData>
    <row r="1" spans="1:8">
      <c r="A1" s="343" t="s">
        <v>0</v>
      </c>
      <c r="B1" s="79"/>
      <c r="C1" s="80"/>
      <c r="D1" s="1"/>
      <c r="E1" s="1"/>
      <c r="F1" s="1"/>
      <c r="G1" s="1"/>
    </row>
    <row r="2" spans="1:8">
      <c r="A2" s="80"/>
      <c r="B2" s="80"/>
      <c r="C2" s="80"/>
      <c r="D2" s="1"/>
      <c r="E2" s="1"/>
      <c r="F2" s="1"/>
      <c r="G2" s="1"/>
    </row>
    <row r="3" spans="1:8" ht="15">
      <c r="A3" s="37" t="str">
        <f>'2-Kosten per locatie'!A3</f>
        <v>Naam opdrachtgever</v>
      </c>
      <c r="B3" s="45" t="str">
        <f>'2-Kosten per locatie'!B3</f>
        <v>Veiligheidsregio Rotterdam-Rijnmond</v>
      </c>
      <c r="C3" s="80"/>
      <c r="D3" s="1"/>
      <c r="E3" s="31"/>
      <c r="F3" s="1"/>
      <c r="G3" s="1"/>
    </row>
    <row r="4" spans="1:8" ht="15">
      <c r="A4" s="37" t="str">
        <f>'2-Kosten per locatie'!A4</f>
        <v>Calculatie onderdeel</v>
      </c>
      <c r="B4" s="45" t="str">
        <f ca="1">MID(CELL("bestandsnaam",$C$9),SEARCH("]",CELL("bestandsnaam",$C$9),1)+1,256)</f>
        <v>5-Premies en opslagen</v>
      </c>
      <c r="C4" s="81"/>
      <c r="D4" s="15"/>
      <c r="E4" s="4"/>
      <c r="F4" s="4"/>
      <c r="G4" s="4"/>
    </row>
    <row r="5" spans="1:8" ht="15">
      <c r="A5" s="37" t="str">
        <f>'2-Kosten per locatie'!A5</f>
        <v>Gebouw/plaats</v>
      </c>
      <c r="B5" s="45" t="str">
        <f>'2-Kosten per locatie'!B5</f>
        <v>Perceel 1 schoonmaak en glasbewassing</v>
      </c>
      <c r="C5" s="37"/>
      <c r="D5" s="8"/>
      <c r="E5" s="16"/>
      <c r="F5" s="5"/>
      <c r="G5" s="4"/>
    </row>
    <row r="6" spans="1:8" ht="15">
      <c r="A6" s="37" t="str">
        <f>'2-Kosten per locatie'!A6</f>
        <v>Referentie nummer</v>
      </c>
      <c r="B6" s="570">
        <f>'2-Kosten per locatie'!B6</f>
        <v>522549</v>
      </c>
      <c r="C6" s="69"/>
      <c r="D6" s="8"/>
      <c r="E6" s="33"/>
      <c r="F6" s="32"/>
      <c r="G6" s="34"/>
      <c r="H6" s="35"/>
    </row>
    <row r="7" spans="1:8" ht="15">
      <c r="A7" s="37" t="str">
        <f>'2-Kosten per locatie'!A7</f>
        <v>Naam dienstverlener</v>
      </c>
      <c r="B7" s="45">
        <f>'2-Kosten per locatie'!B7</f>
        <v>0</v>
      </c>
      <c r="C7" s="69"/>
      <c r="D7" s="8"/>
      <c r="E7" s="16"/>
      <c r="F7" s="5"/>
      <c r="G7" s="4"/>
    </row>
    <row r="8" spans="1:8" ht="15.4">
      <c r="A8" s="37" t="str">
        <f>'2-Kosten per locatie'!A8</f>
        <v>Prijspeil</v>
      </c>
      <c r="B8" s="169">
        <f>'2-Kosten per locatie'!B8</f>
        <v>46023</v>
      </c>
      <c r="C8" s="82"/>
      <c r="D8" s="16"/>
      <c r="E8" s="16"/>
      <c r="F8" s="5"/>
      <c r="G8" s="4"/>
    </row>
    <row r="9" spans="1:8" ht="18.399999999999999">
      <c r="A9" s="154"/>
      <c r="B9" s="82"/>
      <c r="C9" s="82"/>
      <c r="D9" s="16"/>
      <c r="E9" s="16"/>
      <c r="F9" s="5"/>
      <c r="G9" s="4"/>
    </row>
    <row r="10" spans="1:8" ht="21.4">
      <c r="A10" s="344" t="s">
        <v>758</v>
      </c>
      <c r="B10" s="345"/>
      <c r="C10" s="346"/>
      <c r="D10" s="16"/>
      <c r="E10" s="16"/>
      <c r="F10" s="5"/>
      <c r="G10" s="4"/>
    </row>
    <row r="11" spans="1:8">
      <c r="A11" s="83"/>
      <c r="B11" s="84"/>
      <c r="C11" s="84"/>
      <c r="D11" s="16"/>
      <c r="E11" s="16"/>
      <c r="F11" s="4"/>
      <c r="G11" s="4"/>
    </row>
    <row r="12" spans="1:8">
      <c r="A12" s="347"/>
      <c r="B12" s="338"/>
      <c r="C12" s="348" t="s">
        <v>759</v>
      </c>
      <c r="D12" s="16"/>
      <c r="E12" s="16"/>
      <c r="F12" s="5"/>
      <c r="G12" s="4"/>
    </row>
    <row r="13" spans="1:8">
      <c r="A13" s="349" t="s">
        <v>760</v>
      </c>
      <c r="B13" s="338"/>
      <c r="C13" s="350"/>
      <c r="D13" s="16"/>
      <c r="E13" s="16"/>
      <c r="F13" s="17"/>
      <c r="G13" s="4"/>
    </row>
    <row r="14" spans="1:8">
      <c r="A14" s="349" t="s">
        <v>761</v>
      </c>
      <c r="B14" s="338"/>
      <c r="C14" s="350"/>
      <c r="D14" s="16"/>
      <c r="E14" s="16"/>
      <c r="F14" s="17"/>
      <c r="G14" s="4"/>
    </row>
    <row r="15" spans="1:8">
      <c r="A15" s="349" t="s">
        <v>762</v>
      </c>
      <c r="B15" s="338"/>
      <c r="C15" s="350"/>
      <c r="D15" s="16"/>
      <c r="E15" s="16"/>
      <c r="F15" s="17"/>
      <c r="G15" s="4"/>
    </row>
    <row r="16" spans="1:8">
      <c r="A16" s="351" t="s">
        <v>14</v>
      </c>
      <c r="B16" s="352"/>
      <c r="C16" s="353">
        <f>SUM(C13:C15)</f>
        <v>0</v>
      </c>
      <c r="D16" s="16"/>
      <c r="E16" s="16"/>
      <c r="F16" s="4"/>
    </row>
    <row r="17" spans="1:7">
      <c r="A17" s="351"/>
      <c r="B17" s="352"/>
      <c r="C17" s="353"/>
      <c r="D17" s="16"/>
      <c r="E17" s="16"/>
      <c r="F17" s="4"/>
    </row>
    <row r="18" spans="1:7">
      <c r="A18" s="653" t="s">
        <v>763</v>
      </c>
      <c r="B18" s="654"/>
      <c r="C18" s="350"/>
      <c r="D18" s="16"/>
      <c r="E18" s="16"/>
      <c r="F18" s="4"/>
    </row>
    <row r="19" spans="1:7">
      <c r="A19" s="349" t="s">
        <v>764</v>
      </c>
      <c r="B19" s="354"/>
      <c r="C19" s="350"/>
      <c r="D19" s="16"/>
      <c r="E19" s="16"/>
      <c r="F19" s="4"/>
    </row>
    <row r="20" spans="1:7">
      <c r="A20" s="653" t="s">
        <v>765</v>
      </c>
      <c r="B20" s="654"/>
      <c r="C20" s="350"/>
      <c r="D20" s="16"/>
      <c r="E20" s="16"/>
      <c r="F20" s="4"/>
    </row>
    <row r="21" spans="1:7">
      <c r="A21" s="653" t="s">
        <v>766</v>
      </c>
      <c r="B21" s="654"/>
      <c r="C21" s="355" t="e">
        <f>C34</f>
        <v>#DIV/0!</v>
      </c>
      <c r="D21" s="16"/>
      <c r="E21" s="16"/>
      <c r="F21" s="4"/>
    </row>
    <row r="22" spans="1:7">
      <c r="A22" s="653" t="s">
        <v>767</v>
      </c>
      <c r="B22" s="654"/>
      <c r="C22" s="350"/>
      <c r="D22" s="16"/>
      <c r="E22" s="16"/>
      <c r="F22" s="4"/>
    </row>
    <row r="23" spans="1:7">
      <c r="A23" s="653" t="s">
        <v>768</v>
      </c>
      <c r="B23" s="654"/>
      <c r="C23" s="350"/>
      <c r="D23" s="16"/>
      <c r="E23" s="16"/>
      <c r="F23" s="4"/>
    </row>
    <row r="24" spans="1:7">
      <c r="A24" s="655" t="s">
        <v>769</v>
      </c>
      <c r="B24" s="656"/>
      <c r="C24" s="356" t="e">
        <f>SUM(C16:C23)</f>
        <v>#DIV/0!</v>
      </c>
      <c r="D24" s="16"/>
      <c r="E24" s="16"/>
      <c r="F24" s="4"/>
    </row>
    <row r="25" spans="1:7">
      <c r="A25" s="85"/>
      <c r="B25" s="86"/>
      <c r="C25" s="87"/>
      <c r="D25" s="16"/>
      <c r="E25" s="16"/>
      <c r="F25" s="7"/>
      <c r="G25" s="4"/>
    </row>
    <row r="26" spans="1:7" ht="21.4">
      <c r="A26" s="344" t="s">
        <v>770</v>
      </c>
      <c r="B26" s="345"/>
      <c r="C26" s="346"/>
      <c r="D26" s="16"/>
      <c r="E26" s="16"/>
      <c r="F26" s="5"/>
      <c r="G26" s="4"/>
    </row>
    <row r="27" spans="1:7">
      <c r="A27" s="83"/>
      <c r="B27" s="84"/>
      <c r="C27" s="84"/>
      <c r="D27" s="16"/>
      <c r="E27" s="16"/>
      <c r="F27" s="4"/>
      <c r="G27" s="4"/>
    </row>
    <row r="28" spans="1:7">
      <c r="A28" s="84"/>
      <c r="B28" s="84"/>
      <c r="C28" s="357" t="s">
        <v>771</v>
      </c>
      <c r="D28" s="16"/>
      <c r="E28" s="16"/>
      <c r="F28" s="4"/>
      <c r="G28" s="4"/>
    </row>
    <row r="29" spans="1:7">
      <c r="A29" s="349" t="s">
        <v>772</v>
      </c>
      <c r="B29" s="338"/>
      <c r="C29" s="358">
        <f>'6-Opbouw uurtarief productie'!E20</f>
        <v>0</v>
      </c>
      <c r="D29" s="16"/>
      <c r="E29" s="16"/>
      <c r="G29" s="4"/>
    </row>
    <row r="30" spans="1:7">
      <c r="A30" s="349" t="s">
        <v>773</v>
      </c>
      <c r="B30" s="359" t="s">
        <v>774</v>
      </c>
      <c r="C30" s="360"/>
      <c r="D30" s="16"/>
      <c r="E30" s="16"/>
      <c r="F30" s="5"/>
      <c r="G30" s="4"/>
    </row>
    <row r="31" spans="1:7">
      <c r="A31" s="349" t="s">
        <v>775</v>
      </c>
      <c r="B31" s="338"/>
      <c r="C31" s="170">
        <f>C29+C30</f>
        <v>0</v>
      </c>
      <c r="D31" s="16"/>
      <c r="E31" s="16"/>
      <c r="F31" s="5"/>
      <c r="G31" s="4"/>
    </row>
    <row r="32" spans="1:7">
      <c r="A32" s="361" t="s">
        <v>776</v>
      </c>
      <c r="B32" s="88"/>
      <c r="C32" s="362"/>
      <c r="E32" s="18"/>
      <c r="F32" s="5"/>
      <c r="G32" s="4"/>
    </row>
    <row r="33" spans="1:7" ht="13.5">
      <c r="A33" s="83"/>
      <c r="B33" s="363"/>
      <c r="C33" s="171"/>
      <c r="E33" s="3"/>
      <c r="F33" s="4"/>
      <c r="G33" s="4"/>
    </row>
    <row r="34" spans="1:7">
      <c r="A34" s="364" t="s">
        <v>777</v>
      </c>
      <c r="B34" s="365"/>
      <c r="C34" s="366" t="e">
        <f>(C31/C29)*C32</f>
        <v>#DIV/0!</v>
      </c>
      <c r="E34" s="19"/>
      <c r="F34" s="5"/>
      <c r="G34" s="20"/>
    </row>
    <row r="35" spans="1:7">
      <c r="A35" s="83"/>
      <c r="B35" s="84"/>
      <c r="C35" s="84"/>
      <c r="E35" s="19"/>
      <c r="F35" s="5"/>
      <c r="G35" s="4"/>
    </row>
    <row r="36" spans="1:7" ht="21.4">
      <c r="A36" s="367" t="s">
        <v>778</v>
      </c>
      <c r="B36" s="368"/>
      <c r="C36" s="369"/>
      <c r="E36" s="19"/>
      <c r="F36" s="5"/>
      <c r="G36" s="4"/>
    </row>
    <row r="37" spans="1:7">
      <c r="A37" s="85"/>
      <c r="B37" s="86"/>
      <c r="C37" s="87"/>
      <c r="E37" s="19"/>
      <c r="F37" s="5"/>
      <c r="G37" s="4"/>
    </row>
    <row r="38" spans="1:7" ht="15.75">
      <c r="A38" s="85"/>
      <c r="B38" s="370" t="s">
        <v>779</v>
      </c>
      <c r="C38" s="87"/>
      <c r="E38" s="19"/>
      <c r="F38" s="5"/>
      <c r="G38" s="4"/>
    </row>
    <row r="39" spans="1:7">
      <c r="A39" s="371" t="s">
        <v>780</v>
      </c>
      <c r="B39" s="372">
        <v>365</v>
      </c>
      <c r="C39" s="87"/>
      <c r="E39" s="19"/>
      <c r="F39" s="5"/>
      <c r="G39" s="9"/>
    </row>
    <row r="40" spans="1:7">
      <c r="A40" s="371" t="s">
        <v>781</v>
      </c>
      <c r="B40" s="372">
        <v>104</v>
      </c>
      <c r="C40" s="87"/>
      <c r="E40" s="19"/>
      <c r="F40" s="5"/>
      <c r="G40" s="9"/>
    </row>
    <row r="41" spans="1:7">
      <c r="A41" s="373" t="s">
        <v>782</v>
      </c>
      <c r="B41" s="374">
        <f>B39-B40</f>
        <v>261</v>
      </c>
      <c r="C41" s="87"/>
      <c r="E41" s="19"/>
      <c r="F41" s="5"/>
      <c r="G41" s="6"/>
    </row>
    <row r="42" spans="1:7">
      <c r="A42" s="375"/>
      <c r="B42" s="376"/>
      <c r="C42" s="87"/>
      <c r="E42" s="19"/>
      <c r="F42" s="5"/>
      <c r="G42" s="6"/>
    </row>
    <row r="43" spans="1:7">
      <c r="A43" s="371" t="s">
        <v>783</v>
      </c>
      <c r="B43" s="377"/>
      <c r="C43" s="87"/>
      <c r="E43" s="19"/>
      <c r="F43" s="5"/>
      <c r="G43" s="6"/>
    </row>
    <row r="44" spans="1:7">
      <c r="A44" s="371" t="s">
        <v>784</v>
      </c>
      <c r="B44" s="377"/>
      <c r="C44" s="87"/>
      <c r="E44" s="19"/>
      <c r="F44" s="5"/>
      <c r="G44" s="6"/>
    </row>
    <row r="45" spans="1:7">
      <c r="A45" s="371" t="s">
        <v>785</v>
      </c>
      <c r="B45" s="377"/>
      <c r="C45" s="87"/>
      <c r="E45" s="19"/>
      <c r="F45" s="5"/>
      <c r="G45" s="6"/>
    </row>
    <row r="46" spans="1:7">
      <c r="A46" s="371" t="s">
        <v>786</v>
      </c>
      <c r="B46" s="377"/>
      <c r="C46" s="87"/>
      <c r="E46" s="19"/>
      <c r="F46" s="5"/>
      <c r="G46" s="6"/>
    </row>
    <row r="47" spans="1:7">
      <c r="A47" s="373" t="s">
        <v>787</v>
      </c>
      <c r="B47" s="374">
        <f>B41-SUM(B43:B46)</f>
        <v>261</v>
      </c>
      <c r="C47" s="87"/>
      <c r="E47" s="19"/>
      <c r="F47" s="5"/>
      <c r="G47" s="6"/>
    </row>
    <row r="48" spans="1:7">
      <c r="A48" s="378"/>
      <c r="B48" s="376"/>
      <c r="C48" s="87"/>
      <c r="E48" s="19"/>
      <c r="F48" s="5"/>
      <c r="G48" s="6"/>
    </row>
    <row r="49" spans="1:7">
      <c r="A49" s="379" t="s">
        <v>788</v>
      </c>
      <c r="B49" s="380">
        <f>IF(B43=0,0,B43/$B$47)</f>
        <v>0</v>
      </c>
      <c r="C49" s="87"/>
      <c r="E49" s="19"/>
      <c r="F49" s="5"/>
      <c r="G49" s="6"/>
    </row>
    <row r="50" spans="1:7">
      <c r="A50" s="379" t="s">
        <v>784</v>
      </c>
      <c r="B50" s="380">
        <f>IF(B44=0,0,B44/$B$47)</f>
        <v>0</v>
      </c>
      <c r="C50" s="87"/>
      <c r="E50" s="19"/>
      <c r="F50" s="5"/>
      <c r="G50" s="6"/>
    </row>
    <row r="51" spans="1:7">
      <c r="A51" s="371" t="s">
        <v>785</v>
      </c>
      <c r="B51" s="380">
        <f>IF(B45=0,0,B45/$B$47)</f>
        <v>0</v>
      </c>
      <c r="C51" s="87"/>
      <c r="E51" s="19"/>
      <c r="F51" s="5"/>
      <c r="G51" s="6"/>
    </row>
    <row r="52" spans="1:7">
      <c r="A52" s="379" t="s">
        <v>786</v>
      </c>
      <c r="B52" s="380">
        <f>IF(B46=0,0,B46/$B$47)</f>
        <v>0</v>
      </c>
      <c r="C52" s="87"/>
      <c r="E52" s="19"/>
      <c r="F52" s="5"/>
      <c r="G52" s="10"/>
    </row>
    <row r="53" spans="1:7">
      <c r="A53" s="373" t="s">
        <v>789</v>
      </c>
      <c r="B53" s="381">
        <f>SUM(B49:B52)</f>
        <v>0</v>
      </c>
      <c r="C53" s="87"/>
      <c r="E53" s="19"/>
      <c r="F53" s="5"/>
      <c r="G53" s="11"/>
    </row>
    <row r="54" spans="1:7">
      <c r="A54" s="89"/>
      <c r="B54" s="89"/>
      <c r="C54" s="89"/>
      <c r="E54" s="19"/>
      <c r="F54" s="5"/>
      <c r="G54" s="1"/>
    </row>
    <row r="55" spans="1:7" ht="31.35" customHeight="1">
      <c r="A55" s="650" t="s">
        <v>790</v>
      </c>
      <c r="B55" s="651"/>
      <c r="C55" s="652"/>
      <c r="E55" s="19"/>
      <c r="F55" s="5"/>
      <c r="G55" s="1"/>
    </row>
    <row r="58" spans="1:7" ht="13.5">
      <c r="A58" s="90"/>
      <c r="B58" s="91"/>
    </row>
    <row r="59" spans="1:7" ht="13.5">
      <c r="A59" s="90"/>
      <c r="B59" s="91"/>
    </row>
    <row r="60" spans="1:7" ht="13.5">
      <c r="A60" s="90"/>
      <c r="B60" s="91"/>
    </row>
    <row r="61" spans="1:7" ht="13.5">
      <c r="A61" s="90"/>
      <c r="B61" s="91"/>
    </row>
    <row r="62" spans="1:7" ht="13.5">
      <c r="A62" s="92"/>
      <c r="B62" s="91"/>
    </row>
    <row r="63" spans="1:7" ht="13.5">
      <c r="A63" s="91"/>
      <c r="B63" s="91"/>
    </row>
    <row r="64" spans="1:7" ht="13.5">
      <c r="A64" s="91"/>
      <c r="B64" s="91"/>
    </row>
    <row r="65" spans="1:3" ht="13.5">
      <c r="A65" s="91"/>
      <c r="B65" s="91"/>
    </row>
    <row r="66" spans="1:3" ht="13.5">
      <c r="A66" s="91"/>
      <c r="B66" s="91"/>
    </row>
    <row r="67" spans="1:3" ht="13.5">
      <c r="A67" s="91"/>
      <c r="B67" s="91"/>
    </row>
    <row r="68" spans="1:3" ht="13.5">
      <c r="A68" s="91"/>
      <c r="B68" s="91"/>
    </row>
    <row r="69" spans="1:3" ht="13.5">
      <c r="A69" s="91"/>
      <c r="B69" s="91"/>
    </row>
    <row r="70" spans="1:3" ht="13.5">
      <c r="A70" s="91"/>
      <c r="B70" s="93"/>
    </row>
    <row r="71" spans="1:3" ht="13.5">
      <c r="A71" s="91"/>
      <c r="B71" s="91"/>
    </row>
    <row r="72" spans="1:3" ht="13.5">
      <c r="B72" s="91"/>
    </row>
    <row r="73" spans="1:3" ht="13.5">
      <c r="A73" s="91"/>
      <c r="B73" s="91"/>
      <c r="C73" s="91"/>
    </row>
    <row r="74" spans="1:3" ht="13.5">
      <c r="A74" s="94"/>
      <c r="B74" s="91"/>
      <c r="C74" s="94"/>
    </row>
    <row r="75" spans="1:3" ht="13.5">
      <c r="A75" s="91"/>
      <c r="B75" s="91"/>
      <c r="C75" s="91"/>
    </row>
    <row r="76" spans="1:3" ht="13.5">
      <c r="A76" s="91"/>
      <c r="B76" s="91"/>
      <c r="C76" s="91"/>
    </row>
    <row r="77" spans="1:3" ht="13.5">
      <c r="A77" s="91"/>
      <c r="B77" s="91"/>
      <c r="C77" s="91"/>
    </row>
    <row r="78" spans="1:3" ht="13.5">
      <c r="A78" s="94"/>
      <c r="B78" s="91"/>
      <c r="C78" s="94"/>
    </row>
    <row r="79" spans="1:3" ht="13.5">
      <c r="A79" s="94"/>
      <c r="B79" s="91"/>
      <c r="C79" s="94"/>
    </row>
    <row r="80" spans="1:3" ht="13.5">
      <c r="A80" s="94"/>
      <c r="B80" s="91"/>
      <c r="C80" s="94"/>
    </row>
    <row r="81" spans="1:2" ht="13.5">
      <c r="A81" s="91"/>
      <c r="B81" s="91"/>
    </row>
    <row r="82" spans="1:2" ht="13.5">
      <c r="A82" s="91"/>
      <c r="B82" s="91"/>
    </row>
    <row r="83" spans="1:2" ht="13.5">
      <c r="A83" s="91"/>
      <c r="B83" s="91"/>
    </row>
  </sheetData>
  <dataConsolidate link="1"/>
  <mergeCells count="7">
    <mergeCell ref="A55:C55"/>
    <mergeCell ref="A18:B18"/>
    <mergeCell ref="A24:B24"/>
    <mergeCell ref="A21:B21"/>
    <mergeCell ref="A20:B20"/>
    <mergeCell ref="A23:B23"/>
    <mergeCell ref="A22:B22"/>
  </mergeCells>
  <phoneticPr fontId="10"/>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72"/>
  <sheetViews>
    <sheetView showGridLines="0" showZeros="0" showOutlineSymbols="0" zoomScale="70" zoomScaleNormal="70" zoomScalePageLayoutView="50" workbookViewId="0">
      <pane ySplit="10" topLeftCell="A11" activePane="bottomLeft" state="frozen"/>
      <selection activeCell="R27" sqref="R27"/>
      <selection pane="bottomLeft" activeCell="I17" sqref="I17"/>
    </sheetView>
  </sheetViews>
  <sheetFormatPr defaultColWidth="11.42578125" defaultRowHeight="13.15"/>
  <cols>
    <col min="1" max="1" width="35.85546875" style="53" customWidth="1"/>
    <col min="2" max="2" width="21.5703125" style="53" customWidth="1"/>
    <col min="3" max="3" width="19.35546875" style="53" bestFit="1" customWidth="1"/>
    <col min="4" max="4" width="2" style="53" customWidth="1"/>
    <col min="5" max="5" width="14.42578125" style="53" customWidth="1"/>
    <col min="6" max="6" width="12.35546875" style="53" customWidth="1"/>
    <col min="7" max="7" width="6" style="53" customWidth="1"/>
    <col min="8" max="8" width="27.5703125" style="53" customWidth="1"/>
    <col min="9" max="15" width="11.42578125" style="53"/>
    <col min="16" max="16" width="14" style="53" customWidth="1"/>
    <col min="17" max="17" width="11.42578125" style="53"/>
    <col min="18" max="18" width="13.42578125" style="53" customWidth="1"/>
    <col min="19" max="21" width="11.42578125" style="53"/>
    <col min="22" max="16384" width="11.42578125" style="2"/>
  </cols>
  <sheetData>
    <row r="1" spans="1:30" ht="12.75" customHeight="1">
      <c r="A1" s="343" t="s">
        <v>0</v>
      </c>
      <c r="B1" s="79"/>
      <c r="C1" s="80"/>
      <c r="D1" s="80"/>
      <c r="E1" s="80"/>
      <c r="F1" s="80"/>
      <c r="H1" s="663"/>
      <c r="I1" s="663"/>
      <c r="J1" s="663"/>
      <c r="K1" s="663"/>
      <c r="L1" s="663"/>
      <c r="M1" s="663"/>
      <c r="N1" s="663"/>
      <c r="P1" s="185"/>
    </row>
    <row r="2" spans="1:30">
      <c r="A2" s="80"/>
      <c r="B2" s="95"/>
      <c r="C2" s="96"/>
      <c r="D2" s="95"/>
      <c r="E2" s="97"/>
      <c r="F2" s="98"/>
      <c r="H2" s="663"/>
      <c r="I2" s="663"/>
      <c r="J2" s="663"/>
      <c r="K2" s="663"/>
      <c r="L2" s="663"/>
      <c r="M2" s="663"/>
      <c r="N2" s="663"/>
      <c r="P2" s="185"/>
    </row>
    <row r="3" spans="1:30" ht="14.25" customHeight="1">
      <c r="A3" s="37" t="str">
        <f>'2-Kosten per locatie'!A3</f>
        <v>Naam opdrachtgever</v>
      </c>
      <c r="B3" s="99" t="str">
        <f>'2-Kosten per locatie'!B3</f>
        <v>Veiligheidsregio Rotterdam-Rijnmond</v>
      </c>
      <c r="C3" s="100"/>
      <c r="D3" s="95"/>
      <c r="E3" s="101"/>
      <c r="F3" s="102"/>
      <c r="H3" s="663"/>
      <c r="I3" s="663"/>
      <c r="J3" s="663"/>
      <c r="K3" s="663"/>
      <c r="L3" s="663"/>
      <c r="M3" s="663"/>
      <c r="N3" s="663"/>
      <c r="P3" s="185"/>
    </row>
    <row r="4" spans="1:30" ht="15.75" customHeight="1">
      <c r="A4" s="37" t="str">
        <f>'2-Kosten per locatie'!A4</f>
        <v>Calculatie onderdeel</v>
      </c>
      <c r="B4" s="103" t="str">
        <f ca="1">MID(CELL("bestandsnaam",$C$9),SEARCH("]",CELL("bestandsnaam",$C$9),1)+1,256)</f>
        <v>6-Opbouw uurtarief productie</v>
      </c>
      <c r="C4" s="104"/>
      <c r="D4" s="105"/>
      <c r="H4" s="663"/>
      <c r="I4" s="663"/>
      <c r="J4" s="663"/>
      <c r="K4" s="663"/>
      <c r="L4" s="663"/>
      <c r="M4" s="663"/>
      <c r="N4" s="663"/>
      <c r="P4" s="185"/>
    </row>
    <row r="5" spans="1:30" ht="15">
      <c r="A5" s="37" t="str">
        <f>'2-Kosten per locatie'!A5</f>
        <v>Gebouw/plaats</v>
      </c>
      <c r="B5" s="99" t="str">
        <f>'2-Kosten per locatie'!B5</f>
        <v>Perceel 1 schoonmaak en glasbewassing</v>
      </c>
      <c r="C5" s="104"/>
      <c r="D5" s="105"/>
      <c r="H5" s="663"/>
      <c r="I5" s="663"/>
      <c r="J5" s="663"/>
      <c r="K5" s="663"/>
      <c r="L5" s="663"/>
      <c r="M5" s="663"/>
      <c r="N5" s="663"/>
      <c r="P5" s="185"/>
    </row>
    <row r="6" spans="1:30" ht="15">
      <c r="A6" s="37" t="str">
        <f>'2-Kosten per locatie'!A6</f>
        <v>Referentie nummer</v>
      </c>
      <c r="B6" s="571">
        <f>'2-Kosten per locatie'!B6</f>
        <v>522549</v>
      </c>
      <c r="C6" s="104"/>
      <c r="D6" s="105"/>
      <c r="H6" s="106"/>
      <c r="I6" s="106"/>
      <c r="J6" s="106"/>
      <c r="K6" s="106"/>
      <c r="L6" s="106"/>
      <c r="M6" s="106"/>
      <c r="N6" s="106"/>
      <c r="P6" s="185"/>
    </row>
    <row r="7" spans="1:30" ht="15">
      <c r="A7" s="37" t="str">
        <f>'2-Kosten per locatie'!A7</f>
        <v>Naam dienstverlener</v>
      </c>
      <c r="B7" s="99">
        <f>'2-Kosten per locatie'!B7</f>
        <v>0</v>
      </c>
      <c r="C7" s="104"/>
      <c r="D7" s="105"/>
      <c r="H7" s="106"/>
      <c r="I7" s="106"/>
      <c r="J7" s="106"/>
      <c r="K7" s="106"/>
      <c r="L7" s="106"/>
      <c r="M7" s="106"/>
      <c r="N7" s="106"/>
      <c r="P7" s="185"/>
    </row>
    <row r="8" spans="1:30" ht="15.4">
      <c r="A8" s="37" t="str">
        <f>'2-Kosten per locatie'!A8</f>
        <v>Prijspeil</v>
      </c>
      <c r="B8" s="181">
        <f>'2-Kosten per locatie'!B8</f>
        <v>46023</v>
      </c>
      <c r="C8" s="104"/>
      <c r="D8" s="105"/>
      <c r="J8" s="106"/>
      <c r="K8" s="106"/>
      <c r="L8" s="106"/>
      <c r="M8" s="106"/>
      <c r="N8" s="106"/>
      <c r="O8" s="107"/>
      <c r="P8" s="185"/>
    </row>
    <row r="9" spans="1:30" ht="15">
      <c r="A9" s="108"/>
      <c r="B9" s="109"/>
      <c r="C9" s="110"/>
      <c r="D9" s="105"/>
      <c r="E9" s="111"/>
      <c r="F9" s="112"/>
      <c r="P9" s="185"/>
    </row>
    <row r="10" spans="1:30" s="21" customFormat="1" ht="30.75" customHeight="1">
      <c r="A10" s="382" t="s">
        <v>791</v>
      </c>
      <c r="B10" s="383"/>
      <c r="C10" s="384"/>
      <c r="D10" s="155"/>
      <c r="E10" s="661" t="s">
        <v>792</v>
      </c>
      <c r="F10" s="662"/>
      <c r="G10" s="156"/>
      <c r="H10" s="382" t="s">
        <v>793</v>
      </c>
      <c r="I10" s="660" t="s">
        <v>794</v>
      </c>
      <c r="J10" s="660"/>
      <c r="K10" s="660"/>
      <c r="L10" s="660"/>
      <c r="M10" s="660"/>
      <c r="N10" s="660"/>
      <c r="O10" s="107"/>
      <c r="P10" s="185"/>
      <c r="Q10" s="53"/>
      <c r="R10" s="53"/>
      <c r="S10" s="53"/>
      <c r="T10" s="53"/>
      <c r="U10" s="53"/>
      <c r="V10" s="2"/>
    </row>
    <row r="11" spans="1:30" ht="30" customHeight="1">
      <c r="A11" s="385"/>
      <c r="B11" s="386" t="s">
        <v>270</v>
      </c>
      <c r="C11" s="387" t="s">
        <v>270</v>
      </c>
      <c r="D11" s="105"/>
      <c r="E11" s="388"/>
      <c r="F11" s="389"/>
      <c r="H11" s="385"/>
      <c r="I11" s="390">
        <v>1</v>
      </c>
      <c r="J11" s="390">
        <v>2</v>
      </c>
      <c r="K11" s="390">
        <v>3</v>
      </c>
      <c r="L11" s="390">
        <v>4</v>
      </c>
      <c r="M11" s="390">
        <v>5</v>
      </c>
      <c r="N11" s="390">
        <v>6</v>
      </c>
      <c r="P11" s="186"/>
    </row>
    <row r="12" spans="1:30" ht="13.5">
      <c r="A12" s="385" t="s">
        <v>795</v>
      </c>
      <c r="B12" s="391" t="s">
        <v>796</v>
      </c>
      <c r="C12" s="392"/>
      <c r="D12" s="105"/>
      <c r="E12" s="393">
        <f>SUM(I40:N40)</f>
        <v>0</v>
      </c>
      <c r="F12" s="172"/>
      <c r="H12" s="385" t="s">
        <v>797</v>
      </c>
      <c r="I12" s="394"/>
      <c r="J12" s="394"/>
      <c r="K12" s="394"/>
      <c r="L12" s="394"/>
      <c r="M12" s="394"/>
      <c r="N12" s="394"/>
      <c r="P12" s="187"/>
      <c r="W12" s="184"/>
      <c r="X12" s="184"/>
      <c r="Y12" s="184"/>
      <c r="Z12" s="184"/>
      <c r="AA12" s="184"/>
      <c r="AB12" s="184"/>
      <c r="AC12" s="184"/>
      <c r="AD12" s="184"/>
    </row>
    <row r="13" spans="1:30" ht="13.5">
      <c r="A13" s="385" t="s">
        <v>798</v>
      </c>
      <c r="B13" s="391" t="s">
        <v>796</v>
      </c>
      <c r="C13" s="395"/>
      <c r="D13" s="105"/>
      <c r="E13" s="396"/>
      <c r="F13" s="172"/>
      <c r="H13" s="385" t="s">
        <v>799</v>
      </c>
      <c r="I13" s="394"/>
      <c r="J13" s="394"/>
      <c r="K13" s="394"/>
      <c r="L13" s="394"/>
      <c r="M13" s="394"/>
      <c r="N13" s="394"/>
      <c r="P13" s="188"/>
      <c r="W13" s="184"/>
      <c r="X13" s="184"/>
      <c r="Y13" s="184"/>
      <c r="Z13" s="184"/>
      <c r="AA13" s="184"/>
      <c r="AB13" s="184"/>
      <c r="AC13" s="184"/>
      <c r="AD13" s="184"/>
    </row>
    <row r="14" spans="1:30" ht="13.5">
      <c r="A14" s="397" t="s">
        <v>800</v>
      </c>
      <c r="B14" s="398"/>
      <c r="C14" s="399"/>
      <c r="D14" s="113"/>
      <c r="E14" s="400">
        <f>SUM(E12:E13)</f>
        <v>0</v>
      </c>
      <c r="F14" s="172"/>
      <c r="H14" s="385" t="s">
        <v>801</v>
      </c>
      <c r="I14" s="394"/>
      <c r="J14" s="394"/>
      <c r="K14" s="394"/>
      <c r="L14" s="394"/>
      <c r="M14" s="394"/>
      <c r="N14" s="394"/>
      <c r="W14" s="184"/>
      <c r="X14" s="184"/>
      <c r="Y14" s="184"/>
      <c r="Z14" s="184"/>
      <c r="AA14" s="184"/>
      <c r="AB14" s="184"/>
      <c r="AC14" s="184"/>
      <c r="AD14" s="184"/>
    </row>
    <row r="15" spans="1:30" ht="13.5">
      <c r="A15" s="401"/>
      <c r="B15" s="402"/>
      <c r="C15" s="403"/>
      <c r="D15" s="105"/>
      <c r="E15" s="404"/>
      <c r="F15" s="172"/>
      <c r="H15" s="385" t="s">
        <v>802</v>
      </c>
      <c r="I15" s="394"/>
      <c r="J15" s="394"/>
      <c r="K15" s="394"/>
      <c r="L15" s="394"/>
      <c r="M15" s="394"/>
      <c r="N15" s="394"/>
      <c r="W15" s="184"/>
      <c r="X15" s="184"/>
      <c r="Y15" s="184"/>
      <c r="Z15" s="184"/>
      <c r="AA15" s="184"/>
      <c r="AB15" s="184"/>
      <c r="AC15" s="184"/>
      <c r="AD15" s="184"/>
    </row>
    <row r="16" spans="1:30" ht="13.5">
      <c r="A16" s="405" t="s">
        <v>803</v>
      </c>
      <c r="B16" s="391" t="s">
        <v>796</v>
      </c>
      <c r="C16" s="406"/>
      <c r="D16" s="105"/>
      <c r="E16" s="407">
        <f>$C16*E14</f>
        <v>0</v>
      </c>
      <c r="F16" s="172"/>
      <c r="H16" s="385" t="s">
        <v>804</v>
      </c>
      <c r="I16" s="394"/>
      <c r="J16" s="394"/>
      <c r="K16" s="394"/>
      <c r="L16" s="394"/>
      <c r="M16" s="394"/>
      <c r="N16" s="394"/>
      <c r="W16" s="184"/>
      <c r="X16" s="184"/>
      <c r="Y16" s="184"/>
      <c r="Z16" s="184"/>
      <c r="AA16" s="184"/>
      <c r="AB16" s="184"/>
      <c r="AC16" s="184"/>
      <c r="AD16" s="184"/>
    </row>
    <row r="17" spans="1:30" ht="13.5">
      <c r="A17" s="405" t="s">
        <v>805</v>
      </c>
      <c r="B17" s="391" t="s">
        <v>796</v>
      </c>
      <c r="C17" s="406"/>
      <c r="D17" s="105"/>
      <c r="E17" s="408">
        <f>$C17*E14</f>
        <v>0</v>
      </c>
      <c r="F17" s="172"/>
      <c r="H17" s="385" t="s">
        <v>806</v>
      </c>
      <c r="I17" s="394"/>
      <c r="J17" s="394"/>
      <c r="K17" s="394"/>
      <c r="L17" s="394"/>
      <c r="M17" s="394"/>
      <c r="N17" s="394"/>
      <c r="W17" s="184"/>
      <c r="X17" s="184"/>
      <c r="Y17" s="184"/>
      <c r="Z17" s="184"/>
      <c r="AA17" s="184"/>
      <c r="AB17" s="184"/>
      <c r="AC17" s="184"/>
      <c r="AD17" s="184"/>
    </row>
    <row r="18" spans="1:30" ht="13.5">
      <c r="A18" s="397" t="s">
        <v>807</v>
      </c>
      <c r="B18" s="409"/>
      <c r="C18" s="410"/>
      <c r="D18" s="105"/>
      <c r="E18" s="400">
        <f>SUM(E14:E17)</f>
        <v>0</v>
      </c>
      <c r="F18" s="411">
        <f>IF(E18=0,0,E18/E$46)</f>
        <v>0</v>
      </c>
      <c r="H18" s="385" t="s">
        <v>808</v>
      </c>
      <c r="I18" s="394"/>
      <c r="J18" s="394"/>
      <c r="K18" s="394"/>
      <c r="L18" s="394"/>
      <c r="M18" s="394"/>
      <c r="N18" s="394"/>
      <c r="W18" s="184"/>
      <c r="X18" s="184"/>
      <c r="Y18" s="184"/>
      <c r="Z18" s="184"/>
      <c r="AA18" s="184"/>
      <c r="AB18" s="184"/>
      <c r="AC18" s="184"/>
      <c r="AD18" s="184"/>
    </row>
    <row r="19" spans="1:30" ht="13.5">
      <c r="A19" s="401"/>
      <c r="B19" s="402"/>
      <c r="C19" s="403"/>
      <c r="D19" s="105"/>
      <c r="E19" s="404"/>
      <c r="F19" s="172"/>
      <c r="W19" s="184"/>
      <c r="X19" s="184"/>
      <c r="Y19" s="184"/>
      <c r="Z19" s="184"/>
      <c r="AA19" s="184"/>
      <c r="AB19" s="184"/>
      <c r="AC19" s="184"/>
      <c r="AD19" s="184"/>
    </row>
    <row r="20" spans="1:30" ht="13.5">
      <c r="A20" s="412" t="s">
        <v>809</v>
      </c>
      <c r="B20" s="413"/>
      <c r="C20" s="403"/>
      <c r="D20" s="114"/>
      <c r="E20" s="414">
        <f>E18*0.96</f>
        <v>0</v>
      </c>
      <c r="F20" s="173"/>
      <c r="G20" s="115"/>
      <c r="H20" s="382" t="s">
        <v>793</v>
      </c>
      <c r="I20" s="664" t="s">
        <v>810</v>
      </c>
      <c r="J20" s="665"/>
      <c r="K20" s="665"/>
      <c r="L20" s="665"/>
      <c r="M20" s="665"/>
      <c r="N20" s="666"/>
      <c r="W20" s="184"/>
      <c r="X20" s="184"/>
      <c r="Y20" s="184"/>
      <c r="Z20" s="184"/>
      <c r="AA20" s="184"/>
      <c r="AB20" s="184"/>
      <c r="AC20" s="184"/>
      <c r="AD20" s="184"/>
    </row>
    <row r="21" spans="1:30" ht="13.5">
      <c r="A21" s="405" t="s">
        <v>811</v>
      </c>
      <c r="B21" s="413"/>
      <c r="C21" s="415" t="s">
        <v>812</v>
      </c>
      <c r="D21" s="105"/>
      <c r="E21" s="407" t="e">
        <f>E20*'5-Premies en opslagen'!$C24</f>
        <v>#DIV/0!</v>
      </c>
      <c r="F21" s="172"/>
      <c r="H21" s="385"/>
      <c r="I21" s="390">
        <v>1</v>
      </c>
      <c r="J21" s="390">
        <v>2</v>
      </c>
      <c r="K21" s="390">
        <v>3</v>
      </c>
      <c r="L21" s="390">
        <v>4</v>
      </c>
      <c r="M21" s="390">
        <v>5</v>
      </c>
      <c r="N21" s="390">
        <v>6</v>
      </c>
      <c r="O21" s="180"/>
      <c r="W21" s="184"/>
      <c r="X21" s="184"/>
      <c r="Y21" s="184"/>
      <c r="Z21" s="184"/>
      <c r="AA21" s="184"/>
      <c r="AB21" s="184"/>
      <c r="AC21" s="184"/>
      <c r="AD21" s="184"/>
    </row>
    <row r="22" spans="1:30" s="14" customFormat="1" ht="13.5">
      <c r="A22" s="397" t="s">
        <v>813</v>
      </c>
      <c r="B22" s="416"/>
      <c r="C22" s="410"/>
      <c r="D22" s="105"/>
      <c r="E22" s="400" t="e">
        <f>E21+E18</f>
        <v>#DIV/0!</v>
      </c>
      <c r="F22" s="411" t="e">
        <f>IF(E22=0,0,E22/E$46)</f>
        <v>#DIV/0!</v>
      </c>
      <c r="G22" s="53"/>
      <c r="H22" s="385" t="s">
        <v>797</v>
      </c>
      <c r="I22" s="417"/>
      <c r="J22" s="417"/>
      <c r="K22" s="417"/>
      <c r="L22" s="417"/>
      <c r="M22" s="417"/>
      <c r="N22" s="417"/>
      <c r="O22" s="163"/>
      <c r="P22" s="53"/>
      <c r="Q22" s="53"/>
      <c r="R22" s="53"/>
      <c r="S22" s="53"/>
      <c r="T22" s="53"/>
      <c r="U22" s="53"/>
      <c r="V22" s="2"/>
      <c r="W22" s="184"/>
      <c r="X22" s="184"/>
      <c r="Y22" s="184"/>
      <c r="Z22" s="184"/>
      <c r="AA22" s="184"/>
      <c r="AB22" s="184"/>
      <c r="AC22" s="184"/>
      <c r="AD22" s="184"/>
    </row>
    <row r="23" spans="1:30" ht="14.25" customHeight="1">
      <c r="A23" s="401"/>
      <c r="B23" s="409"/>
      <c r="C23" s="410"/>
      <c r="D23" s="105"/>
      <c r="E23" s="388"/>
      <c r="F23" s="172"/>
      <c r="H23" s="385" t="s">
        <v>799</v>
      </c>
      <c r="I23" s="418"/>
      <c r="J23" s="418"/>
      <c r="K23" s="418"/>
      <c r="L23" s="417"/>
      <c r="M23" s="417"/>
      <c r="N23" s="417"/>
      <c r="O23" s="163"/>
      <c r="W23" s="184"/>
      <c r="X23" s="184"/>
      <c r="Y23" s="184"/>
      <c r="Z23" s="184"/>
      <c r="AA23" s="184"/>
      <c r="AB23" s="184"/>
      <c r="AC23" s="184"/>
      <c r="AD23" s="184"/>
    </row>
    <row r="24" spans="1:30" ht="12.75" customHeight="1">
      <c r="A24" s="405" t="s">
        <v>814</v>
      </c>
      <c r="B24" s="413"/>
      <c r="C24" s="415" t="s">
        <v>812</v>
      </c>
      <c r="D24" s="105"/>
      <c r="E24" s="407" t="e">
        <f>E22*'5-Premies en opslagen'!$B53</f>
        <v>#DIV/0!</v>
      </c>
      <c r="F24" s="172"/>
      <c r="H24" s="385" t="s">
        <v>801</v>
      </c>
      <c r="I24" s="418"/>
      <c r="J24" s="418"/>
      <c r="K24" s="418"/>
      <c r="L24" s="417"/>
      <c r="M24" s="417"/>
      <c r="N24" s="417"/>
      <c r="O24" s="163"/>
      <c r="W24" s="184"/>
      <c r="X24" s="184"/>
      <c r="Y24" s="184"/>
      <c r="Z24" s="184"/>
      <c r="AA24" s="184"/>
      <c r="AB24" s="184"/>
      <c r="AC24" s="184"/>
      <c r="AD24" s="184"/>
    </row>
    <row r="25" spans="1:30" ht="12.75" customHeight="1">
      <c r="A25" s="397" t="s">
        <v>815</v>
      </c>
      <c r="B25" s="409"/>
      <c r="C25" s="410"/>
      <c r="D25" s="105"/>
      <c r="E25" s="400" t="e">
        <f>SUM(E22:E24)</f>
        <v>#DIV/0!</v>
      </c>
      <c r="F25" s="411" t="e">
        <f>IF(E25=0,0,E25/E$46)</f>
        <v>#DIV/0!</v>
      </c>
      <c r="H25" s="385" t="s">
        <v>802</v>
      </c>
      <c r="I25" s="418"/>
      <c r="J25" s="418"/>
      <c r="K25" s="418"/>
      <c r="L25" s="417"/>
      <c r="M25" s="417"/>
      <c r="N25" s="417"/>
      <c r="O25" s="163"/>
    </row>
    <row r="26" spans="1:30" ht="13.5">
      <c r="A26" s="401"/>
      <c r="B26" s="409"/>
      <c r="C26" s="410"/>
      <c r="D26" s="105"/>
      <c r="E26" s="388"/>
      <c r="F26" s="172"/>
      <c r="H26" s="385" t="s">
        <v>804</v>
      </c>
      <c r="I26" s="418"/>
      <c r="J26" s="418"/>
      <c r="K26" s="418"/>
      <c r="L26" s="417"/>
      <c r="M26" s="417"/>
      <c r="N26" s="417"/>
      <c r="O26" s="163"/>
    </row>
    <row r="27" spans="1:30" ht="13.5">
      <c r="A27" s="401" t="s">
        <v>816</v>
      </c>
      <c r="B27" s="419"/>
      <c r="C27" s="395" t="s">
        <v>817</v>
      </c>
      <c r="D27" s="105"/>
      <c r="E27" s="396"/>
      <c r="F27" s="172">
        <v>0</v>
      </c>
      <c r="H27" s="385" t="s">
        <v>806</v>
      </c>
      <c r="I27" s="418"/>
      <c r="J27" s="418"/>
      <c r="K27" s="418"/>
      <c r="L27" s="417"/>
      <c r="M27" s="417"/>
      <c r="N27" s="417"/>
      <c r="O27" s="163"/>
    </row>
    <row r="28" spans="1:30" ht="13.5">
      <c r="A28" s="401" t="s">
        <v>818</v>
      </c>
      <c r="B28" s="420"/>
      <c r="C28" s="395" t="s">
        <v>817</v>
      </c>
      <c r="D28" s="105"/>
      <c r="E28" s="396"/>
      <c r="F28" s="172">
        <v>0</v>
      </c>
      <c r="H28" s="385" t="s">
        <v>808</v>
      </c>
      <c r="I28" s="418"/>
      <c r="J28" s="418"/>
      <c r="K28" s="418"/>
      <c r="L28" s="417"/>
      <c r="M28" s="417"/>
      <c r="N28" s="417"/>
      <c r="O28" s="163"/>
    </row>
    <row r="29" spans="1:30" ht="13.5">
      <c r="A29" s="401" t="s">
        <v>819</v>
      </c>
      <c r="B29" s="409"/>
      <c r="C29" s="410" t="s">
        <v>270</v>
      </c>
      <c r="D29" s="105"/>
      <c r="E29" s="396"/>
      <c r="F29" s="172"/>
      <c r="H29" s="421" t="s">
        <v>820</v>
      </c>
      <c r="I29" s="422">
        <f t="shared" ref="I29:N29" si="0">SUM(I22:I28)</f>
        <v>0</v>
      </c>
      <c r="J29" s="422">
        <f t="shared" si="0"/>
        <v>0</v>
      </c>
      <c r="K29" s="422">
        <f t="shared" si="0"/>
        <v>0</v>
      </c>
      <c r="L29" s="422">
        <f t="shared" si="0"/>
        <v>0</v>
      </c>
      <c r="M29" s="422">
        <f t="shared" si="0"/>
        <v>0</v>
      </c>
      <c r="N29" s="422">
        <f t="shared" si="0"/>
        <v>0</v>
      </c>
      <c r="O29" s="423">
        <f>SUM(I29:N29)</f>
        <v>0</v>
      </c>
    </row>
    <row r="30" spans="1:30" ht="13.5">
      <c r="A30" s="424"/>
      <c r="B30" s="425"/>
      <c r="C30" s="426" t="s">
        <v>270</v>
      </c>
      <c r="D30" s="105"/>
      <c r="E30" s="396"/>
      <c r="F30" s="172"/>
      <c r="H30" s="115"/>
      <c r="I30" s="115"/>
      <c r="J30" s="115"/>
      <c r="K30" s="115"/>
      <c r="L30" s="115"/>
      <c r="M30" s="115"/>
      <c r="N30" s="115"/>
    </row>
    <row r="31" spans="1:30" ht="12.75" customHeight="1">
      <c r="A31" s="397" t="s">
        <v>821</v>
      </c>
      <c r="B31" s="409"/>
      <c r="C31" s="410"/>
      <c r="D31" s="105"/>
      <c r="E31" s="400" t="e">
        <f>SUM(E25:E30)</f>
        <v>#DIV/0!</v>
      </c>
      <c r="F31" s="411" t="e">
        <f>IF(E31=0,0,E31/E$46)</f>
        <v>#DIV/0!</v>
      </c>
      <c r="H31" s="382" t="s">
        <v>793</v>
      </c>
      <c r="I31" s="660" t="s">
        <v>822</v>
      </c>
      <c r="J31" s="660"/>
      <c r="K31" s="660"/>
      <c r="L31" s="660"/>
      <c r="M31" s="660"/>
      <c r="N31" s="660"/>
    </row>
    <row r="32" spans="1:30" ht="12.75" customHeight="1">
      <c r="A32" s="401"/>
      <c r="B32" s="409"/>
      <c r="C32" s="410"/>
      <c r="D32" s="105"/>
      <c r="E32" s="388"/>
      <c r="F32" s="172"/>
      <c r="H32" s="385"/>
      <c r="I32" s="427">
        <v>1</v>
      </c>
      <c r="J32" s="427">
        <v>2</v>
      </c>
      <c r="K32" s="427">
        <v>3</v>
      </c>
      <c r="L32" s="427">
        <v>4</v>
      </c>
      <c r="M32" s="427">
        <v>5</v>
      </c>
      <c r="N32" s="427">
        <v>6</v>
      </c>
    </row>
    <row r="33" spans="1:15" ht="12.75" customHeight="1">
      <c r="A33" s="401" t="s">
        <v>823</v>
      </c>
      <c r="B33" s="409"/>
      <c r="C33" s="428"/>
      <c r="D33" s="105"/>
      <c r="E33" s="396"/>
      <c r="F33" s="174" t="e">
        <f t="shared" ref="F33:F41" si="1">E33/$E$46</f>
        <v>#DIV/0!</v>
      </c>
      <c r="H33" s="385" t="s">
        <v>797</v>
      </c>
      <c r="I33" s="429">
        <f t="shared" ref="I33:N33" si="2">I22*I12</f>
        <v>0</v>
      </c>
      <c r="J33" s="429">
        <f t="shared" si="2"/>
        <v>0</v>
      </c>
      <c r="K33" s="429">
        <f t="shared" si="2"/>
        <v>0</v>
      </c>
      <c r="L33" s="429">
        <f t="shared" si="2"/>
        <v>0</v>
      </c>
      <c r="M33" s="429">
        <f t="shared" si="2"/>
        <v>0</v>
      </c>
      <c r="N33" s="430">
        <f t="shared" si="2"/>
        <v>0</v>
      </c>
    </row>
    <row r="34" spans="1:15" ht="12.75" customHeight="1">
      <c r="A34" s="401" t="s">
        <v>824</v>
      </c>
      <c r="B34" s="409"/>
      <c r="C34" s="428"/>
      <c r="D34" s="105"/>
      <c r="E34" s="396"/>
      <c r="F34" s="174" t="e">
        <f t="shared" si="1"/>
        <v>#DIV/0!</v>
      </c>
      <c r="H34" s="385" t="s">
        <v>799</v>
      </c>
      <c r="I34" s="429">
        <f t="shared" ref="I34:N34" si="3">I23*I13</f>
        <v>0</v>
      </c>
      <c r="J34" s="429">
        <f t="shared" si="3"/>
        <v>0</v>
      </c>
      <c r="K34" s="429">
        <f t="shared" si="3"/>
        <v>0</v>
      </c>
      <c r="L34" s="429">
        <f t="shared" si="3"/>
        <v>0</v>
      </c>
      <c r="M34" s="429">
        <f t="shared" si="3"/>
        <v>0</v>
      </c>
      <c r="N34" s="430">
        <f t="shared" si="3"/>
        <v>0</v>
      </c>
    </row>
    <row r="35" spans="1:15" ht="12.75" customHeight="1">
      <c r="A35" s="401" t="s">
        <v>825</v>
      </c>
      <c r="B35" s="409"/>
      <c r="C35" s="428"/>
      <c r="D35" s="105"/>
      <c r="E35" s="396"/>
      <c r="F35" s="174" t="e">
        <f t="shared" si="1"/>
        <v>#DIV/0!</v>
      </c>
      <c r="H35" s="385" t="s">
        <v>801</v>
      </c>
      <c r="I35" s="429">
        <f t="shared" ref="I35:N35" si="4">I24*I14</f>
        <v>0</v>
      </c>
      <c r="J35" s="429">
        <f t="shared" si="4"/>
        <v>0</v>
      </c>
      <c r="K35" s="429">
        <f t="shared" si="4"/>
        <v>0</v>
      </c>
      <c r="L35" s="429">
        <f t="shared" si="4"/>
        <v>0</v>
      </c>
      <c r="M35" s="429">
        <f t="shared" si="4"/>
        <v>0</v>
      </c>
      <c r="N35" s="430">
        <f t="shared" si="4"/>
        <v>0</v>
      </c>
      <c r="O35" s="115"/>
    </row>
    <row r="36" spans="1:15" ht="14.25" customHeight="1">
      <c r="A36" s="401" t="s">
        <v>826</v>
      </c>
      <c r="B36" s="409"/>
      <c r="C36" s="431"/>
      <c r="D36" s="105"/>
      <c r="E36" s="396"/>
      <c r="F36" s="174" t="e">
        <f t="shared" si="1"/>
        <v>#DIV/0!</v>
      </c>
      <c r="H36" s="385" t="s">
        <v>802</v>
      </c>
      <c r="I36" s="429">
        <f t="shared" ref="I36:N36" si="5">I25*I15</f>
        <v>0</v>
      </c>
      <c r="J36" s="429">
        <f t="shared" si="5"/>
        <v>0</v>
      </c>
      <c r="K36" s="429">
        <f t="shared" si="5"/>
        <v>0</v>
      </c>
      <c r="L36" s="429">
        <f t="shared" si="5"/>
        <v>0</v>
      </c>
      <c r="M36" s="429">
        <f t="shared" si="5"/>
        <v>0</v>
      </c>
      <c r="N36" s="430">
        <f t="shared" si="5"/>
        <v>0</v>
      </c>
      <c r="O36" s="115"/>
    </row>
    <row r="37" spans="1:15" ht="13.5">
      <c r="A37" s="401" t="s">
        <v>827</v>
      </c>
      <c r="B37" s="409"/>
      <c r="C37" s="428"/>
      <c r="D37" s="105"/>
      <c r="E37" s="396"/>
      <c r="F37" s="174" t="e">
        <f t="shared" si="1"/>
        <v>#DIV/0!</v>
      </c>
      <c r="H37" s="385" t="s">
        <v>804</v>
      </c>
      <c r="I37" s="429">
        <f t="shared" ref="I37:N37" si="6">I26*I16</f>
        <v>0</v>
      </c>
      <c r="J37" s="429">
        <f t="shared" si="6"/>
        <v>0</v>
      </c>
      <c r="K37" s="429">
        <f t="shared" si="6"/>
        <v>0</v>
      </c>
      <c r="L37" s="429">
        <f t="shared" si="6"/>
        <v>0</v>
      </c>
      <c r="M37" s="429">
        <f t="shared" si="6"/>
        <v>0</v>
      </c>
      <c r="N37" s="430">
        <f t="shared" si="6"/>
        <v>0</v>
      </c>
      <c r="O37" s="115"/>
    </row>
    <row r="38" spans="1:15" ht="13.5">
      <c r="A38" s="401" t="s">
        <v>828</v>
      </c>
      <c r="B38" s="409"/>
      <c r="C38" s="431"/>
      <c r="D38" s="105"/>
      <c r="E38" s="396"/>
      <c r="F38" s="174" t="e">
        <f t="shared" si="1"/>
        <v>#DIV/0!</v>
      </c>
      <c r="H38" s="385" t="s">
        <v>806</v>
      </c>
      <c r="I38" s="429">
        <f t="shared" ref="I38:N38" si="7">I27*I17</f>
        <v>0</v>
      </c>
      <c r="J38" s="429">
        <f t="shared" si="7"/>
        <v>0</v>
      </c>
      <c r="K38" s="429">
        <f t="shared" si="7"/>
        <v>0</v>
      </c>
      <c r="L38" s="429">
        <f t="shared" si="7"/>
        <v>0</v>
      </c>
      <c r="M38" s="429">
        <f t="shared" si="7"/>
        <v>0</v>
      </c>
      <c r="N38" s="430">
        <f t="shared" si="7"/>
        <v>0</v>
      </c>
      <c r="O38" s="115"/>
    </row>
    <row r="39" spans="1:15" ht="13.5">
      <c r="A39" s="401" t="s">
        <v>829</v>
      </c>
      <c r="B39" s="409"/>
      <c r="C39" s="395" t="s">
        <v>817</v>
      </c>
      <c r="D39" s="105"/>
      <c r="E39" s="396"/>
      <c r="F39" s="174" t="e">
        <f t="shared" si="1"/>
        <v>#DIV/0!</v>
      </c>
      <c r="H39" s="385" t="s">
        <v>808</v>
      </c>
      <c r="I39" s="429">
        <f t="shared" ref="I39:N39" si="8">I28*I18</f>
        <v>0</v>
      </c>
      <c r="J39" s="429">
        <f t="shared" si="8"/>
        <v>0</v>
      </c>
      <c r="K39" s="429">
        <f t="shared" si="8"/>
        <v>0</v>
      </c>
      <c r="L39" s="429">
        <f t="shared" si="8"/>
        <v>0</v>
      </c>
      <c r="M39" s="429">
        <f t="shared" si="8"/>
        <v>0</v>
      </c>
      <c r="N39" s="430">
        <f t="shared" si="8"/>
        <v>0</v>
      </c>
      <c r="O39" s="115"/>
    </row>
    <row r="40" spans="1:15" ht="13.5">
      <c r="A40" s="401" t="s">
        <v>830</v>
      </c>
      <c r="B40" s="409"/>
      <c r="C40" s="395"/>
      <c r="D40" s="105"/>
      <c r="E40" s="396"/>
      <c r="F40" s="174" t="e">
        <f t="shared" si="1"/>
        <v>#DIV/0!</v>
      </c>
      <c r="H40" s="421" t="s">
        <v>820</v>
      </c>
      <c r="I40" s="432">
        <f t="shared" ref="I40:N40" si="9">SUM(I33:I39)</f>
        <v>0</v>
      </c>
      <c r="J40" s="432">
        <f t="shared" si="9"/>
        <v>0</v>
      </c>
      <c r="K40" s="432">
        <f t="shared" si="9"/>
        <v>0</v>
      </c>
      <c r="L40" s="432">
        <f t="shared" si="9"/>
        <v>0</v>
      </c>
      <c r="M40" s="432">
        <f t="shared" si="9"/>
        <v>0</v>
      </c>
      <c r="N40" s="432">
        <f t="shared" si="9"/>
        <v>0</v>
      </c>
      <c r="O40" s="115"/>
    </row>
    <row r="41" spans="1:15" ht="13.5">
      <c r="A41" s="424"/>
      <c r="B41" s="425"/>
      <c r="C41" s="433"/>
      <c r="D41" s="105"/>
      <c r="E41" s="396"/>
      <c r="F41" s="172" t="e">
        <f t="shared" si="1"/>
        <v>#DIV/0!</v>
      </c>
      <c r="H41" s="115"/>
      <c r="I41" s="115"/>
      <c r="J41" s="115"/>
      <c r="K41" s="115"/>
      <c r="L41" s="115"/>
      <c r="M41" s="115"/>
      <c r="N41" s="115"/>
      <c r="O41" s="115"/>
    </row>
    <row r="42" spans="1:15">
      <c r="A42" s="397" t="s">
        <v>831</v>
      </c>
      <c r="B42" s="409"/>
      <c r="C42" s="410"/>
      <c r="D42" s="105"/>
      <c r="E42" s="400" t="e">
        <f>SUM(E31:E41)</f>
        <v>#DIV/0!</v>
      </c>
      <c r="F42" s="411" t="e">
        <f>IF(E42=0,0,E42/E$46)</f>
        <v>#DIV/0!</v>
      </c>
      <c r="H42" s="115"/>
      <c r="I42" s="115"/>
      <c r="J42" s="115"/>
      <c r="K42" s="115"/>
      <c r="L42" s="115"/>
      <c r="M42" s="115"/>
      <c r="N42" s="115"/>
      <c r="O42" s="115"/>
    </row>
    <row r="43" spans="1:15" ht="40.5">
      <c r="A43" s="401"/>
      <c r="B43" s="409"/>
      <c r="C43" s="410"/>
      <c r="D43" s="105"/>
      <c r="E43" s="388"/>
      <c r="F43" s="175"/>
      <c r="H43" s="657" t="s">
        <v>832</v>
      </c>
      <c r="I43" s="658"/>
      <c r="J43" s="659"/>
      <c r="K43" s="382" t="s">
        <v>792</v>
      </c>
      <c r="L43" s="115"/>
      <c r="M43" s="115"/>
      <c r="N43" s="115"/>
    </row>
    <row r="44" spans="1:15" ht="13.5">
      <c r="A44" s="401" t="s">
        <v>833</v>
      </c>
      <c r="B44" s="409"/>
      <c r="C44" s="431"/>
      <c r="D44" s="105"/>
      <c r="E44" s="396"/>
      <c r="F44" s="411">
        <f>(IF(E44=0,0,E44/E$46))</f>
        <v>0</v>
      </c>
      <c r="H44" s="385"/>
      <c r="I44" s="386" t="s">
        <v>270</v>
      </c>
      <c r="J44" s="387" t="s">
        <v>270</v>
      </c>
      <c r="K44" s="388"/>
      <c r="L44" s="115"/>
      <c r="M44" s="115"/>
      <c r="N44" s="115"/>
    </row>
    <row r="45" spans="1:15" ht="13.5">
      <c r="A45" s="401"/>
      <c r="B45" s="438"/>
      <c r="C45" s="410"/>
      <c r="D45" s="105"/>
      <c r="E45" s="388"/>
      <c r="F45" s="172"/>
      <c r="H45" s="435" t="s">
        <v>800</v>
      </c>
      <c r="I45" s="436"/>
      <c r="J45" s="437"/>
      <c r="K45" s="400">
        <f>E14</f>
        <v>0</v>
      </c>
      <c r="L45" s="115"/>
      <c r="M45" s="115"/>
      <c r="N45" s="115"/>
    </row>
    <row r="46" spans="1:15" ht="30" customHeight="1">
      <c r="A46" s="397" t="s">
        <v>834</v>
      </c>
      <c r="C46" s="439"/>
      <c r="D46" s="105"/>
      <c r="E46" s="176" t="e">
        <f>SUM(E42:E45)</f>
        <v>#DIV/0!</v>
      </c>
      <c r="F46" s="177" t="e">
        <f>SUM(F42:F45)</f>
        <v>#DIV/0!</v>
      </c>
      <c r="H46" s="117" t="s">
        <v>803</v>
      </c>
      <c r="I46" s="118"/>
      <c r="J46" s="119"/>
      <c r="K46" s="407">
        <f>E16</f>
        <v>0</v>
      </c>
      <c r="L46" s="115"/>
      <c r="M46" s="115"/>
      <c r="N46" s="115"/>
    </row>
    <row r="47" spans="1:15" ht="13.5">
      <c r="B47" s="116"/>
      <c r="C47" s="440"/>
      <c r="D47" s="105"/>
      <c r="E47" s="163"/>
      <c r="F47" s="178"/>
      <c r="H47" s="405" t="s">
        <v>805</v>
      </c>
      <c r="I47" s="118"/>
      <c r="J47" s="119"/>
      <c r="K47" s="408">
        <f>E17</f>
        <v>0</v>
      </c>
      <c r="L47" s="115"/>
      <c r="M47" s="115"/>
      <c r="N47" s="115"/>
      <c r="O47" s="115"/>
    </row>
    <row r="48" spans="1:15" ht="13.5">
      <c r="A48" s="441" t="s">
        <v>835</v>
      </c>
      <c r="B48" s="442"/>
      <c r="C48" s="443"/>
      <c r="D48" s="115"/>
      <c r="E48" s="444" t="e">
        <f>(E$25*1.3)+($E$46-$E$25)</f>
        <v>#DIV/0!</v>
      </c>
      <c r="F48" s="179"/>
      <c r="G48" s="115"/>
      <c r="H48" s="405" t="s">
        <v>811</v>
      </c>
      <c r="I48" s="118"/>
      <c r="J48" s="119"/>
      <c r="K48" s="407" t="e">
        <f>E21</f>
        <v>#DIV/0!</v>
      </c>
      <c r="L48" s="115"/>
      <c r="M48" s="115"/>
      <c r="N48" s="115"/>
      <c r="O48" s="115"/>
    </row>
    <row r="49" spans="1:26" ht="13.5">
      <c r="A49" s="115"/>
      <c r="B49" s="120"/>
      <c r="C49" s="121"/>
      <c r="D49" s="115"/>
      <c r="E49" s="180"/>
      <c r="F49" s="180"/>
      <c r="G49" s="115"/>
      <c r="H49" s="405" t="s">
        <v>814</v>
      </c>
      <c r="I49" s="413"/>
      <c r="J49" s="415"/>
      <c r="K49" s="407" t="e">
        <f>E24</f>
        <v>#DIV/0!</v>
      </c>
      <c r="L49" s="115"/>
      <c r="M49" s="115"/>
      <c r="N49" s="115"/>
      <c r="O49" s="115"/>
    </row>
    <row r="50" spans="1:26" s="14" customFormat="1" ht="13.5">
      <c r="A50" s="441" t="s">
        <v>836</v>
      </c>
      <c r="B50" s="442"/>
      <c r="C50" s="443"/>
      <c r="D50" s="115"/>
      <c r="E50" s="444" t="e">
        <f>(E$25*1.5)+($E$46-$E$25)</f>
        <v>#DIV/0!</v>
      </c>
      <c r="F50" s="179"/>
      <c r="G50" s="115"/>
      <c r="H50" s="401" t="s">
        <v>816</v>
      </c>
      <c r="I50" s="419"/>
      <c r="J50" s="395"/>
      <c r="K50" s="393">
        <f>E27</f>
        <v>0</v>
      </c>
      <c r="L50" s="115"/>
      <c r="M50" s="115"/>
      <c r="N50" s="115"/>
      <c r="O50" s="115"/>
      <c r="P50" s="53"/>
      <c r="Q50" s="53"/>
      <c r="R50" s="53"/>
      <c r="S50" s="53"/>
      <c r="T50" s="53"/>
      <c r="U50" s="53"/>
      <c r="V50" s="2"/>
      <c r="W50" s="2"/>
      <c r="X50" s="2"/>
      <c r="Y50" s="2"/>
      <c r="Z50" s="2"/>
    </row>
    <row r="51" spans="1:26" s="14" customFormat="1" ht="13.5">
      <c r="A51" s="115"/>
      <c r="B51" s="120"/>
      <c r="C51" s="121"/>
      <c r="D51" s="115"/>
      <c r="E51" s="180"/>
      <c r="F51" s="180"/>
      <c r="G51" s="115"/>
      <c r="H51" s="401" t="s">
        <v>818</v>
      </c>
      <c r="I51" s="420"/>
      <c r="J51" s="395"/>
      <c r="K51" s="393">
        <f>E28</f>
        <v>0</v>
      </c>
      <c r="L51" s="115"/>
      <c r="M51" s="53"/>
      <c r="N51" s="115"/>
      <c r="O51" s="115"/>
      <c r="P51" s="115"/>
      <c r="Q51" s="115"/>
      <c r="R51" s="115"/>
      <c r="S51" s="115"/>
      <c r="T51" s="115"/>
      <c r="U51" s="115"/>
    </row>
    <row r="52" spans="1:26" s="14" customFormat="1" ht="13.5">
      <c r="A52" s="441" t="s">
        <v>837</v>
      </c>
      <c r="B52" s="442"/>
      <c r="C52" s="443"/>
      <c r="D52" s="115"/>
      <c r="E52" s="444" t="e">
        <f>(E$25*2.5)+($E$46-$E$25)</f>
        <v>#DIV/0!</v>
      </c>
      <c r="F52" s="180"/>
      <c r="G52" s="115"/>
      <c r="H52" s="401" t="s">
        <v>819</v>
      </c>
      <c r="I52" s="409"/>
      <c r="J52" s="410" t="s">
        <v>270</v>
      </c>
      <c r="K52" s="393">
        <f>E29</f>
        <v>0</v>
      </c>
      <c r="L52" s="115"/>
      <c r="M52" s="53"/>
      <c r="N52" s="115"/>
      <c r="O52" s="115"/>
      <c r="P52" s="115"/>
      <c r="Q52" s="115"/>
      <c r="R52" s="115"/>
      <c r="S52" s="115"/>
      <c r="T52" s="115"/>
      <c r="U52" s="115"/>
    </row>
    <row r="53" spans="1:26" s="14" customFormat="1" ht="13.5">
      <c r="A53" s="115"/>
      <c r="B53" s="120"/>
      <c r="C53" s="122"/>
      <c r="D53" s="115"/>
      <c r="E53" s="115"/>
      <c r="F53" s="123"/>
      <c r="G53" s="115"/>
      <c r="H53" s="401" t="s">
        <v>823</v>
      </c>
      <c r="I53" s="409"/>
      <c r="J53" s="428"/>
      <c r="K53" s="393">
        <f>E33</f>
        <v>0</v>
      </c>
      <c r="L53" s="115"/>
      <c r="M53" s="53"/>
      <c r="N53" s="115"/>
      <c r="O53" s="115"/>
      <c r="P53" s="115"/>
      <c r="Q53" s="115"/>
      <c r="R53" s="115"/>
      <c r="S53" s="115"/>
      <c r="T53" s="115"/>
      <c r="U53" s="115"/>
    </row>
    <row r="54" spans="1:26" s="14" customFormat="1" ht="13.5">
      <c r="A54" s="115"/>
      <c r="B54" s="120"/>
      <c r="C54" s="122"/>
      <c r="D54" s="115"/>
      <c r="E54" s="115"/>
      <c r="F54" s="123"/>
      <c r="G54" s="115"/>
      <c r="H54" s="401" t="s">
        <v>824</v>
      </c>
      <c r="I54" s="409"/>
      <c r="J54" s="428"/>
      <c r="K54" s="393">
        <f t="shared" ref="K54:K60" si="10">E34</f>
        <v>0</v>
      </c>
      <c r="L54" s="115"/>
      <c r="M54" s="53"/>
      <c r="N54" s="115"/>
      <c r="O54" s="115"/>
      <c r="P54" s="115"/>
      <c r="Q54" s="115"/>
      <c r="R54" s="115"/>
      <c r="S54" s="115"/>
      <c r="T54" s="115"/>
      <c r="U54" s="115"/>
    </row>
    <row r="55" spans="1:26" s="14" customFormat="1" ht="13.5">
      <c r="A55" s="115"/>
      <c r="B55" s="115"/>
      <c r="C55" s="124"/>
      <c r="D55" s="115"/>
      <c r="E55" s="115"/>
      <c r="F55" s="123"/>
      <c r="G55" s="115"/>
      <c r="H55" s="401" t="s">
        <v>825</v>
      </c>
      <c r="I55" s="409"/>
      <c r="J55" s="428"/>
      <c r="K55" s="393">
        <f t="shared" si="10"/>
        <v>0</v>
      </c>
      <c r="L55" s="115"/>
      <c r="M55" s="53"/>
      <c r="N55" s="115"/>
      <c r="O55" s="115"/>
      <c r="P55" s="115"/>
      <c r="Q55" s="115"/>
      <c r="R55" s="115"/>
      <c r="S55" s="115"/>
      <c r="T55" s="115"/>
      <c r="U55" s="115"/>
    </row>
    <row r="56" spans="1:26" s="14" customFormat="1" ht="13.5">
      <c r="A56" s="115"/>
      <c r="B56" s="115"/>
      <c r="C56" s="124"/>
      <c r="D56" s="115"/>
      <c r="E56" s="223"/>
      <c r="F56" s="123"/>
      <c r="G56" s="115"/>
      <c r="H56" s="401" t="s">
        <v>826</v>
      </c>
      <c r="I56" s="409"/>
      <c r="J56" s="431"/>
      <c r="K56" s="393">
        <f t="shared" si="10"/>
        <v>0</v>
      </c>
      <c r="L56" s="115"/>
      <c r="M56" s="53"/>
      <c r="N56" s="115"/>
      <c r="O56" s="115"/>
      <c r="P56" s="115"/>
      <c r="Q56" s="115"/>
      <c r="R56" s="115"/>
      <c r="S56" s="115"/>
      <c r="T56" s="115"/>
      <c r="U56" s="115"/>
    </row>
    <row r="57" spans="1:26" s="14" customFormat="1" ht="13.5">
      <c r="A57" s="53"/>
      <c r="B57" s="115"/>
      <c r="C57" s="124"/>
      <c r="D57" s="115"/>
      <c r="E57" s="115"/>
      <c r="F57" s="123"/>
      <c r="G57" s="115"/>
      <c r="H57" s="401" t="s">
        <v>827</v>
      </c>
      <c r="I57" s="409"/>
      <c r="J57" s="428"/>
      <c r="K57" s="393">
        <f t="shared" si="10"/>
        <v>0</v>
      </c>
      <c r="L57" s="115"/>
      <c r="M57" s="53"/>
      <c r="N57" s="115"/>
      <c r="O57" s="115"/>
      <c r="P57" s="115"/>
      <c r="Q57" s="115"/>
      <c r="R57" s="115"/>
      <c r="S57" s="115"/>
      <c r="T57" s="115"/>
      <c r="U57" s="115"/>
    </row>
    <row r="58" spans="1:26" s="14" customFormat="1" ht="13.5">
      <c r="A58" s="115"/>
      <c r="B58" s="115"/>
      <c r="C58" s="124"/>
      <c r="D58" s="124"/>
      <c r="E58" s="124"/>
      <c r="F58" s="124"/>
      <c r="G58" s="115"/>
      <c r="H58" s="401" t="s">
        <v>828</v>
      </c>
      <c r="I58" s="409"/>
      <c r="J58" s="431"/>
      <c r="K58" s="393">
        <f t="shared" si="10"/>
        <v>0</v>
      </c>
      <c r="L58" s="115"/>
      <c r="M58" s="53"/>
      <c r="N58" s="53"/>
      <c r="O58" s="115"/>
      <c r="P58" s="115"/>
      <c r="Q58" s="115"/>
      <c r="R58" s="115"/>
      <c r="S58" s="115"/>
      <c r="T58" s="115"/>
      <c r="U58" s="115"/>
    </row>
    <row r="59" spans="1:26" s="14" customFormat="1" ht="13.5">
      <c r="A59" s="115"/>
      <c r="B59" s="115"/>
      <c r="C59" s="124"/>
      <c r="D59" s="115"/>
      <c r="E59" s="115"/>
      <c r="F59" s="123"/>
      <c r="G59" s="115"/>
      <c r="H59" s="401" t="s">
        <v>829</v>
      </c>
      <c r="I59" s="409"/>
      <c r="J59" s="395"/>
      <c r="K59" s="393">
        <f t="shared" si="10"/>
        <v>0</v>
      </c>
      <c r="L59" s="115"/>
      <c r="M59" s="53"/>
      <c r="N59" s="53"/>
      <c r="O59" s="115"/>
      <c r="P59" s="115"/>
      <c r="Q59" s="115"/>
      <c r="R59" s="115"/>
      <c r="S59" s="115"/>
      <c r="T59" s="115"/>
      <c r="U59" s="115"/>
    </row>
    <row r="60" spans="1:26" s="14" customFormat="1" ht="13.5">
      <c r="A60" s="115"/>
      <c r="B60" s="115"/>
      <c r="C60" s="124"/>
      <c r="D60" s="115"/>
      <c r="E60" s="115"/>
      <c r="F60" s="123"/>
      <c r="G60" s="115"/>
      <c r="H60" s="401" t="s">
        <v>830</v>
      </c>
      <c r="I60" s="409"/>
      <c r="J60" s="395"/>
      <c r="K60" s="393">
        <f t="shared" si="10"/>
        <v>0</v>
      </c>
      <c r="L60" s="115"/>
      <c r="M60" s="53"/>
      <c r="N60" s="53"/>
      <c r="O60" s="115"/>
      <c r="P60" s="115"/>
      <c r="Q60" s="115"/>
      <c r="R60" s="115"/>
      <c r="S60" s="115"/>
      <c r="T60" s="115"/>
      <c r="U60" s="115"/>
    </row>
    <row r="61" spans="1:26" s="14" customFormat="1" ht="13.5">
      <c r="A61" s="115"/>
      <c r="B61" s="115"/>
      <c r="C61" s="124"/>
      <c r="D61" s="115"/>
      <c r="E61" s="115"/>
      <c r="F61" s="123"/>
      <c r="G61" s="115"/>
      <c r="H61" s="401" t="s">
        <v>833</v>
      </c>
      <c r="I61" s="409"/>
      <c r="J61" s="431"/>
      <c r="K61" s="393">
        <f>E44</f>
        <v>0</v>
      </c>
      <c r="L61" s="115"/>
      <c r="M61" s="53"/>
      <c r="N61" s="53"/>
      <c r="O61" s="115"/>
      <c r="P61" s="115"/>
      <c r="Q61" s="115"/>
      <c r="R61" s="115"/>
      <c r="S61" s="115"/>
      <c r="T61" s="115"/>
      <c r="U61" s="115"/>
    </row>
    <row r="62" spans="1:26" s="14" customFormat="1" ht="13.5">
      <c r="A62" s="115"/>
      <c r="B62" s="115"/>
      <c r="C62" s="124"/>
      <c r="D62" s="115"/>
      <c r="E62" s="115"/>
      <c r="F62" s="123"/>
      <c r="G62" s="115"/>
      <c r="H62" s="401"/>
      <c r="I62" s="434"/>
      <c r="J62" s="410"/>
      <c r="K62" s="388"/>
      <c r="L62" s="115"/>
      <c r="M62" s="53"/>
      <c r="N62" s="53"/>
      <c r="O62" s="115"/>
      <c r="P62" s="115"/>
      <c r="Q62" s="115"/>
      <c r="R62" s="115"/>
      <c r="S62" s="115"/>
      <c r="T62" s="115"/>
      <c r="U62" s="115"/>
    </row>
    <row r="63" spans="1:26" s="14" customFormat="1">
      <c r="A63" s="115"/>
      <c r="B63" s="115"/>
      <c r="C63" s="124"/>
      <c r="D63" s="115"/>
      <c r="E63" s="115"/>
      <c r="F63" s="123"/>
      <c r="G63" s="115"/>
      <c r="H63" s="397" t="s">
        <v>834</v>
      </c>
      <c r="I63" s="438"/>
      <c r="J63" s="439"/>
      <c r="K63" s="176" t="e">
        <f>SUM(K45:K62)</f>
        <v>#DIV/0!</v>
      </c>
      <c r="L63" s="115"/>
      <c r="M63" s="53"/>
      <c r="N63" s="53"/>
      <c r="O63" s="115"/>
      <c r="P63" s="115"/>
      <c r="Q63" s="115"/>
      <c r="R63" s="115"/>
      <c r="S63" s="115"/>
      <c r="T63" s="115"/>
      <c r="U63" s="115"/>
    </row>
    <row r="64" spans="1:26" s="14" customFormat="1" ht="13.5">
      <c r="A64" s="115"/>
      <c r="B64" s="115"/>
      <c r="C64" s="124"/>
      <c r="D64" s="115"/>
      <c r="E64" s="53"/>
      <c r="F64" s="123"/>
      <c r="G64" s="115"/>
      <c r="H64" s="53"/>
      <c r="I64" s="116"/>
      <c r="J64" s="440"/>
      <c r="K64" s="163"/>
      <c r="L64" s="115"/>
      <c r="M64" s="53"/>
      <c r="N64" s="53"/>
      <c r="O64" s="53"/>
      <c r="P64" s="115"/>
      <c r="Q64" s="115"/>
      <c r="R64" s="115"/>
      <c r="S64" s="115"/>
      <c r="T64" s="115"/>
      <c r="U64" s="115"/>
    </row>
    <row r="65" spans="1:22" s="14" customFormat="1">
      <c r="A65" s="53"/>
      <c r="B65" s="53"/>
      <c r="C65" s="53"/>
      <c r="D65" s="53"/>
      <c r="E65" s="53"/>
      <c r="F65" s="53"/>
      <c r="G65" s="53"/>
      <c r="H65" s="441" t="s">
        <v>835</v>
      </c>
      <c r="I65" s="442"/>
      <c r="J65" s="443"/>
      <c r="K65" s="444" t="e">
        <f>E48</f>
        <v>#DIV/0!</v>
      </c>
      <c r="L65" s="115"/>
      <c r="M65" s="53"/>
      <c r="N65" s="53"/>
      <c r="O65" s="53"/>
      <c r="P65" s="53"/>
      <c r="Q65" s="115"/>
      <c r="R65" s="115"/>
      <c r="S65" s="115"/>
      <c r="T65" s="115"/>
      <c r="U65" s="115"/>
    </row>
    <row r="66" spans="1:22" s="14" customFormat="1" ht="13.5">
      <c r="A66" s="53"/>
      <c r="B66" s="53"/>
      <c r="C66" s="53"/>
      <c r="D66" s="53"/>
      <c r="E66" s="53"/>
      <c r="F66" s="53"/>
      <c r="G66" s="53"/>
      <c r="H66" s="115"/>
      <c r="I66" s="120"/>
      <c r="J66" s="121"/>
      <c r="K66" s="180"/>
      <c r="L66" s="115"/>
      <c r="M66" s="53"/>
      <c r="N66" s="53"/>
      <c r="O66" s="53"/>
      <c r="P66" s="53"/>
      <c r="Q66" s="53"/>
      <c r="R66" s="53"/>
      <c r="S66" s="53"/>
      <c r="T66" s="53"/>
      <c r="U66" s="53"/>
      <c r="V66" s="2"/>
    </row>
    <row r="67" spans="1:22">
      <c r="H67" s="441" t="s">
        <v>836</v>
      </c>
      <c r="I67" s="442"/>
      <c r="J67" s="443"/>
      <c r="K67" s="444" t="e">
        <f>E50</f>
        <v>#DIV/0!</v>
      </c>
      <c r="L67" s="115"/>
    </row>
    <row r="68" spans="1:22" ht="13.5">
      <c r="H68" s="115"/>
      <c r="I68" s="120"/>
      <c r="J68" s="121"/>
      <c r="K68" s="180"/>
      <c r="L68" s="115"/>
    </row>
    <row r="69" spans="1:22">
      <c r="H69" s="441" t="s">
        <v>837</v>
      </c>
      <c r="I69" s="442"/>
      <c r="J69" s="443"/>
      <c r="K69" s="444" t="e">
        <f>E52</f>
        <v>#DIV/0!</v>
      </c>
      <c r="L69" s="115"/>
    </row>
    <row r="70" spans="1:22">
      <c r="L70" s="115"/>
    </row>
    <row r="71" spans="1:22">
      <c r="L71" s="115"/>
    </row>
    <row r="72" spans="1:22">
      <c r="L72" s="115"/>
    </row>
  </sheetData>
  <dataConsolidate link="1"/>
  <mergeCells count="8">
    <mergeCell ref="H43:J43"/>
    <mergeCell ref="I31:N31"/>
    <mergeCell ref="E10:F10"/>
    <mergeCell ref="H1:N2"/>
    <mergeCell ref="H3:N3"/>
    <mergeCell ref="H4:N5"/>
    <mergeCell ref="I10:N10"/>
    <mergeCell ref="I20:N20"/>
  </mergeCells>
  <phoneticPr fontId="10"/>
  <conditionalFormatting sqref="O29">
    <cfRule type="cellIs" dxfId="7" priority="1" operator="greaterThan">
      <formula>1</formula>
    </cfRule>
    <cfRule type="cellIs" dxfId="6" priority="2" operator="between">
      <formula>0.999999</formula>
      <formula>0</formula>
    </cfRule>
    <cfRule type="cellIs" dxfId="5"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76"/>
  <sheetViews>
    <sheetView showGridLines="0" zoomScale="89" zoomScaleNormal="89" zoomScalePageLayoutView="50" workbookViewId="0">
      <pane ySplit="9" topLeftCell="A23" activePane="bottomLeft" state="frozen"/>
      <selection activeCell="R27" sqref="R27"/>
      <selection pane="bottomLeft" activeCell="E42" sqref="E42"/>
    </sheetView>
  </sheetViews>
  <sheetFormatPr defaultColWidth="11.42578125" defaultRowHeight="13.15"/>
  <cols>
    <col min="1" max="1" width="35.85546875" style="53" customWidth="1"/>
    <col min="2" max="2" width="21.35546875" style="53" customWidth="1"/>
    <col min="3" max="3" width="19.35546875" style="53" bestFit="1" customWidth="1"/>
    <col min="4" max="4" width="2" style="53" customWidth="1"/>
    <col min="5" max="5" width="14.42578125" style="53" customWidth="1"/>
    <col min="6" max="6" width="11.5703125" style="53" customWidth="1"/>
    <col min="7" max="7" width="6" style="53" customWidth="1"/>
    <col min="8" max="8" width="27.85546875" style="53" customWidth="1"/>
    <col min="9" max="15" width="11.42578125" style="53"/>
    <col min="16" max="16384" width="11.42578125" style="2"/>
  </cols>
  <sheetData>
    <row r="1" spans="1:15" ht="12.75" customHeight="1">
      <c r="A1" s="343" t="s">
        <v>0</v>
      </c>
      <c r="B1" s="79"/>
      <c r="C1" s="80"/>
      <c r="D1" s="80"/>
      <c r="E1" s="80"/>
      <c r="F1" s="80"/>
      <c r="H1" s="663"/>
      <c r="I1" s="663"/>
      <c r="J1" s="663"/>
      <c r="K1" s="663"/>
      <c r="L1" s="663"/>
      <c r="M1" s="663"/>
      <c r="N1" s="663"/>
    </row>
    <row r="2" spans="1:15">
      <c r="A2" s="80"/>
      <c r="B2" s="95"/>
      <c r="C2" s="96"/>
      <c r="D2" s="95"/>
      <c r="E2" s="97"/>
      <c r="F2" s="98"/>
      <c r="H2" s="663"/>
      <c r="I2" s="663"/>
      <c r="J2" s="663"/>
      <c r="K2" s="663"/>
      <c r="L2" s="663"/>
      <c r="M2" s="663"/>
      <c r="N2" s="663"/>
    </row>
    <row r="3" spans="1:15" ht="14.25" customHeight="1">
      <c r="A3" s="37" t="str">
        <f>'2-Kosten per locatie'!A3</f>
        <v>Naam opdrachtgever</v>
      </c>
      <c r="B3" s="99" t="str">
        <f>'2-Kosten per locatie'!B3</f>
        <v>Veiligheidsregio Rotterdam-Rijnmond</v>
      </c>
      <c r="C3" s="100"/>
      <c r="D3" s="95"/>
      <c r="E3" s="101"/>
      <c r="F3" s="102"/>
      <c r="H3" s="663"/>
      <c r="I3" s="663"/>
      <c r="J3" s="663"/>
      <c r="K3" s="663"/>
      <c r="L3" s="663"/>
      <c r="M3" s="663"/>
      <c r="N3" s="663"/>
    </row>
    <row r="4" spans="1:15" ht="15.75" customHeight="1">
      <c r="A4" s="37" t="str">
        <f>'2-Kosten per locatie'!A4</f>
        <v>Calculatie onderdeel</v>
      </c>
      <c r="B4" s="103" t="str">
        <f ca="1">MID(CELL("bestandsnaam",$C$9),SEARCH("]",CELL("bestandsnaam",$C$9),1)+1,256)</f>
        <v>7-Opbouw uurtarief toezicht</v>
      </c>
      <c r="C4" s="104"/>
      <c r="D4" s="105"/>
      <c r="H4" s="663"/>
      <c r="I4" s="663"/>
      <c r="J4" s="663"/>
      <c r="K4" s="663"/>
      <c r="L4" s="663"/>
      <c r="M4" s="663"/>
      <c r="N4" s="663"/>
    </row>
    <row r="5" spans="1:15" ht="15">
      <c r="A5" s="37" t="str">
        <f>'2-Kosten per locatie'!A5</f>
        <v>Gebouw/plaats</v>
      </c>
      <c r="B5" s="99" t="str">
        <f>'2-Kosten per locatie'!B5</f>
        <v>Perceel 1 schoonmaak en glasbewassing</v>
      </c>
      <c r="C5" s="104"/>
      <c r="D5" s="105"/>
      <c r="H5" s="663"/>
      <c r="I5" s="663"/>
      <c r="J5" s="663"/>
      <c r="K5" s="663"/>
      <c r="L5" s="663"/>
      <c r="M5" s="663"/>
      <c r="N5" s="663"/>
    </row>
    <row r="6" spans="1:15" ht="15">
      <c r="A6" s="37" t="str">
        <f>'2-Kosten per locatie'!A6</f>
        <v>Referentie nummer</v>
      </c>
      <c r="B6" s="571">
        <f>'2-Kosten per locatie'!B6</f>
        <v>522549</v>
      </c>
      <c r="C6" s="104"/>
      <c r="D6" s="105"/>
      <c r="H6" s="106"/>
      <c r="I6" s="106"/>
      <c r="J6" s="106"/>
      <c r="K6" s="106"/>
      <c r="L6" s="106"/>
      <c r="M6" s="106"/>
      <c r="N6" s="106"/>
    </row>
    <row r="7" spans="1:15" ht="15">
      <c r="A7" s="37" t="str">
        <f>'2-Kosten per locatie'!A7</f>
        <v>Naam dienstverlener</v>
      </c>
      <c r="B7" s="571">
        <f>'2-Kosten per locatie'!B7</f>
        <v>0</v>
      </c>
      <c r="C7" s="104"/>
      <c r="D7" s="105"/>
      <c r="H7" s="106"/>
      <c r="I7" s="106"/>
      <c r="J7" s="106"/>
      <c r="K7" s="106"/>
      <c r="L7" s="106"/>
      <c r="M7" s="106"/>
      <c r="N7" s="106"/>
    </row>
    <row r="8" spans="1:15" ht="15.4">
      <c r="A8" s="37" t="str">
        <f>'2-Kosten per locatie'!A8</f>
        <v>Prijspeil</v>
      </c>
      <c r="B8" s="181">
        <f>'2-Kosten per locatie'!B8</f>
        <v>46023</v>
      </c>
      <c r="C8" s="104"/>
      <c r="D8" s="105"/>
      <c r="J8" s="106"/>
      <c r="K8" s="106"/>
      <c r="L8" s="106"/>
      <c r="M8" s="106"/>
      <c r="N8" s="106"/>
      <c r="O8" s="107"/>
    </row>
    <row r="9" spans="1:15" ht="15">
      <c r="A9" s="108"/>
      <c r="B9" s="109"/>
      <c r="C9" s="110"/>
      <c r="D9" s="105"/>
      <c r="E9" s="111"/>
      <c r="F9" s="112"/>
    </row>
    <row r="10" spans="1:15" s="21" customFormat="1" ht="30.75" customHeight="1">
      <c r="A10" s="445" t="s">
        <v>838</v>
      </c>
      <c r="B10" s="383"/>
      <c r="C10" s="384"/>
      <c r="D10" s="155"/>
      <c r="E10" s="661" t="s">
        <v>839</v>
      </c>
      <c r="F10" s="662"/>
      <c r="G10" s="107"/>
      <c r="H10" s="382" t="s">
        <v>793</v>
      </c>
      <c r="I10" s="660" t="s">
        <v>794</v>
      </c>
      <c r="J10" s="660"/>
      <c r="K10" s="660"/>
      <c r="L10" s="660"/>
      <c r="M10" s="660"/>
      <c r="N10" s="660"/>
      <c r="O10" s="107"/>
    </row>
    <row r="11" spans="1:15" ht="14.45" customHeight="1">
      <c r="A11" s="385"/>
      <c r="B11" s="386" t="s">
        <v>270</v>
      </c>
      <c r="C11" s="387" t="s">
        <v>270</v>
      </c>
      <c r="D11" s="105"/>
      <c r="E11" s="446"/>
      <c r="F11" s="447"/>
      <c r="H11" s="385"/>
      <c r="I11" s="390">
        <v>1</v>
      </c>
      <c r="J11" s="390">
        <v>2</v>
      </c>
      <c r="K11" s="390">
        <v>3</v>
      </c>
      <c r="L11" s="390">
        <v>4</v>
      </c>
      <c r="M11" s="390">
        <v>5</v>
      </c>
      <c r="N11" s="390">
        <v>6</v>
      </c>
    </row>
    <row r="12" spans="1:15" ht="12.75" customHeight="1">
      <c r="A12" s="385" t="s">
        <v>795</v>
      </c>
      <c r="B12" s="391" t="s">
        <v>796</v>
      </c>
      <c r="C12" s="392"/>
      <c r="D12" s="105"/>
      <c r="E12" s="393">
        <f>SUM(I31:N31)</f>
        <v>0</v>
      </c>
      <c r="F12" s="172"/>
      <c r="H12" s="385" t="s">
        <v>802</v>
      </c>
      <c r="I12" s="394"/>
      <c r="J12" s="394"/>
      <c r="K12" s="394"/>
      <c r="L12" s="394"/>
      <c r="M12" s="394"/>
      <c r="N12" s="394"/>
    </row>
    <row r="13" spans="1:15" ht="13.5">
      <c r="A13" s="385" t="s">
        <v>798</v>
      </c>
      <c r="B13" s="391" t="s">
        <v>796</v>
      </c>
      <c r="C13" s="395"/>
      <c r="D13" s="105"/>
      <c r="E13" s="396"/>
      <c r="F13" s="172"/>
      <c r="H13" s="385" t="s">
        <v>804</v>
      </c>
      <c r="I13" s="394"/>
      <c r="J13" s="394"/>
      <c r="K13" s="394"/>
      <c r="L13" s="394"/>
      <c r="M13" s="394"/>
      <c r="N13" s="394"/>
    </row>
    <row r="14" spans="1:15" ht="13.5">
      <c r="A14" s="397" t="s">
        <v>800</v>
      </c>
      <c r="B14" s="398"/>
      <c r="C14" s="399"/>
      <c r="D14" s="113"/>
      <c r="E14" s="400">
        <f>SUM(E12:E13)</f>
        <v>0</v>
      </c>
      <c r="F14" s="172"/>
      <c r="H14" s="385" t="s">
        <v>806</v>
      </c>
      <c r="I14" s="394"/>
      <c r="J14" s="394"/>
      <c r="K14" s="394"/>
      <c r="L14" s="394"/>
      <c r="M14" s="394"/>
      <c r="N14" s="394"/>
    </row>
    <row r="15" spans="1:15" ht="13.5">
      <c r="A15" s="401"/>
      <c r="B15" s="402"/>
      <c r="C15" s="403"/>
      <c r="D15" s="105"/>
      <c r="E15" s="404"/>
      <c r="F15" s="172"/>
      <c r="H15" s="385" t="s">
        <v>808</v>
      </c>
      <c r="I15" s="394"/>
      <c r="J15" s="394"/>
      <c r="K15" s="394"/>
      <c r="L15" s="394"/>
      <c r="M15" s="394"/>
      <c r="N15" s="394"/>
    </row>
    <row r="16" spans="1:15" ht="13.5">
      <c r="A16" s="405" t="s">
        <v>803</v>
      </c>
      <c r="B16" s="391" t="s">
        <v>796</v>
      </c>
      <c r="C16" s="406"/>
      <c r="D16" s="105"/>
      <c r="E16" s="407">
        <f>$C16*E14</f>
        <v>0</v>
      </c>
      <c r="F16" s="172"/>
    </row>
    <row r="17" spans="1:15" ht="14.45" customHeight="1">
      <c r="A17" s="405" t="s">
        <v>805</v>
      </c>
      <c r="B17" s="391" t="s">
        <v>796</v>
      </c>
      <c r="C17" s="406"/>
      <c r="D17" s="105"/>
      <c r="E17" s="408">
        <f>$C17*E14</f>
        <v>0</v>
      </c>
      <c r="F17" s="172"/>
      <c r="H17" s="382" t="s">
        <v>793</v>
      </c>
      <c r="I17" s="664" t="s">
        <v>810</v>
      </c>
      <c r="J17" s="665"/>
      <c r="K17" s="665"/>
      <c r="L17" s="665"/>
      <c r="M17" s="665"/>
      <c r="N17" s="666"/>
    </row>
    <row r="18" spans="1:15" ht="13.35" customHeight="1">
      <c r="A18" s="397" t="s">
        <v>807</v>
      </c>
      <c r="B18" s="409"/>
      <c r="C18" s="410"/>
      <c r="D18" s="105"/>
      <c r="E18" s="400">
        <f>SUM(E14:E17)</f>
        <v>0</v>
      </c>
      <c r="F18" s="411">
        <f>IF(E18=0,0,E18/E$46)</f>
        <v>0</v>
      </c>
      <c r="H18" s="385"/>
      <c r="I18" s="390">
        <v>1</v>
      </c>
      <c r="J18" s="390">
        <v>2</v>
      </c>
      <c r="K18" s="390">
        <v>3</v>
      </c>
      <c r="L18" s="390">
        <v>4</v>
      </c>
      <c r="M18" s="390">
        <v>5</v>
      </c>
      <c r="N18" s="390">
        <v>6</v>
      </c>
      <c r="O18" s="163"/>
    </row>
    <row r="19" spans="1:15" ht="13.5">
      <c r="A19" s="401"/>
      <c r="B19" s="402"/>
      <c r="C19" s="403"/>
      <c r="D19" s="105"/>
      <c r="E19" s="404"/>
      <c r="F19" s="172"/>
      <c r="H19" s="385" t="s">
        <v>802</v>
      </c>
      <c r="I19" s="448"/>
      <c r="J19" s="448"/>
      <c r="K19" s="448"/>
      <c r="L19" s="448"/>
      <c r="M19" s="448"/>
      <c r="N19" s="448"/>
      <c r="O19" s="163"/>
    </row>
    <row r="20" spans="1:15" ht="13.5">
      <c r="A20" s="412" t="s">
        <v>809</v>
      </c>
      <c r="B20" s="413"/>
      <c r="C20" s="403"/>
      <c r="D20" s="114"/>
      <c r="E20" s="414">
        <f>E18*0.96</f>
        <v>0</v>
      </c>
      <c r="F20" s="173"/>
      <c r="G20" s="115"/>
      <c r="H20" s="385" t="s">
        <v>804</v>
      </c>
      <c r="I20" s="448"/>
      <c r="J20" s="448"/>
      <c r="K20" s="448"/>
      <c r="L20" s="448"/>
      <c r="M20" s="448"/>
      <c r="N20" s="448"/>
      <c r="O20" s="180"/>
    </row>
    <row r="21" spans="1:15" ht="13.5">
      <c r="A21" s="405" t="s">
        <v>811</v>
      </c>
      <c r="B21" s="413"/>
      <c r="C21" s="415" t="s">
        <v>812</v>
      </c>
      <c r="D21" s="105"/>
      <c r="E21" s="407" t="e">
        <f>E20*'5-Premies en opslagen'!$C24</f>
        <v>#DIV/0!</v>
      </c>
      <c r="F21" s="172"/>
      <c r="H21" s="385" t="s">
        <v>806</v>
      </c>
      <c r="I21" s="448"/>
      <c r="J21" s="448"/>
      <c r="K21" s="448"/>
      <c r="L21" s="448"/>
      <c r="M21" s="448"/>
      <c r="N21" s="448"/>
      <c r="O21" s="163"/>
    </row>
    <row r="22" spans="1:15" s="14" customFormat="1" ht="13.5">
      <c r="A22" s="397" t="s">
        <v>813</v>
      </c>
      <c r="B22" s="416"/>
      <c r="C22" s="410"/>
      <c r="D22" s="105"/>
      <c r="E22" s="400" t="e">
        <f>E21+E18</f>
        <v>#DIV/0!</v>
      </c>
      <c r="F22" s="411" t="e">
        <f>IF(E22=0,0,E22/E$46)</f>
        <v>#DIV/0!</v>
      </c>
      <c r="G22" s="53"/>
      <c r="H22" s="385" t="s">
        <v>808</v>
      </c>
      <c r="I22" s="448"/>
      <c r="J22" s="448"/>
      <c r="K22" s="448"/>
      <c r="L22" s="448"/>
      <c r="M22" s="448"/>
      <c r="N22" s="448"/>
      <c r="O22" s="163"/>
    </row>
    <row r="23" spans="1:15" ht="14.25" customHeight="1">
      <c r="A23" s="401"/>
      <c r="B23" s="409"/>
      <c r="C23" s="410"/>
      <c r="D23" s="105"/>
      <c r="E23" s="388"/>
      <c r="F23" s="172"/>
      <c r="H23" s="421" t="s">
        <v>820</v>
      </c>
      <c r="I23" s="422">
        <f t="shared" ref="I23:N23" si="0">SUM(I19:I22)</f>
        <v>0</v>
      </c>
      <c r="J23" s="422">
        <f t="shared" si="0"/>
        <v>0</v>
      </c>
      <c r="K23" s="422">
        <f t="shared" si="0"/>
        <v>0</v>
      </c>
      <c r="L23" s="422">
        <f t="shared" si="0"/>
        <v>0</v>
      </c>
      <c r="M23" s="422">
        <f t="shared" si="0"/>
        <v>0</v>
      </c>
      <c r="N23" s="422">
        <f t="shared" si="0"/>
        <v>0</v>
      </c>
      <c r="O23" s="423">
        <f>SUM(I23:N23)</f>
        <v>0</v>
      </c>
    </row>
    <row r="24" spans="1:15" ht="12.75" customHeight="1">
      <c r="A24" s="405" t="s">
        <v>814</v>
      </c>
      <c r="B24" s="413"/>
      <c r="C24" s="415" t="s">
        <v>812</v>
      </c>
      <c r="D24" s="105"/>
      <c r="E24" s="407" t="e">
        <f>E22*'5-Premies en opslagen'!$B53</f>
        <v>#DIV/0!</v>
      </c>
      <c r="F24" s="172"/>
    </row>
    <row r="25" spans="1:15" ht="12.75" customHeight="1">
      <c r="A25" s="397" t="s">
        <v>815</v>
      </c>
      <c r="B25" s="409"/>
      <c r="C25" s="410"/>
      <c r="D25" s="105"/>
      <c r="E25" s="400" t="e">
        <f>SUM(E22:E24)</f>
        <v>#DIV/0!</v>
      </c>
      <c r="F25" s="411" t="e">
        <f>IF(E25=0,0,E25/E$46)</f>
        <v>#DIV/0!</v>
      </c>
      <c r="H25" s="382" t="s">
        <v>793</v>
      </c>
      <c r="I25" s="660" t="s">
        <v>822</v>
      </c>
      <c r="J25" s="660"/>
      <c r="K25" s="660"/>
      <c r="L25" s="660"/>
      <c r="M25" s="660"/>
      <c r="N25" s="660"/>
    </row>
    <row r="26" spans="1:15" ht="13.5">
      <c r="A26" s="401"/>
      <c r="B26" s="409"/>
      <c r="C26" s="410"/>
      <c r="D26" s="105"/>
      <c r="E26" s="388"/>
      <c r="F26" s="172"/>
      <c r="H26" s="449"/>
      <c r="I26" s="390">
        <v>1</v>
      </c>
      <c r="J26" s="390">
        <v>2</v>
      </c>
      <c r="K26" s="390">
        <v>3</v>
      </c>
      <c r="L26" s="390">
        <v>4</v>
      </c>
      <c r="M26" s="390">
        <v>5</v>
      </c>
      <c r="N26" s="390">
        <v>6</v>
      </c>
    </row>
    <row r="27" spans="1:15" ht="13.35" customHeight="1">
      <c r="A27" s="401" t="s">
        <v>816</v>
      </c>
      <c r="B27" s="419"/>
      <c r="C27" s="395" t="s">
        <v>817</v>
      </c>
      <c r="D27" s="105"/>
      <c r="E27" s="396"/>
      <c r="F27" s="172">
        <v>0</v>
      </c>
      <c r="H27" s="385" t="s">
        <v>802</v>
      </c>
      <c r="I27" s="450">
        <f t="shared" ref="I27:N30" si="1">I19*I12</f>
        <v>0</v>
      </c>
      <c r="J27" s="450">
        <f t="shared" si="1"/>
        <v>0</v>
      </c>
      <c r="K27" s="450">
        <f t="shared" si="1"/>
        <v>0</v>
      </c>
      <c r="L27" s="450">
        <f t="shared" si="1"/>
        <v>0</v>
      </c>
      <c r="M27" s="450">
        <f t="shared" si="1"/>
        <v>0</v>
      </c>
      <c r="N27" s="450">
        <f t="shared" si="1"/>
        <v>0</v>
      </c>
    </row>
    <row r="28" spans="1:15" ht="13.5">
      <c r="A28" s="401" t="s">
        <v>818</v>
      </c>
      <c r="B28" s="420"/>
      <c r="C28" s="395" t="s">
        <v>817</v>
      </c>
      <c r="D28" s="105"/>
      <c r="E28" s="396"/>
      <c r="F28" s="172">
        <v>0</v>
      </c>
      <c r="H28" s="385" t="s">
        <v>804</v>
      </c>
      <c r="I28" s="450">
        <f t="shared" si="1"/>
        <v>0</v>
      </c>
      <c r="J28" s="450">
        <f t="shared" si="1"/>
        <v>0</v>
      </c>
      <c r="K28" s="450">
        <f t="shared" si="1"/>
        <v>0</v>
      </c>
      <c r="L28" s="450">
        <f t="shared" si="1"/>
        <v>0</v>
      </c>
      <c r="M28" s="450">
        <f t="shared" si="1"/>
        <v>0</v>
      </c>
      <c r="N28" s="450">
        <f t="shared" si="1"/>
        <v>0</v>
      </c>
    </row>
    <row r="29" spans="1:15" ht="13.5">
      <c r="A29" s="401"/>
      <c r="B29" s="409"/>
      <c r="C29" s="410"/>
      <c r="D29" s="105"/>
      <c r="E29" s="396"/>
      <c r="F29" s="172"/>
      <c r="H29" s="385" t="s">
        <v>806</v>
      </c>
      <c r="I29" s="450">
        <f t="shared" si="1"/>
        <v>0</v>
      </c>
      <c r="J29" s="450">
        <f t="shared" si="1"/>
        <v>0</v>
      </c>
      <c r="K29" s="450">
        <f t="shared" si="1"/>
        <v>0</v>
      </c>
      <c r="L29" s="450">
        <f t="shared" si="1"/>
        <v>0</v>
      </c>
      <c r="M29" s="450">
        <f t="shared" si="1"/>
        <v>0</v>
      </c>
      <c r="N29" s="450">
        <f t="shared" si="1"/>
        <v>0</v>
      </c>
    </row>
    <row r="30" spans="1:15" ht="13.5">
      <c r="A30" s="424"/>
      <c r="B30" s="425"/>
      <c r="C30" s="426" t="s">
        <v>270</v>
      </c>
      <c r="D30" s="105"/>
      <c r="E30" s="396"/>
      <c r="F30" s="172"/>
      <c r="H30" s="385" t="s">
        <v>808</v>
      </c>
      <c r="I30" s="450">
        <f t="shared" si="1"/>
        <v>0</v>
      </c>
      <c r="J30" s="450">
        <f t="shared" si="1"/>
        <v>0</v>
      </c>
      <c r="K30" s="450">
        <f t="shared" si="1"/>
        <v>0</v>
      </c>
      <c r="L30" s="450">
        <f t="shared" si="1"/>
        <v>0</v>
      </c>
      <c r="M30" s="450">
        <f t="shared" si="1"/>
        <v>0</v>
      </c>
      <c r="N30" s="450">
        <f t="shared" si="1"/>
        <v>0</v>
      </c>
    </row>
    <row r="31" spans="1:15" ht="12.75" customHeight="1">
      <c r="A31" s="397" t="s">
        <v>821</v>
      </c>
      <c r="B31" s="409"/>
      <c r="C31" s="410"/>
      <c r="D31" s="105"/>
      <c r="E31" s="400" t="e">
        <f>SUM(E25:E30)</f>
        <v>#DIV/0!</v>
      </c>
      <c r="F31" s="411" t="e">
        <f>IF(E31=0,0,E31/E$46)</f>
        <v>#DIV/0!</v>
      </c>
      <c r="H31" s="421" t="s">
        <v>820</v>
      </c>
      <c r="I31" s="451">
        <f t="shared" ref="I31:N31" si="2">SUM(I27:I30)</f>
        <v>0</v>
      </c>
      <c r="J31" s="451">
        <f t="shared" si="2"/>
        <v>0</v>
      </c>
      <c r="K31" s="451">
        <f t="shared" si="2"/>
        <v>0</v>
      </c>
      <c r="L31" s="451">
        <f t="shared" si="2"/>
        <v>0</v>
      </c>
      <c r="M31" s="451">
        <f t="shared" si="2"/>
        <v>0</v>
      </c>
      <c r="N31" s="451">
        <f t="shared" si="2"/>
        <v>0</v>
      </c>
    </row>
    <row r="32" spans="1:15" ht="12.75" customHeight="1">
      <c r="A32" s="401"/>
      <c r="B32" s="409"/>
      <c r="C32" s="410"/>
      <c r="D32" s="105"/>
      <c r="E32" s="388"/>
      <c r="F32" s="172"/>
    </row>
    <row r="33" spans="1:15" ht="12.75" customHeight="1">
      <c r="A33" s="401" t="s">
        <v>823</v>
      </c>
      <c r="B33" s="409"/>
      <c r="C33" s="428"/>
      <c r="D33" s="105"/>
      <c r="E33" s="396"/>
      <c r="F33" s="174" t="e">
        <f>E33/$E$46</f>
        <v>#DIV/0!</v>
      </c>
    </row>
    <row r="34" spans="1:15" ht="12.75" customHeight="1">
      <c r="A34" s="401" t="s">
        <v>824</v>
      </c>
      <c r="B34" s="409"/>
      <c r="C34" s="428"/>
      <c r="D34" s="105"/>
      <c r="E34" s="396"/>
      <c r="F34" s="174" t="e">
        <f t="shared" ref="F34:F40" si="3">E34/$E$46</f>
        <v>#DIV/0!</v>
      </c>
    </row>
    <row r="35" spans="1:15" ht="12.75" customHeight="1">
      <c r="A35" s="401" t="s">
        <v>825</v>
      </c>
      <c r="B35" s="409"/>
      <c r="C35" s="428"/>
      <c r="D35" s="105"/>
      <c r="E35" s="396"/>
      <c r="F35" s="174" t="e">
        <f t="shared" si="3"/>
        <v>#DIV/0!</v>
      </c>
    </row>
    <row r="36" spans="1:15" ht="14.25" customHeight="1">
      <c r="A36" s="401" t="s">
        <v>826</v>
      </c>
      <c r="B36" s="409"/>
      <c r="C36" s="431"/>
      <c r="D36" s="105"/>
      <c r="E36" s="396"/>
      <c r="F36" s="174" t="e">
        <f t="shared" si="3"/>
        <v>#DIV/0!</v>
      </c>
    </row>
    <row r="37" spans="1:15" ht="13.5">
      <c r="A37" s="401" t="s">
        <v>827</v>
      </c>
      <c r="B37" s="409"/>
      <c r="C37" s="428"/>
      <c r="D37" s="105"/>
      <c r="E37" s="396"/>
      <c r="F37" s="174" t="e">
        <f t="shared" si="3"/>
        <v>#DIV/0!</v>
      </c>
    </row>
    <row r="38" spans="1:15" ht="13.5">
      <c r="A38" s="401" t="s">
        <v>828</v>
      </c>
      <c r="B38" s="409"/>
      <c r="C38" s="431"/>
      <c r="D38" s="105"/>
      <c r="E38" s="396"/>
      <c r="F38" s="174" t="e">
        <f t="shared" si="3"/>
        <v>#DIV/0!</v>
      </c>
    </row>
    <row r="39" spans="1:15" ht="13.5">
      <c r="A39" s="401" t="s">
        <v>829</v>
      </c>
      <c r="B39" s="409"/>
      <c r="C39" s="395" t="s">
        <v>817</v>
      </c>
      <c r="D39" s="105"/>
      <c r="E39" s="396"/>
      <c r="F39" s="174" t="e">
        <f t="shared" si="3"/>
        <v>#DIV/0!</v>
      </c>
    </row>
    <row r="40" spans="1:15" ht="13.5">
      <c r="A40" s="401" t="s">
        <v>830</v>
      </c>
      <c r="B40" s="409"/>
      <c r="C40" s="395"/>
      <c r="D40" s="105"/>
      <c r="E40" s="396"/>
      <c r="F40" s="174" t="e">
        <f t="shared" si="3"/>
        <v>#DIV/0!</v>
      </c>
    </row>
    <row r="41" spans="1:15" ht="13.5">
      <c r="A41" s="424"/>
      <c r="B41" s="425"/>
      <c r="C41" s="433"/>
      <c r="D41" s="105"/>
      <c r="E41" s="396"/>
      <c r="F41" s="172"/>
      <c r="H41" s="115"/>
      <c r="I41" s="115"/>
      <c r="J41" s="115"/>
      <c r="K41" s="115"/>
      <c r="L41" s="115"/>
      <c r="M41" s="115"/>
      <c r="N41" s="115"/>
      <c r="O41" s="115"/>
    </row>
    <row r="42" spans="1:15">
      <c r="A42" s="397" t="s">
        <v>831</v>
      </c>
      <c r="B42" s="409"/>
      <c r="C42" s="410"/>
      <c r="D42" s="105"/>
      <c r="E42" s="400" t="e">
        <f>SUM(E31:E41)</f>
        <v>#DIV/0!</v>
      </c>
      <c r="F42" s="411" t="e">
        <f>IF(E42=0,0,E42/E$46)</f>
        <v>#DIV/0!</v>
      </c>
      <c r="H42" s="115"/>
      <c r="I42" s="115"/>
      <c r="J42" s="115"/>
      <c r="K42" s="115"/>
      <c r="L42" s="115"/>
      <c r="M42" s="115"/>
      <c r="N42" s="115"/>
      <c r="O42" s="115"/>
    </row>
    <row r="43" spans="1:15" ht="40.5">
      <c r="A43" s="401"/>
      <c r="B43" s="409"/>
      <c r="C43" s="410"/>
      <c r="D43" s="105"/>
      <c r="E43" s="388"/>
      <c r="F43" s="175"/>
      <c r="H43" s="445" t="s">
        <v>832</v>
      </c>
      <c r="I43" s="383"/>
      <c r="J43" s="384"/>
      <c r="K43" s="452" t="s">
        <v>792</v>
      </c>
      <c r="L43" s="115"/>
      <c r="M43" s="115"/>
      <c r="N43" s="115"/>
    </row>
    <row r="44" spans="1:15" ht="13.5">
      <c r="A44" s="401" t="s">
        <v>833</v>
      </c>
      <c r="B44" s="409"/>
      <c r="C44" s="431"/>
      <c r="D44" s="105"/>
      <c r="E44" s="396"/>
      <c r="F44" s="411">
        <f>(IF(E44=0,0,E44/E$46))</f>
        <v>0</v>
      </c>
      <c r="H44" s="385"/>
      <c r="I44" s="386" t="s">
        <v>270</v>
      </c>
      <c r="J44" s="387" t="s">
        <v>270</v>
      </c>
      <c r="K44" s="388"/>
      <c r="L44" s="115"/>
      <c r="M44" s="115"/>
      <c r="N44" s="115"/>
    </row>
    <row r="45" spans="1:15" ht="13.5">
      <c r="A45" s="401"/>
      <c r="B45" s="434"/>
      <c r="C45" s="410"/>
      <c r="D45" s="105"/>
      <c r="E45" s="388"/>
      <c r="F45" s="172"/>
      <c r="H45" s="435" t="s">
        <v>800</v>
      </c>
      <c r="I45" s="436"/>
      <c r="J45" s="437"/>
      <c r="K45" s="400">
        <f>E14</f>
        <v>0</v>
      </c>
      <c r="L45" s="115"/>
      <c r="M45" s="115"/>
      <c r="N45" s="115"/>
    </row>
    <row r="46" spans="1:15" ht="13.5">
      <c r="A46" s="397" t="s">
        <v>834</v>
      </c>
      <c r="B46" s="438"/>
      <c r="C46" s="439"/>
      <c r="D46" s="105"/>
      <c r="E46" s="176" t="e">
        <f>SUM(E42:E45)</f>
        <v>#DIV/0!</v>
      </c>
      <c r="F46" s="177" t="e">
        <f>SUM(F42:F45)</f>
        <v>#DIV/0!</v>
      </c>
      <c r="H46" s="117" t="s">
        <v>803</v>
      </c>
      <c r="I46" s="118"/>
      <c r="J46" s="119"/>
      <c r="K46" s="407">
        <f>E16</f>
        <v>0</v>
      </c>
      <c r="L46" s="115"/>
      <c r="M46" s="115"/>
      <c r="N46" s="115"/>
    </row>
    <row r="47" spans="1:15" ht="13.5">
      <c r="B47" s="116"/>
      <c r="C47" s="440"/>
      <c r="D47" s="105"/>
      <c r="E47" s="163"/>
      <c r="F47" s="178"/>
      <c r="H47" s="405" t="s">
        <v>805</v>
      </c>
      <c r="I47" s="118"/>
      <c r="J47" s="119"/>
      <c r="K47" s="408">
        <f>E17</f>
        <v>0</v>
      </c>
      <c r="L47" s="115"/>
      <c r="M47" s="115"/>
      <c r="N47" s="115"/>
      <c r="O47" s="115"/>
    </row>
    <row r="48" spans="1:15" ht="13.5">
      <c r="A48" s="441" t="s">
        <v>835</v>
      </c>
      <c r="B48" s="442"/>
      <c r="C48" s="443"/>
      <c r="D48" s="115"/>
      <c r="E48" s="444" t="e">
        <f>(E$25*1.3)+($E$46-$E$25)</f>
        <v>#DIV/0!</v>
      </c>
      <c r="F48" s="179"/>
      <c r="G48" s="115"/>
      <c r="H48" s="405" t="s">
        <v>811</v>
      </c>
      <c r="I48" s="118"/>
      <c r="J48" s="119"/>
      <c r="K48" s="407" t="e">
        <f>E21</f>
        <v>#DIV/0!</v>
      </c>
      <c r="L48" s="115"/>
      <c r="M48" s="115"/>
      <c r="N48" s="115"/>
      <c r="O48" s="115"/>
    </row>
    <row r="49" spans="1:15" ht="13.5">
      <c r="A49" s="115"/>
      <c r="B49" s="120"/>
      <c r="C49" s="121"/>
      <c r="D49" s="115"/>
      <c r="E49" s="180"/>
      <c r="F49" s="180"/>
      <c r="G49" s="115"/>
      <c r="H49" s="405" t="s">
        <v>814</v>
      </c>
      <c r="I49" s="413"/>
      <c r="J49" s="415"/>
      <c r="K49" s="407" t="e">
        <f>E24</f>
        <v>#DIV/0!</v>
      </c>
      <c r="L49" s="115"/>
      <c r="M49" s="115"/>
      <c r="N49" s="115"/>
      <c r="O49" s="115"/>
    </row>
    <row r="50" spans="1:15" s="14" customFormat="1" ht="13.5">
      <c r="A50" s="441" t="s">
        <v>836</v>
      </c>
      <c r="B50" s="442"/>
      <c r="C50" s="443"/>
      <c r="D50" s="115"/>
      <c r="E50" s="444" t="e">
        <f>(E$25*1.5)+($E$46-$E$25)</f>
        <v>#DIV/0!</v>
      </c>
      <c r="F50" s="179"/>
      <c r="G50" s="115"/>
      <c r="H50" s="401" t="s">
        <v>816</v>
      </c>
      <c r="I50" s="419"/>
      <c r="J50" s="395"/>
      <c r="K50" s="393">
        <f>E27</f>
        <v>0</v>
      </c>
      <c r="L50" s="115"/>
      <c r="M50" s="115"/>
      <c r="N50" s="115"/>
      <c r="O50" s="115"/>
    </row>
    <row r="51" spans="1:15" s="14" customFormat="1" ht="13.5">
      <c r="A51" s="115"/>
      <c r="B51" s="120"/>
      <c r="C51" s="121"/>
      <c r="D51" s="115"/>
      <c r="E51" s="180"/>
      <c r="F51" s="180"/>
      <c r="G51" s="115"/>
      <c r="H51" s="401" t="s">
        <v>818</v>
      </c>
      <c r="I51" s="420"/>
      <c r="J51" s="395"/>
      <c r="K51" s="393">
        <f>E28</f>
        <v>0</v>
      </c>
      <c r="L51" s="115"/>
      <c r="M51" s="53"/>
      <c r="N51" s="115"/>
      <c r="O51" s="115"/>
    </row>
    <row r="52" spans="1:15" s="14" customFormat="1" ht="13.5">
      <c r="A52" s="441" t="s">
        <v>837</v>
      </c>
      <c r="B52" s="442"/>
      <c r="C52" s="443"/>
      <c r="D52" s="115"/>
      <c r="E52" s="444" t="e">
        <f>(E$25*2.5)+($E$46-$E$25)</f>
        <v>#DIV/0!</v>
      </c>
      <c r="F52" s="180"/>
      <c r="G52" s="115"/>
      <c r="H52" s="401" t="s">
        <v>819</v>
      </c>
      <c r="I52" s="409"/>
      <c r="J52" s="410" t="s">
        <v>270</v>
      </c>
      <c r="K52" s="393">
        <f>E29</f>
        <v>0</v>
      </c>
      <c r="L52" s="115"/>
      <c r="M52" s="53"/>
      <c r="N52" s="115"/>
      <c r="O52" s="115"/>
    </row>
    <row r="53" spans="1:15" s="14" customFormat="1" ht="13.5">
      <c r="A53" s="115"/>
      <c r="B53" s="120"/>
      <c r="C53" s="122"/>
      <c r="D53" s="115"/>
      <c r="E53" s="115"/>
      <c r="F53" s="123"/>
      <c r="G53" s="115"/>
      <c r="H53" s="401" t="s">
        <v>823</v>
      </c>
      <c r="I53" s="409"/>
      <c r="J53" s="428"/>
      <c r="K53" s="393">
        <f>E33</f>
        <v>0</v>
      </c>
      <c r="L53" s="115"/>
      <c r="M53" s="53"/>
      <c r="N53" s="115"/>
      <c r="O53" s="115"/>
    </row>
    <row r="54" spans="1:15" s="14" customFormat="1" ht="13.5">
      <c r="A54" s="115"/>
      <c r="B54" s="120"/>
      <c r="C54" s="122"/>
      <c r="D54" s="115"/>
      <c r="E54" s="115"/>
      <c r="F54" s="123"/>
      <c r="G54" s="115"/>
      <c r="H54" s="401" t="s">
        <v>824</v>
      </c>
      <c r="I54" s="409"/>
      <c r="J54" s="428"/>
      <c r="K54" s="393">
        <f t="shared" ref="K54:K60" si="4">E34</f>
        <v>0</v>
      </c>
      <c r="L54" s="115"/>
      <c r="M54" s="53"/>
      <c r="N54" s="115"/>
      <c r="O54" s="115"/>
    </row>
    <row r="55" spans="1:15" s="14" customFormat="1" ht="13.5">
      <c r="A55" s="115"/>
      <c r="B55" s="115"/>
      <c r="C55" s="124"/>
      <c r="D55" s="115"/>
      <c r="E55" s="115"/>
      <c r="F55" s="123"/>
      <c r="G55" s="115"/>
      <c r="H55" s="401" t="s">
        <v>825</v>
      </c>
      <c r="I55" s="409"/>
      <c r="J55" s="428"/>
      <c r="K55" s="393">
        <f t="shared" si="4"/>
        <v>0</v>
      </c>
      <c r="L55" s="115"/>
      <c r="M55" s="53"/>
      <c r="N55" s="115"/>
      <c r="O55" s="115"/>
    </row>
    <row r="56" spans="1:15" s="14" customFormat="1" ht="13.5">
      <c r="A56" s="115"/>
      <c r="B56" s="115"/>
      <c r="C56" s="124"/>
      <c r="D56" s="115"/>
      <c r="E56" s="115"/>
      <c r="F56" s="123"/>
      <c r="G56" s="115"/>
      <c r="H56" s="401" t="s">
        <v>826</v>
      </c>
      <c r="I56" s="409"/>
      <c r="J56" s="431"/>
      <c r="K56" s="393">
        <f t="shared" si="4"/>
        <v>0</v>
      </c>
      <c r="L56" s="115"/>
      <c r="M56" s="53"/>
      <c r="N56" s="115"/>
      <c r="O56" s="115"/>
    </row>
    <row r="57" spans="1:15" s="14" customFormat="1" ht="13.5">
      <c r="A57" s="53"/>
      <c r="B57" s="115"/>
      <c r="C57" s="124"/>
      <c r="D57" s="115"/>
      <c r="E57" s="115"/>
      <c r="F57" s="123"/>
      <c r="G57" s="115"/>
      <c r="H57" s="401" t="s">
        <v>827</v>
      </c>
      <c r="I57" s="409"/>
      <c r="J57" s="428"/>
      <c r="K57" s="393">
        <f t="shared" si="4"/>
        <v>0</v>
      </c>
      <c r="L57" s="115"/>
      <c r="M57" s="53"/>
      <c r="N57" s="115"/>
      <c r="O57" s="115"/>
    </row>
    <row r="58" spans="1:15" s="14" customFormat="1" ht="13.5">
      <c r="A58" s="115"/>
      <c r="B58" s="115"/>
      <c r="C58" s="124"/>
      <c r="D58" s="115"/>
      <c r="E58" s="115"/>
      <c r="F58" s="123"/>
      <c r="G58" s="115"/>
      <c r="H58" s="401" t="s">
        <v>828</v>
      </c>
      <c r="I58" s="409"/>
      <c r="J58" s="431"/>
      <c r="K58" s="393">
        <f t="shared" si="4"/>
        <v>0</v>
      </c>
      <c r="L58" s="115"/>
      <c r="M58" s="53"/>
      <c r="N58" s="53"/>
      <c r="O58" s="115"/>
    </row>
    <row r="59" spans="1:15" s="14" customFormat="1" ht="13.5">
      <c r="A59" s="115"/>
      <c r="B59" s="115"/>
      <c r="C59" s="124"/>
      <c r="D59" s="115"/>
      <c r="E59" s="115"/>
      <c r="F59" s="123"/>
      <c r="G59" s="115"/>
      <c r="H59" s="401" t="s">
        <v>829</v>
      </c>
      <c r="I59" s="409"/>
      <c r="J59" s="395"/>
      <c r="K59" s="393">
        <f t="shared" si="4"/>
        <v>0</v>
      </c>
      <c r="L59" s="115"/>
      <c r="M59" s="53"/>
      <c r="N59" s="53"/>
      <c r="O59" s="115"/>
    </row>
    <row r="60" spans="1:15" s="14" customFormat="1" ht="13.5">
      <c r="A60" s="115"/>
      <c r="B60" s="115"/>
      <c r="C60" s="124"/>
      <c r="D60" s="115"/>
      <c r="E60" s="115"/>
      <c r="F60" s="123"/>
      <c r="G60" s="115"/>
      <c r="H60" s="401" t="s">
        <v>830</v>
      </c>
      <c r="I60" s="409"/>
      <c r="J60" s="395"/>
      <c r="K60" s="393">
        <f t="shared" si="4"/>
        <v>0</v>
      </c>
      <c r="L60" s="115"/>
      <c r="M60" s="53"/>
      <c r="N60" s="53"/>
      <c r="O60" s="115"/>
    </row>
    <row r="61" spans="1:15" s="14" customFormat="1" ht="13.5">
      <c r="A61" s="115"/>
      <c r="B61" s="115"/>
      <c r="C61" s="124"/>
      <c r="D61" s="115"/>
      <c r="E61" s="115"/>
      <c r="F61" s="123"/>
      <c r="G61" s="115"/>
      <c r="H61" s="401" t="s">
        <v>833</v>
      </c>
      <c r="I61" s="409"/>
      <c r="J61" s="431"/>
      <c r="K61" s="393">
        <f>E44</f>
        <v>0</v>
      </c>
      <c r="L61" s="115"/>
      <c r="M61" s="53"/>
      <c r="N61" s="53"/>
      <c r="O61" s="115"/>
    </row>
    <row r="62" spans="1:15" s="14" customFormat="1" ht="13.5">
      <c r="A62" s="115"/>
      <c r="B62" s="115"/>
      <c r="C62" s="124"/>
      <c r="D62" s="115"/>
      <c r="E62" s="115"/>
      <c r="F62" s="123"/>
      <c r="G62" s="115"/>
      <c r="H62" s="401"/>
      <c r="I62" s="434"/>
      <c r="J62" s="410"/>
      <c r="K62" s="388"/>
      <c r="L62" s="115"/>
      <c r="M62" s="53"/>
      <c r="N62" s="53"/>
      <c r="O62" s="115"/>
    </row>
    <row r="63" spans="1:15" s="14" customFormat="1">
      <c r="A63" s="115"/>
      <c r="B63" s="115"/>
      <c r="C63" s="124"/>
      <c r="D63" s="115"/>
      <c r="E63" s="115"/>
      <c r="F63" s="123"/>
      <c r="G63" s="115"/>
      <c r="H63" s="397" t="s">
        <v>834</v>
      </c>
      <c r="I63" s="438"/>
      <c r="J63" s="439"/>
      <c r="K63" s="176" t="e">
        <f>SUM(K45:K62)</f>
        <v>#DIV/0!</v>
      </c>
      <c r="L63" s="115"/>
      <c r="M63" s="53"/>
      <c r="N63" s="53"/>
      <c r="O63" s="115"/>
    </row>
    <row r="64" spans="1:15" s="14" customFormat="1" ht="13.5">
      <c r="A64" s="115"/>
      <c r="B64" s="115"/>
      <c r="C64" s="124"/>
      <c r="D64" s="115"/>
      <c r="E64" s="53"/>
      <c r="F64" s="123"/>
      <c r="G64" s="115"/>
      <c r="H64" s="53"/>
      <c r="I64" s="116"/>
      <c r="J64" s="440"/>
      <c r="K64" s="163"/>
      <c r="L64" s="115"/>
      <c r="M64" s="53"/>
      <c r="N64" s="53"/>
      <c r="O64" s="53"/>
    </row>
    <row r="65" spans="1:15" s="14" customFormat="1">
      <c r="A65" s="53"/>
      <c r="B65" s="53"/>
      <c r="C65" s="53"/>
      <c r="D65" s="53"/>
      <c r="E65" s="53"/>
      <c r="F65" s="53"/>
      <c r="G65" s="53"/>
      <c r="H65" s="441" t="s">
        <v>835</v>
      </c>
      <c r="I65" s="442"/>
      <c r="J65" s="443"/>
      <c r="K65" s="444" t="e">
        <f>E48</f>
        <v>#DIV/0!</v>
      </c>
      <c r="L65" s="115"/>
      <c r="M65" s="53"/>
      <c r="N65" s="53"/>
      <c r="O65" s="53"/>
    </row>
    <row r="66" spans="1:15" ht="13.5">
      <c r="H66" s="115"/>
      <c r="I66" s="120"/>
      <c r="J66" s="121"/>
      <c r="K66" s="180"/>
      <c r="L66" s="115"/>
    </row>
    <row r="67" spans="1:15">
      <c r="H67" s="441" t="s">
        <v>836</v>
      </c>
      <c r="I67" s="442"/>
      <c r="J67" s="443"/>
      <c r="K67" s="444" t="e">
        <f>E50</f>
        <v>#DIV/0!</v>
      </c>
      <c r="L67" s="115"/>
    </row>
    <row r="68" spans="1:15" ht="13.5">
      <c r="H68" s="115"/>
      <c r="I68" s="120"/>
      <c r="J68" s="121"/>
      <c r="K68" s="180"/>
      <c r="L68" s="115"/>
    </row>
    <row r="69" spans="1:15">
      <c r="H69" s="441" t="s">
        <v>837</v>
      </c>
      <c r="I69" s="442"/>
      <c r="J69" s="443"/>
      <c r="K69" s="444" t="e">
        <f>E52</f>
        <v>#DIV/0!</v>
      </c>
      <c r="L69" s="115"/>
    </row>
    <row r="70" spans="1:15">
      <c r="L70" s="115"/>
      <c r="O70" s="115"/>
    </row>
    <row r="71" spans="1:15">
      <c r="O71" s="115"/>
    </row>
    <row r="72" spans="1:15">
      <c r="O72" s="115"/>
    </row>
    <row r="73" spans="1:15">
      <c r="O73" s="115"/>
    </row>
    <row r="74" spans="1:15">
      <c r="O74" s="115"/>
    </row>
    <row r="75" spans="1:15">
      <c r="O75" s="115"/>
    </row>
    <row r="76" spans="1:15">
      <c r="O76" s="115"/>
    </row>
  </sheetData>
  <mergeCells count="7">
    <mergeCell ref="I25:N25"/>
    <mergeCell ref="I17:N17"/>
    <mergeCell ref="E10:F10"/>
    <mergeCell ref="I10:N10"/>
    <mergeCell ref="H1:N2"/>
    <mergeCell ref="H3:N3"/>
    <mergeCell ref="H4:N5"/>
  </mergeCells>
  <conditionalFormatting sqref="O23">
    <cfRule type="cellIs" dxfId="4" priority="1" operator="greaterThan">
      <formula>1</formula>
    </cfRule>
    <cfRule type="cellIs" dxfId="3" priority="2" operator="between">
      <formula>0.999999</formula>
      <formula>0</formula>
    </cfRule>
    <cfRule type="cellIs" dxfId="2" priority="3" operator="equal">
      <formula>1</formula>
    </cfRule>
  </conditionalFormatting>
  <pageMargins left="0.7" right="0.7" top="0.75" bottom="0.75" header="0.3" footer="0.3"/>
  <pageSetup paperSize="9" scale="47" fitToHeight="0" orientation="landscape" r:id="rId1"/>
  <headerFooter>
    <oddFooter>&amp;L&amp;F-&amp;A
Atir b.v. ©&amp;Rprintversie &amp;D</oddFooter>
  </headerFooter>
  <colBreaks count="1" manualBreakCount="1">
    <brk id="7" max="6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25"/>
  <sheetViews>
    <sheetView showGridLines="0" zoomScaleNormal="100" workbookViewId="0">
      <pane ySplit="10" topLeftCell="A11" activePane="bottomLeft" state="frozen"/>
      <selection activeCell="R27" sqref="R27"/>
      <selection pane="bottomLeft" activeCell="F15" sqref="F15:F18"/>
    </sheetView>
  </sheetViews>
  <sheetFormatPr defaultColWidth="16.35546875" defaultRowHeight="13.15"/>
  <cols>
    <col min="1" max="1" width="32.42578125" style="53" customWidth="1"/>
    <col min="2" max="2" width="50.42578125" style="53" customWidth="1"/>
    <col min="3" max="4" width="16.35546875" style="53"/>
    <col min="5" max="5" width="14.140625" style="53" customWidth="1"/>
    <col min="6" max="8" width="16.35546875" style="53"/>
    <col min="9" max="16384" width="16.35546875" style="2"/>
  </cols>
  <sheetData>
    <row r="1" spans="1:9">
      <c r="A1" s="343" t="s">
        <v>0</v>
      </c>
    </row>
    <row r="2" spans="1:9">
      <c r="A2" s="80"/>
    </row>
    <row r="3" spans="1:9" ht="15">
      <c r="A3" s="37" t="str">
        <f>'2-Kosten per locatie'!A3</f>
        <v>Naam opdrachtgever</v>
      </c>
      <c r="B3" s="125" t="str">
        <f>'2-Kosten per locatie'!B3</f>
        <v>Veiligheidsregio Rotterdam-Rijnmond</v>
      </c>
    </row>
    <row r="4" spans="1:9" ht="15">
      <c r="A4" s="37" t="str">
        <f>'2-Kosten per locatie'!A4</f>
        <v>Calculatie onderdeel</v>
      </c>
      <c r="B4" s="45" t="str">
        <f ca="1">MID(CELL("bestandsnaam",$C$9),SEARCH("]",CELL("bestandsnaam",$C$9),1)+1,256)</f>
        <v>8-Additionele kosten</v>
      </c>
    </row>
    <row r="5" spans="1:9" ht="15">
      <c r="A5" s="37" t="str">
        <f>'2-Kosten per locatie'!A5</f>
        <v>Gebouw/plaats</v>
      </c>
      <c r="B5" s="125" t="str">
        <f>'2-Kosten per locatie'!B5</f>
        <v>Perceel 1 schoonmaak en glasbewassing</v>
      </c>
    </row>
    <row r="6" spans="1:9" ht="15">
      <c r="A6" s="37" t="str">
        <f>'2-Kosten per locatie'!A6</f>
        <v>Referentie nummer</v>
      </c>
      <c r="B6" s="572">
        <f>'2-Kosten per locatie'!B6</f>
        <v>522549</v>
      </c>
    </row>
    <row r="7" spans="1:9" ht="15" customHeight="1">
      <c r="A7" s="37" t="str">
        <f>'2-Kosten per locatie'!A7</f>
        <v>Naam dienstverlener</v>
      </c>
      <c r="B7" s="572">
        <f>'2-Kosten per locatie'!B7</f>
        <v>0</v>
      </c>
      <c r="I7" s="22"/>
    </row>
    <row r="8" spans="1:9" ht="15.4">
      <c r="A8" s="37" t="str">
        <f>'2-Kosten per locatie'!A8</f>
        <v>Prijspeil</v>
      </c>
      <c r="B8" s="182">
        <f>'2-Kosten per locatie'!B8</f>
        <v>46023</v>
      </c>
      <c r="I8" s="22"/>
    </row>
    <row r="10" spans="1:9" ht="31.5">
      <c r="A10" s="453" t="s">
        <v>41</v>
      </c>
      <c r="B10" s="453" t="s">
        <v>840</v>
      </c>
      <c r="C10" s="453" t="s">
        <v>841</v>
      </c>
      <c r="D10" s="453" t="s">
        <v>842</v>
      </c>
      <c r="E10" s="453" t="s">
        <v>843</v>
      </c>
      <c r="F10" s="453" t="s">
        <v>844</v>
      </c>
      <c r="G10" s="453" t="s">
        <v>845</v>
      </c>
      <c r="H10" s="453" t="s">
        <v>846</v>
      </c>
    </row>
    <row r="11" spans="1:9" ht="13.5">
      <c r="A11" s="454" t="s">
        <v>105</v>
      </c>
      <c r="B11" s="224" t="s">
        <v>847</v>
      </c>
      <c r="C11" s="225">
        <v>22.32</v>
      </c>
      <c r="D11" s="225">
        <v>2</v>
      </c>
      <c r="E11" s="455"/>
      <c r="F11" s="456">
        <f>E11*D11*C11</f>
        <v>0</v>
      </c>
      <c r="G11" s="394"/>
      <c r="H11" s="289">
        <f>G11*F11</f>
        <v>0</v>
      </c>
    </row>
    <row r="12" spans="1:9" ht="13.5">
      <c r="A12" s="454" t="s">
        <v>97</v>
      </c>
      <c r="B12" s="224" t="s">
        <v>847</v>
      </c>
      <c r="C12" s="225">
        <v>24.4</v>
      </c>
      <c r="D12" s="225">
        <v>2</v>
      </c>
      <c r="E12" s="455"/>
      <c r="F12" s="456">
        <f>E12*D12*C12</f>
        <v>0</v>
      </c>
      <c r="G12" s="394"/>
      <c r="H12" s="289">
        <f t="shared" ref="H12:H14" si="0">G12*F12</f>
        <v>0</v>
      </c>
    </row>
    <row r="13" spans="1:9" ht="13.5">
      <c r="A13" s="457" t="s">
        <v>117</v>
      </c>
      <c r="B13" s="458" t="s">
        <v>848</v>
      </c>
      <c r="C13" s="225">
        <v>23</v>
      </c>
      <c r="D13" s="225">
        <v>12</v>
      </c>
      <c r="E13" s="455"/>
      <c r="F13" s="456">
        <f>E13*D13*C13</f>
        <v>0</v>
      </c>
      <c r="G13" s="394"/>
      <c r="H13" s="289">
        <f t="shared" si="0"/>
        <v>0</v>
      </c>
    </row>
    <row r="14" spans="1:9" ht="13.5">
      <c r="A14" s="457" t="s">
        <v>117</v>
      </c>
      <c r="B14" s="458" t="s">
        <v>849</v>
      </c>
      <c r="C14" s="225">
        <v>23</v>
      </c>
      <c r="D14" s="225">
        <v>12</v>
      </c>
      <c r="E14" s="455"/>
      <c r="F14" s="456">
        <f>E14*D14*C14</f>
        <v>0</v>
      </c>
      <c r="G14" s="394"/>
      <c r="H14" s="289">
        <f t="shared" si="0"/>
        <v>0</v>
      </c>
      <c r="I14" s="221"/>
    </row>
    <row r="15" spans="1:9" ht="13.5">
      <c r="A15" s="598" t="s">
        <v>115</v>
      </c>
      <c r="B15" s="599" t="s">
        <v>850</v>
      </c>
      <c r="C15" s="600">
        <v>250</v>
      </c>
      <c r="D15" s="600">
        <v>110</v>
      </c>
      <c r="E15" s="596"/>
      <c r="F15" s="601" t="s">
        <v>1015</v>
      </c>
      <c r="G15" s="597"/>
      <c r="H15" s="597"/>
    </row>
    <row r="16" spans="1:9" ht="13.5">
      <c r="A16" s="598" t="s">
        <v>115</v>
      </c>
      <c r="B16" s="599" t="s">
        <v>851</v>
      </c>
      <c r="C16" s="600">
        <v>250</v>
      </c>
      <c r="D16" s="600">
        <v>44</v>
      </c>
      <c r="E16" s="596"/>
      <c r="F16" s="601" t="s">
        <v>1015</v>
      </c>
      <c r="G16" s="597"/>
      <c r="H16" s="597"/>
    </row>
    <row r="17" spans="1:8" ht="13.5">
      <c r="A17" s="598" t="s">
        <v>116</v>
      </c>
      <c r="B17" s="599" t="s">
        <v>850</v>
      </c>
      <c r="C17" s="600">
        <v>90</v>
      </c>
      <c r="D17" s="600">
        <v>110</v>
      </c>
      <c r="E17" s="596"/>
      <c r="F17" s="601" t="s">
        <v>1015</v>
      </c>
      <c r="G17" s="597"/>
      <c r="H17" s="597"/>
    </row>
    <row r="18" spans="1:8" ht="13.5">
      <c r="A18" s="598" t="s">
        <v>116</v>
      </c>
      <c r="B18" s="599" t="s">
        <v>851</v>
      </c>
      <c r="C18" s="600">
        <v>90</v>
      </c>
      <c r="D18" s="600">
        <v>44</v>
      </c>
      <c r="E18" s="596"/>
      <c r="F18" s="601" t="s">
        <v>1015</v>
      </c>
      <c r="G18" s="597"/>
      <c r="H18" s="597"/>
    </row>
    <row r="19" spans="1:8">
      <c r="A19" s="2"/>
      <c r="B19" s="2"/>
      <c r="C19" s="2"/>
      <c r="D19" s="2"/>
      <c r="E19" s="2"/>
      <c r="F19" s="2"/>
      <c r="G19" s="2"/>
      <c r="H19" s="2"/>
    </row>
    <row r="20" spans="1:8" ht="31.5">
      <c r="A20" s="453" t="s">
        <v>41</v>
      </c>
      <c r="B20" s="453" t="s">
        <v>852</v>
      </c>
      <c r="C20" s="453" t="s">
        <v>853</v>
      </c>
      <c r="D20" s="453"/>
      <c r="E20" s="453"/>
      <c r="F20" s="453"/>
      <c r="G20" s="453" t="s">
        <v>854</v>
      </c>
      <c r="H20" s="453" t="s">
        <v>846</v>
      </c>
    </row>
    <row r="21" spans="1:8" s="15" customFormat="1">
      <c r="A21" s="459" t="s">
        <v>117</v>
      </c>
      <c r="B21" s="460" t="s">
        <v>855</v>
      </c>
      <c r="C21" s="461">
        <v>200</v>
      </c>
      <c r="D21" s="461"/>
      <c r="E21" s="462"/>
      <c r="F21" s="462"/>
      <c r="G21" s="463"/>
      <c r="H21" s="464">
        <f>G21*C21</f>
        <v>0</v>
      </c>
    </row>
    <row r="22" spans="1:8" ht="13.5">
      <c r="H22" s="163"/>
    </row>
    <row r="23" spans="1:8" s="13" customFormat="1" ht="12.75">
      <c r="A23" s="351" t="s">
        <v>14</v>
      </c>
      <c r="B23" s="365"/>
      <c r="C23" s="365"/>
      <c r="D23" s="365"/>
      <c r="E23" s="365"/>
      <c r="F23" s="465">
        <f>SUM(F11:F21)</f>
        <v>0</v>
      </c>
      <c r="G23" s="365"/>
      <c r="H23" s="432">
        <f>SUM(H11:H21)</f>
        <v>0</v>
      </c>
    </row>
    <row r="25" spans="1:8">
      <c r="A25" s="147" t="s">
        <v>856</v>
      </c>
    </row>
  </sheetData>
  <pageMargins left="0.59375" right="0.7" top="0.75" bottom="0.75" header="0.3" footer="0.3"/>
  <pageSetup paperSize="9" fitToHeight="0" orientation="landscape" r:id="rId1"/>
  <headerFooter>
    <oddFooter>&amp;L&amp;F-&amp;A
Atir b.v. ©&amp;Rprintversie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7"/>
  <sheetViews>
    <sheetView showGridLines="0" showZeros="0" zoomScaleNormal="100" zoomScaleSheetLayoutView="75" zoomScalePageLayoutView="50" workbookViewId="0">
      <pane ySplit="9" topLeftCell="A46" activePane="bottomLeft" state="frozen"/>
      <selection activeCell="R27" sqref="R27"/>
      <selection pane="bottomLeft" activeCell="C48" sqref="C48"/>
    </sheetView>
  </sheetViews>
  <sheetFormatPr defaultColWidth="11.42578125" defaultRowHeight="13.15"/>
  <cols>
    <col min="1" max="1" width="39" style="53" customWidth="1"/>
    <col min="2" max="2" width="19.140625" style="53" customWidth="1"/>
    <col min="3" max="3" width="19.5703125" style="53" customWidth="1"/>
    <col min="4" max="4" width="18.5703125" style="53" customWidth="1"/>
    <col min="5" max="6" width="17.5703125" style="53" customWidth="1"/>
    <col min="7" max="16384" width="11.42578125" style="2"/>
  </cols>
  <sheetData>
    <row r="1" spans="1:6">
      <c r="A1" s="343" t="s">
        <v>0</v>
      </c>
      <c r="B1" s="126"/>
      <c r="C1" s="126"/>
      <c r="D1" s="127"/>
    </row>
    <row r="2" spans="1:6">
      <c r="A2" s="80"/>
    </row>
    <row r="3" spans="1:6" ht="15">
      <c r="A3" s="37" t="str">
        <f>'2-Kosten per locatie'!A3</f>
        <v>Naam opdrachtgever</v>
      </c>
      <c r="B3" s="45" t="str">
        <f>'2-Kosten per locatie'!B3</f>
        <v>Veiligheidsregio Rotterdam-Rijnmond</v>
      </c>
      <c r="C3" s="128"/>
      <c r="D3" s="128"/>
    </row>
    <row r="4" spans="1:6" ht="15">
      <c r="A4" s="37" t="str">
        <f>'2-Kosten per locatie'!A4</f>
        <v>Calculatie onderdeel</v>
      </c>
      <c r="B4" s="45" t="str">
        <f ca="1">MID(CELL("bestandsnaam",$C$9),SEARCH("]",CELL("bestandsnaam",$C$9),1)+1,256)</f>
        <v>9-Afroepprijs</v>
      </c>
      <c r="C4" s="129"/>
      <c r="D4" s="130"/>
    </row>
    <row r="5" spans="1:6" ht="15">
      <c r="A5" s="37" t="str">
        <f>'2-Kosten per locatie'!A5</f>
        <v>Gebouw/plaats</v>
      </c>
      <c r="B5" s="45" t="str">
        <f>'2-Kosten per locatie'!B5</f>
        <v>Perceel 1 schoonmaak en glasbewassing</v>
      </c>
      <c r="C5" s="129"/>
      <c r="D5" s="130"/>
    </row>
    <row r="6" spans="1:6" ht="15">
      <c r="A6" s="37" t="str">
        <f>'2-Kosten per locatie'!A6</f>
        <v>Referentie nummer</v>
      </c>
      <c r="B6" s="570">
        <f>'2-Kosten per locatie'!B6</f>
        <v>522549</v>
      </c>
      <c r="C6" s="129"/>
      <c r="D6" s="130"/>
    </row>
    <row r="7" spans="1:6" ht="15">
      <c r="A7" s="37" t="str">
        <f>'2-Kosten per locatie'!A7</f>
        <v>Naam dienstverlener</v>
      </c>
      <c r="B7" s="570">
        <f>'2-Kosten per locatie'!B7</f>
        <v>0</v>
      </c>
      <c r="C7" s="129"/>
      <c r="D7" s="130"/>
    </row>
    <row r="8" spans="1:6" ht="15.4">
      <c r="A8" s="37" t="str">
        <f>'2-Kosten per locatie'!A8</f>
        <v>Prijspeil</v>
      </c>
      <c r="B8" s="169">
        <f>'2-Kosten per locatie'!B8</f>
        <v>46023</v>
      </c>
      <c r="C8" s="129"/>
      <c r="D8" s="130"/>
    </row>
    <row r="9" spans="1:6" ht="15">
      <c r="A9" s="131"/>
      <c r="B9" s="132"/>
      <c r="C9" s="129"/>
      <c r="D9" s="130"/>
    </row>
    <row r="10" spans="1:6" ht="18.399999999999999">
      <c r="A10" s="466" t="s">
        <v>857</v>
      </c>
      <c r="B10" s="467"/>
      <c r="C10" s="467"/>
      <c r="D10" s="468"/>
      <c r="E10" s="468"/>
      <c r="F10" s="469"/>
    </row>
    <row r="12" spans="1:6">
      <c r="A12" s="470"/>
      <c r="B12" s="471"/>
      <c r="C12" s="667" t="s">
        <v>858</v>
      </c>
      <c r="D12" s="668"/>
      <c r="E12" s="668"/>
      <c r="F12" s="669"/>
    </row>
    <row r="13" spans="1:6" ht="13.5">
      <c r="A13" s="472" t="s">
        <v>859</v>
      </c>
      <c r="B13" s="472" t="s">
        <v>860</v>
      </c>
      <c r="C13" s="473" t="s">
        <v>861</v>
      </c>
      <c r="D13" s="225" t="s">
        <v>862</v>
      </c>
      <c r="E13" s="225" t="s">
        <v>863</v>
      </c>
      <c r="F13" s="225" t="s">
        <v>864</v>
      </c>
    </row>
    <row r="14" spans="1:6">
      <c r="A14" s="474" t="s">
        <v>865</v>
      </c>
      <c r="B14" s="474" t="s">
        <v>866</v>
      </c>
      <c r="C14" s="475"/>
      <c r="D14" s="475"/>
      <c r="E14" s="475"/>
      <c r="F14" s="475"/>
    </row>
    <row r="15" spans="1:6">
      <c r="A15" s="474" t="s">
        <v>867</v>
      </c>
      <c r="B15" s="474" t="s">
        <v>866</v>
      </c>
      <c r="C15" s="475"/>
      <c r="D15" s="475"/>
      <c r="E15" s="475"/>
      <c r="F15" s="475"/>
    </row>
    <row r="16" spans="1:6">
      <c r="A16" s="474" t="s">
        <v>868</v>
      </c>
      <c r="B16" s="474" t="s">
        <v>869</v>
      </c>
      <c r="C16" s="475"/>
      <c r="D16" s="475"/>
      <c r="E16" s="475"/>
      <c r="F16" s="475"/>
    </row>
    <row r="17" spans="1:6">
      <c r="A17" s="472" t="s">
        <v>870</v>
      </c>
      <c r="B17" s="476"/>
      <c r="C17" s="475"/>
      <c r="D17" s="475"/>
      <c r="E17" s="475"/>
      <c r="F17" s="475"/>
    </row>
    <row r="18" spans="1:6">
      <c r="A18" s="472" t="s">
        <v>871</v>
      </c>
      <c r="B18" s="476"/>
      <c r="C18" s="475"/>
      <c r="D18" s="475"/>
      <c r="E18" s="475"/>
      <c r="F18" s="475"/>
    </row>
    <row r="19" spans="1:6">
      <c r="A19" s="135"/>
      <c r="B19" s="136"/>
      <c r="C19" s="136"/>
      <c r="D19" s="135"/>
    </row>
    <row r="20" spans="1:6" ht="18.399999999999999">
      <c r="A20" s="466" t="s">
        <v>872</v>
      </c>
      <c r="B20" s="477"/>
      <c r="C20" s="477"/>
      <c r="D20" s="477"/>
      <c r="E20" s="477"/>
      <c r="F20" s="478"/>
    </row>
    <row r="21" spans="1:6">
      <c r="A21" s="479"/>
      <c r="B21" s="479"/>
      <c r="C21" s="479"/>
      <c r="D21" s="479"/>
    </row>
    <row r="22" spans="1:6" ht="25.5">
      <c r="A22" s="480" t="s">
        <v>873</v>
      </c>
      <c r="B22" s="481" t="s">
        <v>860</v>
      </c>
      <c r="C22" s="482"/>
      <c r="D22" s="483"/>
      <c r="E22" s="484" t="s">
        <v>874</v>
      </c>
      <c r="F22" s="484" t="s">
        <v>875</v>
      </c>
    </row>
    <row r="23" spans="1:6">
      <c r="A23" s="474" t="s">
        <v>876</v>
      </c>
      <c r="B23" s="673" t="s">
        <v>877</v>
      </c>
      <c r="C23" s="674"/>
      <c r="D23" s="675"/>
      <c r="E23" s="475"/>
      <c r="F23" s="475"/>
    </row>
    <row r="24" spans="1:6">
      <c r="A24" s="474" t="s">
        <v>876</v>
      </c>
      <c r="B24" s="673" t="s">
        <v>878</v>
      </c>
      <c r="C24" s="674"/>
      <c r="D24" s="675"/>
      <c r="E24" s="475"/>
      <c r="F24" s="475"/>
    </row>
    <row r="25" spans="1:6">
      <c r="A25" s="474" t="s">
        <v>879</v>
      </c>
      <c r="B25" s="485" t="s">
        <v>877</v>
      </c>
      <c r="C25" s="486"/>
      <c r="D25" s="487"/>
      <c r="E25" s="475"/>
      <c r="F25" s="475"/>
    </row>
    <row r="26" spans="1:6">
      <c r="A26" s="474" t="s">
        <v>879</v>
      </c>
      <c r="B26" s="673" t="s">
        <v>878</v>
      </c>
      <c r="C26" s="674"/>
      <c r="D26" s="675"/>
      <c r="E26" s="475"/>
      <c r="F26" s="475"/>
    </row>
    <row r="27" spans="1:6">
      <c r="A27" s="135"/>
      <c r="B27" s="136"/>
      <c r="C27" s="136"/>
      <c r="D27" s="135"/>
    </row>
    <row r="28" spans="1:6" ht="18.399999999999999">
      <c r="A28" s="466" t="s">
        <v>880</v>
      </c>
      <c r="B28" s="477"/>
      <c r="C28" s="477"/>
      <c r="D28" s="477"/>
      <c r="E28" s="477"/>
      <c r="F28" s="478"/>
    </row>
    <row r="29" spans="1:6">
      <c r="A29" s="479"/>
      <c r="B29" s="479"/>
      <c r="C29" s="479"/>
      <c r="D29" s="479"/>
    </row>
    <row r="30" spans="1:6" ht="25.5">
      <c r="A30" s="480" t="s">
        <v>873</v>
      </c>
      <c r="B30" s="481" t="s">
        <v>860</v>
      </c>
      <c r="C30" s="482"/>
      <c r="D30" s="483"/>
      <c r="E30" s="484" t="s">
        <v>881</v>
      </c>
      <c r="F30" s="488" t="s">
        <v>882</v>
      </c>
    </row>
    <row r="31" spans="1:6">
      <c r="A31" s="474" t="s">
        <v>883</v>
      </c>
      <c r="B31" s="673" t="s">
        <v>884</v>
      </c>
      <c r="C31" s="674"/>
      <c r="D31" s="675"/>
      <c r="E31" s="475"/>
      <c r="F31" s="475"/>
    </row>
    <row r="32" spans="1:6">
      <c r="A32" s="474" t="s">
        <v>885</v>
      </c>
      <c r="B32" s="673" t="s">
        <v>884</v>
      </c>
      <c r="C32" s="674"/>
      <c r="D32" s="675"/>
      <c r="E32" s="475"/>
      <c r="F32" s="475"/>
    </row>
    <row r="33" spans="1:6">
      <c r="A33" s="474" t="s">
        <v>886</v>
      </c>
      <c r="B33" s="673" t="s">
        <v>887</v>
      </c>
      <c r="C33" s="674"/>
      <c r="D33" s="675"/>
      <c r="E33" s="475"/>
      <c r="F33" s="475"/>
    </row>
    <row r="34" spans="1:6">
      <c r="A34" s="474" t="s">
        <v>888</v>
      </c>
      <c r="B34" s="673" t="s">
        <v>889</v>
      </c>
      <c r="C34" s="674"/>
      <c r="D34" s="675"/>
      <c r="E34" s="475"/>
      <c r="F34" s="475"/>
    </row>
    <row r="35" spans="1:6">
      <c r="A35" s="474" t="s">
        <v>890</v>
      </c>
      <c r="B35" s="673" t="s">
        <v>891</v>
      </c>
      <c r="C35" s="674"/>
      <c r="D35" s="675"/>
      <c r="E35" s="475"/>
      <c r="F35" s="475"/>
    </row>
    <row r="37" spans="1:6" ht="18.399999999999999">
      <c r="A37" s="466" t="s">
        <v>892</v>
      </c>
      <c r="B37" s="477"/>
      <c r="C37" s="477"/>
      <c r="D37" s="477"/>
      <c r="E37" s="477"/>
      <c r="F37" s="478"/>
    </row>
    <row r="38" spans="1:6">
      <c r="A38" s="134"/>
      <c r="B38" s="133"/>
      <c r="C38" s="133"/>
      <c r="D38" s="126"/>
    </row>
    <row r="39" spans="1:6">
      <c r="A39" s="472" t="s">
        <v>859</v>
      </c>
      <c r="B39" s="470" t="s">
        <v>860</v>
      </c>
      <c r="C39" s="479"/>
      <c r="D39" s="479"/>
      <c r="E39" s="479"/>
      <c r="F39" s="489" t="s">
        <v>893</v>
      </c>
    </row>
    <row r="40" spans="1:6">
      <c r="A40" s="474" t="s">
        <v>894</v>
      </c>
      <c r="B40" s="137" t="s">
        <v>895</v>
      </c>
      <c r="C40" s="137"/>
      <c r="D40" s="137"/>
      <c r="E40" s="137"/>
      <c r="F40" s="475"/>
    </row>
    <row r="41" spans="1:6">
      <c r="A41" s="474" t="s">
        <v>894</v>
      </c>
      <c r="B41" s="137" t="s">
        <v>896</v>
      </c>
      <c r="C41" s="137"/>
      <c r="D41" s="137"/>
      <c r="E41" s="137"/>
      <c r="F41" s="475"/>
    </row>
    <row r="42" spans="1:6">
      <c r="A42" s="474" t="s">
        <v>894</v>
      </c>
      <c r="B42" s="137" t="s">
        <v>897</v>
      </c>
      <c r="C42" s="137"/>
      <c r="D42" s="137"/>
      <c r="E42" s="137"/>
      <c r="F42" s="475"/>
    </row>
    <row r="43" spans="1:6">
      <c r="A43" s="474" t="s">
        <v>898</v>
      </c>
      <c r="B43" s="137" t="s">
        <v>895</v>
      </c>
      <c r="C43" s="137"/>
      <c r="D43" s="137"/>
      <c r="E43" s="137"/>
      <c r="F43" s="475"/>
    </row>
    <row r="44" spans="1:6">
      <c r="A44" s="133"/>
      <c r="B44" s="126"/>
      <c r="C44" s="126"/>
      <c r="D44" s="133"/>
    </row>
    <row r="45" spans="1:6" s="12" customFormat="1" ht="18.399999999999999">
      <c r="A45" s="490" t="s">
        <v>899</v>
      </c>
      <c r="B45" s="491"/>
      <c r="C45" s="491"/>
      <c r="D45" s="477"/>
      <c r="E45" s="478"/>
      <c r="F45" s="39"/>
    </row>
    <row r="46" spans="1:6" s="12" customFormat="1" ht="27" customHeight="1">
      <c r="A46" s="480" t="s">
        <v>41</v>
      </c>
      <c r="B46" s="670" t="s">
        <v>859</v>
      </c>
      <c r="C46" s="671"/>
      <c r="D46" s="672"/>
      <c r="E46" s="494" t="s">
        <v>900</v>
      </c>
      <c r="F46" s="39"/>
    </row>
    <row r="47" spans="1:6" s="12" customFormat="1" ht="14.1" customHeight="1">
      <c r="A47" s="480" t="s">
        <v>901</v>
      </c>
      <c r="B47" s="481" t="s">
        <v>902</v>
      </c>
      <c r="C47" s="492"/>
      <c r="D47" s="493"/>
      <c r="E47" s="475"/>
      <c r="F47" s="39"/>
    </row>
    <row r="48" spans="1:6" s="12" customFormat="1" ht="14.1" customHeight="1">
      <c r="A48" s="480" t="s">
        <v>976</v>
      </c>
      <c r="B48" s="481" t="s">
        <v>977</v>
      </c>
      <c r="C48" s="492" t="s">
        <v>978</v>
      </c>
      <c r="D48" s="493"/>
      <c r="E48" s="475"/>
      <c r="F48" s="39"/>
    </row>
    <row r="49" spans="1:11" s="12" customFormat="1">
      <c r="A49" s="457" t="s">
        <v>108</v>
      </c>
      <c r="B49" s="458" t="s">
        <v>903</v>
      </c>
      <c r="C49" s="495"/>
      <c r="D49" s="496"/>
      <c r="E49" s="475"/>
      <c r="F49" s="220"/>
    </row>
    <row r="50" spans="1:11" s="12" customFormat="1">
      <c r="A50" s="457" t="s">
        <v>108</v>
      </c>
      <c r="B50" s="458" t="s">
        <v>904</v>
      </c>
      <c r="C50" s="495"/>
      <c r="D50" s="496"/>
      <c r="E50" s="475"/>
      <c r="F50" s="39"/>
    </row>
    <row r="51" spans="1:11" s="12" customFormat="1">
      <c r="A51" s="497" t="s">
        <v>108</v>
      </c>
      <c r="B51" s="458" t="s">
        <v>905</v>
      </c>
      <c r="C51" s="495"/>
      <c r="D51" s="496"/>
      <c r="E51" s="475"/>
      <c r="F51" s="39"/>
    </row>
    <row r="52" spans="1:11" s="12" customFormat="1">
      <c r="A52" s="497" t="s">
        <v>113</v>
      </c>
      <c r="B52" s="458" t="s">
        <v>906</v>
      </c>
      <c r="C52" s="495"/>
      <c r="D52" s="496"/>
      <c r="E52" s="475"/>
      <c r="F52" s="39"/>
    </row>
    <row r="53" spans="1:11">
      <c r="A53" s="138"/>
      <c r="G53" s="12"/>
      <c r="H53" s="12"/>
      <c r="I53" s="12"/>
      <c r="J53" s="12"/>
      <c r="K53" s="12"/>
    </row>
    <row r="54" spans="1:11" ht="15">
      <c r="A54" s="157" t="s">
        <v>907</v>
      </c>
      <c r="B54" s="126"/>
      <c r="C54" s="126"/>
      <c r="D54" s="133"/>
      <c r="G54" s="12"/>
      <c r="H54" s="12"/>
      <c r="I54" s="12"/>
      <c r="J54" s="12"/>
      <c r="K54" s="12"/>
    </row>
    <row r="55" spans="1:11">
      <c r="A55" s="133" t="s">
        <v>908</v>
      </c>
      <c r="G55" s="12"/>
      <c r="H55" s="12"/>
      <c r="I55" s="12"/>
      <c r="J55" s="12"/>
      <c r="K55" s="12"/>
    </row>
    <row r="56" spans="1:11">
      <c r="A56" s="133" t="s">
        <v>909</v>
      </c>
      <c r="B56" s="126"/>
      <c r="C56" s="126"/>
      <c r="D56" s="133"/>
      <c r="G56" s="12"/>
      <c r="H56" s="12"/>
      <c r="I56" s="12"/>
      <c r="J56" s="12"/>
      <c r="K56" s="12"/>
    </row>
    <row r="57" spans="1:11" ht="12.75" customHeight="1">
      <c r="A57" s="133"/>
      <c r="B57" s="126"/>
      <c r="C57" s="126"/>
      <c r="D57" s="133"/>
    </row>
  </sheetData>
  <mergeCells count="10">
    <mergeCell ref="C12:F12"/>
    <mergeCell ref="B46:D46"/>
    <mergeCell ref="B31:D31"/>
    <mergeCell ref="B32:D32"/>
    <mergeCell ref="B33:D33"/>
    <mergeCell ref="B34:D34"/>
    <mergeCell ref="B35:D35"/>
    <mergeCell ref="B23:D23"/>
    <mergeCell ref="B26:D26"/>
    <mergeCell ref="B24:D24"/>
  </mergeCells>
  <phoneticPr fontId="12"/>
  <conditionalFormatting sqref="E19:F35 E47:E52">
    <cfRule type="cellIs" dxfId="1" priority="3" stopIfTrue="1" operator="equal">
      <formula>"nvt"</formula>
    </cfRule>
  </conditionalFormatting>
  <conditionalFormatting sqref="F40:F43">
    <cfRule type="cellIs" dxfId="0" priority="10"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pageSetUpPr fitToPage="1"/>
  </sheetPr>
  <dimension ref="A1:Y193"/>
  <sheetViews>
    <sheetView showGridLines="0" zoomScale="85" zoomScaleNormal="85" zoomScaleSheetLayoutView="50" zoomScalePageLayoutView="50" workbookViewId="0">
      <pane ySplit="10" topLeftCell="A122" activePane="bottomLeft" state="frozen"/>
      <selection activeCell="R27" sqref="R27"/>
      <selection pane="bottomLeft" activeCell="D190" sqref="D190"/>
    </sheetView>
  </sheetViews>
  <sheetFormatPr defaultColWidth="13.5703125" defaultRowHeight="13.15"/>
  <cols>
    <col min="1" max="1" width="46.140625" style="143" customWidth="1"/>
    <col min="2" max="2" width="41.140625" style="144" customWidth="1"/>
    <col min="3" max="3" width="27.5703125" style="144" customWidth="1"/>
    <col min="4" max="4" width="12.140625" style="143" customWidth="1"/>
    <col min="5" max="5" width="15.5703125" style="145" customWidth="1"/>
    <col min="6" max="6" width="16.140625" style="146" customWidth="1"/>
    <col min="7" max="7" width="13.5703125" style="145" customWidth="1"/>
    <col min="8" max="8" width="15.85546875" style="145" customWidth="1"/>
    <col min="9" max="9" width="13.5703125" style="200"/>
    <col min="10" max="246" width="13.5703125" style="29"/>
    <col min="247" max="247" width="22.140625" style="29" customWidth="1"/>
    <col min="248" max="254" width="13.5703125" style="29" customWidth="1"/>
    <col min="255" max="255" width="15.85546875" style="29" customWidth="1"/>
    <col min="256" max="256" width="16.5703125" style="29" bestFit="1" customWidth="1"/>
    <col min="257" max="257" width="13.5703125" style="29" customWidth="1"/>
    <col min="258" max="258" width="17.140625" style="29" bestFit="1" customWidth="1"/>
    <col min="259" max="259" width="4" style="29" customWidth="1"/>
    <col min="260" max="260" width="13.5703125" style="29" customWidth="1"/>
    <col min="261" max="502" width="13.5703125" style="29"/>
    <col min="503" max="503" width="22.140625" style="29" customWidth="1"/>
    <col min="504" max="510" width="13.5703125" style="29" customWidth="1"/>
    <col min="511" max="511" width="15.85546875" style="29" customWidth="1"/>
    <col min="512" max="512" width="16.5703125" style="29" bestFit="1" customWidth="1"/>
    <col min="513" max="513" width="13.5703125" style="29" customWidth="1"/>
    <col min="514" max="514" width="17.140625" style="29" bestFit="1" customWidth="1"/>
    <col min="515" max="515" width="4" style="29" customWidth="1"/>
    <col min="516" max="516" width="13.5703125" style="29" customWidth="1"/>
    <col min="517" max="758" width="13.5703125" style="29"/>
    <col min="759" max="759" width="22.140625" style="29" customWidth="1"/>
    <col min="760" max="766" width="13.5703125" style="29" customWidth="1"/>
    <col min="767" max="767" width="15.85546875" style="29" customWidth="1"/>
    <col min="768" max="768" width="16.5703125" style="29" bestFit="1" customWidth="1"/>
    <col min="769" max="769" width="13.5703125" style="29" customWidth="1"/>
    <col min="770" max="770" width="17.140625" style="29" bestFit="1" customWidth="1"/>
    <col min="771" max="771" width="4" style="29" customWidth="1"/>
    <col min="772" max="772" width="13.5703125" style="29" customWidth="1"/>
    <col min="773" max="1014" width="13.5703125" style="29"/>
    <col min="1015" max="1015" width="22.140625" style="29" customWidth="1"/>
    <col min="1016" max="1022" width="13.5703125" style="29" customWidth="1"/>
    <col min="1023" max="1023" width="15.85546875" style="29" customWidth="1"/>
    <col min="1024" max="1024" width="16.5703125" style="29" bestFit="1" customWidth="1"/>
    <col min="1025" max="1025" width="13.5703125" style="29" customWidth="1"/>
    <col min="1026" max="1026" width="17.140625" style="29" bestFit="1" customWidth="1"/>
    <col min="1027" max="1027" width="4" style="29" customWidth="1"/>
    <col min="1028" max="1028" width="13.5703125" style="29" customWidth="1"/>
    <col min="1029" max="1270" width="13.5703125" style="29"/>
    <col min="1271" max="1271" width="22.140625" style="29" customWidth="1"/>
    <col min="1272" max="1278" width="13.5703125" style="29" customWidth="1"/>
    <col min="1279" max="1279" width="15.85546875" style="29" customWidth="1"/>
    <col min="1280" max="1280" width="16.5703125" style="29" bestFit="1" customWidth="1"/>
    <col min="1281" max="1281" width="13.5703125" style="29" customWidth="1"/>
    <col min="1282" max="1282" width="17.140625" style="29" bestFit="1" customWidth="1"/>
    <col min="1283" max="1283" width="4" style="29" customWidth="1"/>
    <col min="1284" max="1284" width="13.5703125" style="29" customWidth="1"/>
    <col min="1285" max="1526" width="13.5703125" style="29"/>
    <col min="1527" max="1527" width="22.140625" style="29" customWidth="1"/>
    <col min="1528" max="1534" width="13.5703125" style="29" customWidth="1"/>
    <col min="1535" max="1535" width="15.85546875" style="29" customWidth="1"/>
    <col min="1536" max="1536" width="16.5703125" style="29" bestFit="1" customWidth="1"/>
    <col min="1537" max="1537" width="13.5703125" style="29" customWidth="1"/>
    <col min="1538" max="1538" width="17.140625" style="29" bestFit="1" customWidth="1"/>
    <col min="1539" max="1539" width="4" style="29" customWidth="1"/>
    <col min="1540" max="1540" width="13.5703125" style="29" customWidth="1"/>
    <col min="1541" max="1782" width="13.5703125" style="29"/>
    <col min="1783" max="1783" width="22.140625" style="29" customWidth="1"/>
    <col min="1784" max="1790" width="13.5703125" style="29" customWidth="1"/>
    <col min="1791" max="1791" width="15.85546875" style="29" customWidth="1"/>
    <col min="1792" max="1792" width="16.5703125" style="29" bestFit="1" customWidth="1"/>
    <col min="1793" max="1793" width="13.5703125" style="29" customWidth="1"/>
    <col min="1794" max="1794" width="17.140625" style="29" bestFit="1" customWidth="1"/>
    <col min="1795" max="1795" width="4" style="29" customWidth="1"/>
    <col min="1796" max="1796" width="13.5703125" style="29" customWidth="1"/>
    <col min="1797" max="2038" width="13.5703125" style="29"/>
    <col min="2039" max="2039" width="22.140625" style="29" customWidth="1"/>
    <col min="2040" max="2046" width="13.5703125" style="29" customWidth="1"/>
    <col min="2047" max="2047" width="15.85546875" style="29" customWidth="1"/>
    <col min="2048" max="2048" width="16.5703125" style="29" bestFit="1" customWidth="1"/>
    <col min="2049" max="2049" width="13.5703125" style="29" customWidth="1"/>
    <col min="2050" max="2050" width="17.140625" style="29" bestFit="1" customWidth="1"/>
    <col min="2051" max="2051" width="4" style="29" customWidth="1"/>
    <col min="2052" max="2052" width="13.5703125" style="29" customWidth="1"/>
    <col min="2053" max="2294" width="13.5703125" style="29"/>
    <col min="2295" max="2295" width="22.140625" style="29" customWidth="1"/>
    <col min="2296" max="2302" width="13.5703125" style="29" customWidth="1"/>
    <col min="2303" max="2303" width="15.85546875" style="29" customWidth="1"/>
    <col min="2304" max="2304" width="16.5703125" style="29" bestFit="1" customWidth="1"/>
    <col min="2305" max="2305" width="13.5703125" style="29" customWidth="1"/>
    <col min="2306" max="2306" width="17.140625" style="29" bestFit="1" customWidth="1"/>
    <col min="2307" max="2307" width="4" style="29" customWidth="1"/>
    <col min="2308" max="2308" width="13.5703125" style="29" customWidth="1"/>
    <col min="2309" max="2550" width="13.5703125" style="29"/>
    <col min="2551" max="2551" width="22.140625" style="29" customWidth="1"/>
    <col min="2552" max="2558" width="13.5703125" style="29" customWidth="1"/>
    <col min="2559" max="2559" width="15.85546875" style="29" customWidth="1"/>
    <col min="2560" max="2560" width="16.5703125" style="29" bestFit="1" customWidth="1"/>
    <col min="2561" max="2561" width="13.5703125" style="29" customWidth="1"/>
    <col min="2562" max="2562" width="17.140625" style="29" bestFit="1" customWidth="1"/>
    <col min="2563" max="2563" width="4" style="29" customWidth="1"/>
    <col min="2564" max="2564" width="13.5703125" style="29" customWidth="1"/>
    <col min="2565" max="2806" width="13.5703125" style="29"/>
    <col min="2807" max="2807" width="22.140625" style="29" customWidth="1"/>
    <col min="2808" max="2814" width="13.5703125" style="29" customWidth="1"/>
    <col min="2815" max="2815" width="15.85546875" style="29" customWidth="1"/>
    <col min="2816" max="2816" width="16.5703125" style="29" bestFit="1" customWidth="1"/>
    <col min="2817" max="2817" width="13.5703125" style="29" customWidth="1"/>
    <col min="2818" max="2818" width="17.140625" style="29" bestFit="1" customWidth="1"/>
    <col min="2819" max="2819" width="4" style="29" customWidth="1"/>
    <col min="2820" max="2820" width="13.5703125" style="29" customWidth="1"/>
    <col min="2821" max="3062" width="13.5703125" style="29"/>
    <col min="3063" max="3063" width="22.140625" style="29" customWidth="1"/>
    <col min="3064" max="3070" width="13.5703125" style="29" customWidth="1"/>
    <col min="3071" max="3071" width="15.85546875" style="29" customWidth="1"/>
    <col min="3072" max="3072" width="16.5703125" style="29" bestFit="1" customWidth="1"/>
    <col min="3073" max="3073" width="13.5703125" style="29" customWidth="1"/>
    <col min="3074" max="3074" width="17.140625" style="29" bestFit="1" customWidth="1"/>
    <col min="3075" max="3075" width="4" style="29" customWidth="1"/>
    <col min="3076" max="3076" width="13.5703125" style="29" customWidth="1"/>
    <col min="3077" max="3318" width="13.5703125" style="29"/>
    <col min="3319" max="3319" width="22.140625" style="29" customWidth="1"/>
    <col min="3320" max="3326" width="13.5703125" style="29" customWidth="1"/>
    <col min="3327" max="3327" width="15.85546875" style="29" customWidth="1"/>
    <col min="3328" max="3328" width="16.5703125" style="29" bestFit="1" customWidth="1"/>
    <col min="3329" max="3329" width="13.5703125" style="29" customWidth="1"/>
    <col min="3330" max="3330" width="17.140625" style="29" bestFit="1" customWidth="1"/>
    <col min="3331" max="3331" width="4" style="29" customWidth="1"/>
    <col min="3332" max="3332" width="13.5703125" style="29" customWidth="1"/>
    <col min="3333" max="3574" width="13.5703125" style="29"/>
    <col min="3575" max="3575" width="22.140625" style="29" customWidth="1"/>
    <col min="3576" max="3582" width="13.5703125" style="29" customWidth="1"/>
    <col min="3583" max="3583" width="15.85546875" style="29" customWidth="1"/>
    <col min="3584" max="3584" width="16.5703125" style="29" bestFit="1" customWidth="1"/>
    <col min="3585" max="3585" width="13.5703125" style="29" customWidth="1"/>
    <col min="3586" max="3586" width="17.140625" style="29" bestFit="1" customWidth="1"/>
    <col min="3587" max="3587" width="4" style="29" customWidth="1"/>
    <col min="3588" max="3588" width="13.5703125" style="29" customWidth="1"/>
    <col min="3589" max="3830" width="13.5703125" style="29"/>
    <col min="3831" max="3831" width="22.140625" style="29" customWidth="1"/>
    <col min="3832" max="3838" width="13.5703125" style="29" customWidth="1"/>
    <col min="3839" max="3839" width="15.85546875" style="29" customWidth="1"/>
    <col min="3840" max="3840" width="16.5703125" style="29" bestFit="1" customWidth="1"/>
    <col min="3841" max="3841" width="13.5703125" style="29" customWidth="1"/>
    <col min="3842" max="3842" width="17.140625" style="29" bestFit="1" customWidth="1"/>
    <col min="3843" max="3843" width="4" style="29" customWidth="1"/>
    <col min="3844" max="3844" width="13.5703125" style="29" customWidth="1"/>
    <col min="3845" max="4086" width="13.5703125" style="29"/>
    <col min="4087" max="4087" width="22.140625" style="29" customWidth="1"/>
    <col min="4088" max="4094" width="13.5703125" style="29" customWidth="1"/>
    <col min="4095" max="4095" width="15.85546875" style="29" customWidth="1"/>
    <col min="4096" max="4096" width="16.5703125" style="29" bestFit="1" customWidth="1"/>
    <col min="4097" max="4097" width="13.5703125" style="29" customWidth="1"/>
    <col min="4098" max="4098" width="17.140625" style="29" bestFit="1" customWidth="1"/>
    <col min="4099" max="4099" width="4" style="29" customWidth="1"/>
    <col min="4100" max="4100" width="13.5703125" style="29" customWidth="1"/>
    <col min="4101" max="4342" width="13.5703125" style="29"/>
    <col min="4343" max="4343" width="22.140625" style="29" customWidth="1"/>
    <col min="4344" max="4350" width="13.5703125" style="29" customWidth="1"/>
    <col min="4351" max="4351" width="15.85546875" style="29" customWidth="1"/>
    <col min="4352" max="4352" width="16.5703125" style="29" bestFit="1" customWidth="1"/>
    <col min="4353" max="4353" width="13.5703125" style="29" customWidth="1"/>
    <col min="4354" max="4354" width="17.140625" style="29" bestFit="1" customWidth="1"/>
    <col min="4355" max="4355" width="4" style="29" customWidth="1"/>
    <col min="4356" max="4356" width="13.5703125" style="29" customWidth="1"/>
    <col min="4357" max="4598" width="13.5703125" style="29"/>
    <col min="4599" max="4599" width="22.140625" style="29" customWidth="1"/>
    <col min="4600" max="4606" width="13.5703125" style="29" customWidth="1"/>
    <col min="4607" max="4607" width="15.85546875" style="29" customWidth="1"/>
    <col min="4608" max="4608" width="16.5703125" style="29" bestFit="1" customWidth="1"/>
    <col min="4609" max="4609" width="13.5703125" style="29" customWidth="1"/>
    <col min="4610" max="4610" width="17.140625" style="29" bestFit="1" customWidth="1"/>
    <col min="4611" max="4611" width="4" style="29" customWidth="1"/>
    <col min="4612" max="4612" width="13.5703125" style="29" customWidth="1"/>
    <col min="4613" max="4854" width="13.5703125" style="29"/>
    <col min="4855" max="4855" width="22.140625" style="29" customWidth="1"/>
    <col min="4856" max="4862" width="13.5703125" style="29" customWidth="1"/>
    <col min="4863" max="4863" width="15.85546875" style="29" customWidth="1"/>
    <col min="4864" max="4864" width="16.5703125" style="29" bestFit="1" customWidth="1"/>
    <col min="4865" max="4865" width="13.5703125" style="29" customWidth="1"/>
    <col min="4866" max="4866" width="17.140625" style="29" bestFit="1" customWidth="1"/>
    <col min="4867" max="4867" width="4" style="29" customWidth="1"/>
    <col min="4868" max="4868" width="13.5703125" style="29" customWidth="1"/>
    <col min="4869" max="5110" width="13.5703125" style="29"/>
    <col min="5111" max="5111" width="22.140625" style="29" customWidth="1"/>
    <col min="5112" max="5118" width="13.5703125" style="29" customWidth="1"/>
    <col min="5119" max="5119" width="15.85546875" style="29" customWidth="1"/>
    <col min="5120" max="5120" width="16.5703125" style="29" bestFit="1" customWidth="1"/>
    <col min="5121" max="5121" width="13.5703125" style="29" customWidth="1"/>
    <col min="5122" max="5122" width="17.140625" style="29" bestFit="1" customWidth="1"/>
    <col min="5123" max="5123" width="4" style="29" customWidth="1"/>
    <col min="5124" max="5124" width="13.5703125" style="29" customWidth="1"/>
    <col min="5125" max="5366" width="13.5703125" style="29"/>
    <col min="5367" max="5367" width="22.140625" style="29" customWidth="1"/>
    <col min="5368" max="5374" width="13.5703125" style="29" customWidth="1"/>
    <col min="5375" max="5375" width="15.85546875" style="29" customWidth="1"/>
    <col min="5376" max="5376" width="16.5703125" style="29" bestFit="1" customWidth="1"/>
    <col min="5377" max="5377" width="13.5703125" style="29" customWidth="1"/>
    <col min="5378" max="5378" width="17.140625" style="29" bestFit="1" customWidth="1"/>
    <col min="5379" max="5379" width="4" style="29" customWidth="1"/>
    <col min="5380" max="5380" width="13.5703125" style="29" customWidth="1"/>
    <col min="5381" max="5622" width="13.5703125" style="29"/>
    <col min="5623" max="5623" width="22.140625" style="29" customWidth="1"/>
    <col min="5624" max="5630" width="13.5703125" style="29" customWidth="1"/>
    <col min="5631" max="5631" width="15.85546875" style="29" customWidth="1"/>
    <col min="5632" max="5632" width="16.5703125" style="29" bestFit="1" customWidth="1"/>
    <col min="5633" max="5633" width="13.5703125" style="29" customWidth="1"/>
    <col min="5634" max="5634" width="17.140625" style="29" bestFit="1" customWidth="1"/>
    <col min="5635" max="5635" width="4" style="29" customWidth="1"/>
    <col min="5636" max="5636" width="13.5703125" style="29" customWidth="1"/>
    <col min="5637" max="5878" width="13.5703125" style="29"/>
    <col min="5879" max="5879" width="22.140625" style="29" customWidth="1"/>
    <col min="5880" max="5886" width="13.5703125" style="29" customWidth="1"/>
    <col min="5887" max="5887" width="15.85546875" style="29" customWidth="1"/>
    <col min="5888" max="5888" width="16.5703125" style="29" bestFit="1" customWidth="1"/>
    <col min="5889" max="5889" width="13.5703125" style="29" customWidth="1"/>
    <col min="5890" max="5890" width="17.140625" style="29" bestFit="1" customWidth="1"/>
    <col min="5891" max="5891" width="4" style="29" customWidth="1"/>
    <col min="5892" max="5892" width="13.5703125" style="29" customWidth="1"/>
    <col min="5893" max="6134" width="13.5703125" style="29"/>
    <col min="6135" max="6135" width="22.140625" style="29" customWidth="1"/>
    <col min="6136" max="6142" width="13.5703125" style="29" customWidth="1"/>
    <col min="6143" max="6143" width="15.85546875" style="29" customWidth="1"/>
    <col min="6144" max="6144" width="16.5703125" style="29" bestFit="1" customWidth="1"/>
    <col min="6145" max="6145" width="13.5703125" style="29" customWidth="1"/>
    <col min="6146" max="6146" width="17.140625" style="29" bestFit="1" customWidth="1"/>
    <col min="6147" max="6147" width="4" style="29" customWidth="1"/>
    <col min="6148" max="6148" width="13.5703125" style="29" customWidth="1"/>
    <col min="6149" max="6390" width="13.5703125" style="29"/>
    <col min="6391" max="6391" width="22.140625" style="29" customWidth="1"/>
    <col min="6392" max="6398" width="13.5703125" style="29" customWidth="1"/>
    <col min="6399" max="6399" width="15.85546875" style="29" customWidth="1"/>
    <col min="6400" max="6400" width="16.5703125" style="29" bestFit="1" customWidth="1"/>
    <col min="6401" max="6401" width="13.5703125" style="29" customWidth="1"/>
    <col min="6402" max="6402" width="17.140625" style="29" bestFit="1" customWidth="1"/>
    <col min="6403" max="6403" width="4" style="29" customWidth="1"/>
    <col min="6404" max="6404" width="13.5703125" style="29" customWidth="1"/>
    <col min="6405" max="6646" width="13.5703125" style="29"/>
    <col min="6647" max="6647" width="22.140625" style="29" customWidth="1"/>
    <col min="6648" max="6654" width="13.5703125" style="29" customWidth="1"/>
    <col min="6655" max="6655" width="15.85546875" style="29" customWidth="1"/>
    <col min="6656" max="6656" width="16.5703125" style="29" bestFit="1" customWidth="1"/>
    <col min="6657" max="6657" width="13.5703125" style="29" customWidth="1"/>
    <col min="6658" max="6658" width="17.140625" style="29" bestFit="1" customWidth="1"/>
    <col min="6659" max="6659" width="4" style="29" customWidth="1"/>
    <col min="6660" max="6660" width="13.5703125" style="29" customWidth="1"/>
    <col min="6661" max="6902" width="13.5703125" style="29"/>
    <col min="6903" max="6903" width="22.140625" style="29" customWidth="1"/>
    <col min="6904" max="6910" width="13.5703125" style="29" customWidth="1"/>
    <col min="6911" max="6911" width="15.85546875" style="29" customWidth="1"/>
    <col min="6912" max="6912" width="16.5703125" style="29" bestFit="1" customWidth="1"/>
    <col min="6913" max="6913" width="13.5703125" style="29" customWidth="1"/>
    <col min="6914" max="6914" width="17.140625" style="29" bestFit="1" customWidth="1"/>
    <col min="6915" max="6915" width="4" style="29" customWidth="1"/>
    <col min="6916" max="6916" width="13.5703125" style="29" customWidth="1"/>
    <col min="6917" max="7158" width="13.5703125" style="29"/>
    <col min="7159" max="7159" width="22.140625" style="29" customWidth="1"/>
    <col min="7160" max="7166" width="13.5703125" style="29" customWidth="1"/>
    <col min="7167" max="7167" width="15.85546875" style="29" customWidth="1"/>
    <col min="7168" max="7168" width="16.5703125" style="29" bestFit="1" customWidth="1"/>
    <col min="7169" max="7169" width="13.5703125" style="29" customWidth="1"/>
    <col min="7170" max="7170" width="17.140625" style="29" bestFit="1" customWidth="1"/>
    <col min="7171" max="7171" width="4" style="29" customWidth="1"/>
    <col min="7172" max="7172" width="13.5703125" style="29" customWidth="1"/>
    <col min="7173" max="7414" width="13.5703125" style="29"/>
    <col min="7415" max="7415" width="22.140625" style="29" customWidth="1"/>
    <col min="7416" max="7422" width="13.5703125" style="29" customWidth="1"/>
    <col min="7423" max="7423" width="15.85546875" style="29" customWidth="1"/>
    <col min="7424" max="7424" width="16.5703125" style="29" bestFit="1" customWidth="1"/>
    <col min="7425" max="7425" width="13.5703125" style="29" customWidth="1"/>
    <col min="7426" max="7426" width="17.140625" style="29" bestFit="1" customWidth="1"/>
    <col min="7427" max="7427" width="4" style="29" customWidth="1"/>
    <col min="7428" max="7428" width="13.5703125" style="29" customWidth="1"/>
    <col min="7429" max="7670" width="13.5703125" style="29"/>
    <col min="7671" max="7671" width="22.140625" style="29" customWidth="1"/>
    <col min="7672" max="7678" width="13.5703125" style="29" customWidth="1"/>
    <col min="7679" max="7679" width="15.85546875" style="29" customWidth="1"/>
    <col min="7680" max="7680" width="16.5703125" style="29" bestFit="1" customWidth="1"/>
    <col min="7681" max="7681" width="13.5703125" style="29" customWidth="1"/>
    <col min="7682" max="7682" width="17.140625" style="29" bestFit="1" customWidth="1"/>
    <col min="7683" max="7683" width="4" style="29" customWidth="1"/>
    <col min="7684" max="7684" width="13.5703125" style="29" customWidth="1"/>
    <col min="7685" max="7926" width="13.5703125" style="29"/>
    <col min="7927" max="7927" width="22.140625" style="29" customWidth="1"/>
    <col min="7928" max="7934" width="13.5703125" style="29" customWidth="1"/>
    <col min="7935" max="7935" width="15.85546875" style="29" customWidth="1"/>
    <col min="7936" max="7936" width="16.5703125" style="29" bestFit="1" customWidth="1"/>
    <col min="7937" max="7937" width="13.5703125" style="29" customWidth="1"/>
    <col min="7938" max="7938" width="17.140625" style="29" bestFit="1" customWidth="1"/>
    <col min="7939" max="7939" width="4" style="29" customWidth="1"/>
    <col min="7940" max="7940" width="13.5703125" style="29" customWidth="1"/>
    <col min="7941" max="8182" width="13.5703125" style="29"/>
    <col min="8183" max="8183" width="22.140625" style="29" customWidth="1"/>
    <col min="8184" max="8190" width="13.5703125" style="29" customWidth="1"/>
    <col min="8191" max="8191" width="15.85546875" style="29" customWidth="1"/>
    <col min="8192" max="8192" width="16.5703125" style="29" bestFit="1" customWidth="1"/>
    <col min="8193" max="8193" width="13.5703125" style="29" customWidth="1"/>
    <col min="8194" max="8194" width="17.140625" style="29" bestFit="1" customWidth="1"/>
    <col min="8195" max="8195" width="4" style="29" customWidth="1"/>
    <col min="8196" max="8196" width="13.5703125" style="29" customWidth="1"/>
    <col min="8197" max="8438" width="13.5703125" style="29"/>
    <col min="8439" max="8439" width="22.140625" style="29" customWidth="1"/>
    <col min="8440" max="8446" width="13.5703125" style="29" customWidth="1"/>
    <col min="8447" max="8447" width="15.85546875" style="29" customWidth="1"/>
    <col min="8448" max="8448" width="16.5703125" style="29" bestFit="1" customWidth="1"/>
    <col min="8449" max="8449" width="13.5703125" style="29" customWidth="1"/>
    <col min="8450" max="8450" width="17.140625" style="29" bestFit="1" customWidth="1"/>
    <col min="8451" max="8451" width="4" style="29" customWidth="1"/>
    <col min="8452" max="8452" width="13.5703125" style="29" customWidth="1"/>
    <col min="8453" max="8694" width="13.5703125" style="29"/>
    <col min="8695" max="8695" width="22.140625" style="29" customWidth="1"/>
    <col min="8696" max="8702" width="13.5703125" style="29" customWidth="1"/>
    <col min="8703" max="8703" width="15.85546875" style="29" customWidth="1"/>
    <col min="8704" max="8704" width="16.5703125" style="29" bestFit="1" customWidth="1"/>
    <col min="8705" max="8705" width="13.5703125" style="29" customWidth="1"/>
    <col min="8706" max="8706" width="17.140625" style="29" bestFit="1" customWidth="1"/>
    <col min="8707" max="8707" width="4" style="29" customWidth="1"/>
    <col min="8708" max="8708" width="13.5703125" style="29" customWidth="1"/>
    <col min="8709" max="8950" width="13.5703125" style="29"/>
    <col min="8951" max="8951" width="22.140625" style="29" customWidth="1"/>
    <col min="8952" max="8958" width="13.5703125" style="29" customWidth="1"/>
    <col min="8959" max="8959" width="15.85546875" style="29" customWidth="1"/>
    <col min="8960" max="8960" width="16.5703125" style="29" bestFit="1" customWidth="1"/>
    <col min="8961" max="8961" width="13.5703125" style="29" customWidth="1"/>
    <col min="8962" max="8962" width="17.140625" style="29" bestFit="1" customWidth="1"/>
    <col min="8963" max="8963" width="4" style="29" customWidth="1"/>
    <col min="8964" max="8964" width="13.5703125" style="29" customWidth="1"/>
    <col min="8965" max="9206" width="13.5703125" style="29"/>
    <col min="9207" max="9207" width="22.140625" style="29" customWidth="1"/>
    <col min="9208" max="9214" width="13.5703125" style="29" customWidth="1"/>
    <col min="9215" max="9215" width="15.85546875" style="29" customWidth="1"/>
    <col min="9216" max="9216" width="16.5703125" style="29" bestFit="1" customWidth="1"/>
    <col min="9217" max="9217" width="13.5703125" style="29" customWidth="1"/>
    <col min="9218" max="9218" width="17.140625" style="29" bestFit="1" customWidth="1"/>
    <col min="9219" max="9219" width="4" style="29" customWidth="1"/>
    <col min="9220" max="9220" width="13.5703125" style="29" customWidth="1"/>
    <col min="9221" max="9462" width="13.5703125" style="29"/>
    <col min="9463" max="9463" width="22.140625" style="29" customWidth="1"/>
    <col min="9464" max="9470" width="13.5703125" style="29" customWidth="1"/>
    <col min="9471" max="9471" width="15.85546875" style="29" customWidth="1"/>
    <col min="9472" max="9472" width="16.5703125" style="29" bestFit="1" customWidth="1"/>
    <col min="9473" max="9473" width="13.5703125" style="29" customWidth="1"/>
    <col min="9474" max="9474" width="17.140625" style="29" bestFit="1" customWidth="1"/>
    <col min="9475" max="9475" width="4" style="29" customWidth="1"/>
    <col min="9476" max="9476" width="13.5703125" style="29" customWidth="1"/>
    <col min="9477" max="9718" width="13.5703125" style="29"/>
    <col min="9719" max="9719" width="22.140625" style="29" customWidth="1"/>
    <col min="9720" max="9726" width="13.5703125" style="29" customWidth="1"/>
    <col min="9727" max="9727" width="15.85546875" style="29" customWidth="1"/>
    <col min="9728" max="9728" width="16.5703125" style="29" bestFit="1" customWidth="1"/>
    <col min="9729" max="9729" width="13.5703125" style="29" customWidth="1"/>
    <col min="9730" max="9730" width="17.140625" style="29" bestFit="1" customWidth="1"/>
    <col min="9731" max="9731" width="4" style="29" customWidth="1"/>
    <col min="9732" max="9732" width="13.5703125" style="29" customWidth="1"/>
    <col min="9733" max="9974" width="13.5703125" style="29"/>
    <col min="9975" max="9975" width="22.140625" style="29" customWidth="1"/>
    <col min="9976" max="9982" width="13.5703125" style="29" customWidth="1"/>
    <col min="9983" max="9983" width="15.85546875" style="29" customWidth="1"/>
    <col min="9984" max="9984" width="16.5703125" style="29" bestFit="1" customWidth="1"/>
    <col min="9985" max="9985" width="13.5703125" style="29" customWidth="1"/>
    <col min="9986" max="9986" width="17.140625" style="29" bestFit="1" customWidth="1"/>
    <col min="9987" max="9987" width="4" style="29" customWidth="1"/>
    <col min="9988" max="9988" width="13.5703125" style="29" customWidth="1"/>
    <col min="9989" max="10230" width="13.5703125" style="29"/>
    <col min="10231" max="10231" width="22.140625" style="29" customWidth="1"/>
    <col min="10232" max="10238" width="13.5703125" style="29" customWidth="1"/>
    <col min="10239" max="10239" width="15.85546875" style="29" customWidth="1"/>
    <col min="10240" max="10240" width="16.5703125" style="29" bestFit="1" customWidth="1"/>
    <col min="10241" max="10241" width="13.5703125" style="29" customWidth="1"/>
    <col min="10242" max="10242" width="17.140625" style="29" bestFit="1" customWidth="1"/>
    <col min="10243" max="10243" width="4" style="29" customWidth="1"/>
    <col min="10244" max="10244" width="13.5703125" style="29" customWidth="1"/>
    <col min="10245" max="10486" width="13.5703125" style="29"/>
    <col min="10487" max="10487" width="22.140625" style="29" customWidth="1"/>
    <col min="10488" max="10494" width="13.5703125" style="29" customWidth="1"/>
    <col min="10495" max="10495" width="15.85546875" style="29" customWidth="1"/>
    <col min="10496" max="10496" width="16.5703125" style="29" bestFit="1" customWidth="1"/>
    <col min="10497" max="10497" width="13.5703125" style="29" customWidth="1"/>
    <col min="10498" max="10498" width="17.140625" style="29" bestFit="1" customWidth="1"/>
    <col min="10499" max="10499" width="4" style="29" customWidth="1"/>
    <col min="10500" max="10500" width="13.5703125" style="29" customWidth="1"/>
    <col min="10501" max="10742" width="13.5703125" style="29"/>
    <col min="10743" max="10743" width="22.140625" style="29" customWidth="1"/>
    <col min="10744" max="10750" width="13.5703125" style="29" customWidth="1"/>
    <col min="10751" max="10751" width="15.85546875" style="29" customWidth="1"/>
    <col min="10752" max="10752" width="16.5703125" style="29" bestFit="1" customWidth="1"/>
    <col min="10753" max="10753" width="13.5703125" style="29" customWidth="1"/>
    <col min="10754" max="10754" width="17.140625" style="29" bestFit="1" customWidth="1"/>
    <col min="10755" max="10755" width="4" style="29" customWidth="1"/>
    <col min="10756" max="10756" width="13.5703125" style="29" customWidth="1"/>
    <col min="10757" max="10998" width="13.5703125" style="29"/>
    <col min="10999" max="10999" width="22.140625" style="29" customWidth="1"/>
    <col min="11000" max="11006" width="13.5703125" style="29" customWidth="1"/>
    <col min="11007" max="11007" width="15.85546875" style="29" customWidth="1"/>
    <col min="11008" max="11008" width="16.5703125" style="29" bestFit="1" customWidth="1"/>
    <col min="11009" max="11009" width="13.5703125" style="29" customWidth="1"/>
    <col min="11010" max="11010" width="17.140625" style="29" bestFit="1" customWidth="1"/>
    <col min="11011" max="11011" width="4" style="29" customWidth="1"/>
    <col min="11012" max="11012" width="13.5703125" style="29" customWidth="1"/>
    <col min="11013" max="11254" width="13.5703125" style="29"/>
    <col min="11255" max="11255" width="22.140625" style="29" customWidth="1"/>
    <col min="11256" max="11262" width="13.5703125" style="29" customWidth="1"/>
    <col min="11263" max="11263" width="15.85546875" style="29" customWidth="1"/>
    <col min="11264" max="11264" width="16.5703125" style="29" bestFit="1" customWidth="1"/>
    <col min="11265" max="11265" width="13.5703125" style="29" customWidth="1"/>
    <col min="11266" max="11266" width="17.140625" style="29" bestFit="1" customWidth="1"/>
    <col min="11267" max="11267" width="4" style="29" customWidth="1"/>
    <col min="11268" max="11268" width="13.5703125" style="29" customWidth="1"/>
    <col min="11269" max="11510" width="13.5703125" style="29"/>
    <col min="11511" max="11511" width="22.140625" style="29" customWidth="1"/>
    <col min="11512" max="11518" width="13.5703125" style="29" customWidth="1"/>
    <col min="11519" max="11519" width="15.85546875" style="29" customWidth="1"/>
    <col min="11520" max="11520" width="16.5703125" style="29" bestFit="1" customWidth="1"/>
    <col min="11521" max="11521" width="13.5703125" style="29" customWidth="1"/>
    <col min="11522" max="11522" width="17.140625" style="29" bestFit="1" customWidth="1"/>
    <col min="11523" max="11523" width="4" style="29" customWidth="1"/>
    <col min="11524" max="11524" width="13.5703125" style="29" customWidth="1"/>
    <col min="11525" max="11766" width="13.5703125" style="29"/>
    <col min="11767" max="11767" width="22.140625" style="29" customWidth="1"/>
    <col min="11768" max="11774" width="13.5703125" style="29" customWidth="1"/>
    <col min="11775" max="11775" width="15.85546875" style="29" customWidth="1"/>
    <col min="11776" max="11776" width="16.5703125" style="29" bestFit="1" customWidth="1"/>
    <col min="11777" max="11777" width="13.5703125" style="29" customWidth="1"/>
    <col min="11778" max="11778" width="17.140625" style="29" bestFit="1" customWidth="1"/>
    <col min="11779" max="11779" width="4" style="29" customWidth="1"/>
    <col min="11780" max="11780" width="13.5703125" style="29" customWidth="1"/>
    <col min="11781" max="12022" width="13.5703125" style="29"/>
    <col min="12023" max="12023" width="22.140625" style="29" customWidth="1"/>
    <col min="12024" max="12030" width="13.5703125" style="29" customWidth="1"/>
    <col min="12031" max="12031" width="15.85546875" style="29" customWidth="1"/>
    <col min="12032" max="12032" width="16.5703125" style="29" bestFit="1" customWidth="1"/>
    <col min="12033" max="12033" width="13.5703125" style="29" customWidth="1"/>
    <col min="12034" max="12034" width="17.140625" style="29" bestFit="1" customWidth="1"/>
    <col min="12035" max="12035" width="4" style="29" customWidth="1"/>
    <col min="12036" max="12036" width="13.5703125" style="29" customWidth="1"/>
    <col min="12037" max="12278" width="13.5703125" style="29"/>
    <col min="12279" max="12279" width="22.140625" style="29" customWidth="1"/>
    <col min="12280" max="12286" width="13.5703125" style="29" customWidth="1"/>
    <col min="12287" max="12287" width="15.85546875" style="29" customWidth="1"/>
    <col min="12288" max="12288" width="16.5703125" style="29" bestFit="1" customWidth="1"/>
    <col min="12289" max="12289" width="13.5703125" style="29" customWidth="1"/>
    <col min="12290" max="12290" width="17.140625" style="29" bestFit="1" customWidth="1"/>
    <col min="12291" max="12291" width="4" style="29" customWidth="1"/>
    <col min="12292" max="12292" width="13.5703125" style="29" customWidth="1"/>
    <col min="12293" max="12534" width="13.5703125" style="29"/>
    <col min="12535" max="12535" width="22.140625" style="29" customWidth="1"/>
    <col min="12536" max="12542" width="13.5703125" style="29" customWidth="1"/>
    <col min="12543" max="12543" width="15.85546875" style="29" customWidth="1"/>
    <col min="12544" max="12544" width="16.5703125" style="29" bestFit="1" customWidth="1"/>
    <col min="12545" max="12545" width="13.5703125" style="29" customWidth="1"/>
    <col min="12546" max="12546" width="17.140625" style="29" bestFit="1" customWidth="1"/>
    <col min="12547" max="12547" width="4" style="29" customWidth="1"/>
    <col min="12548" max="12548" width="13.5703125" style="29" customWidth="1"/>
    <col min="12549" max="12790" width="13.5703125" style="29"/>
    <col min="12791" max="12791" width="22.140625" style="29" customWidth="1"/>
    <col min="12792" max="12798" width="13.5703125" style="29" customWidth="1"/>
    <col min="12799" max="12799" width="15.85546875" style="29" customWidth="1"/>
    <col min="12800" max="12800" width="16.5703125" style="29" bestFit="1" customWidth="1"/>
    <col min="12801" max="12801" width="13.5703125" style="29" customWidth="1"/>
    <col min="12802" max="12802" width="17.140625" style="29" bestFit="1" customWidth="1"/>
    <col min="12803" max="12803" width="4" style="29" customWidth="1"/>
    <col min="12804" max="12804" width="13.5703125" style="29" customWidth="1"/>
    <col min="12805" max="13046" width="13.5703125" style="29"/>
    <col min="13047" max="13047" width="22.140625" style="29" customWidth="1"/>
    <col min="13048" max="13054" width="13.5703125" style="29" customWidth="1"/>
    <col min="13055" max="13055" width="15.85546875" style="29" customWidth="1"/>
    <col min="13056" max="13056" width="16.5703125" style="29" bestFit="1" customWidth="1"/>
    <col min="13057" max="13057" width="13.5703125" style="29" customWidth="1"/>
    <col min="13058" max="13058" width="17.140625" style="29" bestFit="1" customWidth="1"/>
    <col min="13059" max="13059" width="4" style="29" customWidth="1"/>
    <col min="13060" max="13060" width="13.5703125" style="29" customWidth="1"/>
    <col min="13061" max="13302" width="13.5703125" style="29"/>
    <col min="13303" max="13303" width="22.140625" style="29" customWidth="1"/>
    <col min="13304" max="13310" width="13.5703125" style="29" customWidth="1"/>
    <col min="13311" max="13311" width="15.85546875" style="29" customWidth="1"/>
    <col min="13312" max="13312" width="16.5703125" style="29" bestFit="1" customWidth="1"/>
    <col min="13313" max="13313" width="13.5703125" style="29" customWidth="1"/>
    <col min="13314" max="13314" width="17.140625" style="29" bestFit="1" customWidth="1"/>
    <col min="13315" max="13315" width="4" style="29" customWidth="1"/>
    <col min="13316" max="13316" width="13.5703125" style="29" customWidth="1"/>
    <col min="13317" max="13558" width="13.5703125" style="29"/>
    <col min="13559" max="13559" width="22.140625" style="29" customWidth="1"/>
    <col min="13560" max="13566" width="13.5703125" style="29" customWidth="1"/>
    <col min="13567" max="13567" width="15.85546875" style="29" customWidth="1"/>
    <col min="13568" max="13568" width="16.5703125" style="29" bestFit="1" customWidth="1"/>
    <col min="13569" max="13569" width="13.5703125" style="29" customWidth="1"/>
    <col min="13570" max="13570" width="17.140625" style="29" bestFit="1" customWidth="1"/>
    <col min="13571" max="13571" width="4" style="29" customWidth="1"/>
    <col min="13572" max="13572" width="13.5703125" style="29" customWidth="1"/>
    <col min="13573" max="13814" width="13.5703125" style="29"/>
    <col min="13815" max="13815" width="22.140625" style="29" customWidth="1"/>
    <col min="13816" max="13822" width="13.5703125" style="29" customWidth="1"/>
    <col min="13823" max="13823" width="15.85546875" style="29" customWidth="1"/>
    <col min="13824" max="13824" width="16.5703125" style="29" bestFit="1" customWidth="1"/>
    <col min="13825" max="13825" width="13.5703125" style="29" customWidth="1"/>
    <col min="13826" max="13826" width="17.140625" style="29" bestFit="1" customWidth="1"/>
    <col min="13827" max="13827" width="4" style="29" customWidth="1"/>
    <col min="13828" max="13828" width="13.5703125" style="29" customWidth="1"/>
    <col min="13829" max="14070" width="13.5703125" style="29"/>
    <col min="14071" max="14071" width="22.140625" style="29" customWidth="1"/>
    <col min="14072" max="14078" width="13.5703125" style="29" customWidth="1"/>
    <col min="14079" max="14079" width="15.85546875" style="29" customWidth="1"/>
    <col min="14080" max="14080" width="16.5703125" style="29" bestFit="1" customWidth="1"/>
    <col min="14081" max="14081" width="13.5703125" style="29" customWidth="1"/>
    <col min="14082" max="14082" width="17.140625" style="29" bestFit="1" customWidth="1"/>
    <col min="14083" max="14083" width="4" style="29" customWidth="1"/>
    <col min="14084" max="14084" width="13.5703125" style="29" customWidth="1"/>
    <col min="14085" max="14326" width="13.5703125" style="29"/>
    <col min="14327" max="14327" width="22.140625" style="29" customWidth="1"/>
    <col min="14328" max="14334" width="13.5703125" style="29" customWidth="1"/>
    <col min="14335" max="14335" width="15.85546875" style="29" customWidth="1"/>
    <col min="14336" max="14336" width="16.5703125" style="29" bestFit="1" customWidth="1"/>
    <col min="14337" max="14337" width="13.5703125" style="29" customWidth="1"/>
    <col min="14338" max="14338" width="17.140625" style="29" bestFit="1" customWidth="1"/>
    <col min="14339" max="14339" width="4" style="29" customWidth="1"/>
    <col min="14340" max="14340" width="13.5703125" style="29" customWidth="1"/>
    <col min="14341" max="14582" width="13.5703125" style="29"/>
    <col min="14583" max="14583" width="22.140625" style="29" customWidth="1"/>
    <col min="14584" max="14590" width="13.5703125" style="29" customWidth="1"/>
    <col min="14591" max="14591" width="15.85546875" style="29" customWidth="1"/>
    <col min="14592" max="14592" width="16.5703125" style="29" bestFit="1" customWidth="1"/>
    <col min="14593" max="14593" width="13.5703125" style="29" customWidth="1"/>
    <col min="14594" max="14594" width="17.140625" style="29" bestFit="1" customWidth="1"/>
    <col min="14595" max="14595" width="4" style="29" customWidth="1"/>
    <col min="14596" max="14596" width="13.5703125" style="29" customWidth="1"/>
    <col min="14597" max="14838" width="13.5703125" style="29"/>
    <col min="14839" max="14839" width="22.140625" style="29" customWidth="1"/>
    <col min="14840" max="14846" width="13.5703125" style="29" customWidth="1"/>
    <col min="14847" max="14847" width="15.85546875" style="29" customWidth="1"/>
    <col min="14848" max="14848" width="16.5703125" style="29" bestFit="1" customWidth="1"/>
    <col min="14849" max="14849" width="13.5703125" style="29" customWidth="1"/>
    <col min="14850" max="14850" width="17.140625" style="29" bestFit="1" customWidth="1"/>
    <col min="14851" max="14851" width="4" style="29" customWidth="1"/>
    <col min="14852" max="14852" width="13.5703125" style="29" customWidth="1"/>
    <col min="14853" max="15094" width="13.5703125" style="29"/>
    <col min="15095" max="15095" width="22.140625" style="29" customWidth="1"/>
    <col min="15096" max="15102" width="13.5703125" style="29" customWidth="1"/>
    <col min="15103" max="15103" width="15.85546875" style="29" customWidth="1"/>
    <col min="15104" max="15104" width="16.5703125" style="29" bestFit="1" customWidth="1"/>
    <col min="15105" max="15105" width="13.5703125" style="29" customWidth="1"/>
    <col min="15106" max="15106" width="17.140625" style="29" bestFit="1" customWidth="1"/>
    <col min="15107" max="15107" width="4" style="29" customWidth="1"/>
    <col min="15108" max="15108" width="13.5703125" style="29" customWidth="1"/>
    <col min="15109" max="15350" width="13.5703125" style="29"/>
    <col min="15351" max="15351" width="22.140625" style="29" customWidth="1"/>
    <col min="15352" max="15358" width="13.5703125" style="29" customWidth="1"/>
    <col min="15359" max="15359" width="15.85546875" style="29" customWidth="1"/>
    <col min="15360" max="15360" width="16.5703125" style="29" bestFit="1" customWidth="1"/>
    <col min="15361" max="15361" width="13.5703125" style="29" customWidth="1"/>
    <col min="15362" max="15362" width="17.140625" style="29" bestFit="1" customWidth="1"/>
    <col min="15363" max="15363" width="4" style="29" customWidth="1"/>
    <col min="15364" max="15364" width="13.5703125" style="29" customWidth="1"/>
    <col min="15365" max="15606" width="13.5703125" style="29"/>
    <col min="15607" max="15607" width="22.140625" style="29" customWidth="1"/>
    <col min="15608" max="15614" width="13.5703125" style="29" customWidth="1"/>
    <col min="15615" max="15615" width="15.85546875" style="29" customWidth="1"/>
    <col min="15616" max="15616" width="16.5703125" style="29" bestFit="1" customWidth="1"/>
    <col min="15617" max="15617" width="13.5703125" style="29" customWidth="1"/>
    <col min="15618" max="15618" width="17.140625" style="29" bestFit="1" customWidth="1"/>
    <col min="15619" max="15619" width="4" style="29" customWidth="1"/>
    <col min="15620" max="15620" width="13.5703125" style="29" customWidth="1"/>
    <col min="15621" max="15862" width="13.5703125" style="29"/>
    <col min="15863" max="15863" width="22.140625" style="29" customWidth="1"/>
    <col min="15864" max="15870" width="13.5703125" style="29" customWidth="1"/>
    <col min="15871" max="15871" width="15.85546875" style="29" customWidth="1"/>
    <col min="15872" max="15872" width="16.5703125" style="29" bestFit="1" customWidth="1"/>
    <col min="15873" max="15873" width="13.5703125" style="29" customWidth="1"/>
    <col min="15874" max="15874" width="17.140625" style="29" bestFit="1" customWidth="1"/>
    <col min="15875" max="15875" width="4" style="29" customWidth="1"/>
    <col min="15876" max="15876" width="13.5703125" style="29" customWidth="1"/>
    <col min="15877" max="16118" width="13.5703125" style="29"/>
    <col min="16119" max="16119" width="22.140625" style="29" customWidth="1"/>
    <col min="16120" max="16126" width="13.5703125" style="29" customWidth="1"/>
    <col min="16127" max="16127" width="15.85546875" style="29" customWidth="1"/>
    <col min="16128" max="16128" width="16.5703125" style="29" bestFit="1" customWidth="1"/>
    <col min="16129" max="16129" width="13.5703125" style="29" customWidth="1"/>
    <col min="16130" max="16130" width="17.140625" style="29" bestFit="1" customWidth="1"/>
    <col min="16131" max="16131" width="4" style="29" customWidth="1"/>
    <col min="16132" max="16132" width="13.5703125" style="29" customWidth="1"/>
    <col min="16133" max="16384" width="13.5703125" style="29"/>
  </cols>
  <sheetData>
    <row r="1" spans="1:25" s="23" customFormat="1">
      <c r="A1" s="343" t="s">
        <v>0</v>
      </c>
      <c r="B1" s="139"/>
      <c r="C1" s="139"/>
      <c r="D1" s="80"/>
      <c r="E1" s="80"/>
      <c r="F1" s="140"/>
      <c r="G1" s="80"/>
      <c r="H1" s="80"/>
      <c r="I1" s="198"/>
    </row>
    <row r="2" spans="1:25" s="23" customFormat="1" ht="15.75">
      <c r="A2" s="80"/>
      <c r="B2" s="139"/>
      <c r="C2" s="139"/>
      <c r="D2" s="141"/>
      <c r="E2" s="676" t="s">
        <v>910</v>
      </c>
      <c r="F2" s="677"/>
      <c r="G2" s="498" t="s">
        <v>911</v>
      </c>
      <c r="H2" s="80"/>
      <c r="I2" s="198"/>
    </row>
    <row r="3" spans="1:25" s="23" customFormat="1" ht="15">
      <c r="A3" s="37" t="str">
        <f>'2-Kosten per locatie'!A3</f>
        <v>Naam opdrachtgever</v>
      </c>
      <c r="B3" s="125" t="str">
        <f>'2-Kosten per locatie'!B3</f>
        <v>Veiligheidsregio Rotterdam-Rijnmond</v>
      </c>
      <c r="C3" s="573"/>
      <c r="D3" s="141"/>
      <c r="E3" s="678" t="s">
        <v>912</v>
      </c>
      <c r="F3" s="679"/>
      <c r="G3" s="499">
        <v>0</v>
      </c>
      <c r="H3" s="80"/>
      <c r="I3" s="198"/>
    </row>
    <row r="4" spans="1:25" s="23" customFormat="1" ht="15">
      <c r="A4" s="37" t="str">
        <f>'2-Kosten per locatie'!A4</f>
        <v>Calculatie onderdeel</v>
      </c>
      <c r="B4" s="125" t="str">
        <f ca="1">MID(CELL("bestandsnaam",$C$9),SEARCH("]",CELL("bestandsnaam",$C$9),1)+1,256)</f>
        <v>10-Glasbewassing</v>
      </c>
      <c r="C4" s="573"/>
      <c r="D4" s="141"/>
      <c r="E4" s="678" t="s">
        <v>913</v>
      </c>
      <c r="F4" s="679"/>
      <c r="G4" s="499">
        <v>0</v>
      </c>
      <c r="H4" s="80"/>
      <c r="I4" s="198"/>
    </row>
    <row r="5" spans="1:25" s="23" customFormat="1" ht="15">
      <c r="A5" s="37" t="str">
        <f>'2-Kosten per locatie'!A5</f>
        <v>Gebouw/plaats</v>
      </c>
      <c r="B5" s="125" t="str">
        <f>'2-Kosten per locatie'!B5</f>
        <v>Perceel 1 schoonmaak en glasbewassing</v>
      </c>
      <c r="C5" s="573"/>
      <c r="D5" s="141"/>
      <c r="E5" s="678" t="s">
        <v>914</v>
      </c>
      <c r="F5" s="679"/>
      <c r="G5" s="499">
        <v>0</v>
      </c>
      <c r="H5" s="142"/>
      <c r="I5" s="198"/>
      <c r="J5" s="24"/>
      <c r="K5" s="25"/>
      <c r="L5" s="25"/>
      <c r="M5" s="24"/>
      <c r="N5" s="26"/>
      <c r="O5" s="25"/>
      <c r="P5" s="24"/>
      <c r="Q5" s="25"/>
      <c r="R5" s="25"/>
      <c r="S5" s="24"/>
      <c r="T5" s="25"/>
      <c r="U5" s="25"/>
      <c r="V5" s="24"/>
      <c r="W5" s="25"/>
      <c r="X5" s="25"/>
      <c r="Y5" s="24"/>
    </row>
    <row r="6" spans="1:25" s="23" customFormat="1" ht="17.25" customHeight="1">
      <c r="A6" s="37" t="str">
        <f>'2-Kosten per locatie'!A6</f>
        <v>Referentie nummer</v>
      </c>
      <c r="B6" s="572">
        <f>'2-Kosten per locatie'!B6</f>
        <v>522549</v>
      </c>
      <c r="C6" s="573"/>
      <c r="D6" s="141"/>
      <c r="E6" s="678" t="s">
        <v>915</v>
      </c>
      <c r="F6" s="679"/>
      <c r="G6" s="499">
        <v>0</v>
      </c>
      <c r="H6" s="142"/>
      <c r="I6" s="198"/>
      <c r="J6" s="24"/>
      <c r="K6" s="25"/>
      <c r="L6" s="27"/>
      <c r="M6" s="28"/>
      <c r="N6" s="26"/>
      <c r="O6" s="27"/>
      <c r="P6" s="28"/>
      <c r="Q6" s="25"/>
      <c r="R6" s="27"/>
      <c r="S6" s="28"/>
      <c r="T6" s="25"/>
      <c r="U6" s="27"/>
      <c r="V6" s="28"/>
      <c r="W6" s="25"/>
      <c r="X6" s="27"/>
      <c r="Y6" s="28"/>
    </row>
    <row r="7" spans="1:25" s="23" customFormat="1" ht="17.25" customHeight="1">
      <c r="A7" s="37" t="str">
        <f>'2-Kosten per locatie'!A7</f>
        <v>Naam dienstverlener</v>
      </c>
      <c r="B7" s="572">
        <f>'2-Kosten per locatie'!B7</f>
        <v>0</v>
      </c>
      <c r="C7" s="574"/>
      <c r="D7" s="141"/>
      <c r="E7" s="678" t="s">
        <v>1014</v>
      </c>
      <c r="F7" s="679"/>
      <c r="G7" s="499">
        <v>0</v>
      </c>
      <c r="H7" s="227"/>
      <c r="I7" s="198"/>
      <c r="J7" s="24"/>
      <c r="K7" s="25"/>
    </row>
    <row r="8" spans="1:25" s="23" customFormat="1" ht="17.25" customHeight="1">
      <c r="A8" s="37" t="str">
        <f>'2-Kosten per locatie'!A8</f>
        <v>Prijspeil</v>
      </c>
      <c r="B8" s="182">
        <f>'2-Kosten per locatie'!B8</f>
        <v>46023</v>
      </c>
      <c r="C8" s="575"/>
      <c r="D8" s="141"/>
      <c r="E8" s="141"/>
      <c r="F8" s="141"/>
      <c r="G8" s="141"/>
      <c r="H8" s="142"/>
      <c r="I8" s="198"/>
      <c r="J8" s="24"/>
      <c r="K8" s="25"/>
    </row>
    <row r="9" spans="1:25" s="23" customFormat="1" ht="17.25" customHeight="1">
      <c r="A9" s="141"/>
      <c r="B9" s="141"/>
      <c r="C9" s="576"/>
      <c r="D9" s="141"/>
      <c r="E9" s="141"/>
      <c r="F9" s="141"/>
      <c r="G9" s="141"/>
      <c r="H9" s="142"/>
      <c r="I9" s="198"/>
    </row>
    <row r="10" spans="1:25" s="30" customFormat="1" ht="43.5" customHeight="1">
      <c r="A10" s="500" t="s">
        <v>41</v>
      </c>
      <c r="B10" s="501" t="s">
        <v>910</v>
      </c>
      <c r="C10" s="577" t="s">
        <v>916</v>
      </c>
      <c r="D10" s="498" t="s">
        <v>917</v>
      </c>
      <c r="E10" s="501" t="s">
        <v>918</v>
      </c>
      <c r="F10" s="501" t="s">
        <v>919</v>
      </c>
      <c r="G10" s="501" t="s">
        <v>920</v>
      </c>
      <c r="H10" s="501" t="s">
        <v>921</v>
      </c>
      <c r="I10" s="199"/>
    </row>
    <row r="11" spans="1:25" s="196" customFormat="1" hidden="1">
      <c r="A11" s="502" t="s">
        <v>94</v>
      </c>
      <c r="B11" s="503" t="s">
        <v>912</v>
      </c>
      <c r="C11" s="578"/>
      <c r="D11" s="504">
        <v>417.95</v>
      </c>
      <c r="E11" s="505">
        <f>VLOOKUP(B11,$E$3:$G$9,3,FALSE)</f>
        <v>0</v>
      </c>
      <c r="F11" s="506">
        <f>E11*D11</f>
        <v>0</v>
      </c>
      <c r="G11" s="507" t="s">
        <v>922</v>
      </c>
      <c r="H11" s="508">
        <f t="shared" ref="H11:H25" si="0">G11*F11</f>
        <v>0</v>
      </c>
      <c r="I11" s="197"/>
    </row>
    <row r="12" spans="1:25" s="196" customFormat="1" hidden="1">
      <c r="A12" s="502" t="s">
        <v>94</v>
      </c>
      <c r="B12" s="503" t="s">
        <v>913</v>
      </c>
      <c r="C12" s="578"/>
      <c r="D12" s="504">
        <v>417.95</v>
      </c>
      <c r="E12" s="505">
        <f t="shared" ref="E12:E25" si="1">VLOOKUP(B12,$E$3:$G$9,3,FALSE)</f>
        <v>0</v>
      </c>
      <c r="F12" s="506">
        <f t="shared" ref="F12:F25" si="2">E12*D12</f>
        <v>0</v>
      </c>
      <c r="G12" s="507" t="s">
        <v>922</v>
      </c>
      <c r="H12" s="508">
        <f t="shared" si="0"/>
        <v>0</v>
      </c>
      <c r="I12" s="197"/>
    </row>
    <row r="13" spans="1:25" s="196" customFormat="1" hidden="1">
      <c r="A13" s="502" t="s">
        <v>94</v>
      </c>
      <c r="B13" s="503" t="s">
        <v>914</v>
      </c>
      <c r="C13" s="578"/>
      <c r="D13" s="504">
        <v>459.96</v>
      </c>
      <c r="E13" s="505">
        <f t="shared" si="1"/>
        <v>0</v>
      </c>
      <c r="F13" s="506">
        <f t="shared" si="2"/>
        <v>0</v>
      </c>
      <c r="G13" s="507" t="s">
        <v>922</v>
      </c>
      <c r="H13" s="508">
        <f t="shared" si="0"/>
        <v>0</v>
      </c>
      <c r="I13" s="197"/>
    </row>
    <row r="14" spans="1:25" s="196" customFormat="1">
      <c r="A14" s="502" t="s">
        <v>94</v>
      </c>
      <c r="B14" s="509" t="s">
        <v>1014</v>
      </c>
      <c r="C14" s="579">
        <v>9</v>
      </c>
      <c r="D14" s="504">
        <v>360</v>
      </c>
      <c r="E14" s="505">
        <f>VLOOKUP(B14,$E$3:$G$9,3,FALSE)</f>
        <v>0</v>
      </c>
      <c r="F14" s="506">
        <f>E14*D14</f>
        <v>0</v>
      </c>
      <c r="G14" s="507" t="s">
        <v>922</v>
      </c>
      <c r="H14" s="508">
        <f>G14*F14</f>
        <v>0</v>
      </c>
      <c r="I14" s="197"/>
    </row>
    <row r="15" spans="1:25" s="196" customFormat="1" hidden="1">
      <c r="A15" s="502" t="s">
        <v>102</v>
      </c>
      <c r="B15" s="503" t="s">
        <v>912</v>
      </c>
      <c r="C15" s="578"/>
      <c r="D15" s="504">
        <v>135.80000000000001</v>
      </c>
      <c r="E15" s="505">
        <f t="shared" si="1"/>
        <v>0</v>
      </c>
      <c r="F15" s="506">
        <f t="shared" si="2"/>
        <v>0</v>
      </c>
      <c r="G15" s="507" t="s">
        <v>922</v>
      </c>
      <c r="H15" s="508">
        <f t="shared" si="0"/>
        <v>0</v>
      </c>
      <c r="I15" s="197"/>
    </row>
    <row r="16" spans="1:25" s="196" customFormat="1" hidden="1">
      <c r="A16" s="502" t="s">
        <v>102</v>
      </c>
      <c r="B16" s="503" t="s">
        <v>913</v>
      </c>
      <c r="C16" s="578"/>
      <c r="D16" s="504">
        <v>135.80000000000001</v>
      </c>
      <c r="E16" s="505">
        <f t="shared" si="1"/>
        <v>0</v>
      </c>
      <c r="F16" s="506">
        <f t="shared" si="2"/>
        <v>0</v>
      </c>
      <c r="G16" s="507" t="s">
        <v>922</v>
      </c>
      <c r="H16" s="508">
        <f t="shared" si="0"/>
        <v>0</v>
      </c>
      <c r="I16" s="197"/>
    </row>
    <row r="17" spans="1:9" s="196" customFormat="1" hidden="1">
      <c r="A17" s="502" t="s">
        <v>102</v>
      </c>
      <c r="B17" s="503" t="s">
        <v>914</v>
      </c>
      <c r="C17" s="578"/>
      <c r="D17" s="504">
        <v>49.33</v>
      </c>
      <c r="E17" s="505">
        <f t="shared" si="1"/>
        <v>0</v>
      </c>
      <c r="F17" s="506">
        <f t="shared" si="2"/>
        <v>0</v>
      </c>
      <c r="G17" s="507" t="s">
        <v>922</v>
      </c>
      <c r="H17" s="508">
        <f t="shared" si="0"/>
        <v>0</v>
      </c>
      <c r="I17" s="197"/>
    </row>
    <row r="18" spans="1:9" s="196" customFormat="1">
      <c r="A18" s="502" t="s">
        <v>102</v>
      </c>
      <c r="B18" s="509" t="s">
        <v>1014</v>
      </c>
      <c r="C18" s="579">
        <v>3</v>
      </c>
      <c r="D18" s="504">
        <v>120</v>
      </c>
      <c r="E18" s="505">
        <f>VLOOKUP(B18,$E$3:$G$9,3,FALSE)</f>
        <v>0</v>
      </c>
      <c r="F18" s="506">
        <f>E18*D18</f>
        <v>0</v>
      </c>
      <c r="G18" s="507" t="s">
        <v>922</v>
      </c>
      <c r="H18" s="508">
        <f t="shared" si="0"/>
        <v>0</v>
      </c>
      <c r="I18" s="197"/>
    </row>
    <row r="19" spans="1:9" s="196" customFormat="1" hidden="1">
      <c r="A19" s="502" t="s">
        <v>106</v>
      </c>
      <c r="B19" s="503" t="s">
        <v>912</v>
      </c>
      <c r="C19" s="578"/>
      <c r="D19" s="504">
        <v>676.13</v>
      </c>
      <c r="E19" s="505">
        <f t="shared" si="1"/>
        <v>0</v>
      </c>
      <c r="F19" s="506">
        <f t="shared" si="2"/>
        <v>0</v>
      </c>
      <c r="G19" s="507" t="s">
        <v>922</v>
      </c>
      <c r="H19" s="508">
        <f t="shared" si="0"/>
        <v>0</v>
      </c>
      <c r="I19" s="197"/>
    </row>
    <row r="20" spans="1:9" s="196" customFormat="1" hidden="1">
      <c r="A20" s="502" t="s">
        <v>106</v>
      </c>
      <c r="B20" s="503" t="s">
        <v>913</v>
      </c>
      <c r="C20" s="578"/>
      <c r="D20" s="504">
        <v>676.13</v>
      </c>
      <c r="E20" s="505">
        <f t="shared" si="1"/>
        <v>0</v>
      </c>
      <c r="F20" s="506">
        <f t="shared" si="2"/>
        <v>0</v>
      </c>
      <c r="G20" s="507" t="s">
        <v>922</v>
      </c>
      <c r="H20" s="508">
        <f t="shared" si="0"/>
        <v>0</v>
      </c>
      <c r="I20" s="197"/>
    </row>
    <row r="21" spans="1:9" s="196" customFormat="1" hidden="1">
      <c r="A21" s="502" t="s">
        <v>106</v>
      </c>
      <c r="B21" s="503" t="s">
        <v>914</v>
      </c>
      <c r="C21" s="578"/>
      <c r="D21" s="504">
        <v>846.01</v>
      </c>
      <c r="E21" s="505">
        <f t="shared" si="1"/>
        <v>0</v>
      </c>
      <c r="F21" s="506">
        <f t="shared" si="2"/>
        <v>0</v>
      </c>
      <c r="G21" s="507" t="s">
        <v>922</v>
      </c>
      <c r="H21" s="508">
        <f t="shared" si="0"/>
        <v>0</v>
      </c>
      <c r="I21" s="197"/>
    </row>
    <row r="22" spans="1:9" s="196" customFormat="1">
      <c r="A22" s="502" t="s">
        <v>106</v>
      </c>
      <c r="B22" s="509" t="s">
        <v>1014</v>
      </c>
      <c r="C22" s="579">
        <v>5</v>
      </c>
      <c r="D22" s="504">
        <v>200</v>
      </c>
      <c r="E22" s="505">
        <f t="shared" si="1"/>
        <v>0</v>
      </c>
      <c r="F22" s="506">
        <f t="shared" si="2"/>
        <v>0</v>
      </c>
      <c r="G22" s="507" t="s">
        <v>922</v>
      </c>
      <c r="H22" s="508">
        <f>G22*F22</f>
        <v>0</v>
      </c>
      <c r="I22" s="197"/>
    </row>
    <row r="23" spans="1:9" s="196" customFormat="1" hidden="1">
      <c r="A23" s="502" t="s">
        <v>101</v>
      </c>
      <c r="B23" s="503" t="s">
        <v>912</v>
      </c>
      <c r="C23" s="578"/>
      <c r="D23" s="504">
        <v>229.43</v>
      </c>
      <c r="E23" s="505">
        <f t="shared" si="1"/>
        <v>0</v>
      </c>
      <c r="F23" s="506">
        <f t="shared" si="2"/>
        <v>0</v>
      </c>
      <c r="G23" s="507" t="s">
        <v>922</v>
      </c>
      <c r="H23" s="508">
        <f t="shared" si="0"/>
        <v>0</v>
      </c>
      <c r="I23" s="197"/>
    </row>
    <row r="24" spans="1:9" s="196" customFormat="1" hidden="1">
      <c r="A24" s="502" t="s">
        <v>101</v>
      </c>
      <c r="B24" s="503" t="s">
        <v>913</v>
      </c>
      <c r="C24" s="578"/>
      <c r="D24" s="504">
        <v>229.43</v>
      </c>
      <c r="E24" s="505">
        <f t="shared" si="1"/>
        <v>0</v>
      </c>
      <c r="F24" s="506">
        <f t="shared" si="2"/>
        <v>0</v>
      </c>
      <c r="G24" s="507" t="s">
        <v>922</v>
      </c>
      <c r="H24" s="508">
        <f t="shared" si="0"/>
        <v>0</v>
      </c>
      <c r="I24" s="197"/>
    </row>
    <row r="25" spans="1:9" s="196" customFormat="1" hidden="1">
      <c r="A25" s="502" t="s">
        <v>101</v>
      </c>
      <c r="B25" s="503" t="s">
        <v>914</v>
      </c>
      <c r="C25" s="578"/>
      <c r="D25" s="504">
        <v>1140.3</v>
      </c>
      <c r="E25" s="505">
        <f t="shared" si="1"/>
        <v>0</v>
      </c>
      <c r="F25" s="506">
        <f t="shared" si="2"/>
        <v>0</v>
      </c>
      <c r="G25" s="507" t="s">
        <v>922</v>
      </c>
      <c r="H25" s="508">
        <f t="shared" si="0"/>
        <v>0</v>
      </c>
      <c r="I25" s="197"/>
    </row>
    <row r="26" spans="1:9" s="196" customFormat="1" hidden="1">
      <c r="A26" s="502" t="s">
        <v>101</v>
      </c>
      <c r="B26" s="503" t="s">
        <v>923</v>
      </c>
      <c r="C26" s="580" t="s">
        <v>924</v>
      </c>
      <c r="D26" s="504"/>
      <c r="E26" s="505"/>
      <c r="F26" s="510"/>
      <c r="G26" s="507" t="s">
        <v>922</v>
      </c>
      <c r="H26" s="508">
        <f t="shared" ref="H26:H191" si="3">G26*F26</f>
        <v>0</v>
      </c>
      <c r="I26" s="197"/>
    </row>
    <row r="27" spans="1:9" s="196" customFormat="1">
      <c r="A27" s="502" t="s">
        <v>101</v>
      </c>
      <c r="B27" s="509" t="s">
        <v>1014</v>
      </c>
      <c r="C27" s="579">
        <v>10</v>
      </c>
      <c r="D27" s="504">
        <v>400</v>
      </c>
      <c r="E27" s="505">
        <f t="shared" ref="E27:E35" si="4">VLOOKUP(B27,$E$3:$G$9,3,FALSE)</f>
        <v>0</v>
      </c>
      <c r="F27" s="506">
        <f>E27*D27</f>
        <v>0</v>
      </c>
      <c r="G27" s="507" t="s">
        <v>922</v>
      </c>
      <c r="H27" s="508">
        <f t="shared" si="3"/>
        <v>0</v>
      </c>
      <c r="I27" s="197"/>
    </row>
    <row r="28" spans="1:9" s="196" customFormat="1" hidden="1">
      <c r="A28" s="277" t="s">
        <v>99</v>
      </c>
      <c r="B28" s="503" t="s">
        <v>912</v>
      </c>
      <c r="C28" s="580"/>
      <c r="D28" s="504">
        <v>0</v>
      </c>
      <c r="E28" s="505">
        <f t="shared" si="4"/>
        <v>0</v>
      </c>
      <c r="F28" s="506"/>
      <c r="G28" s="507" t="s">
        <v>922</v>
      </c>
      <c r="H28" s="508">
        <f t="shared" si="3"/>
        <v>0</v>
      </c>
      <c r="I28" s="197" t="s">
        <v>925</v>
      </c>
    </row>
    <row r="29" spans="1:9" s="196" customFormat="1" hidden="1">
      <c r="A29" s="277" t="s">
        <v>99</v>
      </c>
      <c r="B29" s="503" t="s">
        <v>913</v>
      </c>
      <c r="C29" s="580"/>
      <c r="D29" s="504">
        <v>0</v>
      </c>
      <c r="E29" s="505">
        <f t="shared" si="4"/>
        <v>0</v>
      </c>
      <c r="F29" s="506"/>
      <c r="G29" s="507" t="s">
        <v>922</v>
      </c>
      <c r="H29" s="508">
        <f t="shared" si="3"/>
        <v>0</v>
      </c>
      <c r="I29" s="197" t="s">
        <v>925</v>
      </c>
    </row>
    <row r="30" spans="1:9" s="196" customFormat="1" hidden="1">
      <c r="A30" s="277" t="s">
        <v>99</v>
      </c>
      <c r="B30" s="503" t="s">
        <v>914</v>
      </c>
      <c r="C30" s="580"/>
      <c r="D30" s="504">
        <v>0</v>
      </c>
      <c r="E30" s="505">
        <f t="shared" si="4"/>
        <v>0</v>
      </c>
      <c r="F30" s="506"/>
      <c r="G30" s="507" t="s">
        <v>922</v>
      </c>
      <c r="H30" s="508">
        <f t="shared" si="3"/>
        <v>0</v>
      </c>
      <c r="I30" s="197" t="s">
        <v>925</v>
      </c>
    </row>
    <row r="31" spans="1:9" s="196" customFormat="1" hidden="1">
      <c r="A31" s="277" t="s">
        <v>99</v>
      </c>
      <c r="B31" s="503" t="s">
        <v>915</v>
      </c>
      <c r="C31" s="580"/>
      <c r="D31" s="504">
        <v>0</v>
      </c>
      <c r="E31" s="505">
        <f t="shared" si="4"/>
        <v>0</v>
      </c>
      <c r="F31" s="506"/>
      <c r="G31" s="507" t="s">
        <v>922</v>
      </c>
      <c r="H31" s="508">
        <f t="shared" si="3"/>
        <v>0</v>
      </c>
      <c r="I31" s="197" t="s">
        <v>925</v>
      </c>
    </row>
    <row r="32" spans="1:9" s="196" customFormat="1">
      <c r="A32" s="277" t="s">
        <v>99</v>
      </c>
      <c r="B32" s="509" t="s">
        <v>1014</v>
      </c>
      <c r="C32" s="579">
        <v>15</v>
      </c>
      <c r="D32" s="504">
        <v>600</v>
      </c>
      <c r="E32" s="505">
        <f t="shared" si="4"/>
        <v>0</v>
      </c>
      <c r="F32" s="506">
        <f>E32*D32</f>
        <v>0</v>
      </c>
      <c r="G32" s="507" t="s">
        <v>922</v>
      </c>
      <c r="H32" s="508">
        <f>G32*F32</f>
        <v>0</v>
      </c>
      <c r="I32" s="197"/>
    </row>
    <row r="33" spans="1:9" s="196" customFormat="1" hidden="1">
      <c r="A33" s="502" t="s">
        <v>71</v>
      </c>
      <c r="B33" s="503" t="s">
        <v>912</v>
      </c>
      <c r="C33" s="578"/>
      <c r="D33" s="504">
        <v>808.71</v>
      </c>
      <c r="E33" s="505">
        <f t="shared" si="4"/>
        <v>0</v>
      </c>
      <c r="F33" s="506">
        <f>E33*D33</f>
        <v>0</v>
      </c>
      <c r="G33" s="507" t="s">
        <v>922</v>
      </c>
      <c r="H33" s="508">
        <f t="shared" si="3"/>
        <v>0</v>
      </c>
      <c r="I33" s="197"/>
    </row>
    <row r="34" spans="1:9" s="196" customFormat="1" hidden="1">
      <c r="A34" s="502" t="s">
        <v>71</v>
      </c>
      <c r="B34" s="503" t="s">
        <v>913</v>
      </c>
      <c r="C34" s="578"/>
      <c r="D34" s="504">
        <v>808.71</v>
      </c>
      <c r="E34" s="505">
        <f t="shared" si="4"/>
        <v>0</v>
      </c>
      <c r="F34" s="506">
        <f>E34*D34</f>
        <v>0</v>
      </c>
      <c r="G34" s="507" t="s">
        <v>922</v>
      </c>
      <c r="H34" s="508">
        <f t="shared" si="3"/>
        <v>0</v>
      </c>
      <c r="I34" s="197"/>
    </row>
    <row r="35" spans="1:9" s="196" customFormat="1" hidden="1">
      <c r="A35" s="502" t="s">
        <v>71</v>
      </c>
      <c r="B35" s="503" t="s">
        <v>914</v>
      </c>
      <c r="C35" s="578"/>
      <c r="D35" s="504">
        <v>375.9</v>
      </c>
      <c r="E35" s="505">
        <f t="shared" si="4"/>
        <v>0</v>
      </c>
      <c r="F35" s="506">
        <f>E35*D35</f>
        <v>0</v>
      </c>
      <c r="G35" s="507" t="s">
        <v>922</v>
      </c>
      <c r="H35" s="508">
        <f t="shared" si="3"/>
        <v>0</v>
      </c>
      <c r="I35" s="197"/>
    </row>
    <row r="36" spans="1:9" s="196" customFormat="1" hidden="1">
      <c r="A36" s="502" t="s">
        <v>71</v>
      </c>
      <c r="B36" s="503" t="s">
        <v>923</v>
      </c>
      <c r="C36" s="580" t="s">
        <v>924</v>
      </c>
      <c r="D36" s="504"/>
      <c r="E36" s="505"/>
      <c r="F36" s="510"/>
      <c r="G36" s="507" t="s">
        <v>922</v>
      </c>
      <c r="H36" s="508">
        <f t="shared" si="3"/>
        <v>0</v>
      </c>
      <c r="I36" s="197"/>
    </row>
    <row r="37" spans="1:9" s="196" customFormat="1">
      <c r="A37" s="502" t="s">
        <v>71</v>
      </c>
      <c r="B37" s="509" t="s">
        <v>1014</v>
      </c>
      <c r="C37" s="579">
        <v>3</v>
      </c>
      <c r="D37" s="504">
        <v>120</v>
      </c>
      <c r="E37" s="505">
        <f>VLOOKUP(B37,$E$3:$G$9,3,FALSE)</f>
        <v>0</v>
      </c>
      <c r="F37" s="506">
        <f>E37*D37</f>
        <v>0</v>
      </c>
      <c r="G37" s="507" t="s">
        <v>922</v>
      </c>
      <c r="H37" s="508">
        <f>G37*F37</f>
        <v>0</v>
      </c>
      <c r="I37" s="197"/>
    </row>
    <row r="38" spans="1:9" s="196" customFormat="1" hidden="1">
      <c r="A38" s="277" t="s">
        <v>72</v>
      </c>
      <c r="B38" s="503" t="s">
        <v>912</v>
      </c>
      <c r="C38" s="578"/>
      <c r="D38" s="504">
        <v>68.25</v>
      </c>
      <c r="E38" s="505">
        <f t="shared" ref="E38:E44" si="5">VLOOKUP(B38,$E$3:$G$9,3,FALSE)</f>
        <v>0</v>
      </c>
      <c r="F38" s="506">
        <f t="shared" ref="F38:F44" si="6">E38*D38</f>
        <v>0</v>
      </c>
      <c r="G38" s="507" t="s">
        <v>922</v>
      </c>
      <c r="H38" s="508">
        <f t="shared" si="3"/>
        <v>0</v>
      </c>
      <c r="I38" s="197"/>
    </row>
    <row r="39" spans="1:9" s="196" customFormat="1" hidden="1">
      <c r="A39" s="277" t="s">
        <v>72</v>
      </c>
      <c r="B39" s="503" t="s">
        <v>913</v>
      </c>
      <c r="C39" s="578"/>
      <c r="D39" s="504">
        <v>68.25</v>
      </c>
      <c r="E39" s="505">
        <f t="shared" si="5"/>
        <v>0</v>
      </c>
      <c r="F39" s="506">
        <f t="shared" si="6"/>
        <v>0</v>
      </c>
      <c r="G39" s="507" t="s">
        <v>922</v>
      </c>
      <c r="H39" s="508">
        <f t="shared" si="3"/>
        <v>0</v>
      </c>
      <c r="I39" s="197"/>
    </row>
    <row r="40" spans="1:9" s="196" customFormat="1" hidden="1">
      <c r="A40" s="277" t="s">
        <v>72</v>
      </c>
      <c r="B40" s="503" t="s">
        <v>914</v>
      </c>
      <c r="C40" s="578"/>
      <c r="D40" s="504">
        <v>14.49</v>
      </c>
      <c r="E40" s="505">
        <f t="shared" si="5"/>
        <v>0</v>
      </c>
      <c r="F40" s="506">
        <f t="shared" si="6"/>
        <v>0</v>
      </c>
      <c r="G40" s="507" t="s">
        <v>922</v>
      </c>
      <c r="H40" s="508">
        <f t="shared" si="3"/>
        <v>0</v>
      </c>
      <c r="I40" s="197"/>
    </row>
    <row r="41" spans="1:9" s="196" customFormat="1">
      <c r="A41" s="277" t="s">
        <v>72</v>
      </c>
      <c r="B41" s="509" t="s">
        <v>1014</v>
      </c>
      <c r="C41" s="579">
        <v>2</v>
      </c>
      <c r="D41" s="504">
        <v>80</v>
      </c>
      <c r="E41" s="505">
        <f t="shared" si="5"/>
        <v>0</v>
      </c>
      <c r="F41" s="506">
        <f t="shared" si="6"/>
        <v>0</v>
      </c>
      <c r="G41" s="507" t="s">
        <v>922</v>
      </c>
      <c r="H41" s="508">
        <f t="shared" si="3"/>
        <v>0</v>
      </c>
      <c r="I41" s="197"/>
    </row>
    <row r="42" spans="1:9" s="196" customFormat="1" hidden="1">
      <c r="A42" s="502" t="s">
        <v>104</v>
      </c>
      <c r="B42" s="503" t="s">
        <v>912</v>
      </c>
      <c r="C42" s="578"/>
      <c r="D42" s="504">
        <v>869.09</v>
      </c>
      <c r="E42" s="505">
        <f t="shared" si="5"/>
        <v>0</v>
      </c>
      <c r="F42" s="506">
        <f t="shared" si="6"/>
        <v>0</v>
      </c>
      <c r="G42" s="507" t="s">
        <v>922</v>
      </c>
      <c r="H42" s="508">
        <f t="shared" si="3"/>
        <v>0</v>
      </c>
      <c r="I42" s="197"/>
    </row>
    <row r="43" spans="1:9" s="196" customFormat="1" hidden="1">
      <c r="A43" s="502" t="s">
        <v>104</v>
      </c>
      <c r="B43" s="503" t="s">
        <v>913</v>
      </c>
      <c r="C43" s="578"/>
      <c r="D43" s="504">
        <v>869.09</v>
      </c>
      <c r="E43" s="505">
        <f t="shared" si="5"/>
        <v>0</v>
      </c>
      <c r="F43" s="506">
        <f t="shared" si="6"/>
        <v>0</v>
      </c>
      <c r="G43" s="507" t="s">
        <v>922</v>
      </c>
      <c r="H43" s="508">
        <f t="shared" si="3"/>
        <v>0</v>
      </c>
      <c r="I43" s="197"/>
    </row>
    <row r="44" spans="1:9" s="196" customFormat="1" hidden="1">
      <c r="A44" s="502" t="s">
        <v>104</v>
      </c>
      <c r="B44" s="503" t="s">
        <v>914</v>
      </c>
      <c r="C44" s="578"/>
      <c r="D44" s="504">
        <v>110.67</v>
      </c>
      <c r="E44" s="505">
        <f t="shared" si="5"/>
        <v>0</v>
      </c>
      <c r="F44" s="506">
        <f t="shared" si="6"/>
        <v>0</v>
      </c>
      <c r="G44" s="507" t="s">
        <v>922</v>
      </c>
      <c r="H44" s="508">
        <f t="shared" si="3"/>
        <v>0</v>
      </c>
      <c r="I44" s="197"/>
    </row>
    <row r="45" spans="1:9" s="196" customFormat="1" hidden="1">
      <c r="A45" s="502" t="s">
        <v>104</v>
      </c>
      <c r="B45" s="503" t="s">
        <v>923</v>
      </c>
      <c r="C45" s="580" t="s">
        <v>926</v>
      </c>
      <c r="D45" s="504"/>
      <c r="E45" s="505"/>
      <c r="F45" s="510"/>
      <c r="G45" s="507" t="s">
        <v>922</v>
      </c>
      <c r="H45" s="508">
        <f t="shared" si="3"/>
        <v>0</v>
      </c>
      <c r="I45" s="197"/>
    </row>
    <row r="46" spans="1:9" s="196" customFormat="1">
      <c r="A46" s="502" t="s">
        <v>104</v>
      </c>
      <c r="B46" s="509" t="s">
        <v>1014</v>
      </c>
      <c r="C46" s="579">
        <v>5</v>
      </c>
      <c r="D46" s="504">
        <v>200</v>
      </c>
      <c r="E46" s="505">
        <f>VLOOKUP(B46,$E$3:$G$9,3,FALSE)</f>
        <v>0</v>
      </c>
      <c r="F46" s="506">
        <f>E46*D46</f>
        <v>0</v>
      </c>
      <c r="G46" s="507" t="s">
        <v>922</v>
      </c>
      <c r="H46" s="508">
        <f t="shared" si="3"/>
        <v>0</v>
      </c>
      <c r="I46" s="197"/>
    </row>
    <row r="47" spans="1:9" s="196" customFormat="1" hidden="1">
      <c r="A47" s="502" t="s">
        <v>83</v>
      </c>
      <c r="B47" s="503" t="s">
        <v>912</v>
      </c>
      <c r="C47" s="578"/>
      <c r="D47" s="504">
        <v>236.62</v>
      </c>
      <c r="E47" s="505">
        <f t="shared" ref="E47:E57" si="7">VLOOKUP(B47,$E$3:$G$9,3,FALSE)</f>
        <v>0</v>
      </c>
      <c r="F47" s="506">
        <f t="shared" ref="F47:F57" si="8">E47*D47</f>
        <v>0</v>
      </c>
      <c r="G47" s="507" t="s">
        <v>922</v>
      </c>
      <c r="H47" s="508">
        <f t="shared" si="3"/>
        <v>0</v>
      </c>
      <c r="I47" s="197"/>
    </row>
    <row r="48" spans="1:9" s="196" customFormat="1" hidden="1">
      <c r="A48" s="502" t="s">
        <v>83</v>
      </c>
      <c r="B48" s="503" t="s">
        <v>913</v>
      </c>
      <c r="C48" s="578"/>
      <c r="D48" s="504">
        <v>236.62</v>
      </c>
      <c r="E48" s="505">
        <f t="shared" si="7"/>
        <v>0</v>
      </c>
      <c r="F48" s="506">
        <f t="shared" si="8"/>
        <v>0</v>
      </c>
      <c r="G48" s="507" t="s">
        <v>922</v>
      </c>
      <c r="H48" s="508">
        <f t="shared" si="3"/>
        <v>0</v>
      </c>
      <c r="I48" s="197"/>
    </row>
    <row r="49" spans="1:9" s="196" customFormat="1" hidden="1">
      <c r="A49" s="502" t="s">
        <v>83</v>
      </c>
      <c r="B49" s="503" t="s">
        <v>914</v>
      </c>
      <c r="C49" s="578"/>
      <c r="D49" s="504">
        <v>112.64</v>
      </c>
      <c r="E49" s="505">
        <f t="shared" si="7"/>
        <v>0</v>
      </c>
      <c r="F49" s="506">
        <f t="shared" si="8"/>
        <v>0</v>
      </c>
      <c r="G49" s="507" t="s">
        <v>922</v>
      </c>
      <c r="H49" s="508">
        <f t="shared" si="3"/>
        <v>0</v>
      </c>
      <c r="I49" s="197"/>
    </row>
    <row r="50" spans="1:9" s="196" customFormat="1">
      <c r="A50" s="502" t="s">
        <v>83</v>
      </c>
      <c r="B50" s="509" t="s">
        <v>1014</v>
      </c>
      <c r="C50" s="579">
        <v>7</v>
      </c>
      <c r="D50" s="504">
        <v>280</v>
      </c>
      <c r="E50" s="505">
        <f t="shared" si="7"/>
        <v>0</v>
      </c>
      <c r="F50" s="506">
        <f t="shared" si="8"/>
        <v>0</v>
      </c>
      <c r="G50" s="507" t="s">
        <v>922</v>
      </c>
      <c r="H50" s="508">
        <f>G50*F50</f>
        <v>0</v>
      </c>
      <c r="I50" s="197"/>
    </row>
    <row r="51" spans="1:9" s="196" customFormat="1" hidden="1">
      <c r="A51" s="502" t="s">
        <v>84</v>
      </c>
      <c r="B51" s="503" t="s">
        <v>912</v>
      </c>
      <c r="C51" s="578"/>
      <c r="D51" s="504">
        <v>160.43</v>
      </c>
      <c r="E51" s="505">
        <f t="shared" si="7"/>
        <v>0</v>
      </c>
      <c r="F51" s="506">
        <f t="shared" si="8"/>
        <v>0</v>
      </c>
      <c r="G51" s="507" t="s">
        <v>922</v>
      </c>
      <c r="H51" s="508">
        <f t="shared" si="3"/>
        <v>0</v>
      </c>
      <c r="I51" s="197"/>
    </row>
    <row r="52" spans="1:9" s="196" customFormat="1" hidden="1">
      <c r="A52" s="502" t="s">
        <v>84</v>
      </c>
      <c r="B52" s="503" t="s">
        <v>913</v>
      </c>
      <c r="C52" s="578"/>
      <c r="D52" s="504">
        <v>160.43</v>
      </c>
      <c r="E52" s="505">
        <f t="shared" si="7"/>
        <v>0</v>
      </c>
      <c r="F52" s="506">
        <f t="shared" si="8"/>
        <v>0</v>
      </c>
      <c r="G52" s="507" t="s">
        <v>922</v>
      </c>
      <c r="H52" s="508">
        <f t="shared" si="3"/>
        <v>0</v>
      </c>
      <c r="I52" s="197"/>
    </row>
    <row r="53" spans="1:9" s="196" customFormat="1" hidden="1">
      <c r="A53" s="502" t="s">
        <v>84</v>
      </c>
      <c r="B53" s="503" t="s">
        <v>914</v>
      </c>
      <c r="C53" s="578" t="s">
        <v>270</v>
      </c>
      <c r="D53" s="504">
        <v>175.77</v>
      </c>
      <c r="E53" s="505">
        <f t="shared" si="7"/>
        <v>0</v>
      </c>
      <c r="F53" s="506">
        <f t="shared" si="8"/>
        <v>0</v>
      </c>
      <c r="G53" s="507" t="s">
        <v>922</v>
      </c>
      <c r="H53" s="508">
        <f t="shared" si="3"/>
        <v>0</v>
      </c>
      <c r="I53" s="197"/>
    </row>
    <row r="54" spans="1:9" s="196" customFormat="1">
      <c r="A54" s="502" t="s">
        <v>84</v>
      </c>
      <c r="B54" s="509" t="s">
        <v>1014</v>
      </c>
      <c r="C54" s="579">
        <v>7</v>
      </c>
      <c r="D54" s="504">
        <v>280</v>
      </c>
      <c r="E54" s="505">
        <f t="shared" si="7"/>
        <v>0</v>
      </c>
      <c r="F54" s="506">
        <f t="shared" si="8"/>
        <v>0</v>
      </c>
      <c r="G54" s="507" t="s">
        <v>922</v>
      </c>
      <c r="H54" s="508">
        <f>G54*F54</f>
        <v>0</v>
      </c>
      <c r="I54" s="197"/>
    </row>
    <row r="55" spans="1:9" s="196" customFormat="1" hidden="1">
      <c r="A55" s="502" t="s">
        <v>114</v>
      </c>
      <c r="B55" s="503" t="s">
        <v>912</v>
      </c>
      <c r="C55" s="578"/>
      <c r="D55" s="504">
        <v>533.94000000000005</v>
      </c>
      <c r="E55" s="505">
        <f t="shared" si="7"/>
        <v>0</v>
      </c>
      <c r="F55" s="506">
        <f t="shared" si="8"/>
        <v>0</v>
      </c>
      <c r="G55" s="507" t="s">
        <v>922</v>
      </c>
      <c r="H55" s="508">
        <f t="shared" si="3"/>
        <v>0</v>
      </c>
      <c r="I55" s="197"/>
    </row>
    <row r="56" spans="1:9" s="196" customFormat="1" hidden="1">
      <c r="A56" s="502" t="s">
        <v>114</v>
      </c>
      <c r="B56" s="503" t="s">
        <v>913</v>
      </c>
      <c r="C56" s="578"/>
      <c r="D56" s="504">
        <v>533.94000000000005</v>
      </c>
      <c r="E56" s="505">
        <f t="shared" si="7"/>
        <v>0</v>
      </c>
      <c r="F56" s="506">
        <f t="shared" si="8"/>
        <v>0</v>
      </c>
      <c r="G56" s="507" t="s">
        <v>922</v>
      </c>
      <c r="H56" s="508">
        <f t="shared" si="3"/>
        <v>0</v>
      </c>
      <c r="I56" s="197"/>
    </row>
    <row r="57" spans="1:9" s="196" customFormat="1" hidden="1">
      <c r="A57" s="502" t="s">
        <v>114</v>
      </c>
      <c r="B57" s="503" t="s">
        <v>914</v>
      </c>
      <c r="C57" s="578"/>
      <c r="D57" s="504">
        <v>345.7</v>
      </c>
      <c r="E57" s="505">
        <f t="shared" si="7"/>
        <v>0</v>
      </c>
      <c r="F57" s="506">
        <f t="shared" si="8"/>
        <v>0</v>
      </c>
      <c r="G57" s="507" t="s">
        <v>922</v>
      </c>
      <c r="H57" s="508">
        <f t="shared" si="3"/>
        <v>0</v>
      </c>
      <c r="I57" s="197"/>
    </row>
    <row r="58" spans="1:9" s="196" customFormat="1" hidden="1">
      <c r="A58" s="502" t="s">
        <v>114</v>
      </c>
      <c r="B58" s="503" t="s">
        <v>923</v>
      </c>
      <c r="C58" s="580" t="s">
        <v>924</v>
      </c>
      <c r="D58" s="504"/>
      <c r="E58" s="505"/>
      <c r="F58" s="510"/>
      <c r="G58" s="507" t="s">
        <v>922</v>
      </c>
      <c r="H58" s="508">
        <f t="shared" si="3"/>
        <v>0</v>
      </c>
      <c r="I58" s="197"/>
    </row>
    <row r="59" spans="1:9" s="196" customFormat="1">
      <c r="A59" s="502" t="s">
        <v>114</v>
      </c>
      <c r="B59" s="509" t="s">
        <v>1014</v>
      </c>
      <c r="C59" s="579">
        <v>9</v>
      </c>
      <c r="D59" s="504">
        <v>360</v>
      </c>
      <c r="E59" s="505">
        <f>VLOOKUP(B59,$E$3:$G$9,3,FALSE)</f>
        <v>0</v>
      </c>
      <c r="F59" s="506">
        <f>E59*D59</f>
        <v>0</v>
      </c>
      <c r="G59" s="507" t="s">
        <v>922</v>
      </c>
      <c r="H59" s="508">
        <f>G59*F59</f>
        <v>0</v>
      </c>
      <c r="I59" s="197"/>
    </row>
    <row r="60" spans="1:9" s="196" customFormat="1" hidden="1">
      <c r="A60" s="502" t="s">
        <v>81</v>
      </c>
      <c r="B60" s="503" t="s">
        <v>912</v>
      </c>
      <c r="C60" s="578"/>
      <c r="D60" s="504">
        <v>86.87</v>
      </c>
      <c r="E60" s="505">
        <f t="shared" ref="E60:E92" si="9">VLOOKUP(B60,$E$3:$G$9,3,FALSE)</f>
        <v>0</v>
      </c>
      <c r="F60" s="506">
        <f t="shared" ref="F60:F92" si="10">E60*D60</f>
        <v>0</v>
      </c>
      <c r="G60" s="507" t="s">
        <v>922</v>
      </c>
      <c r="H60" s="508">
        <f t="shared" si="3"/>
        <v>0</v>
      </c>
      <c r="I60" s="197"/>
    </row>
    <row r="61" spans="1:9" s="196" customFormat="1" hidden="1">
      <c r="A61" s="502" t="s">
        <v>81</v>
      </c>
      <c r="B61" s="503" t="s">
        <v>913</v>
      </c>
      <c r="C61" s="578"/>
      <c r="D61" s="504">
        <v>86.87</v>
      </c>
      <c r="E61" s="505">
        <f t="shared" si="9"/>
        <v>0</v>
      </c>
      <c r="F61" s="506">
        <f t="shared" si="10"/>
        <v>0</v>
      </c>
      <c r="G61" s="507" t="s">
        <v>922</v>
      </c>
      <c r="H61" s="508">
        <f t="shared" si="3"/>
        <v>0</v>
      </c>
      <c r="I61" s="197"/>
    </row>
    <row r="62" spans="1:9" s="196" customFormat="1" hidden="1">
      <c r="A62" s="502" t="s">
        <v>81</v>
      </c>
      <c r="B62" s="503" t="s">
        <v>914</v>
      </c>
      <c r="C62" s="578"/>
      <c r="D62" s="504">
        <v>85.68</v>
      </c>
      <c r="E62" s="505">
        <f t="shared" si="9"/>
        <v>0</v>
      </c>
      <c r="F62" s="506">
        <f t="shared" si="10"/>
        <v>0</v>
      </c>
      <c r="G62" s="507" t="s">
        <v>922</v>
      </c>
      <c r="H62" s="508">
        <f t="shared" si="3"/>
        <v>0</v>
      </c>
      <c r="I62" s="197"/>
    </row>
    <row r="63" spans="1:9" s="196" customFormat="1">
      <c r="A63" s="502" t="s">
        <v>81</v>
      </c>
      <c r="B63" s="509" t="s">
        <v>1014</v>
      </c>
      <c r="C63" s="579">
        <v>2</v>
      </c>
      <c r="D63" s="504">
        <v>80</v>
      </c>
      <c r="E63" s="505">
        <f t="shared" si="9"/>
        <v>0</v>
      </c>
      <c r="F63" s="506">
        <f t="shared" si="10"/>
        <v>0</v>
      </c>
      <c r="G63" s="507" t="s">
        <v>922</v>
      </c>
      <c r="H63" s="508">
        <f>G63*F63</f>
        <v>0</v>
      </c>
      <c r="I63" s="197"/>
    </row>
    <row r="64" spans="1:9" s="196" customFormat="1" hidden="1">
      <c r="A64" s="502" t="s">
        <v>112</v>
      </c>
      <c r="B64" s="503" t="s">
        <v>912</v>
      </c>
      <c r="C64" s="578" t="s">
        <v>927</v>
      </c>
      <c r="D64" s="504">
        <v>660.11</v>
      </c>
      <c r="E64" s="505">
        <f t="shared" si="9"/>
        <v>0</v>
      </c>
      <c r="F64" s="506">
        <f t="shared" si="10"/>
        <v>0</v>
      </c>
      <c r="G64" s="511" t="s">
        <v>928</v>
      </c>
      <c r="H64" s="508">
        <f t="shared" si="3"/>
        <v>0</v>
      </c>
      <c r="I64" s="197"/>
    </row>
    <row r="65" spans="1:9" s="196" customFormat="1" hidden="1">
      <c r="A65" s="502" t="s">
        <v>112</v>
      </c>
      <c r="B65" s="503" t="s">
        <v>913</v>
      </c>
      <c r="C65" s="578"/>
      <c r="D65" s="504">
        <v>660.11</v>
      </c>
      <c r="E65" s="505">
        <f t="shared" si="9"/>
        <v>0</v>
      </c>
      <c r="F65" s="506">
        <f t="shared" si="10"/>
        <v>0</v>
      </c>
      <c r="G65" s="507" t="s">
        <v>922</v>
      </c>
      <c r="H65" s="508">
        <f t="shared" si="3"/>
        <v>0</v>
      </c>
      <c r="I65" s="197"/>
    </row>
    <row r="66" spans="1:9" s="196" customFormat="1" hidden="1">
      <c r="A66" s="502" t="s">
        <v>112</v>
      </c>
      <c r="B66" s="503" t="s">
        <v>914</v>
      </c>
      <c r="C66" s="578"/>
      <c r="D66" s="504">
        <v>164.51</v>
      </c>
      <c r="E66" s="505">
        <f t="shared" si="9"/>
        <v>0</v>
      </c>
      <c r="F66" s="506">
        <f t="shared" si="10"/>
        <v>0</v>
      </c>
      <c r="G66" s="511">
        <v>2</v>
      </c>
      <c r="H66" s="508">
        <f t="shared" si="3"/>
        <v>0</v>
      </c>
      <c r="I66" s="197"/>
    </row>
    <row r="67" spans="1:9" s="196" customFormat="1">
      <c r="A67" s="502" t="s">
        <v>112</v>
      </c>
      <c r="B67" s="509" t="s">
        <v>1014</v>
      </c>
      <c r="C67" s="579">
        <v>14</v>
      </c>
      <c r="D67" s="504">
        <v>560</v>
      </c>
      <c r="E67" s="505">
        <f t="shared" si="9"/>
        <v>0</v>
      </c>
      <c r="F67" s="506">
        <f t="shared" si="10"/>
        <v>0</v>
      </c>
      <c r="G67" s="507" t="s">
        <v>922</v>
      </c>
      <c r="H67" s="508">
        <f>G67*F67</f>
        <v>0</v>
      </c>
      <c r="I67" s="197"/>
    </row>
    <row r="68" spans="1:9" s="196" customFormat="1" hidden="1">
      <c r="A68" s="502" t="s">
        <v>79</v>
      </c>
      <c r="B68" s="503" t="s">
        <v>912</v>
      </c>
      <c r="C68" s="578"/>
      <c r="D68" s="504">
        <v>169.47</v>
      </c>
      <c r="E68" s="505">
        <f t="shared" si="9"/>
        <v>0</v>
      </c>
      <c r="F68" s="506">
        <f t="shared" si="10"/>
        <v>0</v>
      </c>
      <c r="G68" s="507" t="s">
        <v>922</v>
      </c>
      <c r="H68" s="508">
        <f t="shared" si="3"/>
        <v>0</v>
      </c>
      <c r="I68" s="197"/>
    </row>
    <row r="69" spans="1:9" s="196" customFormat="1" hidden="1">
      <c r="A69" s="502" t="s">
        <v>79</v>
      </c>
      <c r="B69" s="503" t="s">
        <v>913</v>
      </c>
      <c r="C69" s="578"/>
      <c r="D69" s="504">
        <v>169.47</v>
      </c>
      <c r="E69" s="505">
        <f t="shared" si="9"/>
        <v>0</v>
      </c>
      <c r="F69" s="506">
        <f t="shared" si="10"/>
        <v>0</v>
      </c>
      <c r="G69" s="507" t="s">
        <v>922</v>
      </c>
      <c r="H69" s="508">
        <f t="shared" si="3"/>
        <v>0</v>
      </c>
      <c r="I69" s="197"/>
    </row>
    <row r="70" spans="1:9" s="196" customFormat="1" hidden="1">
      <c r="A70" s="502" t="s">
        <v>79</v>
      </c>
      <c r="B70" s="503" t="s">
        <v>914</v>
      </c>
      <c r="C70" s="578"/>
      <c r="D70" s="504">
        <v>126.21</v>
      </c>
      <c r="E70" s="505">
        <f t="shared" si="9"/>
        <v>0</v>
      </c>
      <c r="F70" s="506">
        <f t="shared" si="10"/>
        <v>0</v>
      </c>
      <c r="G70" s="507" t="s">
        <v>922</v>
      </c>
      <c r="H70" s="508">
        <f t="shared" si="3"/>
        <v>0</v>
      </c>
      <c r="I70" s="197"/>
    </row>
    <row r="71" spans="1:9" s="196" customFormat="1">
      <c r="A71" s="502" t="s">
        <v>79</v>
      </c>
      <c r="B71" s="509" t="s">
        <v>1014</v>
      </c>
      <c r="C71" s="579">
        <v>6</v>
      </c>
      <c r="D71" s="504">
        <v>240</v>
      </c>
      <c r="E71" s="505">
        <f t="shared" si="9"/>
        <v>0</v>
      </c>
      <c r="F71" s="506">
        <f t="shared" si="10"/>
        <v>0</v>
      </c>
      <c r="G71" s="507" t="s">
        <v>922</v>
      </c>
      <c r="H71" s="508">
        <f>G71*F71</f>
        <v>0</v>
      </c>
      <c r="I71" s="197"/>
    </row>
    <row r="72" spans="1:9" s="196" customFormat="1" hidden="1">
      <c r="A72" s="502" t="s">
        <v>111</v>
      </c>
      <c r="B72" s="503" t="s">
        <v>912</v>
      </c>
      <c r="C72" s="578"/>
      <c r="D72" s="504">
        <v>87.57</v>
      </c>
      <c r="E72" s="505">
        <f t="shared" si="9"/>
        <v>0</v>
      </c>
      <c r="F72" s="506">
        <f t="shared" si="10"/>
        <v>0</v>
      </c>
      <c r="G72" s="507" t="s">
        <v>922</v>
      </c>
      <c r="H72" s="508">
        <f t="shared" si="3"/>
        <v>0</v>
      </c>
      <c r="I72" s="197"/>
    </row>
    <row r="73" spans="1:9" s="196" customFormat="1" hidden="1">
      <c r="A73" s="502" t="s">
        <v>111</v>
      </c>
      <c r="B73" s="503" t="s">
        <v>913</v>
      </c>
      <c r="C73" s="578"/>
      <c r="D73" s="504">
        <v>88</v>
      </c>
      <c r="E73" s="505">
        <f t="shared" si="9"/>
        <v>0</v>
      </c>
      <c r="F73" s="506">
        <f t="shared" si="10"/>
        <v>0</v>
      </c>
      <c r="G73" s="507" t="s">
        <v>922</v>
      </c>
      <c r="H73" s="508">
        <f t="shared" si="3"/>
        <v>0</v>
      </c>
      <c r="I73" s="197"/>
    </row>
    <row r="74" spans="1:9" s="196" customFormat="1" hidden="1">
      <c r="A74" s="502" t="s">
        <v>111</v>
      </c>
      <c r="B74" s="503" t="s">
        <v>914</v>
      </c>
      <c r="C74" s="578"/>
      <c r="D74" s="504">
        <v>16.36</v>
      </c>
      <c r="E74" s="505">
        <f t="shared" si="9"/>
        <v>0</v>
      </c>
      <c r="F74" s="506">
        <f t="shared" si="10"/>
        <v>0</v>
      </c>
      <c r="G74" s="507" t="s">
        <v>922</v>
      </c>
      <c r="H74" s="508">
        <f t="shared" si="3"/>
        <v>0</v>
      </c>
      <c r="I74" s="197"/>
    </row>
    <row r="75" spans="1:9" s="196" customFormat="1">
      <c r="A75" s="502" t="s">
        <v>111</v>
      </c>
      <c r="B75" s="509" t="s">
        <v>1014</v>
      </c>
      <c r="C75" s="579">
        <v>3</v>
      </c>
      <c r="D75" s="504">
        <v>120</v>
      </c>
      <c r="E75" s="505">
        <f t="shared" si="9"/>
        <v>0</v>
      </c>
      <c r="F75" s="506">
        <f t="shared" si="10"/>
        <v>0</v>
      </c>
      <c r="G75" s="507" t="s">
        <v>922</v>
      </c>
      <c r="H75" s="508">
        <f>G75*F75</f>
        <v>0</v>
      </c>
      <c r="I75" s="197"/>
    </row>
    <row r="76" spans="1:9" s="196" customFormat="1" hidden="1">
      <c r="A76" s="502" t="s">
        <v>73</v>
      </c>
      <c r="B76" s="503" t="s">
        <v>912</v>
      </c>
      <c r="C76" s="578"/>
      <c r="D76" s="504">
        <v>52.76</v>
      </c>
      <c r="E76" s="505">
        <f t="shared" si="9"/>
        <v>0</v>
      </c>
      <c r="F76" s="506">
        <f t="shared" si="10"/>
        <v>0</v>
      </c>
      <c r="G76" s="507" t="s">
        <v>922</v>
      </c>
      <c r="H76" s="508">
        <f t="shared" si="3"/>
        <v>0</v>
      </c>
      <c r="I76" s="197"/>
    </row>
    <row r="77" spans="1:9" s="196" customFormat="1" hidden="1">
      <c r="A77" s="502" t="s">
        <v>73</v>
      </c>
      <c r="B77" s="503" t="s">
        <v>913</v>
      </c>
      <c r="C77" s="578"/>
      <c r="D77" s="504">
        <v>52.76</v>
      </c>
      <c r="E77" s="505">
        <f t="shared" si="9"/>
        <v>0</v>
      </c>
      <c r="F77" s="506">
        <f t="shared" si="10"/>
        <v>0</v>
      </c>
      <c r="G77" s="507" t="s">
        <v>922</v>
      </c>
      <c r="H77" s="508">
        <f t="shared" si="3"/>
        <v>0</v>
      </c>
      <c r="I77" s="197"/>
    </row>
    <row r="78" spans="1:9" s="196" customFormat="1" hidden="1">
      <c r="A78" s="502" t="s">
        <v>73</v>
      </c>
      <c r="B78" s="503" t="s">
        <v>914</v>
      </c>
      <c r="C78" s="578"/>
      <c r="D78" s="504">
        <v>0</v>
      </c>
      <c r="E78" s="505">
        <f t="shared" si="9"/>
        <v>0</v>
      </c>
      <c r="F78" s="506">
        <f t="shared" si="10"/>
        <v>0</v>
      </c>
      <c r="G78" s="511">
        <v>2</v>
      </c>
      <c r="H78" s="508">
        <f t="shared" si="3"/>
        <v>0</v>
      </c>
      <c r="I78" s="197"/>
    </row>
    <row r="79" spans="1:9" s="196" customFormat="1">
      <c r="A79" s="502" t="s">
        <v>73</v>
      </c>
      <c r="B79" s="509" t="s">
        <v>1014</v>
      </c>
      <c r="C79" s="579">
        <v>2</v>
      </c>
      <c r="D79" s="504">
        <v>80</v>
      </c>
      <c r="E79" s="505">
        <f t="shared" si="9"/>
        <v>0</v>
      </c>
      <c r="F79" s="506">
        <f t="shared" si="10"/>
        <v>0</v>
      </c>
      <c r="G79" s="507" t="s">
        <v>922</v>
      </c>
      <c r="H79" s="508">
        <f>G79*F79</f>
        <v>0</v>
      </c>
      <c r="I79" s="197"/>
    </row>
    <row r="80" spans="1:9" s="196" customFormat="1" hidden="1">
      <c r="A80" s="502" t="s">
        <v>108</v>
      </c>
      <c r="B80" s="503" t="s">
        <v>912</v>
      </c>
      <c r="C80" s="578"/>
      <c r="D80" s="504">
        <v>0</v>
      </c>
      <c r="E80" s="505">
        <f t="shared" si="9"/>
        <v>0</v>
      </c>
      <c r="F80" s="506">
        <f t="shared" si="10"/>
        <v>0</v>
      </c>
      <c r="G80" s="511" t="s">
        <v>928</v>
      </c>
      <c r="H80" s="508">
        <f t="shared" si="3"/>
        <v>0</v>
      </c>
      <c r="I80" s="197"/>
    </row>
    <row r="81" spans="1:9" s="196" customFormat="1" hidden="1">
      <c r="A81" s="502" t="s">
        <v>108</v>
      </c>
      <c r="B81" s="503" t="s">
        <v>913</v>
      </c>
      <c r="C81" s="578" t="s">
        <v>929</v>
      </c>
      <c r="D81" s="504">
        <v>211.71</v>
      </c>
      <c r="E81" s="505">
        <f t="shared" si="9"/>
        <v>0</v>
      </c>
      <c r="F81" s="506">
        <f t="shared" si="10"/>
        <v>0</v>
      </c>
      <c r="G81" s="507" t="s">
        <v>922</v>
      </c>
      <c r="H81" s="508">
        <f t="shared" si="3"/>
        <v>0</v>
      </c>
      <c r="I81" s="197"/>
    </row>
    <row r="82" spans="1:9" s="196" customFormat="1" hidden="1">
      <c r="A82" s="502" t="s">
        <v>108</v>
      </c>
      <c r="B82" s="503" t="s">
        <v>913</v>
      </c>
      <c r="C82" s="578" t="s">
        <v>930</v>
      </c>
      <c r="D82" s="504">
        <v>203.625</v>
      </c>
      <c r="E82" s="505">
        <f t="shared" si="9"/>
        <v>0</v>
      </c>
      <c r="F82" s="506">
        <f t="shared" si="10"/>
        <v>0</v>
      </c>
      <c r="G82" s="507" t="s">
        <v>922</v>
      </c>
      <c r="H82" s="508">
        <f t="shared" si="3"/>
        <v>0</v>
      </c>
      <c r="I82" s="197"/>
    </row>
    <row r="83" spans="1:9" s="196" customFormat="1" hidden="1">
      <c r="A83" s="502" t="s">
        <v>108</v>
      </c>
      <c r="B83" s="503" t="s">
        <v>913</v>
      </c>
      <c r="C83" s="578" t="s">
        <v>931</v>
      </c>
      <c r="D83" s="504">
        <v>203.62350000000001</v>
      </c>
      <c r="E83" s="505">
        <f t="shared" si="9"/>
        <v>0</v>
      </c>
      <c r="F83" s="506">
        <f t="shared" si="10"/>
        <v>0</v>
      </c>
      <c r="G83" s="507" t="s">
        <v>922</v>
      </c>
      <c r="H83" s="508">
        <f t="shared" si="3"/>
        <v>0</v>
      </c>
      <c r="I83" s="197"/>
    </row>
    <row r="84" spans="1:9" s="196" customFormat="1" hidden="1">
      <c r="A84" s="502" t="s">
        <v>108</v>
      </c>
      <c r="B84" s="503" t="s">
        <v>914</v>
      </c>
      <c r="C84" s="578" t="s">
        <v>929</v>
      </c>
      <c r="D84" s="504">
        <v>248.96</v>
      </c>
      <c r="E84" s="505">
        <f t="shared" si="9"/>
        <v>0</v>
      </c>
      <c r="F84" s="506">
        <f t="shared" si="10"/>
        <v>0</v>
      </c>
      <c r="G84" s="507" t="s">
        <v>922</v>
      </c>
      <c r="H84" s="508">
        <f t="shared" si="3"/>
        <v>0</v>
      </c>
      <c r="I84" s="197"/>
    </row>
    <row r="85" spans="1:9" s="196" customFormat="1" hidden="1">
      <c r="A85" s="502" t="s">
        <v>108</v>
      </c>
      <c r="B85" s="503" t="s">
        <v>914</v>
      </c>
      <c r="C85" s="578" t="s">
        <v>930</v>
      </c>
      <c r="D85" s="504">
        <v>216.67</v>
      </c>
      <c r="E85" s="505">
        <f t="shared" si="9"/>
        <v>0</v>
      </c>
      <c r="F85" s="506">
        <f t="shared" si="10"/>
        <v>0</v>
      </c>
      <c r="G85" s="507" t="s">
        <v>922</v>
      </c>
      <c r="H85" s="508">
        <f t="shared" si="3"/>
        <v>0</v>
      </c>
      <c r="I85" s="197"/>
    </row>
    <row r="86" spans="1:9" s="196" customFormat="1" hidden="1">
      <c r="A86" s="502" t="s">
        <v>108</v>
      </c>
      <c r="B86" s="503" t="s">
        <v>914</v>
      </c>
      <c r="C86" s="578" t="s">
        <v>931</v>
      </c>
      <c r="D86" s="504">
        <v>247.5</v>
      </c>
      <c r="E86" s="505">
        <f t="shared" si="9"/>
        <v>0</v>
      </c>
      <c r="F86" s="506">
        <f t="shared" si="10"/>
        <v>0</v>
      </c>
      <c r="G86" s="507" t="s">
        <v>922</v>
      </c>
      <c r="H86" s="508">
        <f t="shared" si="3"/>
        <v>0</v>
      </c>
      <c r="I86" s="197"/>
    </row>
    <row r="87" spans="1:9" s="196" customFormat="1" hidden="1">
      <c r="A87" s="502" t="s">
        <v>98</v>
      </c>
      <c r="B87" s="503" t="s">
        <v>912</v>
      </c>
      <c r="C87" s="578" t="s">
        <v>927</v>
      </c>
      <c r="D87" s="504">
        <v>513.24</v>
      </c>
      <c r="E87" s="505">
        <f t="shared" si="9"/>
        <v>0</v>
      </c>
      <c r="F87" s="506">
        <f t="shared" si="10"/>
        <v>0</v>
      </c>
      <c r="G87" s="511" t="s">
        <v>928</v>
      </c>
      <c r="H87" s="508">
        <f t="shared" si="3"/>
        <v>0</v>
      </c>
      <c r="I87" s="197"/>
    </row>
    <row r="88" spans="1:9" s="196" customFormat="1" hidden="1">
      <c r="A88" s="502" t="s">
        <v>98</v>
      </c>
      <c r="B88" s="503" t="s">
        <v>913</v>
      </c>
      <c r="C88" s="578"/>
      <c r="D88" s="504">
        <v>513.24</v>
      </c>
      <c r="E88" s="505">
        <f t="shared" si="9"/>
        <v>0</v>
      </c>
      <c r="F88" s="506">
        <f t="shared" si="10"/>
        <v>0</v>
      </c>
      <c r="G88" s="507" t="s">
        <v>922</v>
      </c>
      <c r="H88" s="508">
        <f t="shared" si="3"/>
        <v>0</v>
      </c>
      <c r="I88" s="197"/>
    </row>
    <row r="89" spans="1:9" s="196" customFormat="1" hidden="1">
      <c r="A89" s="502" t="s">
        <v>98</v>
      </c>
      <c r="B89" s="503" t="s">
        <v>914</v>
      </c>
      <c r="C89" s="578"/>
      <c r="D89" s="504">
        <v>286.86</v>
      </c>
      <c r="E89" s="505">
        <f t="shared" si="9"/>
        <v>0</v>
      </c>
      <c r="F89" s="506">
        <f t="shared" si="10"/>
        <v>0</v>
      </c>
      <c r="G89" s="507" t="s">
        <v>922</v>
      </c>
      <c r="H89" s="508">
        <f t="shared" si="3"/>
        <v>0</v>
      </c>
      <c r="I89" s="197"/>
    </row>
    <row r="90" spans="1:9" s="196" customFormat="1">
      <c r="A90" s="502" t="s">
        <v>98</v>
      </c>
      <c r="B90" s="509" t="s">
        <v>1014</v>
      </c>
      <c r="C90" s="579">
        <v>6</v>
      </c>
      <c r="D90" s="504">
        <v>240</v>
      </c>
      <c r="E90" s="505">
        <f>VLOOKUP(B90,$E$3:$G$9,3,FALSE)</f>
        <v>0</v>
      </c>
      <c r="F90" s="506">
        <f>E90*D90</f>
        <v>0</v>
      </c>
      <c r="G90" s="507" t="s">
        <v>922</v>
      </c>
      <c r="H90" s="508">
        <f t="shared" si="3"/>
        <v>0</v>
      </c>
      <c r="I90" s="197"/>
    </row>
    <row r="91" spans="1:9" s="196" customFormat="1" hidden="1">
      <c r="A91" s="502" t="s">
        <v>110</v>
      </c>
      <c r="B91" s="503" t="s">
        <v>912</v>
      </c>
      <c r="C91" s="578"/>
      <c r="D91" s="504">
        <v>238.5</v>
      </c>
      <c r="E91" s="505">
        <f t="shared" si="9"/>
        <v>0</v>
      </c>
      <c r="F91" s="506">
        <f t="shared" si="10"/>
        <v>0</v>
      </c>
      <c r="G91" s="507" t="s">
        <v>922</v>
      </c>
      <c r="H91" s="508">
        <f t="shared" si="3"/>
        <v>0</v>
      </c>
      <c r="I91" s="197"/>
    </row>
    <row r="92" spans="1:9" s="196" customFormat="1" hidden="1">
      <c r="A92" s="502" t="s">
        <v>110</v>
      </c>
      <c r="B92" s="503" t="s">
        <v>913</v>
      </c>
      <c r="C92" s="578"/>
      <c r="D92" s="504">
        <v>238.5</v>
      </c>
      <c r="E92" s="505">
        <f t="shared" si="9"/>
        <v>0</v>
      </c>
      <c r="F92" s="506">
        <f t="shared" si="10"/>
        <v>0</v>
      </c>
      <c r="G92" s="507" t="s">
        <v>922</v>
      </c>
      <c r="H92" s="508">
        <f t="shared" si="3"/>
        <v>0</v>
      </c>
      <c r="I92" s="197"/>
    </row>
    <row r="93" spans="1:9" s="196" customFormat="1" hidden="1">
      <c r="A93" s="502" t="s">
        <v>110</v>
      </c>
      <c r="B93" s="503" t="s">
        <v>923</v>
      </c>
      <c r="C93" s="580" t="s">
        <v>924</v>
      </c>
      <c r="D93" s="504"/>
      <c r="E93" s="505"/>
      <c r="F93" s="510"/>
      <c r="G93" s="507" t="s">
        <v>922</v>
      </c>
      <c r="H93" s="508">
        <f t="shared" si="3"/>
        <v>0</v>
      </c>
      <c r="I93" s="197"/>
    </row>
    <row r="94" spans="1:9" s="196" customFormat="1">
      <c r="A94" s="502" t="s">
        <v>110</v>
      </c>
      <c r="B94" s="509" t="s">
        <v>1014</v>
      </c>
      <c r="C94" s="579">
        <v>6</v>
      </c>
      <c r="D94" s="504">
        <v>240</v>
      </c>
      <c r="E94" s="505">
        <f>VLOOKUP(B94,$E$3:$G$9,3,FALSE)</f>
        <v>0</v>
      </c>
      <c r="F94" s="506">
        <f>E94*D94</f>
        <v>0</v>
      </c>
      <c r="G94" s="507" t="s">
        <v>922</v>
      </c>
      <c r="H94" s="508">
        <f t="shared" si="3"/>
        <v>0</v>
      </c>
      <c r="I94" s="197"/>
    </row>
    <row r="95" spans="1:9" s="196" customFormat="1" hidden="1">
      <c r="A95" s="502" t="s">
        <v>78</v>
      </c>
      <c r="B95" s="503" t="s">
        <v>912</v>
      </c>
      <c r="C95" s="578"/>
      <c r="D95" s="504">
        <v>61.17</v>
      </c>
      <c r="E95" s="505">
        <f t="shared" ref="E95:E130" si="11">VLOOKUP(B95,$E$3:$G$9,3,FALSE)</f>
        <v>0</v>
      </c>
      <c r="F95" s="506">
        <f t="shared" ref="F95:F130" si="12">E95*D95</f>
        <v>0</v>
      </c>
      <c r="G95" s="507" t="s">
        <v>922</v>
      </c>
      <c r="H95" s="508">
        <f t="shared" si="3"/>
        <v>0</v>
      </c>
      <c r="I95" s="197"/>
    </row>
    <row r="96" spans="1:9" s="196" customFormat="1" hidden="1">
      <c r="A96" s="502" t="s">
        <v>78</v>
      </c>
      <c r="B96" s="503" t="s">
        <v>913</v>
      </c>
      <c r="C96" s="578"/>
      <c r="D96" s="504">
        <v>61.17</v>
      </c>
      <c r="E96" s="505">
        <f t="shared" si="11"/>
        <v>0</v>
      </c>
      <c r="F96" s="506">
        <f t="shared" si="12"/>
        <v>0</v>
      </c>
      <c r="G96" s="507" t="s">
        <v>922</v>
      </c>
      <c r="H96" s="508">
        <f t="shared" si="3"/>
        <v>0</v>
      </c>
      <c r="I96" s="197"/>
    </row>
    <row r="97" spans="1:9" s="196" customFormat="1" hidden="1">
      <c r="A97" s="502" t="s">
        <v>78</v>
      </c>
      <c r="B97" s="503" t="s">
        <v>914</v>
      </c>
      <c r="C97" s="578"/>
      <c r="D97" s="504">
        <v>0</v>
      </c>
      <c r="E97" s="505">
        <f t="shared" si="11"/>
        <v>0</v>
      </c>
      <c r="F97" s="506">
        <f t="shared" si="12"/>
        <v>0</v>
      </c>
      <c r="G97" s="507" t="s">
        <v>922</v>
      </c>
      <c r="H97" s="508">
        <f t="shared" si="3"/>
        <v>0</v>
      </c>
      <c r="I97" s="197"/>
    </row>
    <row r="98" spans="1:9" s="196" customFormat="1">
      <c r="A98" s="502" t="s">
        <v>78</v>
      </c>
      <c r="B98" s="509" t="s">
        <v>1014</v>
      </c>
      <c r="C98" s="579">
        <v>6</v>
      </c>
      <c r="D98" s="504">
        <v>240</v>
      </c>
      <c r="E98" s="505">
        <f t="shared" si="11"/>
        <v>0</v>
      </c>
      <c r="F98" s="506">
        <f t="shared" si="12"/>
        <v>0</v>
      </c>
      <c r="G98" s="507" t="s">
        <v>922</v>
      </c>
      <c r="H98" s="508">
        <f t="shared" si="3"/>
        <v>0</v>
      </c>
      <c r="I98" s="197"/>
    </row>
    <row r="99" spans="1:9" s="196" customFormat="1" hidden="1">
      <c r="A99" s="273" t="s">
        <v>70</v>
      </c>
      <c r="B99" s="503" t="s">
        <v>912</v>
      </c>
      <c r="C99" s="578"/>
      <c r="D99" s="504">
        <v>85.07</v>
      </c>
      <c r="E99" s="505">
        <f t="shared" si="11"/>
        <v>0</v>
      </c>
      <c r="F99" s="506">
        <f t="shared" si="12"/>
        <v>0</v>
      </c>
      <c r="G99" s="507" t="s">
        <v>922</v>
      </c>
      <c r="H99" s="508">
        <f t="shared" si="3"/>
        <v>0</v>
      </c>
      <c r="I99" s="197"/>
    </row>
    <row r="100" spans="1:9" s="196" customFormat="1" hidden="1">
      <c r="A100" s="273" t="s">
        <v>70</v>
      </c>
      <c r="B100" s="503" t="s">
        <v>913</v>
      </c>
      <c r="C100" s="578"/>
      <c r="D100" s="504">
        <v>85.07</v>
      </c>
      <c r="E100" s="505">
        <f t="shared" si="11"/>
        <v>0</v>
      </c>
      <c r="F100" s="506">
        <f t="shared" si="12"/>
        <v>0</v>
      </c>
      <c r="G100" s="507" t="s">
        <v>922</v>
      </c>
      <c r="H100" s="508">
        <f t="shared" si="3"/>
        <v>0</v>
      </c>
      <c r="I100" s="197"/>
    </row>
    <row r="101" spans="1:9" s="196" customFormat="1" hidden="1">
      <c r="A101" s="273" t="s">
        <v>70</v>
      </c>
      <c r="B101" s="503" t="s">
        <v>914</v>
      </c>
      <c r="C101" s="578"/>
      <c r="D101" s="504">
        <v>0</v>
      </c>
      <c r="E101" s="505">
        <f t="shared" si="11"/>
        <v>0</v>
      </c>
      <c r="F101" s="506">
        <f t="shared" si="12"/>
        <v>0</v>
      </c>
      <c r="G101" s="511">
        <v>2</v>
      </c>
      <c r="H101" s="508">
        <f t="shared" si="3"/>
        <v>0</v>
      </c>
      <c r="I101" s="197" t="s">
        <v>925</v>
      </c>
    </row>
    <row r="102" spans="1:9" s="196" customFormat="1">
      <c r="A102" s="273" t="s">
        <v>70</v>
      </c>
      <c r="B102" s="509" t="s">
        <v>1014</v>
      </c>
      <c r="C102" s="579">
        <v>6</v>
      </c>
      <c r="D102" s="504">
        <v>240</v>
      </c>
      <c r="E102" s="505">
        <f t="shared" si="11"/>
        <v>0</v>
      </c>
      <c r="F102" s="506">
        <f t="shared" si="12"/>
        <v>0</v>
      </c>
      <c r="G102" s="507" t="s">
        <v>922</v>
      </c>
      <c r="H102" s="508">
        <f t="shared" si="3"/>
        <v>0</v>
      </c>
      <c r="I102" s="197"/>
    </row>
    <row r="103" spans="1:9" s="196" customFormat="1" hidden="1">
      <c r="A103" s="502" t="s">
        <v>100</v>
      </c>
      <c r="B103" s="503" t="s">
        <v>912</v>
      </c>
      <c r="C103" s="578"/>
      <c r="D103" s="504">
        <v>138.9</v>
      </c>
      <c r="E103" s="505">
        <f t="shared" si="11"/>
        <v>0</v>
      </c>
      <c r="F103" s="506">
        <f t="shared" si="12"/>
        <v>0</v>
      </c>
      <c r="G103" s="507" t="s">
        <v>922</v>
      </c>
      <c r="H103" s="508">
        <f t="shared" si="3"/>
        <v>0</v>
      </c>
      <c r="I103" s="197"/>
    </row>
    <row r="104" spans="1:9" s="196" customFormat="1" hidden="1">
      <c r="A104" s="502" t="s">
        <v>100</v>
      </c>
      <c r="B104" s="503" t="s">
        <v>913</v>
      </c>
      <c r="C104" s="578"/>
      <c r="D104" s="504">
        <v>138.9</v>
      </c>
      <c r="E104" s="505">
        <f t="shared" si="11"/>
        <v>0</v>
      </c>
      <c r="F104" s="506">
        <f t="shared" si="12"/>
        <v>0</v>
      </c>
      <c r="G104" s="507" t="s">
        <v>922</v>
      </c>
      <c r="H104" s="508">
        <f t="shared" si="3"/>
        <v>0</v>
      </c>
      <c r="I104" s="197"/>
    </row>
    <row r="105" spans="1:9" s="196" customFormat="1" hidden="1">
      <c r="A105" s="502" t="s">
        <v>100</v>
      </c>
      <c r="B105" s="503" t="s">
        <v>914</v>
      </c>
      <c r="C105" s="578"/>
      <c r="D105" s="504">
        <v>202.12</v>
      </c>
      <c r="E105" s="505">
        <f t="shared" si="11"/>
        <v>0</v>
      </c>
      <c r="F105" s="506">
        <f t="shared" si="12"/>
        <v>0</v>
      </c>
      <c r="G105" s="507" t="s">
        <v>922</v>
      </c>
      <c r="H105" s="508">
        <f t="shared" si="3"/>
        <v>0</v>
      </c>
      <c r="I105" s="197"/>
    </row>
    <row r="106" spans="1:9" s="196" customFormat="1">
      <c r="A106" s="502" t="s">
        <v>100</v>
      </c>
      <c r="B106" s="509" t="s">
        <v>1014</v>
      </c>
      <c r="C106" s="579">
        <v>5</v>
      </c>
      <c r="D106" s="504">
        <v>200</v>
      </c>
      <c r="E106" s="505">
        <f t="shared" si="11"/>
        <v>0</v>
      </c>
      <c r="F106" s="506">
        <f t="shared" si="12"/>
        <v>0</v>
      </c>
      <c r="G106" s="507" t="s">
        <v>922</v>
      </c>
      <c r="H106" s="508">
        <f t="shared" si="3"/>
        <v>0</v>
      </c>
      <c r="I106" s="197"/>
    </row>
    <row r="107" spans="1:9" s="196" customFormat="1" hidden="1">
      <c r="A107" s="502" t="s">
        <v>74</v>
      </c>
      <c r="B107" s="503" t="s">
        <v>912</v>
      </c>
      <c r="C107" s="578"/>
      <c r="D107" s="504">
        <v>0</v>
      </c>
      <c r="E107" s="505">
        <f t="shared" si="11"/>
        <v>0</v>
      </c>
      <c r="F107" s="506">
        <f t="shared" si="12"/>
        <v>0</v>
      </c>
      <c r="G107" s="507" t="s">
        <v>922</v>
      </c>
      <c r="H107" s="508">
        <f t="shared" si="3"/>
        <v>0</v>
      </c>
      <c r="I107" s="197" t="s">
        <v>925</v>
      </c>
    </row>
    <row r="108" spans="1:9" s="196" customFormat="1" hidden="1">
      <c r="A108" s="502" t="s">
        <v>74</v>
      </c>
      <c r="B108" s="503" t="s">
        <v>913</v>
      </c>
      <c r="C108" s="578"/>
      <c r="D108" s="504">
        <v>0</v>
      </c>
      <c r="E108" s="505">
        <f t="shared" si="11"/>
        <v>0</v>
      </c>
      <c r="F108" s="506">
        <f t="shared" si="12"/>
        <v>0</v>
      </c>
      <c r="G108" s="507" t="s">
        <v>922</v>
      </c>
      <c r="H108" s="508">
        <f t="shared" si="3"/>
        <v>0</v>
      </c>
      <c r="I108" s="197" t="s">
        <v>925</v>
      </c>
    </row>
    <row r="109" spans="1:9" s="196" customFormat="1" hidden="1">
      <c r="A109" s="502" t="s">
        <v>74</v>
      </c>
      <c r="B109" s="503" t="s">
        <v>914</v>
      </c>
      <c r="C109" s="578"/>
      <c r="D109" s="504">
        <v>0</v>
      </c>
      <c r="E109" s="505">
        <f t="shared" si="11"/>
        <v>0</v>
      </c>
      <c r="F109" s="506">
        <f t="shared" si="12"/>
        <v>0</v>
      </c>
      <c r="G109" s="507" t="s">
        <v>922</v>
      </c>
      <c r="H109" s="508">
        <f t="shared" si="3"/>
        <v>0</v>
      </c>
      <c r="I109" s="197" t="s">
        <v>925</v>
      </c>
    </row>
    <row r="110" spans="1:9" s="196" customFormat="1">
      <c r="A110" s="502" t="s">
        <v>74</v>
      </c>
      <c r="B110" s="509" t="s">
        <v>1014</v>
      </c>
      <c r="C110" s="579">
        <v>4</v>
      </c>
      <c r="D110" s="504">
        <v>160</v>
      </c>
      <c r="E110" s="505">
        <f t="shared" si="11"/>
        <v>0</v>
      </c>
      <c r="F110" s="506">
        <f t="shared" si="12"/>
        <v>0</v>
      </c>
      <c r="G110" s="507" t="s">
        <v>922</v>
      </c>
      <c r="H110" s="508">
        <f t="shared" si="3"/>
        <v>0</v>
      </c>
      <c r="I110" s="197"/>
    </row>
    <row r="111" spans="1:9" s="196" customFormat="1" hidden="1">
      <c r="A111" s="502" t="s">
        <v>90</v>
      </c>
      <c r="B111" s="503" t="s">
        <v>912</v>
      </c>
      <c r="C111" s="578"/>
      <c r="D111" s="504">
        <v>88.39</v>
      </c>
      <c r="E111" s="505">
        <f t="shared" si="11"/>
        <v>0</v>
      </c>
      <c r="F111" s="506">
        <f t="shared" si="12"/>
        <v>0</v>
      </c>
      <c r="G111" s="507" t="s">
        <v>922</v>
      </c>
      <c r="H111" s="508">
        <f t="shared" si="3"/>
        <v>0</v>
      </c>
      <c r="I111" s="197"/>
    </row>
    <row r="112" spans="1:9" s="196" customFormat="1" hidden="1">
      <c r="A112" s="502" t="s">
        <v>90</v>
      </c>
      <c r="B112" s="503" t="s">
        <v>913</v>
      </c>
      <c r="C112" s="578"/>
      <c r="D112" s="504">
        <v>88.39</v>
      </c>
      <c r="E112" s="505">
        <f t="shared" si="11"/>
        <v>0</v>
      </c>
      <c r="F112" s="506">
        <f t="shared" si="12"/>
        <v>0</v>
      </c>
      <c r="G112" s="507" t="s">
        <v>922</v>
      </c>
      <c r="H112" s="508">
        <f t="shared" si="3"/>
        <v>0</v>
      </c>
      <c r="I112" s="197"/>
    </row>
    <row r="113" spans="1:9" s="196" customFormat="1" hidden="1">
      <c r="A113" s="502" t="s">
        <v>90</v>
      </c>
      <c r="B113" s="503" t="s">
        <v>914</v>
      </c>
      <c r="C113" s="578"/>
      <c r="D113" s="504">
        <v>38.36</v>
      </c>
      <c r="E113" s="505">
        <f t="shared" si="11"/>
        <v>0</v>
      </c>
      <c r="F113" s="506">
        <f t="shared" si="12"/>
        <v>0</v>
      </c>
      <c r="G113" s="507" t="s">
        <v>922</v>
      </c>
      <c r="H113" s="508">
        <f t="shared" si="3"/>
        <v>0</v>
      </c>
      <c r="I113" s="197"/>
    </row>
    <row r="114" spans="1:9" s="196" customFormat="1">
      <c r="A114" s="502" t="s">
        <v>90</v>
      </c>
      <c r="B114" s="509" t="s">
        <v>1014</v>
      </c>
      <c r="C114" s="579">
        <v>3</v>
      </c>
      <c r="D114" s="504">
        <v>120</v>
      </c>
      <c r="E114" s="505">
        <f t="shared" si="11"/>
        <v>0</v>
      </c>
      <c r="F114" s="506">
        <f t="shared" si="12"/>
        <v>0</v>
      </c>
      <c r="G114" s="507" t="s">
        <v>922</v>
      </c>
      <c r="H114" s="508">
        <f t="shared" si="3"/>
        <v>0</v>
      </c>
      <c r="I114" s="197"/>
    </row>
    <row r="115" spans="1:9" s="196" customFormat="1" hidden="1">
      <c r="A115" s="502" t="s">
        <v>103</v>
      </c>
      <c r="B115" s="503" t="s">
        <v>912</v>
      </c>
      <c r="C115" s="578"/>
      <c r="D115" s="504">
        <v>83.54</v>
      </c>
      <c r="E115" s="505">
        <f t="shared" si="11"/>
        <v>0</v>
      </c>
      <c r="F115" s="506">
        <f t="shared" si="12"/>
        <v>0</v>
      </c>
      <c r="G115" s="507" t="s">
        <v>922</v>
      </c>
      <c r="H115" s="508">
        <f t="shared" si="3"/>
        <v>0</v>
      </c>
      <c r="I115" s="197"/>
    </row>
    <row r="116" spans="1:9" s="196" customFormat="1" hidden="1">
      <c r="A116" s="502" t="s">
        <v>103</v>
      </c>
      <c r="B116" s="503" t="s">
        <v>913</v>
      </c>
      <c r="C116" s="578"/>
      <c r="D116" s="504">
        <v>83.54</v>
      </c>
      <c r="E116" s="505">
        <f t="shared" si="11"/>
        <v>0</v>
      </c>
      <c r="F116" s="506">
        <f t="shared" si="12"/>
        <v>0</v>
      </c>
      <c r="G116" s="507" t="s">
        <v>922</v>
      </c>
      <c r="H116" s="508">
        <f t="shared" si="3"/>
        <v>0</v>
      </c>
      <c r="I116" s="197"/>
    </row>
    <row r="117" spans="1:9" s="196" customFormat="1" hidden="1">
      <c r="A117" s="502" t="s">
        <v>103</v>
      </c>
      <c r="B117" s="503" t="s">
        <v>914</v>
      </c>
      <c r="C117" s="578"/>
      <c r="D117" s="504">
        <v>2</v>
      </c>
      <c r="E117" s="505">
        <f t="shared" si="11"/>
        <v>0</v>
      </c>
      <c r="F117" s="506">
        <f t="shared" si="12"/>
        <v>0</v>
      </c>
      <c r="G117" s="507" t="s">
        <v>922</v>
      </c>
      <c r="H117" s="508">
        <f t="shared" si="3"/>
        <v>0</v>
      </c>
      <c r="I117" s="197"/>
    </row>
    <row r="118" spans="1:9" s="196" customFormat="1">
      <c r="A118" s="502" t="s">
        <v>103</v>
      </c>
      <c r="B118" s="509" t="s">
        <v>1014</v>
      </c>
      <c r="C118" s="579">
        <v>1</v>
      </c>
      <c r="D118" s="504">
        <v>40</v>
      </c>
      <c r="E118" s="505">
        <f t="shared" si="11"/>
        <v>0</v>
      </c>
      <c r="F118" s="506">
        <f t="shared" si="12"/>
        <v>0</v>
      </c>
      <c r="G118" s="507" t="s">
        <v>922</v>
      </c>
      <c r="H118" s="508">
        <f t="shared" si="3"/>
        <v>0</v>
      </c>
      <c r="I118" s="197"/>
    </row>
    <row r="119" spans="1:9" s="196" customFormat="1" hidden="1">
      <c r="A119" s="502" t="s">
        <v>96</v>
      </c>
      <c r="B119" s="503" t="s">
        <v>912</v>
      </c>
      <c r="C119" s="578"/>
      <c r="D119" s="504">
        <v>66.040000000000006</v>
      </c>
      <c r="E119" s="505">
        <f t="shared" si="11"/>
        <v>0</v>
      </c>
      <c r="F119" s="506">
        <f t="shared" si="12"/>
        <v>0</v>
      </c>
      <c r="G119" s="507" t="s">
        <v>922</v>
      </c>
      <c r="H119" s="508">
        <f t="shared" si="3"/>
        <v>0</v>
      </c>
      <c r="I119" s="197"/>
    </row>
    <row r="120" spans="1:9" s="196" customFormat="1" hidden="1">
      <c r="A120" s="502" t="s">
        <v>96</v>
      </c>
      <c r="B120" s="503" t="s">
        <v>913</v>
      </c>
      <c r="C120" s="578"/>
      <c r="D120" s="504">
        <v>66.040000000000006</v>
      </c>
      <c r="E120" s="505">
        <f t="shared" si="11"/>
        <v>0</v>
      </c>
      <c r="F120" s="506">
        <f t="shared" si="12"/>
        <v>0</v>
      </c>
      <c r="G120" s="507" t="s">
        <v>922</v>
      </c>
      <c r="H120" s="508">
        <f t="shared" si="3"/>
        <v>0</v>
      </c>
      <c r="I120" s="197"/>
    </row>
    <row r="121" spans="1:9" s="196" customFormat="1" hidden="1">
      <c r="A121" s="502" t="s">
        <v>96</v>
      </c>
      <c r="B121" s="503" t="s">
        <v>914</v>
      </c>
      <c r="C121" s="578"/>
      <c r="D121" s="504">
        <v>20.86</v>
      </c>
      <c r="E121" s="505">
        <f t="shared" si="11"/>
        <v>0</v>
      </c>
      <c r="F121" s="506">
        <f t="shared" si="12"/>
        <v>0</v>
      </c>
      <c r="G121" s="507" t="s">
        <v>922</v>
      </c>
      <c r="H121" s="508">
        <f t="shared" si="3"/>
        <v>0</v>
      </c>
      <c r="I121" s="197"/>
    </row>
    <row r="122" spans="1:9" s="196" customFormat="1">
      <c r="A122" s="502" t="s">
        <v>96</v>
      </c>
      <c r="B122" s="509" t="s">
        <v>1014</v>
      </c>
      <c r="C122" s="579">
        <v>1</v>
      </c>
      <c r="D122" s="504">
        <v>40</v>
      </c>
      <c r="E122" s="505">
        <f t="shared" si="11"/>
        <v>0</v>
      </c>
      <c r="F122" s="506">
        <f t="shared" si="12"/>
        <v>0</v>
      </c>
      <c r="G122" s="507" t="s">
        <v>922</v>
      </c>
      <c r="H122" s="508">
        <f t="shared" si="3"/>
        <v>0</v>
      </c>
      <c r="I122" s="197"/>
    </row>
    <row r="123" spans="1:9" s="196" customFormat="1" hidden="1">
      <c r="A123" s="278" t="s">
        <v>97</v>
      </c>
      <c r="B123" s="512" t="s">
        <v>912</v>
      </c>
      <c r="C123" s="581"/>
      <c r="D123" s="504">
        <v>101.5</v>
      </c>
      <c r="E123" s="513">
        <f t="shared" si="11"/>
        <v>0</v>
      </c>
      <c r="F123" s="506">
        <f t="shared" si="12"/>
        <v>0</v>
      </c>
      <c r="G123" s="514" t="s">
        <v>922</v>
      </c>
      <c r="H123" s="506">
        <f t="shared" si="3"/>
        <v>0</v>
      </c>
      <c r="I123" s="197"/>
    </row>
    <row r="124" spans="1:9" s="196" customFormat="1" hidden="1">
      <c r="A124" s="278" t="s">
        <v>97</v>
      </c>
      <c r="B124" s="512" t="s">
        <v>913</v>
      </c>
      <c r="C124" s="581"/>
      <c r="D124" s="504">
        <v>102</v>
      </c>
      <c r="E124" s="513">
        <f t="shared" si="11"/>
        <v>0</v>
      </c>
      <c r="F124" s="506">
        <f t="shared" si="12"/>
        <v>0</v>
      </c>
      <c r="G124" s="514" t="s">
        <v>922</v>
      </c>
      <c r="H124" s="506">
        <f t="shared" si="3"/>
        <v>0</v>
      </c>
      <c r="I124" s="197"/>
    </row>
    <row r="125" spans="1:9" s="196" customFormat="1" hidden="1">
      <c r="A125" s="278" t="s">
        <v>97</v>
      </c>
      <c r="B125" s="512" t="s">
        <v>914</v>
      </c>
      <c r="C125" s="581"/>
      <c r="D125" s="504">
        <v>16.36</v>
      </c>
      <c r="E125" s="513">
        <f t="shared" si="11"/>
        <v>0</v>
      </c>
      <c r="F125" s="506">
        <f t="shared" si="12"/>
        <v>0</v>
      </c>
      <c r="G125" s="514" t="s">
        <v>922</v>
      </c>
      <c r="H125" s="506">
        <f t="shared" si="3"/>
        <v>0</v>
      </c>
      <c r="I125" s="197"/>
    </row>
    <row r="126" spans="1:9" s="196" customFormat="1">
      <c r="A126" s="278" t="s">
        <v>97</v>
      </c>
      <c r="B126" s="509" t="s">
        <v>1014</v>
      </c>
      <c r="C126" s="579">
        <v>3</v>
      </c>
      <c r="D126" s="504">
        <v>120</v>
      </c>
      <c r="E126" s="505">
        <f t="shared" si="11"/>
        <v>0</v>
      </c>
      <c r="F126" s="506">
        <f t="shared" si="12"/>
        <v>0</v>
      </c>
      <c r="G126" s="507" t="s">
        <v>922</v>
      </c>
      <c r="H126" s="508">
        <f t="shared" si="3"/>
        <v>0</v>
      </c>
      <c r="I126" s="197"/>
    </row>
    <row r="127" spans="1:9" s="196" customFormat="1" hidden="1">
      <c r="A127" s="273" t="s">
        <v>68</v>
      </c>
      <c r="B127" s="503" t="s">
        <v>913</v>
      </c>
      <c r="C127" s="578"/>
      <c r="D127" s="504">
        <v>304.89999999999998</v>
      </c>
      <c r="E127" s="505">
        <f t="shared" si="11"/>
        <v>0</v>
      </c>
      <c r="F127" s="506">
        <f t="shared" si="12"/>
        <v>0</v>
      </c>
      <c r="G127" s="507" t="s">
        <v>922</v>
      </c>
      <c r="H127" s="508">
        <f t="shared" si="3"/>
        <v>0</v>
      </c>
      <c r="I127" s="197"/>
    </row>
    <row r="128" spans="1:9" s="196" customFormat="1" hidden="1">
      <c r="A128" s="273" t="s">
        <v>68</v>
      </c>
      <c r="B128" s="503" t="s">
        <v>912</v>
      </c>
      <c r="C128" s="578"/>
      <c r="D128" s="504">
        <v>304.89999999999998</v>
      </c>
      <c r="E128" s="505">
        <f t="shared" si="11"/>
        <v>0</v>
      </c>
      <c r="F128" s="506">
        <f t="shared" si="12"/>
        <v>0</v>
      </c>
      <c r="G128" s="507" t="s">
        <v>922</v>
      </c>
      <c r="H128" s="508">
        <f t="shared" si="3"/>
        <v>0</v>
      </c>
      <c r="I128" s="197"/>
    </row>
    <row r="129" spans="1:9" s="196" customFormat="1" hidden="1">
      <c r="A129" s="273" t="s">
        <v>68</v>
      </c>
      <c r="B129" s="503" t="s">
        <v>914</v>
      </c>
      <c r="C129" s="578"/>
      <c r="D129" s="504">
        <v>130.1</v>
      </c>
      <c r="E129" s="505">
        <f t="shared" si="11"/>
        <v>0</v>
      </c>
      <c r="F129" s="506">
        <f t="shared" si="12"/>
        <v>0</v>
      </c>
      <c r="G129" s="507" t="s">
        <v>922</v>
      </c>
      <c r="H129" s="508">
        <f t="shared" si="3"/>
        <v>0</v>
      </c>
      <c r="I129" s="197"/>
    </row>
    <row r="130" spans="1:9" s="196" customFormat="1" hidden="1">
      <c r="A130" s="273" t="s">
        <v>68</v>
      </c>
      <c r="B130" s="503" t="s">
        <v>915</v>
      </c>
      <c r="C130" s="578"/>
      <c r="D130" s="504">
        <v>201.3</v>
      </c>
      <c r="E130" s="505">
        <f t="shared" si="11"/>
        <v>0</v>
      </c>
      <c r="F130" s="506">
        <f t="shared" si="12"/>
        <v>0</v>
      </c>
      <c r="G130" s="507" t="s">
        <v>922</v>
      </c>
      <c r="H130" s="508">
        <f t="shared" si="3"/>
        <v>0</v>
      </c>
      <c r="I130" s="197"/>
    </row>
    <row r="131" spans="1:9" s="196" customFormat="1" hidden="1">
      <c r="A131" s="273" t="s">
        <v>68</v>
      </c>
      <c r="B131" s="503" t="s">
        <v>923</v>
      </c>
      <c r="C131" s="580" t="s">
        <v>932</v>
      </c>
      <c r="D131" s="504"/>
      <c r="E131" s="505"/>
      <c r="F131" s="510"/>
      <c r="G131" s="507" t="s">
        <v>922</v>
      </c>
      <c r="H131" s="508">
        <f t="shared" si="3"/>
        <v>0</v>
      </c>
      <c r="I131" s="197"/>
    </row>
    <row r="132" spans="1:9" s="196" customFormat="1">
      <c r="A132" s="273" t="s">
        <v>68</v>
      </c>
      <c r="B132" s="509" t="s">
        <v>1014</v>
      </c>
      <c r="C132" s="579">
        <v>11</v>
      </c>
      <c r="D132" s="504">
        <v>440</v>
      </c>
      <c r="E132" s="505">
        <f>VLOOKUP(B132,$E$3:$G$9,3,FALSE)</f>
        <v>0</v>
      </c>
      <c r="F132" s="506">
        <f>E132*D132</f>
        <v>0</v>
      </c>
      <c r="G132" s="507" t="s">
        <v>922</v>
      </c>
      <c r="H132" s="508">
        <f t="shared" si="3"/>
        <v>0</v>
      </c>
      <c r="I132" s="197"/>
    </row>
    <row r="133" spans="1:9" s="196" customFormat="1" hidden="1">
      <c r="A133" s="502" t="s">
        <v>69</v>
      </c>
      <c r="B133" s="503" t="s">
        <v>912</v>
      </c>
      <c r="C133" s="578"/>
      <c r="D133" s="504">
        <v>321.44</v>
      </c>
      <c r="E133" s="505">
        <f>VLOOKUP(B133,$E$3:$G$9,3,FALSE)</f>
        <v>0</v>
      </c>
      <c r="F133" s="506">
        <f>E133*D133</f>
        <v>0</v>
      </c>
      <c r="G133" s="507" t="s">
        <v>922</v>
      </c>
      <c r="H133" s="508">
        <f t="shared" si="3"/>
        <v>0</v>
      </c>
      <c r="I133" s="197"/>
    </row>
    <row r="134" spans="1:9" s="196" customFormat="1" hidden="1">
      <c r="A134" s="502" t="s">
        <v>69</v>
      </c>
      <c r="B134" s="503" t="s">
        <v>913</v>
      </c>
      <c r="C134" s="578"/>
      <c r="D134" s="504">
        <v>321.44</v>
      </c>
      <c r="E134" s="505">
        <f>VLOOKUP(B134,$E$3:$G$9,3,FALSE)</f>
        <v>0</v>
      </c>
      <c r="F134" s="506">
        <f>E134*D134</f>
        <v>0</v>
      </c>
      <c r="G134" s="507" t="s">
        <v>922</v>
      </c>
      <c r="H134" s="508">
        <f t="shared" si="3"/>
        <v>0</v>
      </c>
      <c r="I134" s="197"/>
    </row>
    <row r="135" spans="1:9" s="196" customFormat="1" hidden="1">
      <c r="A135" s="502" t="s">
        <v>69</v>
      </c>
      <c r="B135" s="503" t="s">
        <v>914</v>
      </c>
      <c r="C135" s="578"/>
      <c r="D135" s="504">
        <v>258.44</v>
      </c>
      <c r="E135" s="505">
        <f>VLOOKUP(B135,$E$3:$G$9,3,FALSE)</f>
        <v>0</v>
      </c>
      <c r="F135" s="506">
        <f>E135*D135</f>
        <v>0</v>
      </c>
      <c r="G135" s="507" t="s">
        <v>922</v>
      </c>
      <c r="H135" s="508">
        <f t="shared" si="3"/>
        <v>0</v>
      </c>
      <c r="I135" s="197"/>
    </row>
    <row r="136" spans="1:9" s="196" customFormat="1" hidden="1">
      <c r="A136" s="502" t="s">
        <v>69</v>
      </c>
      <c r="B136" s="503" t="s">
        <v>915</v>
      </c>
      <c r="C136" s="578"/>
      <c r="D136" s="504">
        <v>160.19999999999999</v>
      </c>
      <c r="E136" s="505">
        <f>VLOOKUP(B136,$E$3:$G$9,3,FALSE)</f>
        <v>0</v>
      </c>
      <c r="F136" s="506">
        <f>E136*D136</f>
        <v>0</v>
      </c>
      <c r="G136" s="507" t="s">
        <v>922</v>
      </c>
      <c r="H136" s="508">
        <f t="shared" si="3"/>
        <v>0</v>
      </c>
      <c r="I136" s="197"/>
    </row>
    <row r="137" spans="1:9" s="196" customFormat="1" hidden="1">
      <c r="A137" s="502" t="s">
        <v>69</v>
      </c>
      <c r="B137" s="503" t="s">
        <v>923</v>
      </c>
      <c r="C137" s="580" t="s">
        <v>932</v>
      </c>
      <c r="D137" s="504"/>
      <c r="E137" s="505"/>
      <c r="F137" s="510"/>
      <c r="G137" s="507" t="s">
        <v>922</v>
      </c>
      <c r="H137" s="508">
        <f t="shared" si="3"/>
        <v>0</v>
      </c>
      <c r="I137" s="197"/>
    </row>
    <row r="138" spans="1:9" s="196" customFormat="1">
      <c r="A138" s="502" t="s">
        <v>69</v>
      </c>
      <c r="B138" s="509" t="s">
        <v>1014</v>
      </c>
      <c r="C138" s="579">
        <v>4</v>
      </c>
      <c r="D138" s="504">
        <v>160</v>
      </c>
      <c r="E138" s="505">
        <f t="shared" ref="E138:E158" si="13">VLOOKUP(B138,$E$3:$G$9,3,FALSE)</f>
        <v>0</v>
      </c>
      <c r="F138" s="506">
        <f t="shared" ref="F138:F158" si="14">E138*D138</f>
        <v>0</v>
      </c>
      <c r="G138" s="507" t="s">
        <v>922</v>
      </c>
      <c r="H138" s="508">
        <f t="shared" si="3"/>
        <v>0</v>
      </c>
      <c r="I138" s="197"/>
    </row>
    <row r="139" spans="1:9" s="196" customFormat="1" hidden="1">
      <c r="A139" s="278" t="s">
        <v>105</v>
      </c>
      <c r="B139" s="512" t="s">
        <v>912</v>
      </c>
      <c r="C139" s="581"/>
      <c r="D139" s="504">
        <v>85.05</v>
      </c>
      <c r="E139" s="513">
        <f t="shared" si="13"/>
        <v>0</v>
      </c>
      <c r="F139" s="506">
        <f t="shared" si="14"/>
        <v>0</v>
      </c>
      <c r="G139" s="507" t="s">
        <v>922</v>
      </c>
      <c r="H139" s="506">
        <f t="shared" si="3"/>
        <v>0</v>
      </c>
      <c r="I139" s="197"/>
    </row>
    <row r="140" spans="1:9" s="196" customFormat="1" hidden="1">
      <c r="A140" s="278" t="s">
        <v>105</v>
      </c>
      <c r="B140" s="512" t="s">
        <v>913</v>
      </c>
      <c r="C140" s="581"/>
      <c r="D140" s="504">
        <v>85</v>
      </c>
      <c r="E140" s="513">
        <f t="shared" si="13"/>
        <v>0</v>
      </c>
      <c r="F140" s="506">
        <f t="shared" si="14"/>
        <v>0</v>
      </c>
      <c r="G140" s="507" t="s">
        <v>922</v>
      </c>
      <c r="H140" s="506">
        <f t="shared" si="3"/>
        <v>0</v>
      </c>
      <c r="I140" s="197"/>
    </row>
    <row r="141" spans="1:9" s="196" customFormat="1" hidden="1">
      <c r="A141" s="278" t="s">
        <v>105</v>
      </c>
      <c r="B141" s="512" t="s">
        <v>914</v>
      </c>
      <c r="C141" s="581"/>
      <c r="D141" s="504">
        <v>39.950000000000003</v>
      </c>
      <c r="E141" s="513">
        <f t="shared" si="13"/>
        <v>0</v>
      </c>
      <c r="F141" s="506">
        <f t="shared" si="14"/>
        <v>0</v>
      </c>
      <c r="G141" s="507" t="s">
        <v>922</v>
      </c>
      <c r="H141" s="506">
        <f t="shared" si="3"/>
        <v>0</v>
      </c>
      <c r="I141" s="197"/>
    </row>
    <row r="142" spans="1:9" s="196" customFormat="1">
      <c r="A142" s="278" t="s">
        <v>105</v>
      </c>
      <c r="B142" s="509" t="s">
        <v>1014</v>
      </c>
      <c r="C142" s="579">
        <v>4</v>
      </c>
      <c r="D142" s="504">
        <v>160</v>
      </c>
      <c r="E142" s="505">
        <f t="shared" si="13"/>
        <v>0</v>
      </c>
      <c r="F142" s="506">
        <f t="shared" si="14"/>
        <v>0</v>
      </c>
      <c r="G142" s="507" t="s">
        <v>922</v>
      </c>
      <c r="H142" s="508">
        <f t="shared" si="3"/>
        <v>0</v>
      </c>
      <c r="I142" s="197"/>
    </row>
    <row r="143" spans="1:9" s="196" customFormat="1" ht="25.5" hidden="1">
      <c r="A143" s="502" t="s">
        <v>92</v>
      </c>
      <c r="B143" s="503" t="s">
        <v>913</v>
      </c>
      <c r="C143" s="582" t="s">
        <v>933</v>
      </c>
      <c r="D143" s="504">
        <v>26</v>
      </c>
      <c r="E143" s="505">
        <f t="shared" si="13"/>
        <v>0</v>
      </c>
      <c r="F143" s="506">
        <f t="shared" si="14"/>
        <v>0</v>
      </c>
      <c r="G143" s="507" t="s">
        <v>922</v>
      </c>
      <c r="H143" s="508">
        <f t="shared" si="3"/>
        <v>0</v>
      </c>
      <c r="I143" s="197"/>
    </row>
    <row r="144" spans="1:9" s="196" customFormat="1" ht="38.25" hidden="1">
      <c r="A144" s="502" t="s">
        <v>92</v>
      </c>
      <c r="B144" s="503" t="s">
        <v>913</v>
      </c>
      <c r="C144" s="582" t="s">
        <v>934</v>
      </c>
      <c r="D144" s="504">
        <v>2</v>
      </c>
      <c r="E144" s="505">
        <f t="shared" si="13"/>
        <v>0</v>
      </c>
      <c r="F144" s="506">
        <f t="shared" si="14"/>
        <v>0</v>
      </c>
      <c r="G144" s="507" t="s">
        <v>922</v>
      </c>
      <c r="H144" s="508">
        <f t="shared" si="3"/>
        <v>0</v>
      </c>
      <c r="I144" s="197"/>
    </row>
    <row r="145" spans="1:9" s="196" customFormat="1" ht="25.5" hidden="1">
      <c r="A145" s="502" t="s">
        <v>92</v>
      </c>
      <c r="B145" s="515" t="s">
        <v>914</v>
      </c>
      <c r="C145" s="582" t="s">
        <v>935</v>
      </c>
      <c r="D145" s="504">
        <v>1.2</v>
      </c>
      <c r="E145" s="505">
        <f t="shared" si="13"/>
        <v>0</v>
      </c>
      <c r="F145" s="506">
        <f t="shared" si="14"/>
        <v>0</v>
      </c>
      <c r="G145" s="507" t="s">
        <v>922</v>
      </c>
      <c r="H145" s="508">
        <f t="shared" si="3"/>
        <v>0</v>
      </c>
      <c r="I145" s="197"/>
    </row>
    <row r="146" spans="1:9" s="196" customFormat="1" hidden="1">
      <c r="A146" s="502" t="s">
        <v>92</v>
      </c>
      <c r="B146" s="515" t="s">
        <v>913</v>
      </c>
      <c r="C146" s="582" t="s">
        <v>936</v>
      </c>
      <c r="D146" s="504">
        <v>2.5</v>
      </c>
      <c r="E146" s="505">
        <f t="shared" si="13"/>
        <v>0</v>
      </c>
      <c r="F146" s="506">
        <f t="shared" si="14"/>
        <v>0</v>
      </c>
      <c r="G146" s="507" t="s">
        <v>922</v>
      </c>
      <c r="H146" s="508">
        <f t="shared" si="3"/>
        <v>0</v>
      </c>
      <c r="I146" s="197"/>
    </row>
    <row r="147" spans="1:9" s="196" customFormat="1">
      <c r="A147" s="502" t="s">
        <v>92</v>
      </c>
      <c r="B147" s="509" t="s">
        <v>1014</v>
      </c>
      <c r="C147" s="579">
        <v>1</v>
      </c>
      <c r="D147" s="504">
        <v>40</v>
      </c>
      <c r="E147" s="505">
        <f t="shared" si="13"/>
        <v>0</v>
      </c>
      <c r="F147" s="506">
        <f t="shared" si="14"/>
        <v>0</v>
      </c>
      <c r="G147" s="507" t="s">
        <v>922</v>
      </c>
      <c r="H147" s="508">
        <f t="shared" si="3"/>
        <v>0</v>
      </c>
      <c r="I147" s="197"/>
    </row>
    <row r="148" spans="1:9" s="196" customFormat="1" hidden="1">
      <c r="A148" s="502" t="s">
        <v>93</v>
      </c>
      <c r="B148" s="503" t="s">
        <v>912</v>
      </c>
      <c r="C148" s="578"/>
      <c r="D148" s="504">
        <v>161.28</v>
      </c>
      <c r="E148" s="505">
        <f t="shared" si="13"/>
        <v>0</v>
      </c>
      <c r="F148" s="506">
        <f t="shared" si="14"/>
        <v>0</v>
      </c>
      <c r="G148" s="507" t="s">
        <v>922</v>
      </c>
      <c r="H148" s="508">
        <f t="shared" si="3"/>
        <v>0</v>
      </c>
      <c r="I148" s="197"/>
    </row>
    <row r="149" spans="1:9" s="196" customFormat="1" hidden="1">
      <c r="A149" s="502" t="s">
        <v>93</v>
      </c>
      <c r="B149" s="503" t="s">
        <v>913</v>
      </c>
      <c r="C149" s="578"/>
      <c r="D149" s="504">
        <v>161.28</v>
      </c>
      <c r="E149" s="505">
        <f t="shared" si="13"/>
        <v>0</v>
      </c>
      <c r="F149" s="506">
        <f t="shared" si="14"/>
        <v>0</v>
      </c>
      <c r="G149" s="507" t="s">
        <v>922</v>
      </c>
      <c r="H149" s="508">
        <f t="shared" si="3"/>
        <v>0</v>
      </c>
      <c r="I149" s="197"/>
    </row>
    <row r="150" spans="1:9" s="196" customFormat="1">
      <c r="A150" s="502" t="s">
        <v>93</v>
      </c>
      <c r="B150" s="509" t="s">
        <v>1014</v>
      </c>
      <c r="C150" s="579">
        <v>6</v>
      </c>
      <c r="D150" s="504">
        <v>240</v>
      </c>
      <c r="E150" s="505">
        <f t="shared" si="13"/>
        <v>0</v>
      </c>
      <c r="F150" s="506">
        <f t="shared" si="14"/>
        <v>0</v>
      </c>
      <c r="G150" s="507" t="s">
        <v>922</v>
      </c>
      <c r="H150" s="508">
        <f t="shared" si="3"/>
        <v>0</v>
      </c>
      <c r="I150" s="197"/>
    </row>
    <row r="151" spans="1:9" s="196" customFormat="1" hidden="1">
      <c r="A151" s="502" t="s">
        <v>95</v>
      </c>
      <c r="B151" s="515" t="s">
        <v>912</v>
      </c>
      <c r="C151" s="511"/>
      <c r="D151" s="504">
        <v>60</v>
      </c>
      <c r="E151" s="516">
        <f t="shared" si="13"/>
        <v>0</v>
      </c>
      <c r="F151" s="517">
        <f t="shared" si="14"/>
        <v>0</v>
      </c>
      <c r="G151" s="507" t="s">
        <v>922</v>
      </c>
      <c r="H151" s="517">
        <f t="shared" si="3"/>
        <v>0</v>
      </c>
      <c r="I151" s="197"/>
    </row>
    <row r="152" spans="1:9" s="196" customFormat="1" hidden="1">
      <c r="A152" s="502" t="s">
        <v>95</v>
      </c>
      <c r="B152" s="515" t="s">
        <v>913</v>
      </c>
      <c r="C152" s="511"/>
      <c r="D152" s="504">
        <v>60</v>
      </c>
      <c r="E152" s="516">
        <f t="shared" si="13"/>
        <v>0</v>
      </c>
      <c r="F152" s="517">
        <f t="shared" si="14"/>
        <v>0</v>
      </c>
      <c r="G152" s="507" t="s">
        <v>922</v>
      </c>
      <c r="H152" s="517">
        <f t="shared" si="3"/>
        <v>0</v>
      </c>
      <c r="I152" s="197"/>
    </row>
    <row r="153" spans="1:9" s="196" customFormat="1" hidden="1">
      <c r="A153" s="502" t="s">
        <v>95</v>
      </c>
      <c r="B153" s="503" t="s">
        <v>914</v>
      </c>
      <c r="C153" s="578"/>
      <c r="D153" s="504">
        <v>20</v>
      </c>
      <c r="E153" s="516">
        <f t="shared" si="13"/>
        <v>0</v>
      </c>
      <c r="F153" s="517">
        <f t="shared" si="14"/>
        <v>0</v>
      </c>
      <c r="G153" s="507" t="s">
        <v>922</v>
      </c>
      <c r="H153" s="517">
        <f t="shared" si="3"/>
        <v>0</v>
      </c>
      <c r="I153" s="197"/>
    </row>
    <row r="154" spans="1:9" s="196" customFormat="1">
      <c r="A154" s="502" t="s">
        <v>95</v>
      </c>
      <c r="B154" s="509" t="s">
        <v>1014</v>
      </c>
      <c r="C154" s="579">
        <v>2</v>
      </c>
      <c r="D154" s="504">
        <v>80</v>
      </c>
      <c r="E154" s="505">
        <f t="shared" si="13"/>
        <v>0</v>
      </c>
      <c r="F154" s="506">
        <f t="shared" si="14"/>
        <v>0</v>
      </c>
      <c r="G154" s="507" t="s">
        <v>922</v>
      </c>
      <c r="H154" s="508">
        <f t="shared" si="3"/>
        <v>0</v>
      </c>
      <c r="I154" s="197"/>
    </row>
    <row r="155" spans="1:9" s="196" customFormat="1" hidden="1">
      <c r="A155" s="502" t="s">
        <v>85</v>
      </c>
      <c r="B155" s="503" t="s">
        <v>912</v>
      </c>
      <c r="C155" s="578"/>
      <c r="D155" s="504">
        <v>0</v>
      </c>
      <c r="E155" s="516">
        <f t="shared" si="13"/>
        <v>0</v>
      </c>
      <c r="F155" s="517">
        <f t="shared" si="14"/>
        <v>0</v>
      </c>
      <c r="G155" s="507" t="s">
        <v>922</v>
      </c>
      <c r="H155" s="517">
        <f>G155*F155</f>
        <v>0</v>
      </c>
      <c r="I155" s="197" t="s">
        <v>925</v>
      </c>
    </row>
    <row r="156" spans="1:9" s="196" customFormat="1" hidden="1">
      <c r="A156" s="502" t="s">
        <v>85</v>
      </c>
      <c r="B156" s="503" t="s">
        <v>913</v>
      </c>
      <c r="C156" s="578"/>
      <c r="D156" s="504">
        <v>0</v>
      </c>
      <c r="E156" s="516">
        <f t="shared" si="13"/>
        <v>0</v>
      </c>
      <c r="F156" s="517">
        <f t="shared" si="14"/>
        <v>0</v>
      </c>
      <c r="G156" s="507" t="s">
        <v>922</v>
      </c>
      <c r="H156" s="517">
        <f>G156*F156</f>
        <v>0</v>
      </c>
      <c r="I156" s="197" t="s">
        <v>925</v>
      </c>
    </row>
    <row r="157" spans="1:9" s="196" customFormat="1" hidden="1">
      <c r="A157" s="502" t="s">
        <v>85</v>
      </c>
      <c r="B157" s="503" t="s">
        <v>914</v>
      </c>
      <c r="C157" s="578"/>
      <c r="D157" s="504">
        <v>0</v>
      </c>
      <c r="E157" s="516">
        <f t="shared" si="13"/>
        <v>0</v>
      </c>
      <c r="F157" s="517">
        <f t="shared" si="14"/>
        <v>0</v>
      </c>
      <c r="G157" s="507" t="s">
        <v>922</v>
      </c>
      <c r="H157" s="517">
        <f>G157*F157</f>
        <v>0</v>
      </c>
      <c r="I157" s="197" t="s">
        <v>925</v>
      </c>
    </row>
    <row r="158" spans="1:9" s="196" customFormat="1">
      <c r="A158" s="502" t="s">
        <v>85</v>
      </c>
      <c r="B158" s="509" t="s">
        <v>1014</v>
      </c>
      <c r="C158" s="583">
        <v>3</v>
      </c>
      <c r="D158" s="504">
        <v>120</v>
      </c>
      <c r="E158" s="516">
        <f t="shared" si="13"/>
        <v>0</v>
      </c>
      <c r="F158" s="517">
        <f t="shared" si="14"/>
        <v>0</v>
      </c>
      <c r="G158" s="507" t="s">
        <v>922</v>
      </c>
      <c r="H158" s="517">
        <f>G158*F158</f>
        <v>0</v>
      </c>
      <c r="I158" s="197"/>
    </row>
    <row r="159" spans="1:9" s="196" customFormat="1" hidden="1">
      <c r="A159" s="502" t="s">
        <v>80</v>
      </c>
      <c r="B159" s="503" t="s">
        <v>912</v>
      </c>
      <c r="C159" s="578"/>
      <c r="D159" s="504">
        <v>0</v>
      </c>
      <c r="E159" s="516">
        <f t="shared" ref="E159:E182" si="15">VLOOKUP(B159,$E$3:$G$9,3,FALSE)</f>
        <v>0</v>
      </c>
      <c r="F159" s="517">
        <f t="shared" ref="F159:F182" si="16">E159*D159</f>
        <v>0</v>
      </c>
      <c r="G159" s="507" t="s">
        <v>922</v>
      </c>
      <c r="H159" s="517">
        <f t="shared" ref="H159:H182" si="17">G159*F159</f>
        <v>0</v>
      </c>
      <c r="I159" s="197" t="s">
        <v>925</v>
      </c>
    </row>
    <row r="160" spans="1:9" s="196" customFormat="1" hidden="1">
      <c r="A160" s="502" t="s">
        <v>80</v>
      </c>
      <c r="B160" s="503" t="s">
        <v>913</v>
      </c>
      <c r="C160" s="578"/>
      <c r="D160" s="504">
        <v>0</v>
      </c>
      <c r="E160" s="516">
        <f t="shared" si="15"/>
        <v>0</v>
      </c>
      <c r="F160" s="517">
        <f t="shared" si="16"/>
        <v>0</v>
      </c>
      <c r="G160" s="507" t="s">
        <v>922</v>
      </c>
      <c r="H160" s="517">
        <f t="shared" si="17"/>
        <v>0</v>
      </c>
      <c r="I160" s="197" t="s">
        <v>925</v>
      </c>
    </row>
    <row r="161" spans="1:9" s="196" customFormat="1" hidden="1">
      <c r="A161" s="502" t="s">
        <v>80</v>
      </c>
      <c r="B161" s="503" t="s">
        <v>914</v>
      </c>
      <c r="C161" s="578"/>
      <c r="D161" s="504">
        <v>0</v>
      </c>
      <c r="E161" s="516">
        <f t="shared" si="15"/>
        <v>0</v>
      </c>
      <c r="F161" s="517">
        <f t="shared" si="16"/>
        <v>0</v>
      </c>
      <c r="G161" s="507" t="s">
        <v>922</v>
      </c>
      <c r="H161" s="517">
        <f t="shared" si="17"/>
        <v>0</v>
      </c>
      <c r="I161" s="197" t="s">
        <v>925</v>
      </c>
    </row>
    <row r="162" spans="1:9" s="196" customFormat="1">
      <c r="A162" s="502" t="s">
        <v>80</v>
      </c>
      <c r="B162" s="509" t="s">
        <v>1014</v>
      </c>
      <c r="C162" s="578">
        <v>2</v>
      </c>
      <c r="D162" s="504">
        <v>80</v>
      </c>
      <c r="E162" s="516">
        <f t="shared" si="15"/>
        <v>0</v>
      </c>
      <c r="F162" s="517">
        <f t="shared" si="16"/>
        <v>0</v>
      </c>
      <c r="G162" s="507" t="s">
        <v>922</v>
      </c>
      <c r="H162" s="517">
        <f t="shared" si="17"/>
        <v>0</v>
      </c>
      <c r="I162" s="197"/>
    </row>
    <row r="163" spans="1:9" s="196" customFormat="1" hidden="1">
      <c r="A163" s="502" t="s">
        <v>87</v>
      </c>
      <c r="B163" s="503" t="s">
        <v>912</v>
      </c>
      <c r="C163" s="578"/>
      <c r="D163" s="504">
        <v>0</v>
      </c>
      <c r="E163" s="516">
        <f t="shared" si="15"/>
        <v>0</v>
      </c>
      <c r="F163" s="517">
        <f t="shared" si="16"/>
        <v>0</v>
      </c>
      <c r="G163" s="507" t="s">
        <v>922</v>
      </c>
      <c r="H163" s="517">
        <f t="shared" si="17"/>
        <v>0</v>
      </c>
      <c r="I163" s="197" t="s">
        <v>925</v>
      </c>
    </row>
    <row r="164" spans="1:9" s="196" customFormat="1" hidden="1">
      <c r="A164" s="502" t="s">
        <v>87</v>
      </c>
      <c r="B164" s="503" t="s">
        <v>913</v>
      </c>
      <c r="C164" s="578"/>
      <c r="D164" s="504">
        <v>0</v>
      </c>
      <c r="E164" s="516">
        <f t="shared" si="15"/>
        <v>0</v>
      </c>
      <c r="F164" s="517">
        <f t="shared" si="16"/>
        <v>0</v>
      </c>
      <c r="G164" s="507" t="s">
        <v>922</v>
      </c>
      <c r="H164" s="517">
        <f t="shared" si="17"/>
        <v>0</v>
      </c>
      <c r="I164" s="197" t="s">
        <v>925</v>
      </c>
    </row>
    <row r="165" spans="1:9" s="196" customFormat="1" hidden="1">
      <c r="A165" s="502" t="s">
        <v>87</v>
      </c>
      <c r="B165" s="503" t="s">
        <v>914</v>
      </c>
      <c r="C165" s="578"/>
      <c r="D165" s="504">
        <v>0</v>
      </c>
      <c r="E165" s="516">
        <f t="shared" si="15"/>
        <v>0</v>
      </c>
      <c r="F165" s="517">
        <f t="shared" si="16"/>
        <v>0</v>
      </c>
      <c r="G165" s="507" t="s">
        <v>922</v>
      </c>
      <c r="H165" s="517">
        <f t="shared" si="17"/>
        <v>0</v>
      </c>
      <c r="I165" s="197" t="s">
        <v>925</v>
      </c>
    </row>
    <row r="166" spans="1:9" s="196" customFormat="1">
      <c r="A166" s="502" t="s">
        <v>87</v>
      </c>
      <c r="B166" s="509" t="s">
        <v>1014</v>
      </c>
      <c r="C166" s="578">
        <v>1</v>
      </c>
      <c r="D166" s="504">
        <v>40</v>
      </c>
      <c r="E166" s="516">
        <f t="shared" si="15"/>
        <v>0</v>
      </c>
      <c r="F166" s="517">
        <f t="shared" si="16"/>
        <v>0</v>
      </c>
      <c r="G166" s="507" t="s">
        <v>922</v>
      </c>
      <c r="H166" s="517">
        <f t="shared" si="17"/>
        <v>0</v>
      </c>
      <c r="I166" s="197"/>
    </row>
    <row r="167" spans="1:9" s="196" customFormat="1" hidden="1">
      <c r="A167" s="502" t="s">
        <v>77</v>
      </c>
      <c r="B167" s="503" t="s">
        <v>912</v>
      </c>
      <c r="C167" s="578"/>
      <c r="D167" s="504">
        <v>0</v>
      </c>
      <c r="E167" s="516">
        <f t="shared" si="15"/>
        <v>0</v>
      </c>
      <c r="F167" s="517">
        <f t="shared" si="16"/>
        <v>0</v>
      </c>
      <c r="G167" s="507" t="s">
        <v>922</v>
      </c>
      <c r="H167" s="517">
        <f t="shared" si="17"/>
        <v>0</v>
      </c>
      <c r="I167" s="197" t="s">
        <v>925</v>
      </c>
    </row>
    <row r="168" spans="1:9" s="196" customFormat="1" hidden="1">
      <c r="A168" s="502" t="s">
        <v>77</v>
      </c>
      <c r="B168" s="503" t="s">
        <v>913</v>
      </c>
      <c r="C168" s="578"/>
      <c r="D168" s="504">
        <v>0</v>
      </c>
      <c r="E168" s="516">
        <f t="shared" si="15"/>
        <v>0</v>
      </c>
      <c r="F168" s="517">
        <f t="shared" si="16"/>
        <v>0</v>
      </c>
      <c r="G168" s="507" t="s">
        <v>922</v>
      </c>
      <c r="H168" s="517">
        <f t="shared" si="17"/>
        <v>0</v>
      </c>
      <c r="I168" s="197" t="s">
        <v>925</v>
      </c>
    </row>
    <row r="169" spans="1:9" s="196" customFormat="1" hidden="1">
      <c r="A169" s="502" t="s">
        <v>77</v>
      </c>
      <c r="B169" s="503" t="s">
        <v>914</v>
      </c>
      <c r="C169" s="578"/>
      <c r="D169" s="504">
        <v>0</v>
      </c>
      <c r="E169" s="516">
        <f t="shared" si="15"/>
        <v>0</v>
      </c>
      <c r="F169" s="517">
        <f t="shared" si="16"/>
        <v>0</v>
      </c>
      <c r="G169" s="507" t="s">
        <v>922</v>
      </c>
      <c r="H169" s="517">
        <f t="shared" si="17"/>
        <v>0</v>
      </c>
      <c r="I169" s="197" t="s">
        <v>925</v>
      </c>
    </row>
    <row r="170" spans="1:9" s="196" customFormat="1">
      <c r="A170" s="502" t="s">
        <v>77</v>
      </c>
      <c r="B170" s="509" t="s">
        <v>1014</v>
      </c>
      <c r="C170" s="578">
        <v>1</v>
      </c>
      <c r="D170" s="504">
        <v>40</v>
      </c>
      <c r="E170" s="516">
        <f t="shared" si="15"/>
        <v>0</v>
      </c>
      <c r="F170" s="517">
        <f t="shared" si="16"/>
        <v>0</v>
      </c>
      <c r="G170" s="507" t="s">
        <v>922</v>
      </c>
      <c r="H170" s="517">
        <f t="shared" si="17"/>
        <v>0</v>
      </c>
      <c r="I170" s="197"/>
    </row>
    <row r="171" spans="1:9" s="196" customFormat="1" hidden="1">
      <c r="A171" s="502" t="s">
        <v>89</v>
      </c>
      <c r="B171" s="503" t="s">
        <v>912</v>
      </c>
      <c r="C171" s="578"/>
      <c r="D171" s="504">
        <v>0</v>
      </c>
      <c r="E171" s="516">
        <f t="shared" si="15"/>
        <v>0</v>
      </c>
      <c r="F171" s="517">
        <f t="shared" si="16"/>
        <v>0</v>
      </c>
      <c r="G171" s="507" t="s">
        <v>922</v>
      </c>
      <c r="H171" s="517">
        <f t="shared" si="17"/>
        <v>0</v>
      </c>
      <c r="I171" s="197" t="s">
        <v>925</v>
      </c>
    </row>
    <row r="172" spans="1:9" s="196" customFormat="1" hidden="1">
      <c r="A172" s="502" t="s">
        <v>89</v>
      </c>
      <c r="B172" s="503" t="s">
        <v>913</v>
      </c>
      <c r="C172" s="578"/>
      <c r="D172" s="504">
        <v>0</v>
      </c>
      <c r="E172" s="516">
        <f t="shared" si="15"/>
        <v>0</v>
      </c>
      <c r="F172" s="517">
        <f t="shared" si="16"/>
        <v>0</v>
      </c>
      <c r="G172" s="507" t="s">
        <v>922</v>
      </c>
      <c r="H172" s="517">
        <f t="shared" si="17"/>
        <v>0</v>
      </c>
      <c r="I172" s="197" t="s">
        <v>925</v>
      </c>
    </row>
    <row r="173" spans="1:9" s="196" customFormat="1" hidden="1">
      <c r="A173" s="502" t="s">
        <v>89</v>
      </c>
      <c r="B173" s="503" t="s">
        <v>914</v>
      </c>
      <c r="C173" s="578"/>
      <c r="D173" s="504">
        <v>0</v>
      </c>
      <c r="E173" s="516">
        <f t="shared" si="15"/>
        <v>0</v>
      </c>
      <c r="F173" s="517">
        <f t="shared" si="16"/>
        <v>0</v>
      </c>
      <c r="G173" s="507" t="s">
        <v>922</v>
      </c>
      <c r="H173" s="517">
        <f t="shared" si="17"/>
        <v>0</v>
      </c>
      <c r="I173" s="197" t="s">
        <v>925</v>
      </c>
    </row>
    <row r="174" spans="1:9" s="196" customFormat="1">
      <c r="A174" s="502" t="s">
        <v>89</v>
      </c>
      <c r="B174" s="509" t="s">
        <v>1014</v>
      </c>
      <c r="C174" s="578">
        <v>2</v>
      </c>
      <c r="D174" s="504">
        <v>80</v>
      </c>
      <c r="E174" s="516">
        <f t="shared" si="15"/>
        <v>0</v>
      </c>
      <c r="F174" s="517">
        <f t="shared" si="16"/>
        <v>0</v>
      </c>
      <c r="G174" s="507" t="s">
        <v>922</v>
      </c>
      <c r="H174" s="517">
        <f t="shared" si="17"/>
        <v>0</v>
      </c>
      <c r="I174" s="197"/>
    </row>
    <row r="175" spans="1:9" s="196" customFormat="1" hidden="1">
      <c r="A175" s="502" t="s">
        <v>82</v>
      </c>
      <c r="B175" s="503" t="s">
        <v>912</v>
      </c>
      <c r="C175" s="578"/>
      <c r="D175" s="504">
        <v>0</v>
      </c>
      <c r="E175" s="516">
        <f t="shared" si="15"/>
        <v>0</v>
      </c>
      <c r="F175" s="517">
        <f t="shared" si="16"/>
        <v>0</v>
      </c>
      <c r="G175" s="507" t="s">
        <v>922</v>
      </c>
      <c r="H175" s="517">
        <f t="shared" si="17"/>
        <v>0</v>
      </c>
      <c r="I175" s="197" t="s">
        <v>925</v>
      </c>
    </row>
    <row r="176" spans="1:9" s="196" customFormat="1" hidden="1">
      <c r="A176" s="502" t="s">
        <v>82</v>
      </c>
      <c r="B176" s="503" t="s">
        <v>913</v>
      </c>
      <c r="C176" s="578"/>
      <c r="D176" s="504">
        <v>0</v>
      </c>
      <c r="E176" s="516">
        <f t="shared" si="15"/>
        <v>0</v>
      </c>
      <c r="F176" s="517">
        <f t="shared" si="16"/>
        <v>0</v>
      </c>
      <c r="G176" s="507" t="s">
        <v>922</v>
      </c>
      <c r="H176" s="517">
        <f t="shared" si="17"/>
        <v>0</v>
      </c>
      <c r="I176" s="197" t="s">
        <v>925</v>
      </c>
    </row>
    <row r="177" spans="1:9" s="196" customFormat="1" hidden="1">
      <c r="A177" s="502" t="s">
        <v>82</v>
      </c>
      <c r="B177" s="503" t="s">
        <v>914</v>
      </c>
      <c r="C177" s="578"/>
      <c r="D177" s="504">
        <v>0</v>
      </c>
      <c r="E177" s="516">
        <f t="shared" si="15"/>
        <v>0</v>
      </c>
      <c r="F177" s="517">
        <f t="shared" si="16"/>
        <v>0</v>
      </c>
      <c r="G177" s="507" t="s">
        <v>922</v>
      </c>
      <c r="H177" s="517">
        <f t="shared" si="17"/>
        <v>0</v>
      </c>
      <c r="I177" s="197" t="s">
        <v>925</v>
      </c>
    </row>
    <row r="178" spans="1:9" s="196" customFormat="1">
      <c r="A178" s="502" t="s">
        <v>82</v>
      </c>
      <c r="B178" s="509" t="s">
        <v>1014</v>
      </c>
      <c r="C178" s="578">
        <v>3</v>
      </c>
      <c r="D178" s="504">
        <v>120</v>
      </c>
      <c r="E178" s="516">
        <f t="shared" si="15"/>
        <v>0</v>
      </c>
      <c r="F178" s="517">
        <f t="shared" si="16"/>
        <v>0</v>
      </c>
      <c r="G178" s="507" t="s">
        <v>922</v>
      </c>
      <c r="H178" s="517">
        <f t="shared" si="17"/>
        <v>0</v>
      </c>
      <c r="I178" s="197"/>
    </row>
    <row r="179" spans="1:9" s="196" customFormat="1" hidden="1">
      <c r="A179" s="502" t="s">
        <v>88</v>
      </c>
      <c r="B179" s="503" t="s">
        <v>912</v>
      </c>
      <c r="C179" s="578"/>
      <c r="D179" s="504">
        <v>0</v>
      </c>
      <c r="E179" s="516">
        <f t="shared" si="15"/>
        <v>0</v>
      </c>
      <c r="F179" s="517">
        <f t="shared" si="16"/>
        <v>0</v>
      </c>
      <c r="G179" s="507" t="s">
        <v>922</v>
      </c>
      <c r="H179" s="517">
        <f t="shared" si="17"/>
        <v>0</v>
      </c>
      <c r="I179" s="197" t="s">
        <v>925</v>
      </c>
    </row>
    <row r="180" spans="1:9" s="196" customFormat="1" hidden="1">
      <c r="A180" s="502" t="s">
        <v>88</v>
      </c>
      <c r="B180" s="503" t="s">
        <v>913</v>
      </c>
      <c r="C180" s="578"/>
      <c r="D180" s="504">
        <v>0</v>
      </c>
      <c r="E180" s="516">
        <f t="shared" si="15"/>
        <v>0</v>
      </c>
      <c r="F180" s="517">
        <f t="shared" si="16"/>
        <v>0</v>
      </c>
      <c r="G180" s="507" t="s">
        <v>922</v>
      </c>
      <c r="H180" s="517">
        <f t="shared" si="17"/>
        <v>0</v>
      </c>
      <c r="I180" s="197" t="s">
        <v>925</v>
      </c>
    </row>
    <row r="181" spans="1:9" s="196" customFormat="1" hidden="1">
      <c r="A181" s="502" t="s">
        <v>88</v>
      </c>
      <c r="B181" s="503" t="s">
        <v>914</v>
      </c>
      <c r="C181" s="578"/>
      <c r="D181" s="504">
        <v>0</v>
      </c>
      <c r="E181" s="516">
        <f t="shared" si="15"/>
        <v>0</v>
      </c>
      <c r="F181" s="517">
        <f t="shared" si="16"/>
        <v>0</v>
      </c>
      <c r="G181" s="507" t="s">
        <v>922</v>
      </c>
      <c r="H181" s="517">
        <f t="shared" si="17"/>
        <v>0</v>
      </c>
      <c r="I181" s="197" t="s">
        <v>925</v>
      </c>
    </row>
    <row r="182" spans="1:9" s="196" customFormat="1">
      <c r="A182" s="502" t="s">
        <v>88</v>
      </c>
      <c r="B182" s="509" t="s">
        <v>1014</v>
      </c>
      <c r="C182" s="578">
        <v>2</v>
      </c>
      <c r="D182" s="504">
        <v>80</v>
      </c>
      <c r="E182" s="516">
        <f t="shared" si="15"/>
        <v>0</v>
      </c>
      <c r="F182" s="517">
        <f t="shared" si="16"/>
        <v>0</v>
      </c>
      <c r="G182" s="507" t="s">
        <v>922</v>
      </c>
      <c r="H182" s="517">
        <f t="shared" si="17"/>
        <v>0</v>
      </c>
      <c r="I182" s="197"/>
    </row>
    <row r="183" spans="1:9" s="196" customFormat="1" ht="56.1" hidden="1" customHeight="1">
      <c r="A183" s="502" t="s">
        <v>75</v>
      </c>
      <c r="B183" s="515" t="s">
        <v>912</v>
      </c>
      <c r="C183" s="582" t="s">
        <v>937</v>
      </c>
      <c r="D183" s="504">
        <v>246</v>
      </c>
      <c r="E183" s="505">
        <f t="shared" ref="E183:E190" si="18">VLOOKUP(B183,$E$3:$G$9,3,FALSE)</f>
        <v>0</v>
      </c>
      <c r="F183" s="506">
        <f t="shared" ref="F183:F190" si="19">E183*D183</f>
        <v>0</v>
      </c>
      <c r="G183" s="507" t="s">
        <v>922</v>
      </c>
      <c r="H183" s="508">
        <f t="shared" si="3"/>
        <v>0</v>
      </c>
      <c r="I183" s="197"/>
    </row>
    <row r="184" spans="1:9" s="196" customFormat="1" hidden="1">
      <c r="A184" s="502" t="s">
        <v>75</v>
      </c>
      <c r="B184" s="503" t="s">
        <v>913</v>
      </c>
      <c r="C184" s="580" t="s">
        <v>938</v>
      </c>
      <c r="D184" s="504">
        <v>477</v>
      </c>
      <c r="E184" s="505">
        <f t="shared" si="18"/>
        <v>0</v>
      </c>
      <c r="F184" s="506">
        <f t="shared" si="19"/>
        <v>0</v>
      </c>
      <c r="G184" s="507" t="s">
        <v>922</v>
      </c>
      <c r="H184" s="508">
        <f t="shared" si="3"/>
        <v>0</v>
      </c>
      <c r="I184" s="197"/>
    </row>
    <row r="185" spans="1:9" s="196" customFormat="1" ht="51" hidden="1">
      <c r="A185" s="502" t="s">
        <v>75</v>
      </c>
      <c r="B185" s="515" t="s">
        <v>912</v>
      </c>
      <c r="C185" s="582" t="s">
        <v>939</v>
      </c>
      <c r="D185" s="504">
        <v>39</v>
      </c>
      <c r="E185" s="505">
        <f t="shared" si="18"/>
        <v>0</v>
      </c>
      <c r="F185" s="506">
        <f t="shared" si="19"/>
        <v>0</v>
      </c>
      <c r="G185" s="507" t="s">
        <v>922</v>
      </c>
      <c r="H185" s="508">
        <f t="shared" si="3"/>
        <v>0</v>
      </c>
      <c r="I185" s="197"/>
    </row>
    <row r="186" spans="1:9" s="196" customFormat="1" ht="51" hidden="1">
      <c r="A186" s="502" t="s">
        <v>75</v>
      </c>
      <c r="B186" s="515" t="s">
        <v>913</v>
      </c>
      <c r="C186" s="582" t="s">
        <v>940</v>
      </c>
      <c r="D186" s="504">
        <v>39</v>
      </c>
      <c r="E186" s="505">
        <f t="shared" si="18"/>
        <v>0</v>
      </c>
      <c r="F186" s="506">
        <f t="shared" si="19"/>
        <v>0</v>
      </c>
      <c r="G186" s="507" t="s">
        <v>922</v>
      </c>
      <c r="H186" s="508">
        <f t="shared" si="3"/>
        <v>0</v>
      </c>
      <c r="I186" s="197"/>
    </row>
    <row r="187" spans="1:9" s="196" customFormat="1" hidden="1">
      <c r="A187" s="502" t="s">
        <v>75</v>
      </c>
      <c r="B187" s="503" t="s">
        <v>914</v>
      </c>
      <c r="C187" s="580" t="s">
        <v>941</v>
      </c>
      <c r="D187" s="504">
        <v>290</v>
      </c>
      <c r="E187" s="505">
        <f t="shared" si="18"/>
        <v>0</v>
      </c>
      <c r="F187" s="506">
        <f t="shared" si="19"/>
        <v>0</v>
      </c>
      <c r="G187" s="507" t="s">
        <v>922</v>
      </c>
      <c r="H187" s="508">
        <f t="shared" si="3"/>
        <v>0</v>
      </c>
      <c r="I187" s="197"/>
    </row>
    <row r="188" spans="1:9" s="196" customFormat="1" ht="38.25" hidden="1">
      <c r="A188" s="502" t="s">
        <v>75</v>
      </c>
      <c r="B188" s="515" t="s">
        <v>915</v>
      </c>
      <c r="C188" s="582" t="s">
        <v>942</v>
      </c>
      <c r="D188" s="504">
        <v>183</v>
      </c>
      <c r="E188" s="505">
        <f t="shared" si="18"/>
        <v>0</v>
      </c>
      <c r="F188" s="506">
        <f t="shared" si="19"/>
        <v>0</v>
      </c>
      <c r="G188" s="507" t="s">
        <v>922</v>
      </c>
      <c r="H188" s="508">
        <f t="shared" si="3"/>
        <v>0</v>
      </c>
      <c r="I188" s="197"/>
    </row>
    <row r="189" spans="1:9" s="196" customFormat="1" ht="51" hidden="1">
      <c r="A189" s="502" t="s">
        <v>75</v>
      </c>
      <c r="B189" s="515" t="s">
        <v>912</v>
      </c>
      <c r="C189" s="582" t="s">
        <v>943</v>
      </c>
      <c r="D189" s="504">
        <v>168</v>
      </c>
      <c r="E189" s="505">
        <f t="shared" si="18"/>
        <v>0</v>
      </c>
      <c r="F189" s="506">
        <f t="shared" si="19"/>
        <v>0</v>
      </c>
      <c r="G189" s="507" t="s">
        <v>922</v>
      </c>
      <c r="H189" s="508">
        <f t="shared" si="3"/>
        <v>0</v>
      </c>
      <c r="I189" s="197"/>
    </row>
    <row r="190" spans="1:9" s="196" customFormat="1">
      <c r="A190" s="502" t="s">
        <v>75</v>
      </c>
      <c r="B190" s="509" t="s">
        <v>1014</v>
      </c>
      <c r="C190" s="579">
        <v>5</v>
      </c>
      <c r="D190" s="504">
        <v>200</v>
      </c>
      <c r="E190" s="505">
        <f t="shared" si="18"/>
        <v>0</v>
      </c>
      <c r="F190" s="506">
        <f t="shared" si="19"/>
        <v>0</v>
      </c>
      <c r="G190" s="507" t="s">
        <v>922</v>
      </c>
      <c r="H190" s="508">
        <f t="shared" si="3"/>
        <v>0</v>
      </c>
      <c r="I190" s="197"/>
    </row>
    <row r="191" spans="1:9" s="196" customFormat="1" hidden="1">
      <c r="A191" s="502" t="s">
        <v>75</v>
      </c>
      <c r="B191" s="515" t="s">
        <v>923</v>
      </c>
      <c r="C191" s="580" t="s">
        <v>926</v>
      </c>
      <c r="D191" s="504"/>
      <c r="E191" s="505"/>
      <c r="F191" s="510"/>
      <c r="G191" s="511"/>
      <c r="H191" s="508">
        <f t="shared" si="3"/>
        <v>0</v>
      </c>
      <c r="I191" s="197"/>
    </row>
    <row r="192" spans="1:9" ht="13.5">
      <c r="B192" s="143"/>
      <c r="C192" s="584"/>
      <c r="D192" s="183"/>
      <c r="E192" s="183"/>
      <c r="F192" s="183"/>
      <c r="G192" s="183"/>
      <c r="H192" s="183"/>
    </row>
    <row r="193" spans="1:8">
      <c r="A193" s="518" t="s">
        <v>14</v>
      </c>
      <c r="B193" s="519"/>
      <c r="C193" s="585"/>
      <c r="D193" s="521">
        <f>SUM(D11:D191)</f>
        <v>30811.048500000004</v>
      </c>
      <c r="E193" s="522"/>
      <c r="F193" s="523"/>
      <c r="G193" s="520"/>
      <c r="H193" s="524">
        <f>SUM(H11:H191)</f>
        <v>0</v>
      </c>
    </row>
  </sheetData>
  <autoFilter ref="A10:Y191" xr:uid="{00000000-0001-0000-0A00-000000000000}">
    <filterColumn colId="1">
      <filters>
        <filter val="Overhead deuren"/>
      </filters>
    </filterColumn>
  </autoFilter>
  <mergeCells count="6">
    <mergeCell ref="E2:F2"/>
    <mergeCell ref="E7:F7"/>
    <mergeCell ref="E3:F3"/>
    <mergeCell ref="E4:F4"/>
    <mergeCell ref="E5:F5"/>
    <mergeCell ref="E6:F6"/>
  </mergeCells>
  <phoneticPr fontId="74" type="noConversion"/>
  <printOptions horizontalCentered="1"/>
  <pageMargins left="0.7" right="0.7" top="0.75" bottom="0.75" header="0.3" footer="0.3"/>
  <pageSetup paperSize="9" scale="63" fitToHeight="0" orientation="landscape" r:id="rId1"/>
  <headerFooter alignWithMargins="0">
    <oddFooter>&amp;L&amp;F-&amp;A
Atir b.v. ©&amp;Rprintversie &amp;D</oddFooter>
  </headerFooter>
  <ignoredErrors>
    <ignoredError sqref="G64 G80 G87 G123:G125 G192:G19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5DA45-7CF5-4DCE-8280-BFB80A24DE20}">
  <sheetPr>
    <pageSetUpPr fitToPage="1"/>
  </sheetPr>
  <dimension ref="A1:Z58"/>
  <sheetViews>
    <sheetView showGridLines="0" zoomScale="85" zoomScaleNormal="85" zoomScaleSheetLayoutView="50" zoomScalePageLayoutView="50" workbookViewId="0">
      <pane ySplit="10" topLeftCell="A34" activePane="bottomLeft" state="frozen"/>
      <selection activeCell="R27" sqref="R27"/>
      <selection pane="bottomLeft" activeCell="H5" sqref="H5"/>
    </sheetView>
  </sheetViews>
  <sheetFormatPr defaultColWidth="13.5703125" defaultRowHeight="13.15"/>
  <cols>
    <col min="1" max="1" width="46.140625" style="143" customWidth="1"/>
    <col min="2" max="2" width="36.35546875" style="144" bestFit="1" customWidth="1"/>
    <col min="3" max="3" width="27.5703125" style="144" customWidth="1"/>
    <col min="4" max="4" width="12.140625" style="143" customWidth="1"/>
    <col min="5" max="5" width="17.140625" style="145" customWidth="1"/>
    <col min="6" max="6" width="16.140625" style="146" customWidth="1"/>
    <col min="7" max="7" width="13.5703125" style="145" customWidth="1"/>
    <col min="8" max="8" width="15.85546875" style="145" customWidth="1"/>
    <col min="9" max="247" width="13.5703125" style="29"/>
    <col min="248" max="248" width="22.140625" style="29" customWidth="1"/>
    <col min="249" max="255" width="13.5703125" style="29" customWidth="1"/>
    <col min="256" max="256" width="15.85546875" style="29" customWidth="1"/>
    <col min="257" max="257" width="16.5703125" style="29" bestFit="1" customWidth="1"/>
    <col min="258" max="258" width="13.5703125" style="29" customWidth="1"/>
    <col min="259" max="259" width="17.140625" style="29" bestFit="1" customWidth="1"/>
    <col min="260" max="260" width="4" style="29" customWidth="1"/>
    <col min="261" max="261" width="13.5703125" style="29" customWidth="1"/>
    <col min="262" max="503" width="13.5703125" style="29"/>
    <col min="504" max="504" width="22.140625" style="29" customWidth="1"/>
    <col min="505" max="511" width="13.5703125" style="29" customWidth="1"/>
    <col min="512" max="512" width="15.85546875" style="29" customWidth="1"/>
    <col min="513" max="513" width="16.5703125" style="29" bestFit="1" customWidth="1"/>
    <col min="514" max="514" width="13.5703125" style="29" customWidth="1"/>
    <col min="515" max="515" width="17.140625" style="29" bestFit="1" customWidth="1"/>
    <col min="516" max="516" width="4" style="29" customWidth="1"/>
    <col min="517" max="517" width="13.5703125" style="29" customWidth="1"/>
    <col min="518" max="759" width="13.5703125" style="29"/>
    <col min="760" max="760" width="22.140625" style="29" customWidth="1"/>
    <col min="761" max="767" width="13.5703125" style="29" customWidth="1"/>
    <col min="768" max="768" width="15.85546875" style="29" customWidth="1"/>
    <col min="769" max="769" width="16.5703125" style="29" bestFit="1" customWidth="1"/>
    <col min="770" max="770" width="13.5703125" style="29" customWidth="1"/>
    <col min="771" max="771" width="17.140625" style="29" bestFit="1" customWidth="1"/>
    <col min="772" max="772" width="4" style="29" customWidth="1"/>
    <col min="773" max="773" width="13.5703125" style="29" customWidth="1"/>
    <col min="774" max="1015" width="13.5703125" style="29"/>
    <col min="1016" max="1016" width="22.140625" style="29" customWidth="1"/>
    <col min="1017" max="1023" width="13.5703125" style="29" customWidth="1"/>
    <col min="1024" max="1024" width="15.85546875" style="29" customWidth="1"/>
    <col min="1025" max="1025" width="16.5703125" style="29" bestFit="1" customWidth="1"/>
    <col min="1026" max="1026" width="13.5703125" style="29" customWidth="1"/>
    <col min="1027" max="1027" width="17.140625" style="29" bestFit="1" customWidth="1"/>
    <col min="1028" max="1028" width="4" style="29" customWidth="1"/>
    <col min="1029" max="1029" width="13.5703125" style="29" customWidth="1"/>
    <col min="1030" max="1271" width="13.5703125" style="29"/>
    <col min="1272" max="1272" width="22.140625" style="29" customWidth="1"/>
    <col min="1273" max="1279" width="13.5703125" style="29" customWidth="1"/>
    <col min="1280" max="1280" width="15.85546875" style="29" customWidth="1"/>
    <col min="1281" max="1281" width="16.5703125" style="29" bestFit="1" customWidth="1"/>
    <col min="1282" max="1282" width="13.5703125" style="29" customWidth="1"/>
    <col min="1283" max="1283" width="17.140625" style="29" bestFit="1" customWidth="1"/>
    <col min="1284" max="1284" width="4" style="29" customWidth="1"/>
    <col min="1285" max="1285" width="13.5703125" style="29" customWidth="1"/>
    <col min="1286" max="1527" width="13.5703125" style="29"/>
    <col min="1528" max="1528" width="22.140625" style="29" customWidth="1"/>
    <col min="1529" max="1535" width="13.5703125" style="29" customWidth="1"/>
    <col min="1536" max="1536" width="15.85546875" style="29" customWidth="1"/>
    <col min="1537" max="1537" width="16.5703125" style="29" bestFit="1" customWidth="1"/>
    <col min="1538" max="1538" width="13.5703125" style="29" customWidth="1"/>
    <col min="1539" max="1539" width="17.140625" style="29" bestFit="1" customWidth="1"/>
    <col min="1540" max="1540" width="4" style="29" customWidth="1"/>
    <col min="1541" max="1541" width="13.5703125" style="29" customWidth="1"/>
    <col min="1542" max="1783" width="13.5703125" style="29"/>
    <col min="1784" max="1784" width="22.140625" style="29" customWidth="1"/>
    <col min="1785" max="1791" width="13.5703125" style="29" customWidth="1"/>
    <col min="1792" max="1792" width="15.85546875" style="29" customWidth="1"/>
    <col min="1793" max="1793" width="16.5703125" style="29" bestFit="1" customWidth="1"/>
    <col min="1794" max="1794" width="13.5703125" style="29" customWidth="1"/>
    <col min="1795" max="1795" width="17.140625" style="29" bestFit="1" customWidth="1"/>
    <col min="1796" max="1796" width="4" style="29" customWidth="1"/>
    <col min="1797" max="1797" width="13.5703125" style="29" customWidth="1"/>
    <col min="1798" max="2039" width="13.5703125" style="29"/>
    <col min="2040" max="2040" width="22.140625" style="29" customWidth="1"/>
    <col min="2041" max="2047" width="13.5703125" style="29" customWidth="1"/>
    <col min="2048" max="2048" width="15.85546875" style="29" customWidth="1"/>
    <col min="2049" max="2049" width="16.5703125" style="29" bestFit="1" customWidth="1"/>
    <col min="2050" max="2050" width="13.5703125" style="29" customWidth="1"/>
    <col min="2051" max="2051" width="17.140625" style="29" bestFit="1" customWidth="1"/>
    <col min="2052" max="2052" width="4" style="29" customWidth="1"/>
    <col min="2053" max="2053" width="13.5703125" style="29" customWidth="1"/>
    <col min="2054" max="2295" width="13.5703125" style="29"/>
    <col min="2296" max="2296" width="22.140625" style="29" customWidth="1"/>
    <col min="2297" max="2303" width="13.5703125" style="29" customWidth="1"/>
    <col min="2304" max="2304" width="15.85546875" style="29" customWidth="1"/>
    <col min="2305" max="2305" width="16.5703125" style="29" bestFit="1" customWidth="1"/>
    <col min="2306" max="2306" width="13.5703125" style="29" customWidth="1"/>
    <col min="2307" max="2307" width="17.140625" style="29" bestFit="1" customWidth="1"/>
    <col min="2308" max="2308" width="4" style="29" customWidth="1"/>
    <col min="2309" max="2309" width="13.5703125" style="29" customWidth="1"/>
    <col min="2310" max="2551" width="13.5703125" style="29"/>
    <col min="2552" max="2552" width="22.140625" style="29" customWidth="1"/>
    <col min="2553" max="2559" width="13.5703125" style="29" customWidth="1"/>
    <col min="2560" max="2560" width="15.85546875" style="29" customWidth="1"/>
    <col min="2561" max="2561" width="16.5703125" style="29" bestFit="1" customWidth="1"/>
    <col min="2562" max="2562" width="13.5703125" style="29" customWidth="1"/>
    <col min="2563" max="2563" width="17.140625" style="29" bestFit="1" customWidth="1"/>
    <col min="2564" max="2564" width="4" style="29" customWidth="1"/>
    <col min="2565" max="2565" width="13.5703125" style="29" customWidth="1"/>
    <col min="2566" max="2807" width="13.5703125" style="29"/>
    <col min="2808" max="2808" width="22.140625" style="29" customWidth="1"/>
    <col min="2809" max="2815" width="13.5703125" style="29" customWidth="1"/>
    <col min="2816" max="2816" width="15.85546875" style="29" customWidth="1"/>
    <col min="2817" max="2817" width="16.5703125" style="29" bestFit="1" customWidth="1"/>
    <col min="2818" max="2818" width="13.5703125" style="29" customWidth="1"/>
    <col min="2819" max="2819" width="17.140625" style="29" bestFit="1" customWidth="1"/>
    <col min="2820" max="2820" width="4" style="29" customWidth="1"/>
    <col min="2821" max="2821" width="13.5703125" style="29" customWidth="1"/>
    <col min="2822" max="3063" width="13.5703125" style="29"/>
    <col min="3064" max="3064" width="22.140625" style="29" customWidth="1"/>
    <col min="3065" max="3071" width="13.5703125" style="29" customWidth="1"/>
    <col min="3072" max="3072" width="15.85546875" style="29" customWidth="1"/>
    <col min="3073" max="3073" width="16.5703125" style="29" bestFit="1" customWidth="1"/>
    <col min="3074" max="3074" width="13.5703125" style="29" customWidth="1"/>
    <col min="3075" max="3075" width="17.140625" style="29" bestFit="1" customWidth="1"/>
    <col min="3076" max="3076" width="4" style="29" customWidth="1"/>
    <col min="3077" max="3077" width="13.5703125" style="29" customWidth="1"/>
    <col min="3078" max="3319" width="13.5703125" style="29"/>
    <col min="3320" max="3320" width="22.140625" style="29" customWidth="1"/>
    <col min="3321" max="3327" width="13.5703125" style="29" customWidth="1"/>
    <col min="3328" max="3328" width="15.85546875" style="29" customWidth="1"/>
    <col min="3329" max="3329" width="16.5703125" style="29" bestFit="1" customWidth="1"/>
    <col min="3330" max="3330" width="13.5703125" style="29" customWidth="1"/>
    <col min="3331" max="3331" width="17.140625" style="29" bestFit="1" customWidth="1"/>
    <col min="3332" max="3332" width="4" style="29" customWidth="1"/>
    <col min="3333" max="3333" width="13.5703125" style="29" customWidth="1"/>
    <col min="3334" max="3575" width="13.5703125" style="29"/>
    <col min="3576" max="3576" width="22.140625" style="29" customWidth="1"/>
    <col min="3577" max="3583" width="13.5703125" style="29" customWidth="1"/>
    <col min="3584" max="3584" width="15.85546875" style="29" customWidth="1"/>
    <col min="3585" max="3585" width="16.5703125" style="29" bestFit="1" customWidth="1"/>
    <col min="3586" max="3586" width="13.5703125" style="29" customWidth="1"/>
    <col min="3587" max="3587" width="17.140625" style="29" bestFit="1" customWidth="1"/>
    <col min="3588" max="3588" width="4" style="29" customWidth="1"/>
    <col min="3589" max="3589" width="13.5703125" style="29" customWidth="1"/>
    <col min="3590" max="3831" width="13.5703125" style="29"/>
    <col min="3832" max="3832" width="22.140625" style="29" customWidth="1"/>
    <col min="3833" max="3839" width="13.5703125" style="29" customWidth="1"/>
    <col min="3840" max="3840" width="15.85546875" style="29" customWidth="1"/>
    <col min="3841" max="3841" width="16.5703125" style="29" bestFit="1" customWidth="1"/>
    <col min="3842" max="3842" width="13.5703125" style="29" customWidth="1"/>
    <col min="3843" max="3843" width="17.140625" style="29" bestFit="1" customWidth="1"/>
    <col min="3844" max="3844" width="4" style="29" customWidth="1"/>
    <col min="3845" max="3845" width="13.5703125" style="29" customWidth="1"/>
    <col min="3846" max="4087" width="13.5703125" style="29"/>
    <col min="4088" max="4088" width="22.140625" style="29" customWidth="1"/>
    <col min="4089" max="4095" width="13.5703125" style="29" customWidth="1"/>
    <col min="4096" max="4096" width="15.85546875" style="29" customWidth="1"/>
    <col min="4097" max="4097" width="16.5703125" style="29" bestFit="1" customWidth="1"/>
    <col min="4098" max="4098" width="13.5703125" style="29" customWidth="1"/>
    <col min="4099" max="4099" width="17.140625" style="29" bestFit="1" customWidth="1"/>
    <col min="4100" max="4100" width="4" style="29" customWidth="1"/>
    <col min="4101" max="4101" width="13.5703125" style="29" customWidth="1"/>
    <col min="4102" max="4343" width="13.5703125" style="29"/>
    <col min="4344" max="4344" width="22.140625" style="29" customWidth="1"/>
    <col min="4345" max="4351" width="13.5703125" style="29" customWidth="1"/>
    <col min="4352" max="4352" width="15.85546875" style="29" customWidth="1"/>
    <col min="4353" max="4353" width="16.5703125" style="29" bestFit="1" customWidth="1"/>
    <col min="4354" max="4354" width="13.5703125" style="29" customWidth="1"/>
    <col min="4355" max="4355" width="17.140625" style="29" bestFit="1" customWidth="1"/>
    <col min="4356" max="4356" width="4" style="29" customWidth="1"/>
    <col min="4357" max="4357" width="13.5703125" style="29" customWidth="1"/>
    <col min="4358" max="4599" width="13.5703125" style="29"/>
    <col min="4600" max="4600" width="22.140625" style="29" customWidth="1"/>
    <col min="4601" max="4607" width="13.5703125" style="29" customWidth="1"/>
    <col min="4608" max="4608" width="15.85546875" style="29" customWidth="1"/>
    <col min="4609" max="4609" width="16.5703125" style="29" bestFit="1" customWidth="1"/>
    <col min="4610" max="4610" width="13.5703125" style="29" customWidth="1"/>
    <col min="4611" max="4611" width="17.140625" style="29" bestFit="1" customWidth="1"/>
    <col min="4612" max="4612" width="4" style="29" customWidth="1"/>
    <col min="4613" max="4613" width="13.5703125" style="29" customWidth="1"/>
    <col min="4614" max="4855" width="13.5703125" style="29"/>
    <col min="4856" max="4856" width="22.140625" style="29" customWidth="1"/>
    <col min="4857" max="4863" width="13.5703125" style="29" customWidth="1"/>
    <col min="4864" max="4864" width="15.85546875" style="29" customWidth="1"/>
    <col min="4865" max="4865" width="16.5703125" style="29" bestFit="1" customWidth="1"/>
    <col min="4866" max="4866" width="13.5703125" style="29" customWidth="1"/>
    <col min="4867" max="4867" width="17.140625" style="29" bestFit="1" customWidth="1"/>
    <col min="4868" max="4868" width="4" style="29" customWidth="1"/>
    <col min="4869" max="4869" width="13.5703125" style="29" customWidth="1"/>
    <col min="4870" max="5111" width="13.5703125" style="29"/>
    <col min="5112" max="5112" width="22.140625" style="29" customWidth="1"/>
    <col min="5113" max="5119" width="13.5703125" style="29" customWidth="1"/>
    <col min="5120" max="5120" width="15.85546875" style="29" customWidth="1"/>
    <col min="5121" max="5121" width="16.5703125" style="29" bestFit="1" customWidth="1"/>
    <col min="5122" max="5122" width="13.5703125" style="29" customWidth="1"/>
    <col min="5123" max="5123" width="17.140625" style="29" bestFit="1" customWidth="1"/>
    <col min="5124" max="5124" width="4" style="29" customWidth="1"/>
    <col min="5125" max="5125" width="13.5703125" style="29" customWidth="1"/>
    <col min="5126" max="5367" width="13.5703125" style="29"/>
    <col min="5368" max="5368" width="22.140625" style="29" customWidth="1"/>
    <col min="5369" max="5375" width="13.5703125" style="29" customWidth="1"/>
    <col min="5376" max="5376" width="15.85546875" style="29" customWidth="1"/>
    <col min="5377" max="5377" width="16.5703125" style="29" bestFit="1" customWidth="1"/>
    <col min="5378" max="5378" width="13.5703125" style="29" customWidth="1"/>
    <col min="5379" max="5379" width="17.140625" style="29" bestFit="1" customWidth="1"/>
    <col min="5380" max="5380" width="4" style="29" customWidth="1"/>
    <col min="5381" max="5381" width="13.5703125" style="29" customWidth="1"/>
    <col min="5382" max="5623" width="13.5703125" style="29"/>
    <col min="5624" max="5624" width="22.140625" style="29" customWidth="1"/>
    <col min="5625" max="5631" width="13.5703125" style="29" customWidth="1"/>
    <col min="5632" max="5632" width="15.85546875" style="29" customWidth="1"/>
    <col min="5633" max="5633" width="16.5703125" style="29" bestFit="1" customWidth="1"/>
    <col min="5634" max="5634" width="13.5703125" style="29" customWidth="1"/>
    <col min="5635" max="5635" width="17.140625" style="29" bestFit="1" customWidth="1"/>
    <col min="5636" max="5636" width="4" style="29" customWidth="1"/>
    <col min="5637" max="5637" width="13.5703125" style="29" customWidth="1"/>
    <col min="5638" max="5879" width="13.5703125" style="29"/>
    <col min="5880" max="5880" width="22.140625" style="29" customWidth="1"/>
    <col min="5881" max="5887" width="13.5703125" style="29" customWidth="1"/>
    <col min="5888" max="5888" width="15.85546875" style="29" customWidth="1"/>
    <col min="5889" max="5889" width="16.5703125" style="29" bestFit="1" customWidth="1"/>
    <col min="5890" max="5890" width="13.5703125" style="29" customWidth="1"/>
    <col min="5891" max="5891" width="17.140625" style="29" bestFit="1" customWidth="1"/>
    <col min="5892" max="5892" width="4" style="29" customWidth="1"/>
    <col min="5893" max="5893" width="13.5703125" style="29" customWidth="1"/>
    <col min="5894" max="6135" width="13.5703125" style="29"/>
    <col min="6136" max="6136" width="22.140625" style="29" customWidth="1"/>
    <col min="6137" max="6143" width="13.5703125" style="29" customWidth="1"/>
    <col min="6144" max="6144" width="15.85546875" style="29" customWidth="1"/>
    <col min="6145" max="6145" width="16.5703125" style="29" bestFit="1" customWidth="1"/>
    <col min="6146" max="6146" width="13.5703125" style="29" customWidth="1"/>
    <col min="6147" max="6147" width="17.140625" style="29" bestFit="1" customWidth="1"/>
    <col min="6148" max="6148" width="4" style="29" customWidth="1"/>
    <col min="6149" max="6149" width="13.5703125" style="29" customWidth="1"/>
    <col min="6150" max="6391" width="13.5703125" style="29"/>
    <col min="6392" max="6392" width="22.140625" style="29" customWidth="1"/>
    <col min="6393" max="6399" width="13.5703125" style="29" customWidth="1"/>
    <col min="6400" max="6400" width="15.85546875" style="29" customWidth="1"/>
    <col min="6401" max="6401" width="16.5703125" style="29" bestFit="1" customWidth="1"/>
    <col min="6402" max="6402" width="13.5703125" style="29" customWidth="1"/>
    <col min="6403" max="6403" width="17.140625" style="29" bestFit="1" customWidth="1"/>
    <col min="6404" max="6404" width="4" style="29" customWidth="1"/>
    <col min="6405" max="6405" width="13.5703125" style="29" customWidth="1"/>
    <col min="6406" max="6647" width="13.5703125" style="29"/>
    <col min="6648" max="6648" width="22.140625" style="29" customWidth="1"/>
    <col min="6649" max="6655" width="13.5703125" style="29" customWidth="1"/>
    <col min="6656" max="6656" width="15.85546875" style="29" customWidth="1"/>
    <col min="6657" max="6657" width="16.5703125" style="29" bestFit="1" customWidth="1"/>
    <col min="6658" max="6658" width="13.5703125" style="29" customWidth="1"/>
    <col min="6659" max="6659" width="17.140625" style="29" bestFit="1" customWidth="1"/>
    <col min="6660" max="6660" width="4" style="29" customWidth="1"/>
    <col min="6661" max="6661" width="13.5703125" style="29" customWidth="1"/>
    <col min="6662" max="6903" width="13.5703125" style="29"/>
    <col min="6904" max="6904" width="22.140625" style="29" customWidth="1"/>
    <col min="6905" max="6911" width="13.5703125" style="29" customWidth="1"/>
    <col min="6912" max="6912" width="15.85546875" style="29" customWidth="1"/>
    <col min="6913" max="6913" width="16.5703125" style="29" bestFit="1" customWidth="1"/>
    <col min="6914" max="6914" width="13.5703125" style="29" customWidth="1"/>
    <col min="6915" max="6915" width="17.140625" style="29" bestFit="1" customWidth="1"/>
    <col min="6916" max="6916" width="4" style="29" customWidth="1"/>
    <col min="6917" max="6917" width="13.5703125" style="29" customWidth="1"/>
    <col min="6918" max="7159" width="13.5703125" style="29"/>
    <col min="7160" max="7160" width="22.140625" style="29" customWidth="1"/>
    <col min="7161" max="7167" width="13.5703125" style="29" customWidth="1"/>
    <col min="7168" max="7168" width="15.85546875" style="29" customWidth="1"/>
    <col min="7169" max="7169" width="16.5703125" style="29" bestFit="1" customWidth="1"/>
    <col min="7170" max="7170" width="13.5703125" style="29" customWidth="1"/>
    <col min="7171" max="7171" width="17.140625" style="29" bestFit="1" customWidth="1"/>
    <col min="7172" max="7172" width="4" style="29" customWidth="1"/>
    <col min="7173" max="7173" width="13.5703125" style="29" customWidth="1"/>
    <col min="7174" max="7415" width="13.5703125" style="29"/>
    <col min="7416" max="7416" width="22.140625" style="29" customWidth="1"/>
    <col min="7417" max="7423" width="13.5703125" style="29" customWidth="1"/>
    <col min="7424" max="7424" width="15.85546875" style="29" customWidth="1"/>
    <col min="7425" max="7425" width="16.5703125" style="29" bestFit="1" customWidth="1"/>
    <col min="7426" max="7426" width="13.5703125" style="29" customWidth="1"/>
    <col min="7427" max="7427" width="17.140625" style="29" bestFit="1" customWidth="1"/>
    <col min="7428" max="7428" width="4" style="29" customWidth="1"/>
    <col min="7429" max="7429" width="13.5703125" style="29" customWidth="1"/>
    <col min="7430" max="7671" width="13.5703125" style="29"/>
    <col min="7672" max="7672" width="22.140625" style="29" customWidth="1"/>
    <col min="7673" max="7679" width="13.5703125" style="29" customWidth="1"/>
    <col min="7680" max="7680" width="15.85546875" style="29" customWidth="1"/>
    <col min="7681" max="7681" width="16.5703125" style="29" bestFit="1" customWidth="1"/>
    <col min="7682" max="7682" width="13.5703125" style="29" customWidth="1"/>
    <col min="7683" max="7683" width="17.140625" style="29" bestFit="1" customWidth="1"/>
    <col min="7684" max="7684" width="4" style="29" customWidth="1"/>
    <col min="7685" max="7685" width="13.5703125" style="29" customWidth="1"/>
    <col min="7686" max="7927" width="13.5703125" style="29"/>
    <col min="7928" max="7928" width="22.140625" style="29" customWidth="1"/>
    <col min="7929" max="7935" width="13.5703125" style="29" customWidth="1"/>
    <col min="7936" max="7936" width="15.85546875" style="29" customWidth="1"/>
    <col min="7937" max="7937" width="16.5703125" style="29" bestFit="1" customWidth="1"/>
    <col min="7938" max="7938" width="13.5703125" style="29" customWidth="1"/>
    <col min="7939" max="7939" width="17.140625" style="29" bestFit="1" customWidth="1"/>
    <col min="7940" max="7940" width="4" style="29" customWidth="1"/>
    <col min="7941" max="7941" width="13.5703125" style="29" customWidth="1"/>
    <col min="7942" max="8183" width="13.5703125" style="29"/>
    <col min="8184" max="8184" width="22.140625" style="29" customWidth="1"/>
    <col min="8185" max="8191" width="13.5703125" style="29" customWidth="1"/>
    <col min="8192" max="8192" width="15.85546875" style="29" customWidth="1"/>
    <col min="8193" max="8193" width="16.5703125" style="29" bestFit="1" customWidth="1"/>
    <col min="8194" max="8194" width="13.5703125" style="29" customWidth="1"/>
    <col min="8195" max="8195" width="17.140625" style="29" bestFit="1" customWidth="1"/>
    <col min="8196" max="8196" width="4" style="29" customWidth="1"/>
    <col min="8197" max="8197" width="13.5703125" style="29" customWidth="1"/>
    <col min="8198" max="8439" width="13.5703125" style="29"/>
    <col min="8440" max="8440" width="22.140625" style="29" customWidth="1"/>
    <col min="8441" max="8447" width="13.5703125" style="29" customWidth="1"/>
    <col min="8448" max="8448" width="15.85546875" style="29" customWidth="1"/>
    <col min="8449" max="8449" width="16.5703125" style="29" bestFit="1" customWidth="1"/>
    <col min="8450" max="8450" width="13.5703125" style="29" customWidth="1"/>
    <col min="8451" max="8451" width="17.140625" style="29" bestFit="1" customWidth="1"/>
    <col min="8452" max="8452" width="4" style="29" customWidth="1"/>
    <col min="8453" max="8453" width="13.5703125" style="29" customWidth="1"/>
    <col min="8454" max="8695" width="13.5703125" style="29"/>
    <col min="8696" max="8696" width="22.140625" style="29" customWidth="1"/>
    <col min="8697" max="8703" width="13.5703125" style="29" customWidth="1"/>
    <col min="8704" max="8704" width="15.85546875" style="29" customWidth="1"/>
    <col min="8705" max="8705" width="16.5703125" style="29" bestFit="1" customWidth="1"/>
    <col min="8706" max="8706" width="13.5703125" style="29" customWidth="1"/>
    <col min="8707" max="8707" width="17.140625" style="29" bestFit="1" customWidth="1"/>
    <col min="8708" max="8708" width="4" style="29" customWidth="1"/>
    <col min="8709" max="8709" width="13.5703125" style="29" customWidth="1"/>
    <col min="8710" max="8951" width="13.5703125" style="29"/>
    <col min="8952" max="8952" width="22.140625" style="29" customWidth="1"/>
    <col min="8953" max="8959" width="13.5703125" style="29" customWidth="1"/>
    <col min="8960" max="8960" width="15.85546875" style="29" customWidth="1"/>
    <col min="8961" max="8961" width="16.5703125" style="29" bestFit="1" customWidth="1"/>
    <col min="8962" max="8962" width="13.5703125" style="29" customWidth="1"/>
    <col min="8963" max="8963" width="17.140625" style="29" bestFit="1" customWidth="1"/>
    <col min="8964" max="8964" width="4" style="29" customWidth="1"/>
    <col min="8965" max="8965" width="13.5703125" style="29" customWidth="1"/>
    <col min="8966" max="9207" width="13.5703125" style="29"/>
    <col min="9208" max="9208" width="22.140625" style="29" customWidth="1"/>
    <col min="9209" max="9215" width="13.5703125" style="29" customWidth="1"/>
    <col min="9216" max="9216" width="15.85546875" style="29" customWidth="1"/>
    <col min="9217" max="9217" width="16.5703125" style="29" bestFit="1" customWidth="1"/>
    <col min="9218" max="9218" width="13.5703125" style="29" customWidth="1"/>
    <col min="9219" max="9219" width="17.140625" style="29" bestFit="1" customWidth="1"/>
    <col min="9220" max="9220" width="4" style="29" customWidth="1"/>
    <col min="9221" max="9221" width="13.5703125" style="29" customWidth="1"/>
    <col min="9222" max="9463" width="13.5703125" style="29"/>
    <col min="9464" max="9464" width="22.140625" style="29" customWidth="1"/>
    <col min="9465" max="9471" width="13.5703125" style="29" customWidth="1"/>
    <col min="9472" max="9472" width="15.85546875" style="29" customWidth="1"/>
    <col min="9473" max="9473" width="16.5703125" style="29" bestFit="1" customWidth="1"/>
    <col min="9474" max="9474" width="13.5703125" style="29" customWidth="1"/>
    <col min="9475" max="9475" width="17.140625" style="29" bestFit="1" customWidth="1"/>
    <col min="9476" max="9476" width="4" style="29" customWidth="1"/>
    <col min="9477" max="9477" width="13.5703125" style="29" customWidth="1"/>
    <col min="9478" max="9719" width="13.5703125" style="29"/>
    <col min="9720" max="9720" width="22.140625" style="29" customWidth="1"/>
    <col min="9721" max="9727" width="13.5703125" style="29" customWidth="1"/>
    <col min="9728" max="9728" width="15.85546875" style="29" customWidth="1"/>
    <col min="9729" max="9729" width="16.5703125" style="29" bestFit="1" customWidth="1"/>
    <col min="9730" max="9730" width="13.5703125" style="29" customWidth="1"/>
    <col min="9731" max="9731" width="17.140625" style="29" bestFit="1" customWidth="1"/>
    <col min="9732" max="9732" width="4" style="29" customWidth="1"/>
    <col min="9733" max="9733" width="13.5703125" style="29" customWidth="1"/>
    <col min="9734" max="9975" width="13.5703125" style="29"/>
    <col min="9976" max="9976" width="22.140625" style="29" customWidth="1"/>
    <col min="9977" max="9983" width="13.5703125" style="29" customWidth="1"/>
    <col min="9984" max="9984" width="15.85546875" style="29" customWidth="1"/>
    <col min="9985" max="9985" width="16.5703125" style="29" bestFit="1" customWidth="1"/>
    <col min="9986" max="9986" width="13.5703125" style="29" customWidth="1"/>
    <col min="9987" max="9987" width="17.140625" style="29" bestFit="1" customWidth="1"/>
    <col min="9988" max="9988" width="4" style="29" customWidth="1"/>
    <col min="9989" max="9989" width="13.5703125" style="29" customWidth="1"/>
    <col min="9990" max="10231" width="13.5703125" style="29"/>
    <col min="10232" max="10232" width="22.140625" style="29" customWidth="1"/>
    <col min="10233" max="10239" width="13.5703125" style="29" customWidth="1"/>
    <col min="10240" max="10240" width="15.85546875" style="29" customWidth="1"/>
    <col min="10241" max="10241" width="16.5703125" style="29" bestFit="1" customWidth="1"/>
    <col min="10242" max="10242" width="13.5703125" style="29" customWidth="1"/>
    <col min="10243" max="10243" width="17.140625" style="29" bestFit="1" customWidth="1"/>
    <col min="10244" max="10244" width="4" style="29" customWidth="1"/>
    <col min="10245" max="10245" width="13.5703125" style="29" customWidth="1"/>
    <col min="10246" max="10487" width="13.5703125" style="29"/>
    <col min="10488" max="10488" width="22.140625" style="29" customWidth="1"/>
    <col min="10489" max="10495" width="13.5703125" style="29" customWidth="1"/>
    <col min="10496" max="10496" width="15.85546875" style="29" customWidth="1"/>
    <col min="10497" max="10497" width="16.5703125" style="29" bestFit="1" customWidth="1"/>
    <col min="10498" max="10498" width="13.5703125" style="29" customWidth="1"/>
    <col min="10499" max="10499" width="17.140625" style="29" bestFit="1" customWidth="1"/>
    <col min="10500" max="10500" width="4" style="29" customWidth="1"/>
    <col min="10501" max="10501" width="13.5703125" style="29" customWidth="1"/>
    <col min="10502" max="10743" width="13.5703125" style="29"/>
    <col min="10744" max="10744" width="22.140625" style="29" customWidth="1"/>
    <col min="10745" max="10751" width="13.5703125" style="29" customWidth="1"/>
    <col min="10752" max="10752" width="15.85546875" style="29" customWidth="1"/>
    <col min="10753" max="10753" width="16.5703125" style="29" bestFit="1" customWidth="1"/>
    <col min="10754" max="10754" width="13.5703125" style="29" customWidth="1"/>
    <col min="10755" max="10755" width="17.140625" style="29" bestFit="1" customWidth="1"/>
    <col min="10756" max="10756" width="4" style="29" customWidth="1"/>
    <col min="10757" max="10757" width="13.5703125" style="29" customWidth="1"/>
    <col min="10758" max="10999" width="13.5703125" style="29"/>
    <col min="11000" max="11000" width="22.140625" style="29" customWidth="1"/>
    <col min="11001" max="11007" width="13.5703125" style="29" customWidth="1"/>
    <col min="11008" max="11008" width="15.85546875" style="29" customWidth="1"/>
    <col min="11009" max="11009" width="16.5703125" style="29" bestFit="1" customWidth="1"/>
    <col min="11010" max="11010" width="13.5703125" style="29" customWidth="1"/>
    <col min="11011" max="11011" width="17.140625" style="29" bestFit="1" customWidth="1"/>
    <col min="11012" max="11012" width="4" style="29" customWidth="1"/>
    <col min="11013" max="11013" width="13.5703125" style="29" customWidth="1"/>
    <col min="11014" max="11255" width="13.5703125" style="29"/>
    <col min="11256" max="11256" width="22.140625" style="29" customWidth="1"/>
    <col min="11257" max="11263" width="13.5703125" style="29" customWidth="1"/>
    <col min="11264" max="11264" width="15.85546875" style="29" customWidth="1"/>
    <col min="11265" max="11265" width="16.5703125" style="29" bestFit="1" customWidth="1"/>
    <col min="11266" max="11266" width="13.5703125" style="29" customWidth="1"/>
    <col min="11267" max="11267" width="17.140625" style="29" bestFit="1" customWidth="1"/>
    <col min="11268" max="11268" width="4" style="29" customWidth="1"/>
    <col min="11269" max="11269" width="13.5703125" style="29" customWidth="1"/>
    <col min="11270" max="11511" width="13.5703125" style="29"/>
    <col min="11512" max="11512" width="22.140625" style="29" customWidth="1"/>
    <col min="11513" max="11519" width="13.5703125" style="29" customWidth="1"/>
    <col min="11520" max="11520" width="15.85546875" style="29" customWidth="1"/>
    <col min="11521" max="11521" width="16.5703125" style="29" bestFit="1" customWidth="1"/>
    <col min="11522" max="11522" width="13.5703125" style="29" customWidth="1"/>
    <col min="11523" max="11523" width="17.140625" style="29" bestFit="1" customWidth="1"/>
    <col min="11524" max="11524" width="4" style="29" customWidth="1"/>
    <col min="11525" max="11525" width="13.5703125" style="29" customWidth="1"/>
    <col min="11526" max="11767" width="13.5703125" style="29"/>
    <col min="11768" max="11768" width="22.140625" style="29" customWidth="1"/>
    <col min="11769" max="11775" width="13.5703125" style="29" customWidth="1"/>
    <col min="11776" max="11776" width="15.85546875" style="29" customWidth="1"/>
    <col min="11777" max="11777" width="16.5703125" style="29" bestFit="1" customWidth="1"/>
    <col min="11778" max="11778" width="13.5703125" style="29" customWidth="1"/>
    <col min="11779" max="11779" width="17.140625" style="29" bestFit="1" customWidth="1"/>
    <col min="11780" max="11780" width="4" style="29" customWidth="1"/>
    <col min="11781" max="11781" width="13.5703125" style="29" customWidth="1"/>
    <col min="11782" max="12023" width="13.5703125" style="29"/>
    <col min="12024" max="12024" width="22.140625" style="29" customWidth="1"/>
    <col min="12025" max="12031" width="13.5703125" style="29" customWidth="1"/>
    <col min="12032" max="12032" width="15.85546875" style="29" customWidth="1"/>
    <col min="12033" max="12033" width="16.5703125" style="29" bestFit="1" customWidth="1"/>
    <col min="12034" max="12034" width="13.5703125" style="29" customWidth="1"/>
    <col min="12035" max="12035" width="17.140625" style="29" bestFit="1" customWidth="1"/>
    <col min="12036" max="12036" width="4" style="29" customWidth="1"/>
    <col min="12037" max="12037" width="13.5703125" style="29" customWidth="1"/>
    <col min="12038" max="12279" width="13.5703125" style="29"/>
    <col min="12280" max="12280" width="22.140625" style="29" customWidth="1"/>
    <col min="12281" max="12287" width="13.5703125" style="29" customWidth="1"/>
    <col min="12288" max="12288" width="15.85546875" style="29" customWidth="1"/>
    <col min="12289" max="12289" width="16.5703125" style="29" bestFit="1" customWidth="1"/>
    <col min="12290" max="12290" width="13.5703125" style="29" customWidth="1"/>
    <col min="12291" max="12291" width="17.140625" style="29" bestFit="1" customWidth="1"/>
    <col min="12292" max="12292" width="4" style="29" customWidth="1"/>
    <col min="12293" max="12293" width="13.5703125" style="29" customWidth="1"/>
    <col min="12294" max="12535" width="13.5703125" style="29"/>
    <col min="12536" max="12536" width="22.140625" style="29" customWidth="1"/>
    <col min="12537" max="12543" width="13.5703125" style="29" customWidth="1"/>
    <col min="12544" max="12544" width="15.85546875" style="29" customWidth="1"/>
    <col min="12545" max="12545" width="16.5703125" style="29" bestFit="1" customWidth="1"/>
    <col min="12546" max="12546" width="13.5703125" style="29" customWidth="1"/>
    <col min="12547" max="12547" width="17.140625" style="29" bestFit="1" customWidth="1"/>
    <col min="12548" max="12548" width="4" style="29" customWidth="1"/>
    <col min="12549" max="12549" width="13.5703125" style="29" customWidth="1"/>
    <col min="12550" max="12791" width="13.5703125" style="29"/>
    <col min="12792" max="12792" width="22.140625" style="29" customWidth="1"/>
    <col min="12793" max="12799" width="13.5703125" style="29" customWidth="1"/>
    <col min="12800" max="12800" width="15.85546875" style="29" customWidth="1"/>
    <col min="12801" max="12801" width="16.5703125" style="29" bestFit="1" customWidth="1"/>
    <col min="12802" max="12802" width="13.5703125" style="29" customWidth="1"/>
    <col min="12803" max="12803" width="17.140625" style="29" bestFit="1" customWidth="1"/>
    <col min="12804" max="12804" width="4" style="29" customWidth="1"/>
    <col min="12805" max="12805" width="13.5703125" style="29" customWidth="1"/>
    <col min="12806" max="13047" width="13.5703125" style="29"/>
    <col min="13048" max="13048" width="22.140625" style="29" customWidth="1"/>
    <col min="13049" max="13055" width="13.5703125" style="29" customWidth="1"/>
    <col min="13056" max="13056" width="15.85546875" style="29" customWidth="1"/>
    <col min="13057" max="13057" width="16.5703125" style="29" bestFit="1" customWidth="1"/>
    <col min="13058" max="13058" width="13.5703125" style="29" customWidth="1"/>
    <col min="13059" max="13059" width="17.140625" style="29" bestFit="1" customWidth="1"/>
    <col min="13060" max="13060" width="4" style="29" customWidth="1"/>
    <col min="13061" max="13061" width="13.5703125" style="29" customWidth="1"/>
    <col min="13062" max="13303" width="13.5703125" style="29"/>
    <col min="13304" max="13304" width="22.140625" style="29" customWidth="1"/>
    <col min="13305" max="13311" width="13.5703125" style="29" customWidth="1"/>
    <col min="13312" max="13312" width="15.85546875" style="29" customWidth="1"/>
    <col min="13313" max="13313" width="16.5703125" style="29" bestFit="1" customWidth="1"/>
    <col min="13314" max="13314" width="13.5703125" style="29" customWidth="1"/>
    <col min="13315" max="13315" width="17.140625" style="29" bestFit="1" customWidth="1"/>
    <col min="13316" max="13316" width="4" style="29" customWidth="1"/>
    <col min="13317" max="13317" width="13.5703125" style="29" customWidth="1"/>
    <col min="13318" max="13559" width="13.5703125" style="29"/>
    <col min="13560" max="13560" width="22.140625" style="29" customWidth="1"/>
    <col min="13561" max="13567" width="13.5703125" style="29" customWidth="1"/>
    <col min="13568" max="13568" width="15.85546875" style="29" customWidth="1"/>
    <col min="13569" max="13569" width="16.5703125" style="29" bestFit="1" customWidth="1"/>
    <col min="13570" max="13570" width="13.5703125" style="29" customWidth="1"/>
    <col min="13571" max="13571" width="17.140625" style="29" bestFit="1" customWidth="1"/>
    <col min="13572" max="13572" width="4" style="29" customWidth="1"/>
    <col min="13573" max="13573" width="13.5703125" style="29" customWidth="1"/>
    <col min="13574" max="13815" width="13.5703125" style="29"/>
    <col min="13816" max="13816" width="22.140625" style="29" customWidth="1"/>
    <col min="13817" max="13823" width="13.5703125" style="29" customWidth="1"/>
    <col min="13824" max="13824" width="15.85546875" style="29" customWidth="1"/>
    <col min="13825" max="13825" width="16.5703125" style="29" bestFit="1" customWidth="1"/>
    <col min="13826" max="13826" width="13.5703125" style="29" customWidth="1"/>
    <col min="13827" max="13827" width="17.140625" style="29" bestFit="1" customWidth="1"/>
    <col min="13828" max="13828" width="4" style="29" customWidth="1"/>
    <col min="13829" max="13829" width="13.5703125" style="29" customWidth="1"/>
    <col min="13830" max="14071" width="13.5703125" style="29"/>
    <col min="14072" max="14072" width="22.140625" style="29" customWidth="1"/>
    <col min="14073" max="14079" width="13.5703125" style="29" customWidth="1"/>
    <col min="14080" max="14080" width="15.85546875" style="29" customWidth="1"/>
    <col min="14081" max="14081" width="16.5703125" style="29" bestFit="1" customWidth="1"/>
    <col min="14082" max="14082" width="13.5703125" style="29" customWidth="1"/>
    <col min="14083" max="14083" width="17.140625" style="29" bestFit="1" customWidth="1"/>
    <col min="14084" max="14084" width="4" style="29" customWidth="1"/>
    <col min="14085" max="14085" width="13.5703125" style="29" customWidth="1"/>
    <col min="14086" max="14327" width="13.5703125" style="29"/>
    <col min="14328" max="14328" width="22.140625" style="29" customWidth="1"/>
    <col min="14329" max="14335" width="13.5703125" style="29" customWidth="1"/>
    <col min="14336" max="14336" width="15.85546875" style="29" customWidth="1"/>
    <col min="14337" max="14337" width="16.5703125" style="29" bestFit="1" customWidth="1"/>
    <col min="14338" max="14338" width="13.5703125" style="29" customWidth="1"/>
    <col min="14339" max="14339" width="17.140625" style="29" bestFit="1" customWidth="1"/>
    <col min="14340" max="14340" width="4" style="29" customWidth="1"/>
    <col min="14341" max="14341" width="13.5703125" style="29" customWidth="1"/>
    <col min="14342" max="14583" width="13.5703125" style="29"/>
    <col min="14584" max="14584" width="22.140625" style="29" customWidth="1"/>
    <col min="14585" max="14591" width="13.5703125" style="29" customWidth="1"/>
    <col min="14592" max="14592" width="15.85546875" style="29" customWidth="1"/>
    <col min="14593" max="14593" width="16.5703125" style="29" bestFit="1" customWidth="1"/>
    <col min="14594" max="14594" width="13.5703125" style="29" customWidth="1"/>
    <col min="14595" max="14595" width="17.140625" style="29" bestFit="1" customWidth="1"/>
    <col min="14596" max="14596" width="4" style="29" customWidth="1"/>
    <col min="14597" max="14597" width="13.5703125" style="29" customWidth="1"/>
    <col min="14598" max="14839" width="13.5703125" style="29"/>
    <col min="14840" max="14840" width="22.140625" style="29" customWidth="1"/>
    <col min="14841" max="14847" width="13.5703125" style="29" customWidth="1"/>
    <col min="14848" max="14848" width="15.85546875" style="29" customWidth="1"/>
    <col min="14849" max="14849" width="16.5703125" style="29" bestFit="1" customWidth="1"/>
    <col min="14850" max="14850" width="13.5703125" style="29" customWidth="1"/>
    <col min="14851" max="14851" width="17.140625" style="29" bestFit="1" customWidth="1"/>
    <col min="14852" max="14852" width="4" style="29" customWidth="1"/>
    <col min="14853" max="14853" width="13.5703125" style="29" customWidth="1"/>
    <col min="14854" max="15095" width="13.5703125" style="29"/>
    <col min="15096" max="15096" width="22.140625" style="29" customWidth="1"/>
    <col min="15097" max="15103" width="13.5703125" style="29" customWidth="1"/>
    <col min="15104" max="15104" width="15.85546875" style="29" customWidth="1"/>
    <col min="15105" max="15105" width="16.5703125" style="29" bestFit="1" customWidth="1"/>
    <col min="15106" max="15106" width="13.5703125" style="29" customWidth="1"/>
    <col min="15107" max="15107" width="17.140625" style="29" bestFit="1" customWidth="1"/>
    <col min="15108" max="15108" width="4" style="29" customWidth="1"/>
    <col min="15109" max="15109" width="13.5703125" style="29" customWidth="1"/>
    <col min="15110" max="15351" width="13.5703125" style="29"/>
    <col min="15352" max="15352" width="22.140625" style="29" customWidth="1"/>
    <col min="15353" max="15359" width="13.5703125" style="29" customWidth="1"/>
    <col min="15360" max="15360" width="15.85546875" style="29" customWidth="1"/>
    <col min="15361" max="15361" width="16.5703125" style="29" bestFit="1" customWidth="1"/>
    <col min="15362" max="15362" width="13.5703125" style="29" customWidth="1"/>
    <col min="15363" max="15363" width="17.140625" style="29" bestFit="1" customWidth="1"/>
    <col min="15364" max="15364" width="4" style="29" customWidth="1"/>
    <col min="15365" max="15365" width="13.5703125" style="29" customWidth="1"/>
    <col min="15366" max="15607" width="13.5703125" style="29"/>
    <col min="15608" max="15608" width="22.140625" style="29" customWidth="1"/>
    <col min="15609" max="15615" width="13.5703125" style="29" customWidth="1"/>
    <col min="15616" max="15616" width="15.85546875" style="29" customWidth="1"/>
    <col min="15617" max="15617" width="16.5703125" style="29" bestFit="1" customWidth="1"/>
    <col min="15618" max="15618" width="13.5703125" style="29" customWidth="1"/>
    <col min="15619" max="15619" width="17.140625" style="29" bestFit="1" customWidth="1"/>
    <col min="15620" max="15620" width="4" style="29" customWidth="1"/>
    <col min="15621" max="15621" width="13.5703125" style="29" customWidth="1"/>
    <col min="15622" max="15863" width="13.5703125" style="29"/>
    <col min="15864" max="15864" width="22.140625" style="29" customWidth="1"/>
    <col min="15865" max="15871" width="13.5703125" style="29" customWidth="1"/>
    <col min="15872" max="15872" width="15.85546875" style="29" customWidth="1"/>
    <col min="15873" max="15873" width="16.5703125" style="29" bestFit="1" customWidth="1"/>
    <col min="15874" max="15874" width="13.5703125" style="29" customWidth="1"/>
    <col min="15875" max="15875" width="17.140625" style="29" bestFit="1" customWidth="1"/>
    <col min="15876" max="15876" width="4" style="29" customWidth="1"/>
    <col min="15877" max="15877" width="13.5703125" style="29" customWidth="1"/>
    <col min="15878" max="16119" width="13.5703125" style="29"/>
    <col min="16120" max="16120" width="22.140625" style="29" customWidth="1"/>
    <col min="16121" max="16127" width="13.5703125" style="29" customWidth="1"/>
    <col min="16128" max="16128" width="15.85546875" style="29" customWidth="1"/>
    <col min="16129" max="16129" width="16.5703125" style="29" bestFit="1" customWidth="1"/>
    <col min="16130" max="16130" width="13.5703125" style="29" customWidth="1"/>
    <col min="16131" max="16131" width="17.140625" style="29" bestFit="1" customWidth="1"/>
    <col min="16132" max="16132" width="4" style="29" customWidth="1"/>
    <col min="16133" max="16133" width="13.5703125" style="29" customWidth="1"/>
    <col min="16134" max="16384" width="13.5703125" style="29"/>
  </cols>
  <sheetData>
    <row r="1" spans="1:26" s="23" customFormat="1">
      <c r="A1" s="343" t="s">
        <v>0</v>
      </c>
      <c r="B1" s="139"/>
      <c r="C1" s="139"/>
      <c r="D1" s="80"/>
      <c r="E1" s="80"/>
      <c r="F1" s="140"/>
      <c r="G1" s="80"/>
      <c r="H1" s="80"/>
    </row>
    <row r="2" spans="1:26" s="23" customFormat="1" ht="47.25">
      <c r="A2" s="80"/>
      <c r="B2" s="139"/>
      <c r="C2" s="139"/>
      <c r="D2" s="141"/>
      <c r="E2" s="498" t="s">
        <v>944</v>
      </c>
      <c r="F2" s="498" t="s">
        <v>945</v>
      </c>
      <c r="G2" s="141"/>
      <c r="H2" s="80"/>
    </row>
    <row r="3" spans="1:26" s="23" customFormat="1" ht="15">
      <c r="A3" s="37" t="str">
        <f>'2-Kosten per locatie'!A3</f>
        <v>Naam opdrachtgever</v>
      </c>
      <c r="B3" s="125" t="str">
        <f>'2-Kosten per locatie'!B3</f>
        <v>Veiligheidsregio Rotterdam-Rijnmond</v>
      </c>
      <c r="C3" s="125"/>
      <c r="D3" s="141"/>
      <c r="E3" s="525" t="s">
        <v>946</v>
      </c>
      <c r="F3" s="499"/>
      <c r="G3" s="141"/>
      <c r="H3" s="80"/>
    </row>
    <row r="4" spans="1:26" s="23" customFormat="1" ht="15">
      <c r="A4" s="37" t="str">
        <f>'2-Kosten per locatie'!A4</f>
        <v>Calculatie onderdeel</v>
      </c>
      <c r="B4" s="125" t="str">
        <f ca="1">MID(CELL("bestandsnaam",$C$9),SEARCH("]",CELL("bestandsnaam",$C$9),1)+1,256)</f>
        <v>11-Vloeronderhoud</v>
      </c>
      <c r="C4" s="125"/>
      <c r="D4" s="141"/>
      <c r="E4" s="525" t="s">
        <v>979</v>
      </c>
      <c r="F4" s="499"/>
      <c r="G4" s="141"/>
      <c r="H4" s="80"/>
    </row>
    <row r="5" spans="1:26" s="23" customFormat="1" ht="15">
      <c r="A5" s="37" t="str">
        <f>'2-Kosten per locatie'!A5</f>
        <v>Gebouw/plaats</v>
      </c>
      <c r="B5" s="125" t="str">
        <f>'2-Kosten per locatie'!B5</f>
        <v>Perceel 1 schoonmaak en glasbewassing</v>
      </c>
      <c r="C5" s="125"/>
      <c r="D5" s="141"/>
      <c r="E5" s="525" t="s">
        <v>947</v>
      </c>
      <c r="F5" s="499"/>
      <c r="G5" s="141"/>
      <c r="H5" s="142"/>
      <c r="J5" s="25"/>
      <c r="K5" s="24"/>
      <c r="L5" s="25"/>
      <c r="M5" s="25"/>
      <c r="N5" s="24"/>
      <c r="O5" s="26"/>
      <c r="P5" s="25"/>
      <c r="Q5" s="24"/>
      <c r="R5" s="25"/>
      <c r="S5" s="25"/>
      <c r="T5" s="24"/>
      <c r="U5" s="25"/>
      <c r="V5" s="25"/>
      <c r="W5" s="24"/>
      <c r="X5" s="25"/>
      <c r="Y5" s="25"/>
      <c r="Z5" s="24"/>
    </row>
    <row r="6" spans="1:26" s="23" customFormat="1" ht="17.25" customHeight="1">
      <c r="A6" s="37" t="str">
        <f>'2-Kosten per locatie'!A6</f>
        <v>Referentie nummer</v>
      </c>
      <c r="B6" s="572">
        <f>'2-Kosten per locatie'!B6</f>
        <v>522549</v>
      </c>
      <c r="C6" s="125"/>
      <c r="D6" s="141"/>
      <c r="E6" s="525" t="s">
        <v>948</v>
      </c>
      <c r="F6" s="499"/>
      <c r="G6" s="141"/>
      <c r="H6" s="142"/>
      <c r="J6" s="27"/>
      <c r="K6" s="28"/>
      <c r="L6" s="25"/>
      <c r="M6" s="27"/>
      <c r="N6" s="28"/>
      <c r="O6" s="26"/>
      <c r="P6" s="27"/>
      <c r="Q6" s="28"/>
      <c r="R6" s="25"/>
      <c r="S6" s="27"/>
      <c r="T6" s="28"/>
      <c r="U6" s="25"/>
      <c r="V6" s="27"/>
      <c r="W6" s="28"/>
      <c r="X6" s="25"/>
      <c r="Y6" s="27"/>
      <c r="Z6" s="28"/>
    </row>
    <row r="7" spans="1:26" s="23" customFormat="1" ht="17.25" customHeight="1">
      <c r="A7" s="37" t="str">
        <f>'2-Kosten per locatie'!A7</f>
        <v>Naam dienstverlener</v>
      </c>
      <c r="B7" s="572">
        <f>'2-Kosten per locatie'!B7</f>
        <v>0</v>
      </c>
      <c r="C7" s="99"/>
      <c r="D7" s="141"/>
      <c r="E7" s="525" t="s">
        <v>948</v>
      </c>
      <c r="F7" s="499"/>
      <c r="G7" s="141"/>
      <c r="H7" s="142"/>
    </row>
    <row r="8" spans="1:26" s="23" customFormat="1" ht="17.25" customHeight="1">
      <c r="A8" s="37" t="str">
        <f>'2-Kosten per locatie'!A8</f>
        <v>Prijspeil</v>
      </c>
      <c r="B8" s="182">
        <f>'2-Kosten per locatie'!B8</f>
        <v>46023</v>
      </c>
      <c r="C8" s="46"/>
      <c r="D8" s="141"/>
      <c r="E8" s="141"/>
      <c r="F8" s="141"/>
      <c r="G8" s="141"/>
      <c r="H8" s="142"/>
    </row>
    <row r="9" spans="1:26" s="23" customFormat="1" ht="17.25" customHeight="1">
      <c r="A9" s="141"/>
      <c r="B9" s="141"/>
      <c r="C9" s="141"/>
      <c r="D9" s="141"/>
      <c r="E9" s="141"/>
      <c r="F9" s="141"/>
      <c r="G9" s="141"/>
      <c r="H9" s="142"/>
    </row>
    <row r="10" spans="1:26" s="30" customFormat="1" ht="43.5" customHeight="1">
      <c r="A10" s="498" t="s">
        <v>41</v>
      </c>
      <c r="B10" s="498" t="s">
        <v>949</v>
      </c>
      <c r="C10" s="498" t="s">
        <v>944</v>
      </c>
      <c r="D10" s="498" t="s">
        <v>917</v>
      </c>
      <c r="E10" s="498" t="s">
        <v>918</v>
      </c>
      <c r="F10" s="498" t="s">
        <v>919</v>
      </c>
      <c r="G10" s="498" t="s">
        <v>920</v>
      </c>
      <c r="H10" s="498" t="s">
        <v>921</v>
      </c>
    </row>
    <row r="11" spans="1:26">
      <c r="A11" s="273" t="s">
        <v>106</v>
      </c>
      <c r="B11" s="525" t="s">
        <v>950</v>
      </c>
      <c r="C11" s="525" t="s">
        <v>946</v>
      </c>
      <c r="D11" s="526">
        <f>SUMIFS('4-Basis ruimtestaat'!H:H,'4-Basis ruimtestaat'!G:G,'11-Vloeronderhoud'!B11,'4-Basis ruimtestaat'!B:B,'11-Vloeronderhoud'!A11)</f>
        <v>236.41799999999998</v>
      </c>
      <c r="E11" s="527">
        <f t="shared" ref="E11:E32" si="0">VLOOKUP(C11,$E$3:$F$9,2,FALSE)</f>
        <v>0</v>
      </c>
      <c r="F11" s="528">
        <f t="shared" ref="F11:F19" si="1">(D11*E11)</f>
        <v>0</v>
      </c>
      <c r="G11" s="529" t="s">
        <v>951</v>
      </c>
      <c r="H11" s="528">
        <f t="shared" ref="H11:H19" si="2">G11*F11</f>
        <v>0</v>
      </c>
    </row>
    <row r="12" spans="1:26">
      <c r="A12" s="273" t="s">
        <v>106</v>
      </c>
      <c r="B12" s="525" t="s">
        <v>950</v>
      </c>
      <c r="C12" s="525" t="s">
        <v>979</v>
      </c>
      <c r="D12" s="526">
        <f>SUMIFS('4-Basis ruimtestaat'!H:H,'4-Basis ruimtestaat'!G:G,'11-Vloeronderhoud'!B12,'4-Basis ruimtestaat'!B:B,'11-Vloeronderhoud'!A12)</f>
        <v>236.41799999999998</v>
      </c>
      <c r="E12" s="527">
        <f t="shared" si="0"/>
        <v>0</v>
      </c>
      <c r="F12" s="528">
        <f t="shared" si="1"/>
        <v>0</v>
      </c>
      <c r="G12" s="529" t="s">
        <v>952</v>
      </c>
      <c r="H12" s="528">
        <f t="shared" si="2"/>
        <v>0</v>
      </c>
    </row>
    <row r="13" spans="1:26">
      <c r="A13" s="273" t="s">
        <v>93</v>
      </c>
      <c r="B13" s="525" t="s">
        <v>950</v>
      </c>
      <c r="C13" s="525" t="s">
        <v>946</v>
      </c>
      <c r="D13" s="526">
        <f>SUMIFS('4-Basis ruimtestaat'!H:H,'4-Basis ruimtestaat'!G:G,'11-Vloeronderhoud'!B13,'4-Basis ruimtestaat'!B:B,'11-Vloeronderhoud'!A13)</f>
        <v>32.550000000000004</v>
      </c>
      <c r="E13" s="527">
        <f t="shared" si="0"/>
        <v>0</v>
      </c>
      <c r="F13" s="528">
        <f t="shared" si="1"/>
        <v>0</v>
      </c>
      <c r="G13" s="529" t="s">
        <v>951</v>
      </c>
      <c r="H13" s="528">
        <f t="shared" si="2"/>
        <v>0</v>
      </c>
    </row>
    <row r="14" spans="1:26">
      <c r="A14" s="273" t="s">
        <v>93</v>
      </c>
      <c r="B14" s="525" t="s">
        <v>950</v>
      </c>
      <c r="C14" s="525" t="s">
        <v>979</v>
      </c>
      <c r="D14" s="526">
        <f>SUMIFS('4-Basis ruimtestaat'!H:H,'4-Basis ruimtestaat'!G:G,'11-Vloeronderhoud'!B14,'4-Basis ruimtestaat'!B:B,'11-Vloeronderhoud'!A14)</f>
        <v>32.550000000000004</v>
      </c>
      <c r="E14" s="527">
        <f t="shared" si="0"/>
        <v>0</v>
      </c>
      <c r="F14" s="528">
        <f t="shared" si="1"/>
        <v>0</v>
      </c>
      <c r="G14" s="529" t="s">
        <v>952</v>
      </c>
      <c r="H14" s="528">
        <f t="shared" si="2"/>
        <v>0</v>
      </c>
    </row>
    <row r="15" spans="1:26">
      <c r="A15" s="277" t="s">
        <v>83</v>
      </c>
      <c r="B15" s="525" t="s">
        <v>950</v>
      </c>
      <c r="C15" s="525" t="s">
        <v>946</v>
      </c>
      <c r="D15" s="526">
        <f>SUMIFS('4-Basis ruimtestaat'!H:H,'4-Basis ruimtestaat'!G:G,'11-Vloeronderhoud'!B15,'4-Basis ruimtestaat'!B:B,'11-Vloeronderhoud'!A15)</f>
        <v>126.9</v>
      </c>
      <c r="E15" s="527">
        <f t="shared" si="0"/>
        <v>0</v>
      </c>
      <c r="F15" s="528">
        <f t="shared" si="1"/>
        <v>0</v>
      </c>
      <c r="G15" s="529" t="s">
        <v>951</v>
      </c>
      <c r="H15" s="528">
        <f t="shared" si="2"/>
        <v>0</v>
      </c>
    </row>
    <row r="16" spans="1:26">
      <c r="A16" s="277" t="s">
        <v>83</v>
      </c>
      <c r="B16" s="525" t="s">
        <v>950</v>
      </c>
      <c r="C16" s="525" t="s">
        <v>979</v>
      </c>
      <c r="D16" s="526">
        <f>SUMIFS('4-Basis ruimtestaat'!H:H,'4-Basis ruimtestaat'!G:G,'11-Vloeronderhoud'!B16,'4-Basis ruimtestaat'!B:B,'11-Vloeronderhoud'!A16)</f>
        <v>126.9</v>
      </c>
      <c r="E16" s="527">
        <f t="shared" si="0"/>
        <v>0</v>
      </c>
      <c r="F16" s="528">
        <f t="shared" si="1"/>
        <v>0</v>
      </c>
      <c r="G16" s="529" t="s">
        <v>952</v>
      </c>
      <c r="H16" s="528">
        <f t="shared" si="2"/>
        <v>0</v>
      </c>
    </row>
    <row r="17" spans="1:8">
      <c r="A17" s="273" t="s">
        <v>73</v>
      </c>
      <c r="B17" s="525" t="s">
        <v>950</v>
      </c>
      <c r="C17" s="525" t="s">
        <v>946</v>
      </c>
      <c r="D17" s="526">
        <f>SUMIFS('4-Basis ruimtestaat'!H:H,'4-Basis ruimtestaat'!G:G,'11-Vloeronderhoud'!B17,'4-Basis ruimtestaat'!B:B,'11-Vloeronderhoud'!A17)</f>
        <v>103.48800000000001</v>
      </c>
      <c r="E17" s="527">
        <f t="shared" si="0"/>
        <v>0</v>
      </c>
      <c r="F17" s="528">
        <f t="shared" si="1"/>
        <v>0</v>
      </c>
      <c r="G17" s="529" t="s">
        <v>951</v>
      </c>
      <c r="H17" s="528">
        <f t="shared" si="2"/>
        <v>0</v>
      </c>
    </row>
    <row r="18" spans="1:8">
      <c r="A18" s="273" t="s">
        <v>73</v>
      </c>
      <c r="B18" s="525" t="s">
        <v>950</v>
      </c>
      <c r="C18" s="525" t="s">
        <v>979</v>
      </c>
      <c r="D18" s="526">
        <f>SUMIFS('4-Basis ruimtestaat'!H:H,'4-Basis ruimtestaat'!G:G,'11-Vloeronderhoud'!B18,'4-Basis ruimtestaat'!B:B,'11-Vloeronderhoud'!A18)</f>
        <v>103.48800000000001</v>
      </c>
      <c r="E18" s="527">
        <f t="shared" si="0"/>
        <v>0</v>
      </c>
      <c r="F18" s="528">
        <f t="shared" si="1"/>
        <v>0</v>
      </c>
      <c r="G18" s="529" t="s">
        <v>952</v>
      </c>
      <c r="H18" s="528">
        <f t="shared" si="2"/>
        <v>0</v>
      </c>
    </row>
    <row r="19" spans="1:8">
      <c r="A19" s="273" t="s">
        <v>81</v>
      </c>
      <c r="B19" s="525" t="s">
        <v>950</v>
      </c>
      <c r="C19" s="525" t="s">
        <v>946</v>
      </c>
      <c r="D19" s="526">
        <f>SUMIFS('4-Basis ruimtestaat'!H:H,'4-Basis ruimtestaat'!G:G,'11-Vloeronderhoud'!B19,'4-Basis ruimtestaat'!B:B,'11-Vloeronderhoud'!A19)</f>
        <v>63.84</v>
      </c>
      <c r="E19" s="527">
        <f t="shared" si="0"/>
        <v>0</v>
      </c>
      <c r="F19" s="528">
        <f t="shared" si="1"/>
        <v>0</v>
      </c>
      <c r="G19" s="529" t="s">
        <v>951</v>
      </c>
      <c r="H19" s="528">
        <f t="shared" si="2"/>
        <v>0</v>
      </c>
    </row>
    <row r="20" spans="1:8">
      <c r="A20" s="273" t="s">
        <v>81</v>
      </c>
      <c r="B20" s="525" t="s">
        <v>950</v>
      </c>
      <c r="C20" s="525" t="s">
        <v>979</v>
      </c>
      <c r="D20" s="526">
        <f>SUMIFS('4-Basis ruimtestaat'!H:H,'4-Basis ruimtestaat'!G:G,'11-Vloeronderhoud'!B20,'4-Basis ruimtestaat'!B:B,'11-Vloeronderhoud'!A20)</f>
        <v>63.84</v>
      </c>
      <c r="E20" s="527">
        <f t="shared" si="0"/>
        <v>0</v>
      </c>
      <c r="F20" s="528">
        <f t="shared" ref="F20:F50" si="3">(D20*E20)</f>
        <v>0</v>
      </c>
      <c r="G20" s="529" t="s">
        <v>952</v>
      </c>
      <c r="H20" s="528">
        <f t="shared" ref="H20:H50" si="4">G20*F20</f>
        <v>0</v>
      </c>
    </row>
    <row r="21" spans="1:8">
      <c r="A21" s="273" t="s">
        <v>98</v>
      </c>
      <c r="B21" s="525" t="s">
        <v>950</v>
      </c>
      <c r="C21" s="525" t="s">
        <v>946</v>
      </c>
      <c r="D21" s="526">
        <f>SUMIFS('4-Basis ruimtestaat'!H:H,'4-Basis ruimtestaat'!G:G,'11-Vloeronderhoud'!B21,'4-Basis ruimtestaat'!B:B,'11-Vloeronderhoud'!A21)</f>
        <v>554.04999999999995</v>
      </c>
      <c r="E21" s="527">
        <f t="shared" si="0"/>
        <v>0</v>
      </c>
      <c r="F21" s="528">
        <f t="shared" si="3"/>
        <v>0</v>
      </c>
      <c r="G21" s="529" t="s">
        <v>951</v>
      </c>
      <c r="H21" s="528">
        <f t="shared" si="4"/>
        <v>0</v>
      </c>
    </row>
    <row r="22" spans="1:8">
      <c r="A22" s="273" t="s">
        <v>98</v>
      </c>
      <c r="B22" s="525" t="s">
        <v>950</v>
      </c>
      <c r="C22" s="525" t="s">
        <v>979</v>
      </c>
      <c r="D22" s="526">
        <f>SUMIFS('4-Basis ruimtestaat'!H:H,'4-Basis ruimtestaat'!G:G,'11-Vloeronderhoud'!B22,'4-Basis ruimtestaat'!B:B,'11-Vloeronderhoud'!A22)</f>
        <v>554.04999999999995</v>
      </c>
      <c r="E22" s="527">
        <f t="shared" si="0"/>
        <v>0</v>
      </c>
      <c r="F22" s="528">
        <f t="shared" si="3"/>
        <v>0</v>
      </c>
      <c r="G22" s="529" t="s">
        <v>952</v>
      </c>
      <c r="H22" s="528">
        <f t="shared" si="4"/>
        <v>0</v>
      </c>
    </row>
    <row r="23" spans="1:8">
      <c r="A23" s="273" t="s">
        <v>96</v>
      </c>
      <c r="B23" s="525" t="s">
        <v>950</v>
      </c>
      <c r="C23" s="525" t="s">
        <v>946</v>
      </c>
      <c r="D23" s="526">
        <f>SUMIFS('4-Basis ruimtestaat'!H:H,'4-Basis ruimtestaat'!G:G,'11-Vloeronderhoud'!B23,'4-Basis ruimtestaat'!B:B,'11-Vloeronderhoud'!A23)</f>
        <v>0</v>
      </c>
      <c r="E23" s="527">
        <f t="shared" si="0"/>
        <v>0</v>
      </c>
      <c r="F23" s="528">
        <f t="shared" si="3"/>
        <v>0</v>
      </c>
      <c r="G23" s="529" t="s">
        <v>951</v>
      </c>
      <c r="H23" s="528">
        <f t="shared" si="4"/>
        <v>0</v>
      </c>
    </row>
    <row r="24" spans="1:8">
      <c r="A24" s="273" t="s">
        <v>96</v>
      </c>
      <c r="B24" s="525" t="s">
        <v>950</v>
      </c>
      <c r="C24" s="525" t="s">
        <v>979</v>
      </c>
      <c r="D24" s="526">
        <f>SUMIFS('4-Basis ruimtestaat'!H:H,'4-Basis ruimtestaat'!G:G,'11-Vloeronderhoud'!B24,'4-Basis ruimtestaat'!B:B,'11-Vloeronderhoud'!A24)</f>
        <v>0</v>
      </c>
      <c r="E24" s="527">
        <f t="shared" si="0"/>
        <v>0</v>
      </c>
      <c r="F24" s="528">
        <f t="shared" si="3"/>
        <v>0</v>
      </c>
      <c r="G24" s="529" t="s">
        <v>952</v>
      </c>
      <c r="H24" s="528">
        <f t="shared" si="4"/>
        <v>0</v>
      </c>
    </row>
    <row r="25" spans="1:8">
      <c r="A25" s="273" t="s">
        <v>112</v>
      </c>
      <c r="B25" s="525" t="s">
        <v>950</v>
      </c>
      <c r="C25" s="525" t="s">
        <v>946</v>
      </c>
      <c r="D25" s="526">
        <f>SUMIFS('4-Basis ruimtestaat'!H:H,'4-Basis ruimtestaat'!G:G,'11-Vloeronderhoud'!B25,'4-Basis ruimtestaat'!B:B,'11-Vloeronderhoud'!A25)</f>
        <v>247.3</v>
      </c>
      <c r="E25" s="527">
        <f t="shared" si="0"/>
        <v>0</v>
      </c>
      <c r="F25" s="528">
        <f t="shared" si="3"/>
        <v>0</v>
      </c>
      <c r="G25" s="529" t="s">
        <v>951</v>
      </c>
      <c r="H25" s="528">
        <f t="shared" si="4"/>
        <v>0</v>
      </c>
    </row>
    <row r="26" spans="1:8">
      <c r="A26" s="273" t="s">
        <v>112</v>
      </c>
      <c r="B26" s="525" t="s">
        <v>950</v>
      </c>
      <c r="C26" s="525" t="s">
        <v>979</v>
      </c>
      <c r="D26" s="526">
        <f>SUMIFS('4-Basis ruimtestaat'!H:H,'4-Basis ruimtestaat'!G:G,'11-Vloeronderhoud'!B26,'4-Basis ruimtestaat'!B:B,'11-Vloeronderhoud'!A26)</f>
        <v>247.3</v>
      </c>
      <c r="E26" s="527">
        <f t="shared" si="0"/>
        <v>0</v>
      </c>
      <c r="F26" s="528">
        <f t="shared" si="3"/>
        <v>0</v>
      </c>
      <c r="G26" s="529" t="s">
        <v>952</v>
      </c>
      <c r="H26" s="528">
        <f t="shared" si="4"/>
        <v>0</v>
      </c>
    </row>
    <row r="27" spans="1:8">
      <c r="A27" s="273" t="s">
        <v>70</v>
      </c>
      <c r="B27" s="525" t="s">
        <v>950</v>
      </c>
      <c r="C27" s="525" t="s">
        <v>946</v>
      </c>
      <c r="D27" s="526">
        <f>SUMIFS('4-Basis ruimtestaat'!H:H,'4-Basis ruimtestaat'!G:G,'11-Vloeronderhoud'!B27,'4-Basis ruimtestaat'!B:B,'11-Vloeronderhoud'!A27)</f>
        <v>123.94999999999999</v>
      </c>
      <c r="E27" s="527">
        <f t="shared" si="0"/>
        <v>0</v>
      </c>
      <c r="F27" s="528">
        <f t="shared" si="3"/>
        <v>0</v>
      </c>
      <c r="G27" s="529" t="s">
        <v>951</v>
      </c>
      <c r="H27" s="528">
        <f t="shared" si="4"/>
        <v>0</v>
      </c>
    </row>
    <row r="28" spans="1:8">
      <c r="A28" s="273" t="s">
        <v>70</v>
      </c>
      <c r="B28" s="525" t="s">
        <v>950</v>
      </c>
      <c r="C28" s="525" t="s">
        <v>979</v>
      </c>
      <c r="D28" s="526">
        <f>SUMIFS('4-Basis ruimtestaat'!H:H,'4-Basis ruimtestaat'!G:G,'11-Vloeronderhoud'!B28,'4-Basis ruimtestaat'!B:B,'11-Vloeronderhoud'!A28)</f>
        <v>123.94999999999999</v>
      </c>
      <c r="E28" s="527">
        <f t="shared" si="0"/>
        <v>0</v>
      </c>
      <c r="F28" s="528">
        <f t="shared" si="3"/>
        <v>0</v>
      </c>
      <c r="G28" s="529" t="s">
        <v>952</v>
      </c>
      <c r="H28" s="528">
        <f t="shared" si="4"/>
        <v>0</v>
      </c>
    </row>
    <row r="29" spans="1:8">
      <c r="A29" s="273" t="s">
        <v>90</v>
      </c>
      <c r="B29" s="525" t="s">
        <v>950</v>
      </c>
      <c r="C29" s="525" t="s">
        <v>946</v>
      </c>
      <c r="D29" s="526">
        <f>SUMIFS('4-Basis ruimtestaat'!H:H,'4-Basis ruimtestaat'!G:G,'11-Vloeronderhoud'!B29,'4-Basis ruimtestaat'!B:B,'11-Vloeronderhoud'!A29)</f>
        <v>200.3</v>
      </c>
      <c r="E29" s="527">
        <f t="shared" si="0"/>
        <v>0</v>
      </c>
      <c r="F29" s="528">
        <f t="shared" si="3"/>
        <v>0</v>
      </c>
      <c r="G29" s="529" t="s">
        <v>951</v>
      </c>
      <c r="H29" s="528">
        <f t="shared" si="4"/>
        <v>0</v>
      </c>
    </row>
    <row r="30" spans="1:8">
      <c r="A30" s="273" t="s">
        <v>90</v>
      </c>
      <c r="B30" s="525" t="s">
        <v>950</v>
      </c>
      <c r="C30" s="525" t="s">
        <v>979</v>
      </c>
      <c r="D30" s="526">
        <f>SUMIFS('4-Basis ruimtestaat'!H:H,'4-Basis ruimtestaat'!G:G,'11-Vloeronderhoud'!B30,'4-Basis ruimtestaat'!B:B,'11-Vloeronderhoud'!A30)</f>
        <v>200.3</v>
      </c>
      <c r="E30" s="527">
        <f t="shared" si="0"/>
        <v>0</v>
      </c>
      <c r="F30" s="528">
        <f t="shared" si="3"/>
        <v>0</v>
      </c>
      <c r="G30" s="529" t="s">
        <v>952</v>
      </c>
      <c r="H30" s="528">
        <f t="shared" si="4"/>
        <v>0</v>
      </c>
    </row>
    <row r="31" spans="1:8">
      <c r="A31" s="273" t="s">
        <v>78</v>
      </c>
      <c r="B31" s="525" t="s">
        <v>950</v>
      </c>
      <c r="C31" s="525" t="s">
        <v>946</v>
      </c>
      <c r="D31" s="526">
        <f>SUMIFS('4-Basis ruimtestaat'!H:H,'4-Basis ruimtestaat'!G:G,'11-Vloeronderhoud'!B31,'4-Basis ruimtestaat'!B:B,'11-Vloeronderhoud'!A31)</f>
        <v>132.49600000000001</v>
      </c>
      <c r="E31" s="527">
        <f t="shared" si="0"/>
        <v>0</v>
      </c>
      <c r="F31" s="528">
        <f t="shared" si="3"/>
        <v>0</v>
      </c>
      <c r="G31" s="529" t="s">
        <v>951</v>
      </c>
      <c r="H31" s="528">
        <f t="shared" si="4"/>
        <v>0</v>
      </c>
    </row>
    <row r="32" spans="1:8">
      <c r="A32" s="273" t="s">
        <v>78</v>
      </c>
      <c r="B32" s="525" t="s">
        <v>950</v>
      </c>
      <c r="C32" s="525" t="s">
        <v>979</v>
      </c>
      <c r="D32" s="526">
        <f>SUMIFS('4-Basis ruimtestaat'!H:H,'4-Basis ruimtestaat'!G:G,'11-Vloeronderhoud'!B32,'4-Basis ruimtestaat'!B:B,'11-Vloeronderhoud'!A32)</f>
        <v>132.49600000000001</v>
      </c>
      <c r="E32" s="527">
        <f t="shared" si="0"/>
        <v>0</v>
      </c>
      <c r="F32" s="528">
        <f t="shared" si="3"/>
        <v>0</v>
      </c>
      <c r="G32" s="529" t="s">
        <v>952</v>
      </c>
      <c r="H32" s="528">
        <f t="shared" si="4"/>
        <v>0</v>
      </c>
    </row>
    <row r="33" spans="1:8">
      <c r="A33" s="273" t="s">
        <v>110</v>
      </c>
      <c r="B33" s="525" t="s">
        <v>950</v>
      </c>
      <c r="C33" s="525" t="s">
        <v>946</v>
      </c>
      <c r="D33" s="526">
        <f>SUMIFS('4-Basis ruimtestaat'!H:H,'4-Basis ruimtestaat'!G:G,'11-Vloeronderhoud'!B33,'4-Basis ruimtestaat'!B:B,'11-Vloeronderhoud'!A33)</f>
        <v>372.90000000000003</v>
      </c>
      <c r="E33" s="527">
        <f t="shared" ref="E33:E50" si="5">VLOOKUP(C33,$E$3:$F$9,2,FALSE)</f>
        <v>0</v>
      </c>
      <c r="F33" s="528">
        <f t="shared" si="3"/>
        <v>0</v>
      </c>
      <c r="G33" s="529" t="s">
        <v>951</v>
      </c>
      <c r="H33" s="528">
        <f t="shared" si="4"/>
        <v>0</v>
      </c>
    </row>
    <row r="34" spans="1:8">
      <c r="A34" s="273" t="s">
        <v>110</v>
      </c>
      <c r="B34" s="525" t="s">
        <v>950</v>
      </c>
      <c r="C34" s="525" t="s">
        <v>979</v>
      </c>
      <c r="D34" s="526">
        <f>SUMIFS('4-Basis ruimtestaat'!H:H,'4-Basis ruimtestaat'!G:G,'11-Vloeronderhoud'!B34,'4-Basis ruimtestaat'!B:B,'11-Vloeronderhoud'!A34)</f>
        <v>372.90000000000003</v>
      </c>
      <c r="E34" s="527">
        <f t="shared" si="5"/>
        <v>0</v>
      </c>
      <c r="F34" s="528">
        <f t="shared" si="3"/>
        <v>0</v>
      </c>
      <c r="G34" s="529" t="s">
        <v>952</v>
      </c>
      <c r="H34" s="528">
        <f t="shared" si="4"/>
        <v>0</v>
      </c>
    </row>
    <row r="35" spans="1:8">
      <c r="A35" s="273" t="s">
        <v>110</v>
      </c>
      <c r="B35" s="525" t="s">
        <v>950</v>
      </c>
      <c r="C35" s="525" t="s">
        <v>946</v>
      </c>
      <c r="D35" s="526">
        <f>SUMIFS('4-Basis ruimtestaat'!H:H,'4-Basis ruimtestaat'!G:G,'11-Vloeronderhoud'!B35,'4-Basis ruimtestaat'!B:B,'11-Vloeronderhoud'!A35)</f>
        <v>372.90000000000003</v>
      </c>
      <c r="E35" s="527">
        <f t="shared" si="5"/>
        <v>0</v>
      </c>
      <c r="F35" s="528">
        <f t="shared" si="3"/>
        <v>0</v>
      </c>
      <c r="G35" s="529" t="s">
        <v>951</v>
      </c>
      <c r="H35" s="528">
        <f t="shared" si="4"/>
        <v>0</v>
      </c>
    </row>
    <row r="36" spans="1:8">
      <c r="A36" s="273" t="s">
        <v>110</v>
      </c>
      <c r="B36" s="525" t="s">
        <v>950</v>
      </c>
      <c r="C36" s="525" t="s">
        <v>979</v>
      </c>
      <c r="D36" s="526">
        <f>SUMIFS('4-Basis ruimtestaat'!H:H,'4-Basis ruimtestaat'!G:G,'11-Vloeronderhoud'!B36,'4-Basis ruimtestaat'!B:B,'11-Vloeronderhoud'!A36)</f>
        <v>372.90000000000003</v>
      </c>
      <c r="E36" s="527">
        <f t="shared" si="5"/>
        <v>0</v>
      </c>
      <c r="F36" s="528">
        <f t="shared" si="3"/>
        <v>0</v>
      </c>
      <c r="G36" s="529" t="s">
        <v>952</v>
      </c>
      <c r="H36" s="528">
        <f t="shared" si="4"/>
        <v>0</v>
      </c>
    </row>
    <row r="37" spans="1:8">
      <c r="A37" s="273" t="s">
        <v>86</v>
      </c>
      <c r="B37" s="525" t="s">
        <v>950</v>
      </c>
      <c r="C37" s="525" t="s">
        <v>946</v>
      </c>
      <c r="D37" s="526">
        <f>SUMIFS('4-Basis ruimtestaat'!H:H,'4-Basis ruimtestaat'!G:G,'11-Vloeronderhoud'!B37,'4-Basis ruimtestaat'!B:B,'11-Vloeronderhoud'!A37)</f>
        <v>54</v>
      </c>
      <c r="E37" s="527">
        <f t="shared" si="5"/>
        <v>0</v>
      </c>
      <c r="F37" s="528">
        <f t="shared" si="3"/>
        <v>0</v>
      </c>
      <c r="G37" s="529" t="s">
        <v>951</v>
      </c>
      <c r="H37" s="528">
        <f t="shared" si="4"/>
        <v>0</v>
      </c>
    </row>
    <row r="38" spans="1:8">
      <c r="A38" s="273" t="s">
        <v>86</v>
      </c>
      <c r="B38" s="525" t="s">
        <v>950</v>
      </c>
      <c r="C38" s="525" t="s">
        <v>979</v>
      </c>
      <c r="D38" s="526">
        <f>SUMIFS('4-Basis ruimtestaat'!H:H,'4-Basis ruimtestaat'!G:G,'11-Vloeronderhoud'!B38,'4-Basis ruimtestaat'!B:B,'11-Vloeronderhoud'!A38)</f>
        <v>54</v>
      </c>
      <c r="E38" s="527">
        <f t="shared" si="5"/>
        <v>0</v>
      </c>
      <c r="F38" s="528">
        <f t="shared" si="3"/>
        <v>0</v>
      </c>
      <c r="G38" s="529" t="s">
        <v>952</v>
      </c>
      <c r="H38" s="528">
        <f t="shared" si="4"/>
        <v>0</v>
      </c>
    </row>
    <row r="39" spans="1:8">
      <c r="A39" s="273" t="s">
        <v>100</v>
      </c>
      <c r="B39" s="525" t="s">
        <v>950</v>
      </c>
      <c r="C39" s="525" t="s">
        <v>946</v>
      </c>
      <c r="D39" s="526">
        <f>SUMIFS('4-Basis ruimtestaat'!H:H,'4-Basis ruimtestaat'!G:G,'11-Vloeronderhoud'!B39,'4-Basis ruimtestaat'!B:B,'11-Vloeronderhoud'!A39)</f>
        <v>1.8</v>
      </c>
      <c r="E39" s="527">
        <f t="shared" si="5"/>
        <v>0</v>
      </c>
      <c r="F39" s="528">
        <f t="shared" si="3"/>
        <v>0</v>
      </c>
      <c r="G39" s="529" t="s">
        <v>951</v>
      </c>
      <c r="H39" s="528">
        <f t="shared" si="4"/>
        <v>0</v>
      </c>
    </row>
    <row r="40" spans="1:8">
      <c r="A40" s="273" t="s">
        <v>100</v>
      </c>
      <c r="B40" s="525" t="s">
        <v>950</v>
      </c>
      <c r="C40" s="525" t="s">
        <v>979</v>
      </c>
      <c r="D40" s="526">
        <f>SUMIFS('4-Basis ruimtestaat'!H:H,'4-Basis ruimtestaat'!G:G,'11-Vloeronderhoud'!B40,'4-Basis ruimtestaat'!B:B,'11-Vloeronderhoud'!A40)</f>
        <v>1.8</v>
      </c>
      <c r="E40" s="527">
        <f t="shared" si="5"/>
        <v>0</v>
      </c>
      <c r="F40" s="528">
        <f t="shared" si="3"/>
        <v>0</v>
      </c>
      <c r="G40" s="529" t="s">
        <v>952</v>
      </c>
      <c r="H40" s="528">
        <f t="shared" si="4"/>
        <v>0</v>
      </c>
    </row>
    <row r="41" spans="1:8">
      <c r="A41" s="273" t="s">
        <v>85</v>
      </c>
      <c r="B41" s="525" t="s">
        <v>950</v>
      </c>
      <c r="C41" s="525" t="s">
        <v>946</v>
      </c>
      <c r="D41" s="526">
        <f>SUMIFS('4-Basis ruimtestaat'!H:H,'4-Basis ruimtestaat'!G:G,'11-Vloeronderhoud'!B41,'4-Basis ruimtestaat'!B:B,'11-Vloeronderhoud'!A41)</f>
        <v>303.49</v>
      </c>
      <c r="E41" s="527">
        <f t="shared" si="5"/>
        <v>0</v>
      </c>
      <c r="F41" s="528">
        <f t="shared" si="3"/>
        <v>0</v>
      </c>
      <c r="G41" s="529" t="s">
        <v>951</v>
      </c>
      <c r="H41" s="528">
        <f t="shared" si="4"/>
        <v>0</v>
      </c>
    </row>
    <row r="42" spans="1:8">
      <c r="A42" s="273" t="s">
        <v>85</v>
      </c>
      <c r="B42" s="525" t="s">
        <v>950</v>
      </c>
      <c r="C42" s="525" t="s">
        <v>979</v>
      </c>
      <c r="D42" s="526">
        <f>SUMIFS('4-Basis ruimtestaat'!H:H,'4-Basis ruimtestaat'!G:G,'11-Vloeronderhoud'!B42,'4-Basis ruimtestaat'!B:B,'11-Vloeronderhoud'!A42)</f>
        <v>303.49</v>
      </c>
      <c r="E42" s="527">
        <f t="shared" si="5"/>
        <v>0</v>
      </c>
      <c r="F42" s="528">
        <f t="shared" si="3"/>
        <v>0</v>
      </c>
      <c r="G42" s="529" t="s">
        <v>952</v>
      </c>
      <c r="H42" s="528">
        <f t="shared" si="4"/>
        <v>0</v>
      </c>
    </row>
    <row r="43" spans="1:8">
      <c r="A43" s="273" t="s">
        <v>113</v>
      </c>
      <c r="B43" s="525" t="s">
        <v>950</v>
      </c>
      <c r="C43" s="525" t="s">
        <v>946</v>
      </c>
      <c r="D43" s="526">
        <f>SUMIFS('4-Basis ruimtestaat'!H:H,'4-Basis ruimtestaat'!G:G,'11-Vloeronderhoud'!B43,'4-Basis ruimtestaat'!B:B,'11-Vloeronderhoud'!A43)</f>
        <v>2.5</v>
      </c>
      <c r="E43" s="527">
        <f t="shared" si="5"/>
        <v>0</v>
      </c>
      <c r="F43" s="528">
        <f t="shared" si="3"/>
        <v>0</v>
      </c>
      <c r="G43" s="529" t="s">
        <v>951</v>
      </c>
      <c r="H43" s="528">
        <f t="shared" si="4"/>
        <v>0</v>
      </c>
    </row>
    <row r="44" spans="1:8">
      <c r="A44" s="273" t="s">
        <v>113</v>
      </c>
      <c r="B44" s="525" t="s">
        <v>950</v>
      </c>
      <c r="C44" s="525" t="s">
        <v>979</v>
      </c>
      <c r="D44" s="526">
        <f>SUMIFS('4-Basis ruimtestaat'!H:H,'4-Basis ruimtestaat'!G:G,'11-Vloeronderhoud'!B44,'4-Basis ruimtestaat'!B:B,'11-Vloeronderhoud'!A44)</f>
        <v>2.5</v>
      </c>
      <c r="E44" s="527">
        <f t="shared" si="5"/>
        <v>0</v>
      </c>
      <c r="F44" s="528">
        <f t="shared" si="3"/>
        <v>0</v>
      </c>
      <c r="G44" s="529" t="s">
        <v>952</v>
      </c>
      <c r="H44" s="528">
        <f t="shared" si="4"/>
        <v>0</v>
      </c>
    </row>
    <row r="45" spans="1:8">
      <c r="A45" s="273" t="s">
        <v>75</v>
      </c>
      <c r="B45" s="525" t="s">
        <v>950</v>
      </c>
      <c r="C45" s="525" t="s">
        <v>946</v>
      </c>
      <c r="D45" s="526">
        <f>SUMIFS('4-Basis ruimtestaat'!H:H,'4-Basis ruimtestaat'!G:G,'11-Vloeronderhoud'!B45,'4-Basis ruimtestaat'!B:B,'11-Vloeronderhoud'!A45)</f>
        <v>710.3599999999999</v>
      </c>
      <c r="E45" s="527">
        <f t="shared" si="5"/>
        <v>0</v>
      </c>
      <c r="F45" s="528">
        <f t="shared" si="3"/>
        <v>0</v>
      </c>
      <c r="G45" s="529" t="s">
        <v>951</v>
      </c>
      <c r="H45" s="528">
        <f t="shared" si="4"/>
        <v>0</v>
      </c>
    </row>
    <row r="46" spans="1:8">
      <c r="A46" s="273" t="s">
        <v>75</v>
      </c>
      <c r="B46" s="525" t="s">
        <v>950</v>
      </c>
      <c r="C46" s="525" t="s">
        <v>979</v>
      </c>
      <c r="D46" s="526">
        <f>SUMIFS('4-Basis ruimtestaat'!H:H,'4-Basis ruimtestaat'!G:G,'11-Vloeronderhoud'!B46,'4-Basis ruimtestaat'!B:B,'11-Vloeronderhoud'!A46)</f>
        <v>710.3599999999999</v>
      </c>
      <c r="E46" s="527">
        <f t="shared" si="5"/>
        <v>0</v>
      </c>
      <c r="F46" s="528">
        <f t="shared" si="3"/>
        <v>0</v>
      </c>
      <c r="G46" s="529" t="s">
        <v>952</v>
      </c>
      <c r="H46" s="528">
        <f t="shared" si="4"/>
        <v>0</v>
      </c>
    </row>
    <row r="47" spans="1:8">
      <c r="A47" s="273" t="s">
        <v>111</v>
      </c>
      <c r="B47" s="525" t="s">
        <v>950</v>
      </c>
      <c r="C47" s="525" t="s">
        <v>946</v>
      </c>
      <c r="D47" s="526">
        <f>SUMIFS('4-Basis ruimtestaat'!H:H,'4-Basis ruimtestaat'!G:G,'11-Vloeronderhoud'!B47,'4-Basis ruimtestaat'!B:B,'11-Vloeronderhoud'!A47)</f>
        <v>5</v>
      </c>
      <c r="E47" s="527">
        <f t="shared" si="5"/>
        <v>0</v>
      </c>
      <c r="F47" s="528">
        <f t="shared" si="3"/>
        <v>0</v>
      </c>
      <c r="G47" s="529" t="s">
        <v>951</v>
      </c>
      <c r="H47" s="528">
        <f t="shared" si="4"/>
        <v>0</v>
      </c>
    </row>
    <row r="48" spans="1:8">
      <c r="A48" s="273" t="s">
        <v>111</v>
      </c>
      <c r="B48" s="525" t="s">
        <v>950</v>
      </c>
      <c r="C48" s="525" t="s">
        <v>979</v>
      </c>
      <c r="D48" s="526">
        <f>SUMIFS('4-Basis ruimtestaat'!H:H,'4-Basis ruimtestaat'!G:G,'11-Vloeronderhoud'!B48,'4-Basis ruimtestaat'!B:B,'11-Vloeronderhoud'!A48)</f>
        <v>5</v>
      </c>
      <c r="E48" s="527">
        <f t="shared" si="5"/>
        <v>0</v>
      </c>
      <c r="F48" s="528">
        <f t="shared" si="3"/>
        <v>0</v>
      </c>
      <c r="G48" s="529" t="s">
        <v>952</v>
      </c>
      <c r="H48" s="528">
        <f t="shared" si="4"/>
        <v>0</v>
      </c>
    </row>
    <row r="49" spans="1:8">
      <c r="A49" s="273" t="s">
        <v>69</v>
      </c>
      <c r="B49" s="525" t="s">
        <v>950</v>
      </c>
      <c r="C49" s="525" t="s">
        <v>946</v>
      </c>
      <c r="D49" s="526">
        <f>SUMIFS('4-Basis ruimtestaat'!H:H,'4-Basis ruimtestaat'!G:G,'11-Vloeronderhoud'!B49,'4-Basis ruimtestaat'!B:B,'11-Vloeronderhoud'!A49)</f>
        <v>131</v>
      </c>
      <c r="E49" s="527">
        <f t="shared" si="5"/>
        <v>0</v>
      </c>
      <c r="F49" s="528">
        <f t="shared" si="3"/>
        <v>0</v>
      </c>
      <c r="G49" s="529" t="s">
        <v>951</v>
      </c>
      <c r="H49" s="528">
        <f t="shared" si="4"/>
        <v>0</v>
      </c>
    </row>
    <row r="50" spans="1:8">
      <c r="A50" s="273" t="s">
        <v>69</v>
      </c>
      <c r="B50" s="525" t="s">
        <v>950</v>
      </c>
      <c r="C50" s="525" t="s">
        <v>979</v>
      </c>
      <c r="D50" s="526">
        <f>SUMIFS('4-Basis ruimtestaat'!H:H,'4-Basis ruimtestaat'!G:G,'11-Vloeronderhoud'!B50,'4-Basis ruimtestaat'!B:B,'11-Vloeronderhoud'!A50)</f>
        <v>131</v>
      </c>
      <c r="E50" s="527">
        <f t="shared" si="5"/>
        <v>0</v>
      </c>
      <c r="F50" s="528">
        <f t="shared" si="3"/>
        <v>0</v>
      </c>
      <c r="G50" s="529" t="s">
        <v>952</v>
      </c>
      <c r="H50" s="528">
        <f t="shared" si="4"/>
        <v>0</v>
      </c>
    </row>
    <row r="51" spans="1:8">
      <c r="A51" s="273"/>
      <c r="B51" s="525"/>
      <c r="C51" s="525"/>
      <c r="D51" s="526"/>
      <c r="E51" s="527"/>
      <c r="F51" s="528"/>
      <c r="G51" s="529"/>
      <c r="H51" s="528"/>
    </row>
    <row r="52" spans="1:8">
      <c r="A52" s="273"/>
      <c r="B52" s="525"/>
      <c r="C52" s="525"/>
      <c r="D52" s="526"/>
      <c r="E52" s="527"/>
      <c r="F52" s="528"/>
      <c r="G52" s="529"/>
      <c r="H52" s="528"/>
    </row>
    <row r="53" spans="1:8">
      <c r="A53" s="273"/>
      <c r="B53" s="530"/>
      <c r="C53" s="525"/>
      <c r="D53" s="526"/>
      <c r="E53" s="527"/>
      <c r="F53" s="528"/>
      <c r="G53" s="529"/>
      <c r="H53" s="528"/>
    </row>
    <row r="54" spans="1:8">
      <c r="A54" s="273"/>
      <c r="B54" s="530"/>
      <c r="C54" s="525"/>
      <c r="D54" s="526"/>
      <c r="E54" s="527"/>
      <c r="F54" s="528"/>
      <c r="G54" s="529"/>
      <c r="H54" s="528"/>
    </row>
    <row r="55" spans="1:8">
      <c r="A55" s="273"/>
      <c r="B55" s="530"/>
      <c r="C55" s="525"/>
      <c r="D55" s="526"/>
      <c r="E55" s="527"/>
      <c r="F55" s="528"/>
      <c r="G55" s="529"/>
      <c r="H55" s="528"/>
    </row>
    <row r="56" spans="1:8">
      <c r="A56" s="273"/>
      <c r="B56" s="530"/>
      <c r="C56" s="525"/>
      <c r="D56" s="526"/>
      <c r="E56" s="527"/>
      <c r="F56" s="528"/>
      <c r="G56" s="529"/>
      <c r="H56" s="528"/>
    </row>
    <row r="57" spans="1:8">
      <c r="A57" s="273"/>
      <c r="B57" s="530"/>
      <c r="C57" s="525"/>
      <c r="D57" s="526"/>
      <c r="E57" s="527"/>
      <c r="F57" s="528"/>
      <c r="G57" s="529"/>
      <c r="H57" s="528"/>
    </row>
    <row r="58" spans="1:8">
      <c r="A58" s="518" t="s">
        <v>14</v>
      </c>
      <c r="B58" s="519"/>
      <c r="C58" s="531"/>
      <c r="D58" s="521">
        <f>SUM(D11:D57)</f>
        <v>7550.4839999999986</v>
      </c>
      <c r="E58" s="522"/>
      <c r="F58" s="523"/>
      <c r="G58" s="520"/>
      <c r="H58" s="524">
        <f>SUM(H11:H57)</f>
        <v>0</v>
      </c>
    </row>
  </sheetData>
  <autoFilter ref="A10:Z58" xr:uid="{00000000-0009-0000-0000-00000A000000}"/>
  <phoneticPr fontId="74" type="noConversion"/>
  <dataValidations count="1">
    <dataValidation type="list" allowBlank="1" showInputMessage="1" showErrorMessage="1" sqref="C53:C56" xr:uid="{C736CBFC-1565-48E2-8F22-639725E5CCC0}">
      <formula1>$E$3:$E$9</formula1>
    </dataValidation>
  </dataValidations>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940B-7BAF-4208-BF26-49E772716D4E}">
  <sheetPr>
    <pageSetUpPr fitToPage="1"/>
  </sheetPr>
  <dimension ref="A1:S112"/>
  <sheetViews>
    <sheetView showGridLines="0" zoomScale="70" zoomScaleNormal="70" zoomScaleSheetLayoutView="100" zoomScalePageLayoutView="50" workbookViewId="0">
      <pane xSplit="1" ySplit="14" topLeftCell="B56" activePane="bottomRight" state="frozen"/>
      <selection pane="topRight" activeCell="R27" sqref="R27"/>
      <selection pane="bottomLeft" activeCell="R27" sqref="R27"/>
      <selection pane="bottomRight" activeCell="N3" sqref="N3"/>
    </sheetView>
  </sheetViews>
  <sheetFormatPr defaultColWidth="9.140625" defaultRowHeight="13.15"/>
  <cols>
    <col min="1" max="1" width="52.85546875" style="23" customWidth="1"/>
    <col min="2" max="2" width="10.85546875" style="23" customWidth="1"/>
    <col min="3" max="3" width="10.5703125" style="23" customWidth="1"/>
    <col min="4" max="4" width="11.35546875" style="23" customWidth="1"/>
    <col min="5" max="5" width="10.5703125" style="23" customWidth="1"/>
    <col min="6" max="6" width="11.42578125" style="23" customWidth="1"/>
    <col min="7" max="7" width="12" style="23" customWidth="1"/>
    <col min="8" max="8" width="11.35546875" style="23" customWidth="1"/>
    <col min="9" max="10" width="10.5703125" style="23" customWidth="1"/>
    <col min="11" max="11" width="10.5703125" style="23" bestFit="1" customWidth="1"/>
    <col min="12" max="16" width="10.5703125" style="23" customWidth="1"/>
    <col min="17" max="17" width="13.5703125" style="23" customWidth="1"/>
    <col min="18" max="16384" width="9.140625" style="23"/>
  </cols>
  <sheetData>
    <row r="1" spans="1:16" ht="47.25">
      <c r="A1" s="343" t="s">
        <v>0</v>
      </c>
      <c r="B1" s="12"/>
      <c r="C1" s="12"/>
      <c r="G1" s="532" t="s">
        <v>953</v>
      </c>
      <c r="H1" s="533"/>
      <c r="I1" s="534"/>
      <c r="J1" s="534"/>
      <c r="K1" s="535"/>
      <c r="L1" s="498" t="s">
        <v>954</v>
      </c>
    </row>
    <row r="2" spans="1:16" ht="13.5">
      <c r="A2" s="12"/>
      <c r="B2" s="12"/>
      <c r="C2" s="12"/>
      <c r="G2" s="536" t="s">
        <v>955</v>
      </c>
      <c r="H2" s="537"/>
      <c r="I2" s="537"/>
      <c r="J2" s="537"/>
      <c r="K2" s="538"/>
      <c r="L2" s="499"/>
    </row>
    <row r="3" spans="1:16" ht="15">
      <c r="A3" s="37" t="str">
        <f>'2-Kosten per locatie'!A3</f>
        <v>Naam opdrachtgever</v>
      </c>
      <c r="B3" s="125" t="str">
        <f>'2-Kosten per locatie'!B3</f>
        <v>Veiligheidsregio Rotterdam-Rijnmond</v>
      </c>
      <c r="C3" s="12"/>
      <c r="G3" s="536" t="s">
        <v>956</v>
      </c>
      <c r="H3" s="537"/>
      <c r="I3" s="537"/>
      <c r="J3" s="537"/>
      <c r="K3" s="538"/>
      <c r="L3" s="499"/>
    </row>
    <row r="4" spans="1:16" ht="15.4">
      <c r="A4" s="37" t="str">
        <f>'2-Kosten per locatie'!A4</f>
        <v>Calculatie onderdeel</v>
      </c>
      <c r="B4" s="125" t="str">
        <f ca="1">MID(CELL("bestandsnaam",$C$9),SEARCH("]",CELL("bestandsnaam",$C$9),1)+1,256)</f>
        <v>12-Diepreiniging sanitair</v>
      </c>
      <c r="C4" s="202"/>
      <c r="G4" s="536" t="s">
        <v>957</v>
      </c>
      <c r="H4" s="537"/>
      <c r="I4" s="537"/>
      <c r="J4" s="537"/>
      <c r="K4" s="538"/>
      <c r="L4" s="499"/>
    </row>
    <row r="5" spans="1:16" ht="15.4">
      <c r="A5" s="37" t="str">
        <f>'2-Kosten per locatie'!A5</f>
        <v>Gebouw/plaats</v>
      </c>
      <c r="B5" s="125" t="str">
        <f>'2-Kosten per locatie'!B5</f>
        <v>Perceel 1 schoonmaak en glasbewassing</v>
      </c>
      <c r="C5" s="202"/>
      <c r="G5" s="536" t="s">
        <v>958</v>
      </c>
      <c r="H5" s="537"/>
      <c r="I5" s="537"/>
      <c r="J5" s="537"/>
      <c r="K5" s="538"/>
      <c r="L5" s="499"/>
    </row>
    <row r="6" spans="1:16" ht="15.4">
      <c r="A6" s="37" t="str">
        <f>'2-Kosten per locatie'!A6</f>
        <v>Referentie nummer</v>
      </c>
      <c r="B6" s="572">
        <f>'2-Kosten per locatie'!B6</f>
        <v>522549</v>
      </c>
      <c r="C6" s="202"/>
      <c r="G6" s="536" t="s">
        <v>959</v>
      </c>
      <c r="H6" s="537"/>
      <c r="I6" s="537"/>
      <c r="J6" s="537"/>
      <c r="K6" s="538"/>
      <c r="L6" s="499"/>
    </row>
    <row r="7" spans="1:16" ht="15.4">
      <c r="A7" s="37" t="str">
        <f>'2-Kosten per locatie'!A7</f>
        <v>Naam dienstverlener</v>
      </c>
      <c r="B7" s="572">
        <f>'2-Kosten per locatie'!B7</f>
        <v>0</v>
      </c>
      <c r="C7" s="202"/>
      <c r="G7" s="536" t="s">
        <v>960</v>
      </c>
      <c r="H7" s="537"/>
      <c r="I7" s="537"/>
      <c r="J7" s="537"/>
      <c r="K7" s="538"/>
      <c r="L7" s="499"/>
    </row>
    <row r="8" spans="1:16" ht="15.75">
      <c r="A8" s="37" t="str">
        <f>'2-Kosten per locatie'!A8</f>
        <v>Prijspeil</v>
      </c>
      <c r="B8" s="182">
        <f>'2-Kosten per locatie'!B8</f>
        <v>46023</v>
      </c>
      <c r="C8" s="202"/>
      <c r="G8" s="536" t="s">
        <v>961</v>
      </c>
      <c r="H8" s="537"/>
      <c r="I8" s="537"/>
      <c r="J8" s="537"/>
      <c r="K8" s="538"/>
      <c r="L8" s="499"/>
    </row>
    <row r="9" spans="1:16" ht="15.4">
      <c r="C9" s="202"/>
      <c r="G9" s="536" t="s">
        <v>962</v>
      </c>
      <c r="H9" s="537"/>
      <c r="I9" s="537"/>
      <c r="J9" s="537"/>
      <c r="K9" s="538"/>
      <c r="L9" s="499"/>
    </row>
    <row r="10" spans="1:16" ht="15">
      <c r="A10" s="203"/>
      <c r="B10" s="586"/>
      <c r="C10" s="587"/>
      <c r="D10" s="588"/>
      <c r="E10" s="588"/>
      <c r="G10" s="536" t="s">
        <v>963</v>
      </c>
      <c r="H10" s="537"/>
      <c r="I10" s="537"/>
      <c r="J10" s="537"/>
      <c r="K10" s="538"/>
      <c r="L10" s="499"/>
    </row>
    <row r="11" spans="1:16" ht="15.4">
      <c r="A11" s="203"/>
      <c r="B11" s="204"/>
      <c r="C11" s="205"/>
      <c r="G11" s="536" t="s">
        <v>964</v>
      </c>
      <c r="H11" s="537"/>
      <c r="I11" s="537"/>
      <c r="J11" s="537"/>
      <c r="K11" s="538"/>
      <c r="L11" s="499"/>
    </row>
    <row r="12" spans="1:16" ht="15.4">
      <c r="A12" s="203"/>
      <c r="B12" s="204"/>
      <c r="C12" s="205"/>
      <c r="E12" s="206"/>
      <c r="F12" s="207"/>
      <c r="G12" s="207"/>
      <c r="H12" s="207"/>
      <c r="I12" s="12"/>
      <c r="J12" s="12"/>
    </row>
    <row r="13" spans="1:16">
      <c r="A13" s="680" t="s">
        <v>965</v>
      </c>
      <c r="B13" s="681"/>
      <c r="C13" s="681"/>
      <c r="D13" s="681"/>
      <c r="E13" s="681"/>
      <c r="F13" s="681"/>
      <c r="G13" s="681"/>
      <c r="H13" s="681"/>
      <c r="I13" s="681"/>
      <c r="J13" s="681"/>
      <c r="K13" s="681"/>
      <c r="L13" s="681"/>
      <c r="M13" s="681"/>
      <c r="N13" s="681"/>
      <c r="O13" s="682"/>
    </row>
    <row r="14" spans="1:16" s="208" customFormat="1" ht="47.25">
      <c r="A14" s="498" t="s">
        <v>41</v>
      </c>
      <c r="B14" s="498" t="str">
        <f>G2</f>
        <v>Toilet hangend</v>
      </c>
      <c r="C14" s="498" t="str">
        <f>G3</f>
        <v>Urinoir</v>
      </c>
      <c r="D14" s="498" t="str">
        <f>G4</f>
        <v>Douche cabine</v>
      </c>
      <c r="E14" s="498" t="str">
        <f>G5</f>
        <v>Wastafel</v>
      </c>
      <c r="F14" s="498" t="str">
        <f>G6</f>
        <v>Wastrog</v>
      </c>
      <c r="G14" s="498" t="str">
        <f>G7</f>
        <v>Ventilatie roosters</v>
      </c>
      <c r="H14" s="498" t="str">
        <f>G8</f>
        <v>Vloer (m2)</v>
      </c>
      <c r="I14" s="498" t="str">
        <f>G9</f>
        <v>Wand (m2)</v>
      </c>
      <c r="J14" s="498" t="str">
        <f>G10</f>
        <v>Schrob put</v>
      </c>
      <c r="K14" s="498" t="str">
        <f>G11</f>
        <v>Aanrecht</v>
      </c>
      <c r="L14" s="498"/>
      <c r="M14" s="498"/>
      <c r="N14" s="498"/>
      <c r="O14" s="498"/>
      <c r="P14" s="23"/>
    </row>
    <row r="15" spans="1:16" s="209" customFormat="1" ht="13.5">
      <c r="A15" s="273" t="s">
        <v>68</v>
      </c>
      <c r="B15" s="539">
        <v>17</v>
      </c>
      <c r="C15" s="539">
        <v>4</v>
      </c>
      <c r="D15" s="539">
        <v>2</v>
      </c>
      <c r="E15" s="539">
        <v>14</v>
      </c>
      <c r="F15" s="539">
        <v>1</v>
      </c>
      <c r="G15" s="539">
        <v>18</v>
      </c>
      <c r="H15" s="539">
        <v>115</v>
      </c>
      <c r="I15" s="539">
        <v>146</v>
      </c>
      <c r="J15" s="539">
        <v>2</v>
      </c>
      <c r="K15" s="539"/>
      <c r="L15" s="539"/>
      <c r="M15" s="539"/>
      <c r="N15" s="539"/>
      <c r="O15" s="539"/>
      <c r="P15" s="23"/>
    </row>
    <row r="16" spans="1:16" s="209" customFormat="1" ht="13.5">
      <c r="A16" s="273" t="s">
        <v>69</v>
      </c>
      <c r="B16" s="539"/>
      <c r="C16" s="539"/>
      <c r="D16" s="539"/>
      <c r="E16" s="539"/>
      <c r="F16" s="539"/>
      <c r="G16" s="539"/>
      <c r="H16" s="539"/>
      <c r="I16" s="539"/>
      <c r="J16" s="539"/>
      <c r="K16" s="539"/>
      <c r="L16" s="539"/>
      <c r="M16" s="539"/>
      <c r="N16" s="539"/>
      <c r="O16" s="539"/>
      <c r="P16" s="197" t="s">
        <v>966</v>
      </c>
    </row>
    <row r="17" spans="1:16" s="209" customFormat="1" ht="13.5">
      <c r="A17" s="273" t="s">
        <v>70</v>
      </c>
      <c r="B17" s="539">
        <v>6</v>
      </c>
      <c r="C17" s="539">
        <v>2</v>
      </c>
      <c r="D17" s="539">
        <v>2</v>
      </c>
      <c r="E17" s="539">
        <v>5</v>
      </c>
      <c r="F17" s="539"/>
      <c r="G17" s="539">
        <v>12</v>
      </c>
      <c r="H17" s="539">
        <v>76</v>
      </c>
      <c r="I17" s="539">
        <v>155</v>
      </c>
      <c r="J17" s="539">
        <v>1</v>
      </c>
      <c r="K17" s="539"/>
      <c r="L17" s="539"/>
      <c r="M17" s="539"/>
      <c r="N17" s="539"/>
      <c r="O17" s="539"/>
      <c r="P17" s="23"/>
    </row>
    <row r="18" spans="1:16" s="209" customFormat="1" ht="13.5">
      <c r="A18" s="277" t="s">
        <v>71</v>
      </c>
      <c r="B18" s="539">
        <v>12</v>
      </c>
      <c r="C18" s="539">
        <v>4</v>
      </c>
      <c r="D18" s="539"/>
      <c r="E18" s="539">
        <v>11</v>
      </c>
      <c r="F18" s="539">
        <v>1</v>
      </c>
      <c r="G18" s="539">
        <v>20</v>
      </c>
      <c r="H18" s="539">
        <v>88</v>
      </c>
      <c r="I18" s="539">
        <v>242</v>
      </c>
      <c r="J18" s="539"/>
      <c r="K18" s="539"/>
      <c r="L18" s="539"/>
      <c r="M18" s="539"/>
      <c r="N18" s="539"/>
      <c r="O18" s="539"/>
      <c r="P18" s="23"/>
    </row>
    <row r="19" spans="1:16" s="209" customFormat="1" ht="13.5">
      <c r="A19" s="277" t="s">
        <v>72</v>
      </c>
      <c r="B19" s="539">
        <v>3</v>
      </c>
      <c r="C19" s="539">
        <v>1</v>
      </c>
      <c r="D19" s="539"/>
      <c r="E19" s="539">
        <v>2</v>
      </c>
      <c r="F19" s="539">
        <v>1</v>
      </c>
      <c r="G19" s="539">
        <v>6</v>
      </c>
      <c r="H19" s="539">
        <v>13</v>
      </c>
      <c r="I19" s="539">
        <v>54</v>
      </c>
      <c r="J19" s="539">
        <v>1</v>
      </c>
      <c r="K19" s="539"/>
      <c r="L19" s="539"/>
      <c r="M19" s="539"/>
      <c r="N19" s="539"/>
      <c r="O19" s="539"/>
      <c r="P19" s="23"/>
    </row>
    <row r="20" spans="1:16" s="209" customFormat="1" ht="15" customHeight="1">
      <c r="A20" s="277" t="s">
        <v>73</v>
      </c>
      <c r="B20" s="539">
        <v>2</v>
      </c>
      <c r="C20" s="539"/>
      <c r="D20" s="539">
        <v>2</v>
      </c>
      <c r="E20" s="539">
        <v>3</v>
      </c>
      <c r="F20" s="539"/>
      <c r="G20" s="539">
        <v>4</v>
      </c>
      <c r="H20" s="539">
        <v>16</v>
      </c>
      <c r="I20" s="539">
        <v>6</v>
      </c>
      <c r="J20" s="539"/>
      <c r="K20" s="539"/>
      <c r="L20" s="539"/>
      <c r="M20" s="539"/>
      <c r="N20" s="539"/>
      <c r="O20" s="539"/>
      <c r="P20" s="23"/>
    </row>
    <row r="21" spans="1:16" s="209" customFormat="1" ht="13.5">
      <c r="A21" s="277" t="s">
        <v>74</v>
      </c>
      <c r="B21" s="539"/>
      <c r="C21" s="539"/>
      <c r="D21" s="539"/>
      <c r="E21" s="539"/>
      <c r="F21" s="539"/>
      <c r="G21" s="539"/>
      <c r="H21" s="539"/>
      <c r="I21" s="539"/>
      <c r="J21" s="539"/>
      <c r="K21" s="539"/>
      <c r="L21" s="539"/>
      <c r="M21" s="539"/>
      <c r="N21" s="539"/>
      <c r="O21" s="539"/>
      <c r="P21" s="197" t="s">
        <v>966</v>
      </c>
    </row>
    <row r="22" spans="1:16" s="209" customFormat="1" ht="13.5">
      <c r="A22" s="273" t="s">
        <v>75</v>
      </c>
      <c r="B22" s="539">
        <v>10</v>
      </c>
      <c r="C22" s="539">
        <v>5</v>
      </c>
      <c r="D22" s="539">
        <v>10</v>
      </c>
      <c r="E22" s="539">
        <v>26</v>
      </c>
      <c r="F22" s="539"/>
      <c r="G22" s="539">
        <v>21</v>
      </c>
      <c r="H22" s="539">
        <v>153</v>
      </c>
      <c r="I22" s="539">
        <v>190</v>
      </c>
      <c r="J22" s="539">
        <v>1</v>
      </c>
      <c r="K22" s="539"/>
      <c r="L22" s="539"/>
      <c r="M22" s="539"/>
      <c r="N22" s="539"/>
      <c r="O22" s="539"/>
      <c r="P22" s="23"/>
    </row>
    <row r="23" spans="1:16" s="209" customFormat="1" ht="13.5">
      <c r="A23" s="277" t="s">
        <v>76</v>
      </c>
      <c r="B23" s="539"/>
      <c r="C23" s="539"/>
      <c r="D23" s="539"/>
      <c r="E23" s="539"/>
      <c r="F23" s="539"/>
      <c r="G23" s="539"/>
      <c r="H23" s="539"/>
      <c r="I23" s="539"/>
      <c r="J23" s="539"/>
      <c r="K23" s="539"/>
      <c r="L23" s="539"/>
      <c r="M23" s="539"/>
      <c r="N23" s="539"/>
      <c r="O23" s="539"/>
      <c r="P23" s="197" t="s">
        <v>966</v>
      </c>
    </row>
    <row r="24" spans="1:16" s="209" customFormat="1" ht="13.5">
      <c r="A24" s="277" t="s">
        <v>77</v>
      </c>
      <c r="B24" s="539">
        <v>1</v>
      </c>
      <c r="C24" s="539">
        <v>1</v>
      </c>
      <c r="D24" s="539">
        <v>1</v>
      </c>
      <c r="E24" s="539">
        <v>2</v>
      </c>
      <c r="F24" s="539"/>
      <c r="G24" s="539">
        <v>2</v>
      </c>
      <c r="H24" s="539">
        <v>4</v>
      </c>
      <c r="I24" s="539">
        <v>20</v>
      </c>
      <c r="J24" s="539"/>
      <c r="K24" s="539"/>
      <c r="L24" s="539"/>
      <c r="M24" s="539"/>
      <c r="N24" s="539"/>
      <c r="O24" s="539"/>
      <c r="P24" s="23"/>
    </row>
    <row r="25" spans="1:16" s="209" customFormat="1" ht="13.5">
      <c r="A25" s="277" t="s">
        <v>78</v>
      </c>
      <c r="B25" s="539"/>
      <c r="C25" s="539"/>
      <c r="D25" s="539"/>
      <c r="E25" s="539"/>
      <c r="F25" s="539"/>
      <c r="G25" s="539"/>
      <c r="H25" s="539"/>
      <c r="I25" s="539"/>
      <c r="J25" s="539"/>
      <c r="K25" s="539"/>
      <c r="L25" s="539"/>
      <c r="M25" s="539"/>
      <c r="N25" s="539"/>
      <c r="O25" s="539"/>
      <c r="P25" s="197" t="s">
        <v>966</v>
      </c>
    </row>
    <row r="26" spans="1:16" s="209" customFormat="1" ht="13.5">
      <c r="A26" s="277" t="s">
        <v>79</v>
      </c>
      <c r="B26" s="539">
        <v>6</v>
      </c>
      <c r="C26" s="539">
        <v>2</v>
      </c>
      <c r="D26" s="539">
        <v>3</v>
      </c>
      <c r="E26" s="539">
        <v>6</v>
      </c>
      <c r="F26" s="539"/>
      <c r="G26" s="539">
        <v>12</v>
      </c>
      <c r="H26" s="539">
        <v>29</v>
      </c>
      <c r="I26" s="539">
        <v>136</v>
      </c>
      <c r="J26" s="539"/>
      <c r="K26" s="539"/>
      <c r="L26" s="539"/>
      <c r="M26" s="539"/>
      <c r="N26" s="539"/>
      <c r="O26" s="539"/>
      <c r="P26" s="23"/>
    </row>
    <row r="27" spans="1:16" s="209" customFormat="1" ht="13.5">
      <c r="A27" s="277" t="s">
        <v>80</v>
      </c>
      <c r="B27" s="539"/>
      <c r="C27" s="539"/>
      <c r="D27" s="539"/>
      <c r="E27" s="539"/>
      <c r="F27" s="539"/>
      <c r="G27" s="539"/>
      <c r="H27" s="539"/>
      <c r="I27" s="539"/>
      <c r="J27" s="539"/>
      <c r="K27" s="539"/>
      <c r="L27" s="539"/>
      <c r="M27" s="539"/>
      <c r="N27" s="539"/>
      <c r="O27" s="539"/>
      <c r="P27" s="197" t="s">
        <v>966</v>
      </c>
    </row>
    <row r="28" spans="1:16" s="209" customFormat="1" ht="13.5">
      <c r="A28" s="277" t="s">
        <v>81</v>
      </c>
      <c r="B28" s="539">
        <v>4</v>
      </c>
      <c r="C28" s="539"/>
      <c r="D28" s="539">
        <v>2</v>
      </c>
      <c r="E28" s="539">
        <v>4</v>
      </c>
      <c r="F28" s="539"/>
      <c r="G28" s="539">
        <v>4</v>
      </c>
      <c r="H28" s="539">
        <v>9</v>
      </c>
      <c r="I28" s="539">
        <v>70</v>
      </c>
      <c r="J28" s="539"/>
      <c r="K28" s="539"/>
      <c r="L28" s="539"/>
      <c r="M28" s="539"/>
      <c r="N28" s="539"/>
      <c r="O28" s="539"/>
      <c r="P28" s="23"/>
    </row>
    <row r="29" spans="1:16" s="209" customFormat="1" ht="13.5">
      <c r="A29" s="277" t="s">
        <v>82</v>
      </c>
      <c r="B29" s="539"/>
      <c r="C29" s="539"/>
      <c r="D29" s="539"/>
      <c r="E29" s="539"/>
      <c r="F29" s="539"/>
      <c r="G29" s="539"/>
      <c r="H29" s="539"/>
      <c r="I29" s="539"/>
      <c r="J29" s="539"/>
      <c r="K29" s="539"/>
      <c r="L29" s="539"/>
      <c r="M29" s="539"/>
      <c r="N29" s="539"/>
      <c r="O29" s="539"/>
      <c r="P29" s="197" t="s">
        <v>966</v>
      </c>
    </row>
    <row r="30" spans="1:16" s="209" customFormat="1" ht="13.5">
      <c r="A30" s="277" t="s">
        <v>83</v>
      </c>
      <c r="B30" s="539">
        <v>7</v>
      </c>
      <c r="C30" s="539">
        <v>6</v>
      </c>
      <c r="D30" s="539">
        <v>1</v>
      </c>
      <c r="E30" s="539">
        <v>8</v>
      </c>
      <c r="F30" s="539">
        <v>1</v>
      </c>
      <c r="G30" s="539">
        <v>12</v>
      </c>
      <c r="H30" s="539">
        <v>65</v>
      </c>
      <c r="I30" s="539">
        <v>135</v>
      </c>
      <c r="J30" s="539"/>
      <c r="K30" s="539"/>
      <c r="L30" s="539"/>
      <c r="M30" s="539"/>
      <c r="N30" s="539"/>
      <c r="O30" s="539"/>
      <c r="P30" s="23"/>
    </row>
    <row r="31" spans="1:16" s="209" customFormat="1" ht="13.5">
      <c r="A31" s="277" t="s">
        <v>84</v>
      </c>
      <c r="B31" s="539">
        <v>4</v>
      </c>
      <c r="C31" s="539">
        <v>4</v>
      </c>
      <c r="D31" s="539">
        <v>3</v>
      </c>
      <c r="E31" s="539">
        <v>5</v>
      </c>
      <c r="F31" s="539">
        <v>1</v>
      </c>
      <c r="G31" s="539">
        <v>11</v>
      </c>
      <c r="H31" s="539">
        <v>39</v>
      </c>
      <c r="I31" s="539">
        <v>88</v>
      </c>
      <c r="J31" s="539"/>
      <c r="K31" s="539"/>
      <c r="L31" s="539"/>
      <c r="M31" s="539"/>
      <c r="N31" s="539"/>
      <c r="O31" s="539"/>
      <c r="P31" s="23"/>
    </row>
    <row r="32" spans="1:16" s="209" customFormat="1" ht="13.5">
      <c r="A32" s="277" t="s">
        <v>85</v>
      </c>
      <c r="B32" s="539"/>
      <c r="C32" s="539"/>
      <c r="D32" s="539"/>
      <c r="E32" s="539"/>
      <c r="F32" s="539"/>
      <c r="G32" s="539"/>
      <c r="H32" s="539"/>
      <c r="I32" s="539"/>
      <c r="J32" s="539"/>
      <c r="K32" s="539"/>
      <c r="L32" s="539"/>
      <c r="M32" s="539"/>
      <c r="N32" s="539"/>
      <c r="O32" s="539"/>
      <c r="P32" s="197" t="s">
        <v>966</v>
      </c>
    </row>
    <row r="33" spans="1:16" s="209" customFormat="1" ht="13.5">
      <c r="A33" s="277" t="s">
        <v>86</v>
      </c>
      <c r="B33" s="539"/>
      <c r="C33" s="539"/>
      <c r="D33" s="539"/>
      <c r="E33" s="539"/>
      <c r="F33" s="539"/>
      <c r="G33" s="539"/>
      <c r="H33" s="539"/>
      <c r="I33" s="539"/>
      <c r="J33" s="539"/>
      <c r="K33" s="539"/>
      <c r="L33" s="539"/>
      <c r="M33" s="539"/>
      <c r="N33" s="539"/>
      <c r="O33" s="539"/>
      <c r="P33" s="197" t="s">
        <v>966</v>
      </c>
    </row>
    <row r="34" spans="1:16" s="209" customFormat="1" ht="13.5">
      <c r="A34" s="277" t="s">
        <v>87</v>
      </c>
      <c r="B34" s="539">
        <v>2</v>
      </c>
      <c r="C34" s="539"/>
      <c r="D34" s="539"/>
      <c r="E34" s="539">
        <v>2</v>
      </c>
      <c r="F34" s="539"/>
      <c r="G34" s="539">
        <v>2</v>
      </c>
      <c r="H34" s="539">
        <v>4</v>
      </c>
      <c r="I34" s="539">
        <v>16</v>
      </c>
      <c r="J34" s="539"/>
      <c r="K34" s="539"/>
      <c r="L34" s="539"/>
      <c r="M34" s="539"/>
      <c r="N34" s="539"/>
      <c r="O34" s="539"/>
      <c r="P34" s="23"/>
    </row>
    <row r="35" spans="1:16" s="209" customFormat="1" ht="13.5">
      <c r="A35" s="277" t="s">
        <v>89</v>
      </c>
      <c r="B35" s="539"/>
      <c r="C35" s="539"/>
      <c r="D35" s="539"/>
      <c r="E35" s="539"/>
      <c r="F35" s="539"/>
      <c r="G35" s="539"/>
      <c r="H35" s="539"/>
      <c r="I35" s="539"/>
      <c r="J35" s="539"/>
      <c r="K35" s="539"/>
      <c r="L35" s="539"/>
      <c r="M35" s="539"/>
      <c r="N35" s="539"/>
      <c r="O35" s="539"/>
      <c r="P35" s="197" t="s">
        <v>966</v>
      </c>
    </row>
    <row r="36" spans="1:16" s="209" customFormat="1" ht="13.5">
      <c r="A36" s="277" t="s">
        <v>90</v>
      </c>
      <c r="B36" s="539">
        <v>4</v>
      </c>
      <c r="C36" s="539">
        <v>4</v>
      </c>
      <c r="D36" s="539"/>
      <c r="E36" s="539">
        <v>4</v>
      </c>
      <c r="F36" s="539">
        <v>1</v>
      </c>
      <c r="G36" s="539">
        <v>12</v>
      </c>
      <c r="H36" s="539">
        <v>38</v>
      </c>
      <c r="I36" s="539">
        <v>130</v>
      </c>
      <c r="J36" s="539"/>
      <c r="K36" s="539"/>
      <c r="L36" s="539"/>
      <c r="M36" s="539"/>
      <c r="N36" s="539"/>
      <c r="O36" s="539"/>
      <c r="P36" s="23"/>
    </row>
    <row r="37" spans="1:16" s="209" customFormat="1" ht="13.5">
      <c r="A37" s="277" t="s">
        <v>967</v>
      </c>
      <c r="B37" s="539"/>
      <c r="C37" s="539"/>
      <c r="D37" s="539"/>
      <c r="E37" s="539"/>
      <c r="F37" s="539"/>
      <c r="G37" s="539"/>
      <c r="H37" s="539"/>
      <c r="I37" s="539"/>
      <c r="J37" s="539"/>
      <c r="K37" s="539"/>
      <c r="L37" s="539"/>
      <c r="M37" s="539"/>
      <c r="N37" s="539"/>
      <c r="O37" s="539"/>
      <c r="P37" s="197" t="s">
        <v>966</v>
      </c>
    </row>
    <row r="38" spans="1:16" s="209" customFormat="1" ht="13.5">
      <c r="A38" s="277" t="s">
        <v>92</v>
      </c>
      <c r="B38" s="539"/>
      <c r="C38" s="539"/>
      <c r="D38" s="539"/>
      <c r="E38" s="539"/>
      <c r="F38" s="539"/>
      <c r="G38" s="539"/>
      <c r="H38" s="539"/>
      <c r="I38" s="539"/>
      <c r="J38" s="539"/>
      <c r="K38" s="539"/>
      <c r="L38" s="539"/>
      <c r="M38" s="539"/>
      <c r="N38" s="539"/>
      <c r="O38" s="539"/>
      <c r="P38" s="197" t="s">
        <v>966</v>
      </c>
    </row>
    <row r="39" spans="1:16" s="209" customFormat="1" ht="13.5">
      <c r="A39" s="277" t="s">
        <v>93</v>
      </c>
      <c r="B39" s="539"/>
      <c r="C39" s="539"/>
      <c r="D39" s="539"/>
      <c r="E39" s="539"/>
      <c r="F39" s="539"/>
      <c r="G39" s="539"/>
      <c r="H39" s="539"/>
      <c r="I39" s="539"/>
      <c r="J39" s="539"/>
      <c r="K39" s="539"/>
      <c r="L39" s="539"/>
      <c r="M39" s="539"/>
      <c r="N39" s="539"/>
      <c r="O39" s="539"/>
      <c r="P39" s="197" t="s">
        <v>966</v>
      </c>
    </row>
    <row r="40" spans="1:16" s="209" customFormat="1" ht="13.5">
      <c r="A40" s="277" t="s">
        <v>94</v>
      </c>
      <c r="B40" s="539">
        <v>8</v>
      </c>
      <c r="C40" s="539">
        <v>6</v>
      </c>
      <c r="D40" s="539">
        <v>5</v>
      </c>
      <c r="E40" s="539">
        <v>6</v>
      </c>
      <c r="F40" s="539">
        <v>1</v>
      </c>
      <c r="G40" s="539">
        <v>19</v>
      </c>
      <c r="H40" s="539">
        <v>91</v>
      </c>
      <c r="I40" s="539">
        <v>183</v>
      </c>
      <c r="J40" s="539"/>
      <c r="K40" s="539"/>
      <c r="L40" s="539"/>
      <c r="M40" s="539"/>
      <c r="N40" s="539"/>
      <c r="O40" s="539"/>
      <c r="P40" s="23"/>
    </row>
    <row r="41" spans="1:16" s="209" customFormat="1" ht="13.5">
      <c r="A41" s="277" t="s">
        <v>96</v>
      </c>
      <c r="B41" s="539">
        <v>4</v>
      </c>
      <c r="C41" s="539"/>
      <c r="D41" s="539">
        <v>2</v>
      </c>
      <c r="E41" s="539">
        <v>6</v>
      </c>
      <c r="F41" s="539"/>
      <c r="G41" s="539"/>
      <c r="H41" s="539">
        <v>4</v>
      </c>
      <c r="I41" s="539">
        <v>20</v>
      </c>
      <c r="J41" s="539"/>
      <c r="K41" s="539"/>
      <c r="L41" s="539"/>
      <c r="M41" s="539"/>
      <c r="N41" s="539"/>
      <c r="O41" s="539"/>
      <c r="P41" s="23"/>
    </row>
    <row r="42" spans="1:16" s="209" customFormat="1" ht="13.5">
      <c r="A42" s="277" t="s">
        <v>97</v>
      </c>
      <c r="B42" s="539"/>
      <c r="C42" s="539"/>
      <c r="D42" s="539"/>
      <c r="E42" s="539"/>
      <c r="F42" s="539"/>
      <c r="G42" s="539"/>
      <c r="H42" s="539"/>
      <c r="I42" s="539"/>
      <c r="J42" s="539"/>
      <c r="K42" s="539"/>
      <c r="L42" s="539"/>
      <c r="M42" s="539"/>
      <c r="N42" s="539"/>
      <c r="O42" s="539"/>
      <c r="P42" s="197" t="s">
        <v>966</v>
      </c>
    </row>
    <row r="43" spans="1:16" s="209" customFormat="1" ht="13.5">
      <c r="A43" s="277" t="s">
        <v>98</v>
      </c>
      <c r="B43" s="539">
        <v>12</v>
      </c>
      <c r="C43" s="539">
        <v>6</v>
      </c>
      <c r="D43" s="539">
        <v>4</v>
      </c>
      <c r="E43" s="539">
        <v>9</v>
      </c>
      <c r="F43" s="539"/>
      <c r="G43" s="539">
        <v>19</v>
      </c>
      <c r="H43" s="539">
        <v>71</v>
      </c>
      <c r="I43" s="539">
        <v>241</v>
      </c>
      <c r="J43" s="539"/>
      <c r="K43" s="539"/>
      <c r="L43" s="539"/>
      <c r="M43" s="539"/>
      <c r="N43" s="539"/>
      <c r="O43" s="539"/>
      <c r="P43" s="23"/>
    </row>
    <row r="44" spans="1:16" s="209" customFormat="1" ht="13.5">
      <c r="A44" s="277" t="s">
        <v>99</v>
      </c>
      <c r="B44" s="539">
        <v>11</v>
      </c>
      <c r="C44" s="539">
        <v>2</v>
      </c>
      <c r="D44" s="539">
        <v>4</v>
      </c>
      <c r="E44" s="539">
        <v>4</v>
      </c>
      <c r="F44" s="539"/>
      <c r="G44" s="539">
        <v>14</v>
      </c>
      <c r="H44" s="539">
        <v>43</v>
      </c>
      <c r="I44" s="539">
        <v>126</v>
      </c>
      <c r="J44" s="539"/>
      <c r="K44" s="539"/>
      <c r="L44" s="539"/>
      <c r="M44" s="539"/>
      <c r="N44" s="539"/>
      <c r="O44" s="539"/>
      <c r="P44" s="23"/>
    </row>
    <row r="45" spans="1:16" s="209" customFormat="1" ht="13.5">
      <c r="A45" s="277" t="s">
        <v>100</v>
      </c>
      <c r="B45" s="539">
        <v>5</v>
      </c>
      <c r="C45" s="539">
        <v>1</v>
      </c>
      <c r="D45" s="539">
        <v>1</v>
      </c>
      <c r="E45" s="539">
        <v>3</v>
      </c>
      <c r="F45" s="539"/>
      <c r="G45" s="539">
        <v>7</v>
      </c>
      <c r="H45" s="539">
        <v>26</v>
      </c>
      <c r="I45" s="539">
        <v>67</v>
      </c>
      <c r="J45" s="539"/>
      <c r="K45" s="539"/>
      <c r="L45" s="539"/>
      <c r="M45" s="539"/>
      <c r="N45" s="539"/>
      <c r="O45" s="539"/>
      <c r="P45" s="23"/>
    </row>
    <row r="46" spans="1:16" s="209" customFormat="1" ht="13.5">
      <c r="A46" s="277" t="s">
        <v>101</v>
      </c>
      <c r="B46" s="539"/>
      <c r="C46" s="539"/>
      <c r="D46" s="539"/>
      <c r="E46" s="539"/>
      <c r="F46" s="539"/>
      <c r="G46" s="539"/>
      <c r="H46" s="539"/>
      <c r="I46" s="539"/>
      <c r="J46" s="539"/>
      <c r="K46" s="539"/>
      <c r="L46" s="539"/>
      <c r="M46" s="539"/>
      <c r="N46" s="539"/>
      <c r="O46" s="539"/>
      <c r="P46" s="197" t="s">
        <v>966</v>
      </c>
    </row>
    <row r="47" spans="1:16" s="209" customFormat="1" ht="13.5">
      <c r="A47" s="277" t="s">
        <v>102</v>
      </c>
      <c r="B47" s="539">
        <v>7</v>
      </c>
      <c r="C47" s="539">
        <v>3</v>
      </c>
      <c r="D47" s="539">
        <v>6</v>
      </c>
      <c r="E47" s="539">
        <v>9</v>
      </c>
      <c r="F47" s="539"/>
      <c r="G47" s="539">
        <v>14</v>
      </c>
      <c r="H47" s="539">
        <v>34</v>
      </c>
      <c r="I47" s="539">
        <v>136</v>
      </c>
      <c r="J47" s="539">
        <v>5</v>
      </c>
      <c r="K47" s="539"/>
      <c r="L47" s="539"/>
      <c r="M47" s="539"/>
      <c r="N47" s="539"/>
      <c r="O47" s="539"/>
      <c r="P47" s="23"/>
    </row>
    <row r="48" spans="1:16" s="209" customFormat="1" ht="13.5">
      <c r="A48" s="277" t="s">
        <v>103</v>
      </c>
      <c r="B48" s="539">
        <v>2</v>
      </c>
      <c r="C48" s="539">
        <v>4</v>
      </c>
      <c r="D48" s="539"/>
      <c r="E48" s="539">
        <v>6</v>
      </c>
      <c r="F48" s="539"/>
      <c r="G48" s="539">
        <v>7</v>
      </c>
      <c r="H48" s="539">
        <v>28</v>
      </c>
      <c r="I48" s="539">
        <v>98</v>
      </c>
      <c r="J48" s="539"/>
      <c r="K48" s="539"/>
      <c r="L48" s="539"/>
      <c r="M48" s="539"/>
      <c r="N48" s="539"/>
      <c r="O48" s="539"/>
      <c r="P48" s="23"/>
    </row>
    <row r="49" spans="1:17" s="209" customFormat="1" ht="13.5">
      <c r="A49" s="277" t="s">
        <v>104</v>
      </c>
      <c r="B49" s="539">
        <v>7</v>
      </c>
      <c r="C49" s="539">
        <v>5</v>
      </c>
      <c r="D49" s="539">
        <v>6</v>
      </c>
      <c r="E49" s="539">
        <v>10</v>
      </c>
      <c r="F49" s="539"/>
      <c r="G49" s="539">
        <v>19</v>
      </c>
      <c r="H49" s="539">
        <v>112</v>
      </c>
      <c r="I49" s="539">
        <v>141</v>
      </c>
      <c r="J49" s="539">
        <v>1</v>
      </c>
      <c r="K49" s="539"/>
      <c r="L49" s="539"/>
      <c r="M49" s="539"/>
      <c r="N49" s="539"/>
      <c r="O49" s="539"/>
      <c r="P49" s="23"/>
    </row>
    <row r="50" spans="1:17" s="209" customFormat="1" ht="13.5">
      <c r="A50" s="277" t="s">
        <v>105</v>
      </c>
      <c r="B50" s="539"/>
      <c r="C50" s="539"/>
      <c r="D50" s="539"/>
      <c r="E50" s="539"/>
      <c r="F50" s="539"/>
      <c r="G50" s="539"/>
      <c r="H50" s="539"/>
      <c r="I50" s="539"/>
      <c r="J50" s="539"/>
      <c r="K50" s="539"/>
      <c r="L50" s="539"/>
      <c r="M50" s="539"/>
      <c r="N50" s="539"/>
      <c r="O50" s="539"/>
      <c r="P50" s="197" t="s">
        <v>966</v>
      </c>
    </row>
    <row r="51" spans="1:17" s="209" customFormat="1" ht="13.5">
      <c r="A51" s="277" t="s">
        <v>106</v>
      </c>
      <c r="B51" s="539">
        <v>5</v>
      </c>
      <c r="C51" s="539">
        <v>2</v>
      </c>
      <c r="D51" s="539">
        <v>6</v>
      </c>
      <c r="E51" s="539">
        <v>8</v>
      </c>
      <c r="F51" s="539">
        <v>1</v>
      </c>
      <c r="G51" s="539">
        <v>10</v>
      </c>
      <c r="H51" s="539">
        <v>53</v>
      </c>
      <c r="I51" s="539">
        <v>94</v>
      </c>
      <c r="J51" s="539">
        <v>6</v>
      </c>
      <c r="K51" s="539"/>
      <c r="L51" s="539"/>
      <c r="M51" s="539"/>
      <c r="N51" s="539"/>
      <c r="O51" s="539"/>
      <c r="P51" s="23"/>
    </row>
    <row r="52" spans="1:17" s="209" customFormat="1" ht="13.5">
      <c r="A52" s="277" t="s">
        <v>107</v>
      </c>
      <c r="B52" s="539"/>
      <c r="C52" s="539"/>
      <c r="D52" s="539"/>
      <c r="E52" s="539"/>
      <c r="F52" s="539"/>
      <c r="G52" s="539"/>
      <c r="H52" s="539"/>
      <c r="I52" s="539"/>
      <c r="J52" s="539"/>
      <c r="K52" s="539"/>
      <c r="L52" s="539"/>
      <c r="M52" s="539"/>
      <c r="N52" s="539"/>
      <c r="O52" s="539"/>
      <c r="P52" s="197" t="s">
        <v>966</v>
      </c>
    </row>
    <row r="53" spans="1:17" s="209" customFormat="1" ht="13.5">
      <c r="A53" s="277" t="s">
        <v>108</v>
      </c>
      <c r="B53" s="539"/>
      <c r="C53" s="539"/>
      <c r="D53" s="539"/>
      <c r="E53" s="539"/>
      <c r="F53" s="539"/>
      <c r="G53" s="539"/>
      <c r="H53" s="539"/>
      <c r="I53" s="539"/>
      <c r="J53" s="539"/>
      <c r="K53" s="539"/>
      <c r="L53" s="539"/>
      <c r="M53" s="539"/>
      <c r="N53" s="539"/>
      <c r="O53" s="539"/>
      <c r="P53" s="197" t="s">
        <v>966</v>
      </c>
    </row>
    <row r="54" spans="1:17" s="209" customFormat="1" ht="13.5">
      <c r="A54" s="277" t="s">
        <v>109</v>
      </c>
      <c r="B54" s="539"/>
      <c r="C54" s="539"/>
      <c r="D54" s="539"/>
      <c r="E54" s="539"/>
      <c r="F54" s="539"/>
      <c r="G54" s="539"/>
      <c r="H54" s="539"/>
      <c r="I54" s="539"/>
      <c r="J54" s="539"/>
      <c r="K54" s="539"/>
      <c r="L54" s="539"/>
      <c r="M54" s="539"/>
      <c r="N54" s="539"/>
      <c r="O54" s="539"/>
      <c r="P54" s="197" t="s">
        <v>966</v>
      </c>
    </row>
    <row r="55" spans="1:17" s="209" customFormat="1" ht="13.5">
      <c r="A55" s="277" t="s">
        <v>110</v>
      </c>
      <c r="B55" s="539">
        <v>7</v>
      </c>
      <c r="C55" s="539">
        <v>4</v>
      </c>
      <c r="D55" s="539">
        <v>2</v>
      </c>
      <c r="E55" s="539">
        <v>12</v>
      </c>
      <c r="F55" s="539"/>
      <c r="G55" s="539">
        <v>17</v>
      </c>
      <c r="H55" s="539">
        <v>56</v>
      </c>
      <c r="I55" s="539">
        <v>228</v>
      </c>
      <c r="J55" s="539"/>
      <c r="K55" s="539"/>
      <c r="L55" s="539"/>
      <c r="M55" s="539"/>
      <c r="N55" s="539"/>
      <c r="O55" s="539"/>
      <c r="P55" s="23"/>
    </row>
    <row r="56" spans="1:17" s="209" customFormat="1" ht="13.5">
      <c r="A56" s="277" t="s">
        <v>111</v>
      </c>
      <c r="B56" s="225"/>
      <c r="C56" s="225"/>
      <c r="D56" s="225"/>
      <c r="E56" s="225"/>
      <c r="F56" s="225"/>
      <c r="G56" s="225"/>
      <c r="H56" s="539"/>
      <c r="I56" s="539"/>
      <c r="J56" s="539"/>
      <c r="K56" s="539"/>
      <c r="L56" s="539"/>
      <c r="M56" s="539"/>
      <c r="N56" s="539"/>
      <c r="O56" s="539"/>
      <c r="P56" s="197" t="s">
        <v>966</v>
      </c>
    </row>
    <row r="57" spans="1:17" s="209" customFormat="1" ht="13.5">
      <c r="A57" s="277" t="s">
        <v>112</v>
      </c>
      <c r="B57" s="539">
        <v>7</v>
      </c>
      <c r="C57" s="539">
        <v>3</v>
      </c>
      <c r="D57" s="539"/>
      <c r="E57" s="539">
        <v>10</v>
      </c>
      <c r="F57" s="539"/>
      <c r="G57" s="539">
        <v>19</v>
      </c>
      <c r="H57" s="539">
        <v>69</v>
      </c>
      <c r="I57" s="539">
        <v>147</v>
      </c>
      <c r="J57" s="539"/>
      <c r="K57" s="539"/>
      <c r="L57" s="539"/>
      <c r="M57" s="539"/>
      <c r="N57" s="539"/>
      <c r="O57" s="539"/>
      <c r="P57" s="23"/>
    </row>
    <row r="58" spans="1:17" s="209" customFormat="1" ht="13.5">
      <c r="A58" s="277" t="s">
        <v>113</v>
      </c>
      <c r="B58" s="539">
        <v>12</v>
      </c>
      <c r="C58" s="539"/>
      <c r="D58" s="539">
        <v>2</v>
      </c>
      <c r="E58" s="539">
        <v>10</v>
      </c>
      <c r="F58" s="539"/>
      <c r="G58" s="539">
        <v>14</v>
      </c>
      <c r="H58" s="539">
        <v>41</v>
      </c>
      <c r="I58" s="539">
        <v>188</v>
      </c>
      <c r="J58" s="539"/>
      <c r="K58" s="539"/>
      <c r="L58" s="539"/>
      <c r="M58" s="539"/>
      <c r="N58" s="539"/>
      <c r="O58" s="539"/>
      <c r="P58" s="23"/>
    </row>
    <row r="59" spans="1:17" s="209" customFormat="1" ht="13.5">
      <c r="A59" s="277" t="s">
        <v>114</v>
      </c>
      <c r="B59" s="539">
        <v>17</v>
      </c>
      <c r="C59" s="539">
        <v>10</v>
      </c>
      <c r="D59" s="539">
        <v>9</v>
      </c>
      <c r="E59" s="539">
        <v>18</v>
      </c>
      <c r="F59" s="539"/>
      <c r="G59" s="539">
        <v>28</v>
      </c>
      <c r="H59" s="539">
        <v>159</v>
      </c>
      <c r="I59" s="539">
        <v>426</v>
      </c>
      <c r="J59" s="539">
        <v>5</v>
      </c>
      <c r="K59" s="539">
        <v>6</v>
      </c>
      <c r="L59" s="539"/>
      <c r="M59" s="539"/>
      <c r="N59" s="539"/>
      <c r="O59" s="539"/>
      <c r="P59" s="23"/>
    </row>
    <row r="60" spans="1:17" s="209" customFormat="1" ht="13.5">
      <c r="A60" s="540"/>
      <c r="B60" s="539"/>
      <c r="C60" s="539"/>
      <c r="D60" s="539"/>
      <c r="E60" s="539"/>
      <c r="F60" s="539"/>
      <c r="G60" s="539"/>
      <c r="H60" s="539"/>
      <c r="I60" s="539"/>
      <c r="J60" s="539"/>
      <c r="K60" s="539"/>
      <c r="L60" s="541"/>
      <c r="M60" s="542"/>
      <c r="N60" s="539"/>
      <c r="O60" s="539"/>
      <c r="P60" s="218"/>
    </row>
    <row r="61" spans="1:17" s="209" customFormat="1">
      <c r="B61" s="210"/>
      <c r="C61" s="210"/>
      <c r="D61" s="210"/>
      <c r="E61" s="210"/>
      <c r="F61" s="210"/>
      <c r="G61" s="210"/>
      <c r="H61" s="210"/>
      <c r="I61" s="210"/>
      <c r="J61" s="210"/>
      <c r="K61" s="210"/>
      <c r="L61" s="210"/>
      <c r="M61" s="210"/>
      <c r="N61" s="210"/>
      <c r="O61" s="210"/>
      <c r="P61" s="210"/>
    </row>
    <row r="62" spans="1:17" s="209" customFormat="1">
      <c r="A62" s="683" t="s">
        <v>968</v>
      </c>
      <c r="B62" s="684"/>
      <c r="C62" s="684"/>
      <c r="D62" s="684"/>
      <c r="E62" s="684"/>
      <c r="F62" s="684"/>
      <c r="G62" s="684"/>
      <c r="H62" s="684"/>
      <c r="I62" s="684"/>
      <c r="J62" s="684"/>
      <c r="K62" s="684"/>
      <c r="L62" s="684"/>
      <c r="M62" s="684"/>
      <c r="N62" s="684"/>
      <c r="O62" s="684"/>
      <c r="P62" s="684"/>
      <c r="Q62" s="685"/>
    </row>
    <row r="63" spans="1:17" s="209" customFormat="1" ht="38.25">
      <c r="A63" s="543" t="s">
        <v>41</v>
      </c>
      <c r="B63" s="544" t="str">
        <f t="shared" ref="B63:O63" si="0">B14</f>
        <v>Toilet hangend</v>
      </c>
      <c r="C63" s="544" t="str">
        <f t="shared" si="0"/>
        <v>Urinoir</v>
      </c>
      <c r="D63" s="544" t="str">
        <f t="shared" si="0"/>
        <v>Douche cabine</v>
      </c>
      <c r="E63" s="544" t="str">
        <f t="shared" si="0"/>
        <v>Wastafel</v>
      </c>
      <c r="F63" s="544" t="str">
        <f t="shared" si="0"/>
        <v>Wastrog</v>
      </c>
      <c r="G63" s="544" t="str">
        <f t="shared" si="0"/>
        <v>Ventilatie roosters</v>
      </c>
      <c r="H63" s="544" t="str">
        <f t="shared" si="0"/>
        <v>Vloer (m2)</v>
      </c>
      <c r="I63" s="544" t="str">
        <f t="shared" si="0"/>
        <v>Wand (m2)</v>
      </c>
      <c r="J63" s="544" t="str">
        <f t="shared" si="0"/>
        <v>Schrob put</v>
      </c>
      <c r="K63" s="544" t="str">
        <f t="shared" si="0"/>
        <v>Aanrecht</v>
      </c>
      <c r="L63" s="544">
        <f t="shared" si="0"/>
        <v>0</v>
      </c>
      <c r="M63" s="544">
        <f t="shared" si="0"/>
        <v>0</v>
      </c>
      <c r="N63" s="544">
        <f t="shared" si="0"/>
        <v>0</v>
      </c>
      <c r="O63" s="544">
        <f t="shared" si="0"/>
        <v>0</v>
      </c>
      <c r="P63" s="544" t="s">
        <v>969</v>
      </c>
      <c r="Q63" s="543" t="s">
        <v>970</v>
      </c>
    </row>
    <row r="64" spans="1:17" s="209" customFormat="1" ht="13.5">
      <c r="A64" s="273" t="s">
        <v>68</v>
      </c>
      <c r="B64" s="545">
        <f t="shared" ref="B64:B109" si="1">B15*$L$2</f>
        <v>0</v>
      </c>
      <c r="C64" s="546">
        <f t="shared" ref="C64:C109" si="2">C15*$L$3</f>
        <v>0</v>
      </c>
      <c r="D64" s="546">
        <f t="shared" ref="D64:D109" si="3">D15*$L$4</f>
        <v>0</v>
      </c>
      <c r="E64" s="546">
        <f t="shared" ref="E64:E109" si="4">E15*$L$5</f>
        <v>0</v>
      </c>
      <c r="F64" s="545">
        <f t="shared" ref="F64:F109" si="5">F15*$L$6</f>
        <v>0</v>
      </c>
      <c r="G64" s="545">
        <f t="shared" ref="G64:G109" si="6">G15*$L$7</f>
        <v>0</v>
      </c>
      <c r="H64" s="545">
        <f t="shared" ref="H64:H109" si="7">H15*$L$8</f>
        <v>0</v>
      </c>
      <c r="I64" s="545">
        <f t="shared" ref="I64:I109" si="8">I15*$L$9</f>
        <v>0</v>
      </c>
      <c r="J64" s="545">
        <f t="shared" ref="J64:J109" si="9">J15*$L$10</f>
        <v>0</v>
      </c>
      <c r="K64" s="545">
        <f t="shared" ref="K64:K109" si="10">K15*$L$11</f>
        <v>0</v>
      </c>
      <c r="L64" s="545">
        <f t="shared" ref="L64:L109" si="11">L15*$O$2</f>
        <v>0</v>
      </c>
      <c r="M64" s="545">
        <f t="shared" ref="M64:M109" si="12">M15*$O$3</f>
        <v>0</v>
      </c>
      <c r="N64" s="545">
        <f t="shared" ref="N64:N109" si="13">N15*$O$4</f>
        <v>0</v>
      </c>
      <c r="O64" s="545">
        <f t="shared" ref="O64:O109" si="14">O15*$O$5</f>
        <v>0</v>
      </c>
      <c r="P64" s="547">
        <v>1</v>
      </c>
      <c r="Q64" s="545">
        <f>SUM(B64:O64)*P64</f>
        <v>0</v>
      </c>
    </row>
    <row r="65" spans="1:19" ht="13.5">
      <c r="A65" s="277" t="str">
        <f t="shared" ref="A65:A104" si="15">A16</f>
        <v>Barendrecht - Breslau 4</v>
      </c>
      <c r="B65" s="545">
        <f t="shared" si="1"/>
        <v>0</v>
      </c>
      <c r="C65" s="546">
        <f t="shared" si="2"/>
        <v>0</v>
      </c>
      <c r="D65" s="546">
        <f t="shared" si="3"/>
        <v>0</v>
      </c>
      <c r="E65" s="546">
        <f t="shared" si="4"/>
        <v>0</v>
      </c>
      <c r="F65" s="545">
        <f t="shared" si="5"/>
        <v>0</v>
      </c>
      <c r="G65" s="545">
        <f t="shared" si="6"/>
        <v>0</v>
      </c>
      <c r="H65" s="545">
        <f t="shared" si="7"/>
        <v>0</v>
      </c>
      <c r="I65" s="545">
        <f t="shared" si="8"/>
        <v>0</v>
      </c>
      <c r="J65" s="545">
        <f t="shared" si="9"/>
        <v>0</v>
      </c>
      <c r="K65" s="545">
        <f t="shared" si="10"/>
        <v>0</v>
      </c>
      <c r="L65" s="545">
        <f t="shared" si="11"/>
        <v>0</v>
      </c>
      <c r="M65" s="545">
        <f t="shared" si="12"/>
        <v>0</v>
      </c>
      <c r="N65" s="545">
        <f t="shared" si="13"/>
        <v>0</v>
      </c>
      <c r="O65" s="545">
        <f t="shared" si="14"/>
        <v>0</v>
      </c>
      <c r="P65" s="547">
        <v>1</v>
      </c>
      <c r="Q65" s="545">
        <f t="shared" ref="Q65:Q109" si="16">SUM(B65:O65)*P65</f>
        <v>0</v>
      </c>
      <c r="R65" s="209"/>
      <c r="S65" s="209"/>
    </row>
    <row r="66" spans="1:19" ht="13.5">
      <c r="A66" s="277" t="str">
        <f t="shared" si="15"/>
        <v>Barendrecht - Dr. Kuijperstraat 25</v>
      </c>
      <c r="B66" s="545">
        <f t="shared" si="1"/>
        <v>0</v>
      </c>
      <c r="C66" s="546">
        <f t="shared" si="2"/>
        <v>0</v>
      </c>
      <c r="D66" s="546">
        <f t="shared" si="3"/>
        <v>0</v>
      </c>
      <c r="E66" s="546">
        <f t="shared" si="4"/>
        <v>0</v>
      </c>
      <c r="F66" s="545">
        <f t="shared" si="5"/>
        <v>0</v>
      </c>
      <c r="G66" s="545">
        <f t="shared" si="6"/>
        <v>0</v>
      </c>
      <c r="H66" s="545">
        <f t="shared" si="7"/>
        <v>0</v>
      </c>
      <c r="I66" s="545">
        <f t="shared" si="8"/>
        <v>0</v>
      </c>
      <c r="J66" s="545">
        <f t="shared" si="9"/>
        <v>0</v>
      </c>
      <c r="K66" s="545">
        <f t="shared" si="10"/>
        <v>0</v>
      </c>
      <c r="L66" s="545">
        <f t="shared" si="11"/>
        <v>0</v>
      </c>
      <c r="M66" s="545">
        <f t="shared" si="12"/>
        <v>0</v>
      </c>
      <c r="N66" s="545">
        <f t="shared" si="13"/>
        <v>0</v>
      </c>
      <c r="O66" s="545">
        <f t="shared" si="14"/>
        <v>0</v>
      </c>
      <c r="P66" s="547">
        <v>1</v>
      </c>
      <c r="Q66" s="545">
        <f t="shared" si="16"/>
        <v>0</v>
      </c>
      <c r="R66" s="209"/>
      <c r="S66" s="209"/>
    </row>
    <row r="67" spans="1:19" ht="13.5">
      <c r="A67" s="277" t="str">
        <f t="shared" si="15"/>
        <v>Berkel - Berkelse Poort 25</v>
      </c>
      <c r="B67" s="545">
        <f t="shared" si="1"/>
        <v>0</v>
      </c>
      <c r="C67" s="546">
        <f t="shared" si="2"/>
        <v>0</v>
      </c>
      <c r="D67" s="546">
        <f t="shared" si="3"/>
        <v>0</v>
      </c>
      <c r="E67" s="546">
        <f t="shared" si="4"/>
        <v>0</v>
      </c>
      <c r="F67" s="545">
        <f t="shared" si="5"/>
        <v>0</v>
      </c>
      <c r="G67" s="545">
        <f t="shared" si="6"/>
        <v>0</v>
      </c>
      <c r="H67" s="545">
        <f t="shared" si="7"/>
        <v>0</v>
      </c>
      <c r="I67" s="545">
        <f t="shared" si="8"/>
        <v>0</v>
      </c>
      <c r="J67" s="545">
        <f t="shared" si="9"/>
        <v>0</v>
      </c>
      <c r="K67" s="545">
        <f t="shared" si="10"/>
        <v>0</v>
      </c>
      <c r="L67" s="545">
        <f t="shared" si="11"/>
        <v>0</v>
      </c>
      <c r="M67" s="545">
        <f t="shared" si="12"/>
        <v>0</v>
      </c>
      <c r="N67" s="545">
        <f t="shared" si="13"/>
        <v>0</v>
      </c>
      <c r="O67" s="545">
        <f t="shared" si="14"/>
        <v>0</v>
      </c>
      <c r="P67" s="547">
        <v>1</v>
      </c>
      <c r="Q67" s="545">
        <f t="shared" si="16"/>
        <v>0</v>
      </c>
      <c r="R67" s="209"/>
      <c r="S67" s="209"/>
    </row>
    <row r="68" spans="1:19" ht="13.5">
      <c r="A68" s="277" t="str">
        <f t="shared" si="15"/>
        <v>Bleiswijk - J. v/d Heydenstraat 6</v>
      </c>
      <c r="B68" s="545">
        <f t="shared" si="1"/>
        <v>0</v>
      </c>
      <c r="C68" s="546">
        <f t="shared" si="2"/>
        <v>0</v>
      </c>
      <c r="D68" s="546">
        <f t="shared" si="3"/>
        <v>0</v>
      </c>
      <c r="E68" s="546">
        <f t="shared" si="4"/>
        <v>0</v>
      </c>
      <c r="F68" s="545">
        <f t="shared" si="5"/>
        <v>0</v>
      </c>
      <c r="G68" s="545">
        <f t="shared" si="6"/>
        <v>0</v>
      </c>
      <c r="H68" s="545">
        <f t="shared" si="7"/>
        <v>0</v>
      </c>
      <c r="I68" s="545">
        <f t="shared" si="8"/>
        <v>0</v>
      </c>
      <c r="J68" s="545">
        <f t="shared" si="9"/>
        <v>0</v>
      </c>
      <c r="K68" s="545">
        <f t="shared" si="10"/>
        <v>0</v>
      </c>
      <c r="L68" s="545">
        <f t="shared" si="11"/>
        <v>0</v>
      </c>
      <c r="M68" s="545">
        <f t="shared" si="12"/>
        <v>0</v>
      </c>
      <c r="N68" s="545">
        <f t="shared" si="13"/>
        <v>0</v>
      </c>
      <c r="O68" s="545">
        <f t="shared" si="14"/>
        <v>0</v>
      </c>
      <c r="P68" s="547">
        <v>1</v>
      </c>
      <c r="Q68" s="545">
        <f t="shared" si="16"/>
        <v>0</v>
      </c>
      <c r="R68" s="209"/>
      <c r="S68" s="209"/>
    </row>
    <row r="69" spans="1:19" ht="13.5">
      <c r="A69" s="277" t="str">
        <f t="shared" si="15"/>
        <v>Brielle - Amer 7</v>
      </c>
      <c r="B69" s="545">
        <f t="shared" si="1"/>
        <v>0</v>
      </c>
      <c r="C69" s="546">
        <f t="shared" si="2"/>
        <v>0</v>
      </c>
      <c r="D69" s="546">
        <f t="shared" si="3"/>
        <v>0</v>
      </c>
      <c r="E69" s="546">
        <f t="shared" si="4"/>
        <v>0</v>
      </c>
      <c r="F69" s="545">
        <f t="shared" si="5"/>
        <v>0</v>
      </c>
      <c r="G69" s="545">
        <f t="shared" si="6"/>
        <v>0</v>
      </c>
      <c r="H69" s="545">
        <f t="shared" si="7"/>
        <v>0</v>
      </c>
      <c r="I69" s="545">
        <f t="shared" si="8"/>
        <v>0</v>
      </c>
      <c r="J69" s="545">
        <f t="shared" si="9"/>
        <v>0</v>
      </c>
      <c r="K69" s="545">
        <f t="shared" si="10"/>
        <v>0</v>
      </c>
      <c r="L69" s="545">
        <f t="shared" si="11"/>
        <v>0</v>
      </c>
      <c r="M69" s="545">
        <f t="shared" si="12"/>
        <v>0</v>
      </c>
      <c r="N69" s="545">
        <f t="shared" si="13"/>
        <v>0</v>
      </c>
      <c r="O69" s="545">
        <f t="shared" si="14"/>
        <v>0</v>
      </c>
      <c r="P69" s="547">
        <v>1</v>
      </c>
      <c r="Q69" s="545">
        <f t="shared" si="16"/>
        <v>0</v>
      </c>
      <c r="R69" s="209"/>
      <c r="S69" s="209"/>
    </row>
    <row r="70" spans="1:19" ht="13.5">
      <c r="A70" s="277" t="str">
        <f t="shared" si="15"/>
        <v>Brielle - Krammer 2</v>
      </c>
      <c r="B70" s="545">
        <f t="shared" si="1"/>
        <v>0</v>
      </c>
      <c r="C70" s="546">
        <f t="shared" si="2"/>
        <v>0</v>
      </c>
      <c r="D70" s="546">
        <f t="shared" si="3"/>
        <v>0</v>
      </c>
      <c r="E70" s="546">
        <f t="shared" si="4"/>
        <v>0</v>
      </c>
      <c r="F70" s="545">
        <f t="shared" si="5"/>
        <v>0</v>
      </c>
      <c r="G70" s="545">
        <f t="shared" si="6"/>
        <v>0</v>
      </c>
      <c r="H70" s="545">
        <f t="shared" si="7"/>
        <v>0</v>
      </c>
      <c r="I70" s="545">
        <f t="shared" si="8"/>
        <v>0</v>
      </c>
      <c r="J70" s="545">
        <f t="shared" si="9"/>
        <v>0</v>
      </c>
      <c r="K70" s="545">
        <f t="shared" si="10"/>
        <v>0</v>
      </c>
      <c r="L70" s="545">
        <f t="shared" si="11"/>
        <v>0</v>
      </c>
      <c r="M70" s="545">
        <f t="shared" si="12"/>
        <v>0</v>
      </c>
      <c r="N70" s="545">
        <f t="shared" si="13"/>
        <v>0</v>
      </c>
      <c r="O70" s="545">
        <f t="shared" si="14"/>
        <v>0</v>
      </c>
      <c r="P70" s="547">
        <v>1</v>
      </c>
      <c r="Q70" s="545">
        <f t="shared" si="16"/>
        <v>0</v>
      </c>
      <c r="R70" s="209"/>
      <c r="S70" s="209"/>
    </row>
    <row r="71" spans="1:19" ht="13.5">
      <c r="A71" s="277" t="str">
        <f t="shared" si="15"/>
        <v>Capelle a/d Ijssel - Slotlaan 121</v>
      </c>
      <c r="B71" s="545">
        <f t="shared" si="1"/>
        <v>0</v>
      </c>
      <c r="C71" s="546">
        <f t="shared" si="2"/>
        <v>0</v>
      </c>
      <c r="D71" s="546">
        <f t="shared" si="3"/>
        <v>0</v>
      </c>
      <c r="E71" s="546">
        <f t="shared" si="4"/>
        <v>0</v>
      </c>
      <c r="F71" s="545">
        <f t="shared" si="5"/>
        <v>0</v>
      </c>
      <c r="G71" s="545">
        <f t="shared" si="6"/>
        <v>0</v>
      </c>
      <c r="H71" s="545">
        <f t="shared" si="7"/>
        <v>0</v>
      </c>
      <c r="I71" s="545">
        <f t="shared" si="8"/>
        <v>0</v>
      </c>
      <c r="J71" s="545">
        <f t="shared" si="9"/>
        <v>0</v>
      </c>
      <c r="K71" s="545">
        <f t="shared" si="10"/>
        <v>0</v>
      </c>
      <c r="L71" s="545">
        <f t="shared" si="11"/>
        <v>0</v>
      </c>
      <c r="M71" s="545">
        <f t="shared" si="12"/>
        <v>0</v>
      </c>
      <c r="N71" s="545">
        <f t="shared" si="13"/>
        <v>0</v>
      </c>
      <c r="O71" s="545">
        <f t="shared" si="14"/>
        <v>0</v>
      </c>
      <c r="P71" s="547">
        <v>1</v>
      </c>
      <c r="Q71" s="545">
        <f t="shared" si="16"/>
        <v>0</v>
      </c>
      <c r="R71" s="209"/>
      <c r="S71" s="209"/>
    </row>
    <row r="72" spans="1:19" ht="13.5">
      <c r="A72" s="277" t="str">
        <f t="shared" si="15"/>
        <v>Dirksland - Philipshoofjesweg 57a</v>
      </c>
      <c r="B72" s="545">
        <f t="shared" si="1"/>
        <v>0</v>
      </c>
      <c r="C72" s="546">
        <f t="shared" si="2"/>
        <v>0</v>
      </c>
      <c r="D72" s="546">
        <f t="shared" si="3"/>
        <v>0</v>
      </c>
      <c r="E72" s="546">
        <f t="shared" si="4"/>
        <v>0</v>
      </c>
      <c r="F72" s="545">
        <f t="shared" si="5"/>
        <v>0</v>
      </c>
      <c r="G72" s="545">
        <f t="shared" si="6"/>
        <v>0</v>
      </c>
      <c r="H72" s="545">
        <f t="shared" si="7"/>
        <v>0</v>
      </c>
      <c r="I72" s="545">
        <f t="shared" si="8"/>
        <v>0</v>
      </c>
      <c r="J72" s="545">
        <f t="shared" si="9"/>
        <v>0</v>
      </c>
      <c r="K72" s="545">
        <f t="shared" si="10"/>
        <v>0</v>
      </c>
      <c r="L72" s="545">
        <f t="shared" si="11"/>
        <v>0</v>
      </c>
      <c r="M72" s="545">
        <f t="shared" si="12"/>
        <v>0</v>
      </c>
      <c r="N72" s="545">
        <f t="shared" si="13"/>
        <v>0</v>
      </c>
      <c r="O72" s="545">
        <f t="shared" si="14"/>
        <v>0</v>
      </c>
      <c r="P72" s="547">
        <v>1</v>
      </c>
      <c r="Q72" s="545">
        <f t="shared" si="16"/>
        <v>0</v>
      </c>
      <c r="R72" s="209"/>
      <c r="S72" s="209"/>
    </row>
    <row r="73" spans="1:19" ht="13.5">
      <c r="A73" s="277" t="str">
        <f t="shared" si="15"/>
        <v>Dirksland - Watertoren 45d</v>
      </c>
      <c r="B73" s="545">
        <f t="shared" si="1"/>
        <v>0</v>
      </c>
      <c r="C73" s="546">
        <f t="shared" si="2"/>
        <v>0</v>
      </c>
      <c r="D73" s="546">
        <f t="shared" si="3"/>
        <v>0</v>
      </c>
      <c r="E73" s="546">
        <f t="shared" si="4"/>
        <v>0</v>
      </c>
      <c r="F73" s="545">
        <f t="shared" si="5"/>
        <v>0</v>
      </c>
      <c r="G73" s="545">
        <f t="shared" si="6"/>
        <v>0</v>
      </c>
      <c r="H73" s="545">
        <f t="shared" si="7"/>
        <v>0</v>
      </c>
      <c r="I73" s="545">
        <f t="shared" si="8"/>
        <v>0</v>
      </c>
      <c r="J73" s="545">
        <f t="shared" si="9"/>
        <v>0</v>
      </c>
      <c r="K73" s="545">
        <f t="shared" si="10"/>
        <v>0</v>
      </c>
      <c r="L73" s="545">
        <f t="shared" si="11"/>
        <v>0</v>
      </c>
      <c r="M73" s="545">
        <f t="shared" si="12"/>
        <v>0</v>
      </c>
      <c r="N73" s="545">
        <f t="shared" si="13"/>
        <v>0</v>
      </c>
      <c r="O73" s="545">
        <f t="shared" si="14"/>
        <v>0</v>
      </c>
      <c r="P73" s="547">
        <v>1</v>
      </c>
      <c r="Q73" s="545">
        <f t="shared" si="16"/>
        <v>0</v>
      </c>
      <c r="R73" s="209"/>
      <c r="S73" s="209"/>
    </row>
    <row r="74" spans="1:19" ht="13.5">
      <c r="A74" s="277" t="str">
        <f t="shared" si="15"/>
        <v>Goedereede - Provincialeweg 18a</v>
      </c>
      <c r="B74" s="545">
        <f t="shared" si="1"/>
        <v>0</v>
      </c>
      <c r="C74" s="546">
        <f t="shared" si="2"/>
        <v>0</v>
      </c>
      <c r="D74" s="546">
        <f t="shared" si="3"/>
        <v>0</v>
      </c>
      <c r="E74" s="546">
        <f t="shared" si="4"/>
        <v>0</v>
      </c>
      <c r="F74" s="545">
        <f t="shared" si="5"/>
        <v>0</v>
      </c>
      <c r="G74" s="545">
        <f t="shared" si="6"/>
        <v>0</v>
      </c>
      <c r="H74" s="545">
        <f t="shared" si="7"/>
        <v>0</v>
      </c>
      <c r="I74" s="545">
        <f t="shared" si="8"/>
        <v>0</v>
      </c>
      <c r="J74" s="545">
        <f t="shared" si="9"/>
        <v>0</v>
      </c>
      <c r="K74" s="545">
        <f t="shared" si="10"/>
        <v>0</v>
      </c>
      <c r="L74" s="545">
        <f t="shared" si="11"/>
        <v>0</v>
      </c>
      <c r="M74" s="545">
        <f t="shared" si="12"/>
        <v>0</v>
      </c>
      <c r="N74" s="545">
        <f t="shared" si="13"/>
        <v>0</v>
      </c>
      <c r="O74" s="545">
        <f t="shared" si="14"/>
        <v>0</v>
      </c>
      <c r="P74" s="547">
        <v>1</v>
      </c>
      <c r="Q74" s="545">
        <f t="shared" si="16"/>
        <v>0</v>
      </c>
      <c r="R74" s="209"/>
      <c r="S74" s="209"/>
    </row>
    <row r="75" spans="1:19" ht="13.5">
      <c r="A75" s="277" t="str">
        <f t="shared" si="15"/>
        <v>Hellevoetsluis - Tolweg 45a</v>
      </c>
      <c r="B75" s="545">
        <f t="shared" si="1"/>
        <v>0</v>
      </c>
      <c r="C75" s="546">
        <f t="shared" si="2"/>
        <v>0</v>
      </c>
      <c r="D75" s="546">
        <f t="shared" si="3"/>
        <v>0</v>
      </c>
      <c r="E75" s="546">
        <f t="shared" si="4"/>
        <v>0</v>
      </c>
      <c r="F75" s="545">
        <f t="shared" si="5"/>
        <v>0</v>
      </c>
      <c r="G75" s="545">
        <f t="shared" si="6"/>
        <v>0</v>
      </c>
      <c r="H75" s="545">
        <f t="shared" si="7"/>
        <v>0</v>
      </c>
      <c r="I75" s="545">
        <f t="shared" si="8"/>
        <v>0</v>
      </c>
      <c r="J75" s="545">
        <f t="shared" si="9"/>
        <v>0</v>
      </c>
      <c r="K75" s="545">
        <f t="shared" si="10"/>
        <v>0</v>
      </c>
      <c r="L75" s="545">
        <f t="shared" si="11"/>
        <v>0</v>
      </c>
      <c r="M75" s="545">
        <f t="shared" si="12"/>
        <v>0</v>
      </c>
      <c r="N75" s="545">
        <f t="shared" si="13"/>
        <v>0</v>
      </c>
      <c r="O75" s="545">
        <f t="shared" si="14"/>
        <v>0</v>
      </c>
      <c r="P75" s="547">
        <v>1</v>
      </c>
      <c r="Q75" s="545">
        <f t="shared" si="16"/>
        <v>0</v>
      </c>
      <c r="R75" s="209"/>
      <c r="S75" s="209"/>
    </row>
    <row r="76" spans="1:19" ht="13.5">
      <c r="A76" s="277" t="str">
        <f t="shared" si="15"/>
        <v>Hellevoetsluis - Zwartedijk 2</v>
      </c>
      <c r="B76" s="545">
        <f t="shared" si="1"/>
        <v>0</v>
      </c>
      <c r="C76" s="546">
        <f t="shared" si="2"/>
        <v>0</v>
      </c>
      <c r="D76" s="546">
        <f t="shared" si="3"/>
        <v>0</v>
      </c>
      <c r="E76" s="546">
        <f t="shared" si="4"/>
        <v>0</v>
      </c>
      <c r="F76" s="545">
        <f t="shared" si="5"/>
        <v>0</v>
      </c>
      <c r="G76" s="545">
        <f t="shared" si="6"/>
        <v>0</v>
      </c>
      <c r="H76" s="545">
        <f t="shared" si="7"/>
        <v>0</v>
      </c>
      <c r="I76" s="545">
        <f t="shared" si="8"/>
        <v>0</v>
      </c>
      <c r="J76" s="545">
        <f t="shared" si="9"/>
        <v>0</v>
      </c>
      <c r="K76" s="545">
        <f t="shared" si="10"/>
        <v>0</v>
      </c>
      <c r="L76" s="545">
        <f t="shared" si="11"/>
        <v>0</v>
      </c>
      <c r="M76" s="545">
        <f t="shared" si="12"/>
        <v>0</v>
      </c>
      <c r="N76" s="545">
        <f t="shared" si="13"/>
        <v>0</v>
      </c>
      <c r="O76" s="545">
        <f t="shared" si="14"/>
        <v>0</v>
      </c>
      <c r="P76" s="547">
        <v>1</v>
      </c>
      <c r="Q76" s="545">
        <f t="shared" si="16"/>
        <v>0</v>
      </c>
      <c r="R76" s="209"/>
      <c r="S76" s="209"/>
    </row>
    <row r="77" spans="1:19" ht="13.5">
      <c r="A77" s="277" t="str">
        <f t="shared" si="15"/>
        <v>HoekvHolland - Planciushof 88</v>
      </c>
      <c r="B77" s="545">
        <f t="shared" si="1"/>
        <v>0</v>
      </c>
      <c r="C77" s="546">
        <f t="shared" si="2"/>
        <v>0</v>
      </c>
      <c r="D77" s="546">
        <f t="shared" si="3"/>
        <v>0</v>
      </c>
      <c r="E77" s="546">
        <f t="shared" si="4"/>
        <v>0</v>
      </c>
      <c r="F77" s="545">
        <f t="shared" si="5"/>
        <v>0</v>
      </c>
      <c r="G77" s="545">
        <f t="shared" si="6"/>
        <v>0</v>
      </c>
      <c r="H77" s="545">
        <f t="shared" si="7"/>
        <v>0</v>
      </c>
      <c r="I77" s="545">
        <f t="shared" si="8"/>
        <v>0</v>
      </c>
      <c r="J77" s="545">
        <f t="shared" si="9"/>
        <v>0</v>
      </c>
      <c r="K77" s="545">
        <f t="shared" si="10"/>
        <v>0</v>
      </c>
      <c r="L77" s="545">
        <f t="shared" si="11"/>
        <v>0</v>
      </c>
      <c r="M77" s="545">
        <f t="shared" si="12"/>
        <v>0</v>
      </c>
      <c r="N77" s="545">
        <f t="shared" si="13"/>
        <v>0</v>
      </c>
      <c r="O77" s="545">
        <f t="shared" si="14"/>
        <v>0</v>
      </c>
      <c r="P77" s="547">
        <v>1</v>
      </c>
      <c r="Q77" s="545">
        <f t="shared" si="16"/>
        <v>0</v>
      </c>
      <c r="R77" s="209"/>
      <c r="S77" s="209"/>
    </row>
    <row r="78" spans="1:19" ht="13.5">
      <c r="A78" s="277" t="str">
        <f t="shared" si="15"/>
        <v>Ouddorp - Hofdijksweg 27</v>
      </c>
      <c r="B78" s="545">
        <f t="shared" si="1"/>
        <v>0</v>
      </c>
      <c r="C78" s="546">
        <f t="shared" si="2"/>
        <v>0</v>
      </c>
      <c r="D78" s="546">
        <f t="shared" si="3"/>
        <v>0</v>
      </c>
      <c r="E78" s="546">
        <f t="shared" si="4"/>
        <v>0</v>
      </c>
      <c r="F78" s="545">
        <f t="shared" si="5"/>
        <v>0</v>
      </c>
      <c r="G78" s="545">
        <f t="shared" si="6"/>
        <v>0</v>
      </c>
      <c r="H78" s="545">
        <f t="shared" si="7"/>
        <v>0</v>
      </c>
      <c r="I78" s="545">
        <f t="shared" si="8"/>
        <v>0</v>
      </c>
      <c r="J78" s="545">
        <f t="shared" si="9"/>
        <v>0</v>
      </c>
      <c r="K78" s="545">
        <f t="shared" si="10"/>
        <v>0</v>
      </c>
      <c r="L78" s="545">
        <f t="shared" si="11"/>
        <v>0</v>
      </c>
      <c r="M78" s="545">
        <f t="shared" si="12"/>
        <v>0</v>
      </c>
      <c r="N78" s="545">
        <f t="shared" si="13"/>
        <v>0</v>
      </c>
      <c r="O78" s="545">
        <f t="shared" si="14"/>
        <v>0</v>
      </c>
      <c r="P78" s="547">
        <v>1</v>
      </c>
      <c r="Q78" s="545">
        <f t="shared" si="16"/>
        <v>0</v>
      </c>
      <c r="R78" s="209"/>
      <c r="S78" s="209"/>
    </row>
    <row r="79" spans="1:19" ht="13.5">
      <c r="A79" s="277" t="str">
        <f t="shared" si="15"/>
        <v>Krimpen a/d Ijssel - Nieuwe Tiendeweg 19+19a</v>
      </c>
      <c r="B79" s="545">
        <f t="shared" si="1"/>
        <v>0</v>
      </c>
      <c r="C79" s="546">
        <f t="shared" si="2"/>
        <v>0</v>
      </c>
      <c r="D79" s="546">
        <f t="shared" si="3"/>
        <v>0</v>
      </c>
      <c r="E79" s="546">
        <f t="shared" si="4"/>
        <v>0</v>
      </c>
      <c r="F79" s="545">
        <f t="shared" si="5"/>
        <v>0</v>
      </c>
      <c r="G79" s="545">
        <f t="shared" si="6"/>
        <v>0</v>
      </c>
      <c r="H79" s="545">
        <f t="shared" si="7"/>
        <v>0</v>
      </c>
      <c r="I79" s="545">
        <f t="shared" si="8"/>
        <v>0</v>
      </c>
      <c r="J79" s="545">
        <f t="shared" si="9"/>
        <v>0</v>
      </c>
      <c r="K79" s="545">
        <f t="shared" si="10"/>
        <v>0</v>
      </c>
      <c r="L79" s="545">
        <f t="shared" si="11"/>
        <v>0</v>
      </c>
      <c r="M79" s="545">
        <f t="shared" si="12"/>
        <v>0</v>
      </c>
      <c r="N79" s="545">
        <f t="shared" si="13"/>
        <v>0</v>
      </c>
      <c r="O79" s="545">
        <f t="shared" si="14"/>
        <v>0</v>
      </c>
      <c r="P79" s="547">
        <v>1</v>
      </c>
      <c r="Q79" s="545">
        <f t="shared" si="16"/>
        <v>0</v>
      </c>
      <c r="R79" s="209"/>
      <c r="S79" s="209"/>
    </row>
    <row r="80" spans="1:19" ht="13.5">
      <c r="A80" s="277" t="str">
        <f t="shared" si="15"/>
        <v>Maassluis - Elektraweg 3</v>
      </c>
      <c r="B80" s="545">
        <f t="shared" si="1"/>
        <v>0</v>
      </c>
      <c r="C80" s="546">
        <f t="shared" si="2"/>
        <v>0</v>
      </c>
      <c r="D80" s="546">
        <f t="shared" si="3"/>
        <v>0</v>
      </c>
      <c r="E80" s="546">
        <f t="shared" si="4"/>
        <v>0</v>
      </c>
      <c r="F80" s="545">
        <f t="shared" si="5"/>
        <v>0</v>
      </c>
      <c r="G80" s="545">
        <f t="shared" si="6"/>
        <v>0</v>
      </c>
      <c r="H80" s="545">
        <f t="shared" si="7"/>
        <v>0</v>
      </c>
      <c r="I80" s="545">
        <f t="shared" si="8"/>
        <v>0</v>
      </c>
      <c r="J80" s="545">
        <f t="shared" si="9"/>
        <v>0</v>
      </c>
      <c r="K80" s="545">
        <f t="shared" si="10"/>
        <v>0</v>
      </c>
      <c r="L80" s="545">
        <f t="shared" si="11"/>
        <v>0</v>
      </c>
      <c r="M80" s="545">
        <f t="shared" si="12"/>
        <v>0</v>
      </c>
      <c r="N80" s="545">
        <f t="shared" si="13"/>
        <v>0</v>
      </c>
      <c r="O80" s="545">
        <f t="shared" si="14"/>
        <v>0</v>
      </c>
      <c r="P80" s="547">
        <v>1</v>
      </c>
      <c r="Q80" s="545">
        <f t="shared" si="16"/>
        <v>0</v>
      </c>
      <c r="R80" s="209"/>
      <c r="S80" s="209"/>
    </row>
    <row r="81" spans="1:19" ht="13.5">
      <c r="A81" s="277" t="str">
        <f t="shared" si="15"/>
        <v>Sommelsdijk - Olympiaweg 38</v>
      </c>
      <c r="B81" s="545">
        <f t="shared" si="1"/>
        <v>0</v>
      </c>
      <c r="C81" s="546">
        <f t="shared" si="2"/>
        <v>0</v>
      </c>
      <c r="D81" s="546">
        <f t="shared" si="3"/>
        <v>0</v>
      </c>
      <c r="E81" s="546">
        <f t="shared" si="4"/>
        <v>0</v>
      </c>
      <c r="F81" s="545">
        <f t="shared" si="5"/>
        <v>0</v>
      </c>
      <c r="G81" s="545">
        <f t="shared" si="6"/>
        <v>0</v>
      </c>
      <c r="H81" s="545">
        <f t="shared" si="7"/>
        <v>0</v>
      </c>
      <c r="I81" s="545">
        <f t="shared" si="8"/>
        <v>0</v>
      </c>
      <c r="J81" s="545">
        <f t="shared" si="9"/>
        <v>0</v>
      </c>
      <c r="K81" s="545">
        <f t="shared" si="10"/>
        <v>0</v>
      </c>
      <c r="L81" s="545">
        <f t="shared" si="11"/>
        <v>0</v>
      </c>
      <c r="M81" s="545">
        <f t="shared" si="12"/>
        <v>0</v>
      </c>
      <c r="N81" s="545">
        <f t="shared" si="13"/>
        <v>0</v>
      </c>
      <c r="O81" s="545">
        <f t="shared" si="14"/>
        <v>0</v>
      </c>
      <c r="P81" s="547">
        <v>1</v>
      </c>
      <c r="Q81" s="545">
        <f t="shared" si="16"/>
        <v>0</v>
      </c>
      <c r="R81" s="209"/>
      <c r="S81" s="209"/>
    </row>
    <row r="82" spans="1:19" ht="13.5">
      <c r="A82" s="277" t="str">
        <f t="shared" si="15"/>
        <v>Middelharnis - Stevinweg 11</v>
      </c>
      <c r="B82" s="545">
        <f t="shared" si="1"/>
        <v>0</v>
      </c>
      <c r="C82" s="546">
        <f t="shared" si="2"/>
        <v>0</v>
      </c>
      <c r="D82" s="546">
        <f t="shared" si="3"/>
        <v>0</v>
      </c>
      <c r="E82" s="546">
        <f t="shared" si="4"/>
        <v>0</v>
      </c>
      <c r="F82" s="545">
        <f t="shared" si="5"/>
        <v>0</v>
      </c>
      <c r="G82" s="545">
        <f t="shared" si="6"/>
        <v>0</v>
      </c>
      <c r="H82" s="545">
        <f t="shared" si="7"/>
        <v>0</v>
      </c>
      <c r="I82" s="545">
        <f t="shared" si="8"/>
        <v>0</v>
      </c>
      <c r="J82" s="545">
        <f t="shared" si="9"/>
        <v>0</v>
      </c>
      <c r="K82" s="545">
        <f t="shared" si="10"/>
        <v>0</v>
      </c>
      <c r="L82" s="545">
        <f t="shared" si="11"/>
        <v>0</v>
      </c>
      <c r="M82" s="545">
        <f t="shared" si="12"/>
        <v>0</v>
      </c>
      <c r="N82" s="545">
        <f t="shared" si="13"/>
        <v>0</v>
      </c>
      <c r="O82" s="545">
        <f t="shared" si="14"/>
        <v>0</v>
      </c>
      <c r="P82" s="547">
        <v>1</v>
      </c>
      <c r="Q82" s="545">
        <f t="shared" si="16"/>
        <v>0</v>
      </c>
      <c r="R82" s="209"/>
      <c r="S82" s="209"/>
    </row>
    <row r="83" spans="1:19" ht="13.5">
      <c r="A83" s="277" t="str">
        <f t="shared" si="15"/>
        <v>Nieuwe-Tonge - Molendijk 138C</v>
      </c>
      <c r="B83" s="545">
        <f t="shared" si="1"/>
        <v>0</v>
      </c>
      <c r="C83" s="546">
        <f t="shared" si="2"/>
        <v>0</v>
      </c>
      <c r="D83" s="546">
        <f t="shared" si="3"/>
        <v>0</v>
      </c>
      <c r="E83" s="546">
        <f t="shared" si="4"/>
        <v>0</v>
      </c>
      <c r="F83" s="545">
        <f t="shared" si="5"/>
        <v>0</v>
      </c>
      <c r="G83" s="545">
        <f t="shared" si="6"/>
        <v>0</v>
      </c>
      <c r="H83" s="545">
        <f t="shared" si="7"/>
        <v>0</v>
      </c>
      <c r="I83" s="545">
        <f t="shared" si="8"/>
        <v>0</v>
      </c>
      <c r="J83" s="545">
        <f t="shared" si="9"/>
        <v>0</v>
      </c>
      <c r="K83" s="545">
        <f t="shared" si="10"/>
        <v>0</v>
      </c>
      <c r="L83" s="545">
        <f t="shared" si="11"/>
        <v>0</v>
      </c>
      <c r="M83" s="545">
        <f t="shared" si="12"/>
        <v>0</v>
      </c>
      <c r="N83" s="545">
        <f t="shared" si="13"/>
        <v>0</v>
      </c>
      <c r="O83" s="545">
        <f t="shared" si="14"/>
        <v>0</v>
      </c>
      <c r="P83" s="547">
        <v>1</v>
      </c>
      <c r="Q83" s="545">
        <f t="shared" si="16"/>
        <v>0</v>
      </c>
      <c r="R83" s="209"/>
      <c r="S83" s="209"/>
    </row>
    <row r="84" spans="1:19" ht="13.5">
      <c r="A84" s="277" t="str">
        <f t="shared" si="15"/>
        <v>Oostvoorne - Langeweg 32C</v>
      </c>
      <c r="B84" s="545">
        <f t="shared" si="1"/>
        <v>0</v>
      </c>
      <c r="C84" s="546">
        <f t="shared" si="2"/>
        <v>0</v>
      </c>
      <c r="D84" s="546">
        <f t="shared" si="3"/>
        <v>0</v>
      </c>
      <c r="E84" s="546">
        <f t="shared" si="4"/>
        <v>0</v>
      </c>
      <c r="F84" s="545">
        <f t="shared" si="5"/>
        <v>0</v>
      </c>
      <c r="G84" s="545">
        <f t="shared" si="6"/>
        <v>0</v>
      </c>
      <c r="H84" s="545">
        <f t="shared" si="7"/>
        <v>0</v>
      </c>
      <c r="I84" s="545">
        <f t="shared" si="8"/>
        <v>0</v>
      </c>
      <c r="J84" s="545">
        <f t="shared" si="9"/>
        <v>0</v>
      </c>
      <c r="K84" s="545">
        <f t="shared" si="10"/>
        <v>0</v>
      </c>
      <c r="L84" s="545">
        <f t="shared" si="11"/>
        <v>0</v>
      </c>
      <c r="M84" s="545">
        <f t="shared" si="12"/>
        <v>0</v>
      </c>
      <c r="N84" s="545">
        <f t="shared" si="13"/>
        <v>0</v>
      </c>
      <c r="O84" s="545">
        <f t="shared" si="14"/>
        <v>0</v>
      </c>
      <c r="P84" s="547">
        <v>1</v>
      </c>
      <c r="Q84" s="545">
        <f t="shared" si="16"/>
        <v>0</v>
      </c>
      <c r="R84" s="209"/>
      <c r="S84" s="209"/>
    </row>
    <row r="85" spans="1:19" ht="13.5">
      <c r="A85" s="277" t="str">
        <f t="shared" si="15"/>
        <v>Oostvoorne - Voorweg 63</v>
      </c>
      <c r="B85" s="545">
        <f t="shared" si="1"/>
        <v>0</v>
      </c>
      <c r="C85" s="546">
        <f t="shared" si="2"/>
        <v>0</v>
      </c>
      <c r="D85" s="546">
        <f t="shared" si="3"/>
        <v>0</v>
      </c>
      <c r="E85" s="546">
        <f t="shared" si="4"/>
        <v>0</v>
      </c>
      <c r="F85" s="545">
        <f t="shared" si="5"/>
        <v>0</v>
      </c>
      <c r="G85" s="545">
        <f t="shared" si="6"/>
        <v>0</v>
      </c>
      <c r="H85" s="545">
        <f t="shared" si="7"/>
        <v>0</v>
      </c>
      <c r="I85" s="545">
        <f t="shared" si="8"/>
        <v>0</v>
      </c>
      <c r="J85" s="545">
        <f t="shared" si="9"/>
        <v>0</v>
      </c>
      <c r="K85" s="545">
        <f t="shared" si="10"/>
        <v>0</v>
      </c>
      <c r="L85" s="545">
        <f t="shared" si="11"/>
        <v>0</v>
      </c>
      <c r="M85" s="545">
        <f t="shared" si="12"/>
        <v>0</v>
      </c>
      <c r="N85" s="545">
        <f t="shared" si="13"/>
        <v>0</v>
      </c>
      <c r="O85" s="545">
        <f t="shared" si="14"/>
        <v>0</v>
      </c>
      <c r="P85" s="547">
        <v>1</v>
      </c>
      <c r="Q85" s="545">
        <f t="shared" si="16"/>
        <v>0</v>
      </c>
      <c r="R85" s="209"/>
      <c r="S85" s="209"/>
    </row>
    <row r="86" spans="1:19" ht="13.5">
      <c r="A86" s="277" t="str">
        <f t="shared" si="15"/>
        <v>Oude Tonge</v>
      </c>
      <c r="B86" s="545">
        <f t="shared" si="1"/>
        <v>0</v>
      </c>
      <c r="C86" s="546">
        <f t="shared" si="2"/>
        <v>0</v>
      </c>
      <c r="D86" s="546">
        <f t="shared" si="3"/>
        <v>0</v>
      </c>
      <c r="E86" s="546">
        <f t="shared" si="4"/>
        <v>0</v>
      </c>
      <c r="F86" s="545">
        <f t="shared" si="5"/>
        <v>0</v>
      </c>
      <c r="G86" s="545">
        <f t="shared" si="6"/>
        <v>0</v>
      </c>
      <c r="H86" s="545">
        <f t="shared" si="7"/>
        <v>0</v>
      </c>
      <c r="I86" s="545">
        <f t="shared" si="8"/>
        <v>0</v>
      </c>
      <c r="J86" s="545">
        <f t="shared" si="9"/>
        <v>0</v>
      </c>
      <c r="K86" s="545">
        <f t="shared" si="10"/>
        <v>0</v>
      </c>
      <c r="L86" s="545">
        <f t="shared" si="11"/>
        <v>0</v>
      </c>
      <c r="M86" s="545">
        <f t="shared" si="12"/>
        <v>0</v>
      </c>
      <c r="N86" s="545">
        <f t="shared" si="13"/>
        <v>0</v>
      </c>
      <c r="O86" s="545">
        <f t="shared" si="14"/>
        <v>0</v>
      </c>
      <c r="P86" s="547">
        <v>1</v>
      </c>
      <c r="Q86" s="545">
        <f t="shared" si="16"/>
        <v>0</v>
      </c>
      <c r="R86" s="209"/>
      <c r="S86" s="209"/>
    </row>
    <row r="87" spans="1:19" ht="13.5">
      <c r="A87" s="277" t="str">
        <f t="shared" si="15"/>
        <v>Spijkenisse - Pascalweg 1</v>
      </c>
      <c r="B87" s="545">
        <f t="shared" si="1"/>
        <v>0</v>
      </c>
      <c r="C87" s="546">
        <f t="shared" si="2"/>
        <v>0</v>
      </c>
      <c r="D87" s="546">
        <f t="shared" si="3"/>
        <v>0</v>
      </c>
      <c r="E87" s="546">
        <f t="shared" si="4"/>
        <v>0</v>
      </c>
      <c r="F87" s="545">
        <f t="shared" si="5"/>
        <v>0</v>
      </c>
      <c r="G87" s="545">
        <f t="shared" si="6"/>
        <v>0</v>
      </c>
      <c r="H87" s="545">
        <f t="shared" si="7"/>
        <v>0</v>
      </c>
      <c r="I87" s="545">
        <f t="shared" si="8"/>
        <v>0</v>
      </c>
      <c r="J87" s="545">
        <f t="shared" si="9"/>
        <v>0</v>
      </c>
      <c r="K87" s="545">
        <f t="shared" si="10"/>
        <v>0</v>
      </c>
      <c r="L87" s="545">
        <f t="shared" si="11"/>
        <v>0</v>
      </c>
      <c r="M87" s="545">
        <f t="shared" si="12"/>
        <v>0</v>
      </c>
      <c r="N87" s="545">
        <f t="shared" si="13"/>
        <v>0</v>
      </c>
      <c r="O87" s="545">
        <f t="shared" si="14"/>
        <v>0</v>
      </c>
      <c r="P87" s="547">
        <v>1</v>
      </c>
      <c r="Q87" s="545">
        <f t="shared" si="16"/>
        <v>0</v>
      </c>
      <c r="R87" s="209"/>
      <c r="S87" s="209"/>
    </row>
    <row r="88" spans="1:19" ht="13.5">
      <c r="A88" s="277" t="str">
        <f t="shared" si="15"/>
        <v>Portugaal - S.vd.Kolklaan 77</v>
      </c>
      <c r="B88" s="545">
        <f t="shared" si="1"/>
        <v>0</v>
      </c>
      <c r="C88" s="546">
        <f t="shared" si="2"/>
        <v>0</v>
      </c>
      <c r="D88" s="546">
        <f t="shared" si="3"/>
        <v>0</v>
      </c>
      <c r="E88" s="546">
        <f t="shared" si="4"/>
        <v>0</v>
      </c>
      <c r="F88" s="545">
        <f t="shared" si="5"/>
        <v>0</v>
      </c>
      <c r="G88" s="545">
        <f t="shared" si="6"/>
        <v>0</v>
      </c>
      <c r="H88" s="545">
        <f t="shared" si="7"/>
        <v>0</v>
      </c>
      <c r="I88" s="545">
        <f t="shared" si="8"/>
        <v>0</v>
      </c>
      <c r="J88" s="545">
        <f t="shared" si="9"/>
        <v>0</v>
      </c>
      <c r="K88" s="545">
        <f t="shared" si="10"/>
        <v>0</v>
      </c>
      <c r="L88" s="545">
        <f t="shared" si="11"/>
        <v>0</v>
      </c>
      <c r="M88" s="545">
        <f t="shared" si="12"/>
        <v>0</v>
      </c>
      <c r="N88" s="545">
        <f t="shared" si="13"/>
        <v>0</v>
      </c>
      <c r="O88" s="545">
        <f t="shared" si="14"/>
        <v>0</v>
      </c>
      <c r="P88" s="547">
        <v>1</v>
      </c>
      <c r="Q88" s="545">
        <f t="shared" si="16"/>
        <v>0</v>
      </c>
      <c r="R88" s="209"/>
      <c r="S88" s="209"/>
    </row>
    <row r="89" spans="1:19" ht="13.5">
      <c r="A89" s="277" t="str">
        <f t="shared" si="15"/>
        <v>Ridderkerk - Mr. Troelstrastraat 2</v>
      </c>
      <c r="B89" s="545">
        <f t="shared" si="1"/>
        <v>0</v>
      </c>
      <c r="C89" s="546">
        <f t="shared" si="2"/>
        <v>0</v>
      </c>
      <c r="D89" s="546">
        <f t="shared" si="3"/>
        <v>0</v>
      </c>
      <c r="E89" s="546">
        <f t="shared" si="4"/>
        <v>0</v>
      </c>
      <c r="F89" s="545">
        <f t="shared" si="5"/>
        <v>0</v>
      </c>
      <c r="G89" s="545">
        <f t="shared" si="6"/>
        <v>0</v>
      </c>
      <c r="H89" s="545">
        <f t="shared" si="7"/>
        <v>0</v>
      </c>
      <c r="I89" s="545">
        <f t="shared" si="8"/>
        <v>0</v>
      </c>
      <c r="J89" s="545">
        <f t="shared" si="9"/>
        <v>0</v>
      </c>
      <c r="K89" s="545">
        <f t="shared" si="10"/>
        <v>0</v>
      </c>
      <c r="L89" s="545">
        <f t="shared" si="11"/>
        <v>0</v>
      </c>
      <c r="M89" s="545">
        <f t="shared" si="12"/>
        <v>0</v>
      </c>
      <c r="N89" s="545">
        <f t="shared" si="13"/>
        <v>0</v>
      </c>
      <c r="O89" s="545">
        <f t="shared" si="14"/>
        <v>0</v>
      </c>
      <c r="P89" s="547">
        <v>1</v>
      </c>
      <c r="Q89" s="545">
        <f t="shared" si="16"/>
        <v>0</v>
      </c>
      <c r="R89" s="209"/>
      <c r="S89" s="209"/>
    </row>
    <row r="90" spans="1:19" ht="13.5">
      <c r="A90" s="277" t="str">
        <f t="shared" si="15"/>
        <v>Rotterdam - Albert Plesmanweg 7-9</v>
      </c>
      <c r="B90" s="545">
        <f t="shared" si="1"/>
        <v>0</v>
      </c>
      <c r="C90" s="546">
        <f t="shared" si="2"/>
        <v>0</v>
      </c>
      <c r="D90" s="546">
        <f t="shared" si="3"/>
        <v>0</v>
      </c>
      <c r="E90" s="546">
        <f t="shared" si="4"/>
        <v>0</v>
      </c>
      <c r="F90" s="545">
        <f t="shared" si="5"/>
        <v>0</v>
      </c>
      <c r="G90" s="545">
        <f t="shared" si="6"/>
        <v>0</v>
      </c>
      <c r="H90" s="545">
        <f t="shared" si="7"/>
        <v>0</v>
      </c>
      <c r="I90" s="545">
        <f t="shared" si="8"/>
        <v>0</v>
      </c>
      <c r="J90" s="545">
        <f t="shared" si="9"/>
        <v>0</v>
      </c>
      <c r="K90" s="545">
        <f t="shared" si="10"/>
        <v>0</v>
      </c>
      <c r="L90" s="545">
        <f t="shared" si="11"/>
        <v>0</v>
      </c>
      <c r="M90" s="545">
        <f t="shared" si="12"/>
        <v>0</v>
      </c>
      <c r="N90" s="545">
        <f t="shared" si="13"/>
        <v>0</v>
      </c>
      <c r="O90" s="545">
        <f t="shared" si="14"/>
        <v>0</v>
      </c>
      <c r="P90" s="547">
        <v>1</v>
      </c>
      <c r="Q90" s="545">
        <f t="shared" si="16"/>
        <v>0</v>
      </c>
      <c r="R90" s="209"/>
      <c r="S90" s="209"/>
    </row>
    <row r="91" spans="1:19" ht="13.5">
      <c r="A91" s="277" t="str">
        <f t="shared" si="15"/>
        <v>Rotterdam - Bosland 30</v>
      </c>
      <c r="B91" s="545">
        <f t="shared" si="1"/>
        <v>0</v>
      </c>
      <c r="C91" s="546">
        <f t="shared" si="2"/>
        <v>0</v>
      </c>
      <c r="D91" s="546">
        <f t="shared" si="3"/>
        <v>0</v>
      </c>
      <c r="E91" s="546">
        <f t="shared" si="4"/>
        <v>0</v>
      </c>
      <c r="F91" s="545">
        <f t="shared" si="5"/>
        <v>0</v>
      </c>
      <c r="G91" s="545">
        <f t="shared" si="6"/>
        <v>0</v>
      </c>
      <c r="H91" s="545">
        <f t="shared" si="7"/>
        <v>0</v>
      </c>
      <c r="I91" s="545">
        <f t="shared" si="8"/>
        <v>0</v>
      </c>
      <c r="J91" s="545">
        <f t="shared" si="9"/>
        <v>0</v>
      </c>
      <c r="K91" s="545">
        <f t="shared" si="10"/>
        <v>0</v>
      </c>
      <c r="L91" s="545">
        <f t="shared" si="11"/>
        <v>0</v>
      </c>
      <c r="M91" s="545">
        <f t="shared" si="12"/>
        <v>0</v>
      </c>
      <c r="N91" s="545">
        <f t="shared" si="13"/>
        <v>0</v>
      </c>
      <c r="O91" s="545">
        <f t="shared" si="14"/>
        <v>0</v>
      </c>
      <c r="P91" s="547">
        <v>1</v>
      </c>
      <c r="Q91" s="545">
        <f t="shared" si="16"/>
        <v>0</v>
      </c>
      <c r="R91" s="209"/>
      <c r="S91" s="209"/>
    </row>
    <row r="92" spans="1:19" ht="13.5">
      <c r="A92" s="277" t="str">
        <f t="shared" si="15"/>
        <v>Rotterdam - Breevaartstraat 1 - 9</v>
      </c>
      <c r="B92" s="545">
        <f t="shared" si="1"/>
        <v>0</v>
      </c>
      <c r="C92" s="546">
        <f t="shared" si="2"/>
        <v>0</v>
      </c>
      <c r="D92" s="546">
        <f t="shared" si="3"/>
        <v>0</v>
      </c>
      <c r="E92" s="546">
        <f t="shared" si="4"/>
        <v>0</v>
      </c>
      <c r="F92" s="545">
        <f t="shared" si="5"/>
        <v>0</v>
      </c>
      <c r="G92" s="545">
        <f t="shared" si="6"/>
        <v>0</v>
      </c>
      <c r="H92" s="545">
        <f t="shared" si="7"/>
        <v>0</v>
      </c>
      <c r="I92" s="545">
        <f t="shared" si="8"/>
        <v>0</v>
      </c>
      <c r="J92" s="545">
        <f t="shared" si="9"/>
        <v>0</v>
      </c>
      <c r="K92" s="545">
        <f t="shared" si="10"/>
        <v>0</v>
      </c>
      <c r="L92" s="545">
        <f t="shared" si="11"/>
        <v>0</v>
      </c>
      <c r="M92" s="545">
        <f t="shared" si="12"/>
        <v>0</v>
      </c>
      <c r="N92" s="545">
        <f t="shared" si="13"/>
        <v>0</v>
      </c>
      <c r="O92" s="545">
        <f t="shared" si="14"/>
        <v>0</v>
      </c>
      <c r="P92" s="547">
        <v>1</v>
      </c>
      <c r="Q92" s="545">
        <f t="shared" si="16"/>
        <v>0</v>
      </c>
      <c r="R92" s="209"/>
      <c r="S92" s="209"/>
    </row>
    <row r="93" spans="1:19" ht="13.5">
      <c r="A93" s="277" t="str">
        <f t="shared" si="15"/>
        <v>Rotterdam - Brugwachter 12</v>
      </c>
      <c r="B93" s="545">
        <f t="shared" si="1"/>
        <v>0</v>
      </c>
      <c r="C93" s="546">
        <f t="shared" si="2"/>
        <v>0</v>
      </c>
      <c r="D93" s="546">
        <f t="shared" si="3"/>
        <v>0</v>
      </c>
      <c r="E93" s="546">
        <f t="shared" si="4"/>
        <v>0</v>
      </c>
      <c r="F93" s="545">
        <f t="shared" si="5"/>
        <v>0</v>
      </c>
      <c r="G93" s="545">
        <f t="shared" si="6"/>
        <v>0</v>
      </c>
      <c r="H93" s="545">
        <f t="shared" si="7"/>
        <v>0</v>
      </c>
      <c r="I93" s="545">
        <f t="shared" si="8"/>
        <v>0</v>
      </c>
      <c r="J93" s="545">
        <f t="shared" si="9"/>
        <v>0</v>
      </c>
      <c r="K93" s="545">
        <f t="shared" si="10"/>
        <v>0</v>
      </c>
      <c r="L93" s="545">
        <f t="shared" si="11"/>
        <v>0</v>
      </c>
      <c r="M93" s="545">
        <f t="shared" si="12"/>
        <v>0</v>
      </c>
      <c r="N93" s="545">
        <f t="shared" si="13"/>
        <v>0</v>
      </c>
      <c r="O93" s="545">
        <f t="shared" si="14"/>
        <v>0</v>
      </c>
      <c r="P93" s="547">
        <v>1</v>
      </c>
      <c r="Q93" s="545">
        <f t="shared" si="16"/>
        <v>0</v>
      </c>
      <c r="R93" s="209"/>
      <c r="S93" s="209"/>
    </row>
    <row r="94" spans="1:19" ht="13.5">
      <c r="A94" s="277" t="str">
        <f t="shared" si="15"/>
        <v>Rotterdam - Driemansteeweg 160 - 172</v>
      </c>
      <c r="B94" s="545">
        <f t="shared" si="1"/>
        <v>0</v>
      </c>
      <c r="C94" s="546">
        <f t="shared" si="2"/>
        <v>0</v>
      </c>
      <c r="D94" s="546">
        <f t="shared" si="3"/>
        <v>0</v>
      </c>
      <c r="E94" s="546">
        <f t="shared" si="4"/>
        <v>0</v>
      </c>
      <c r="F94" s="545">
        <f t="shared" si="5"/>
        <v>0</v>
      </c>
      <c r="G94" s="545">
        <f t="shared" si="6"/>
        <v>0</v>
      </c>
      <c r="H94" s="545">
        <f t="shared" si="7"/>
        <v>0</v>
      </c>
      <c r="I94" s="545">
        <f t="shared" si="8"/>
        <v>0</v>
      </c>
      <c r="J94" s="545">
        <f t="shared" si="9"/>
        <v>0</v>
      </c>
      <c r="K94" s="545">
        <f t="shared" si="10"/>
        <v>0</v>
      </c>
      <c r="L94" s="545">
        <f t="shared" si="11"/>
        <v>0</v>
      </c>
      <c r="M94" s="545">
        <f t="shared" si="12"/>
        <v>0</v>
      </c>
      <c r="N94" s="545">
        <f t="shared" si="13"/>
        <v>0</v>
      </c>
      <c r="O94" s="545">
        <f t="shared" si="14"/>
        <v>0</v>
      </c>
      <c r="P94" s="547">
        <v>1</v>
      </c>
      <c r="Q94" s="545">
        <f t="shared" si="16"/>
        <v>0</v>
      </c>
      <c r="R94" s="209"/>
      <c r="S94" s="209"/>
    </row>
    <row r="95" spans="1:19" ht="13.5">
      <c r="A95" s="277" t="str">
        <f t="shared" si="15"/>
        <v xml:space="preserve">Rotterdam - Frobenstraat 8 </v>
      </c>
      <c r="B95" s="545">
        <f t="shared" si="1"/>
        <v>0</v>
      </c>
      <c r="C95" s="546">
        <f t="shared" si="2"/>
        <v>0</v>
      </c>
      <c r="D95" s="546">
        <f t="shared" si="3"/>
        <v>0</v>
      </c>
      <c r="E95" s="546">
        <f t="shared" si="4"/>
        <v>0</v>
      </c>
      <c r="F95" s="545">
        <f t="shared" si="5"/>
        <v>0</v>
      </c>
      <c r="G95" s="545">
        <f t="shared" si="6"/>
        <v>0</v>
      </c>
      <c r="H95" s="545">
        <f t="shared" si="7"/>
        <v>0</v>
      </c>
      <c r="I95" s="545">
        <f t="shared" si="8"/>
        <v>0</v>
      </c>
      <c r="J95" s="545">
        <f t="shared" si="9"/>
        <v>0</v>
      </c>
      <c r="K95" s="545">
        <f t="shared" si="10"/>
        <v>0</v>
      </c>
      <c r="L95" s="545">
        <f t="shared" si="11"/>
        <v>0</v>
      </c>
      <c r="M95" s="545">
        <f t="shared" si="12"/>
        <v>0</v>
      </c>
      <c r="N95" s="545">
        <f t="shared" si="13"/>
        <v>0</v>
      </c>
      <c r="O95" s="545">
        <f t="shared" si="14"/>
        <v>0</v>
      </c>
      <c r="P95" s="547">
        <v>1</v>
      </c>
      <c r="Q95" s="545">
        <f t="shared" si="16"/>
        <v>0</v>
      </c>
      <c r="R95" s="209"/>
      <c r="S95" s="209"/>
    </row>
    <row r="96" spans="1:19" ht="13.5">
      <c r="A96" s="277" t="str">
        <f t="shared" si="15"/>
        <v>Rotterdam - Groenetuin 321</v>
      </c>
      <c r="B96" s="545">
        <f t="shared" si="1"/>
        <v>0</v>
      </c>
      <c r="C96" s="546">
        <f t="shared" si="2"/>
        <v>0</v>
      </c>
      <c r="D96" s="546">
        <f t="shared" si="3"/>
        <v>0</v>
      </c>
      <c r="E96" s="546">
        <f t="shared" si="4"/>
        <v>0</v>
      </c>
      <c r="F96" s="545">
        <f t="shared" si="5"/>
        <v>0</v>
      </c>
      <c r="G96" s="545">
        <f t="shared" si="6"/>
        <v>0</v>
      </c>
      <c r="H96" s="545">
        <f t="shared" si="7"/>
        <v>0</v>
      </c>
      <c r="I96" s="545">
        <f t="shared" si="8"/>
        <v>0</v>
      </c>
      <c r="J96" s="545">
        <f t="shared" si="9"/>
        <v>0</v>
      </c>
      <c r="K96" s="545">
        <f t="shared" si="10"/>
        <v>0</v>
      </c>
      <c r="L96" s="545">
        <f t="shared" si="11"/>
        <v>0</v>
      </c>
      <c r="M96" s="545">
        <f t="shared" si="12"/>
        <v>0</v>
      </c>
      <c r="N96" s="545">
        <f t="shared" si="13"/>
        <v>0</v>
      </c>
      <c r="O96" s="545">
        <f t="shared" si="14"/>
        <v>0</v>
      </c>
      <c r="P96" s="547">
        <v>1</v>
      </c>
      <c r="Q96" s="545">
        <f t="shared" si="16"/>
        <v>0</v>
      </c>
      <c r="R96" s="209"/>
      <c r="S96" s="209"/>
    </row>
    <row r="97" spans="1:19" ht="13.5">
      <c r="A97" s="277" t="str">
        <f t="shared" si="15"/>
        <v>Rotterdam - Keijenburg 351</v>
      </c>
      <c r="B97" s="545">
        <f t="shared" si="1"/>
        <v>0</v>
      </c>
      <c r="C97" s="546">
        <f t="shared" si="2"/>
        <v>0</v>
      </c>
      <c r="D97" s="546">
        <f t="shared" si="3"/>
        <v>0</v>
      </c>
      <c r="E97" s="546">
        <f t="shared" si="4"/>
        <v>0</v>
      </c>
      <c r="F97" s="545">
        <f t="shared" si="5"/>
        <v>0</v>
      </c>
      <c r="G97" s="545">
        <f t="shared" si="6"/>
        <v>0</v>
      </c>
      <c r="H97" s="545">
        <f t="shared" si="7"/>
        <v>0</v>
      </c>
      <c r="I97" s="545">
        <f t="shared" si="8"/>
        <v>0</v>
      </c>
      <c r="J97" s="545">
        <f t="shared" si="9"/>
        <v>0</v>
      </c>
      <c r="K97" s="545">
        <f t="shared" si="10"/>
        <v>0</v>
      </c>
      <c r="L97" s="545">
        <f t="shared" si="11"/>
        <v>0</v>
      </c>
      <c r="M97" s="545">
        <f t="shared" si="12"/>
        <v>0</v>
      </c>
      <c r="N97" s="545">
        <f t="shared" si="13"/>
        <v>0</v>
      </c>
      <c r="O97" s="545">
        <f t="shared" si="14"/>
        <v>0</v>
      </c>
      <c r="P97" s="547">
        <v>1</v>
      </c>
      <c r="Q97" s="545">
        <f t="shared" si="16"/>
        <v>0</v>
      </c>
      <c r="R97" s="209"/>
      <c r="S97" s="209"/>
    </row>
    <row r="98" spans="1:19" ht="13.5">
      <c r="A98" s="277" t="str">
        <f t="shared" si="15"/>
        <v>Rotterdam - Ketelaarstraat 15</v>
      </c>
      <c r="B98" s="545">
        <f t="shared" si="1"/>
        <v>0</v>
      </c>
      <c r="C98" s="546">
        <f t="shared" si="2"/>
        <v>0</v>
      </c>
      <c r="D98" s="546">
        <f t="shared" si="3"/>
        <v>0</v>
      </c>
      <c r="E98" s="546">
        <f t="shared" si="4"/>
        <v>0</v>
      </c>
      <c r="F98" s="545">
        <f t="shared" si="5"/>
        <v>0</v>
      </c>
      <c r="G98" s="545">
        <f t="shared" si="6"/>
        <v>0</v>
      </c>
      <c r="H98" s="545">
        <f t="shared" si="7"/>
        <v>0</v>
      </c>
      <c r="I98" s="545">
        <f t="shared" si="8"/>
        <v>0</v>
      </c>
      <c r="J98" s="545">
        <f t="shared" si="9"/>
        <v>0</v>
      </c>
      <c r="K98" s="545">
        <f t="shared" si="10"/>
        <v>0</v>
      </c>
      <c r="L98" s="545">
        <f t="shared" si="11"/>
        <v>0</v>
      </c>
      <c r="M98" s="545">
        <f t="shared" si="12"/>
        <v>0</v>
      </c>
      <c r="N98" s="545">
        <f t="shared" si="13"/>
        <v>0</v>
      </c>
      <c r="O98" s="545">
        <f t="shared" si="14"/>
        <v>0</v>
      </c>
      <c r="P98" s="547">
        <v>1</v>
      </c>
      <c r="Q98" s="545">
        <f t="shared" si="16"/>
        <v>0</v>
      </c>
      <c r="R98" s="209"/>
      <c r="S98" s="209"/>
    </row>
    <row r="99" spans="1:19" ht="13.5">
      <c r="A99" s="277" t="str">
        <f t="shared" si="15"/>
        <v>Rotterdam - Metaalhof 44</v>
      </c>
      <c r="B99" s="545">
        <f t="shared" si="1"/>
        <v>0</v>
      </c>
      <c r="C99" s="546">
        <f t="shared" si="2"/>
        <v>0</v>
      </c>
      <c r="D99" s="546">
        <f t="shared" si="3"/>
        <v>0</v>
      </c>
      <c r="E99" s="546">
        <f t="shared" si="4"/>
        <v>0</v>
      </c>
      <c r="F99" s="545">
        <f t="shared" si="5"/>
        <v>0</v>
      </c>
      <c r="G99" s="545">
        <f t="shared" si="6"/>
        <v>0</v>
      </c>
      <c r="H99" s="545">
        <f t="shared" si="7"/>
        <v>0</v>
      </c>
      <c r="I99" s="545">
        <f t="shared" si="8"/>
        <v>0</v>
      </c>
      <c r="J99" s="545">
        <f t="shared" si="9"/>
        <v>0</v>
      </c>
      <c r="K99" s="545">
        <f t="shared" si="10"/>
        <v>0</v>
      </c>
      <c r="L99" s="545">
        <f t="shared" si="11"/>
        <v>0</v>
      </c>
      <c r="M99" s="545">
        <f t="shared" si="12"/>
        <v>0</v>
      </c>
      <c r="N99" s="545">
        <f t="shared" si="13"/>
        <v>0</v>
      </c>
      <c r="O99" s="545">
        <f t="shared" si="14"/>
        <v>0</v>
      </c>
      <c r="P99" s="547">
        <v>1</v>
      </c>
      <c r="Q99" s="545">
        <f t="shared" si="16"/>
        <v>0</v>
      </c>
      <c r="R99" s="209"/>
      <c r="S99" s="209"/>
    </row>
    <row r="100" spans="1:19" ht="13.5">
      <c r="A100" s="277" t="str">
        <f t="shared" si="15"/>
        <v>Rotterdam - Mijnsherenlaan 180</v>
      </c>
      <c r="B100" s="545">
        <f t="shared" si="1"/>
        <v>0</v>
      </c>
      <c r="C100" s="546">
        <f t="shared" si="2"/>
        <v>0</v>
      </c>
      <c r="D100" s="546">
        <f t="shared" si="3"/>
        <v>0</v>
      </c>
      <c r="E100" s="546">
        <f t="shared" si="4"/>
        <v>0</v>
      </c>
      <c r="F100" s="545">
        <f t="shared" si="5"/>
        <v>0</v>
      </c>
      <c r="G100" s="545">
        <f t="shared" si="6"/>
        <v>0</v>
      </c>
      <c r="H100" s="545">
        <f t="shared" si="7"/>
        <v>0</v>
      </c>
      <c r="I100" s="545">
        <f t="shared" si="8"/>
        <v>0</v>
      </c>
      <c r="J100" s="545">
        <f t="shared" si="9"/>
        <v>0</v>
      </c>
      <c r="K100" s="545">
        <f t="shared" si="10"/>
        <v>0</v>
      </c>
      <c r="L100" s="545">
        <f t="shared" si="11"/>
        <v>0</v>
      </c>
      <c r="M100" s="545">
        <f t="shared" si="12"/>
        <v>0</v>
      </c>
      <c r="N100" s="545">
        <f t="shared" si="13"/>
        <v>0</v>
      </c>
      <c r="O100" s="545">
        <f t="shared" si="14"/>
        <v>0</v>
      </c>
      <c r="P100" s="547">
        <v>1</v>
      </c>
      <c r="Q100" s="545">
        <f t="shared" si="16"/>
        <v>0</v>
      </c>
      <c r="R100" s="209"/>
      <c r="S100" s="209"/>
    </row>
    <row r="101" spans="1:19" ht="13.5">
      <c r="A101" s="277" t="str">
        <f t="shared" si="15"/>
        <v>Rotterdam - Siciliëboulevard 227</v>
      </c>
      <c r="B101" s="545">
        <f t="shared" si="1"/>
        <v>0</v>
      </c>
      <c r="C101" s="546">
        <f t="shared" si="2"/>
        <v>0</v>
      </c>
      <c r="D101" s="546">
        <f t="shared" si="3"/>
        <v>0</v>
      </c>
      <c r="E101" s="546">
        <f t="shared" si="4"/>
        <v>0</v>
      </c>
      <c r="F101" s="545">
        <f t="shared" si="5"/>
        <v>0</v>
      </c>
      <c r="G101" s="545">
        <f t="shared" si="6"/>
        <v>0</v>
      </c>
      <c r="H101" s="545">
        <f t="shared" si="7"/>
        <v>0</v>
      </c>
      <c r="I101" s="545">
        <f t="shared" si="8"/>
        <v>0</v>
      </c>
      <c r="J101" s="545">
        <f t="shared" si="9"/>
        <v>0</v>
      </c>
      <c r="K101" s="545">
        <f t="shared" si="10"/>
        <v>0</v>
      </c>
      <c r="L101" s="545">
        <f t="shared" si="11"/>
        <v>0</v>
      </c>
      <c r="M101" s="545">
        <f t="shared" si="12"/>
        <v>0</v>
      </c>
      <c r="N101" s="545">
        <f t="shared" si="13"/>
        <v>0</v>
      </c>
      <c r="O101" s="545">
        <f t="shared" si="14"/>
        <v>0</v>
      </c>
      <c r="P101" s="547">
        <v>1</v>
      </c>
      <c r="Q101" s="545">
        <f t="shared" si="16"/>
        <v>0</v>
      </c>
      <c r="R101" s="209"/>
      <c r="S101" s="209"/>
    </row>
    <row r="102" spans="1:19" ht="13.5">
      <c r="A102" s="277" t="str">
        <f t="shared" si="15"/>
        <v>Rotterdam - Wilhelminakade 947 (WPC)</v>
      </c>
      <c r="B102" s="545">
        <f t="shared" si="1"/>
        <v>0</v>
      </c>
      <c r="C102" s="546">
        <f t="shared" si="2"/>
        <v>0</v>
      </c>
      <c r="D102" s="546">
        <f t="shared" si="3"/>
        <v>0</v>
      </c>
      <c r="E102" s="546">
        <f t="shared" si="4"/>
        <v>0</v>
      </c>
      <c r="F102" s="545">
        <f t="shared" si="5"/>
        <v>0</v>
      </c>
      <c r="G102" s="545">
        <f t="shared" si="6"/>
        <v>0</v>
      </c>
      <c r="H102" s="545">
        <f t="shared" si="7"/>
        <v>0</v>
      </c>
      <c r="I102" s="545">
        <f t="shared" si="8"/>
        <v>0</v>
      </c>
      <c r="J102" s="545">
        <f t="shared" si="9"/>
        <v>0</v>
      </c>
      <c r="K102" s="545">
        <f t="shared" si="10"/>
        <v>0</v>
      </c>
      <c r="L102" s="545">
        <f t="shared" si="11"/>
        <v>0</v>
      </c>
      <c r="M102" s="545">
        <f t="shared" si="12"/>
        <v>0</v>
      </c>
      <c r="N102" s="545">
        <f t="shared" si="13"/>
        <v>0</v>
      </c>
      <c r="O102" s="545">
        <f t="shared" si="14"/>
        <v>0</v>
      </c>
      <c r="P102" s="547">
        <v>1</v>
      </c>
      <c r="Q102" s="545">
        <f t="shared" si="16"/>
        <v>0</v>
      </c>
      <c r="R102" s="209"/>
      <c r="S102" s="209"/>
    </row>
    <row r="103" spans="1:19" ht="13.5">
      <c r="A103" s="277" t="str">
        <f t="shared" si="15"/>
        <v>Rotterdam - Wilhelminakade - 2</v>
      </c>
      <c r="B103" s="545">
        <f t="shared" si="1"/>
        <v>0</v>
      </c>
      <c r="C103" s="546">
        <f t="shared" si="2"/>
        <v>0</v>
      </c>
      <c r="D103" s="546">
        <f t="shared" si="3"/>
        <v>0</v>
      </c>
      <c r="E103" s="546">
        <f t="shared" si="4"/>
        <v>0</v>
      </c>
      <c r="F103" s="545">
        <f t="shared" si="5"/>
        <v>0</v>
      </c>
      <c r="G103" s="545">
        <f t="shared" si="6"/>
        <v>0</v>
      </c>
      <c r="H103" s="545">
        <f t="shared" si="7"/>
        <v>0</v>
      </c>
      <c r="I103" s="545">
        <f t="shared" si="8"/>
        <v>0</v>
      </c>
      <c r="J103" s="545">
        <f t="shared" si="9"/>
        <v>0</v>
      </c>
      <c r="K103" s="545">
        <f t="shared" si="10"/>
        <v>0</v>
      </c>
      <c r="L103" s="545">
        <f t="shared" si="11"/>
        <v>0</v>
      </c>
      <c r="M103" s="545">
        <f t="shared" si="12"/>
        <v>0</v>
      </c>
      <c r="N103" s="545">
        <f t="shared" si="13"/>
        <v>0</v>
      </c>
      <c r="O103" s="545">
        <f t="shared" si="14"/>
        <v>0</v>
      </c>
      <c r="P103" s="547">
        <v>1</v>
      </c>
      <c r="Q103" s="545">
        <f t="shared" si="16"/>
        <v>0</v>
      </c>
      <c r="R103" s="209"/>
      <c r="S103" s="209"/>
    </row>
    <row r="104" spans="1:19" ht="13.5">
      <c r="A104" s="277" t="str">
        <f t="shared" si="15"/>
        <v>Schiedam - 's Gravenlandseweg 551</v>
      </c>
      <c r="B104" s="545">
        <f t="shared" si="1"/>
        <v>0</v>
      </c>
      <c r="C104" s="546">
        <f t="shared" si="2"/>
        <v>0</v>
      </c>
      <c r="D104" s="546">
        <f t="shared" si="3"/>
        <v>0</v>
      </c>
      <c r="E104" s="546">
        <f t="shared" si="4"/>
        <v>0</v>
      </c>
      <c r="F104" s="545">
        <f t="shared" si="5"/>
        <v>0</v>
      </c>
      <c r="G104" s="545">
        <f t="shared" si="6"/>
        <v>0</v>
      </c>
      <c r="H104" s="545">
        <f t="shared" si="7"/>
        <v>0</v>
      </c>
      <c r="I104" s="545">
        <f t="shared" si="8"/>
        <v>0</v>
      </c>
      <c r="J104" s="545">
        <f t="shared" si="9"/>
        <v>0</v>
      </c>
      <c r="K104" s="545">
        <f t="shared" si="10"/>
        <v>0</v>
      </c>
      <c r="L104" s="545">
        <f t="shared" si="11"/>
        <v>0</v>
      </c>
      <c r="M104" s="545">
        <f t="shared" si="12"/>
        <v>0</v>
      </c>
      <c r="N104" s="545">
        <f t="shared" si="13"/>
        <v>0</v>
      </c>
      <c r="O104" s="545">
        <f t="shared" si="14"/>
        <v>0</v>
      </c>
      <c r="P104" s="547">
        <v>1</v>
      </c>
      <c r="Q104" s="545">
        <f t="shared" si="16"/>
        <v>0</v>
      </c>
      <c r="R104" s="209"/>
      <c r="S104" s="209"/>
    </row>
    <row r="105" spans="1:19" ht="13.5">
      <c r="A105" s="277" t="str">
        <f>A56</f>
        <v>Schiedam -Zoomweg 20</v>
      </c>
      <c r="B105" s="545">
        <f t="shared" si="1"/>
        <v>0</v>
      </c>
      <c r="C105" s="546">
        <f t="shared" si="2"/>
        <v>0</v>
      </c>
      <c r="D105" s="546">
        <f t="shared" si="3"/>
        <v>0</v>
      </c>
      <c r="E105" s="546">
        <f t="shared" si="4"/>
        <v>0</v>
      </c>
      <c r="F105" s="545">
        <f t="shared" si="5"/>
        <v>0</v>
      </c>
      <c r="G105" s="545">
        <f t="shared" si="6"/>
        <v>0</v>
      </c>
      <c r="H105" s="545">
        <f t="shared" si="7"/>
        <v>0</v>
      </c>
      <c r="I105" s="545">
        <f t="shared" si="8"/>
        <v>0</v>
      </c>
      <c r="J105" s="545">
        <f t="shared" si="9"/>
        <v>0</v>
      </c>
      <c r="K105" s="545">
        <f t="shared" si="10"/>
        <v>0</v>
      </c>
      <c r="L105" s="545">
        <f t="shared" si="11"/>
        <v>0</v>
      </c>
      <c r="M105" s="545">
        <f t="shared" si="12"/>
        <v>0</v>
      </c>
      <c r="N105" s="545">
        <f t="shared" si="13"/>
        <v>0</v>
      </c>
      <c r="O105" s="545">
        <f t="shared" si="14"/>
        <v>0</v>
      </c>
      <c r="P105" s="547">
        <v>1</v>
      </c>
      <c r="Q105" s="545">
        <f t="shared" si="16"/>
        <v>0</v>
      </c>
      <c r="R105" s="209"/>
      <c r="S105" s="209"/>
    </row>
    <row r="106" spans="1:19" ht="13.5">
      <c r="A106" s="277" t="str">
        <f>A57</f>
        <v>Spijkenisse - Schenkelweg 90</v>
      </c>
      <c r="B106" s="545">
        <f t="shared" si="1"/>
        <v>0</v>
      </c>
      <c r="C106" s="546">
        <f t="shared" si="2"/>
        <v>0</v>
      </c>
      <c r="D106" s="546">
        <f t="shared" si="3"/>
        <v>0</v>
      </c>
      <c r="E106" s="546">
        <f t="shared" si="4"/>
        <v>0</v>
      </c>
      <c r="F106" s="545">
        <f t="shared" si="5"/>
        <v>0</v>
      </c>
      <c r="G106" s="545">
        <f t="shared" si="6"/>
        <v>0</v>
      </c>
      <c r="H106" s="545">
        <f t="shared" si="7"/>
        <v>0</v>
      </c>
      <c r="I106" s="545">
        <f t="shared" si="8"/>
        <v>0</v>
      </c>
      <c r="J106" s="545">
        <f t="shared" si="9"/>
        <v>0</v>
      </c>
      <c r="K106" s="545">
        <f t="shared" si="10"/>
        <v>0</v>
      </c>
      <c r="L106" s="545">
        <f t="shared" si="11"/>
        <v>0</v>
      </c>
      <c r="M106" s="545">
        <f t="shared" si="12"/>
        <v>0</v>
      </c>
      <c r="N106" s="545">
        <f t="shared" si="13"/>
        <v>0</v>
      </c>
      <c r="O106" s="545">
        <f t="shared" si="14"/>
        <v>0</v>
      </c>
      <c r="P106" s="547">
        <v>1</v>
      </c>
      <c r="Q106" s="545">
        <f t="shared" si="16"/>
        <v>0</v>
      </c>
      <c r="R106" s="209"/>
      <c r="S106" s="209"/>
    </row>
    <row r="107" spans="1:19" ht="13.5">
      <c r="A107" s="277" t="str">
        <f>A58</f>
        <v>Spijkenisse - Van Hogendorpstr 50</v>
      </c>
      <c r="B107" s="545">
        <f t="shared" si="1"/>
        <v>0</v>
      </c>
      <c r="C107" s="546">
        <f t="shared" si="2"/>
        <v>0</v>
      </c>
      <c r="D107" s="546">
        <f t="shared" si="3"/>
        <v>0</v>
      </c>
      <c r="E107" s="546">
        <f t="shared" si="4"/>
        <v>0</v>
      </c>
      <c r="F107" s="545">
        <f t="shared" si="5"/>
        <v>0</v>
      </c>
      <c r="G107" s="545">
        <f t="shared" si="6"/>
        <v>0</v>
      </c>
      <c r="H107" s="545">
        <f t="shared" si="7"/>
        <v>0</v>
      </c>
      <c r="I107" s="545">
        <f t="shared" si="8"/>
        <v>0</v>
      </c>
      <c r="J107" s="545">
        <f t="shared" si="9"/>
        <v>0</v>
      </c>
      <c r="K107" s="545">
        <f t="shared" si="10"/>
        <v>0</v>
      </c>
      <c r="L107" s="545">
        <f t="shared" si="11"/>
        <v>0</v>
      </c>
      <c r="M107" s="545">
        <f t="shared" si="12"/>
        <v>0</v>
      </c>
      <c r="N107" s="545">
        <f t="shared" si="13"/>
        <v>0</v>
      </c>
      <c r="O107" s="545">
        <f t="shared" si="14"/>
        <v>0</v>
      </c>
      <c r="P107" s="547">
        <v>1</v>
      </c>
      <c r="Q107" s="545">
        <f t="shared" si="16"/>
        <v>0</v>
      </c>
      <c r="R107" s="209"/>
      <c r="S107" s="209"/>
    </row>
    <row r="108" spans="1:19" ht="13.5">
      <c r="A108" s="277" t="str">
        <f>A59</f>
        <v>Vlaardingen - Hoogstad 501</v>
      </c>
      <c r="B108" s="545">
        <f t="shared" si="1"/>
        <v>0</v>
      </c>
      <c r="C108" s="546">
        <f t="shared" si="2"/>
        <v>0</v>
      </c>
      <c r="D108" s="546">
        <f t="shared" si="3"/>
        <v>0</v>
      </c>
      <c r="E108" s="546">
        <f t="shared" si="4"/>
        <v>0</v>
      </c>
      <c r="F108" s="545">
        <f t="shared" si="5"/>
        <v>0</v>
      </c>
      <c r="G108" s="545">
        <f t="shared" si="6"/>
        <v>0</v>
      </c>
      <c r="H108" s="545">
        <f t="shared" si="7"/>
        <v>0</v>
      </c>
      <c r="I108" s="545">
        <f t="shared" si="8"/>
        <v>0</v>
      </c>
      <c r="J108" s="545">
        <f t="shared" si="9"/>
        <v>0</v>
      </c>
      <c r="K108" s="545">
        <f t="shared" si="10"/>
        <v>0</v>
      </c>
      <c r="L108" s="545">
        <f t="shared" si="11"/>
        <v>0</v>
      </c>
      <c r="M108" s="545">
        <f t="shared" si="12"/>
        <v>0</v>
      </c>
      <c r="N108" s="545">
        <f t="shared" si="13"/>
        <v>0</v>
      </c>
      <c r="O108" s="545">
        <f t="shared" si="14"/>
        <v>0</v>
      </c>
      <c r="P108" s="547">
        <v>1</v>
      </c>
      <c r="Q108" s="545">
        <f t="shared" si="16"/>
        <v>0</v>
      </c>
      <c r="R108" s="209"/>
      <c r="S108" s="209"/>
    </row>
    <row r="109" spans="1:19" ht="13.5">
      <c r="A109" s="277">
        <f>A60</f>
        <v>0</v>
      </c>
      <c r="B109" s="545">
        <f t="shared" si="1"/>
        <v>0</v>
      </c>
      <c r="C109" s="546">
        <f t="shared" si="2"/>
        <v>0</v>
      </c>
      <c r="D109" s="546">
        <f t="shared" si="3"/>
        <v>0</v>
      </c>
      <c r="E109" s="546">
        <f t="shared" si="4"/>
        <v>0</v>
      </c>
      <c r="F109" s="545">
        <f t="shared" si="5"/>
        <v>0</v>
      </c>
      <c r="G109" s="545">
        <f t="shared" si="6"/>
        <v>0</v>
      </c>
      <c r="H109" s="545">
        <f t="shared" si="7"/>
        <v>0</v>
      </c>
      <c r="I109" s="545">
        <f t="shared" si="8"/>
        <v>0</v>
      </c>
      <c r="J109" s="545">
        <f t="shared" si="9"/>
        <v>0</v>
      </c>
      <c r="K109" s="545">
        <f t="shared" si="10"/>
        <v>0</v>
      </c>
      <c r="L109" s="545">
        <f t="shared" si="11"/>
        <v>0</v>
      </c>
      <c r="M109" s="545">
        <f t="shared" si="12"/>
        <v>0</v>
      </c>
      <c r="N109" s="545">
        <f t="shared" si="13"/>
        <v>0</v>
      </c>
      <c r="O109" s="545">
        <f t="shared" si="14"/>
        <v>0</v>
      </c>
      <c r="P109" s="547">
        <v>1</v>
      </c>
      <c r="Q109" s="545">
        <f t="shared" si="16"/>
        <v>0</v>
      </c>
      <c r="R109" s="209"/>
      <c r="S109" s="209"/>
    </row>
    <row r="110" spans="1:19" ht="13.5">
      <c r="B110" s="216"/>
      <c r="C110" s="216"/>
      <c r="D110" s="216"/>
      <c r="E110" s="216"/>
      <c r="F110" s="216"/>
      <c r="G110" s="216"/>
      <c r="H110" s="216"/>
      <c r="I110" s="216"/>
      <c r="J110" s="216"/>
      <c r="K110" s="216"/>
      <c r="L110" s="216"/>
      <c r="M110" s="216"/>
      <c r="N110" s="216"/>
      <c r="O110" s="216"/>
      <c r="P110" s="216"/>
      <c r="Q110" s="217">
        <f>SUM(Q64:Q109)</f>
        <v>0</v>
      </c>
      <c r="R110" s="209"/>
      <c r="S110" s="209"/>
    </row>
    <row r="111" spans="1:19" ht="13.5" customHeight="1">
      <c r="A111" s="211" t="s">
        <v>971</v>
      </c>
      <c r="B111" s="212"/>
      <c r="C111" s="213"/>
      <c r="D111" s="12"/>
      <c r="E111" s="214"/>
      <c r="F111" s="214"/>
    </row>
    <row r="112" spans="1:19" ht="33.6" customHeight="1">
      <c r="A112" s="686" t="s">
        <v>972</v>
      </c>
      <c r="B112" s="686"/>
      <c r="C112" s="686"/>
      <c r="D112" s="686"/>
      <c r="E112" s="686"/>
      <c r="F112" s="215"/>
    </row>
  </sheetData>
  <autoFilter ref="A14:Q59" xr:uid="{00000000-0001-0000-0C00-000000000000}"/>
  <mergeCells count="3">
    <mergeCell ref="A13:O13"/>
    <mergeCell ref="A62:Q62"/>
    <mergeCell ref="A112:E112"/>
  </mergeCells>
  <pageMargins left="0.59055118110236227" right="0.59055118110236227" top="0.59055118110236227" bottom="0.78740157480314965" header="0.39370078740157483" footer="0.19685039370078741"/>
  <pageSetup paperSize="9" fitToHeight="0" orientation="landscape" r:id="rId1"/>
  <headerFooter alignWithMargins="0">
    <oddFooter>&amp;L&amp;"Verdana,Standaard"&amp;F-&amp;A
Atir b.v. ©&amp;R&amp;"Verdana,Standaard"printversie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CB31-77AA-4480-B59A-C53C56D561A3}">
  <dimension ref="A1:J34"/>
  <sheetViews>
    <sheetView showGridLines="0" workbookViewId="0">
      <selection activeCell="H11" sqref="H11"/>
    </sheetView>
  </sheetViews>
  <sheetFormatPr defaultColWidth="9.140625" defaultRowHeight="13.15"/>
  <cols>
    <col min="1" max="1" width="32.85546875" style="53" customWidth="1"/>
    <col min="2" max="2" width="30.5703125" style="53" bestFit="1" customWidth="1"/>
    <col min="3" max="3" width="12.85546875" style="53" customWidth="1"/>
    <col min="4" max="4" width="14.5703125" style="53" customWidth="1"/>
    <col min="5" max="5" width="15.35546875" style="53" customWidth="1"/>
    <col min="6" max="6" width="12.85546875" style="53" customWidth="1"/>
    <col min="7" max="7" width="12.35546875" style="53" bestFit="1" customWidth="1"/>
    <col min="8" max="8" width="13.5703125" style="53" bestFit="1" customWidth="1"/>
    <col min="9" max="9" width="19.85546875" style="2" customWidth="1"/>
    <col min="10" max="16384" width="9.140625" style="2"/>
  </cols>
  <sheetData>
    <row r="1" spans="1:10">
      <c r="A1" s="343" t="s">
        <v>0</v>
      </c>
    </row>
    <row r="2" spans="1:10">
      <c r="A2" s="80"/>
    </row>
    <row r="3" spans="1:10" ht="15">
      <c r="A3" s="37" t="str">
        <f>'2-Kosten per locatie'!A3</f>
        <v>Naam opdrachtgever</v>
      </c>
      <c r="B3" s="125" t="str">
        <f>'2-Kosten per locatie'!B3</f>
        <v>Veiligheidsregio Rotterdam-Rijnmond</v>
      </c>
    </row>
    <row r="4" spans="1:10" ht="15">
      <c r="A4" s="37" t="str">
        <f>'2-Kosten per locatie'!A4</f>
        <v>Calculatie onderdeel</v>
      </c>
      <c r="B4" s="45" t="str">
        <f ca="1">MID(CELL("bestandsnaam",$C$9),SEARCH("]",CELL("bestandsnaam",$C$9),1)+1,256)</f>
        <v>13-Diepreiniging keuken</v>
      </c>
    </row>
    <row r="5" spans="1:10" ht="15">
      <c r="A5" s="37" t="str">
        <f>'2-Kosten per locatie'!A5</f>
        <v>Gebouw/plaats</v>
      </c>
      <c r="B5" s="125" t="str">
        <f>'2-Kosten per locatie'!B5</f>
        <v>Perceel 1 schoonmaak en glasbewassing</v>
      </c>
    </row>
    <row r="6" spans="1:10" ht="15">
      <c r="A6" s="37" t="str">
        <f>'2-Kosten per locatie'!A6</f>
        <v>Referentie nummer</v>
      </c>
      <c r="B6" s="572">
        <f>'2-Kosten per locatie'!B6</f>
        <v>522549</v>
      </c>
    </row>
    <row r="7" spans="1:10" ht="15" customHeight="1">
      <c r="A7" s="37" t="str">
        <f>'2-Kosten per locatie'!A7</f>
        <v>Naam dienstverlener</v>
      </c>
      <c r="B7" s="572">
        <f>'2-Kosten per locatie'!B7</f>
        <v>0</v>
      </c>
      <c r="I7" s="22"/>
    </row>
    <row r="8" spans="1:10" ht="15.4">
      <c r="A8" s="37" t="str">
        <f>'2-Kosten per locatie'!A8</f>
        <v>Prijspeil</v>
      </c>
      <c r="B8" s="182">
        <f>'2-Kosten per locatie'!B8</f>
        <v>46023</v>
      </c>
      <c r="I8" s="22"/>
    </row>
    <row r="10" spans="1:10" ht="31.5">
      <c r="A10" s="453" t="s">
        <v>41</v>
      </c>
      <c r="B10" s="453" t="s">
        <v>840</v>
      </c>
      <c r="C10" s="453" t="s">
        <v>841</v>
      </c>
      <c r="D10" s="453" t="s">
        <v>920</v>
      </c>
      <c r="E10" s="453" t="s">
        <v>1007</v>
      </c>
      <c r="F10" s="453" t="s">
        <v>1008</v>
      </c>
      <c r="G10" s="453" t="s">
        <v>1009</v>
      </c>
      <c r="H10" s="453" t="s">
        <v>1010</v>
      </c>
    </row>
    <row r="11" spans="1:10" ht="13.5">
      <c r="A11" s="273" t="s">
        <v>110</v>
      </c>
      <c r="B11" s="224" t="s">
        <v>973</v>
      </c>
      <c r="C11" s="225">
        <v>94</v>
      </c>
      <c r="D11" s="225">
        <v>1</v>
      </c>
      <c r="E11" s="548"/>
      <c r="F11" s="456">
        <f>E11*D11</f>
        <v>0</v>
      </c>
      <c r="G11" s="394"/>
      <c r="H11" s="289">
        <f>G11*F11</f>
        <v>0</v>
      </c>
    </row>
    <row r="12" spans="1:10" ht="13.5">
      <c r="A12" s="454" t="s">
        <v>974</v>
      </c>
      <c r="B12" s="224" t="s">
        <v>973</v>
      </c>
      <c r="C12" s="592">
        <v>50</v>
      </c>
      <c r="D12" s="225">
        <v>1</v>
      </c>
      <c r="E12" s="548"/>
      <c r="F12" s="456">
        <f t="shared" ref="F12:F32" si="0">E12*D12</f>
        <v>0</v>
      </c>
      <c r="G12" s="394"/>
      <c r="H12" s="289">
        <f t="shared" ref="H12:H31" si="1">G12*F12</f>
        <v>0</v>
      </c>
      <c r="J12" s="589"/>
    </row>
    <row r="13" spans="1:10" ht="13.5">
      <c r="A13" s="454" t="s">
        <v>112</v>
      </c>
      <c r="B13" s="224" t="s">
        <v>973</v>
      </c>
      <c r="C13" s="225">
        <v>13</v>
      </c>
      <c r="D13" s="225">
        <v>1</v>
      </c>
      <c r="E13" s="548"/>
      <c r="F13" s="456">
        <f t="shared" si="0"/>
        <v>0</v>
      </c>
      <c r="G13" s="394"/>
      <c r="H13" s="289">
        <f t="shared" si="1"/>
        <v>0</v>
      </c>
    </row>
    <row r="14" spans="1:10" ht="13.5">
      <c r="A14" s="454" t="s">
        <v>99</v>
      </c>
      <c r="B14" s="224" t="s">
        <v>973</v>
      </c>
      <c r="C14" s="225" t="s">
        <v>975</v>
      </c>
      <c r="D14" s="225">
        <v>1</v>
      </c>
      <c r="E14" s="548"/>
      <c r="F14" s="456">
        <f t="shared" si="0"/>
        <v>0</v>
      </c>
      <c r="G14" s="394"/>
      <c r="H14" s="289">
        <f t="shared" si="1"/>
        <v>0</v>
      </c>
    </row>
    <row r="15" spans="1:10" ht="13.5">
      <c r="A15" s="454" t="s">
        <v>71</v>
      </c>
      <c r="B15" s="224" t="s">
        <v>973</v>
      </c>
      <c r="C15" s="225">
        <v>29</v>
      </c>
      <c r="D15" s="225">
        <v>1</v>
      </c>
      <c r="E15" s="548"/>
      <c r="F15" s="456">
        <f t="shared" si="0"/>
        <v>0</v>
      </c>
      <c r="G15" s="394"/>
      <c r="H15" s="289">
        <f t="shared" si="1"/>
        <v>0</v>
      </c>
    </row>
    <row r="16" spans="1:10" ht="13.5">
      <c r="A16" s="454" t="s">
        <v>79</v>
      </c>
      <c r="B16" s="224" t="s">
        <v>973</v>
      </c>
      <c r="C16" s="592">
        <v>30</v>
      </c>
      <c r="D16" s="225">
        <v>1</v>
      </c>
      <c r="E16" s="548"/>
      <c r="F16" s="456">
        <f t="shared" si="0"/>
        <v>0</v>
      </c>
      <c r="G16" s="394"/>
      <c r="H16" s="289">
        <f t="shared" si="1"/>
        <v>0</v>
      </c>
    </row>
    <row r="17" spans="1:8" ht="13.5">
      <c r="A17" s="454" t="s">
        <v>103</v>
      </c>
      <c r="B17" s="224" t="s">
        <v>973</v>
      </c>
      <c r="C17" s="592">
        <v>52</v>
      </c>
      <c r="D17" s="225">
        <v>1</v>
      </c>
      <c r="E17" s="548"/>
      <c r="F17" s="456">
        <f t="shared" si="0"/>
        <v>0</v>
      </c>
      <c r="G17" s="394"/>
      <c r="H17" s="289">
        <f t="shared" si="1"/>
        <v>0</v>
      </c>
    </row>
    <row r="18" spans="1:8" ht="13.5">
      <c r="A18" s="454" t="s">
        <v>106</v>
      </c>
      <c r="B18" s="224" t="s">
        <v>973</v>
      </c>
      <c r="C18" s="592">
        <v>29</v>
      </c>
      <c r="D18" s="225">
        <v>1</v>
      </c>
      <c r="E18" s="548"/>
      <c r="F18" s="456">
        <f t="shared" si="0"/>
        <v>0</v>
      </c>
      <c r="G18" s="394"/>
      <c r="H18" s="289">
        <f t="shared" si="1"/>
        <v>0</v>
      </c>
    </row>
    <row r="19" spans="1:8" ht="13.5">
      <c r="A19" s="454" t="s">
        <v>114</v>
      </c>
      <c r="B19" s="224" t="s">
        <v>973</v>
      </c>
      <c r="C19" s="592">
        <v>17</v>
      </c>
      <c r="D19" s="225">
        <v>1</v>
      </c>
      <c r="E19" s="548"/>
      <c r="F19" s="456">
        <f t="shared" si="0"/>
        <v>0</v>
      </c>
      <c r="G19" s="394"/>
      <c r="H19" s="289">
        <f t="shared" si="1"/>
        <v>0</v>
      </c>
    </row>
    <row r="20" spans="1:8" ht="13.5">
      <c r="A20" s="454" t="s">
        <v>102</v>
      </c>
      <c r="B20" s="224" t="s">
        <v>973</v>
      </c>
      <c r="C20" s="592">
        <v>30</v>
      </c>
      <c r="D20" s="225">
        <v>1</v>
      </c>
      <c r="E20" s="548"/>
      <c r="F20" s="456">
        <f t="shared" si="0"/>
        <v>0</v>
      </c>
      <c r="G20" s="394"/>
      <c r="H20" s="289">
        <f t="shared" si="1"/>
        <v>0</v>
      </c>
    </row>
    <row r="21" spans="1:8" ht="13.5">
      <c r="A21" s="454" t="s">
        <v>101</v>
      </c>
      <c r="B21" s="224" t="s">
        <v>973</v>
      </c>
      <c r="C21" s="592">
        <v>48</v>
      </c>
      <c r="D21" s="225">
        <v>1</v>
      </c>
      <c r="E21" s="548"/>
      <c r="F21" s="456">
        <f t="shared" si="0"/>
        <v>0</v>
      </c>
      <c r="G21" s="394"/>
      <c r="H21" s="289">
        <f t="shared" si="1"/>
        <v>0</v>
      </c>
    </row>
    <row r="22" spans="1:8" ht="13.5">
      <c r="A22" s="454" t="s">
        <v>104</v>
      </c>
      <c r="B22" s="224" t="s">
        <v>973</v>
      </c>
      <c r="C22" s="592">
        <v>30</v>
      </c>
      <c r="D22" s="225">
        <v>1</v>
      </c>
      <c r="E22" s="548"/>
      <c r="F22" s="456">
        <f t="shared" si="0"/>
        <v>0</v>
      </c>
      <c r="G22" s="394"/>
      <c r="H22" s="289">
        <f t="shared" si="1"/>
        <v>0</v>
      </c>
    </row>
    <row r="23" spans="1:8" ht="13.5">
      <c r="A23" s="454" t="s">
        <v>98</v>
      </c>
      <c r="B23" s="224" t="s">
        <v>973</v>
      </c>
      <c r="C23" s="592">
        <v>9</v>
      </c>
      <c r="D23" s="225">
        <v>1</v>
      </c>
      <c r="E23" s="548"/>
      <c r="F23" s="456">
        <f t="shared" si="0"/>
        <v>0</v>
      </c>
      <c r="G23" s="394"/>
      <c r="H23" s="289">
        <f t="shared" si="1"/>
        <v>0</v>
      </c>
    </row>
    <row r="24" spans="1:8" ht="13.5">
      <c r="A24" s="454" t="s">
        <v>96</v>
      </c>
      <c r="B24" s="224" t="s">
        <v>973</v>
      </c>
      <c r="C24" s="592">
        <v>30</v>
      </c>
      <c r="D24" s="225">
        <v>1</v>
      </c>
      <c r="E24" s="548"/>
      <c r="F24" s="456">
        <f t="shared" si="0"/>
        <v>0</v>
      </c>
      <c r="G24" s="394"/>
      <c r="H24" s="289">
        <f t="shared" si="1"/>
        <v>0</v>
      </c>
    </row>
    <row r="25" spans="1:8" ht="13.5">
      <c r="A25" s="454" t="s">
        <v>94</v>
      </c>
      <c r="B25" s="224" t="s">
        <v>973</v>
      </c>
      <c r="C25" s="592">
        <v>30</v>
      </c>
      <c r="D25" s="225">
        <v>1</v>
      </c>
      <c r="E25" s="548"/>
      <c r="F25" s="456">
        <f t="shared" si="0"/>
        <v>0</v>
      </c>
      <c r="G25" s="394"/>
      <c r="H25" s="289">
        <f t="shared" si="1"/>
        <v>0</v>
      </c>
    </row>
    <row r="26" spans="1:8" ht="13.5">
      <c r="A26" s="273" t="s">
        <v>68</v>
      </c>
      <c r="B26" s="224" t="s">
        <v>973</v>
      </c>
      <c r="C26" s="225" t="s">
        <v>975</v>
      </c>
      <c r="D26" s="225">
        <v>1</v>
      </c>
      <c r="E26" s="548"/>
      <c r="F26" s="456">
        <f t="shared" si="0"/>
        <v>0</v>
      </c>
      <c r="G26" s="394"/>
      <c r="H26" s="289">
        <f t="shared" si="1"/>
        <v>0</v>
      </c>
    </row>
    <row r="27" spans="1:8" ht="13.5">
      <c r="A27" s="454" t="s">
        <v>81</v>
      </c>
      <c r="B27" s="224" t="s">
        <v>973</v>
      </c>
      <c r="C27" s="592">
        <v>15</v>
      </c>
      <c r="D27" s="225">
        <v>1</v>
      </c>
      <c r="E27" s="548"/>
      <c r="F27" s="456">
        <f t="shared" si="0"/>
        <v>0</v>
      </c>
      <c r="G27" s="394"/>
      <c r="H27" s="289">
        <f t="shared" si="1"/>
        <v>0</v>
      </c>
    </row>
    <row r="28" spans="1:8" ht="13.5">
      <c r="A28" s="454" t="s">
        <v>75</v>
      </c>
      <c r="B28" s="224" t="s">
        <v>973</v>
      </c>
      <c r="C28" s="592">
        <v>30</v>
      </c>
      <c r="D28" s="225">
        <v>1</v>
      </c>
      <c r="E28" s="548"/>
      <c r="F28" s="456">
        <f t="shared" si="0"/>
        <v>0</v>
      </c>
      <c r="G28" s="394"/>
      <c r="H28" s="289">
        <f t="shared" si="1"/>
        <v>0</v>
      </c>
    </row>
    <row r="29" spans="1:8" ht="13.5">
      <c r="A29" s="454" t="s">
        <v>100</v>
      </c>
      <c r="B29" s="224" t="s">
        <v>973</v>
      </c>
      <c r="C29" s="592">
        <v>30</v>
      </c>
      <c r="D29" s="225">
        <v>1</v>
      </c>
      <c r="E29" s="548"/>
      <c r="F29" s="456">
        <f t="shared" si="0"/>
        <v>0</v>
      </c>
      <c r="G29" s="394"/>
      <c r="H29" s="289">
        <f t="shared" si="1"/>
        <v>0</v>
      </c>
    </row>
    <row r="30" spans="1:8" ht="13.5">
      <c r="A30" s="273" t="s">
        <v>70</v>
      </c>
      <c r="B30" s="224" t="s">
        <v>973</v>
      </c>
      <c r="C30" s="592">
        <v>30</v>
      </c>
      <c r="D30" s="225">
        <v>1</v>
      </c>
      <c r="E30" s="548"/>
      <c r="F30" s="456">
        <f t="shared" si="0"/>
        <v>0</v>
      </c>
      <c r="G30" s="394"/>
      <c r="H30" s="289">
        <f t="shared" si="1"/>
        <v>0</v>
      </c>
    </row>
    <row r="31" spans="1:8" ht="13.5">
      <c r="A31" s="454" t="s">
        <v>105</v>
      </c>
      <c r="B31" s="224" t="s">
        <v>973</v>
      </c>
      <c r="C31" s="592">
        <v>30</v>
      </c>
      <c r="D31" s="225">
        <v>1</v>
      </c>
      <c r="E31" s="548"/>
      <c r="F31" s="456">
        <f t="shared" si="0"/>
        <v>0</v>
      </c>
      <c r="G31" s="394"/>
      <c r="H31" s="289">
        <f t="shared" si="1"/>
        <v>0</v>
      </c>
    </row>
    <row r="32" spans="1:8" ht="13.5">
      <c r="A32" s="454" t="s">
        <v>97</v>
      </c>
      <c r="B32" s="224" t="s">
        <v>973</v>
      </c>
      <c r="C32" s="592">
        <v>30</v>
      </c>
      <c r="D32" s="225">
        <v>1</v>
      </c>
      <c r="E32" s="548"/>
      <c r="F32" s="456">
        <f t="shared" si="0"/>
        <v>0</v>
      </c>
      <c r="G32" s="394"/>
      <c r="H32" s="289">
        <f>G32*F32</f>
        <v>0</v>
      </c>
    </row>
    <row r="33" spans="1:8" ht="13.5">
      <c r="H33" s="163"/>
    </row>
    <row r="34" spans="1:8" s="13" customFormat="1" ht="12.75">
      <c r="A34" s="351" t="s">
        <v>14</v>
      </c>
      <c r="B34" s="365"/>
      <c r="C34" s="365"/>
      <c r="D34" s="365"/>
      <c r="E34" s="365"/>
      <c r="F34" s="465">
        <f>SUM(F11:F32)</f>
        <v>0</v>
      </c>
      <c r="G34" s="365"/>
      <c r="H34" s="432">
        <f>SUM(H11:H33)</f>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A6E14-8B2D-432B-BA32-54C0D567FF82}">
  <dimension ref="A1:F35"/>
  <sheetViews>
    <sheetView showGridLines="0" workbookViewId="0">
      <selection activeCell="J16" sqref="J16"/>
    </sheetView>
  </sheetViews>
  <sheetFormatPr defaultColWidth="9.140625" defaultRowHeight="13.15"/>
  <cols>
    <col min="1" max="1" width="37.78515625" style="53" customWidth="1"/>
    <col min="2" max="2" width="15.35546875" style="53" customWidth="1"/>
    <col min="3" max="3" width="12.35546875" style="53" bestFit="1" customWidth="1"/>
    <col min="4" max="4" width="13.5703125" style="53" bestFit="1" customWidth="1"/>
    <col min="5" max="5" width="19.85546875" style="2" customWidth="1"/>
    <col min="6" max="16384" width="9.140625" style="2"/>
  </cols>
  <sheetData>
    <row r="1" spans="1:6">
      <c r="A1" s="343" t="s">
        <v>0</v>
      </c>
    </row>
    <row r="2" spans="1:6">
      <c r="A2" s="80"/>
    </row>
    <row r="3" spans="1:6" ht="15">
      <c r="A3" s="37" t="str">
        <f>'2-Kosten per locatie'!A3</f>
        <v>Naam opdrachtgever</v>
      </c>
      <c r="B3" s="125" t="str">
        <f>'2-Kosten per locatie'!B3</f>
        <v>Veiligheidsregio Rotterdam-Rijnmond</v>
      </c>
    </row>
    <row r="4" spans="1:6" ht="15">
      <c r="A4" s="37" t="str">
        <f>'2-Kosten per locatie'!A4</f>
        <v>Calculatie onderdeel</v>
      </c>
      <c r="B4" s="45" t="str">
        <f ca="1">MID(CELL("bestandsnaam",$C$9),SEARCH("]",CELL("bestandsnaam",$C$9),1)+1,256)</f>
        <v>13a-Diepreiniging keuken</v>
      </c>
    </row>
    <row r="5" spans="1:6" ht="15">
      <c r="A5" s="37" t="str">
        <f>'2-Kosten per locatie'!A5</f>
        <v>Gebouw/plaats</v>
      </c>
      <c r="B5" s="125" t="str">
        <f>'2-Kosten per locatie'!B5</f>
        <v>Perceel 1 schoonmaak en glasbewassing</v>
      </c>
    </row>
    <row r="6" spans="1:6" ht="15">
      <c r="A6" s="37" t="str">
        <f>'2-Kosten per locatie'!A6</f>
        <v>Referentie nummer</v>
      </c>
      <c r="B6" s="572">
        <f>'2-Kosten per locatie'!B6</f>
        <v>522549</v>
      </c>
    </row>
    <row r="7" spans="1:6" ht="15" customHeight="1">
      <c r="A7" s="37" t="str">
        <f>'2-Kosten per locatie'!A7</f>
        <v>Naam dienstverlener</v>
      </c>
      <c r="B7" s="572">
        <f>'2-Kosten per locatie'!B7</f>
        <v>0</v>
      </c>
      <c r="E7" s="22"/>
    </row>
    <row r="8" spans="1:6" ht="15.4">
      <c r="A8" s="37" t="str">
        <f>'2-Kosten per locatie'!A8</f>
        <v>Prijspeil</v>
      </c>
      <c r="B8" s="182">
        <f>'2-Kosten per locatie'!B8</f>
        <v>46023</v>
      </c>
      <c r="E8" s="22"/>
    </row>
    <row r="10" spans="1:6" ht="31.5">
      <c r="A10" s="453" t="s">
        <v>982</v>
      </c>
      <c r="B10" s="453" t="s">
        <v>1011</v>
      </c>
      <c r="C10" s="453" t="s">
        <v>1009</v>
      </c>
      <c r="D10" s="453" t="s">
        <v>1012</v>
      </c>
    </row>
    <row r="11" spans="1:6" ht="13.5">
      <c r="A11" s="273" t="s">
        <v>983</v>
      </c>
      <c r="B11" s="593">
        <v>0</v>
      </c>
      <c r="C11" s="394">
        <v>0</v>
      </c>
      <c r="D11" s="289">
        <f>C11*B11</f>
        <v>0</v>
      </c>
    </row>
    <row r="12" spans="1:6" ht="13.5">
      <c r="A12" s="454" t="s">
        <v>984</v>
      </c>
      <c r="B12" s="593">
        <v>0</v>
      </c>
      <c r="C12" s="394">
        <v>0</v>
      </c>
      <c r="D12" s="289">
        <f t="shared" ref="D12:D35" si="0">C12*B12</f>
        <v>0</v>
      </c>
      <c r="F12" s="589"/>
    </row>
    <row r="13" spans="1:6" s="15" customFormat="1" ht="25.5">
      <c r="A13" s="594" t="s">
        <v>985</v>
      </c>
      <c r="B13" s="595">
        <v>0</v>
      </c>
      <c r="C13" s="463">
        <v>0</v>
      </c>
      <c r="D13" s="464">
        <f t="shared" si="0"/>
        <v>0</v>
      </c>
    </row>
    <row r="14" spans="1:6" s="15" customFormat="1">
      <c r="A14" s="594" t="s">
        <v>1013</v>
      </c>
      <c r="B14" s="595">
        <v>0</v>
      </c>
      <c r="C14" s="463">
        <v>0</v>
      </c>
      <c r="D14" s="464">
        <f t="shared" ref="D14" si="1">C14*B14</f>
        <v>0</v>
      </c>
    </row>
    <row r="15" spans="1:6" ht="13.5">
      <c r="A15" s="454" t="s">
        <v>986</v>
      </c>
      <c r="B15" s="593">
        <v>0</v>
      </c>
      <c r="C15" s="394">
        <v>0</v>
      </c>
      <c r="D15" s="289">
        <f t="shared" si="0"/>
        <v>0</v>
      </c>
    </row>
    <row r="16" spans="1:6" ht="13.5">
      <c r="A16" s="454" t="s">
        <v>987</v>
      </c>
      <c r="B16" s="593">
        <v>0</v>
      </c>
      <c r="C16" s="394">
        <v>0</v>
      </c>
      <c r="D16" s="289">
        <f t="shared" si="0"/>
        <v>0</v>
      </c>
    </row>
    <row r="17" spans="1:4" ht="13.5">
      <c r="A17" s="454" t="s">
        <v>988</v>
      </c>
      <c r="B17" s="593">
        <v>0</v>
      </c>
      <c r="C17" s="394">
        <v>0</v>
      </c>
      <c r="D17" s="289">
        <f t="shared" si="0"/>
        <v>0</v>
      </c>
    </row>
    <row r="18" spans="1:4" ht="13.5">
      <c r="A18" s="454" t="s">
        <v>989</v>
      </c>
      <c r="B18" s="593">
        <v>0</v>
      </c>
      <c r="C18" s="394">
        <v>0</v>
      </c>
      <c r="D18" s="289">
        <f t="shared" si="0"/>
        <v>0</v>
      </c>
    </row>
    <row r="19" spans="1:4" ht="13.5">
      <c r="A19" s="454" t="s">
        <v>990</v>
      </c>
      <c r="B19" s="593">
        <v>0</v>
      </c>
      <c r="C19" s="394">
        <v>0</v>
      </c>
      <c r="D19" s="289">
        <f t="shared" si="0"/>
        <v>0</v>
      </c>
    </row>
    <row r="20" spans="1:4" ht="13.5">
      <c r="A20" s="454" t="s">
        <v>991</v>
      </c>
      <c r="B20" s="593">
        <v>0</v>
      </c>
      <c r="C20" s="394">
        <v>0</v>
      </c>
      <c r="D20" s="289">
        <f t="shared" si="0"/>
        <v>0</v>
      </c>
    </row>
    <row r="21" spans="1:4" s="15" customFormat="1" ht="38.25">
      <c r="A21" s="594" t="s">
        <v>992</v>
      </c>
      <c r="B21" s="595">
        <v>0</v>
      </c>
      <c r="C21" s="463">
        <v>0</v>
      </c>
      <c r="D21" s="464">
        <f t="shared" si="0"/>
        <v>0</v>
      </c>
    </row>
    <row r="22" spans="1:4" ht="13.5">
      <c r="A22" s="454" t="s">
        <v>993</v>
      </c>
      <c r="B22" s="593">
        <v>0</v>
      </c>
      <c r="C22" s="394">
        <v>0</v>
      </c>
      <c r="D22" s="289">
        <f t="shared" si="0"/>
        <v>0</v>
      </c>
    </row>
    <row r="23" spans="1:4" ht="13.5">
      <c r="A23" s="454" t="s">
        <v>994</v>
      </c>
      <c r="B23" s="593">
        <v>0</v>
      </c>
      <c r="C23" s="394">
        <v>0</v>
      </c>
      <c r="D23" s="289">
        <f t="shared" si="0"/>
        <v>0</v>
      </c>
    </row>
    <row r="24" spans="1:4" ht="13.5">
      <c r="A24" s="454" t="s">
        <v>995</v>
      </c>
      <c r="B24" s="593">
        <v>0</v>
      </c>
      <c r="C24" s="394">
        <v>0</v>
      </c>
      <c r="D24" s="289">
        <f t="shared" si="0"/>
        <v>0</v>
      </c>
    </row>
    <row r="25" spans="1:4" ht="13.5">
      <c r="A25" s="454" t="s">
        <v>996</v>
      </c>
      <c r="B25" s="593">
        <v>0</v>
      </c>
      <c r="C25" s="394">
        <v>0</v>
      </c>
      <c r="D25" s="289">
        <f t="shared" si="0"/>
        <v>0</v>
      </c>
    </row>
    <row r="26" spans="1:4" ht="13.5">
      <c r="A26" s="454" t="s">
        <v>997</v>
      </c>
      <c r="B26" s="593">
        <v>0</v>
      </c>
      <c r="C26" s="394">
        <v>0</v>
      </c>
      <c r="D26" s="289">
        <f t="shared" si="0"/>
        <v>0</v>
      </c>
    </row>
    <row r="27" spans="1:4" ht="13.5">
      <c r="A27" s="454" t="s">
        <v>998</v>
      </c>
      <c r="B27" s="593">
        <v>0</v>
      </c>
      <c r="C27" s="394">
        <v>0</v>
      </c>
      <c r="D27" s="289">
        <f t="shared" si="0"/>
        <v>0</v>
      </c>
    </row>
    <row r="28" spans="1:4" ht="13.5">
      <c r="A28" s="454" t="s">
        <v>999</v>
      </c>
      <c r="B28" s="593">
        <v>0</v>
      </c>
      <c r="C28" s="394">
        <v>0</v>
      </c>
      <c r="D28" s="289">
        <f t="shared" si="0"/>
        <v>0</v>
      </c>
    </row>
    <row r="29" spans="1:4" ht="13.5">
      <c r="A29" s="454" t="s">
        <v>1000</v>
      </c>
      <c r="B29" s="593">
        <v>0</v>
      </c>
      <c r="C29" s="394">
        <v>0</v>
      </c>
      <c r="D29" s="289">
        <f t="shared" si="0"/>
        <v>0</v>
      </c>
    </row>
    <row r="30" spans="1:4" ht="13.5">
      <c r="A30" s="273" t="s">
        <v>1001</v>
      </c>
      <c r="B30" s="593">
        <v>0</v>
      </c>
      <c r="C30" s="394">
        <v>0</v>
      </c>
      <c r="D30" s="289">
        <f t="shared" si="0"/>
        <v>0</v>
      </c>
    </row>
    <row r="31" spans="1:4" ht="13.5">
      <c r="A31" s="454" t="s">
        <v>1002</v>
      </c>
      <c r="B31" s="593">
        <v>0</v>
      </c>
      <c r="C31" s="394">
        <v>0</v>
      </c>
      <c r="D31" s="289">
        <f t="shared" si="0"/>
        <v>0</v>
      </c>
    </row>
    <row r="32" spans="1:4" ht="13.5">
      <c r="A32" s="454" t="s">
        <v>1003</v>
      </c>
      <c r="B32" s="593">
        <v>0</v>
      </c>
      <c r="C32" s="394">
        <v>0</v>
      </c>
      <c r="D32" s="289">
        <f t="shared" si="0"/>
        <v>0</v>
      </c>
    </row>
    <row r="33" spans="1:4" ht="13.5">
      <c r="A33" s="454" t="s">
        <v>1004</v>
      </c>
      <c r="B33" s="593">
        <v>0</v>
      </c>
      <c r="C33" s="394">
        <v>0</v>
      </c>
      <c r="D33" s="289">
        <f t="shared" si="0"/>
        <v>0</v>
      </c>
    </row>
    <row r="34" spans="1:4" ht="13.5">
      <c r="A34" s="454" t="s">
        <v>1005</v>
      </c>
      <c r="B34" s="593">
        <v>0</v>
      </c>
      <c r="C34" s="394">
        <v>0</v>
      </c>
      <c r="D34" s="289">
        <f t="shared" si="0"/>
        <v>0</v>
      </c>
    </row>
    <row r="35" spans="1:4" ht="13.5">
      <c r="A35" s="454" t="s">
        <v>1006</v>
      </c>
      <c r="B35" s="593">
        <v>0</v>
      </c>
      <c r="C35" s="394">
        <v>0</v>
      </c>
      <c r="D35" s="289">
        <f t="shared" si="0"/>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7FEEF69468C2459231C5C2532A4139" ma:contentTypeVersion="17" ma:contentTypeDescription="Een nieuw document maken." ma:contentTypeScope="" ma:versionID="d8baadc181a24d15544316897a3c4673">
  <xsd:schema xmlns:xsd="http://www.w3.org/2001/XMLSchema" xmlns:xs="http://www.w3.org/2001/XMLSchema" xmlns:p="http://schemas.microsoft.com/office/2006/metadata/properties" xmlns:ns2="2bdcc3f3-49a5-47c4-ae00-3e6a3f4b5f23" xmlns:ns3="96af1940-cf19-4b50-92f4-053594182cfa" targetNamespace="http://schemas.microsoft.com/office/2006/metadata/properties" ma:root="true" ma:fieldsID="39ab37b1a42b99bd5b57d0612af07570" ns2:_="" ns3:_="">
    <xsd:import namespace="2bdcc3f3-49a5-47c4-ae00-3e6a3f4b5f23"/>
    <xsd:import namespace="96af1940-cf19-4b50-92f4-053594182c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cc3f3-49a5-47c4-ae00-3e6a3f4b5f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4b4020bc-0283-4725-b1f0-4778616379d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f1940-cf19-4b50-92f4-053594182cf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e6d17018-abf6-4532-b49d-1d7a4182fa97}" ma:internalName="TaxCatchAll" ma:showField="CatchAllData" ma:web="96af1940-cf19-4b50-92f4-053594182cf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bdcc3f3-49a5-47c4-ae00-3e6a3f4b5f23">
      <Terms xmlns="http://schemas.microsoft.com/office/infopath/2007/PartnerControls"/>
    </lcf76f155ced4ddcb4097134ff3c332f>
    <TaxCatchAll xmlns="96af1940-cf19-4b50-92f4-053594182cfa" xsi:nil="true"/>
  </documentManagement>
</p:properties>
</file>

<file path=customXml/itemProps1.xml><?xml version="1.0" encoding="utf-8"?>
<ds:datastoreItem xmlns:ds="http://schemas.openxmlformats.org/officeDocument/2006/customXml" ds:itemID="{9C6846F8-0A70-4981-A2D2-6AA3C98CA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cc3f3-49a5-47c4-ae00-3e6a3f4b5f23"/>
    <ds:schemaRef ds:uri="96af1940-cf19-4b50-92f4-053594182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9357A0-74EE-4EF5-91F0-DC5FEC2CAEE1}">
  <ds:schemaRefs>
    <ds:schemaRef ds:uri="http://schemas.microsoft.com/sharepoint/v3/contenttype/forms"/>
  </ds:schemaRefs>
</ds:datastoreItem>
</file>

<file path=customXml/itemProps3.xml><?xml version="1.0" encoding="utf-8"?>
<ds:datastoreItem xmlns:ds="http://schemas.openxmlformats.org/officeDocument/2006/customXml" ds:itemID="{AC3E4837-CE50-4A32-A54A-9639DA900BA8}">
  <ds:schemaRefs>
    <ds:schemaRef ds:uri="http://schemas.microsoft.com/office/2006/metadata/properties"/>
    <ds:schemaRef ds:uri="http://schemas.microsoft.com/office/infopath/2007/PartnerControls"/>
    <ds:schemaRef ds:uri="d312a512-54bf-48da-b582-392e2bc599ae"/>
    <ds:schemaRef ds:uri="db05de6d-4614-4e79-9140-80c8c8e29608"/>
    <ds:schemaRef ds:uri="2bdcc3f3-49a5-47c4-ae00-3e6a3f4b5f23"/>
    <ds:schemaRef ds:uri="96af1940-cf19-4b50-92f4-053594182cfa"/>
  </ds:schemaRefs>
</ds:datastoreItem>
</file>

<file path=docMetadata/LabelInfo.xml><?xml version="1.0" encoding="utf-8"?>
<clbl:labelList xmlns:clbl="http://schemas.microsoft.com/office/2020/mipLabelMetadata">
  <clbl:label id="{285c1167-02a1-4d9b-8289-7c738745b7c3}" enabled="0" method="" siteId="{285c1167-02a1-4d9b-8289-7c738745b7c3}"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15</vt:i4>
      </vt:variant>
      <vt:variant>
        <vt:lpstr>Benoemde bereiken</vt:lpstr>
      </vt:variant>
      <vt:variant>
        <vt:i4>18</vt:i4>
      </vt:variant>
    </vt:vector>
  </HeadingPairs>
  <TitlesOfParts>
    <vt:vector size="33" baseType="lpstr">
      <vt:lpstr>0-prijsformulier</vt:lpstr>
      <vt:lpstr>1-Uitgangspunten</vt:lpstr>
      <vt:lpstr>2-Kosten per locatie</vt:lpstr>
      <vt:lpstr>3-Productie normen</vt:lpstr>
      <vt:lpstr>4-Basis ruimtestaat</vt:lpstr>
      <vt:lpstr>5-Premies en opslagen</vt:lpstr>
      <vt:lpstr>6-Opbouw uurtarief productie</vt:lpstr>
      <vt:lpstr>7-Opbouw uurtarief toezicht</vt:lpstr>
      <vt:lpstr>8-Additionele kosten</vt:lpstr>
      <vt:lpstr>9-Afroepprijs</vt:lpstr>
      <vt:lpstr>10-Glasbewassing</vt:lpstr>
      <vt:lpstr>11-Vloeronderhoud</vt:lpstr>
      <vt:lpstr>12-Diepreiniging sanitair</vt:lpstr>
      <vt:lpstr>13-Diepreiniging keuken</vt:lpstr>
      <vt:lpstr>13a-Diepreiniging keuken</vt:lpstr>
      <vt:lpstr>'1-Uitgangspunten'!_Hlk39130726</vt:lpstr>
      <vt:lpstr>'1-Uitgangspunten'!_Toc106114456</vt:lpstr>
      <vt:lpstr>'1-Uitgangspunten'!_Toc106114457</vt:lpstr>
      <vt:lpstr>'1-Uitgangspunten'!_Toc106114458</vt:lpstr>
      <vt:lpstr>'1-Uitgangspunten'!_Toc106114459</vt:lpstr>
      <vt:lpstr>'1-Uitgangspunten'!_Toc518445846</vt:lpstr>
      <vt:lpstr>'12-Diepreiniging sanitair'!Afdrukbereik</vt:lpstr>
      <vt:lpstr>'2-Kosten per locatie'!Afdrukbereik</vt:lpstr>
      <vt:lpstr>'4-Basis ruimtestaat'!Afdrukbereik</vt:lpstr>
      <vt:lpstr>'5-Premies en opslagen'!Afdrukbereik</vt:lpstr>
      <vt:lpstr>'6-Opbouw uurtarief productie'!Afdrukbereik</vt:lpstr>
      <vt:lpstr>'9-Afroepprijs'!Afdrukbereik</vt:lpstr>
      <vt:lpstr>'10-Glasbewassing'!Afdruktitels</vt:lpstr>
      <vt:lpstr>'11-Vloeronderhoud'!Afdruktitels</vt:lpstr>
      <vt:lpstr>'2-Kosten per locatie'!Afdruktitels</vt:lpstr>
      <vt:lpstr>'4-Basis ruimtestaat'!Afdruktitels</vt:lpstr>
      <vt:lpstr>'6-Opbouw uurtarief productie'!Afdruktitels</vt:lpstr>
      <vt:lpstr>'9-Afroepprijs'!Afdruktitels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Atir;r.toorenburgh@atir.nl</dc:creator>
  <cp:keywords/>
  <dc:description/>
  <cp:lastModifiedBy>Rijn, Wendy van</cp:lastModifiedBy>
  <cp:revision/>
  <dcterms:created xsi:type="dcterms:W3CDTF">1999-10-05T12:28:40Z</dcterms:created>
  <dcterms:modified xsi:type="dcterms:W3CDTF">2025-09-25T16:30:12Z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0x0101003E7FEEF69468C2459231C5C2532A4139</vt:lpwstr>
  </property>
  <property fmtid="{D5CDD505-2E9C-101B-9397-08002B2CF9AE}" pid="3" name="MediaServiceImageTags">
    <vt:lpwstr/>
  </property>
</Properties>
</file>